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65" windowWidth="25230" windowHeight="6495" tabRatio="655"/>
  </bookViews>
  <sheets>
    <sheet name="SYSTEMS" sheetId="4" r:id="rId1"/>
    <sheet name="ZONES" sheetId="1" r:id="rId2"/>
    <sheet name="Results" sheetId="2" r:id="rId3"/>
    <sheet name="DATABASE" sheetId="20" r:id="rId4"/>
    <sheet name="$Data1" sheetId="3" r:id="rId5"/>
    <sheet name="$Templ_Data" sheetId="5" r:id="rId6"/>
    <sheet name="$Templ" sheetId="21" r:id="rId7"/>
    <sheet name="$Misc" sheetId="6" r:id="rId8"/>
    <sheet name="CSV-Stat" sheetId="7" r:id="rId9"/>
    <sheet name="CSV-StPt1" sheetId="8" r:id="rId10"/>
    <sheet name="CSV-StPt2" sheetId="9" r:id="rId11"/>
    <sheet name="CSV-TSch" sheetId="10" r:id="rId12"/>
    <sheet name="CSV-ZnSiz" sheetId="11" r:id="rId13"/>
    <sheet name="CSV-LTNG" sheetId="12" r:id="rId14"/>
    <sheet name="CSV-TSK" sheetId="13" r:id="rId15"/>
    <sheet name="CSV-Eqp" sheetId="14" r:id="rId16"/>
    <sheet name="CSV-Occ" sheetId="15" r:id="rId17"/>
    <sheet name="CSV-Act" sheetId="16" r:id="rId18"/>
    <sheet name="CSV-Infil-1" sheetId="17" r:id="rId19"/>
    <sheet name="CSV-Infil-2" sheetId="18" r:id="rId20"/>
    <sheet name="Sheet1" sheetId="19" r:id="rId21"/>
  </sheets>
  <externalReferences>
    <externalReference r:id="rId22"/>
  </externalReferences>
  <definedNames>
    <definedName name="_xlnm._FilterDatabase" localSheetId="2" hidden="1">Results!$A$2:$A$513</definedName>
    <definedName name="LTE_Units">'$Misc'!$B$16:$B$19</definedName>
    <definedName name="OCC_Units">'$Misc'!$B$22:$B$25</definedName>
    <definedName name="Print_Area_1">'$Data1'!$A$7:$AS$210</definedName>
    <definedName name="Print_Area_2">SYSTEMS!$B$1:$AJ$108</definedName>
    <definedName name="Print_Titles_1">'$Data1'!$1:$5</definedName>
    <definedName name="Print_Titles_2">SYSTEMS!$1:$4</definedName>
    <definedName name="Setpoints">'$Misc'!$D$6:$AT$56</definedName>
    <definedName name="Systems">SYSTEMS!$B$9:$C$128</definedName>
    <definedName name="Templates">'$Templ'!$B$5:$DA$104</definedName>
    <definedName name="TemplNames">'$Templ_Data'!$C$10:$E$110</definedName>
    <definedName name="TemplValues">'$Templ_Data'!$D$10:$AG$110</definedName>
    <definedName name="ZONE_Print_Area">'$Data1'!$B$1:$AR$221</definedName>
    <definedName name="ZONE_Print_Titiles">'$Data1'!$1:$6</definedName>
    <definedName name="ZoneTemplates">'[1]$ZnTempGrp'!$A$3:$BA$53</definedName>
  </definedNames>
  <calcPr calcId="145621"/>
</workbook>
</file>

<file path=xl/calcChain.xml><?xml version="1.0" encoding="utf-8"?>
<calcChain xmlns="http://schemas.openxmlformats.org/spreadsheetml/2006/main">
  <c r="AI1" i="1" l="1"/>
  <c r="BX1" i="1" l="1"/>
  <c r="BV1" i="1"/>
  <c r="BT1" i="1"/>
  <c r="BR1" i="1"/>
  <c r="BP1" i="1"/>
  <c r="BN1" i="1"/>
  <c r="BL1" i="1"/>
  <c r="BJ1" i="1"/>
  <c r="BH1" i="1"/>
  <c r="BF1" i="1"/>
  <c r="BD1" i="1"/>
  <c r="BB1" i="1"/>
  <c r="AW1" i="1"/>
  <c r="AY1" i="1"/>
  <c r="AU1" i="1"/>
  <c r="AS1" i="1"/>
  <c r="AQ1" i="1"/>
  <c r="AO1" i="1"/>
  <c r="AM1" i="1"/>
  <c r="AK1" i="1"/>
  <c r="AG1" i="1"/>
  <c r="AE1" i="1"/>
  <c r="AC1" i="1"/>
  <c r="AA1" i="1"/>
  <c r="Y1" i="1"/>
  <c r="W1" i="1"/>
  <c r="U1" i="1"/>
  <c r="S1" i="1"/>
  <c r="J10" i="2" l="1"/>
  <c r="AQ3" i="2"/>
  <c r="AM3" i="2"/>
  <c r="AD3" i="2"/>
  <c r="Z3" i="2"/>
  <c r="P3" i="2"/>
  <c r="B3" i="2"/>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D10" i="5"/>
  <c r="AG110" i="5"/>
  <c r="AG109" i="5"/>
  <c r="AG108" i="5"/>
  <c r="AG107" i="5"/>
  <c r="AG106" i="5"/>
  <c r="AG105" i="5"/>
  <c r="AG104" i="5"/>
  <c r="AG103" i="5"/>
  <c r="AG102" i="5"/>
  <c r="AG101" i="5"/>
  <c r="AG100" i="5"/>
  <c r="AG99" i="5"/>
  <c r="AG98" i="5"/>
  <c r="AG97" i="5"/>
  <c r="AG96" i="5"/>
  <c r="AG95" i="5"/>
  <c r="AG94" i="5"/>
  <c r="AG93" i="5"/>
  <c r="AG92" i="5"/>
  <c r="AG91" i="5"/>
  <c r="AG90" i="5"/>
  <c r="AG89" i="5"/>
  <c r="AG88" i="5"/>
  <c r="AG87" i="5"/>
  <c r="AG86" i="5"/>
  <c r="AG85" i="5"/>
  <c r="AG84" i="5"/>
  <c r="AG83" i="5"/>
  <c r="AG82" i="5"/>
  <c r="AG81" i="5"/>
  <c r="AG80" i="5"/>
  <c r="AG79" i="5"/>
  <c r="AG78" i="5"/>
  <c r="AG77" i="5"/>
  <c r="AG76" i="5"/>
  <c r="AG75" i="5"/>
  <c r="AG74" i="5"/>
  <c r="AG73" i="5"/>
  <c r="AG72" i="5"/>
  <c r="AG71" i="5"/>
  <c r="AG70" i="5"/>
  <c r="AG69"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G43" i="5"/>
  <c r="AG42" i="5"/>
  <c r="AG41" i="5"/>
  <c r="AG40" i="5"/>
  <c r="AG39" i="5"/>
  <c r="AG38" i="5"/>
  <c r="AG37" i="5"/>
  <c r="AG36" i="5"/>
  <c r="AG35" i="5"/>
  <c r="AG34" i="5"/>
  <c r="AG33" i="5"/>
  <c r="AG32" i="5"/>
  <c r="AG31" i="5"/>
  <c r="AG30" i="5"/>
  <c r="AG29" i="5"/>
  <c r="AG28" i="5"/>
  <c r="AG27" i="5"/>
  <c r="AG26" i="5"/>
  <c r="AG25" i="5"/>
  <c r="AG24" i="5"/>
  <c r="AG23" i="5"/>
  <c r="AG22" i="5"/>
  <c r="AG21" i="5"/>
  <c r="AG20" i="5"/>
  <c r="AG19" i="5"/>
  <c r="AG18" i="5"/>
  <c r="AG17" i="5"/>
  <c r="AG16" i="5"/>
  <c r="AG15" i="5"/>
  <c r="AG14" i="5"/>
  <c r="AG13" i="5"/>
  <c r="AG12" i="5"/>
  <c r="AG11" i="5"/>
  <c r="AG10" i="5"/>
  <c r="AF10" i="5"/>
  <c r="AE10" i="5"/>
  <c r="AD10" i="5"/>
  <c r="AC10" i="5"/>
  <c r="AB10" i="5"/>
  <c r="AA10" i="5"/>
  <c r="Z10" i="5"/>
  <c r="Y10" i="5"/>
  <c r="X10" i="5"/>
  <c r="W10" i="5"/>
  <c r="V10" i="5"/>
  <c r="U10" i="5"/>
  <c r="T10" i="5"/>
  <c r="S10" i="5"/>
  <c r="R10" i="5"/>
  <c r="Q10" i="5"/>
  <c r="P10" i="5"/>
  <c r="O10" i="5"/>
  <c r="N10" i="5"/>
  <c r="M10" i="5"/>
  <c r="L10" i="5"/>
  <c r="K10" i="5"/>
  <c r="J10" i="5"/>
  <c r="I10" i="5"/>
  <c r="H10" i="5"/>
  <c r="AE12" i="5"/>
  <c r="AE13" i="5" s="1"/>
  <c r="AE14" i="5" s="1"/>
  <c r="AE15" i="5" s="1"/>
  <c r="AE16" i="5" s="1"/>
  <c r="AE17" i="5" s="1"/>
  <c r="AE18" i="5" s="1"/>
  <c r="AE19" i="5" s="1"/>
  <c r="AE20" i="5" s="1"/>
  <c r="AE21" i="5" s="1"/>
  <c r="AE22" i="5" s="1"/>
  <c r="AE23" i="5" s="1"/>
  <c r="AE24" i="5" s="1"/>
  <c r="AE25" i="5" s="1"/>
  <c r="AE26" i="5" s="1"/>
  <c r="AE27" i="5" s="1"/>
  <c r="AE28" i="5" s="1"/>
  <c r="AE29" i="5" s="1"/>
  <c r="AE30" i="5" s="1"/>
  <c r="AE31" i="5" s="1"/>
  <c r="AE32" i="5" s="1"/>
  <c r="AE33" i="5" s="1"/>
  <c r="AE34" i="5" s="1"/>
  <c r="AE35" i="5" s="1"/>
  <c r="AE36" i="5" s="1"/>
  <c r="AE37" i="5" s="1"/>
  <c r="AE38" i="5" s="1"/>
  <c r="AE39" i="5" s="1"/>
  <c r="AE40" i="5" s="1"/>
  <c r="AE41" i="5" s="1"/>
  <c r="AE42" i="5" s="1"/>
  <c r="AE43" i="5" s="1"/>
  <c r="AE44" i="5" s="1"/>
  <c r="AE45" i="5" s="1"/>
  <c r="AE46" i="5" s="1"/>
  <c r="AE47" i="5" s="1"/>
  <c r="AE48" i="5" s="1"/>
  <c r="AE49" i="5" s="1"/>
  <c r="AE50" i="5" s="1"/>
  <c r="AE51" i="5" s="1"/>
  <c r="AE52" i="5" s="1"/>
  <c r="AE53" i="5" s="1"/>
  <c r="AE54" i="5" s="1"/>
  <c r="AE55" i="5" s="1"/>
  <c r="AE56" i="5" s="1"/>
  <c r="AE57" i="5" s="1"/>
  <c r="AE58" i="5" s="1"/>
  <c r="AE59" i="5" s="1"/>
  <c r="AE60" i="5" s="1"/>
  <c r="AE61" i="5" s="1"/>
  <c r="AE62" i="5" s="1"/>
  <c r="AE63" i="5" s="1"/>
  <c r="AE64" i="5" s="1"/>
  <c r="AE65" i="5" s="1"/>
  <c r="AE66" i="5" s="1"/>
  <c r="AE67" i="5" s="1"/>
  <c r="AE68" i="5" s="1"/>
  <c r="AE69" i="5" s="1"/>
  <c r="AE70" i="5" s="1"/>
  <c r="AE71" i="5" s="1"/>
  <c r="AE72" i="5" s="1"/>
  <c r="AE73" i="5" s="1"/>
  <c r="AE74" i="5" s="1"/>
  <c r="AE75" i="5" s="1"/>
  <c r="AE76" i="5" s="1"/>
  <c r="AE77" i="5" s="1"/>
  <c r="G3" i="21"/>
  <c r="H3" i="21" s="1"/>
  <c r="I3" i="21" s="1"/>
  <c r="J3" i="21" s="1"/>
  <c r="K3" i="21" s="1"/>
  <c r="L3" i="21" s="1"/>
  <c r="M3" i="21" s="1"/>
  <c r="N3" i="21" s="1"/>
  <c r="O3" i="21" s="1"/>
  <c r="P3" i="21" s="1"/>
  <c r="Q3" i="21" s="1"/>
  <c r="R3" i="21" s="1"/>
  <c r="S3" i="21" s="1"/>
  <c r="T3" i="21" s="1"/>
  <c r="U3" i="21" s="1"/>
  <c r="V3" i="21" s="1"/>
  <c r="W3" i="21" s="1"/>
  <c r="X3" i="21" s="1"/>
  <c r="Y3" i="21" s="1"/>
  <c r="Z3" i="21" s="1"/>
  <c r="AA3" i="21" s="1"/>
  <c r="AB3" i="21" s="1"/>
  <c r="AC3" i="21" s="1"/>
  <c r="AD3" i="21" s="1"/>
  <c r="AE3" i="21" s="1"/>
  <c r="AF3" i="21" s="1"/>
  <c r="AG3" i="21" s="1"/>
  <c r="AH3" i="21" s="1"/>
  <c r="AI3" i="21" s="1"/>
  <c r="AJ3" i="21" s="1"/>
  <c r="AK3" i="21" s="1"/>
  <c r="AL3" i="21" s="1"/>
  <c r="AM3" i="21" s="1"/>
  <c r="AN3" i="21" s="1"/>
  <c r="AO3" i="21" s="1"/>
  <c r="AP3" i="21" s="1"/>
  <c r="AQ3" i="21" s="1"/>
  <c r="AR3" i="21" s="1"/>
  <c r="AS3" i="21" s="1"/>
  <c r="AT3" i="21" s="1"/>
  <c r="AU3" i="21" s="1"/>
  <c r="AV3" i="21" s="1"/>
  <c r="AW3" i="21" s="1"/>
  <c r="AX3" i="21" s="1"/>
  <c r="AY3" i="21" s="1"/>
  <c r="AZ3" i="21" s="1"/>
  <c r="BA3" i="21" s="1"/>
  <c r="BB3" i="21" s="1"/>
  <c r="BC3" i="21" s="1"/>
  <c r="BD3" i="21" s="1"/>
  <c r="BE3" i="21" s="1"/>
  <c r="BF3" i="21" s="1"/>
  <c r="BG3" i="21" s="1"/>
  <c r="BH3" i="21" s="1"/>
  <c r="BI3" i="21" s="1"/>
  <c r="BJ3" i="21" s="1"/>
  <c r="BK3" i="21" s="1"/>
  <c r="BL3" i="21" s="1"/>
  <c r="BM3" i="21" s="1"/>
  <c r="BN3" i="21" s="1"/>
  <c r="BO3" i="21" s="1"/>
  <c r="BP3" i="21" s="1"/>
  <c r="BQ3" i="21" s="1"/>
  <c r="BR3" i="21" s="1"/>
  <c r="BS3" i="21" s="1"/>
  <c r="BT3" i="21" s="1"/>
  <c r="BU3" i="21" s="1"/>
  <c r="BV3" i="21" s="1"/>
  <c r="BW3" i="21" s="1"/>
  <c r="BX3" i="21" s="1"/>
  <c r="BY3" i="21" s="1"/>
  <c r="BZ3" i="21" s="1"/>
  <c r="CA3" i="21" s="1"/>
  <c r="CB3" i="21" s="1"/>
  <c r="CC3" i="21" s="1"/>
  <c r="CD3" i="21" s="1"/>
  <c r="CE3" i="21" s="1"/>
  <c r="CF3" i="21" s="1"/>
  <c r="CG3" i="21" s="1"/>
  <c r="CH3" i="21" s="1"/>
  <c r="CI3" i="21" s="1"/>
  <c r="CJ3" i="21" s="1"/>
  <c r="CK3" i="21" s="1"/>
  <c r="CL3" i="21" s="1"/>
  <c r="CM3" i="21" s="1"/>
  <c r="CN3" i="21" s="1"/>
  <c r="CO3" i="21" s="1"/>
  <c r="CP3" i="21" s="1"/>
  <c r="CQ3" i="21" s="1"/>
  <c r="CR3" i="21" s="1"/>
  <c r="CS3" i="21" s="1"/>
  <c r="CT3" i="21" s="1"/>
  <c r="CU3" i="21" s="1"/>
  <c r="CV3" i="21" s="1"/>
  <c r="CW3" i="21" s="1"/>
  <c r="CX3" i="21" s="1"/>
  <c r="CY3" i="21" s="1"/>
  <c r="F3" i="21"/>
  <c r="E3" i="21"/>
  <c r="G10" i="5"/>
  <c r="BA3" i="1"/>
  <c r="P3" i="1"/>
  <c r="B3" i="1"/>
  <c r="L512" i="1"/>
  <c r="AN513" i="1" s="1"/>
  <c r="L510" i="1"/>
  <c r="L508" i="1"/>
  <c r="L506" i="1"/>
  <c r="BS507" i="1" s="1"/>
  <c r="L504" i="1"/>
  <c r="AN505" i="1" s="1"/>
  <c r="L502" i="1"/>
  <c r="L500" i="1"/>
  <c r="L498" i="1"/>
  <c r="L496" i="1"/>
  <c r="L494" i="1"/>
  <c r="L492" i="1"/>
  <c r="L490" i="1"/>
  <c r="AV491" i="1" s="1"/>
  <c r="L488" i="1"/>
  <c r="T489" i="1" s="1"/>
  <c r="L486" i="1"/>
  <c r="V487" i="1" s="1"/>
  <c r="L484" i="1"/>
  <c r="BG485" i="1" s="1"/>
  <c r="L482" i="1"/>
  <c r="L480" i="1"/>
  <c r="L478" i="1"/>
  <c r="L476" i="1"/>
  <c r="L474" i="1"/>
  <c r="L472" i="1"/>
  <c r="BM473" i="1" s="1"/>
  <c r="L470" i="1"/>
  <c r="L468" i="1"/>
  <c r="AT469" i="1" s="1"/>
  <c r="L466" i="1"/>
  <c r="AL467" i="1" s="1"/>
  <c r="L464" i="1"/>
  <c r="BE465" i="1" s="1"/>
  <c r="L462" i="1"/>
  <c r="BI463" i="1" s="1"/>
  <c r="L460" i="1"/>
  <c r="L458" i="1"/>
  <c r="L456" i="1"/>
  <c r="L454" i="1"/>
  <c r="AN455" i="1" s="1"/>
  <c r="L452" i="1"/>
  <c r="L450" i="1"/>
  <c r="X451" i="1" s="1"/>
  <c r="L448" i="1"/>
  <c r="L446" i="1"/>
  <c r="L444" i="1"/>
  <c r="L442" i="1"/>
  <c r="BQ443" i="1" s="1"/>
  <c r="L440" i="1"/>
  <c r="L438" i="1"/>
  <c r="BW439" i="1" s="1"/>
  <c r="L436" i="1"/>
  <c r="BE437" i="1" s="1"/>
  <c r="L434" i="1"/>
  <c r="L432" i="1"/>
  <c r="L430" i="1"/>
  <c r="L428" i="1"/>
  <c r="L426" i="1"/>
  <c r="L424" i="1"/>
  <c r="L422" i="1"/>
  <c r="L420" i="1"/>
  <c r="L418" i="1"/>
  <c r="BW419" i="1" s="1"/>
  <c r="L416" i="1"/>
  <c r="L414" i="1"/>
  <c r="L412" i="1"/>
  <c r="T413" i="1" s="1"/>
  <c r="L410" i="1"/>
  <c r="BM411" i="1" s="1"/>
  <c r="L408" i="1"/>
  <c r="BG409" i="1" s="1"/>
  <c r="L406" i="1"/>
  <c r="BS407" i="1" s="1"/>
  <c r="L404" i="1"/>
  <c r="BW405" i="1" s="1"/>
  <c r="L402" i="1"/>
  <c r="L400" i="1"/>
  <c r="BW401" i="1" s="1"/>
  <c r="L398" i="1"/>
  <c r="L396" i="1"/>
  <c r="L394" i="1"/>
  <c r="AJ395" i="1" s="1"/>
  <c r="L392" i="1"/>
  <c r="L390" i="1"/>
  <c r="AN391" i="1" s="1"/>
  <c r="L388" i="1"/>
  <c r="BS389" i="1" s="1"/>
  <c r="L386" i="1"/>
  <c r="BW387" i="1" s="1"/>
  <c r="L384" i="1"/>
  <c r="L382" i="1"/>
  <c r="BM383" i="1" s="1"/>
  <c r="L380" i="1"/>
  <c r="BS381" i="1" s="1"/>
  <c r="L378" i="1"/>
  <c r="AV379" i="1" s="1"/>
  <c r="L376" i="1"/>
  <c r="L374" i="1"/>
  <c r="AL375" i="1" s="1"/>
  <c r="L372" i="1"/>
  <c r="L370" i="1"/>
  <c r="L368" i="1"/>
  <c r="BG369" i="1" s="1"/>
  <c r="L366" i="1"/>
  <c r="L364" i="1"/>
  <c r="L362" i="1"/>
  <c r="X363" i="1" s="1"/>
  <c r="L360" i="1"/>
  <c r="L358" i="1"/>
  <c r="AR359" i="1" s="1"/>
  <c r="L356" i="1"/>
  <c r="BM357" i="1" s="1"/>
  <c r="L354" i="1"/>
  <c r="L352" i="1"/>
  <c r="AX353" i="1" s="1"/>
  <c r="L350" i="1"/>
  <c r="AR351" i="1" s="1"/>
  <c r="L348" i="1"/>
  <c r="L346" i="1"/>
  <c r="BI347" i="1" s="1"/>
  <c r="L344" i="1"/>
  <c r="L342" i="1"/>
  <c r="L340" i="1"/>
  <c r="BW341" i="1" s="1"/>
  <c r="L338" i="1"/>
  <c r="BU339" i="1" s="1"/>
  <c r="L336" i="1"/>
  <c r="L334" i="1"/>
  <c r="L332" i="1"/>
  <c r="AX333" i="1" s="1"/>
  <c r="L330" i="1"/>
  <c r="L328" i="1"/>
  <c r="L326" i="1"/>
  <c r="L324" i="1"/>
  <c r="L322" i="1"/>
  <c r="L320" i="1"/>
  <c r="AX321" i="1" s="1"/>
  <c r="L318" i="1"/>
  <c r="BM319" i="1" s="1"/>
  <c r="L316" i="1"/>
  <c r="L314" i="1"/>
  <c r="AX315" i="1" s="1"/>
  <c r="L312" i="1"/>
  <c r="L310" i="1"/>
  <c r="L308" i="1"/>
  <c r="L306" i="1"/>
  <c r="BE307" i="1" s="1"/>
  <c r="L304" i="1"/>
  <c r="L302" i="1"/>
  <c r="L300" i="1"/>
  <c r="L298" i="1"/>
  <c r="L296" i="1"/>
  <c r="L294" i="1"/>
  <c r="BI295" i="1" s="1"/>
  <c r="L292" i="1"/>
  <c r="L290" i="1"/>
  <c r="L288" i="1"/>
  <c r="L286" i="1"/>
  <c r="L284" i="1"/>
  <c r="AN285" i="1" s="1"/>
  <c r="L282" i="1"/>
  <c r="AX283" i="1" s="1"/>
  <c r="L280" i="1"/>
  <c r="T281" i="1" s="1"/>
  <c r="L278" i="1"/>
  <c r="BM279" i="1" s="1"/>
  <c r="L276" i="1"/>
  <c r="L274" i="1"/>
  <c r="BU275" i="1" s="1"/>
  <c r="L272" i="1"/>
  <c r="L270" i="1"/>
  <c r="L268" i="1"/>
  <c r="AX269" i="1" s="1"/>
  <c r="L266" i="1"/>
  <c r="L264" i="1"/>
  <c r="L262" i="1"/>
  <c r="AD263" i="1" s="1"/>
  <c r="L260" i="1"/>
  <c r="BG261" i="1" s="1"/>
  <c r="L258" i="1"/>
  <c r="L256" i="1"/>
  <c r="L254" i="1"/>
  <c r="AN255" i="1" s="1"/>
  <c r="L252" i="1"/>
  <c r="L250" i="1"/>
  <c r="L248" i="1"/>
  <c r="L246" i="1"/>
  <c r="AJ247" i="1" s="1"/>
  <c r="L244" i="1"/>
  <c r="L242" i="1"/>
  <c r="BE243" i="1" s="1"/>
  <c r="L240" i="1"/>
  <c r="L238" i="1"/>
  <c r="AJ239" i="1" s="1"/>
  <c r="L236" i="1"/>
  <c r="L234" i="1"/>
  <c r="L232" i="1"/>
  <c r="L230" i="1"/>
  <c r="AD231" i="1" s="1"/>
  <c r="L228" i="1"/>
  <c r="L226" i="1"/>
  <c r="L224" i="1"/>
  <c r="L222" i="1"/>
  <c r="L220" i="1"/>
  <c r="AT221" i="1" s="1"/>
  <c r="L218" i="1"/>
  <c r="BM219" i="1" s="1"/>
  <c r="L216" i="1"/>
  <c r="L214" i="1"/>
  <c r="BA215" i="1" s="1"/>
  <c r="L212" i="1"/>
  <c r="AX213" i="1" s="1"/>
  <c r="L210" i="1"/>
  <c r="L208" i="1"/>
  <c r="BS209" i="1" s="1"/>
  <c r="L206" i="1"/>
  <c r="X207" i="1" s="1"/>
  <c r="L204" i="1"/>
  <c r="L202" i="1"/>
  <c r="L200" i="1"/>
  <c r="L198" i="1"/>
  <c r="L196" i="1"/>
  <c r="L194" i="1"/>
  <c r="L192" i="1"/>
  <c r="L190" i="1"/>
  <c r="AJ191" i="1" s="1"/>
  <c r="L188" i="1"/>
  <c r="BS189" i="1" s="1"/>
  <c r="L186" i="1"/>
  <c r="BW187" i="1" s="1"/>
  <c r="L184" i="1"/>
  <c r="L182" i="1"/>
  <c r="L180" i="1"/>
  <c r="L178" i="1"/>
  <c r="L176" i="1"/>
  <c r="L174" i="1"/>
  <c r="BQ175" i="1" s="1"/>
  <c r="L172" i="1"/>
  <c r="L170" i="1"/>
  <c r="BW171" i="1" s="1"/>
  <c r="L168" i="1"/>
  <c r="L166" i="1"/>
  <c r="AP167" i="1" s="1"/>
  <c r="L164" i="1"/>
  <c r="BI165" i="1" s="1"/>
  <c r="L162" i="1"/>
  <c r="L160" i="1"/>
  <c r="BM161" i="1" s="1"/>
  <c r="L158" i="1"/>
  <c r="BM159" i="1" s="1"/>
  <c r="L156" i="1"/>
  <c r="L154" i="1"/>
  <c r="L152" i="1"/>
  <c r="L150" i="1"/>
  <c r="AD151" i="1" s="1"/>
  <c r="L148" i="1"/>
  <c r="L146" i="1"/>
  <c r="R147" i="1" s="1"/>
  <c r="L144" i="1"/>
  <c r="BU145" i="1" s="1"/>
  <c r="L142" i="1"/>
  <c r="BE143" i="1" s="1"/>
  <c r="L140" i="1"/>
  <c r="L138" i="1"/>
  <c r="L136" i="1"/>
  <c r="L134" i="1"/>
  <c r="BA135" i="1" s="1"/>
  <c r="L132" i="1"/>
  <c r="BS133" i="1" s="1"/>
  <c r="L130" i="1"/>
  <c r="BW131" i="1" s="1"/>
  <c r="L128" i="1"/>
  <c r="L126" i="1"/>
  <c r="AP127" i="1" s="1"/>
  <c r="L124" i="1"/>
  <c r="L122" i="1"/>
  <c r="AV123" i="1" s="1"/>
  <c r="L120" i="1"/>
  <c r="L118" i="1"/>
  <c r="BA119" i="1" s="1"/>
  <c r="L116" i="1"/>
  <c r="L114" i="1"/>
  <c r="L112" i="1"/>
  <c r="L110" i="1"/>
  <c r="AP111" i="1" s="1"/>
  <c r="L108" i="1"/>
  <c r="L106" i="1"/>
  <c r="L104" i="1"/>
  <c r="BM105" i="1" s="1"/>
  <c r="L102" i="1"/>
  <c r="BE103" i="1" s="1"/>
  <c r="L100" i="1"/>
  <c r="BG101" i="1" s="1"/>
  <c r="L98" i="1"/>
  <c r="AR99" i="1" s="1"/>
  <c r="L96" i="1"/>
  <c r="AD97" i="1" s="1"/>
  <c r="L94" i="1"/>
  <c r="BS95" i="1" s="1"/>
  <c r="L92" i="1"/>
  <c r="L90" i="1"/>
  <c r="BW91" i="1" s="1"/>
  <c r="L88" i="1"/>
  <c r="L86" i="1"/>
  <c r="AV87" i="1" s="1"/>
  <c r="L84" i="1"/>
  <c r="L82" i="1"/>
  <c r="L80" i="1"/>
  <c r="BC81" i="1" s="1"/>
  <c r="L78" i="1"/>
  <c r="AP79" i="1" s="1"/>
  <c r="L76" i="1"/>
  <c r="L74" i="1"/>
  <c r="BQ75" i="1" s="1"/>
  <c r="L72" i="1"/>
  <c r="V73" i="1" s="1"/>
  <c r="L70" i="1"/>
  <c r="L68" i="1"/>
  <c r="L66" i="1"/>
  <c r="BQ67" i="1" s="1"/>
  <c r="L64" i="1"/>
  <c r="BW65" i="1" s="1"/>
  <c r="L62" i="1"/>
  <c r="L60" i="1"/>
  <c r="L58" i="1"/>
  <c r="BQ59" i="1" s="1"/>
  <c r="L56" i="1"/>
  <c r="BW57" i="1" s="1"/>
  <c r="L54" i="1"/>
  <c r="BW55" i="1" s="1"/>
  <c r="L52" i="1"/>
  <c r="L50" i="1"/>
  <c r="BQ51" i="1" s="1"/>
  <c r="L48" i="1"/>
  <c r="BW49" i="1" s="1"/>
  <c r="L46" i="1"/>
  <c r="BW47" i="1" s="1"/>
  <c r="L44" i="1"/>
  <c r="BS45" i="1" s="1"/>
  <c r="L42" i="1"/>
  <c r="BQ43" i="1" s="1"/>
  <c r="L40" i="1"/>
  <c r="BS41" i="1" s="1"/>
  <c r="L38" i="1"/>
  <c r="BU39" i="1" s="1"/>
  <c r="L36" i="1"/>
  <c r="AN37" i="1" s="1"/>
  <c r="L34" i="1"/>
  <c r="L32" i="1"/>
  <c r="BS33" i="1" s="1"/>
  <c r="L30" i="1"/>
  <c r="BU31" i="1" s="1"/>
  <c r="L28" i="1"/>
  <c r="L26" i="1"/>
  <c r="BQ27" i="1" s="1"/>
  <c r="L24" i="1"/>
  <c r="BS25" i="1" s="1"/>
  <c r="L22" i="1"/>
  <c r="BU23" i="1" s="1"/>
  <c r="L20" i="1"/>
  <c r="BM21" i="1" s="1"/>
  <c r="L18" i="1"/>
  <c r="BQ19" i="1" s="1"/>
  <c r="L16" i="1"/>
  <c r="BS17" i="1" s="1"/>
  <c r="L14" i="1"/>
  <c r="BU15" i="1" s="1"/>
  <c r="L12" i="1"/>
  <c r="BW13" i="1" s="1"/>
  <c r="BQ2" i="1"/>
  <c r="AR21" i="1" l="1"/>
  <c r="AP55" i="1"/>
  <c r="AJ21" i="1"/>
  <c r="BC27" i="1"/>
  <c r="T51" i="1"/>
  <c r="V119" i="1"/>
  <c r="AD119" i="1"/>
  <c r="AN17" i="1"/>
  <c r="AL27" i="1"/>
  <c r="BC37" i="1"/>
  <c r="AL43" i="1"/>
  <c r="BK45" i="1"/>
  <c r="V55" i="1"/>
  <c r="BQ73" i="1"/>
  <c r="BW45" i="1"/>
  <c r="T19" i="1"/>
  <c r="BS27" i="1"/>
  <c r="V33" i="1"/>
  <c r="V37" i="1"/>
  <c r="AB45" i="1"/>
  <c r="BE175" i="1"/>
  <c r="BC19" i="1"/>
  <c r="T27" i="1"/>
  <c r="BE33" i="1"/>
  <c r="AT45" i="1"/>
  <c r="Z407" i="1"/>
  <c r="BU13" i="1"/>
  <c r="AB13" i="1"/>
  <c r="BE147" i="1"/>
  <c r="AB187" i="1"/>
  <c r="V407" i="1"/>
  <c r="AV419" i="1"/>
  <c r="Z339" i="1"/>
  <c r="AJ189" i="1"/>
  <c r="AD101" i="1"/>
  <c r="AN339" i="1"/>
  <c r="BA383" i="1"/>
  <c r="BK501" i="1"/>
  <c r="BC97" i="1"/>
  <c r="AF175" i="1"/>
  <c r="BK187" i="1"/>
  <c r="AT409" i="1"/>
  <c r="R101" i="1"/>
  <c r="BW29" i="1"/>
  <c r="BQ361" i="1"/>
  <c r="BC429" i="1"/>
  <c r="BC453" i="1"/>
  <c r="BC461" i="1"/>
  <c r="BQ477" i="1"/>
  <c r="BC509" i="1"/>
  <c r="AR83" i="1"/>
  <c r="AR115" i="1"/>
  <c r="AR163" i="1"/>
  <c r="BU193" i="1"/>
  <c r="BK225" i="1"/>
  <c r="AT233" i="1"/>
  <c r="BQ303" i="1"/>
  <c r="AT327" i="1"/>
  <c r="BG355" i="1"/>
  <c r="AR371" i="1"/>
  <c r="AB399" i="1"/>
  <c r="AT417" i="1"/>
  <c r="BC423" i="1"/>
  <c r="BC447" i="1"/>
  <c r="BG471" i="1"/>
  <c r="AR495" i="1"/>
  <c r="BG503" i="1"/>
  <c r="BK511" i="1"/>
  <c r="BQ223" i="1"/>
  <c r="AR271" i="1"/>
  <c r="BG93" i="1"/>
  <c r="R117" i="1"/>
  <c r="BC121" i="1"/>
  <c r="BG177" i="1"/>
  <c r="BK211" i="1"/>
  <c r="AF297" i="1"/>
  <c r="BO305" i="1"/>
  <c r="AR349" i="1"/>
  <c r="BQ441" i="1"/>
  <c r="BC449" i="1"/>
  <c r="R45" i="1"/>
  <c r="AE78" i="5"/>
  <c r="AE79" i="5" s="1"/>
  <c r="AE80" i="5" s="1"/>
  <c r="AE81" i="5" s="1"/>
  <c r="AE82" i="5" s="1"/>
  <c r="AE83" i="5" s="1"/>
  <c r="AE84" i="5" s="1"/>
  <c r="AE85" i="5" s="1"/>
  <c r="AE86" i="5" s="1"/>
  <c r="AE87" i="5" s="1"/>
  <c r="AE88" i="5" s="1"/>
  <c r="AE89" i="5" s="1"/>
  <c r="AE90" i="5" s="1"/>
  <c r="AE91" i="5" s="1"/>
  <c r="AE92" i="5" s="1"/>
  <c r="AE93" i="5" s="1"/>
  <c r="AE94" i="5" s="1"/>
  <c r="AE95" i="5" s="1"/>
  <c r="AE96" i="5" s="1"/>
  <c r="AE97" i="5" s="1"/>
  <c r="AE98" i="5" s="1"/>
  <c r="AE99" i="5" s="1"/>
  <c r="AE100" i="5" s="1"/>
  <c r="AE101" i="5" s="1"/>
  <c r="AE102" i="5" s="1"/>
  <c r="AE103" i="5" s="1"/>
  <c r="AE104" i="5" s="1"/>
  <c r="AE105" i="5" s="1"/>
  <c r="AE106" i="5" s="1"/>
  <c r="AE107" i="5" s="1"/>
  <c r="AE108" i="5" s="1"/>
  <c r="AE109" i="5" s="1"/>
  <c r="BW93" i="1"/>
  <c r="R131" i="1"/>
  <c r="AT131" i="1"/>
  <c r="Z307" i="1"/>
  <c r="AT319" i="1"/>
  <c r="AL369" i="1"/>
  <c r="AP449" i="1"/>
  <c r="V131" i="1"/>
  <c r="BM131" i="1"/>
  <c r="AD135" i="1"/>
  <c r="BO151" i="1"/>
  <c r="AN163" i="1"/>
  <c r="BC171" i="1"/>
  <c r="Z189" i="1"/>
  <c r="AN223" i="1"/>
  <c r="AD423" i="1"/>
  <c r="AR469" i="1"/>
  <c r="AF473" i="1"/>
  <c r="BE487" i="1"/>
  <c r="BC495" i="1"/>
  <c r="AT507" i="1"/>
  <c r="AN131" i="1"/>
  <c r="BK171" i="1"/>
  <c r="R171" i="1"/>
  <c r="AF233" i="1"/>
  <c r="X495" i="1"/>
  <c r="Z509" i="1"/>
  <c r="AP101" i="1"/>
  <c r="T131" i="1"/>
  <c r="BC131" i="1"/>
  <c r="V135" i="1"/>
  <c r="R163" i="1"/>
  <c r="T171" i="1"/>
  <c r="X189" i="1"/>
  <c r="Z223" i="1"/>
  <c r="BA279" i="1"/>
  <c r="AR307" i="1"/>
  <c r="AV407" i="1"/>
  <c r="T423" i="1"/>
  <c r="AR455" i="1"/>
  <c r="AB469" i="1"/>
  <c r="X473" i="1"/>
  <c r="AL491" i="1"/>
  <c r="V507" i="1"/>
  <c r="AD509" i="1"/>
  <c r="AJ439" i="1"/>
  <c r="BK439" i="1"/>
  <c r="X133" i="1"/>
  <c r="X161" i="1"/>
  <c r="AL305" i="1"/>
  <c r="AN347" i="1"/>
  <c r="AP357" i="1"/>
  <c r="BE383" i="1"/>
  <c r="BE419" i="1"/>
  <c r="R439" i="1"/>
  <c r="AN439" i="1"/>
  <c r="BM439" i="1"/>
  <c r="BQ455" i="1"/>
  <c r="AF461" i="1"/>
  <c r="AR467" i="1"/>
  <c r="BO477" i="1"/>
  <c r="AB501" i="1"/>
  <c r="T503" i="1"/>
  <c r="BO503" i="1"/>
  <c r="BU513" i="1"/>
  <c r="AP87" i="1"/>
  <c r="R93" i="1"/>
  <c r="BW101" i="1"/>
  <c r="BC105" i="1"/>
  <c r="BO119" i="1"/>
  <c r="AJ131" i="1"/>
  <c r="BK131" i="1"/>
  <c r="BA133" i="1"/>
  <c r="AJ135" i="1"/>
  <c r="AL161" i="1"/>
  <c r="AJ171" i="1"/>
  <c r="BQ189" i="1"/>
  <c r="AX193" i="1"/>
  <c r="BA207" i="1"/>
  <c r="BA219" i="1"/>
  <c r="BS221" i="1"/>
  <c r="Z243" i="1"/>
  <c r="AF269" i="1"/>
  <c r="T279" i="1"/>
  <c r="AL303" i="1"/>
  <c r="AR305" i="1"/>
  <c r="BK353" i="1"/>
  <c r="V383" i="1"/>
  <c r="BE407" i="1"/>
  <c r="AF411" i="1"/>
  <c r="V419" i="1"/>
  <c r="BA423" i="1"/>
  <c r="AV429" i="1"/>
  <c r="T439" i="1"/>
  <c r="AT439" i="1"/>
  <c r="AV451" i="1"/>
  <c r="R455" i="1"/>
  <c r="BS467" i="1"/>
  <c r="BC473" i="1"/>
  <c r="BK489" i="1"/>
  <c r="AN501" i="1"/>
  <c r="X503" i="1"/>
  <c r="BO507" i="1"/>
  <c r="AV509" i="1"/>
  <c r="BC503" i="1"/>
  <c r="AD105" i="1"/>
  <c r="X193" i="1"/>
  <c r="AB219" i="1"/>
  <c r="AD93" i="1"/>
  <c r="BO135" i="1"/>
  <c r="AN171" i="1"/>
  <c r="AR243" i="1"/>
  <c r="BU269" i="1"/>
  <c r="AB279" i="1"/>
  <c r="AB383" i="1"/>
  <c r="AR411" i="1"/>
  <c r="X419" i="1"/>
  <c r="V439" i="1"/>
  <c r="BC439" i="1"/>
  <c r="BA451" i="1"/>
  <c r="AF503" i="1"/>
  <c r="AP125" i="1"/>
  <c r="BG125" i="1"/>
  <c r="BG249" i="1"/>
  <c r="AT249" i="1"/>
  <c r="T249" i="1"/>
  <c r="AL249" i="1"/>
  <c r="BM367" i="1"/>
  <c r="AR367" i="1"/>
  <c r="R367" i="1"/>
  <c r="AT367" i="1"/>
  <c r="T367" i="1"/>
  <c r="BE367" i="1"/>
  <c r="AB367" i="1"/>
  <c r="AJ367" i="1"/>
  <c r="AB377" i="1"/>
  <c r="BA377" i="1"/>
  <c r="BQ377" i="1"/>
  <c r="BQ483" i="1"/>
  <c r="BK483" i="1"/>
  <c r="V483" i="1"/>
  <c r="AN483" i="1"/>
  <c r="BE483" i="1"/>
  <c r="R483" i="1"/>
  <c r="AR483" i="1"/>
  <c r="BM95" i="1"/>
  <c r="AR107" i="1"/>
  <c r="BW107" i="1"/>
  <c r="BW143" i="1"/>
  <c r="AV143" i="1"/>
  <c r="V143" i="1"/>
  <c r="BO143" i="1"/>
  <c r="AP143" i="1"/>
  <c r="R143" i="1"/>
  <c r="BM143" i="1"/>
  <c r="BU153" i="1"/>
  <c r="BC153" i="1"/>
  <c r="AX217" i="1"/>
  <c r="AB217" i="1"/>
  <c r="BK367" i="1"/>
  <c r="X143" i="1"/>
  <c r="X153" i="1"/>
  <c r="AP159" i="1"/>
  <c r="BO183" i="1"/>
  <c r="BG183" i="1"/>
  <c r="AJ183" i="1"/>
  <c r="AD183" i="1"/>
  <c r="BE199" i="1"/>
  <c r="AP199" i="1"/>
  <c r="X199" i="1"/>
  <c r="AR91" i="1"/>
  <c r="BA117" i="1"/>
  <c r="AP117" i="1"/>
  <c r="BM139" i="1"/>
  <c r="BC139" i="1"/>
  <c r="AD139" i="1"/>
  <c r="AJ143" i="1"/>
  <c r="BK147" i="1"/>
  <c r="BA147" i="1"/>
  <c r="AB147" i="1"/>
  <c r="BE163" i="1"/>
  <c r="AB163" i="1"/>
  <c r="AT163" i="1"/>
  <c r="V163" i="1"/>
  <c r="BQ163" i="1"/>
  <c r="BK163" i="1"/>
  <c r="X173" i="1"/>
  <c r="AT173" i="1"/>
  <c r="BM287" i="1"/>
  <c r="BK287" i="1"/>
  <c r="Z287" i="1"/>
  <c r="AD287" i="1"/>
  <c r="BC287" i="1"/>
  <c r="R287" i="1"/>
  <c r="AV287" i="1"/>
  <c r="BG337" i="1"/>
  <c r="X337" i="1"/>
  <c r="AP445" i="1"/>
  <c r="BS445" i="1"/>
  <c r="X445" i="1"/>
  <c r="AP95" i="1"/>
  <c r="AF95" i="1"/>
  <c r="X95" i="1"/>
  <c r="BC179" i="1"/>
  <c r="AD179" i="1"/>
  <c r="BK433" i="1"/>
  <c r="BO433" i="1"/>
  <c r="X433" i="1"/>
  <c r="AJ433" i="1"/>
  <c r="BC433" i="1"/>
  <c r="T433" i="1"/>
  <c r="BA433" i="1"/>
  <c r="AF159" i="1"/>
  <c r="BQ159" i="1"/>
  <c r="X159" i="1"/>
  <c r="BQ211" i="1"/>
  <c r="AV211" i="1"/>
  <c r="AJ211" i="1"/>
  <c r="R211" i="1"/>
  <c r="AB345" i="1"/>
  <c r="AT345" i="1"/>
  <c r="BS345" i="1"/>
  <c r="AP385" i="1"/>
  <c r="BK385" i="1"/>
  <c r="R385" i="1"/>
  <c r="BS241" i="1"/>
  <c r="BO241" i="1"/>
  <c r="AF241" i="1"/>
  <c r="AR475" i="1"/>
  <c r="BI475" i="1"/>
  <c r="AB475" i="1"/>
  <c r="AN187" i="1"/>
  <c r="BQ187" i="1"/>
  <c r="BW255" i="1"/>
  <c r="BU255" i="1"/>
  <c r="AR255" i="1"/>
  <c r="R255" i="1"/>
  <c r="AL373" i="1"/>
  <c r="AX373" i="1"/>
  <c r="AX427" i="1"/>
  <c r="AJ427" i="1"/>
  <c r="BM427" i="1"/>
  <c r="AP93" i="1"/>
  <c r="BM101" i="1"/>
  <c r="AJ119" i="1"/>
  <c r="AD131" i="1"/>
  <c r="BA131" i="1"/>
  <c r="BQ131" i="1"/>
  <c r="BG135" i="1"/>
  <c r="AP161" i="1"/>
  <c r="V171" i="1"/>
  <c r="AT171" i="1"/>
  <c r="BM171" i="1"/>
  <c r="R187" i="1"/>
  <c r="AT187" i="1"/>
  <c r="BU187" i="1"/>
  <c r="BO191" i="1"/>
  <c r="AL209" i="1"/>
  <c r="BW223" i="1"/>
  <c r="BU223" i="1"/>
  <c r="AR223" i="1"/>
  <c r="R223" i="1"/>
  <c r="BA223" i="1"/>
  <c r="BU231" i="1"/>
  <c r="V255" i="1"/>
  <c r="BI255" i="1"/>
  <c r="BO273" i="1"/>
  <c r="AR273" i="1"/>
  <c r="AF277" i="1"/>
  <c r="AB277" i="1"/>
  <c r="V319" i="1"/>
  <c r="BS343" i="1"/>
  <c r="R343" i="1"/>
  <c r="AN343" i="1"/>
  <c r="BQ347" i="1"/>
  <c r="BW347" i="1"/>
  <c r="AR347" i="1"/>
  <c r="R347" i="1"/>
  <c r="BA347" i="1"/>
  <c r="V347" i="1"/>
  <c r="BS347" i="1"/>
  <c r="AB373" i="1"/>
  <c r="BO379" i="1"/>
  <c r="BE379" i="1"/>
  <c r="R379" i="1"/>
  <c r="BM379" i="1"/>
  <c r="X379" i="1"/>
  <c r="AB415" i="1"/>
  <c r="BQ415" i="1"/>
  <c r="BG421" i="1"/>
  <c r="AP421" i="1"/>
  <c r="BM429" i="1"/>
  <c r="X429" i="1"/>
  <c r="BS429" i="1"/>
  <c r="AF429" i="1"/>
  <c r="AL431" i="1"/>
  <c r="AV431" i="1"/>
  <c r="BS431" i="1"/>
  <c r="AP437" i="1"/>
  <c r="BA477" i="1"/>
  <c r="AB477" i="1"/>
  <c r="AR477" i="1"/>
  <c r="BW501" i="1"/>
  <c r="BU501" i="1"/>
  <c r="AT501" i="1"/>
  <c r="R501" i="1"/>
  <c r="BA501" i="1"/>
  <c r="V501" i="1"/>
  <c r="BQ501" i="1"/>
  <c r="BA255" i="1"/>
  <c r="BW319" i="1"/>
  <c r="BC319" i="1"/>
  <c r="AJ319" i="1"/>
  <c r="R319" i="1"/>
  <c r="BK319" i="1"/>
  <c r="AN319" i="1"/>
  <c r="T319" i="1"/>
  <c r="BA319" i="1"/>
  <c r="AP363" i="1"/>
  <c r="BA363" i="1"/>
  <c r="BC391" i="1"/>
  <c r="BK391" i="1"/>
  <c r="T391" i="1"/>
  <c r="BM391" i="1"/>
  <c r="Z391" i="1"/>
  <c r="BQ395" i="1"/>
  <c r="R395" i="1"/>
  <c r="AF395" i="1"/>
  <c r="BE399" i="1"/>
  <c r="AR399" i="1"/>
  <c r="BG487" i="1"/>
  <c r="BM487" i="1"/>
  <c r="X487" i="1"/>
  <c r="BW487" i="1"/>
  <c r="AD487" i="1"/>
  <c r="BS489" i="1"/>
  <c r="BW489" i="1"/>
  <c r="AB489" i="1"/>
  <c r="AN489" i="1"/>
  <c r="BM93" i="1"/>
  <c r="BG119" i="1"/>
  <c r="BU161" i="1"/>
  <c r="AD171" i="1"/>
  <c r="BA171" i="1"/>
  <c r="BQ171" i="1"/>
  <c r="V187" i="1"/>
  <c r="BA187" i="1"/>
  <c r="BG189" i="1"/>
  <c r="BQ221" i="1"/>
  <c r="Z221" i="1"/>
  <c r="V223" i="1"/>
  <c r="BI223" i="1"/>
  <c r="BC227" i="1"/>
  <c r="AL227" i="1"/>
  <c r="Z255" i="1"/>
  <c r="BQ255" i="1"/>
  <c r="T273" i="1"/>
  <c r="BO281" i="1"/>
  <c r="AR281" i="1"/>
  <c r="BS281" i="1"/>
  <c r="AD319" i="1"/>
  <c r="BQ319" i="1"/>
  <c r="BE343" i="1"/>
  <c r="Z347" i="1"/>
  <c r="AF379" i="1"/>
  <c r="AN389" i="1"/>
  <c r="T389" i="1"/>
  <c r="AP389" i="1"/>
  <c r="AV391" i="1"/>
  <c r="BE395" i="1"/>
  <c r="X421" i="1"/>
  <c r="V429" i="1"/>
  <c r="Z431" i="1"/>
  <c r="AD447" i="1"/>
  <c r="AT455" i="1"/>
  <c r="V455" i="1"/>
  <c r="BE455" i="1"/>
  <c r="AB455" i="1"/>
  <c r="BK455" i="1"/>
  <c r="AV471" i="1"/>
  <c r="X477" i="1"/>
  <c r="AV487" i="1"/>
  <c r="BC489" i="1"/>
  <c r="BE493" i="1"/>
  <c r="AT493" i="1"/>
  <c r="X261" i="1"/>
  <c r="BE279" i="1"/>
  <c r="AB295" i="1"/>
  <c r="T305" i="1"/>
  <c r="V307" i="1"/>
  <c r="R339" i="1"/>
  <c r="BQ339" i="1"/>
  <c r="AJ353" i="1"/>
  <c r="X357" i="1"/>
  <c r="T383" i="1"/>
  <c r="AR383" i="1"/>
  <c r="BQ383" i="1"/>
  <c r="T407" i="1"/>
  <c r="AR407" i="1"/>
  <c r="BQ407" i="1"/>
  <c r="V411" i="1"/>
  <c r="R419" i="1"/>
  <c r="AP419" i="1"/>
  <c r="BO419" i="1"/>
  <c r="AD439" i="1"/>
  <c r="BA439" i="1"/>
  <c r="BQ439" i="1"/>
  <c r="BA443" i="1"/>
  <c r="T469" i="1"/>
  <c r="BO469" i="1"/>
  <c r="AT503" i="1"/>
  <c r="BS509" i="1"/>
  <c r="BU307" i="1"/>
  <c r="BA339" i="1"/>
  <c r="AN383" i="1"/>
  <c r="AL407" i="1"/>
  <c r="BM407" i="1"/>
  <c r="BW411" i="1"/>
  <c r="AJ419" i="1"/>
  <c r="BM419" i="1"/>
  <c r="BK469" i="1"/>
  <c r="BM79" i="1"/>
  <c r="AF79" i="1"/>
  <c r="BS79" i="1"/>
  <c r="T79" i="1"/>
  <c r="Z157" i="1"/>
  <c r="BG157" i="1"/>
  <c r="X229" i="1"/>
  <c r="BG229" i="1"/>
  <c r="BW311" i="1"/>
  <c r="BQ311" i="1"/>
  <c r="BC311" i="1"/>
  <c r="AN311" i="1"/>
  <c r="V311" i="1"/>
  <c r="BK311" i="1"/>
  <c r="AT311" i="1"/>
  <c r="AD311" i="1"/>
  <c r="R311" i="1"/>
  <c r="BM311" i="1"/>
  <c r="AJ311" i="1"/>
  <c r="BE311" i="1"/>
  <c r="AB311" i="1"/>
  <c r="BA311" i="1"/>
  <c r="T311" i="1"/>
  <c r="BQ335" i="1"/>
  <c r="BM335" i="1"/>
  <c r="AJ335" i="1"/>
  <c r="AV335" i="1"/>
  <c r="T335" i="1"/>
  <c r="BE335" i="1"/>
  <c r="AR335" i="1"/>
  <c r="Z335" i="1"/>
  <c r="BG109" i="1"/>
  <c r="BW109" i="1"/>
  <c r="AD109" i="1"/>
  <c r="BA109" i="1"/>
  <c r="AP109" i="1"/>
  <c r="R109" i="1"/>
  <c r="BC113" i="1"/>
  <c r="AD113" i="1"/>
  <c r="BM195" i="1"/>
  <c r="AD195" i="1"/>
  <c r="AV195" i="1"/>
  <c r="T195" i="1"/>
  <c r="BC195" i="1"/>
  <c r="AR195" i="1"/>
  <c r="Z195" i="1"/>
  <c r="BE203" i="1"/>
  <c r="AN203" i="1"/>
  <c r="V203" i="1"/>
  <c r="BQ203" i="1"/>
  <c r="AT203" i="1"/>
  <c r="AD203" i="1"/>
  <c r="R203" i="1"/>
  <c r="BS203" i="1"/>
  <c r="AJ203" i="1"/>
  <c r="BC203" i="1"/>
  <c r="T203" i="1"/>
  <c r="BI203" i="1"/>
  <c r="AB203" i="1"/>
  <c r="AD267" i="1"/>
  <c r="BO267" i="1"/>
  <c r="BU301" i="1"/>
  <c r="V301" i="1"/>
  <c r="AT301" i="1"/>
  <c r="BE301" i="1"/>
  <c r="AB301" i="1"/>
  <c r="BU311" i="1"/>
  <c r="AF317" i="1"/>
  <c r="BE317" i="1"/>
  <c r="BS335" i="1"/>
  <c r="BG85" i="1"/>
  <c r="BW85" i="1"/>
  <c r="AD85" i="1"/>
  <c r="BA85" i="1"/>
  <c r="AP85" i="1"/>
  <c r="R85" i="1"/>
  <c r="BW215" i="1"/>
  <c r="BO215" i="1"/>
  <c r="AV215" i="1"/>
  <c r="X215" i="1"/>
  <c r="BE215" i="1"/>
  <c r="AJ215" i="1"/>
  <c r="R215" i="1"/>
  <c r="AP215" i="1"/>
  <c r="BQ215" i="1"/>
  <c r="AF215" i="1"/>
  <c r="BM215" i="1"/>
  <c r="V215" i="1"/>
  <c r="V259" i="1"/>
  <c r="BC259" i="1"/>
  <c r="AL259" i="1"/>
  <c r="BQ259" i="1"/>
  <c r="AR311" i="1"/>
  <c r="BM85" i="1"/>
  <c r="BC89" i="1"/>
  <c r="AD89" i="1"/>
  <c r="BW87" i="1"/>
  <c r="BM87" i="1"/>
  <c r="AF87" i="1"/>
  <c r="BS87" i="1"/>
  <c r="X87" i="1"/>
  <c r="BE87" i="1"/>
  <c r="T87" i="1"/>
  <c r="BW103" i="1"/>
  <c r="AV103" i="1"/>
  <c r="T103" i="1"/>
  <c r="AP103" i="1"/>
  <c r="BM103" i="1"/>
  <c r="X103" i="1"/>
  <c r="BS103" i="1"/>
  <c r="AF103" i="1"/>
  <c r="BM109" i="1"/>
  <c r="BC123" i="1"/>
  <c r="Z123" i="1"/>
  <c r="AR123" i="1"/>
  <c r="T123" i="1"/>
  <c r="BS123" i="1"/>
  <c r="AD123" i="1"/>
  <c r="BM123" i="1"/>
  <c r="BS155" i="1"/>
  <c r="Z155" i="1"/>
  <c r="BC155" i="1"/>
  <c r="AV155" i="1"/>
  <c r="AD155" i="1"/>
  <c r="BS195" i="1"/>
  <c r="AR203" i="1"/>
  <c r="BW111" i="1"/>
  <c r="BM111" i="1"/>
  <c r="AF111" i="1"/>
  <c r="AV111" i="1"/>
  <c r="BW127" i="1"/>
  <c r="BE127" i="1"/>
  <c r="X127" i="1"/>
  <c r="AV127" i="1"/>
  <c r="BW167" i="1"/>
  <c r="BE167" i="1"/>
  <c r="X167" i="1"/>
  <c r="AV167" i="1"/>
  <c r="BG185" i="1"/>
  <c r="AB185" i="1"/>
  <c r="BQ271" i="1"/>
  <c r="AV271" i="1"/>
  <c r="Z271" i="1"/>
  <c r="BE271" i="1"/>
  <c r="AL271" i="1"/>
  <c r="T271" i="1"/>
  <c r="BC271" i="1"/>
  <c r="AT293" i="1"/>
  <c r="V293" i="1"/>
  <c r="BE323" i="1"/>
  <c r="AN323" i="1"/>
  <c r="AV403" i="1"/>
  <c r="AP403" i="1"/>
  <c r="AD403" i="1"/>
  <c r="BQ403" i="1"/>
  <c r="R403" i="1"/>
  <c r="BA435" i="1"/>
  <c r="AN435" i="1"/>
  <c r="BI435" i="1"/>
  <c r="AD435" i="1"/>
  <c r="X435" i="1"/>
  <c r="X457" i="1"/>
  <c r="BG457" i="1"/>
  <c r="AP457" i="1"/>
  <c r="T111" i="1"/>
  <c r="BE111" i="1"/>
  <c r="BU121" i="1"/>
  <c r="X121" i="1"/>
  <c r="R127" i="1"/>
  <c r="BM127" i="1"/>
  <c r="AJ147" i="1"/>
  <c r="AJ151" i="1"/>
  <c r="BW159" i="1"/>
  <c r="AV159" i="1"/>
  <c r="R159" i="1"/>
  <c r="BE159" i="1"/>
  <c r="BW163" i="1"/>
  <c r="BM163" i="1"/>
  <c r="BA163" i="1"/>
  <c r="AJ163" i="1"/>
  <c r="T163" i="1"/>
  <c r="AD163" i="1"/>
  <c r="BC163" i="1"/>
  <c r="BU163" i="1"/>
  <c r="R167" i="1"/>
  <c r="BM167" i="1"/>
  <c r="BG173" i="1"/>
  <c r="BQ173" i="1"/>
  <c r="R175" i="1"/>
  <c r="AP175" i="1"/>
  <c r="BU185" i="1"/>
  <c r="BW199" i="1"/>
  <c r="AV199" i="1"/>
  <c r="R199" i="1"/>
  <c r="BM199" i="1"/>
  <c r="AF199" i="1"/>
  <c r="BQ199" i="1"/>
  <c r="BG209" i="1"/>
  <c r="X209" i="1"/>
  <c r="AV209" i="1"/>
  <c r="BG213" i="1"/>
  <c r="BS213" i="1"/>
  <c r="Z213" i="1"/>
  <c r="AL219" i="1"/>
  <c r="BI219" i="1"/>
  <c r="T219" i="1"/>
  <c r="AV247" i="1"/>
  <c r="BU263" i="1"/>
  <c r="V271" i="1"/>
  <c r="BM271" i="1"/>
  <c r="AJ279" i="1"/>
  <c r="BO293" i="1"/>
  <c r="BC297" i="1"/>
  <c r="AF315" i="1"/>
  <c r="BE315" i="1"/>
  <c r="BU333" i="1"/>
  <c r="AF333" i="1"/>
  <c r="BG345" i="1"/>
  <c r="BC345" i="1"/>
  <c r="X345" i="1"/>
  <c r="BK345" i="1"/>
  <c r="T345" i="1"/>
  <c r="BW345" i="1"/>
  <c r="AP345" i="1"/>
  <c r="BW363" i="1"/>
  <c r="BE363" i="1"/>
  <c r="AJ363" i="1"/>
  <c r="R363" i="1"/>
  <c r="BQ363" i="1"/>
  <c r="AV363" i="1"/>
  <c r="V363" i="1"/>
  <c r="BM363" i="1"/>
  <c r="AF363" i="1"/>
  <c r="BO363" i="1"/>
  <c r="BK369" i="1"/>
  <c r="BQ369" i="1"/>
  <c r="Z369" i="1"/>
  <c r="R369" i="1"/>
  <c r="AX369" i="1"/>
  <c r="AN397" i="1"/>
  <c r="BC397" i="1"/>
  <c r="X397" i="1"/>
  <c r="BW397" i="1"/>
  <c r="BG403" i="1"/>
  <c r="BO417" i="1"/>
  <c r="BA417" i="1"/>
  <c r="X417" i="1"/>
  <c r="BQ417" i="1"/>
  <c r="AB417" i="1"/>
  <c r="BK417" i="1"/>
  <c r="R417" i="1"/>
  <c r="BW417" i="1"/>
  <c r="AP417" i="1"/>
  <c r="AT425" i="1"/>
  <c r="BG425" i="1"/>
  <c r="AB425" i="1"/>
  <c r="BQ435" i="1"/>
  <c r="BW175" i="1"/>
  <c r="BO175" i="1"/>
  <c r="AV175" i="1"/>
  <c r="X175" i="1"/>
  <c r="AJ175" i="1"/>
  <c r="BM175" i="1"/>
  <c r="BG207" i="1"/>
  <c r="AD207" i="1"/>
  <c r="BQ207" i="1"/>
  <c r="AR207" i="1"/>
  <c r="V207" i="1"/>
  <c r="BO207" i="1"/>
  <c r="BQ231" i="1"/>
  <c r="AN231" i="1"/>
  <c r="BM231" i="1"/>
  <c r="R231" i="1"/>
  <c r="AV239" i="1"/>
  <c r="V239" i="1"/>
  <c r="BW79" i="1"/>
  <c r="BE79" i="1"/>
  <c r="X79" i="1"/>
  <c r="AV79" i="1"/>
  <c r="BW95" i="1"/>
  <c r="AV95" i="1"/>
  <c r="T95" i="1"/>
  <c r="BE95" i="1"/>
  <c r="X111" i="1"/>
  <c r="BS111" i="1"/>
  <c r="BI117" i="1"/>
  <c r="AD117" i="1"/>
  <c r="BQ117" i="1"/>
  <c r="AF127" i="1"/>
  <c r="BQ127" i="1"/>
  <c r="BW147" i="1"/>
  <c r="BQ147" i="1"/>
  <c r="AT147" i="1"/>
  <c r="V147" i="1"/>
  <c r="AN147" i="1"/>
  <c r="BU147" i="1"/>
  <c r="BG151" i="1"/>
  <c r="BQ165" i="1"/>
  <c r="X165" i="1"/>
  <c r="AF167" i="1"/>
  <c r="BQ167" i="1"/>
  <c r="V175" i="1"/>
  <c r="BA175" i="1"/>
  <c r="AP207" i="1"/>
  <c r="BA231" i="1"/>
  <c r="BQ239" i="1"/>
  <c r="BQ243" i="1"/>
  <c r="BM243" i="1"/>
  <c r="AJ243" i="1"/>
  <c r="AV243" i="1"/>
  <c r="T243" i="1"/>
  <c r="BS243" i="1"/>
  <c r="BM251" i="1"/>
  <c r="AL251" i="1"/>
  <c r="AJ271" i="1"/>
  <c r="BS271" i="1"/>
  <c r="AX275" i="1"/>
  <c r="Z275" i="1"/>
  <c r="BW279" i="1"/>
  <c r="BK279" i="1"/>
  <c r="AT279" i="1"/>
  <c r="AD279" i="1"/>
  <c r="R279" i="1"/>
  <c r="BQ279" i="1"/>
  <c r="BC279" i="1"/>
  <c r="AN279" i="1"/>
  <c r="V279" i="1"/>
  <c r="AR279" i="1"/>
  <c r="BU279" i="1"/>
  <c r="BI303" i="1"/>
  <c r="BA303" i="1"/>
  <c r="V303" i="1"/>
  <c r="AF321" i="1"/>
  <c r="Z321" i="1"/>
  <c r="BC321" i="1"/>
  <c r="BU357" i="1"/>
  <c r="BG357" i="1"/>
  <c r="AB357" i="1"/>
  <c r="BS357" i="1"/>
  <c r="AN357" i="1"/>
  <c r="AX357" i="1"/>
  <c r="T357" i="1"/>
  <c r="BS359" i="1"/>
  <c r="BM359" i="1"/>
  <c r="T359" i="1"/>
  <c r="BC359" i="1"/>
  <c r="AD359" i="1"/>
  <c r="BW399" i="1"/>
  <c r="BM399" i="1"/>
  <c r="BA399" i="1"/>
  <c r="AJ399" i="1"/>
  <c r="T399" i="1"/>
  <c r="BK399" i="1"/>
  <c r="AT399" i="1"/>
  <c r="AD399" i="1"/>
  <c r="R399" i="1"/>
  <c r="BC399" i="1"/>
  <c r="V399" i="1"/>
  <c r="BQ399" i="1"/>
  <c r="AN399" i="1"/>
  <c r="BU399" i="1"/>
  <c r="BW447" i="1"/>
  <c r="BM447" i="1"/>
  <c r="BA447" i="1"/>
  <c r="AJ447" i="1"/>
  <c r="T447" i="1"/>
  <c r="BK447" i="1"/>
  <c r="AR447" i="1"/>
  <c r="V447" i="1"/>
  <c r="BE447" i="1"/>
  <c r="AN447" i="1"/>
  <c r="R447" i="1"/>
  <c r="BQ447" i="1"/>
  <c r="AB447" i="1"/>
  <c r="AT447" i="1"/>
  <c r="BU447" i="1"/>
  <c r="BM453" i="1"/>
  <c r="BO453" i="1"/>
  <c r="AL453" i="1"/>
  <c r="AP453" i="1"/>
  <c r="BS453" i="1"/>
  <c r="X453" i="1"/>
  <c r="AP481" i="1"/>
  <c r="BU481" i="1"/>
  <c r="BA93" i="1"/>
  <c r="BA101" i="1"/>
  <c r="AB131" i="1"/>
  <c r="AR131" i="1"/>
  <c r="BE131" i="1"/>
  <c r="BU131" i="1"/>
  <c r="AF143" i="1"/>
  <c r="BA143" i="1"/>
  <c r="BQ143" i="1"/>
  <c r="AB171" i="1"/>
  <c r="AR171" i="1"/>
  <c r="BE171" i="1"/>
  <c r="BU171" i="1"/>
  <c r="AJ187" i="1"/>
  <c r="BE187" i="1"/>
  <c r="AX189" i="1"/>
  <c r="AL193" i="1"/>
  <c r="Z211" i="1"/>
  <c r="BE211" i="1"/>
  <c r="AJ221" i="1"/>
  <c r="AJ223" i="1"/>
  <c r="BE223" i="1"/>
  <c r="BQ227" i="1"/>
  <c r="BO233" i="1"/>
  <c r="BK249" i="1"/>
  <c r="AJ255" i="1"/>
  <c r="BE255" i="1"/>
  <c r="BE277" i="1"/>
  <c r="AF281" i="1"/>
  <c r="AN287" i="1"/>
  <c r="BS287" i="1"/>
  <c r="AB319" i="1"/>
  <c r="AR319" i="1"/>
  <c r="BE319" i="1"/>
  <c r="BU319" i="1"/>
  <c r="V339" i="1"/>
  <c r="AR339" i="1"/>
  <c r="Z343" i="1"/>
  <c r="BW367" i="1"/>
  <c r="BQ367" i="1"/>
  <c r="BC367" i="1"/>
  <c r="AN367" i="1"/>
  <c r="V367" i="1"/>
  <c r="AD367" i="1"/>
  <c r="BA367" i="1"/>
  <c r="BU367" i="1"/>
  <c r="BS373" i="1"/>
  <c r="BG373" i="1"/>
  <c r="T373" i="1"/>
  <c r="BM373" i="1"/>
  <c r="BW383" i="1"/>
  <c r="BK383" i="1"/>
  <c r="AT383" i="1"/>
  <c r="AD383" i="1"/>
  <c r="R383" i="1"/>
  <c r="AJ383" i="1"/>
  <c r="BC383" i="1"/>
  <c r="BU383" i="1"/>
  <c r="BW395" i="1"/>
  <c r="BO395" i="1"/>
  <c r="AV395" i="1"/>
  <c r="X395" i="1"/>
  <c r="BM395" i="1"/>
  <c r="AP395" i="1"/>
  <c r="V395" i="1"/>
  <c r="BA395" i="1"/>
  <c r="BI415" i="1"/>
  <c r="V415" i="1"/>
  <c r="BA415" i="1"/>
  <c r="AL415" i="1"/>
  <c r="BM437" i="1"/>
  <c r="BC437" i="1"/>
  <c r="V437" i="1"/>
  <c r="BS437" i="1"/>
  <c r="AL437" i="1"/>
  <c r="BO437" i="1"/>
  <c r="X437" i="1"/>
  <c r="BC441" i="1"/>
  <c r="AP441" i="1"/>
  <c r="X441" i="1"/>
  <c r="V453" i="1"/>
  <c r="AN481" i="1"/>
  <c r="BS193" i="1"/>
  <c r="AN211" i="1"/>
  <c r="BS211" i="1"/>
  <c r="BW339" i="1"/>
  <c r="BI339" i="1"/>
  <c r="AJ339" i="1"/>
  <c r="BE339" i="1"/>
  <c r="BQ343" i="1"/>
  <c r="BK343" i="1"/>
  <c r="AJ343" i="1"/>
  <c r="AV343" i="1"/>
  <c r="BQ353" i="1"/>
  <c r="R353" i="1"/>
  <c r="BU389" i="1"/>
  <c r="BG389" i="1"/>
  <c r="AB389" i="1"/>
  <c r="AX389" i="1"/>
  <c r="X389" i="1"/>
  <c r="BM389" i="1"/>
  <c r="AJ409" i="1"/>
  <c r="X409" i="1"/>
  <c r="BK409" i="1"/>
  <c r="R409" i="1"/>
  <c r="AL413" i="1"/>
  <c r="BM413" i="1"/>
  <c r="BC413" i="1"/>
  <c r="BM443" i="1"/>
  <c r="BW443" i="1"/>
  <c r="AD443" i="1"/>
  <c r="AV443" i="1"/>
  <c r="X443" i="1"/>
  <c r="BE453" i="1"/>
  <c r="BW493" i="1"/>
  <c r="BK493" i="1"/>
  <c r="AN493" i="1"/>
  <c r="R493" i="1"/>
  <c r="BU493" i="1"/>
  <c r="BA493" i="1"/>
  <c r="AB493" i="1"/>
  <c r="AJ493" i="1"/>
  <c r="BQ493" i="1"/>
  <c r="V493" i="1"/>
  <c r="AV499" i="1"/>
  <c r="X499" i="1"/>
  <c r="BS499" i="1"/>
  <c r="AL499" i="1"/>
  <c r="AD391" i="1"/>
  <c r="BA391" i="1"/>
  <c r="BS391" i="1"/>
  <c r="BM423" i="1"/>
  <c r="AV423" i="1"/>
  <c r="Z423" i="1"/>
  <c r="AL423" i="1"/>
  <c r="BK423" i="1"/>
  <c r="BU427" i="1"/>
  <c r="BM445" i="1"/>
  <c r="BO445" i="1"/>
  <c r="AL445" i="1"/>
  <c r="BC445" i="1"/>
  <c r="BG449" i="1"/>
  <c r="X449" i="1"/>
  <c r="BQ449" i="1"/>
  <c r="BC467" i="1"/>
  <c r="V467" i="1"/>
  <c r="BE467" i="1"/>
  <c r="BW473" i="1"/>
  <c r="BE473" i="1"/>
  <c r="AL473" i="1"/>
  <c r="T473" i="1"/>
  <c r="AP473" i="1"/>
  <c r="BO473" i="1"/>
  <c r="AR479" i="1"/>
  <c r="Z479" i="1"/>
  <c r="AB483" i="1"/>
  <c r="AT483" i="1"/>
  <c r="AJ347" i="1"/>
  <c r="BE347" i="1"/>
  <c r="AP379" i="1"/>
  <c r="BQ379" i="1"/>
  <c r="R391" i="1"/>
  <c r="AL391" i="1"/>
  <c r="R423" i="1"/>
  <c r="AN423" i="1"/>
  <c r="BS423" i="1"/>
  <c r="X427" i="1"/>
  <c r="BW429" i="1"/>
  <c r="BE429" i="1"/>
  <c r="AL429" i="1"/>
  <c r="T429" i="1"/>
  <c r="AP429" i="1"/>
  <c r="BO429" i="1"/>
  <c r="V445" i="1"/>
  <c r="BE445" i="1"/>
  <c r="AB449" i="1"/>
  <c r="BM451" i="1"/>
  <c r="BW451" i="1"/>
  <c r="AD451" i="1"/>
  <c r="BQ451" i="1"/>
  <c r="BW455" i="1"/>
  <c r="BM455" i="1"/>
  <c r="BA455" i="1"/>
  <c r="AJ455" i="1"/>
  <c r="T455" i="1"/>
  <c r="AD455" i="1"/>
  <c r="BC455" i="1"/>
  <c r="BU455" i="1"/>
  <c r="Z467" i="1"/>
  <c r="BQ467" i="1"/>
  <c r="AJ471" i="1"/>
  <c r="X471" i="1"/>
  <c r="V473" i="1"/>
  <c r="AV473" i="1"/>
  <c r="BS473" i="1"/>
  <c r="BG479" i="1"/>
  <c r="BW483" i="1"/>
  <c r="BU483" i="1"/>
  <c r="BM483" i="1"/>
  <c r="BA483" i="1"/>
  <c r="AJ483" i="1"/>
  <c r="T483" i="1"/>
  <c r="AD483" i="1"/>
  <c r="BC483" i="1"/>
  <c r="BG495" i="1"/>
  <c r="AT495" i="1"/>
  <c r="T495" i="1"/>
  <c r="BO495" i="1"/>
  <c r="AF495" i="1"/>
  <c r="BQ495" i="1"/>
  <c r="AJ407" i="1"/>
  <c r="BC407" i="1"/>
  <c r="AF419" i="1"/>
  <c r="BA419" i="1"/>
  <c r="BQ419" i="1"/>
  <c r="AP433" i="1"/>
  <c r="BQ433" i="1"/>
  <c r="AB439" i="1"/>
  <c r="AR439" i="1"/>
  <c r="BE439" i="1"/>
  <c r="BU439" i="1"/>
  <c r="AP487" i="1"/>
  <c r="BU487" i="1"/>
  <c r="V489" i="1"/>
  <c r="AT489" i="1"/>
  <c r="BU489" i="1"/>
  <c r="AJ501" i="1"/>
  <c r="BE501" i="1"/>
  <c r="AR503" i="1"/>
  <c r="BQ503" i="1"/>
  <c r="AF507" i="1"/>
  <c r="AL489" i="1"/>
  <c r="BE489" i="1"/>
  <c r="BE507" i="1"/>
  <c r="BG61" i="1"/>
  <c r="BW61" i="1"/>
  <c r="R61" i="1"/>
  <c r="AV61" i="1"/>
  <c r="BM61" i="1"/>
  <c r="AD61" i="1"/>
  <c r="BG181" i="1"/>
  <c r="Z181" i="1"/>
  <c r="BS181" i="1"/>
  <c r="AX181" i="1"/>
  <c r="BO63" i="1"/>
  <c r="AL63" i="1"/>
  <c r="BM63" i="1"/>
  <c r="T63" i="1"/>
  <c r="AV63" i="1"/>
  <c r="BQ69" i="1"/>
  <c r="BW69" i="1"/>
  <c r="AD69" i="1"/>
  <c r="AP69" i="1"/>
  <c r="BW81" i="1"/>
  <c r="BQ81" i="1"/>
  <c r="BE81" i="1"/>
  <c r="AT81" i="1"/>
  <c r="AJ81" i="1"/>
  <c r="V81" i="1"/>
  <c r="BU81" i="1"/>
  <c r="BK81" i="1"/>
  <c r="BA81" i="1"/>
  <c r="AN81" i="1"/>
  <c r="AB81" i="1"/>
  <c r="R81" i="1"/>
  <c r="BS81" i="1"/>
  <c r="AV81" i="1"/>
  <c r="Z81" i="1"/>
  <c r="BI81" i="1"/>
  <c r="BM81" i="1"/>
  <c r="AR81" i="1"/>
  <c r="T81" i="1"/>
  <c r="BS129" i="1"/>
  <c r="AX129" i="1"/>
  <c r="AB129" i="1"/>
  <c r="BG129" i="1"/>
  <c r="AN129" i="1"/>
  <c r="T129" i="1"/>
  <c r="AP129" i="1"/>
  <c r="BM129" i="1"/>
  <c r="X129" i="1"/>
  <c r="BU129" i="1"/>
  <c r="AL129" i="1"/>
  <c r="BW21" i="1"/>
  <c r="BQ21" i="1"/>
  <c r="BC21" i="1"/>
  <c r="AN21" i="1"/>
  <c r="V21" i="1"/>
  <c r="BK21" i="1"/>
  <c r="AT21" i="1"/>
  <c r="AD21" i="1"/>
  <c r="R21" i="1"/>
  <c r="BE21" i="1"/>
  <c r="AB21" i="1"/>
  <c r="BA21" i="1"/>
  <c r="T21" i="1"/>
  <c r="BU21" i="1"/>
  <c r="X63" i="1"/>
  <c r="AD81" i="1"/>
  <c r="BC129" i="1"/>
  <c r="BQ141" i="1"/>
  <c r="AX141" i="1"/>
  <c r="Z141" i="1"/>
  <c r="BG141" i="1"/>
  <c r="AL141" i="1"/>
  <c r="R141" i="1"/>
  <c r="AP141" i="1"/>
  <c r="BK141" i="1"/>
  <c r="X141" i="1"/>
  <c r="BS141" i="1"/>
  <c r="AJ141" i="1"/>
  <c r="BW235" i="1"/>
  <c r="BU235" i="1"/>
  <c r="BK235" i="1"/>
  <c r="BA235" i="1"/>
  <c r="AN235" i="1"/>
  <c r="AB235" i="1"/>
  <c r="R235" i="1"/>
  <c r="BM235" i="1"/>
  <c r="AV235" i="1"/>
  <c r="AJ235" i="1"/>
  <c r="T235" i="1"/>
  <c r="BS235" i="1"/>
  <c r="BE235" i="1"/>
  <c r="AR235" i="1"/>
  <c r="Z235" i="1"/>
  <c r="BQ235" i="1"/>
  <c r="AL235" i="1"/>
  <c r="BI235" i="1"/>
  <c r="AD235" i="1"/>
  <c r="BC235" i="1"/>
  <c r="V235" i="1"/>
  <c r="BG257" i="1"/>
  <c r="X257" i="1"/>
  <c r="BW257" i="1"/>
  <c r="AB257" i="1"/>
  <c r="AT257" i="1"/>
  <c r="AP257" i="1"/>
  <c r="BK257" i="1"/>
  <c r="BW237" i="1"/>
  <c r="AP237" i="1"/>
  <c r="BK237" i="1"/>
  <c r="X237" i="1"/>
  <c r="AT237" i="1"/>
  <c r="BG237" i="1"/>
  <c r="AB237" i="1"/>
  <c r="BK83" i="1"/>
  <c r="AT83" i="1"/>
  <c r="AF83" i="1"/>
  <c r="R83" i="1"/>
  <c r="BQ83" i="1"/>
  <c r="BC83" i="1"/>
  <c r="AP83" i="1"/>
  <c r="X83" i="1"/>
  <c r="BO83" i="1"/>
  <c r="AJ83" i="1"/>
  <c r="BA83" i="1"/>
  <c r="BG83" i="1"/>
  <c r="AB83" i="1"/>
  <c r="T83" i="1"/>
  <c r="BK99" i="1"/>
  <c r="AT99" i="1"/>
  <c r="AF99" i="1"/>
  <c r="R99" i="1"/>
  <c r="BQ99" i="1"/>
  <c r="BC99" i="1"/>
  <c r="AP99" i="1"/>
  <c r="X99" i="1"/>
  <c r="BO99" i="1"/>
  <c r="AJ99" i="1"/>
  <c r="T99" i="1"/>
  <c r="BG99" i="1"/>
  <c r="AB99" i="1"/>
  <c r="BA99" i="1"/>
  <c r="BK115" i="1"/>
  <c r="AT115" i="1"/>
  <c r="AF115" i="1"/>
  <c r="R115" i="1"/>
  <c r="BQ115" i="1"/>
  <c r="BC115" i="1"/>
  <c r="AP115" i="1"/>
  <c r="X115" i="1"/>
  <c r="BO115" i="1"/>
  <c r="AJ115" i="1"/>
  <c r="BG115" i="1"/>
  <c r="AB115" i="1"/>
  <c r="BA115" i="1"/>
  <c r="T115" i="1"/>
  <c r="AX145" i="1"/>
  <c r="T145" i="1"/>
  <c r="BM145" i="1"/>
  <c r="AL145" i="1"/>
  <c r="BG145" i="1"/>
  <c r="AB145" i="1"/>
  <c r="AP145" i="1"/>
  <c r="BW73" i="1"/>
  <c r="AT73" i="1"/>
  <c r="T73" i="1"/>
  <c r="BM73" i="1"/>
  <c r="AD73" i="1"/>
  <c r="BC73" i="1"/>
  <c r="AR73" i="1"/>
  <c r="AL81" i="1"/>
  <c r="BW83" i="1"/>
  <c r="BK91" i="1"/>
  <c r="AT91" i="1"/>
  <c r="AF91" i="1"/>
  <c r="R91" i="1"/>
  <c r="BQ91" i="1"/>
  <c r="BC91" i="1"/>
  <c r="AP91" i="1"/>
  <c r="X91" i="1"/>
  <c r="BO91" i="1"/>
  <c r="AJ91" i="1"/>
  <c r="BA91" i="1"/>
  <c r="T91" i="1"/>
  <c r="BG91" i="1"/>
  <c r="AB91" i="1"/>
  <c r="BW99" i="1"/>
  <c r="BK107" i="1"/>
  <c r="AT107" i="1"/>
  <c r="AF107" i="1"/>
  <c r="R107" i="1"/>
  <c r="BQ107" i="1"/>
  <c r="BC107" i="1"/>
  <c r="AP107" i="1"/>
  <c r="X107" i="1"/>
  <c r="BO107" i="1"/>
  <c r="AJ107" i="1"/>
  <c r="BG107" i="1"/>
  <c r="AB107" i="1"/>
  <c r="BA107" i="1"/>
  <c r="T107" i="1"/>
  <c r="BW115" i="1"/>
  <c r="BA141" i="1"/>
  <c r="AT205" i="1"/>
  <c r="BG205" i="1"/>
  <c r="X205" i="1"/>
  <c r="BQ205" i="1"/>
  <c r="AJ205" i="1"/>
  <c r="AT235" i="1"/>
  <c r="BW89" i="1"/>
  <c r="BQ89" i="1"/>
  <c r="BE89" i="1"/>
  <c r="AT89" i="1"/>
  <c r="AJ89" i="1"/>
  <c r="V89" i="1"/>
  <c r="BU89" i="1"/>
  <c r="BK89" i="1"/>
  <c r="BA89" i="1"/>
  <c r="AN89" i="1"/>
  <c r="AB89" i="1"/>
  <c r="R89" i="1"/>
  <c r="BI89" i="1"/>
  <c r="BW97" i="1"/>
  <c r="BQ97" i="1"/>
  <c r="BE97" i="1"/>
  <c r="AT97" i="1"/>
  <c r="AJ97" i="1"/>
  <c r="V97" i="1"/>
  <c r="BU97" i="1"/>
  <c r="BK97" i="1"/>
  <c r="BA97" i="1"/>
  <c r="AN97" i="1"/>
  <c r="AB97" i="1"/>
  <c r="R97" i="1"/>
  <c r="BI97" i="1"/>
  <c r="AL105" i="1"/>
  <c r="BW113" i="1"/>
  <c r="BQ113" i="1"/>
  <c r="BE113" i="1"/>
  <c r="AT113" i="1"/>
  <c r="AJ113" i="1"/>
  <c r="V113" i="1"/>
  <c r="BU113" i="1"/>
  <c r="BK113" i="1"/>
  <c r="BA113" i="1"/>
  <c r="AN113" i="1"/>
  <c r="AB113" i="1"/>
  <c r="R113" i="1"/>
  <c r="AL113" i="1"/>
  <c r="BI113" i="1"/>
  <c r="BW179" i="1"/>
  <c r="BQ179" i="1"/>
  <c r="BE179" i="1"/>
  <c r="AT179" i="1"/>
  <c r="AJ179" i="1"/>
  <c r="V179" i="1"/>
  <c r="BU179" i="1"/>
  <c r="BK179" i="1"/>
  <c r="BA179" i="1"/>
  <c r="AN179" i="1"/>
  <c r="AB179" i="1"/>
  <c r="R179" i="1"/>
  <c r="AL179" i="1"/>
  <c r="BI179" i="1"/>
  <c r="BM191" i="1"/>
  <c r="AV191" i="1"/>
  <c r="AF191" i="1"/>
  <c r="R191" i="1"/>
  <c r="BQ191" i="1"/>
  <c r="BE191" i="1"/>
  <c r="AP191" i="1"/>
  <c r="X191" i="1"/>
  <c r="BG53" i="1"/>
  <c r="X53" i="1"/>
  <c r="BQ77" i="1"/>
  <c r="AD77" i="1"/>
  <c r="T89" i="1"/>
  <c r="AR89" i="1"/>
  <c r="BM89" i="1"/>
  <c r="T97" i="1"/>
  <c r="AR97" i="1"/>
  <c r="BM97" i="1"/>
  <c r="T105" i="1"/>
  <c r="AR105" i="1"/>
  <c r="T113" i="1"/>
  <c r="AR113" i="1"/>
  <c r="BM113" i="1"/>
  <c r="AX125" i="1"/>
  <c r="R125" i="1"/>
  <c r="BK125" i="1"/>
  <c r="AJ125" i="1"/>
  <c r="BS125" i="1"/>
  <c r="T139" i="1"/>
  <c r="AR139" i="1"/>
  <c r="BM151" i="1"/>
  <c r="AV151" i="1"/>
  <c r="AF151" i="1"/>
  <c r="R151" i="1"/>
  <c r="BQ151" i="1"/>
  <c r="BE151" i="1"/>
  <c r="AP151" i="1"/>
  <c r="X151" i="1"/>
  <c r="AR151" i="1"/>
  <c r="BW151" i="1"/>
  <c r="BW155" i="1"/>
  <c r="BQ155" i="1"/>
  <c r="BE155" i="1"/>
  <c r="AT155" i="1"/>
  <c r="AJ155" i="1"/>
  <c r="V155" i="1"/>
  <c r="BU155" i="1"/>
  <c r="BK155" i="1"/>
  <c r="BA155" i="1"/>
  <c r="AN155" i="1"/>
  <c r="AB155" i="1"/>
  <c r="R155" i="1"/>
  <c r="AL155" i="1"/>
  <c r="BI155" i="1"/>
  <c r="BS177" i="1"/>
  <c r="X177" i="1"/>
  <c r="AV177" i="1"/>
  <c r="T179" i="1"/>
  <c r="AR179" i="1"/>
  <c r="BM179" i="1"/>
  <c r="BM183" i="1"/>
  <c r="AV183" i="1"/>
  <c r="AF183" i="1"/>
  <c r="R183" i="1"/>
  <c r="BQ183" i="1"/>
  <c r="BE183" i="1"/>
  <c r="AP183" i="1"/>
  <c r="X183" i="1"/>
  <c r="AR183" i="1"/>
  <c r="BW183" i="1"/>
  <c r="V191" i="1"/>
  <c r="BA191" i="1"/>
  <c r="BG225" i="1"/>
  <c r="X225" i="1"/>
  <c r="AT225" i="1"/>
  <c r="BW225" i="1"/>
  <c r="AB225" i="1"/>
  <c r="V227" i="1"/>
  <c r="BW247" i="1"/>
  <c r="BU247" i="1"/>
  <c r="BE247" i="1"/>
  <c r="AN247" i="1"/>
  <c r="V247" i="1"/>
  <c r="BA247" i="1"/>
  <c r="AD247" i="1"/>
  <c r="BM247" i="1"/>
  <c r="AR247" i="1"/>
  <c r="R247" i="1"/>
  <c r="BI247" i="1"/>
  <c r="T251" i="1"/>
  <c r="BS289" i="1"/>
  <c r="Z289" i="1"/>
  <c r="BC289" i="1"/>
  <c r="AF289" i="1"/>
  <c r="AX289" i="1"/>
  <c r="AL89" i="1"/>
  <c r="AL97" i="1"/>
  <c r="BW105" i="1"/>
  <c r="BQ105" i="1"/>
  <c r="BE105" i="1"/>
  <c r="AT105" i="1"/>
  <c r="AJ105" i="1"/>
  <c r="V105" i="1"/>
  <c r="BU105" i="1"/>
  <c r="BK105" i="1"/>
  <c r="BA105" i="1"/>
  <c r="AN105" i="1"/>
  <c r="AB105" i="1"/>
  <c r="R105" i="1"/>
  <c r="BI105" i="1"/>
  <c r="BW139" i="1"/>
  <c r="BU139" i="1"/>
  <c r="BK139" i="1"/>
  <c r="BA139" i="1"/>
  <c r="AN139" i="1"/>
  <c r="AB139" i="1"/>
  <c r="R139" i="1"/>
  <c r="BQ139" i="1"/>
  <c r="BE139" i="1"/>
  <c r="AT139" i="1"/>
  <c r="AJ139" i="1"/>
  <c r="V139" i="1"/>
  <c r="AL139" i="1"/>
  <c r="BI139" i="1"/>
  <c r="AX157" i="1"/>
  <c r="R157" i="1"/>
  <c r="BK157" i="1"/>
  <c r="AJ157" i="1"/>
  <c r="BS157" i="1"/>
  <c r="AR191" i="1"/>
  <c r="BW191" i="1"/>
  <c r="BW227" i="1"/>
  <c r="BU227" i="1"/>
  <c r="BK227" i="1"/>
  <c r="BA227" i="1"/>
  <c r="AN227" i="1"/>
  <c r="AB227" i="1"/>
  <c r="R227" i="1"/>
  <c r="BM227" i="1"/>
  <c r="AV227" i="1"/>
  <c r="AJ227" i="1"/>
  <c r="T227" i="1"/>
  <c r="BS227" i="1"/>
  <c r="BE227" i="1"/>
  <c r="AR227" i="1"/>
  <c r="Z227" i="1"/>
  <c r="AT227" i="1"/>
  <c r="BW229" i="1"/>
  <c r="BC229" i="1"/>
  <c r="AB229" i="1"/>
  <c r="AT229" i="1"/>
  <c r="T229" i="1"/>
  <c r="BK229" i="1"/>
  <c r="AL229" i="1"/>
  <c r="BS229" i="1"/>
  <c r="BW251" i="1"/>
  <c r="BQ251" i="1"/>
  <c r="BE251" i="1"/>
  <c r="AT251" i="1"/>
  <c r="AJ251" i="1"/>
  <c r="V251" i="1"/>
  <c r="BS251" i="1"/>
  <c r="BC251" i="1"/>
  <c r="AN251" i="1"/>
  <c r="Z251" i="1"/>
  <c r="BK251" i="1"/>
  <c r="AV251" i="1"/>
  <c r="AD251" i="1"/>
  <c r="R251" i="1"/>
  <c r="BU251" i="1"/>
  <c r="BI251" i="1"/>
  <c r="AR251" i="1"/>
  <c r="BA251" i="1"/>
  <c r="BC313" i="1"/>
  <c r="Z313" i="1"/>
  <c r="BO313" i="1"/>
  <c r="T313" i="1"/>
  <c r="AR313" i="1"/>
  <c r="AF313" i="1"/>
  <c r="BS313" i="1"/>
  <c r="AX313" i="1"/>
  <c r="BW327" i="1"/>
  <c r="BU327" i="1"/>
  <c r="BK327" i="1"/>
  <c r="BA327" i="1"/>
  <c r="AN327" i="1"/>
  <c r="AB327" i="1"/>
  <c r="R327" i="1"/>
  <c r="BS327" i="1"/>
  <c r="BE327" i="1"/>
  <c r="AR327" i="1"/>
  <c r="Z327" i="1"/>
  <c r="BM327" i="1"/>
  <c r="AV327" i="1"/>
  <c r="AJ327" i="1"/>
  <c r="T327" i="1"/>
  <c r="BC327" i="1"/>
  <c r="V327" i="1"/>
  <c r="BQ327" i="1"/>
  <c r="AL327" i="1"/>
  <c r="BI327" i="1"/>
  <c r="AD327" i="1"/>
  <c r="BQ35" i="1"/>
  <c r="AL35" i="1"/>
  <c r="BW37" i="1"/>
  <c r="AT37" i="1"/>
  <c r="R37" i="1"/>
  <c r="BK37" i="1"/>
  <c r="AD37" i="1"/>
  <c r="BU37" i="1"/>
  <c r="BA53" i="1"/>
  <c r="BO71" i="1"/>
  <c r="BE71" i="1"/>
  <c r="BW77" i="1"/>
  <c r="Z89" i="1"/>
  <c r="AV89" i="1"/>
  <c r="BS89" i="1"/>
  <c r="Z97" i="1"/>
  <c r="AV97" i="1"/>
  <c r="BS97" i="1"/>
  <c r="Z105" i="1"/>
  <c r="AV105" i="1"/>
  <c r="BS105" i="1"/>
  <c r="Z113" i="1"/>
  <c r="AV113" i="1"/>
  <c r="BS113" i="1"/>
  <c r="BM119" i="1"/>
  <c r="AV119" i="1"/>
  <c r="AF119" i="1"/>
  <c r="R119" i="1"/>
  <c r="BQ119" i="1"/>
  <c r="BE119" i="1"/>
  <c r="AP119" i="1"/>
  <c r="X119" i="1"/>
  <c r="AR119" i="1"/>
  <c r="BW119" i="1"/>
  <c r="BW123" i="1"/>
  <c r="BQ123" i="1"/>
  <c r="BE123" i="1"/>
  <c r="AT123" i="1"/>
  <c r="AJ123" i="1"/>
  <c r="V123" i="1"/>
  <c r="BU123" i="1"/>
  <c r="BK123" i="1"/>
  <c r="BA123" i="1"/>
  <c r="AN123" i="1"/>
  <c r="AB123" i="1"/>
  <c r="R123" i="1"/>
  <c r="AL123" i="1"/>
  <c r="BI123" i="1"/>
  <c r="Z125" i="1"/>
  <c r="BQ135" i="1"/>
  <c r="BE135" i="1"/>
  <c r="AP135" i="1"/>
  <c r="X135" i="1"/>
  <c r="BM135" i="1"/>
  <c r="AV135" i="1"/>
  <c r="AF135" i="1"/>
  <c r="R135" i="1"/>
  <c r="AR135" i="1"/>
  <c r="BW135" i="1"/>
  <c r="Z139" i="1"/>
  <c r="AV139" i="1"/>
  <c r="BS139" i="1"/>
  <c r="V151" i="1"/>
  <c r="BA151" i="1"/>
  <c r="T155" i="1"/>
  <c r="AR155" i="1"/>
  <c r="BM155" i="1"/>
  <c r="AP157" i="1"/>
  <c r="BS161" i="1"/>
  <c r="AX161" i="1"/>
  <c r="AB161" i="1"/>
  <c r="BG161" i="1"/>
  <c r="AN161" i="1"/>
  <c r="T161" i="1"/>
  <c r="BC161" i="1"/>
  <c r="AL177" i="1"/>
  <c r="Z179" i="1"/>
  <c r="AV179" i="1"/>
  <c r="BS179" i="1"/>
  <c r="V183" i="1"/>
  <c r="BA183" i="1"/>
  <c r="AD191" i="1"/>
  <c r="BG191" i="1"/>
  <c r="BW195" i="1"/>
  <c r="BQ195" i="1"/>
  <c r="BE195" i="1"/>
  <c r="AT195" i="1"/>
  <c r="AJ195" i="1"/>
  <c r="V195" i="1"/>
  <c r="BU195" i="1"/>
  <c r="BK195" i="1"/>
  <c r="BA195" i="1"/>
  <c r="AN195" i="1"/>
  <c r="AB195" i="1"/>
  <c r="R195" i="1"/>
  <c r="AL195" i="1"/>
  <c r="BI195" i="1"/>
  <c r="BW219" i="1"/>
  <c r="BQ219" i="1"/>
  <c r="BE219" i="1"/>
  <c r="AT219" i="1"/>
  <c r="AJ219" i="1"/>
  <c r="V219" i="1"/>
  <c r="BS219" i="1"/>
  <c r="BC219" i="1"/>
  <c r="AN219" i="1"/>
  <c r="Z219" i="1"/>
  <c r="BK219" i="1"/>
  <c r="AV219" i="1"/>
  <c r="AD219" i="1"/>
  <c r="R219" i="1"/>
  <c r="AR219" i="1"/>
  <c r="BU219" i="1"/>
  <c r="AP225" i="1"/>
  <c r="AD227" i="1"/>
  <c r="BI227" i="1"/>
  <c r="AP229" i="1"/>
  <c r="BW239" i="1"/>
  <c r="BI239" i="1"/>
  <c r="AR239" i="1"/>
  <c r="Z239" i="1"/>
  <c r="BU239" i="1"/>
  <c r="BA239" i="1"/>
  <c r="AD239" i="1"/>
  <c r="BM239" i="1"/>
  <c r="AN239" i="1"/>
  <c r="R239" i="1"/>
  <c r="BE239" i="1"/>
  <c r="Z247" i="1"/>
  <c r="BQ247" i="1"/>
  <c r="AB251" i="1"/>
  <c r="AF309" i="1"/>
  <c r="BE309" i="1"/>
  <c r="AB309" i="1"/>
  <c r="AX309" i="1"/>
  <c r="BU309" i="1"/>
  <c r="BC329" i="1"/>
  <c r="AF329" i="1"/>
  <c r="AL329" i="1"/>
  <c r="BW259" i="1"/>
  <c r="BU259" i="1"/>
  <c r="BK259" i="1"/>
  <c r="BA259" i="1"/>
  <c r="AN259" i="1"/>
  <c r="AB259" i="1"/>
  <c r="R259" i="1"/>
  <c r="AD259" i="1"/>
  <c r="AT259" i="1"/>
  <c r="BI259" i="1"/>
  <c r="BK261" i="1"/>
  <c r="BW261" i="1"/>
  <c r="BC261" i="1"/>
  <c r="AB261" i="1"/>
  <c r="AP261" i="1"/>
  <c r="BW263" i="1"/>
  <c r="BQ263" i="1"/>
  <c r="BA263" i="1"/>
  <c r="BE263" i="1"/>
  <c r="AJ263" i="1"/>
  <c r="R263" i="1"/>
  <c r="BM263" i="1"/>
  <c r="AR263" i="1"/>
  <c r="Z263" i="1"/>
  <c r="AV263" i="1"/>
  <c r="BQ267" i="1"/>
  <c r="BE267" i="1"/>
  <c r="AN267" i="1"/>
  <c r="AB267" i="1"/>
  <c r="R267" i="1"/>
  <c r="BI267" i="1"/>
  <c r="AR267" i="1"/>
  <c r="Z267" i="1"/>
  <c r="BU267" i="1"/>
  <c r="AX267" i="1"/>
  <c r="AJ267" i="1"/>
  <c r="T267" i="1"/>
  <c r="AV267" i="1"/>
  <c r="BW295" i="1"/>
  <c r="BM295" i="1"/>
  <c r="BC295" i="1"/>
  <c r="AR295" i="1"/>
  <c r="AD295" i="1"/>
  <c r="T295" i="1"/>
  <c r="BS295" i="1"/>
  <c r="BE295" i="1"/>
  <c r="AN295" i="1"/>
  <c r="Z295" i="1"/>
  <c r="BK295" i="1"/>
  <c r="AV295" i="1"/>
  <c r="AJ295" i="1"/>
  <c r="R295" i="1"/>
  <c r="AT295" i="1"/>
  <c r="BU295" i="1"/>
  <c r="AR299" i="1"/>
  <c r="AN299" i="1"/>
  <c r="AN325" i="1"/>
  <c r="BO325" i="1"/>
  <c r="V325" i="1"/>
  <c r="BO341" i="1"/>
  <c r="X341" i="1"/>
  <c r="AF341" i="1"/>
  <c r="BG341" i="1"/>
  <c r="AD349" i="1"/>
  <c r="BQ351" i="1"/>
  <c r="BC351" i="1"/>
  <c r="AP351" i="1"/>
  <c r="X351" i="1"/>
  <c r="BK351" i="1"/>
  <c r="AT351" i="1"/>
  <c r="AF351" i="1"/>
  <c r="R351" i="1"/>
  <c r="BA351" i="1"/>
  <c r="T351" i="1"/>
  <c r="BO351" i="1"/>
  <c r="AJ351" i="1"/>
  <c r="BW351" i="1"/>
  <c r="AR355" i="1"/>
  <c r="BM371" i="1"/>
  <c r="AV371" i="1"/>
  <c r="AF371" i="1"/>
  <c r="R371" i="1"/>
  <c r="BQ371" i="1"/>
  <c r="BE371" i="1"/>
  <c r="AP371" i="1"/>
  <c r="X371" i="1"/>
  <c r="BA371" i="1"/>
  <c r="V371" i="1"/>
  <c r="BO371" i="1"/>
  <c r="AJ371" i="1"/>
  <c r="BW371" i="1"/>
  <c r="BW375" i="1"/>
  <c r="BQ375" i="1"/>
  <c r="BE375" i="1"/>
  <c r="AT375" i="1"/>
  <c r="AJ375" i="1"/>
  <c r="V375" i="1"/>
  <c r="BU375" i="1"/>
  <c r="BK375" i="1"/>
  <c r="BA375" i="1"/>
  <c r="AN375" i="1"/>
  <c r="AB375" i="1"/>
  <c r="R375" i="1"/>
  <c r="BM375" i="1"/>
  <c r="AR375" i="1"/>
  <c r="T375" i="1"/>
  <c r="BC375" i="1"/>
  <c r="AD375" i="1"/>
  <c r="BI375" i="1"/>
  <c r="BE387" i="1"/>
  <c r="BO401" i="1"/>
  <c r="BQ401" i="1"/>
  <c r="AT401" i="1"/>
  <c r="X401" i="1"/>
  <c r="BK401" i="1"/>
  <c r="AJ401" i="1"/>
  <c r="BA401" i="1"/>
  <c r="R401" i="1"/>
  <c r="BG401" i="1"/>
  <c r="AB401" i="1"/>
  <c r="BQ459" i="1"/>
  <c r="AV459" i="1"/>
  <c r="X459" i="1"/>
  <c r="BM459" i="1"/>
  <c r="AJ459" i="1"/>
  <c r="BG459" i="1"/>
  <c r="AD459" i="1"/>
  <c r="BA459" i="1"/>
  <c r="R459" i="1"/>
  <c r="AP459" i="1"/>
  <c r="AL19" i="1"/>
  <c r="AB27" i="1"/>
  <c r="BK27" i="1"/>
  <c r="V45" i="1"/>
  <c r="BA45" i="1"/>
  <c r="BA51" i="1"/>
  <c r="V79" i="1"/>
  <c r="AL79" i="1"/>
  <c r="BC79" i="1"/>
  <c r="BO79" i="1"/>
  <c r="X85" i="1"/>
  <c r="AV85" i="1"/>
  <c r="BQ85" i="1"/>
  <c r="V87" i="1"/>
  <c r="AL87" i="1"/>
  <c r="BC87" i="1"/>
  <c r="BO87" i="1"/>
  <c r="X93" i="1"/>
  <c r="AV93" i="1"/>
  <c r="BQ93" i="1"/>
  <c r="V95" i="1"/>
  <c r="AL95" i="1"/>
  <c r="BC95" i="1"/>
  <c r="BO95" i="1"/>
  <c r="X101" i="1"/>
  <c r="AV101" i="1"/>
  <c r="BQ101" i="1"/>
  <c r="V103" i="1"/>
  <c r="AL103" i="1"/>
  <c r="BC103" i="1"/>
  <c r="BO103" i="1"/>
  <c r="X109" i="1"/>
  <c r="AV109" i="1"/>
  <c r="BQ109" i="1"/>
  <c r="V111" i="1"/>
  <c r="AL111" i="1"/>
  <c r="BC111" i="1"/>
  <c r="BO111" i="1"/>
  <c r="X117" i="1"/>
  <c r="AV117" i="1"/>
  <c r="BW117" i="1"/>
  <c r="AN121" i="1"/>
  <c r="V127" i="1"/>
  <c r="AJ127" i="1"/>
  <c r="BA127" i="1"/>
  <c r="BO127" i="1"/>
  <c r="Z131" i="1"/>
  <c r="AL131" i="1"/>
  <c r="AV131" i="1"/>
  <c r="BI131" i="1"/>
  <c r="BS131" i="1"/>
  <c r="AL133" i="1"/>
  <c r="AD143" i="1"/>
  <c r="AR143" i="1"/>
  <c r="BG143" i="1"/>
  <c r="T147" i="1"/>
  <c r="AD147" i="1"/>
  <c r="AR147" i="1"/>
  <c r="BC147" i="1"/>
  <c r="BM147" i="1"/>
  <c r="AN153" i="1"/>
  <c r="V159" i="1"/>
  <c r="AJ159" i="1"/>
  <c r="BA159" i="1"/>
  <c r="BO159" i="1"/>
  <c r="Z163" i="1"/>
  <c r="AL163" i="1"/>
  <c r="AV163" i="1"/>
  <c r="BI163" i="1"/>
  <c r="BS163" i="1"/>
  <c r="AL165" i="1"/>
  <c r="V167" i="1"/>
  <c r="AJ167" i="1"/>
  <c r="BA167" i="1"/>
  <c r="BO167" i="1"/>
  <c r="Z171" i="1"/>
  <c r="AL171" i="1"/>
  <c r="AV171" i="1"/>
  <c r="BI171" i="1"/>
  <c r="BS171" i="1"/>
  <c r="AJ173" i="1"/>
  <c r="AD175" i="1"/>
  <c r="AR175" i="1"/>
  <c r="BG175" i="1"/>
  <c r="AX185" i="1"/>
  <c r="T187" i="1"/>
  <c r="AD187" i="1"/>
  <c r="AR187" i="1"/>
  <c r="BC187" i="1"/>
  <c r="BM187" i="1"/>
  <c r="AT189" i="1"/>
  <c r="AB193" i="1"/>
  <c r="BG193" i="1"/>
  <c r="V199" i="1"/>
  <c r="AJ199" i="1"/>
  <c r="BA199" i="1"/>
  <c r="BO199" i="1"/>
  <c r="BW203" i="1"/>
  <c r="BU203" i="1"/>
  <c r="BK203" i="1"/>
  <c r="BA203" i="1"/>
  <c r="Z203" i="1"/>
  <c r="AL203" i="1"/>
  <c r="AV203" i="1"/>
  <c r="BM203" i="1"/>
  <c r="BM207" i="1"/>
  <c r="AV207" i="1"/>
  <c r="AF207" i="1"/>
  <c r="R207" i="1"/>
  <c r="AJ207" i="1"/>
  <c r="BE207" i="1"/>
  <c r="BW207" i="1"/>
  <c r="V211" i="1"/>
  <c r="AL211" i="1"/>
  <c r="BA211" i="1"/>
  <c r="BG217" i="1"/>
  <c r="BU217" i="1"/>
  <c r="AX221" i="1"/>
  <c r="X221" i="1"/>
  <c r="BG221" i="1"/>
  <c r="V231" i="1"/>
  <c r="AV231" i="1"/>
  <c r="V243" i="1"/>
  <c r="AL243" i="1"/>
  <c r="BC243" i="1"/>
  <c r="X249" i="1"/>
  <c r="T259" i="1"/>
  <c r="AJ259" i="1"/>
  <c r="AV259" i="1"/>
  <c r="BM259" i="1"/>
  <c r="T261" i="1"/>
  <c r="AT261" i="1"/>
  <c r="V263" i="1"/>
  <c r="BI263" i="1"/>
  <c r="V267" i="1"/>
  <c r="BG267" i="1"/>
  <c r="BU283" i="1"/>
  <c r="Z283" i="1"/>
  <c r="BE283" i="1"/>
  <c r="AF283" i="1"/>
  <c r="V295" i="1"/>
  <c r="BA295" i="1"/>
  <c r="AB303" i="1"/>
  <c r="AT325" i="1"/>
  <c r="BE333" i="1"/>
  <c r="AB333" i="1"/>
  <c r="AT333" i="1"/>
  <c r="BO333" i="1"/>
  <c r="V333" i="1"/>
  <c r="AP341" i="1"/>
  <c r="AB351" i="1"/>
  <c r="AD371" i="1"/>
  <c r="Z375" i="1"/>
  <c r="BS375" i="1"/>
  <c r="BI393" i="1"/>
  <c r="X393" i="1"/>
  <c r="BQ393" i="1"/>
  <c r="AL393" i="1"/>
  <c r="BA393" i="1"/>
  <c r="AP401" i="1"/>
  <c r="BW459" i="1"/>
  <c r="BW349" i="1"/>
  <c r="BU349" i="1"/>
  <c r="BK349" i="1"/>
  <c r="BA349" i="1"/>
  <c r="AN349" i="1"/>
  <c r="AB349" i="1"/>
  <c r="R349" i="1"/>
  <c r="BQ349" i="1"/>
  <c r="BE349" i="1"/>
  <c r="AT349" i="1"/>
  <c r="AJ349" i="1"/>
  <c r="BI349" i="1"/>
  <c r="AL349" i="1"/>
  <c r="T349" i="1"/>
  <c r="BS349" i="1"/>
  <c r="AV349" i="1"/>
  <c r="Z349" i="1"/>
  <c r="BC349" i="1"/>
  <c r="BM355" i="1"/>
  <c r="AV355" i="1"/>
  <c r="AF355" i="1"/>
  <c r="R355" i="1"/>
  <c r="BQ355" i="1"/>
  <c r="BE355" i="1"/>
  <c r="AP355" i="1"/>
  <c r="X355" i="1"/>
  <c r="BO355" i="1"/>
  <c r="AJ355" i="1"/>
  <c r="BA355" i="1"/>
  <c r="V355" i="1"/>
  <c r="BW355" i="1"/>
  <c r="AN365" i="1"/>
  <c r="BK365" i="1"/>
  <c r="X365" i="1"/>
  <c r="AD365" i="1"/>
  <c r="BS365" i="1"/>
  <c r="BM387" i="1"/>
  <c r="AV387" i="1"/>
  <c r="AF387" i="1"/>
  <c r="R387" i="1"/>
  <c r="BQ387" i="1"/>
  <c r="BA387" i="1"/>
  <c r="AD387" i="1"/>
  <c r="BG387" i="1"/>
  <c r="AP387" i="1"/>
  <c r="V387" i="1"/>
  <c r="BO387" i="1"/>
  <c r="X387" i="1"/>
  <c r="AR387" i="1"/>
  <c r="BO405" i="1"/>
  <c r="BM405" i="1"/>
  <c r="AP405" i="1"/>
  <c r="T405" i="1"/>
  <c r="BC405" i="1"/>
  <c r="X405" i="1"/>
  <c r="BS405" i="1"/>
  <c r="AL405" i="1"/>
  <c r="BG405" i="1"/>
  <c r="AD405" i="1"/>
  <c r="BS19" i="1"/>
  <c r="AT27" i="1"/>
  <c r="AN45" i="1"/>
  <c r="BQ45" i="1"/>
  <c r="AD79" i="1"/>
  <c r="AT79" i="1"/>
  <c r="BG79" i="1"/>
  <c r="AJ85" i="1"/>
  <c r="AD87" i="1"/>
  <c r="AT87" i="1"/>
  <c r="BG87" i="1"/>
  <c r="AJ93" i="1"/>
  <c r="AD95" i="1"/>
  <c r="AT95" i="1"/>
  <c r="BG95" i="1"/>
  <c r="AJ101" i="1"/>
  <c r="AD103" i="1"/>
  <c r="AT103" i="1"/>
  <c r="BG103" i="1"/>
  <c r="AJ109" i="1"/>
  <c r="AD111" i="1"/>
  <c r="AT111" i="1"/>
  <c r="BG111" i="1"/>
  <c r="AJ117" i="1"/>
  <c r="BS121" i="1"/>
  <c r="AD127" i="1"/>
  <c r="AR127" i="1"/>
  <c r="BG127" i="1"/>
  <c r="BQ133" i="1"/>
  <c r="Z147" i="1"/>
  <c r="AL147" i="1"/>
  <c r="AV147" i="1"/>
  <c r="BI147" i="1"/>
  <c r="BS147" i="1"/>
  <c r="BS153" i="1"/>
  <c r="AD159" i="1"/>
  <c r="AR159" i="1"/>
  <c r="BG159" i="1"/>
  <c r="AD167" i="1"/>
  <c r="AR167" i="1"/>
  <c r="BG167" i="1"/>
  <c r="Z187" i="1"/>
  <c r="AL187" i="1"/>
  <c r="AV187" i="1"/>
  <c r="BI187" i="1"/>
  <c r="BS187" i="1"/>
  <c r="AV193" i="1"/>
  <c r="AD199" i="1"/>
  <c r="AR199" i="1"/>
  <c r="BG199" i="1"/>
  <c r="BW211" i="1"/>
  <c r="BM211" i="1"/>
  <c r="BC211" i="1"/>
  <c r="AR211" i="1"/>
  <c r="AD211" i="1"/>
  <c r="T211" i="1"/>
  <c r="AB211" i="1"/>
  <c r="AT211" i="1"/>
  <c r="BI211" i="1"/>
  <c r="BU211" i="1"/>
  <c r="BW231" i="1"/>
  <c r="BI231" i="1"/>
  <c r="AR231" i="1"/>
  <c r="Z231" i="1"/>
  <c r="AJ231" i="1"/>
  <c r="BE231" i="1"/>
  <c r="BW243" i="1"/>
  <c r="BU243" i="1"/>
  <c r="BK243" i="1"/>
  <c r="BA243" i="1"/>
  <c r="AN243" i="1"/>
  <c r="AB243" i="1"/>
  <c r="R243" i="1"/>
  <c r="AD243" i="1"/>
  <c r="AT243" i="1"/>
  <c r="BI243" i="1"/>
  <c r="BW249" i="1"/>
  <c r="BC249" i="1"/>
  <c r="AB249" i="1"/>
  <c r="AP249" i="1"/>
  <c r="BS249" i="1"/>
  <c r="Z259" i="1"/>
  <c r="AR259" i="1"/>
  <c r="BE259" i="1"/>
  <c r="BS259" i="1"/>
  <c r="AL261" i="1"/>
  <c r="BS261" i="1"/>
  <c r="AN263" i="1"/>
  <c r="AL267" i="1"/>
  <c r="BE269" i="1"/>
  <c r="AB269" i="1"/>
  <c r="BO269" i="1"/>
  <c r="V269" i="1"/>
  <c r="AT269" i="1"/>
  <c r="BO275" i="1"/>
  <c r="AF275" i="1"/>
  <c r="AR275" i="1"/>
  <c r="BE275" i="1"/>
  <c r="V275" i="1"/>
  <c r="BE285" i="1"/>
  <c r="AF285" i="1"/>
  <c r="AL295" i="1"/>
  <c r="BQ295" i="1"/>
  <c r="BW303" i="1"/>
  <c r="BM303" i="1"/>
  <c r="BC303" i="1"/>
  <c r="AR303" i="1"/>
  <c r="AD303" i="1"/>
  <c r="T303" i="1"/>
  <c r="BS303" i="1"/>
  <c r="BE303" i="1"/>
  <c r="AN303" i="1"/>
  <c r="Z303" i="1"/>
  <c r="BK303" i="1"/>
  <c r="AV303" i="1"/>
  <c r="AJ303" i="1"/>
  <c r="R303" i="1"/>
  <c r="AT303" i="1"/>
  <c r="BU303" i="1"/>
  <c r="V349" i="1"/>
  <c r="BM349" i="1"/>
  <c r="BG351" i="1"/>
  <c r="AD355" i="1"/>
  <c r="BI361" i="1"/>
  <c r="X361" i="1"/>
  <c r="BA361" i="1"/>
  <c r="AL361" i="1"/>
  <c r="BC365" i="1"/>
  <c r="BG371" i="1"/>
  <c r="AV375" i="1"/>
  <c r="BK381" i="1"/>
  <c r="X381" i="1"/>
  <c r="BC381" i="1"/>
  <c r="AN381" i="1"/>
  <c r="AJ387" i="1"/>
  <c r="AV405" i="1"/>
  <c r="BO465" i="1"/>
  <c r="BC465" i="1"/>
  <c r="AL465" i="1"/>
  <c r="V465" i="1"/>
  <c r="BM465" i="1"/>
  <c r="AT465" i="1"/>
  <c r="X465" i="1"/>
  <c r="BG465" i="1"/>
  <c r="AP465" i="1"/>
  <c r="T465" i="1"/>
  <c r="AV465" i="1"/>
  <c r="BS465" i="1"/>
  <c r="AD465" i="1"/>
  <c r="BW465" i="1"/>
  <c r="AF465" i="1"/>
  <c r="AD215" i="1"/>
  <c r="AR215" i="1"/>
  <c r="BG215" i="1"/>
  <c r="AD223" i="1"/>
  <c r="AV223" i="1"/>
  <c r="BM223" i="1"/>
  <c r="AD255" i="1"/>
  <c r="AV255" i="1"/>
  <c r="BM255" i="1"/>
  <c r="BW271" i="1"/>
  <c r="BU271" i="1"/>
  <c r="BK271" i="1"/>
  <c r="BA271" i="1"/>
  <c r="AN271" i="1"/>
  <c r="AB271" i="1"/>
  <c r="R271" i="1"/>
  <c r="AD271" i="1"/>
  <c r="AT271" i="1"/>
  <c r="BI271" i="1"/>
  <c r="AX277" i="1"/>
  <c r="BC281" i="1"/>
  <c r="Z281" i="1"/>
  <c r="AX281" i="1"/>
  <c r="T287" i="1"/>
  <c r="AL287" i="1"/>
  <c r="BA287" i="1"/>
  <c r="BO301" i="1"/>
  <c r="AF301" i="1"/>
  <c r="AX301" i="1"/>
  <c r="BO307" i="1"/>
  <c r="AF307" i="1"/>
  <c r="AX307" i="1"/>
  <c r="BU315" i="1"/>
  <c r="Z315" i="1"/>
  <c r="BS321" i="1"/>
  <c r="V335" i="1"/>
  <c r="AL335" i="1"/>
  <c r="BC335" i="1"/>
  <c r="V343" i="1"/>
  <c r="AL343" i="1"/>
  <c r="BA343" i="1"/>
  <c r="Z359" i="1"/>
  <c r="AV359" i="1"/>
  <c r="BI377" i="1"/>
  <c r="X377" i="1"/>
  <c r="AL377" i="1"/>
  <c r="BQ411" i="1"/>
  <c r="BE411" i="1"/>
  <c r="AP411" i="1"/>
  <c r="X411" i="1"/>
  <c r="BO411" i="1"/>
  <c r="AV411" i="1"/>
  <c r="AD411" i="1"/>
  <c r="BG411" i="1"/>
  <c r="AJ411" i="1"/>
  <c r="R411" i="1"/>
  <c r="BA411" i="1"/>
  <c r="BW415" i="1"/>
  <c r="BM415" i="1"/>
  <c r="BC415" i="1"/>
  <c r="AR415" i="1"/>
  <c r="AD415" i="1"/>
  <c r="T415" i="1"/>
  <c r="BK415" i="1"/>
  <c r="AV415" i="1"/>
  <c r="AJ415" i="1"/>
  <c r="R415" i="1"/>
  <c r="BS415" i="1"/>
  <c r="BE415" i="1"/>
  <c r="AN415" i="1"/>
  <c r="Z415" i="1"/>
  <c r="AT415" i="1"/>
  <c r="BU415" i="1"/>
  <c r="BO421" i="1"/>
  <c r="BW421" i="1"/>
  <c r="BC421" i="1"/>
  <c r="AD421" i="1"/>
  <c r="AV421" i="1"/>
  <c r="T421" i="1"/>
  <c r="BM421" i="1"/>
  <c r="AL421" i="1"/>
  <c r="BS421" i="1"/>
  <c r="BW475" i="1"/>
  <c r="BQ475" i="1"/>
  <c r="BE475" i="1"/>
  <c r="AT475" i="1"/>
  <c r="AJ475" i="1"/>
  <c r="V475" i="1"/>
  <c r="BM475" i="1"/>
  <c r="BA475" i="1"/>
  <c r="AL475" i="1"/>
  <c r="T475" i="1"/>
  <c r="BK475" i="1"/>
  <c r="AV475" i="1"/>
  <c r="AD475" i="1"/>
  <c r="R475" i="1"/>
  <c r="BS475" i="1"/>
  <c r="AN475" i="1"/>
  <c r="BC475" i="1"/>
  <c r="Z475" i="1"/>
  <c r="BU475" i="1"/>
  <c r="BU277" i="1"/>
  <c r="BW287" i="1"/>
  <c r="BQ287" i="1"/>
  <c r="BE287" i="1"/>
  <c r="AT287" i="1"/>
  <c r="AJ287" i="1"/>
  <c r="V287" i="1"/>
  <c r="AB287" i="1"/>
  <c r="AR287" i="1"/>
  <c r="BI287" i="1"/>
  <c r="BU287" i="1"/>
  <c r="BW335" i="1"/>
  <c r="BU335" i="1"/>
  <c r="BK335" i="1"/>
  <c r="BA335" i="1"/>
  <c r="AN335" i="1"/>
  <c r="AB335" i="1"/>
  <c r="R335" i="1"/>
  <c r="AD335" i="1"/>
  <c r="AT335" i="1"/>
  <c r="BI335" i="1"/>
  <c r="BW343" i="1"/>
  <c r="BM343" i="1"/>
  <c r="BC343" i="1"/>
  <c r="AR343" i="1"/>
  <c r="AD343" i="1"/>
  <c r="T343" i="1"/>
  <c r="AB343" i="1"/>
  <c r="AT343" i="1"/>
  <c r="BI343" i="1"/>
  <c r="BU343" i="1"/>
  <c r="BW359" i="1"/>
  <c r="BQ359" i="1"/>
  <c r="BE359" i="1"/>
  <c r="AT359" i="1"/>
  <c r="AJ359" i="1"/>
  <c r="V359" i="1"/>
  <c r="BU359" i="1"/>
  <c r="BK359" i="1"/>
  <c r="BA359" i="1"/>
  <c r="AN359" i="1"/>
  <c r="AB359" i="1"/>
  <c r="R359" i="1"/>
  <c r="AL359" i="1"/>
  <c r="BI359" i="1"/>
  <c r="BO425" i="1"/>
  <c r="BK425" i="1"/>
  <c r="AP425" i="1"/>
  <c r="R425" i="1"/>
  <c r="BQ425" i="1"/>
  <c r="AJ425" i="1"/>
  <c r="BA425" i="1"/>
  <c r="X425" i="1"/>
  <c r="BW425" i="1"/>
  <c r="BW431" i="1"/>
  <c r="BQ431" i="1"/>
  <c r="BE431" i="1"/>
  <c r="AT431" i="1"/>
  <c r="AJ431" i="1"/>
  <c r="V431" i="1"/>
  <c r="BM431" i="1"/>
  <c r="BC431" i="1"/>
  <c r="AR431" i="1"/>
  <c r="AD431" i="1"/>
  <c r="T431" i="1"/>
  <c r="BU431" i="1"/>
  <c r="BA431" i="1"/>
  <c r="AB431" i="1"/>
  <c r="BK431" i="1"/>
  <c r="AN431" i="1"/>
  <c r="R431" i="1"/>
  <c r="BI431" i="1"/>
  <c r="AP353" i="1"/>
  <c r="BS353" i="1"/>
  <c r="AJ369" i="1"/>
  <c r="BA369" i="1"/>
  <c r="BS369" i="1"/>
  <c r="AD379" i="1"/>
  <c r="AR379" i="1"/>
  <c r="BG379" i="1"/>
  <c r="BW379" i="1"/>
  <c r="BQ385" i="1"/>
  <c r="BG385" i="1"/>
  <c r="Z385" i="1"/>
  <c r="AX385" i="1"/>
  <c r="BM397" i="1"/>
  <c r="BO403" i="1"/>
  <c r="BA403" i="1"/>
  <c r="AJ403" i="1"/>
  <c r="V403" i="1"/>
  <c r="AF403" i="1"/>
  <c r="BE403" i="1"/>
  <c r="BW403" i="1"/>
  <c r="BO413" i="1"/>
  <c r="BS413" i="1"/>
  <c r="AV413" i="1"/>
  <c r="X413" i="1"/>
  <c r="AP413" i="1"/>
  <c r="BW413" i="1"/>
  <c r="BG427" i="1"/>
  <c r="AN427" i="1"/>
  <c r="R427" i="1"/>
  <c r="AP427" i="1"/>
  <c r="BQ427" i="1"/>
  <c r="BO441" i="1"/>
  <c r="BA441" i="1"/>
  <c r="AJ441" i="1"/>
  <c r="T441" i="1"/>
  <c r="BK441" i="1"/>
  <c r="AT441" i="1"/>
  <c r="AF441" i="1"/>
  <c r="R441" i="1"/>
  <c r="AR441" i="1"/>
  <c r="BW441" i="1"/>
  <c r="BQ457" i="1"/>
  <c r="BC457" i="1"/>
  <c r="BW457" i="1"/>
  <c r="BA457" i="1"/>
  <c r="AJ457" i="1"/>
  <c r="T457" i="1"/>
  <c r="BO457" i="1"/>
  <c r="AT457" i="1"/>
  <c r="AF457" i="1"/>
  <c r="R457" i="1"/>
  <c r="AR457" i="1"/>
  <c r="BK461" i="1"/>
  <c r="AP461" i="1"/>
  <c r="V461" i="1"/>
  <c r="BA461" i="1"/>
  <c r="X461" i="1"/>
  <c r="BQ461" i="1"/>
  <c r="AT461" i="1"/>
  <c r="T461" i="1"/>
  <c r="BO461" i="1"/>
  <c r="BW513" i="1"/>
  <c r="BQ513" i="1"/>
  <c r="BA513" i="1"/>
  <c r="AJ513" i="1"/>
  <c r="R513" i="1"/>
  <c r="BI513" i="1"/>
  <c r="AR513" i="1"/>
  <c r="Z513" i="1"/>
  <c r="BM513" i="1"/>
  <c r="AD513" i="1"/>
  <c r="BE513" i="1"/>
  <c r="V513" i="1"/>
  <c r="Z279" i="1"/>
  <c r="AL279" i="1"/>
  <c r="AV279" i="1"/>
  <c r="BI279" i="1"/>
  <c r="BS279" i="1"/>
  <c r="Z311" i="1"/>
  <c r="AL311" i="1"/>
  <c r="AV311" i="1"/>
  <c r="BI311" i="1"/>
  <c r="BS311" i="1"/>
  <c r="Z319" i="1"/>
  <c r="AL319" i="1"/>
  <c r="AV319" i="1"/>
  <c r="BI319" i="1"/>
  <c r="BS319" i="1"/>
  <c r="AD339" i="1"/>
  <c r="AV339" i="1"/>
  <c r="BM339" i="1"/>
  <c r="AL345" i="1"/>
  <c r="AD347" i="1"/>
  <c r="AV347" i="1"/>
  <c r="BM347" i="1"/>
  <c r="Z353" i="1"/>
  <c r="BG353" i="1"/>
  <c r="AL357" i="1"/>
  <c r="BC357" i="1"/>
  <c r="AD363" i="1"/>
  <c r="AR363" i="1"/>
  <c r="BG363" i="1"/>
  <c r="Z367" i="1"/>
  <c r="AL367" i="1"/>
  <c r="AV367" i="1"/>
  <c r="BI367" i="1"/>
  <c r="BS367" i="1"/>
  <c r="X369" i="1"/>
  <c r="AP369" i="1"/>
  <c r="AP373" i="1"/>
  <c r="BU373" i="1"/>
  <c r="V379" i="1"/>
  <c r="AJ379" i="1"/>
  <c r="BA379" i="1"/>
  <c r="Z383" i="1"/>
  <c r="AL383" i="1"/>
  <c r="AV383" i="1"/>
  <c r="BI383" i="1"/>
  <c r="BS383" i="1"/>
  <c r="AJ385" i="1"/>
  <c r="BS385" i="1"/>
  <c r="BW391" i="1"/>
  <c r="BQ391" i="1"/>
  <c r="BE391" i="1"/>
  <c r="AT391" i="1"/>
  <c r="AJ391" i="1"/>
  <c r="V391" i="1"/>
  <c r="AB391" i="1"/>
  <c r="AR391" i="1"/>
  <c r="BI391" i="1"/>
  <c r="BU391" i="1"/>
  <c r="AD397" i="1"/>
  <c r="X403" i="1"/>
  <c r="AR403" i="1"/>
  <c r="BM403" i="1"/>
  <c r="BW407" i="1"/>
  <c r="BU407" i="1"/>
  <c r="BK407" i="1"/>
  <c r="BA407" i="1"/>
  <c r="AN407" i="1"/>
  <c r="AB407" i="1"/>
  <c r="R407" i="1"/>
  <c r="AD407" i="1"/>
  <c r="AT407" i="1"/>
  <c r="BI407" i="1"/>
  <c r="BO409" i="1"/>
  <c r="BW409" i="1"/>
  <c r="BA409" i="1"/>
  <c r="AB409" i="1"/>
  <c r="AP409" i="1"/>
  <c r="BQ409" i="1"/>
  <c r="AD413" i="1"/>
  <c r="BG413" i="1"/>
  <c r="BW423" i="1"/>
  <c r="BQ423" i="1"/>
  <c r="BE423" i="1"/>
  <c r="AT423" i="1"/>
  <c r="AJ423" i="1"/>
  <c r="V423" i="1"/>
  <c r="AB423" i="1"/>
  <c r="AR423" i="1"/>
  <c r="BI423" i="1"/>
  <c r="BU423" i="1"/>
  <c r="Z427" i="1"/>
  <c r="BA427" i="1"/>
  <c r="AB441" i="1"/>
  <c r="BG441" i="1"/>
  <c r="BO449" i="1"/>
  <c r="BA449" i="1"/>
  <c r="AJ449" i="1"/>
  <c r="T449" i="1"/>
  <c r="BK449" i="1"/>
  <c r="AT449" i="1"/>
  <c r="AF449" i="1"/>
  <c r="R449" i="1"/>
  <c r="AR449" i="1"/>
  <c r="BW449" i="1"/>
  <c r="AB457" i="1"/>
  <c r="BK457" i="1"/>
  <c r="AJ461" i="1"/>
  <c r="R497" i="1"/>
  <c r="BM497" i="1"/>
  <c r="BI497" i="1"/>
  <c r="BG511" i="1"/>
  <c r="X511" i="1"/>
  <c r="BW511" i="1"/>
  <c r="AP511" i="1"/>
  <c r="AT511" i="1"/>
  <c r="AB511" i="1"/>
  <c r="AV513" i="1"/>
  <c r="AB433" i="1"/>
  <c r="AR433" i="1"/>
  <c r="BG433" i="1"/>
  <c r="BW433" i="1"/>
  <c r="AD437" i="1"/>
  <c r="AT437" i="1"/>
  <c r="BG437" i="1"/>
  <c r="BW437" i="1"/>
  <c r="AJ443" i="1"/>
  <c r="BG443" i="1"/>
  <c r="AD445" i="1"/>
  <c r="AT445" i="1"/>
  <c r="BG445" i="1"/>
  <c r="BW445" i="1"/>
  <c r="AJ451" i="1"/>
  <c r="BG451" i="1"/>
  <c r="AD453" i="1"/>
  <c r="AT453" i="1"/>
  <c r="BG453" i="1"/>
  <c r="BW453" i="1"/>
  <c r="BW467" i="1"/>
  <c r="BU467" i="1"/>
  <c r="BK467" i="1"/>
  <c r="BA467" i="1"/>
  <c r="AN467" i="1"/>
  <c r="AB467" i="1"/>
  <c r="R467" i="1"/>
  <c r="AD467" i="1"/>
  <c r="AT467" i="1"/>
  <c r="BI467" i="1"/>
  <c r="BQ469" i="1"/>
  <c r="BC469" i="1"/>
  <c r="AP469" i="1"/>
  <c r="X469" i="1"/>
  <c r="AF469" i="1"/>
  <c r="BA469" i="1"/>
  <c r="BW469" i="1"/>
  <c r="BK477" i="1"/>
  <c r="AT477" i="1"/>
  <c r="AF477" i="1"/>
  <c r="R477" i="1"/>
  <c r="AJ477" i="1"/>
  <c r="BC477" i="1"/>
  <c r="BW477" i="1"/>
  <c r="BC481" i="1"/>
  <c r="V481" i="1"/>
  <c r="BE481" i="1"/>
  <c r="BO491" i="1"/>
  <c r="AT491" i="1"/>
  <c r="V491" i="1"/>
  <c r="BE491" i="1"/>
  <c r="AF491" i="1"/>
  <c r="BG491" i="1"/>
  <c r="BW509" i="1"/>
  <c r="BQ509" i="1"/>
  <c r="BE509" i="1"/>
  <c r="AT509" i="1"/>
  <c r="AJ509" i="1"/>
  <c r="V509" i="1"/>
  <c r="BU509" i="1"/>
  <c r="BK509" i="1"/>
  <c r="BA509" i="1"/>
  <c r="AN509" i="1"/>
  <c r="AB509" i="1"/>
  <c r="R509" i="1"/>
  <c r="AL509" i="1"/>
  <c r="BI509" i="1"/>
  <c r="AL389" i="1"/>
  <c r="BC389" i="1"/>
  <c r="AD395" i="1"/>
  <c r="AR395" i="1"/>
  <c r="BG395" i="1"/>
  <c r="Z399" i="1"/>
  <c r="AL399" i="1"/>
  <c r="AV399" i="1"/>
  <c r="BI399" i="1"/>
  <c r="BS399" i="1"/>
  <c r="AJ417" i="1"/>
  <c r="BG417" i="1"/>
  <c r="AD419" i="1"/>
  <c r="AR419" i="1"/>
  <c r="BG419" i="1"/>
  <c r="AD429" i="1"/>
  <c r="AT429" i="1"/>
  <c r="BG429" i="1"/>
  <c r="R433" i="1"/>
  <c r="AF433" i="1"/>
  <c r="AT433" i="1"/>
  <c r="T437" i="1"/>
  <c r="AF437" i="1"/>
  <c r="AV437" i="1"/>
  <c r="Z439" i="1"/>
  <c r="AL439" i="1"/>
  <c r="AV439" i="1"/>
  <c r="BI439" i="1"/>
  <c r="BS439" i="1"/>
  <c r="R443" i="1"/>
  <c r="AP443" i="1"/>
  <c r="T445" i="1"/>
  <c r="AF445" i="1"/>
  <c r="AV445" i="1"/>
  <c r="Z447" i="1"/>
  <c r="AL447" i="1"/>
  <c r="AV447" i="1"/>
  <c r="BI447" i="1"/>
  <c r="BS447" i="1"/>
  <c r="R451" i="1"/>
  <c r="AP451" i="1"/>
  <c r="T453" i="1"/>
  <c r="AF453" i="1"/>
  <c r="AV453" i="1"/>
  <c r="Z455" i="1"/>
  <c r="AL455" i="1"/>
  <c r="AV455" i="1"/>
  <c r="BI455" i="1"/>
  <c r="BS455" i="1"/>
  <c r="AV463" i="1"/>
  <c r="AD463" i="1"/>
  <c r="T467" i="1"/>
  <c r="AJ467" i="1"/>
  <c r="AV467" i="1"/>
  <c r="BM467" i="1"/>
  <c r="R469" i="1"/>
  <c r="AJ469" i="1"/>
  <c r="BG469" i="1"/>
  <c r="BQ471" i="1"/>
  <c r="T477" i="1"/>
  <c r="AP477" i="1"/>
  <c r="BG477" i="1"/>
  <c r="AB481" i="1"/>
  <c r="BO481" i="1"/>
  <c r="AJ485" i="1"/>
  <c r="X491" i="1"/>
  <c r="BS491" i="1"/>
  <c r="BO499" i="1"/>
  <c r="AT499" i="1"/>
  <c r="V499" i="1"/>
  <c r="BE499" i="1"/>
  <c r="AF499" i="1"/>
  <c r="BG499" i="1"/>
  <c r="AP505" i="1"/>
  <c r="T509" i="1"/>
  <c r="AR509" i="1"/>
  <c r="BM509" i="1"/>
  <c r="Z493" i="1"/>
  <c r="AL493" i="1"/>
  <c r="AV493" i="1"/>
  <c r="BI493" i="1"/>
  <c r="BS493" i="1"/>
  <c r="Z501" i="1"/>
  <c r="AL501" i="1"/>
  <c r="AV501" i="1"/>
  <c r="BI501" i="1"/>
  <c r="BS501" i="1"/>
  <c r="AL507" i="1"/>
  <c r="BG507" i="1"/>
  <c r="AD473" i="1"/>
  <c r="AT473" i="1"/>
  <c r="BG473" i="1"/>
  <c r="Z483" i="1"/>
  <c r="AL483" i="1"/>
  <c r="AV483" i="1"/>
  <c r="BI483" i="1"/>
  <c r="BS483" i="1"/>
  <c r="AN487" i="1"/>
  <c r="AD489" i="1"/>
  <c r="AV489" i="1"/>
  <c r="BM489" i="1"/>
  <c r="T493" i="1"/>
  <c r="AD493" i="1"/>
  <c r="AR493" i="1"/>
  <c r="BC493" i="1"/>
  <c r="BM493" i="1"/>
  <c r="AJ495" i="1"/>
  <c r="T501" i="1"/>
  <c r="AD501" i="1"/>
  <c r="AR501" i="1"/>
  <c r="BC501" i="1"/>
  <c r="BM501" i="1"/>
  <c r="AJ503" i="1"/>
  <c r="X507" i="1"/>
  <c r="AV507" i="1"/>
  <c r="BA77" i="1"/>
  <c r="AJ77" i="1"/>
  <c r="R77" i="1"/>
  <c r="AP77" i="1"/>
  <c r="BM77" i="1"/>
  <c r="BG77" i="1"/>
  <c r="X77" i="1"/>
  <c r="AV77" i="1"/>
  <c r="R75" i="1"/>
  <c r="AF75" i="1"/>
  <c r="AT75" i="1"/>
  <c r="BK75" i="1"/>
  <c r="T75" i="1"/>
  <c r="AJ75" i="1"/>
  <c r="BA75" i="1"/>
  <c r="BO75" i="1"/>
  <c r="AB75" i="1"/>
  <c r="AR75" i="1"/>
  <c r="BG75" i="1"/>
  <c r="BW75" i="1"/>
  <c r="X75" i="1"/>
  <c r="AP75" i="1"/>
  <c r="BC75" i="1"/>
  <c r="AJ73" i="1"/>
  <c r="BE73" i="1"/>
  <c r="Z73" i="1"/>
  <c r="AL73" i="1"/>
  <c r="AV73" i="1"/>
  <c r="BI73" i="1"/>
  <c r="BS73" i="1"/>
  <c r="R73" i="1"/>
  <c r="AB73" i="1"/>
  <c r="AN73" i="1"/>
  <c r="BA73" i="1"/>
  <c r="BK73" i="1"/>
  <c r="BU73" i="1"/>
  <c r="X71" i="1"/>
  <c r="BS71" i="1"/>
  <c r="AP71" i="1"/>
  <c r="BA69" i="1"/>
  <c r="R69" i="1"/>
  <c r="BM69" i="1"/>
  <c r="AD71" i="1"/>
  <c r="T71" i="1"/>
  <c r="AF71" i="1"/>
  <c r="AV71" i="1"/>
  <c r="BM71" i="1"/>
  <c r="AT71" i="1"/>
  <c r="BG71" i="1"/>
  <c r="BW71" i="1"/>
  <c r="V71" i="1"/>
  <c r="AL71" i="1"/>
  <c r="BC71" i="1"/>
  <c r="AJ69" i="1"/>
  <c r="BG69" i="1"/>
  <c r="X69" i="1"/>
  <c r="AV69" i="1"/>
  <c r="AB67" i="1"/>
  <c r="AR67" i="1"/>
  <c r="BW67" i="1"/>
  <c r="R67" i="1"/>
  <c r="AF67" i="1"/>
  <c r="AT67" i="1"/>
  <c r="BK67" i="1"/>
  <c r="BG67" i="1"/>
  <c r="T67" i="1"/>
  <c r="AJ67" i="1"/>
  <c r="BA67" i="1"/>
  <c r="BO67" i="1"/>
  <c r="X67" i="1"/>
  <c r="AP67" i="1"/>
  <c r="BC67" i="1"/>
  <c r="AD65" i="1"/>
  <c r="BC65" i="1"/>
  <c r="AJ65" i="1"/>
  <c r="BE65" i="1"/>
  <c r="T65" i="1"/>
  <c r="AR65" i="1"/>
  <c r="BM65" i="1"/>
  <c r="V65" i="1"/>
  <c r="AT65" i="1"/>
  <c r="BQ65" i="1"/>
  <c r="Z65" i="1"/>
  <c r="AL65" i="1"/>
  <c r="AV65" i="1"/>
  <c r="BI65" i="1"/>
  <c r="BS65" i="1"/>
  <c r="R65" i="1"/>
  <c r="AB65" i="1"/>
  <c r="AN65" i="1"/>
  <c r="BA65" i="1"/>
  <c r="BK65" i="1"/>
  <c r="BU65" i="1"/>
  <c r="V63" i="1"/>
  <c r="AP63" i="1"/>
  <c r="BS63" i="1"/>
  <c r="AF63" i="1"/>
  <c r="BE63" i="1"/>
  <c r="AD63" i="1"/>
  <c r="AT63" i="1"/>
  <c r="BG63" i="1"/>
  <c r="BW63" i="1"/>
  <c r="BC63" i="1"/>
  <c r="X61" i="1"/>
  <c r="BA61" i="1"/>
  <c r="AP61" i="1"/>
  <c r="BQ61" i="1"/>
  <c r="AJ59" i="1"/>
  <c r="BO59" i="1"/>
  <c r="T59" i="1"/>
  <c r="AJ61" i="1"/>
  <c r="BA59" i="1"/>
  <c r="BM55" i="1"/>
  <c r="X55" i="1"/>
  <c r="AV55" i="1"/>
  <c r="BO55" i="1"/>
  <c r="AF55" i="1"/>
  <c r="BC55" i="1"/>
  <c r="BS55" i="1"/>
  <c r="T55" i="1"/>
  <c r="AL55" i="1"/>
  <c r="BE55" i="1"/>
  <c r="AP53" i="1"/>
  <c r="BQ53" i="1"/>
  <c r="R53" i="1"/>
  <c r="AV53" i="1"/>
  <c r="BW53" i="1"/>
  <c r="AD53" i="1"/>
  <c r="BM53" i="1"/>
  <c r="AJ51" i="1"/>
  <c r="BO51" i="1"/>
  <c r="AV47" i="1"/>
  <c r="BO47" i="1"/>
  <c r="X47" i="1"/>
  <c r="BC47" i="1"/>
  <c r="T47" i="1"/>
  <c r="AL47" i="1"/>
  <c r="BE47" i="1"/>
  <c r="AF47" i="1"/>
  <c r="BS47" i="1"/>
  <c r="V47" i="1"/>
  <c r="AP47" i="1"/>
  <c r="BM47" i="1"/>
  <c r="Z57" i="1"/>
  <c r="AL57" i="1"/>
  <c r="AV57" i="1"/>
  <c r="BI57" i="1"/>
  <c r="BS57" i="1"/>
  <c r="AB51" i="1"/>
  <c r="AR51" i="1"/>
  <c r="BG51" i="1"/>
  <c r="BW51" i="1"/>
  <c r="T57" i="1"/>
  <c r="AD57" i="1"/>
  <c r="AR57" i="1"/>
  <c r="BC57" i="1"/>
  <c r="BM57" i="1"/>
  <c r="AB59" i="1"/>
  <c r="AR59" i="1"/>
  <c r="BG59" i="1"/>
  <c r="BW59" i="1"/>
  <c r="AF51" i="1"/>
  <c r="AT51" i="1"/>
  <c r="BK51" i="1"/>
  <c r="AJ53" i="1"/>
  <c r="AD55" i="1"/>
  <c r="AT55" i="1"/>
  <c r="BG55" i="1"/>
  <c r="V57" i="1"/>
  <c r="AJ57" i="1"/>
  <c r="AT57" i="1"/>
  <c r="BE57" i="1"/>
  <c r="BQ57" i="1"/>
  <c r="R59" i="1"/>
  <c r="AF59" i="1"/>
  <c r="AT59" i="1"/>
  <c r="BK59" i="1"/>
  <c r="X51" i="1"/>
  <c r="AP51" i="1"/>
  <c r="BC51" i="1"/>
  <c r="R57" i="1"/>
  <c r="AB57" i="1"/>
  <c r="AN57" i="1"/>
  <c r="BA57" i="1"/>
  <c r="BK57" i="1"/>
  <c r="BU57" i="1"/>
  <c r="X59" i="1"/>
  <c r="AP59" i="1"/>
  <c r="BC59" i="1"/>
  <c r="T49" i="1"/>
  <c r="AD49" i="1"/>
  <c r="AR49" i="1"/>
  <c r="BC49" i="1"/>
  <c r="BM49" i="1"/>
  <c r="V49" i="1"/>
  <c r="AJ49" i="1"/>
  <c r="AT49" i="1"/>
  <c r="BE49" i="1"/>
  <c r="BQ49" i="1"/>
  <c r="Z49" i="1"/>
  <c r="AL49" i="1"/>
  <c r="AV49" i="1"/>
  <c r="BI49" i="1"/>
  <c r="BS49" i="1"/>
  <c r="R49" i="1"/>
  <c r="AB49" i="1"/>
  <c r="AN49" i="1"/>
  <c r="BA49" i="1"/>
  <c r="BK49" i="1"/>
  <c r="BU49" i="1"/>
  <c r="AJ45" i="1"/>
  <c r="BE45" i="1"/>
  <c r="BS43" i="1"/>
  <c r="T43" i="1"/>
  <c r="BC43" i="1"/>
  <c r="AD47" i="1"/>
  <c r="AT47" i="1"/>
  <c r="BG47" i="1"/>
  <c r="T45" i="1"/>
  <c r="AD45" i="1"/>
  <c r="AR45" i="1"/>
  <c r="BC45" i="1"/>
  <c r="BM45" i="1"/>
  <c r="Z45" i="1"/>
  <c r="AL45" i="1"/>
  <c r="AV45" i="1"/>
  <c r="BI45" i="1"/>
  <c r="BU45" i="1"/>
  <c r="AB43" i="1"/>
  <c r="BK43" i="1"/>
  <c r="AT43" i="1"/>
  <c r="BM41" i="1"/>
  <c r="BQ41" i="1"/>
  <c r="V41" i="1"/>
  <c r="AN41" i="1"/>
  <c r="BE41" i="1"/>
  <c r="BU41" i="1"/>
  <c r="AD41" i="1"/>
  <c r="AV41" i="1"/>
  <c r="AJ41" i="1"/>
  <c r="BA41" i="1"/>
  <c r="Z41" i="1"/>
  <c r="AR41" i="1"/>
  <c r="BI41" i="1"/>
  <c r="T37" i="1"/>
  <c r="AJ37" i="1"/>
  <c r="BA37" i="1"/>
  <c r="BQ37" i="1"/>
  <c r="AB37" i="1"/>
  <c r="AR37" i="1"/>
  <c r="BE37" i="1"/>
  <c r="Z37" i="1"/>
  <c r="AL37" i="1"/>
  <c r="AV37" i="1"/>
  <c r="BI37" i="1"/>
  <c r="BS37" i="1"/>
  <c r="BM37" i="1"/>
  <c r="BS35" i="1"/>
  <c r="T35" i="1"/>
  <c r="BC35" i="1"/>
  <c r="AN33" i="1"/>
  <c r="BU33" i="1"/>
  <c r="AT35" i="1"/>
  <c r="AB35" i="1"/>
  <c r="BK35" i="1"/>
  <c r="Z33" i="1"/>
  <c r="AR33" i="1"/>
  <c r="BI33" i="1"/>
  <c r="AD33" i="1"/>
  <c r="AV33" i="1"/>
  <c r="BM33" i="1"/>
  <c r="R33" i="1"/>
  <c r="AJ33" i="1"/>
  <c r="BA33" i="1"/>
  <c r="BQ33" i="1"/>
  <c r="AB29" i="1"/>
  <c r="BU29" i="1"/>
  <c r="AN29" i="1"/>
  <c r="BA29" i="1"/>
  <c r="R29" i="1"/>
  <c r="BK29" i="1"/>
  <c r="AJ29" i="1"/>
  <c r="BE29" i="1"/>
  <c r="V29" i="1"/>
  <c r="AT29" i="1"/>
  <c r="BQ29" i="1"/>
  <c r="T29" i="1"/>
  <c r="AD29" i="1"/>
  <c r="AR29" i="1"/>
  <c r="BC29" i="1"/>
  <c r="BM29" i="1"/>
  <c r="Z29" i="1"/>
  <c r="AL29" i="1"/>
  <c r="AV29" i="1"/>
  <c r="BI29" i="1"/>
  <c r="BS29" i="1"/>
  <c r="AV25" i="1"/>
  <c r="V25" i="1"/>
  <c r="AN25" i="1"/>
  <c r="BE25" i="1"/>
  <c r="BU25" i="1"/>
  <c r="AD25" i="1"/>
  <c r="BM25" i="1"/>
  <c r="R25" i="1"/>
  <c r="AJ25" i="1"/>
  <c r="BA25" i="1"/>
  <c r="BQ25" i="1"/>
  <c r="Z25" i="1"/>
  <c r="AR25" i="1"/>
  <c r="BI25" i="1"/>
  <c r="Z21" i="1"/>
  <c r="AL21" i="1"/>
  <c r="AV21" i="1"/>
  <c r="BI21" i="1"/>
  <c r="BS21" i="1"/>
  <c r="AT19" i="1"/>
  <c r="AB19" i="1"/>
  <c r="BK19" i="1"/>
  <c r="BU17" i="1"/>
  <c r="V17" i="1"/>
  <c r="BE17" i="1"/>
  <c r="Z17" i="1"/>
  <c r="AR17" i="1"/>
  <c r="BI17" i="1"/>
  <c r="AD17" i="1"/>
  <c r="AV17" i="1"/>
  <c r="BM17" i="1"/>
  <c r="R17" i="1"/>
  <c r="AJ17" i="1"/>
  <c r="BA17" i="1"/>
  <c r="BQ17" i="1"/>
  <c r="AN13" i="1"/>
  <c r="BA13" i="1"/>
  <c r="R13" i="1"/>
  <c r="BK13" i="1"/>
  <c r="AJ13" i="1"/>
  <c r="BE13" i="1"/>
  <c r="V13" i="1"/>
  <c r="AT13" i="1"/>
  <c r="BQ13" i="1"/>
  <c r="T13" i="1"/>
  <c r="AD13" i="1"/>
  <c r="AR13" i="1"/>
  <c r="BC13" i="1"/>
  <c r="BM13" i="1"/>
  <c r="Z13" i="1"/>
  <c r="AL13" i="1"/>
  <c r="AV13" i="1"/>
  <c r="BI13" i="1"/>
  <c r="BS13" i="1"/>
  <c r="X15" i="1"/>
  <c r="AP15" i="1"/>
  <c r="AX15" i="1"/>
  <c r="BG15" i="1"/>
  <c r="BO15" i="1"/>
  <c r="BW15" i="1"/>
  <c r="X23" i="1"/>
  <c r="AF23" i="1"/>
  <c r="AP23" i="1"/>
  <c r="AX23" i="1"/>
  <c r="BG23" i="1"/>
  <c r="BO23" i="1"/>
  <c r="BW23" i="1"/>
  <c r="AF31" i="1"/>
  <c r="AP31" i="1"/>
  <c r="AX31" i="1"/>
  <c r="BG31" i="1"/>
  <c r="BO31" i="1"/>
  <c r="BW31" i="1"/>
  <c r="X39" i="1"/>
  <c r="AF39" i="1"/>
  <c r="AP39" i="1"/>
  <c r="AX39" i="1"/>
  <c r="BG39" i="1"/>
  <c r="BO39" i="1"/>
  <c r="BW39" i="1"/>
  <c r="BQ137" i="1"/>
  <c r="BI137" i="1"/>
  <c r="BA137" i="1"/>
  <c r="AR137" i="1"/>
  <c r="AJ137" i="1"/>
  <c r="Z137" i="1"/>
  <c r="R137" i="1"/>
  <c r="BO137" i="1"/>
  <c r="BE137" i="1"/>
  <c r="AT137" i="1"/>
  <c r="AF137" i="1"/>
  <c r="V137" i="1"/>
  <c r="AD137" i="1"/>
  <c r="AV137" i="1"/>
  <c r="BK137" i="1"/>
  <c r="BW137" i="1"/>
  <c r="BU149" i="1"/>
  <c r="BM149" i="1"/>
  <c r="BE149" i="1"/>
  <c r="AV149" i="1"/>
  <c r="AN149" i="1"/>
  <c r="AD149" i="1"/>
  <c r="V149" i="1"/>
  <c r="BO149" i="1"/>
  <c r="BC149" i="1"/>
  <c r="AR149" i="1"/>
  <c r="AF149" i="1"/>
  <c r="T149" i="1"/>
  <c r="AB149" i="1"/>
  <c r="AT149" i="1"/>
  <c r="BI149" i="1"/>
  <c r="BW149" i="1"/>
  <c r="BQ169" i="1"/>
  <c r="BI169" i="1"/>
  <c r="BA169" i="1"/>
  <c r="AR169" i="1"/>
  <c r="AJ169" i="1"/>
  <c r="Z169" i="1"/>
  <c r="R169" i="1"/>
  <c r="BO169" i="1"/>
  <c r="BE169" i="1"/>
  <c r="AT169" i="1"/>
  <c r="AF169" i="1"/>
  <c r="V169" i="1"/>
  <c r="BW169" i="1"/>
  <c r="BM169" i="1"/>
  <c r="BC169" i="1"/>
  <c r="AP169" i="1"/>
  <c r="AD169" i="1"/>
  <c r="T169" i="1"/>
  <c r="AN169" i="1"/>
  <c r="BK169" i="1"/>
  <c r="BU197" i="1"/>
  <c r="BM197" i="1"/>
  <c r="BE197" i="1"/>
  <c r="AV197" i="1"/>
  <c r="AN197" i="1"/>
  <c r="AD197" i="1"/>
  <c r="V197" i="1"/>
  <c r="BO197" i="1"/>
  <c r="BC197" i="1"/>
  <c r="AR197" i="1"/>
  <c r="AF197" i="1"/>
  <c r="T197" i="1"/>
  <c r="BW197" i="1"/>
  <c r="BK197" i="1"/>
  <c r="BA197" i="1"/>
  <c r="AP197" i="1"/>
  <c r="AB197" i="1"/>
  <c r="R197" i="1"/>
  <c r="AL197" i="1"/>
  <c r="BI197" i="1"/>
  <c r="BQ201" i="1"/>
  <c r="BI201" i="1"/>
  <c r="BA201" i="1"/>
  <c r="AR201" i="1"/>
  <c r="AJ201" i="1"/>
  <c r="Z201" i="1"/>
  <c r="R201" i="1"/>
  <c r="BO201" i="1"/>
  <c r="BE201" i="1"/>
  <c r="AT201" i="1"/>
  <c r="AF201" i="1"/>
  <c r="V201" i="1"/>
  <c r="BW201" i="1"/>
  <c r="BM201" i="1"/>
  <c r="BC201" i="1"/>
  <c r="AP201" i="1"/>
  <c r="AD201" i="1"/>
  <c r="T201" i="1"/>
  <c r="AN201" i="1"/>
  <c r="BK201" i="1"/>
  <c r="BQ245" i="1"/>
  <c r="BI245" i="1"/>
  <c r="BA245" i="1"/>
  <c r="AR245" i="1"/>
  <c r="AJ245" i="1"/>
  <c r="Z245" i="1"/>
  <c r="R245" i="1"/>
  <c r="BU245" i="1"/>
  <c r="BM245" i="1"/>
  <c r="BE245" i="1"/>
  <c r="AV245" i="1"/>
  <c r="AN245" i="1"/>
  <c r="AD245" i="1"/>
  <c r="V245" i="1"/>
  <c r="BW245" i="1"/>
  <c r="BG245" i="1"/>
  <c r="AP245" i="1"/>
  <c r="X245" i="1"/>
  <c r="BS245" i="1"/>
  <c r="BC245" i="1"/>
  <c r="AL245" i="1"/>
  <c r="T245" i="1"/>
  <c r="AX245" i="1"/>
  <c r="BQ253" i="1"/>
  <c r="BI253" i="1"/>
  <c r="BA253" i="1"/>
  <c r="AR253" i="1"/>
  <c r="AJ253" i="1"/>
  <c r="Z253" i="1"/>
  <c r="R253" i="1"/>
  <c r="BU253" i="1"/>
  <c r="BM253" i="1"/>
  <c r="BE253" i="1"/>
  <c r="AV253" i="1"/>
  <c r="AN253" i="1"/>
  <c r="AD253" i="1"/>
  <c r="V253" i="1"/>
  <c r="BK253" i="1"/>
  <c r="AT253" i="1"/>
  <c r="AB253" i="1"/>
  <c r="BW253" i="1"/>
  <c r="BG253" i="1"/>
  <c r="AP253" i="1"/>
  <c r="X253" i="1"/>
  <c r="AX253" i="1"/>
  <c r="BU265" i="1"/>
  <c r="BM265" i="1"/>
  <c r="BE265" i="1"/>
  <c r="AV265" i="1"/>
  <c r="AN265" i="1"/>
  <c r="AD265" i="1"/>
  <c r="V265" i="1"/>
  <c r="BQ265" i="1"/>
  <c r="BI265" i="1"/>
  <c r="BA265" i="1"/>
  <c r="AR265" i="1"/>
  <c r="AJ265" i="1"/>
  <c r="Z265" i="1"/>
  <c r="R265" i="1"/>
  <c r="BW265" i="1"/>
  <c r="BG265" i="1"/>
  <c r="AP265" i="1"/>
  <c r="X265" i="1"/>
  <c r="BS265" i="1"/>
  <c r="BC265" i="1"/>
  <c r="AL265" i="1"/>
  <c r="T265" i="1"/>
  <c r="AX265" i="1"/>
  <c r="BS291" i="1"/>
  <c r="BK291" i="1"/>
  <c r="BC291" i="1"/>
  <c r="AT291" i="1"/>
  <c r="AL291" i="1"/>
  <c r="AB291" i="1"/>
  <c r="T291" i="1"/>
  <c r="BQ291" i="1"/>
  <c r="BG291" i="1"/>
  <c r="AV291" i="1"/>
  <c r="AJ291" i="1"/>
  <c r="X291" i="1"/>
  <c r="BW291" i="1"/>
  <c r="BM291" i="1"/>
  <c r="BA291" i="1"/>
  <c r="AP291" i="1"/>
  <c r="AD291" i="1"/>
  <c r="R291" i="1"/>
  <c r="BU291" i="1"/>
  <c r="AX291" i="1"/>
  <c r="Z291" i="1"/>
  <c r="BO291" i="1"/>
  <c r="AR291" i="1"/>
  <c r="V291" i="1"/>
  <c r="BI291" i="1"/>
  <c r="BS331" i="1"/>
  <c r="BK331" i="1"/>
  <c r="BC331" i="1"/>
  <c r="AT331" i="1"/>
  <c r="AL331" i="1"/>
  <c r="AB331" i="1"/>
  <c r="T331" i="1"/>
  <c r="BQ331" i="1"/>
  <c r="BG331" i="1"/>
  <c r="AV331" i="1"/>
  <c r="AJ331" i="1"/>
  <c r="X331" i="1"/>
  <c r="BW331" i="1"/>
  <c r="BM331" i="1"/>
  <c r="BA331" i="1"/>
  <c r="AP331" i="1"/>
  <c r="AD331" i="1"/>
  <c r="R331" i="1"/>
  <c r="BE331" i="1"/>
  <c r="AF331" i="1"/>
  <c r="BU331" i="1"/>
  <c r="AX331" i="1"/>
  <c r="Z331" i="1"/>
  <c r="BI331" i="1"/>
  <c r="R15" i="1"/>
  <c r="Z15" i="1"/>
  <c r="AJ15" i="1"/>
  <c r="AR15" i="1"/>
  <c r="BA15" i="1"/>
  <c r="BI15" i="1"/>
  <c r="BQ15" i="1"/>
  <c r="X17" i="1"/>
  <c r="AF17" i="1"/>
  <c r="AP17" i="1"/>
  <c r="AX17" i="1"/>
  <c r="BG17" i="1"/>
  <c r="BO17" i="1"/>
  <c r="BW17" i="1"/>
  <c r="V19" i="1"/>
  <c r="AD19" i="1"/>
  <c r="AN19" i="1"/>
  <c r="AV19" i="1"/>
  <c r="BE19" i="1"/>
  <c r="BM19" i="1"/>
  <c r="BU19" i="1"/>
  <c r="R23" i="1"/>
  <c r="Z23" i="1"/>
  <c r="AJ23" i="1"/>
  <c r="AR23" i="1"/>
  <c r="BA23" i="1"/>
  <c r="BI23" i="1"/>
  <c r="BQ23" i="1"/>
  <c r="X25" i="1"/>
  <c r="AF25" i="1"/>
  <c r="AP25" i="1"/>
  <c r="AX25" i="1"/>
  <c r="BG25" i="1"/>
  <c r="BO25" i="1"/>
  <c r="BW25" i="1"/>
  <c r="V27" i="1"/>
  <c r="AD27" i="1"/>
  <c r="AN27" i="1"/>
  <c r="AV27" i="1"/>
  <c r="BE27" i="1"/>
  <c r="BM27" i="1"/>
  <c r="BU27" i="1"/>
  <c r="R31" i="1"/>
  <c r="Z31" i="1"/>
  <c r="AJ31" i="1"/>
  <c r="AR31" i="1"/>
  <c r="BA31" i="1"/>
  <c r="BI31" i="1"/>
  <c r="BQ31" i="1"/>
  <c r="X33" i="1"/>
  <c r="AF33" i="1"/>
  <c r="AP33" i="1"/>
  <c r="AX33" i="1"/>
  <c r="BG33" i="1"/>
  <c r="BO33" i="1"/>
  <c r="BW33" i="1"/>
  <c r="V35" i="1"/>
  <c r="AD35" i="1"/>
  <c r="AN35" i="1"/>
  <c r="AV35" i="1"/>
  <c r="BE35" i="1"/>
  <c r="BM35" i="1"/>
  <c r="BU35" i="1"/>
  <c r="R39" i="1"/>
  <c r="Z39" i="1"/>
  <c r="AJ39" i="1"/>
  <c r="AR39" i="1"/>
  <c r="BA39" i="1"/>
  <c r="BI39" i="1"/>
  <c r="BQ39" i="1"/>
  <c r="X41" i="1"/>
  <c r="AF41" i="1"/>
  <c r="AP41" i="1"/>
  <c r="AX41" i="1"/>
  <c r="BG41" i="1"/>
  <c r="BO41" i="1"/>
  <c r="BW41" i="1"/>
  <c r="V43" i="1"/>
  <c r="AD43" i="1"/>
  <c r="AN43" i="1"/>
  <c r="AV43" i="1"/>
  <c r="BE43" i="1"/>
  <c r="BM43" i="1"/>
  <c r="BU43" i="1"/>
  <c r="BS53" i="1"/>
  <c r="BK53" i="1"/>
  <c r="BC53" i="1"/>
  <c r="AT53" i="1"/>
  <c r="AL53" i="1"/>
  <c r="AB53" i="1"/>
  <c r="T53" i="1"/>
  <c r="Z53" i="1"/>
  <c r="AN53" i="1"/>
  <c r="AX53" i="1"/>
  <c r="BI53" i="1"/>
  <c r="BU53" i="1"/>
  <c r="BS61" i="1"/>
  <c r="BK61" i="1"/>
  <c r="BC61" i="1"/>
  <c r="AT61" i="1"/>
  <c r="AL61" i="1"/>
  <c r="AB61" i="1"/>
  <c r="T61" i="1"/>
  <c r="Z61" i="1"/>
  <c r="AN61" i="1"/>
  <c r="AX61" i="1"/>
  <c r="BI61" i="1"/>
  <c r="BU61" i="1"/>
  <c r="BS69" i="1"/>
  <c r="BK69" i="1"/>
  <c r="BC69" i="1"/>
  <c r="AT69" i="1"/>
  <c r="AL69" i="1"/>
  <c r="AB69" i="1"/>
  <c r="T69" i="1"/>
  <c r="Z69" i="1"/>
  <c r="AN69" i="1"/>
  <c r="AX69" i="1"/>
  <c r="BI69" i="1"/>
  <c r="BU69" i="1"/>
  <c r="BS77" i="1"/>
  <c r="BK77" i="1"/>
  <c r="BC77" i="1"/>
  <c r="AT77" i="1"/>
  <c r="AL77" i="1"/>
  <c r="AB77" i="1"/>
  <c r="T77" i="1"/>
  <c r="Z77" i="1"/>
  <c r="AN77" i="1"/>
  <c r="AX77" i="1"/>
  <c r="BI77" i="1"/>
  <c r="BU77" i="1"/>
  <c r="BS85" i="1"/>
  <c r="BK85" i="1"/>
  <c r="BC85" i="1"/>
  <c r="AT85" i="1"/>
  <c r="AL85" i="1"/>
  <c r="AB85" i="1"/>
  <c r="T85" i="1"/>
  <c r="Z85" i="1"/>
  <c r="AN85" i="1"/>
  <c r="AX85" i="1"/>
  <c r="BI85" i="1"/>
  <c r="BU85" i="1"/>
  <c r="BS93" i="1"/>
  <c r="BK93" i="1"/>
  <c r="BC93" i="1"/>
  <c r="AT93" i="1"/>
  <c r="AL93" i="1"/>
  <c r="AB93" i="1"/>
  <c r="T93" i="1"/>
  <c r="Z93" i="1"/>
  <c r="AN93" i="1"/>
  <c r="AX93" i="1"/>
  <c r="BI93" i="1"/>
  <c r="BU93" i="1"/>
  <c r="BS101" i="1"/>
  <c r="BK101" i="1"/>
  <c r="BC101" i="1"/>
  <c r="AT101" i="1"/>
  <c r="AL101" i="1"/>
  <c r="AB101" i="1"/>
  <c r="T101" i="1"/>
  <c r="Z101" i="1"/>
  <c r="AN101" i="1"/>
  <c r="AX101" i="1"/>
  <c r="BI101" i="1"/>
  <c r="BU101" i="1"/>
  <c r="BS109" i="1"/>
  <c r="BK109" i="1"/>
  <c r="BC109" i="1"/>
  <c r="AT109" i="1"/>
  <c r="AL109" i="1"/>
  <c r="AB109" i="1"/>
  <c r="T109" i="1"/>
  <c r="Z109" i="1"/>
  <c r="AN109" i="1"/>
  <c r="AX109" i="1"/>
  <c r="BI109" i="1"/>
  <c r="BU109" i="1"/>
  <c r="BU117" i="1"/>
  <c r="BM117" i="1"/>
  <c r="BE117" i="1"/>
  <c r="BO117" i="1"/>
  <c r="BC117" i="1"/>
  <c r="AT117" i="1"/>
  <c r="AL117" i="1"/>
  <c r="AB117" i="1"/>
  <c r="T117" i="1"/>
  <c r="Z117" i="1"/>
  <c r="AN117" i="1"/>
  <c r="AX117" i="1"/>
  <c r="BK117" i="1"/>
  <c r="AB121" i="1"/>
  <c r="AP121" i="1"/>
  <c r="BG121" i="1"/>
  <c r="BU125" i="1"/>
  <c r="BM125" i="1"/>
  <c r="BE125" i="1"/>
  <c r="AV125" i="1"/>
  <c r="AN125" i="1"/>
  <c r="AD125" i="1"/>
  <c r="V125" i="1"/>
  <c r="BO125" i="1"/>
  <c r="BC125" i="1"/>
  <c r="AR125" i="1"/>
  <c r="AF125" i="1"/>
  <c r="T125" i="1"/>
  <c r="AB125" i="1"/>
  <c r="AT125" i="1"/>
  <c r="BI125" i="1"/>
  <c r="BW125" i="1"/>
  <c r="Z133" i="1"/>
  <c r="AP133" i="1"/>
  <c r="BG133" i="1"/>
  <c r="T137" i="1"/>
  <c r="AL137" i="1"/>
  <c r="AX137" i="1"/>
  <c r="BM137" i="1"/>
  <c r="BQ145" i="1"/>
  <c r="BI145" i="1"/>
  <c r="BA145" i="1"/>
  <c r="AR145" i="1"/>
  <c r="AJ145" i="1"/>
  <c r="Z145" i="1"/>
  <c r="R145" i="1"/>
  <c r="BO145" i="1"/>
  <c r="BE145" i="1"/>
  <c r="AT145" i="1"/>
  <c r="AF145" i="1"/>
  <c r="V145" i="1"/>
  <c r="AD145" i="1"/>
  <c r="AV145" i="1"/>
  <c r="BK145" i="1"/>
  <c r="BW145" i="1"/>
  <c r="R149" i="1"/>
  <c r="AJ149" i="1"/>
  <c r="AX149" i="1"/>
  <c r="BK149" i="1"/>
  <c r="AB153" i="1"/>
  <c r="AP153" i="1"/>
  <c r="BG153" i="1"/>
  <c r="BU157" i="1"/>
  <c r="BM157" i="1"/>
  <c r="BE157" i="1"/>
  <c r="AV157" i="1"/>
  <c r="AN157" i="1"/>
  <c r="AD157" i="1"/>
  <c r="V157" i="1"/>
  <c r="BO157" i="1"/>
  <c r="BC157" i="1"/>
  <c r="AR157" i="1"/>
  <c r="AF157" i="1"/>
  <c r="T157" i="1"/>
  <c r="AB157" i="1"/>
  <c r="AT157" i="1"/>
  <c r="BI157" i="1"/>
  <c r="BW157" i="1"/>
  <c r="Z165" i="1"/>
  <c r="AT165" i="1"/>
  <c r="X169" i="1"/>
  <c r="AV169" i="1"/>
  <c r="BS169" i="1"/>
  <c r="BU173" i="1"/>
  <c r="BM173" i="1"/>
  <c r="BE173" i="1"/>
  <c r="AV173" i="1"/>
  <c r="AN173" i="1"/>
  <c r="AD173" i="1"/>
  <c r="V173" i="1"/>
  <c r="BO173" i="1"/>
  <c r="BC173" i="1"/>
  <c r="AR173" i="1"/>
  <c r="AF173" i="1"/>
  <c r="T173" i="1"/>
  <c r="BW173" i="1"/>
  <c r="BK173" i="1"/>
  <c r="BA173" i="1"/>
  <c r="AP173" i="1"/>
  <c r="AB173" i="1"/>
  <c r="R173" i="1"/>
  <c r="AL173" i="1"/>
  <c r="BI173" i="1"/>
  <c r="BQ177" i="1"/>
  <c r="BI177" i="1"/>
  <c r="BA177" i="1"/>
  <c r="AR177" i="1"/>
  <c r="AJ177" i="1"/>
  <c r="Z177" i="1"/>
  <c r="R177" i="1"/>
  <c r="BO177" i="1"/>
  <c r="BE177" i="1"/>
  <c r="AT177" i="1"/>
  <c r="AF177" i="1"/>
  <c r="V177" i="1"/>
  <c r="BW177" i="1"/>
  <c r="BM177" i="1"/>
  <c r="BC177" i="1"/>
  <c r="AP177" i="1"/>
  <c r="AD177" i="1"/>
  <c r="T177" i="1"/>
  <c r="AN177" i="1"/>
  <c r="BK177" i="1"/>
  <c r="AJ181" i="1"/>
  <c r="AL185" i="1"/>
  <c r="X197" i="1"/>
  <c r="AT197" i="1"/>
  <c r="BQ197" i="1"/>
  <c r="X201" i="1"/>
  <c r="AV201" i="1"/>
  <c r="BS201" i="1"/>
  <c r="BU205" i="1"/>
  <c r="BM205" i="1"/>
  <c r="BE205" i="1"/>
  <c r="AV205" i="1"/>
  <c r="AN205" i="1"/>
  <c r="AD205" i="1"/>
  <c r="V205" i="1"/>
  <c r="BO205" i="1"/>
  <c r="BC205" i="1"/>
  <c r="AR205" i="1"/>
  <c r="AF205" i="1"/>
  <c r="T205" i="1"/>
  <c r="BW205" i="1"/>
  <c r="BK205" i="1"/>
  <c r="BA205" i="1"/>
  <c r="AP205" i="1"/>
  <c r="AB205" i="1"/>
  <c r="R205" i="1"/>
  <c r="AL205" i="1"/>
  <c r="BI205" i="1"/>
  <c r="BQ209" i="1"/>
  <c r="BI209" i="1"/>
  <c r="BA209" i="1"/>
  <c r="AR209" i="1"/>
  <c r="AJ209" i="1"/>
  <c r="Z209" i="1"/>
  <c r="R209" i="1"/>
  <c r="BO209" i="1"/>
  <c r="BE209" i="1"/>
  <c r="AT209" i="1"/>
  <c r="AF209" i="1"/>
  <c r="V209" i="1"/>
  <c r="BW209" i="1"/>
  <c r="BM209" i="1"/>
  <c r="BC209" i="1"/>
  <c r="AP209" i="1"/>
  <c r="AD209" i="1"/>
  <c r="T209" i="1"/>
  <c r="AN209" i="1"/>
  <c r="BK209" i="1"/>
  <c r="AJ213" i="1"/>
  <c r="AL217" i="1"/>
  <c r="AL241" i="1"/>
  <c r="AB245" i="1"/>
  <c r="BK245" i="1"/>
  <c r="T253" i="1"/>
  <c r="BC253" i="1"/>
  <c r="AB265" i="1"/>
  <c r="BK265" i="1"/>
  <c r="BU273" i="1"/>
  <c r="BM273" i="1"/>
  <c r="BE273" i="1"/>
  <c r="AV273" i="1"/>
  <c r="AN273" i="1"/>
  <c r="AD273" i="1"/>
  <c r="V273" i="1"/>
  <c r="BW273" i="1"/>
  <c r="BK273" i="1"/>
  <c r="BA273" i="1"/>
  <c r="AP273" i="1"/>
  <c r="AB273" i="1"/>
  <c r="R273" i="1"/>
  <c r="BQ273" i="1"/>
  <c r="BG273" i="1"/>
  <c r="AT273" i="1"/>
  <c r="AJ273" i="1"/>
  <c r="X273" i="1"/>
  <c r="BC273" i="1"/>
  <c r="AF273" i="1"/>
  <c r="BS273" i="1"/>
  <c r="AX273" i="1"/>
  <c r="Z273" i="1"/>
  <c r="BI273" i="1"/>
  <c r="AF291" i="1"/>
  <c r="BQ293" i="1"/>
  <c r="BI293" i="1"/>
  <c r="BA293" i="1"/>
  <c r="AR293" i="1"/>
  <c r="AJ293" i="1"/>
  <c r="Z293" i="1"/>
  <c r="R293" i="1"/>
  <c r="BW293" i="1"/>
  <c r="BM293" i="1"/>
  <c r="BC293" i="1"/>
  <c r="AP293" i="1"/>
  <c r="AD293" i="1"/>
  <c r="T293" i="1"/>
  <c r="BS293" i="1"/>
  <c r="BG293" i="1"/>
  <c r="AV293" i="1"/>
  <c r="AL293" i="1"/>
  <c r="X293" i="1"/>
  <c r="BE293" i="1"/>
  <c r="AF293" i="1"/>
  <c r="BU293" i="1"/>
  <c r="AX293" i="1"/>
  <c r="AB293" i="1"/>
  <c r="BK293" i="1"/>
  <c r="BU297" i="1"/>
  <c r="BM297" i="1"/>
  <c r="BE297" i="1"/>
  <c r="AV297" i="1"/>
  <c r="AN297" i="1"/>
  <c r="AD297" i="1"/>
  <c r="V297" i="1"/>
  <c r="BW297" i="1"/>
  <c r="BK297" i="1"/>
  <c r="BA297" i="1"/>
  <c r="AP297" i="1"/>
  <c r="AB297" i="1"/>
  <c r="R297" i="1"/>
  <c r="BQ297" i="1"/>
  <c r="BG297" i="1"/>
  <c r="AT297" i="1"/>
  <c r="AJ297" i="1"/>
  <c r="X297" i="1"/>
  <c r="BS297" i="1"/>
  <c r="AX297" i="1"/>
  <c r="Z297" i="1"/>
  <c r="BO297" i="1"/>
  <c r="AR297" i="1"/>
  <c r="T297" i="1"/>
  <c r="BI297" i="1"/>
  <c r="BQ317" i="1"/>
  <c r="BI317" i="1"/>
  <c r="BA317" i="1"/>
  <c r="AR317" i="1"/>
  <c r="AJ317" i="1"/>
  <c r="Z317" i="1"/>
  <c r="R317" i="1"/>
  <c r="BW317" i="1"/>
  <c r="BM317" i="1"/>
  <c r="BC317" i="1"/>
  <c r="AP317" i="1"/>
  <c r="AD317" i="1"/>
  <c r="T317" i="1"/>
  <c r="BS317" i="1"/>
  <c r="BG317" i="1"/>
  <c r="AV317" i="1"/>
  <c r="AL317" i="1"/>
  <c r="X317" i="1"/>
  <c r="BU317" i="1"/>
  <c r="AX317" i="1"/>
  <c r="AB317" i="1"/>
  <c r="BO317" i="1"/>
  <c r="AT317" i="1"/>
  <c r="V317" i="1"/>
  <c r="BK317" i="1"/>
  <c r="V331" i="1"/>
  <c r="BO331" i="1"/>
  <c r="BQ337" i="1"/>
  <c r="BI337" i="1"/>
  <c r="BA337" i="1"/>
  <c r="AR337" i="1"/>
  <c r="AJ337" i="1"/>
  <c r="Z337" i="1"/>
  <c r="R337" i="1"/>
  <c r="BU337" i="1"/>
  <c r="BM337" i="1"/>
  <c r="BE337" i="1"/>
  <c r="AV337" i="1"/>
  <c r="AN337" i="1"/>
  <c r="AD337" i="1"/>
  <c r="V337" i="1"/>
  <c r="BS337" i="1"/>
  <c r="BC337" i="1"/>
  <c r="AL337" i="1"/>
  <c r="T337" i="1"/>
  <c r="BK337" i="1"/>
  <c r="AT337" i="1"/>
  <c r="AB337" i="1"/>
  <c r="BW337" i="1"/>
  <c r="AP337" i="1"/>
  <c r="BO337" i="1"/>
  <c r="AF337" i="1"/>
  <c r="AF15" i="1"/>
  <c r="X31" i="1"/>
  <c r="T15" i="1"/>
  <c r="AB15" i="1"/>
  <c r="AL15" i="1"/>
  <c r="AT15" i="1"/>
  <c r="BC15" i="1"/>
  <c r="BK15" i="1"/>
  <c r="BS15" i="1"/>
  <c r="X19" i="1"/>
  <c r="AF19" i="1"/>
  <c r="AP19" i="1"/>
  <c r="AX19" i="1"/>
  <c r="BG19" i="1"/>
  <c r="BO19" i="1"/>
  <c r="BW19" i="1"/>
  <c r="T23" i="1"/>
  <c r="AB23" i="1"/>
  <c r="AL23" i="1"/>
  <c r="AT23" i="1"/>
  <c r="BC23" i="1"/>
  <c r="BK23" i="1"/>
  <c r="BS23" i="1"/>
  <c r="X27" i="1"/>
  <c r="AF27" i="1"/>
  <c r="AP27" i="1"/>
  <c r="AX27" i="1"/>
  <c r="BG27" i="1"/>
  <c r="BO27" i="1"/>
  <c r="BW27" i="1"/>
  <c r="T31" i="1"/>
  <c r="AB31" i="1"/>
  <c r="AL31" i="1"/>
  <c r="AT31" i="1"/>
  <c r="BC31" i="1"/>
  <c r="BK31" i="1"/>
  <c r="BS31" i="1"/>
  <c r="X35" i="1"/>
  <c r="AF35" i="1"/>
  <c r="AP35" i="1"/>
  <c r="AX35" i="1"/>
  <c r="BG35" i="1"/>
  <c r="BO35" i="1"/>
  <c r="BW35" i="1"/>
  <c r="T39" i="1"/>
  <c r="AB39" i="1"/>
  <c r="AL39" i="1"/>
  <c r="AT39" i="1"/>
  <c r="BC39" i="1"/>
  <c r="BK39" i="1"/>
  <c r="BS39" i="1"/>
  <c r="X43" i="1"/>
  <c r="AF43" i="1"/>
  <c r="AP43" i="1"/>
  <c r="AX43" i="1"/>
  <c r="BG43" i="1"/>
  <c r="BO43" i="1"/>
  <c r="BW43" i="1"/>
  <c r="BQ121" i="1"/>
  <c r="BI121" i="1"/>
  <c r="BA121" i="1"/>
  <c r="AR121" i="1"/>
  <c r="AJ121" i="1"/>
  <c r="Z121" i="1"/>
  <c r="R121" i="1"/>
  <c r="BO121" i="1"/>
  <c r="BE121" i="1"/>
  <c r="AT121" i="1"/>
  <c r="AF121" i="1"/>
  <c r="V121" i="1"/>
  <c r="AD121" i="1"/>
  <c r="AV121" i="1"/>
  <c r="BK121" i="1"/>
  <c r="BW121" i="1"/>
  <c r="BU133" i="1"/>
  <c r="BM133" i="1"/>
  <c r="BE133" i="1"/>
  <c r="AV133" i="1"/>
  <c r="AN133" i="1"/>
  <c r="AD133" i="1"/>
  <c r="V133" i="1"/>
  <c r="BO133" i="1"/>
  <c r="BC133" i="1"/>
  <c r="AR133" i="1"/>
  <c r="AF133" i="1"/>
  <c r="T133" i="1"/>
  <c r="AB133" i="1"/>
  <c r="AT133" i="1"/>
  <c r="BI133" i="1"/>
  <c r="BW133" i="1"/>
  <c r="X137" i="1"/>
  <c r="AN137" i="1"/>
  <c r="BC137" i="1"/>
  <c r="BS137" i="1"/>
  <c r="X149" i="1"/>
  <c r="AL149" i="1"/>
  <c r="BA149" i="1"/>
  <c r="BQ149" i="1"/>
  <c r="BQ153" i="1"/>
  <c r="BI153" i="1"/>
  <c r="BA153" i="1"/>
  <c r="AR153" i="1"/>
  <c r="AJ153" i="1"/>
  <c r="Z153" i="1"/>
  <c r="R153" i="1"/>
  <c r="BO153" i="1"/>
  <c r="BE153" i="1"/>
  <c r="AT153" i="1"/>
  <c r="AF153" i="1"/>
  <c r="V153" i="1"/>
  <c r="AD153" i="1"/>
  <c r="AV153" i="1"/>
  <c r="BK153" i="1"/>
  <c r="BW153" i="1"/>
  <c r="BU165" i="1"/>
  <c r="BM165" i="1"/>
  <c r="BE165" i="1"/>
  <c r="AV165" i="1"/>
  <c r="AN165" i="1"/>
  <c r="AD165" i="1"/>
  <c r="V165" i="1"/>
  <c r="BO165" i="1"/>
  <c r="BC165" i="1"/>
  <c r="AR165" i="1"/>
  <c r="AF165" i="1"/>
  <c r="T165" i="1"/>
  <c r="BW165" i="1"/>
  <c r="BK165" i="1"/>
  <c r="BA165" i="1"/>
  <c r="AP165" i="1"/>
  <c r="AB165" i="1"/>
  <c r="AX165" i="1"/>
  <c r="BS165" i="1"/>
  <c r="AB169" i="1"/>
  <c r="AX169" i="1"/>
  <c r="BU169" i="1"/>
  <c r="BU181" i="1"/>
  <c r="BM181" i="1"/>
  <c r="BE181" i="1"/>
  <c r="AV181" i="1"/>
  <c r="AN181" i="1"/>
  <c r="AD181" i="1"/>
  <c r="V181" i="1"/>
  <c r="BO181" i="1"/>
  <c r="BC181" i="1"/>
  <c r="AR181" i="1"/>
  <c r="AF181" i="1"/>
  <c r="T181" i="1"/>
  <c r="BW181" i="1"/>
  <c r="BK181" i="1"/>
  <c r="BA181" i="1"/>
  <c r="AP181" i="1"/>
  <c r="AB181" i="1"/>
  <c r="R181" i="1"/>
  <c r="AL181" i="1"/>
  <c r="BI181" i="1"/>
  <c r="BQ185" i="1"/>
  <c r="BI185" i="1"/>
  <c r="BA185" i="1"/>
  <c r="AR185" i="1"/>
  <c r="AJ185" i="1"/>
  <c r="Z185" i="1"/>
  <c r="R185" i="1"/>
  <c r="BO185" i="1"/>
  <c r="BE185" i="1"/>
  <c r="AT185" i="1"/>
  <c r="AF185" i="1"/>
  <c r="V185" i="1"/>
  <c r="BW185" i="1"/>
  <c r="BM185" i="1"/>
  <c r="BC185" i="1"/>
  <c r="AP185" i="1"/>
  <c r="AD185" i="1"/>
  <c r="T185" i="1"/>
  <c r="AN185" i="1"/>
  <c r="BK185" i="1"/>
  <c r="Z197" i="1"/>
  <c r="AX197" i="1"/>
  <c r="BS197" i="1"/>
  <c r="AB201" i="1"/>
  <c r="AX201" i="1"/>
  <c r="BU201" i="1"/>
  <c r="BU213" i="1"/>
  <c r="BM213" i="1"/>
  <c r="BE213" i="1"/>
  <c r="AV213" i="1"/>
  <c r="AN213" i="1"/>
  <c r="AD213" i="1"/>
  <c r="V213" i="1"/>
  <c r="BO213" i="1"/>
  <c r="BC213" i="1"/>
  <c r="AR213" i="1"/>
  <c r="AF213" i="1"/>
  <c r="T213" i="1"/>
  <c r="BW213" i="1"/>
  <c r="BK213" i="1"/>
  <c r="BA213" i="1"/>
  <c r="AP213" i="1"/>
  <c r="AB213" i="1"/>
  <c r="R213" i="1"/>
  <c r="AL213" i="1"/>
  <c r="BI213" i="1"/>
  <c r="BQ217" i="1"/>
  <c r="BI217" i="1"/>
  <c r="BA217" i="1"/>
  <c r="AR217" i="1"/>
  <c r="AJ217" i="1"/>
  <c r="Z217" i="1"/>
  <c r="R217" i="1"/>
  <c r="BO217" i="1"/>
  <c r="BE217" i="1"/>
  <c r="AT217" i="1"/>
  <c r="AF217" i="1"/>
  <c r="V217" i="1"/>
  <c r="BW217" i="1"/>
  <c r="BM217" i="1"/>
  <c r="BC217" i="1"/>
  <c r="AP217" i="1"/>
  <c r="AD217" i="1"/>
  <c r="T217" i="1"/>
  <c r="AN217" i="1"/>
  <c r="BK217" i="1"/>
  <c r="BU233" i="1"/>
  <c r="BM233" i="1"/>
  <c r="BE233" i="1"/>
  <c r="AV233" i="1"/>
  <c r="AN233" i="1"/>
  <c r="AD233" i="1"/>
  <c r="V233" i="1"/>
  <c r="BQ233" i="1"/>
  <c r="BI233" i="1"/>
  <c r="BA233" i="1"/>
  <c r="AR233" i="1"/>
  <c r="AJ233" i="1"/>
  <c r="Z233" i="1"/>
  <c r="R233" i="1"/>
  <c r="BW233" i="1"/>
  <c r="BG233" i="1"/>
  <c r="AP233" i="1"/>
  <c r="X233" i="1"/>
  <c r="BS233" i="1"/>
  <c r="BC233" i="1"/>
  <c r="AL233" i="1"/>
  <c r="T233" i="1"/>
  <c r="AX233" i="1"/>
  <c r="BU241" i="1"/>
  <c r="BM241" i="1"/>
  <c r="BE241" i="1"/>
  <c r="AV241" i="1"/>
  <c r="AN241" i="1"/>
  <c r="AD241" i="1"/>
  <c r="V241" i="1"/>
  <c r="BQ241" i="1"/>
  <c r="BI241" i="1"/>
  <c r="BA241" i="1"/>
  <c r="AR241" i="1"/>
  <c r="AJ241" i="1"/>
  <c r="Z241" i="1"/>
  <c r="R241" i="1"/>
  <c r="BK241" i="1"/>
  <c r="AT241" i="1"/>
  <c r="AB241" i="1"/>
  <c r="BW241" i="1"/>
  <c r="BG241" i="1"/>
  <c r="AP241" i="1"/>
  <c r="X241" i="1"/>
  <c r="AX241" i="1"/>
  <c r="AF245" i="1"/>
  <c r="BO245" i="1"/>
  <c r="AF253" i="1"/>
  <c r="BO253" i="1"/>
  <c r="AF265" i="1"/>
  <c r="BO265" i="1"/>
  <c r="AN291" i="1"/>
  <c r="BS299" i="1"/>
  <c r="BK299" i="1"/>
  <c r="BC299" i="1"/>
  <c r="AT299" i="1"/>
  <c r="AL299" i="1"/>
  <c r="AB299" i="1"/>
  <c r="T299" i="1"/>
  <c r="BQ299" i="1"/>
  <c r="BG299" i="1"/>
  <c r="AV299" i="1"/>
  <c r="AJ299" i="1"/>
  <c r="X299" i="1"/>
  <c r="BW299" i="1"/>
  <c r="BM299" i="1"/>
  <c r="BA299" i="1"/>
  <c r="AP299" i="1"/>
  <c r="AD299" i="1"/>
  <c r="R299" i="1"/>
  <c r="BE299" i="1"/>
  <c r="AF299" i="1"/>
  <c r="BU299" i="1"/>
  <c r="AX299" i="1"/>
  <c r="Z299" i="1"/>
  <c r="BI299" i="1"/>
  <c r="BS323" i="1"/>
  <c r="BK323" i="1"/>
  <c r="BC323" i="1"/>
  <c r="AT323" i="1"/>
  <c r="AL323" i="1"/>
  <c r="AB323" i="1"/>
  <c r="T323" i="1"/>
  <c r="BQ323" i="1"/>
  <c r="BG323" i="1"/>
  <c r="AV323" i="1"/>
  <c r="AJ323" i="1"/>
  <c r="X323" i="1"/>
  <c r="BW323" i="1"/>
  <c r="BM323" i="1"/>
  <c r="BA323" i="1"/>
  <c r="AP323" i="1"/>
  <c r="AD323" i="1"/>
  <c r="R323" i="1"/>
  <c r="BU323" i="1"/>
  <c r="AX323" i="1"/>
  <c r="Z323" i="1"/>
  <c r="BO323" i="1"/>
  <c r="AR323" i="1"/>
  <c r="V323" i="1"/>
  <c r="BI323" i="1"/>
  <c r="AN331" i="1"/>
  <c r="X13" i="1"/>
  <c r="AF13" i="1"/>
  <c r="AP13" i="1"/>
  <c r="AX13" i="1"/>
  <c r="BG13" i="1"/>
  <c r="BO13" i="1"/>
  <c r="V15" i="1"/>
  <c r="AD15" i="1"/>
  <c r="AN15" i="1"/>
  <c r="AV15" i="1"/>
  <c r="BE15" i="1"/>
  <c r="BM15" i="1"/>
  <c r="T17" i="1"/>
  <c r="AB17" i="1"/>
  <c r="AL17" i="1"/>
  <c r="AT17" i="1"/>
  <c r="BC17" i="1"/>
  <c r="BK17" i="1"/>
  <c r="R19" i="1"/>
  <c r="Z19" i="1"/>
  <c r="AJ19" i="1"/>
  <c r="AR19" i="1"/>
  <c r="BA19" i="1"/>
  <c r="BI19" i="1"/>
  <c r="X21" i="1"/>
  <c r="AF21" i="1"/>
  <c r="AP21" i="1"/>
  <c r="AX21" i="1"/>
  <c r="BG21" i="1"/>
  <c r="BO21" i="1"/>
  <c r="V23" i="1"/>
  <c r="AD23" i="1"/>
  <c r="AN23" i="1"/>
  <c r="AV23" i="1"/>
  <c r="BE23" i="1"/>
  <c r="BM23" i="1"/>
  <c r="T25" i="1"/>
  <c r="AB25" i="1"/>
  <c r="AL25" i="1"/>
  <c r="AT25" i="1"/>
  <c r="BC25" i="1"/>
  <c r="BK25" i="1"/>
  <c r="R27" i="1"/>
  <c r="Z27" i="1"/>
  <c r="AJ27" i="1"/>
  <c r="AR27" i="1"/>
  <c r="BA27" i="1"/>
  <c r="BI27" i="1"/>
  <c r="X29" i="1"/>
  <c r="AF29" i="1"/>
  <c r="AP29" i="1"/>
  <c r="AX29" i="1"/>
  <c r="BG29" i="1"/>
  <c r="BO29" i="1"/>
  <c r="V31" i="1"/>
  <c r="AD31" i="1"/>
  <c r="AN31" i="1"/>
  <c r="AV31" i="1"/>
  <c r="BE31" i="1"/>
  <c r="BM31" i="1"/>
  <c r="T33" i="1"/>
  <c r="AB33" i="1"/>
  <c r="AL33" i="1"/>
  <c r="AT33" i="1"/>
  <c r="BC33" i="1"/>
  <c r="BK33" i="1"/>
  <c r="R35" i="1"/>
  <c r="Z35" i="1"/>
  <c r="AJ35" i="1"/>
  <c r="AR35" i="1"/>
  <c r="BA35" i="1"/>
  <c r="BI35" i="1"/>
  <c r="X37" i="1"/>
  <c r="AF37" i="1"/>
  <c r="AP37" i="1"/>
  <c r="AX37" i="1"/>
  <c r="BG37" i="1"/>
  <c r="BO37" i="1"/>
  <c r="V39" i="1"/>
  <c r="AD39" i="1"/>
  <c r="AN39" i="1"/>
  <c r="AV39" i="1"/>
  <c r="BE39" i="1"/>
  <c r="BM39" i="1"/>
  <c r="T41" i="1"/>
  <c r="AB41" i="1"/>
  <c r="AL41" i="1"/>
  <c r="AT41" i="1"/>
  <c r="BC41" i="1"/>
  <c r="BK41" i="1"/>
  <c r="R43" i="1"/>
  <c r="Z43" i="1"/>
  <c r="AJ43" i="1"/>
  <c r="AR43" i="1"/>
  <c r="BA43" i="1"/>
  <c r="BI43" i="1"/>
  <c r="X45" i="1"/>
  <c r="AF45" i="1"/>
  <c r="AP45" i="1"/>
  <c r="AX45" i="1"/>
  <c r="BG45" i="1"/>
  <c r="BO45" i="1"/>
  <c r="BQ47" i="1"/>
  <c r="BI47" i="1"/>
  <c r="BA47" i="1"/>
  <c r="AR47" i="1"/>
  <c r="AJ47" i="1"/>
  <c r="Z47" i="1"/>
  <c r="AB47" i="1"/>
  <c r="AN47" i="1"/>
  <c r="AX47" i="1"/>
  <c r="BK47" i="1"/>
  <c r="BU47" i="1"/>
  <c r="BU51" i="1"/>
  <c r="BM51" i="1"/>
  <c r="BE51" i="1"/>
  <c r="AV51" i="1"/>
  <c r="AN51" i="1"/>
  <c r="AD51" i="1"/>
  <c r="V51" i="1"/>
  <c r="Z51" i="1"/>
  <c r="AL51" i="1"/>
  <c r="AX51" i="1"/>
  <c r="BI51" i="1"/>
  <c r="BS51" i="1"/>
  <c r="V53" i="1"/>
  <c r="AF53" i="1"/>
  <c r="AR53" i="1"/>
  <c r="BE53" i="1"/>
  <c r="BO53" i="1"/>
  <c r="BQ55" i="1"/>
  <c r="BI55" i="1"/>
  <c r="BA55" i="1"/>
  <c r="AR55" i="1"/>
  <c r="AJ55" i="1"/>
  <c r="Z55" i="1"/>
  <c r="R55" i="1"/>
  <c r="AB55" i="1"/>
  <c r="AN55" i="1"/>
  <c r="AX55" i="1"/>
  <c r="BK55" i="1"/>
  <c r="BU55" i="1"/>
  <c r="BU59" i="1"/>
  <c r="BM59" i="1"/>
  <c r="BE59" i="1"/>
  <c r="AV59" i="1"/>
  <c r="AN59" i="1"/>
  <c r="AD59" i="1"/>
  <c r="V59" i="1"/>
  <c r="Z59" i="1"/>
  <c r="AL59" i="1"/>
  <c r="AX59" i="1"/>
  <c r="BI59" i="1"/>
  <c r="BS59" i="1"/>
  <c r="V61" i="1"/>
  <c r="AF61" i="1"/>
  <c r="AR61" i="1"/>
  <c r="BE61" i="1"/>
  <c r="BO61" i="1"/>
  <c r="BQ63" i="1"/>
  <c r="BI63" i="1"/>
  <c r="BA63" i="1"/>
  <c r="AR63" i="1"/>
  <c r="AJ63" i="1"/>
  <c r="Z63" i="1"/>
  <c r="R63" i="1"/>
  <c r="AB63" i="1"/>
  <c r="AN63" i="1"/>
  <c r="AX63" i="1"/>
  <c r="BK63" i="1"/>
  <c r="BU63" i="1"/>
  <c r="BU67" i="1"/>
  <c r="BM67" i="1"/>
  <c r="BE67" i="1"/>
  <c r="AV67" i="1"/>
  <c r="AN67" i="1"/>
  <c r="AD67" i="1"/>
  <c r="V67" i="1"/>
  <c r="Z67" i="1"/>
  <c r="AL67" i="1"/>
  <c r="AX67" i="1"/>
  <c r="BI67" i="1"/>
  <c r="BS67" i="1"/>
  <c r="V69" i="1"/>
  <c r="AF69" i="1"/>
  <c r="AR69" i="1"/>
  <c r="BE69" i="1"/>
  <c r="BO69" i="1"/>
  <c r="BQ71" i="1"/>
  <c r="BI71" i="1"/>
  <c r="BA71" i="1"/>
  <c r="AR71" i="1"/>
  <c r="AJ71" i="1"/>
  <c r="Z71" i="1"/>
  <c r="R71" i="1"/>
  <c r="AB71" i="1"/>
  <c r="AN71" i="1"/>
  <c r="AX71" i="1"/>
  <c r="BK71" i="1"/>
  <c r="BU71" i="1"/>
  <c r="BU75" i="1"/>
  <c r="BM75" i="1"/>
  <c r="BE75" i="1"/>
  <c r="AV75" i="1"/>
  <c r="AN75" i="1"/>
  <c r="AD75" i="1"/>
  <c r="V75" i="1"/>
  <c r="Z75" i="1"/>
  <c r="AL75" i="1"/>
  <c r="AX75" i="1"/>
  <c r="BI75" i="1"/>
  <c r="BS75" i="1"/>
  <c r="V77" i="1"/>
  <c r="AF77" i="1"/>
  <c r="AR77" i="1"/>
  <c r="BE77" i="1"/>
  <c r="BO77" i="1"/>
  <c r="BQ79" i="1"/>
  <c r="BI79" i="1"/>
  <c r="BA79" i="1"/>
  <c r="AR79" i="1"/>
  <c r="AJ79" i="1"/>
  <c r="Z79" i="1"/>
  <c r="R79" i="1"/>
  <c r="AB79" i="1"/>
  <c r="AN79" i="1"/>
  <c r="AX79" i="1"/>
  <c r="BK79" i="1"/>
  <c r="BU79" i="1"/>
  <c r="BU83" i="1"/>
  <c r="BM83" i="1"/>
  <c r="BE83" i="1"/>
  <c r="AV83" i="1"/>
  <c r="AN83" i="1"/>
  <c r="AD83" i="1"/>
  <c r="V83" i="1"/>
  <c r="Z83" i="1"/>
  <c r="AL83" i="1"/>
  <c r="AX83" i="1"/>
  <c r="BI83" i="1"/>
  <c r="BS83" i="1"/>
  <c r="V85" i="1"/>
  <c r="AF85" i="1"/>
  <c r="AR85" i="1"/>
  <c r="BE85" i="1"/>
  <c r="BO85" i="1"/>
  <c r="BQ87" i="1"/>
  <c r="BI87" i="1"/>
  <c r="BA87" i="1"/>
  <c r="AR87" i="1"/>
  <c r="AJ87" i="1"/>
  <c r="Z87" i="1"/>
  <c r="R87" i="1"/>
  <c r="AB87" i="1"/>
  <c r="AN87" i="1"/>
  <c r="AX87" i="1"/>
  <c r="BK87" i="1"/>
  <c r="BU87" i="1"/>
  <c r="BU91" i="1"/>
  <c r="BM91" i="1"/>
  <c r="BE91" i="1"/>
  <c r="AV91" i="1"/>
  <c r="AN91" i="1"/>
  <c r="AD91" i="1"/>
  <c r="V91" i="1"/>
  <c r="Z91" i="1"/>
  <c r="AL91" i="1"/>
  <c r="AX91" i="1"/>
  <c r="BI91" i="1"/>
  <c r="BS91" i="1"/>
  <c r="V93" i="1"/>
  <c r="AF93" i="1"/>
  <c r="AR93" i="1"/>
  <c r="BE93" i="1"/>
  <c r="BO93" i="1"/>
  <c r="BQ95" i="1"/>
  <c r="BI95" i="1"/>
  <c r="BA95" i="1"/>
  <c r="AR95" i="1"/>
  <c r="AJ95" i="1"/>
  <c r="Z95" i="1"/>
  <c r="R95" i="1"/>
  <c r="AB95" i="1"/>
  <c r="AN95" i="1"/>
  <c r="AX95" i="1"/>
  <c r="BK95" i="1"/>
  <c r="BU95" i="1"/>
  <c r="BU99" i="1"/>
  <c r="BM99" i="1"/>
  <c r="BE99" i="1"/>
  <c r="AV99" i="1"/>
  <c r="AN99" i="1"/>
  <c r="AD99" i="1"/>
  <c r="V99" i="1"/>
  <c r="Z99" i="1"/>
  <c r="AL99" i="1"/>
  <c r="AX99" i="1"/>
  <c r="BI99" i="1"/>
  <c r="BS99" i="1"/>
  <c r="V101" i="1"/>
  <c r="AF101" i="1"/>
  <c r="AR101" i="1"/>
  <c r="BE101" i="1"/>
  <c r="BO101" i="1"/>
  <c r="BQ103" i="1"/>
  <c r="BI103" i="1"/>
  <c r="BA103" i="1"/>
  <c r="AR103" i="1"/>
  <c r="AJ103" i="1"/>
  <c r="Z103" i="1"/>
  <c r="R103" i="1"/>
  <c r="AB103" i="1"/>
  <c r="AN103" i="1"/>
  <c r="AX103" i="1"/>
  <c r="BK103" i="1"/>
  <c r="BU103" i="1"/>
  <c r="BU107" i="1"/>
  <c r="BM107" i="1"/>
  <c r="BE107" i="1"/>
  <c r="AV107" i="1"/>
  <c r="AN107" i="1"/>
  <c r="AD107" i="1"/>
  <c r="V107" i="1"/>
  <c r="Z107" i="1"/>
  <c r="AL107" i="1"/>
  <c r="AX107" i="1"/>
  <c r="BI107" i="1"/>
  <c r="BS107" i="1"/>
  <c r="V109" i="1"/>
  <c r="AF109" i="1"/>
  <c r="AR109" i="1"/>
  <c r="BE109" i="1"/>
  <c r="BO109" i="1"/>
  <c r="BQ111" i="1"/>
  <c r="BI111" i="1"/>
  <c r="BA111" i="1"/>
  <c r="AR111" i="1"/>
  <c r="AJ111" i="1"/>
  <c r="Z111" i="1"/>
  <c r="R111" i="1"/>
  <c r="AB111" i="1"/>
  <c r="AN111" i="1"/>
  <c r="AX111" i="1"/>
  <c r="BK111" i="1"/>
  <c r="BU111" i="1"/>
  <c r="BU115" i="1"/>
  <c r="BM115" i="1"/>
  <c r="BE115" i="1"/>
  <c r="AV115" i="1"/>
  <c r="AN115" i="1"/>
  <c r="AD115" i="1"/>
  <c r="V115" i="1"/>
  <c r="Z115" i="1"/>
  <c r="AL115" i="1"/>
  <c r="AX115" i="1"/>
  <c r="BI115" i="1"/>
  <c r="BS115" i="1"/>
  <c r="V117" i="1"/>
  <c r="AF117" i="1"/>
  <c r="AR117" i="1"/>
  <c r="BG117" i="1"/>
  <c r="BS117" i="1"/>
  <c r="T121" i="1"/>
  <c r="AL121" i="1"/>
  <c r="AX121" i="1"/>
  <c r="BM121" i="1"/>
  <c r="X125" i="1"/>
  <c r="AL125" i="1"/>
  <c r="BA125" i="1"/>
  <c r="BQ125" i="1"/>
  <c r="BQ129" i="1"/>
  <c r="BI129" i="1"/>
  <c r="BA129" i="1"/>
  <c r="AR129" i="1"/>
  <c r="AJ129" i="1"/>
  <c r="Z129" i="1"/>
  <c r="R129" i="1"/>
  <c r="BO129" i="1"/>
  <c r="BE129" i="1"/>
  <c r="AT129" i="1"/>
  <c r="AF129" i="1"/>
  <c r="V129" i="1"/>
  <c r="AD129" i="1"/>
  <c r="AV129" i="1"/>
  <c r="BK129" i="1"/>
  <c r="BW129" i="1"/>
  <c r="R133" i="1"/>
  <c r="AJ133" i="1"/>
  <c r="AX133" i="1"/>
  <c r="BK133" i="1"/>
  <c r="AB137" i="1"/>
  <c r="AP137" i="1"/>
  <c r="BG137" i="1"/>
  <c r="BU137" i="1"/>
  <c r="BU141" i="1"/>
  <c r="BM141" i="1"/>
  <c r="BE141" i="1"/>
  <c r="AV141" i="1"/>
  <c r="AN141" i="1"/>
  <c r="AD141" i="1"/>
  <c r="V141" i="1"/>
  <c r="BO141" i="1"/>
  <c r="BC141" i="1"/>
  <c r="AR141" i="1"/>
  <c r="AF141" i="1"/>
  <c r="T141" i="1"/>
  <c r="AB141" i="1"/>
  <c r="AT141" i="1"/>
  <c r="BI141" i="1"/>
  <c r="BW141" i="1"/>
  <c r="X145" i="1"/>
  <c r="AN145" i="1"/>
  <c r="BC145" i="1"/>
  <c r="BS145" i="1"/>
  <c r="Z149" i="1"/>
  <c r="AP149" i="1"/>
  <c r="BG149" i="1"/>
  <c r="BS149" i="1"/>
  <c r="T153" i="1"/>
  <c r="AL153" i="1"/>
  <c r="AX153" i="1"/>
  <c r="BM153" i="1"/>
  <c r="X157" i="1"/>
  <c r="AL157" i="1"/>
  <c r="BA157" i="1"/>
  <c r="BQ157" i="1"/>
  <c r="BQ161" i="1"/>
  <c r="BI161" i="1"/>
  <c r="BA161" i="1"/>
  <c r="AR161" i="1"/>
  <c r="AJ161" i="1"/>
  <c r="Z161" i="1"/>
  <c r="R161" i="1"/>
  <c r="BO161" i="1"/>
  <c r="BE161" i="1"/>
  <c r="AT161" i="1"/>
  <c r="AF161" i="1"/>
  <c r="V161" i="1"/>
  <c r="AD161" i="1"/>
  <c r="AV161" i="1"/>
  <c r="BK161" i="1"/>
  <c r="BW161" i="1"/>
  <c r="R165" i="1"/>
  <c r="AJ165" i="1"/>
  <c r="BG165" i="1"/>
  <c r="AL169" i="1"/>
  <c r="BG169" i="1"/>
  <c r="Z173" i="1"/>
  <c r="AX173" i="1"/>
  <c r="BS173" i="1"/>
  <c r="AB177" i="1"/>
  <c r="AX177" i="1"/>
  <c r="BU177" i="1"/>
  <c r="X181" i="1"/>
  <c r="AT181" i="1"/>
  <c r="BQ181" i="1"/>
  <c r="X185" i="1"/>
  <c r="AV185" i="1"/>
  <c r="BS185" i="1"/>
  <c r="BU189" i="1"/>
  <c r="BM189" i="1"/>
  <c r="BE189" i="1"/>
  <c r="AV189" i="1"/>
  <c r="AN189" i="1"/>
  <c r="AD189" i="1"/>
  <c r="V189" i="1"/>
  <c r="BO189" i="1"/>
  <c r="BC189" i="1"/>
  <c r="AR189" i="1"/>
  <c r="AF189" i="1"/>
  <c r="T189" i="1"/>
  <c r="BW189" i="1"/>
  <c r="BK189" i="1"/>
  <c r="BA189" i="1"/>
  <c r="AP189" i="1"/>
  <c r="AB189" i="1"/>
  <c r="R189" i="1"/>
  <c r="AL189" i="1"/>
  <c r="BI189" i="1"/>
  <c r="BQ193" i="1"/>
  <c r="BI193" i="1"/>
  <c r="BA193" i="1"/>
  <c r="AR193" i="1"/>
  <c r="AJ193" i="1"/>
  <c r="Z193" i="1"/>
  <c r="R193" i="1"/>
  <c r="BO193" i="1"/>
  <c r="BE193" i="1"/>
  <c r="AT193" i="1"/>
  <c r="AF193" i="1"/>
  <c r="V193" i="1"/>
  <c r="BW193" i="1"/>
  <c r="BM193" i="1"/>
  <c r="BC193" i="1"/>
  <c r="AP193" i="1"/>
  <c r="AD193" i="1"/>
  <c r="T193" i="1"/>
  <c r="AN193" i="1"/>
  <c r="BK193" i="1"/>
  <c r="AJ197" i="1"/>
  <c r="BG197" i="1"/>
  <c r="AL201" i="1"/>
  <c r="BG201" i="1"/>
  <c r="Z205" i="1"/>
  <c r="AX205" i="1"/>
  <c r="BS205" i="1"/>
  <c r="AB209" i="1"/>
  <c r="AX209" i="1"/>
  <c r="BU209" i="1"/>
  <c r="X213" i="1"/>
  <c r="AT213" i="1"/>
  <c r="BQ213" i="1"/>
  <c r="X217" i="1"/>
  <c r="AV217" i="1"/>
  <c r="BS217" i="1"/>
  <c r="BU221" i="1"/>
  <c r="BM221" i="1"/>
  <c r="BE221" i="1"/>
  <c r="AV221" i="1"/>
  <c r="AN221" i="1"/>
  <c r="AD221" i="1"/>
  <c r="V221" i="1"/>
  <c r="BO221" i="1"/>
  <c r="BC221" i="1"/>
  <c r="AR221" i="1"/>
  <c r="AF221" i="1"/>
  <c r="T221" i="1"/>
  <c r="BW221" i="1"/>
  <c r="BK221" i="1"/>
  <c r="BA221" i="1"/>
  <c r="AP221" i="1"/>
  <c r="AB221" i="1"/>
  <c r="R221" i="1"/>
  <c r="AL221" i="1"/>
  <c r="BI221" i="1"/>
  <c r="AB233" i="1"/>
  <c r="BK233" i="1"/>
  <c r="T241" i="1"/>
  <c r="BC241" i="1"/>
  <c r="AT245" i="1"/>
  <c r="AL253" i="1"/>
  <c r="BS253" i="1"/>
  <c r="AT265" i="1"/>
  <c r="AL273" i="1"/>
  <c r="BQ285" i="1"/>
  <c r="BI285" i="1"/>
  <c r="BA285" i="1"/>
  <c r="AR285" i="1"/>
  <c r="AJ285" i="1"/>
  <c r="Z285" i="1"/>
  <c r="R285" i="1"/>
  <c r="BW285" i="1"/>
  <c r="BM285" i="1"/>
  <c r="BC285" i="1"/>
  <c r="AP285" i="1"/>
  <c r="AD285" i="1"/>
  <c r="T285" i="1"/>
  <c r="BS285" i="1"/>
  <c r="BG285" i="1"/>
  <c r="AV285" i="1"/>
  <c r="AL285" i="1"/>
  <c r="X285" i="1"/>
  <c r="BU285" i="1"/>
  <c r="AX285" i="1"/>
  <c r="AB285" i="1"/>
  <c r="BO285" i="1"/>
  <c r="AT285" i="1"/>
  <c r="V285" i="1"/>
  <c r="BK285" i="1"/>
  <c r="BE291" i="1"/>
  <c r="AN293" i="1"/>
  <c r="AL297" i="1"/>
  <c r="V299" i="1"/>
  <c r="BO299" i="1"/>
  <c r="BU305" i="1"/>
  <c r="BM305" i="1"/>
  <c r="BE305" i="1"/>
  <c r="AV305" i="1"/>
  <c r="AN305" i="1"/>
  <c r="AD305" i="1"/>
  <c r="V305" i="1"/>
  <c r="BW305" i="1"/>
  <c r="BK305" i="1"/>
  <c r="BA305" i="1"/>
  <c r="AP305" i="1"/>
  <c r="AB305" i="1"/>
  <c r="R305" i="1"/>
  <c r="BQ305" i="1"/>
  <c r="BG305" i="1"/>
  <c r="AT305" i="1"/>
  <c r="AJ305" i="1"/>
  <c r="X305" i="1"/>
  <c r="BC305" i="1"/>
  <c r="AF305" i="1"/>
  <c r="BS305" i="1"/>
  <c r="AX305" i="1"/>
  <c r="Z305" i="1"/>
  <c r="BI305" i="1"/>
  <c r="AN317" i="1"/>
  <c r="AF323" i="1"/>
  <c r="BQ325" i="1"/>
  <c r="BI325" i="1"/>
  <c r="BA325" i="1"/>
  <c r="AR325" i="1"/>
  <c r="AJ325" i="1"/>
  <c r="Z325" i="1"/>
  <c r="R325" i="1"/>
  <c r="BW325" i="1"/>
  <c r="BM325" i="1"/>
  <c r="BC325" i="1"/>
  <c r="AP325" i="1"/>
  <c r="AD325" i="1"/>
  <c r="T325" i="1"/>
  <c r="BS325" i="1"/>
  <c r="BG325" i="1"/>
  <c r="AV325" i="1"/>
  <c r="AL325" i="1"/>
  <c r="X325" i="1"/>
  <c r="BE325" i="1"/>
  <c r="AF325" i="1"/>
  <c r="BU325" i="1"/>
  <c r="AX325" i="1"/>
  <c r="AB325" i="1"/>
  <c r="BK325" i="1"/>
  <c r="BU329" i="1"/>
  <c r="BM329" i="1"/>
  <c r="BE329" i="1"/>
  <c r="AV329" i="1"/>
  <c r="AN329" i="1"/>
  <c r="AD329" i="1"/>
  <c r="V329" i="1"/>
  <c r="BW329" i="1"/>
  <c r="BK329" i="1"/>
  <c r="BA329" i="1"/>
  <c r="AP329" i="1"/>
  <c r="AB329" i="1"/>
  <c r="R329" i="1"/>
  <c r="BQ329" i="1"/>
  <c r="BG329" i="1"/>
  <c r="AT329" i="1"/>
  <c r="AJ329" i="1"/>
  <c r="X329" i="1"/>
  <c r="BS329" i="1"/>
  <c r="AX329" i="1"/>
  <c r="Z329" i="1"/>
  <c r="BO329" i="1"/>
  <c r="AR329" i="1"/>
  <c r="T329" i="1"/>
  <c r="BI329" i="1"/>
  <c r="AR331" i="1"/>
  <c r="AX337" i="1"/>
  <c r="BU225" i="1"/>
  <c r="BM225" i="1"/>
  <c r="BE225" i="1"/>
  <c r="AV225" i="1"/>
  <c r="AN225" i="1"/>
  <c r="AD225" i="1"/>
  <c r="V225" i="1"/>
  <c r="BQ225" i="1"/>
  <c r="BI225" i="1"/>
  <c r="BA225" i="1"/>
  <c r="AR225" i="1"/>
  <c r="AJ225" i="1"/>
  <c r="Z225" i="1"/>
  <c r="R225" i="1"/>
  <c r="AF225" i="1"/>
  <c r="AX225" i="1"/>
  <c r="BO225" i="1"/>
  <c r="BQ237" i="1"/>
  <c r="BI237" i="1"/>
  <c r="BA237" i="1"/>
  <c r="AR237" i="1"/>
  <c r="AJ237" i="1"/>
  <c r="Z237" i="1"/>
  <c r="R237" i="1"/>
  <c r="BU237" i="1"/>
  <c r="BM237" i="1"/>
  <c r="BE237" i="1"/>
  <c r="AV237" i="1"/>
  <c r="AN237" i="1"/>
  <c r="AD237" i="1"/>
  <c r="V237" i="1"/>
  <c r="AF237" i="1"/>
  <c r="AX237" i="1"/>
  <c r="BO237" i="1"/>
  <c r="BU257" i="1"/>
  <c r="BM257" i="1"/>
  <c r="BE257" i="1"/>
  <c r="AV257" i="1"/>
  <c r="AN257" i="1"/>
  <c r="AD257" i="1"/>
  <c r="V257" i="1"/>
  <c r="BQ257" i="1"/>
  <c r="BI257" i="1"/>
  <c r="BA257" i="1"/>
  <c r="AR257" i="1"/>
  <c r="AJ257" i="1"/>
  <c r="Z257" i="1"/>
  <c r="R257" i="1"/>
  <c r="AF257" i="1"/>
  <c r="AX257" i="1"/>
  <c r="BO257" i="1"/>
  <c r="BQ277" i="1"/>
  <c r="BI277" i="1"/>
  <c r="BA277" i="1"/>
  <c r="AR277" i="1"/>
  <c r="AJ277" i="1"/>
  <c r="Z277" i="1"/>
  <c r="R277" i="1"/>
  <c r="BW277" i="1"/>
  <c r="BM277" i="1"/>
  <c r="BC277" i="1"/>
  <c r="AP277" i="1"/>
  <c r="AD277" i="1"/>
  <c r="T277" i="1"/>
  <c r="BS277" i="1"/>
  <c r="BG277" i="1"/>
  <c r="AV277" i="1"/>
  <c r="AL277" i="1"/>
  <c r="X277" i="1"/>
  <c r="AN277" i="1"/>
  <c r="BK277" i="1"/>
  <c r="BS283" i="1"/>
  <c r="BK283" i="1"/>
  <c r="BC283" i="1"/>
  <c r="AT283" i="1"/>
  <c r="AL283" i="1"/>
  <c r="AB283" i="1"/>
  <c r="T283" i="1"/>
  <c r="BQ283" i="1"/>
  <c r="BG283" i="1"/>
  <c r="AV283" i="1"/>
  <c r="AJ283" i="1"/>
  <c r="X283" i="1"/>
  <c r="BW283" i="1"/>
  <c r="BM283" i="1"/>
  <c r="BA283" i="1"/>
  <c r="AP283" i="1"/>
  <c r="AD283" i="1"/>
  <c r="R283" i="1"/>
  <c r="AN283" i="1"/>
  <c r="BI283" i="1"/>
  <c r="BU289" i="1"/>
  <c r="BM289" i="1"/>
  <c r="BE289" i="1"/>
  <c r="AV289" i="1"/>
  <c r="AN289" i="1"/>
  <c r="AD289" i="1"/>
  <c r="V289" i="1"/>
  <c r="BW289" i="1"/>
  <c r="BK289" i="1"/>
  <c r="BA289" i="1"/>
  <c r="AP289" i="1"/>
  <c r="AB289" i="1"/>
  <c r="R289" i="1"/>
  <c r="BQ289" i="1"/>
  <c r="BG289" i="1"/>
  <c r="AT289" i="1"/>
  <c r="AJ289" i="1"/>
  <c r="X289" i="1"/>
  <c r="AL289" i="1"/>
  <c r="BI289" i="1"/>
  <c r="BQ309" i="1"/>
  <c r="BI309" i="1"/>
  <c r="BA309" i="1"/>
  <c r="AR309" i="1"/>
  <c r="AJ309" i="1"/>
  <c r="Z309" i="1"/>
  <c r="R309" i="1"/>
  <c r="BW309" i="1"/>
  <c r="BM309" i="1"/>
  <c r="BC309" i="1"/>
  <c r="AP309" i="1"/>
  <c r="AD309" i="1"/>
  <c r="T309" i="1"/>
  <c r="BS309" i="1"/>
  <c r="BG309" i="1"/>
  <c r="AV309" i="1"/>
  <c r="AL309" i="1"/>
  <c r="X309" i="1"/>
  <c r="AN309" i="1"/>
  <c r="BK309" i="1"/>
  <c r="BS315" i="1"/>
  <c r="BK315" i="1"/>
  <c r="BC315" i="1"/>
  <c r="AT315" i="1"/>
  <c r="AL315" i="1"/>
  <c r="AB315" i="1"/>
  <c r="T315" i="1"/>
  <c r="BQ315" i="1"/>
  <c r="BG315" i="1"/>
  <c r="AV315" i="1"/>
  <c r="AJ315" i="1"/>
  <c r="X315" i="1"/>
  <c r="BW315" i="1"/>
  <c r="BM315" i="1"/>
  <c r="BA315" i="1"/>
  <c r="AP315" i="1"/>
  <c r="AD315" i="1"/>
  <c r="R315" i="1"/>
  <c r="AN315" i="1"/>
  <c r="BI315" i="1"/>
  <c r="BU321" i="1"/>
  <c r="BM321" i="1"/>
  <c r="BE321" i="1"/>
  <c r="AV321" i="1"/>
  <c r="AN321" i="1"/>
  <c r="AD321" i="1"/>
  <c r="V321" i="1"/>
  <c r="BW321" i="1"/>
  <c r="BK321" i="1"/>
  <c r="BA321" i="1"/>
  <c r="AP321" i="1"/>
  <c r="AB321" i="1"/>
  <c r="R321" i="1"/>
  <c r="BQ321" i="1"/>
  <c r="BG321" i="1"/>
  <c r="AT321" i="1"/>
  <c r="AJ321" i="1"/>
  <c r="X321" i="1"/>
  <c r="AL321" i="1"/>
  <c r="BI321" i="1"/>
  <c r="X49" i="1"/>
  <c r="AF49" i="1"/>
  <c r="AP49" i="1"/>
  <c r="AX49" i="1"/>
  <c r="BG49" i="1"/>
  <c r="BO49" i="1"/>
  <c r="X57" i="1"/>
  <c r="AF57" i="1"/>
  <c r="AP57" i="1"/>
  <c r="AX57" i="1"/>
  <c r="BG57" i="1"/>
  <c r="BO57" i="1"/>
  <c r="X65" i="1"/>
  <c r="AF65" i="1"/>
  <c r="AP65" i="1"/>
  <c r="AX65" i="1"/>
  <c r="BG65" i="1"/>
  <c r="BO65" i="1"/>
  <c r="X73" i="1"/>
  <c r="AF73" i="1"/>
  <c r="AP73" i="1"/>
  <c r="AX73" i="1"/>
  <c r="BG73" i="1"/>
  <c r="BO73" i="1"/>
  <c r="X81" i="1"/>
  <c r="AF81" i="1"/>
  <c r="AP81" i="1"/>
  <c r="AX81" i="1"/>
  <c r="BG81" i="1"/>
  <c r="BO81" i="1"/>
  <c r="X89" i="1"/>
  <c r="AF89" i="1"/>
  <c r="AP89" i="1"/>
  <c r="AX89" i="1"/>
  <c r="BG89" i="1"/>
  <c r="BO89" i="1"/>
  <c r="X97" i="1"/>
  <c r="AF97" i="1"/>
  <c r="AP97" i="1"/>
  <c r="AX97" i="1"/>
  <c r="BG97" i="1"/>
  <c r="BO97" i="1"/>
  <c r="X105" i="1"/>
  <c r="AF105" i="1"/>
  <c r="AP105" i="1"/>
  <c r="AX105" i="1"/>
  <c r="BG105" i="1"/>
  <c r="BO105" i="1"/>
  <c r="X113" i="1"/>
  <c r="AF113" i="1"/>
  <c r="AP113" i="1"/>
  <c r="AX113" i="1"/>
  <c r="BG113" i="1"/>
  <c r="BO113" i="1"/>
  <c r="BS119" i="1"/>
  <c r="BK119" i="1"/>
  <c r="BC119" i="1"/>
  <c r="AT119" i="1"/>
  <c r="AL119" i="1"/>
  <c r="AB119" i="1"/>
  <c r="T119" i="1"/>
  <c r="Z119" i="1"/>
  <c r="AN119" i="1"/>
  <c r="AX119" i="1"/>
  <c r="BI119" i="1"/>
  <c r="BU119" i="1"/>
  <c r="BS127" i="1"/>
  <c r="BK127" i="1"/>
  <c r="BC127" i="1"/>
  <c r="AT127" i="1"/>
  <c r="AL127" i="1"/>
  <c r="AB127" i="1"/>
  <c r="T127" i="1"/>
  <c r="Z127" i="1"/>
  <c r="AN127" i="1"/>
  <c r="AX127" i="1"/>
  <c r="BI127" i="1"/>
  <c r="BU127" i="1"/>
  <c r="BS135" i="1"/>
  <c r="BK135" i="1"/>
  <c r="BC135" i="1"/>
  <c r="AT135" i="1"/>
  <c r="AL135" i="1"/>
  <c r="AB135" i="1"/>
  <c r="T135" i="1"/>
  <c r="Z135" i="1"/>
  <c r="AN135" i="1"/>
  <c r="AX135" i="1"/>
  <c r="BI135" i="1"/>
  <c r="BU135" i="1"/>
  <c r="BS143" i="1"/>
  <c r="BK143" i="1"/>
  <c r="BC143" i="1"/>
  <c r="AT143" i="1"/>
  <c r="AL143" i="1"/>
  <c r="AB143" i="1"/>
  <c r="T143" i="1"/>
  <c r="Z143" i="1"/>
  <c r="AN143" i="1"/>
  <c r="AX143" i="1"/>
  <c r="BI143" i="1"/>
  <c r="BU143" i="1"/>
  <c r="BS151" i="1"/>
  <c r="BK151" i="1"/>
  <c r="BC151" i="1"/>
  <c r="AT151" i="1"/>
  <c r="AL151" i="1"/>
  <c r="AB151" i="1"/>
  <c r="T151" i="1"/>
  <c r="Z151" i="1"/>
  <c r="AN151" i="1"/>
  <c r="AX151" i="1"/>
  <c r="BI151" i="1"/>
  <c r="BU151" i="1"/>
  <c r="BS159" i="1"/>
  <c r="BK159" i="1"/>
  <c r="BC159" i="1"/>
  <c r="AT159" i="1"/>
  <c r="AL159" i="1"/>
  <c r="AB159" i="1"/>
  <c r="T159" i="1"/>
  <c r="Z159" i="1"/>
  <c r="AN159" i="1"/>
  <c r="AX159" i="1"/>
  <c r="BI159" i="1"/>
  <c r="BU159" i="1"/>
  <c r="BS167" i="1"/>
  <c r="BK167" i="1"/>
  <c r="BC167" i="1"/>
  <c r="AT167" i="1"/>
  <c r="AL167" i="1"/>
  <c r="AB167" i="1"/>
  <c r="T167" i="1"/>
  <c r="Z167" i="1"/>
  <c r="AN167" i="1"/>
  <c r="AX167" i="1"/>
  <c r="BI167" i="1"/>
  <c r="BU167" i="1"/>
  <c r="BS175" i="1"/>
  <c r="BK175" i="1"/>
  <c r="BC175" i="1"/>
  <c r="AT175" i="1"/>
  <c r="AL175" i="1"/>
  <c r="AB175" i="1"/>
  <c r="T175" i="1"/>
  <c r="Z175" i="1"/>
  <c r="AN175" i="1"/>
  <c r="AX175" i="1"/>
  <c r="BI175" i="1"/>
  <c r="BU175" i="1"/>
  <c r="BS183" i="1"/>
  <c r="BK183" i="1"/>
  <c r="BC183" i="1"/>
  <c r="AT183" i="1"/>
  <c r="AL183" i="1"/>
  <c r="AB183" i="1"/>
  <c r="T183" i="1"/>
  <c r="Z183" i="1"/>
  <c r="AN183" i="1"/>
  <c r="AX183" i="1"/>
  <c r="BI183" i="1"/>
  <c r="BU183" i="1"/>
  <c r="BS191" i="1"/>
  <c r="BK191" i="1"/>
  <c r="BC191" i="1"/>
  <c r="AT191" i="1"/>
  <c r="AL191" i="1"/>
  <c r="AB191" i="1"/>
  <c r="T191" i="1"/>
  <c r="Z191" i="1"/>
  <c r="AN191" i="1"/>
  <c r="AX191" i="1"/>
  <c r="BI191" i="1"/>
  <c r="BU191" i="1"/>
  <c r="BS199" i="1"/>
  <c r="BK199" i="1"/>
  <c r="BC199" i="1"/>
  <c r="AT199" i="1"/>
  <c r="AL199" i="1"/>
  <c r="AB199" i="1"/>
  <c r="T199" i="1"/>
  <c r="Z199" i="1"/>
  <c r="AN199" i="1"/>
  <c r="AX199" i="1"/>
  <c r="BI199" i="1"/>
  <c r="BU199" i="1"/>
  <c r="BS207" i="1"/>
  <c r="BK207" i="1"/>
  <c r="BC207" i="1"/>
  <c r="AT207" i="1"/>
  <c r="AL207" i="1"/>
  <c r="AB207" i="1"/>
  <c r="T207" i="1"/>
  <c r="Z207" i="1"/>
  <c r="AN207" i="1"/>
  <c r="AX207" i="1"/>
  <c r="BI207" i="1"/>
  <c r="BU207" i="1"/>
  <c r="BS215" i="1"/>
  <c r="BK215" i="1"/>
  <c r="BC215" i="1"/>
  <c r="AT215" i="1"/>
  <c r="AL215" i="1"/>
  <c r="AB215" i="1"/>
  <c r="T215" i="1"/>
  <c r="Z215" i="1"/>
  <c r="AN215" i="1"/>
  <c r="AX215" i="1"/>
  <c r="BI215" i="1"/>
  <c r="BU215" i="1"/>
  <c r="T225" i="1"/>
  <c r="AL225" i="1"/>
  <c r="BC225" i="1"/>
  <c r="BS225" i="1"/>
  <c r="BQ229" i="1"/>
  <c r="BI229" i="1"/>
  <c r="BA229" i="1"/>
  <c r="AR229" i="1"/>
  <c r="AJ229" i="1"/>
  <c r="Z229" i="1"/>
  <c r="R229" i="1"/>
  <c r="BU229" i="1"/>
  <c r="BM229" i="1"/>
  <c r="BE229" i="1"/>
  <c r="AV229" i="1"/>
  <c r="AN229" i="1"/>
  <c r="AD229" i="1"/>
  <c r="V229" i="1"/>
  <c r="AF229" i="1"/>
  <c r="AX229" i="1"/>
  <c r="BO229" i="1"/>
  <c r="T237" i="1"/>
  <c r="AL237" i="1"/>
  <c r="BC237" i="1"/>
  <c r="BS237" i="1"/>
  <c r="BU249" i="1"/>
  <c r="BM249" i="1"/>
  <c r="BE249" i="1"/>
  <c r="AV249" i="1"/>
  <c r="AN249" i="1"/>
  <c r="AD249" i="1"/>
  <c r="V249" i="1"/>
  <c r="BQ249" i="1"/>
  <c r="BI249" i="1"/>
  <c r="BA249" i="1"/>
  <c r="AR249" i="1"/>
  <c r="AJ249" i="1"/>
  <c r="Z249" i="1"/>
  <c r="R249" i="1"/>
  <c r="AF249" i="1"/>
  <c r="AX249" i="1"/>
  <c r="BO249" i="1"/>
  <c r="T257" i="1"/>
  <c r="AL257" i="1"/>
  <c r="BC257" i="1"/>
  <c r="BS257" i="1"/>
  <c r="BQ261" i="1"/>
  <c r="BI261" i="1"/>
  <c r="BA261" i="1"/>
  <c r="AR261" i="1"/>
  <c r="AJ261" i="1"/>
  <c r="Z261" i="1"/>
  <c r="R261" i="1"/>
  <c r="BU261" i="1"/>
  <c r="BM261" i="1"/>
  <c r="BE261" i="1"/>
  <c r="AV261" i="1"/>
  <c r="AN261" i="1"/>
  <c r="AD261" i="1"/>
  <c r="V261" i="1"/>
  <c r="AF261" i="1"/>
  <c r="AX261" i="1"/>
  <c r="BO261" i="1"/>
  <c r="BQ269" i="1"/>
  <c r="BI269" i="1"/>
  <c r="BA269" i="1"/>
  <c r="AR269" i="1"/>
  <c r="AJ269" i="1"/>
  <c r="Z269" i="1"/>
  <c r="R269" i="1"/>
  <c r="BW269" i="1"/>
  <c r="BM269" i="1"/>
  <c r="BC269" i="1"/>
  <c r="AP269" i="1"/>
  <c r="AD269" i="1"/>
  <c r="T269" i="1"/>
  <c r="BS269" i="1"/>
  <c r="BG269" i="1"/>
  <c r="AV269" i="1"/>
  <c r="AL269" i="1"/>
  <c r="X269" i="1"/>
  <c r="AN269" i="1"/>
  <c r="BK269" i="1"/>
  <c r="BS275" i="1"/>
  <c r="BK275" i="1"/>
  <c r="BC275" i="1"/>
  <c r="AT275" i="1"/>
  <c r="AL275" i="1"/>
  <c r="AB275" i="1"/>
  <c r="T275" i="1"/>
  <c r="BQ275" i="1"/>
  <c r="BG275" i="1"/>
  <c r="AV275" i="1"/>
  <c r="AJ275" i="1"/>
  <c r="X275" i="1"/>
  <c r="BW275" i="1"/>
  <c r="BM275" i="1"/>
  <c r="BA275" i="1"/>
  <c r="AP275" i="1"/>
  <c r="AD275" i="1"/>
  <c r="R275" i="1"/>
  <c r="AN275" i="1"/>
  <c r="BI275" i="1"/>
  <c r="V277" i="1"/>
  <c r="AT277" i="1"/>
  <c r="BO277" i="1"/>
  <c r="BU281" i="1"/>
  <c r="BM281" i="1"/>
  <c r="BE281" i="1"/>
  <c r="AV281" i="1"/>
  <c r="AN281" i="1"/>
  <c r="AD281" i="1"/>
  <c r="V281" i="1"/>
  <c r="BW281" i="1"/>
  <c r="BK281" i="1"/>
  <c r="BA281" i="1"/>
  <c r="AP281" i="1"/>
  <c r="AB281" i="1"/>
  <c r="R281" i="1"/>
  <c r="BQ281" i="1"/>
  <c r="BG281" i="1"/>
  <c r="AT281" i="1"/>
  <c r="AJ281" i="1"/>
  <c r="X281" i="1"/>
  <c r="AL281" i="1"/>
  <c r="BI281" i="1"/>
  <c r="V283" i="1"/>
  <c r="AR283" i="1"/>
  <c r="BO283" i="1"/>
  <c r="T289" i="1"/>
  <c r="AR289" i="1"/>
  <c r="BO289" i="1"/>
  <c r="BQ301" i="1"/>
  <c r="BI301" i="1"/>
  <c r="BA301" i="1"/>
  <c r="AR301" i="1"/>
  <c r="AJ301" i="1"/>
  <c r="Z301" i="1"/>
  <c r="R301" i="1"/>
  <c r="BW301" i="1"/>
  <c r="BM301" i="1"/>
  <c r="BC301" i="1"/>
  <c r="AP301" i="1"/>
  <c r="AD301" i="1"/>
  <c r="T301" i="1"/>
  <c r="BS301" i="1"/>
  <c r="BG301" i="1"/>
  <c r="AV301" i="1"/>
  <c r="AL301" i="1"/>
  <c r="X301" i="1"/>
  <c r="AN301" i="1"/>
  <c r="BK301" i="1"/>
  <c r="BS307" i="1"/>
  <c r="BK307" i="1"/>
  <c r="BC307" i="1"/>
  <c r="AT307" i="1"/>
  <c r="AL307" i="1"/>
  <c r="AB307" i="1"/>
  <c r="T307" i="1"/>
  <c r="BQ307" i="1"/>
  <c r="BG307" i="1"/>
  <c r="AV307" i="1"/>
  <c r="AJ307" i="1"/>
  <c r="X307" i="1"/>
  <c r="BW307" i="1"/>
  <c r="BM307" i="1"/>
  <c r="BA307" i="1"/>
  <c r="AP307" i="1"/>
  <c r="AD307" i="1"/>
  <c r="R307" i="1"/>
  <c r="AN307" i="1"/>
  <c r="BI307" i="1"/>
  <c r="V309" i="1"/>
  <c r="AT309" i="1"/>
  <c r="BO309" i="1"/>
  <c r="BU313" i="1"/>
  <c r="BM313" i="1"/>
  <c r="BE313" i="1"/>
  <c r="AV313" i="1"/>
  <c r="AN313" i="1"/>
  <c r="AD313" i="1"/>
  <c r="V313" i="1"/>
  <c r="BW313" i="1"/>
  <c r="BK313" i="1"/>
  <c r="BA313" i="1"/>
  <c r="AP313" i="1"/>
  <c r="AB313" i="1"/>
  <c r="R313" i="1"/>
  <c r="BQ313" i="1"/>
  <c r="BG313" i="1"/>
  <c r="AT313" i="1"/>
  <c r="AJ313" i="1"/>
  <c r="X313" i="1"/>
  <c r="AL313" i="1"/>
  <c r="BI313" i="1"/>
  <c r="V315" i="1"/>
  <c r="AR315" i="1"/>
  <c r="BO315" i="1"/>
  <c r="T321" i="1"/>
  <c r="AR321" i="1"/>
  <c r="BO321" i="1"/>
  <c r="BQ333" i="1"/>
  <c r="BI333" i="1"/>
  <c r="BA333" i="1"/>
  <c r="AR333" i="1"/>
  <c r="AJ333" i="1"/>
  <c r="Z333" i="1"/>
  <c r="R333" i="1"/>
  <c r="BW333" i="1"/>
  <c r="BM333" i="1"/>
  <c r="BC333" i="1"/>
  <c r="AP333" i="1"/>
  <c r="AD333" i="1"/>
  <c r="T333" i="1"/>
  <c r="BS333" i="1"/>
  <c r="BG333" i="1"/>
  <c r="AV333" i="1"/>
  <c r="AL333" i="1"/>
  <c r="X333" i="1"/>
  <c r="AN333" i="1"/>
  <c r="BK333" i="1"/>
  <c r="BU341" i="1"/>
  <c r="BM341" i="1"/>
  <c r="BE341" i="1"/>
  <c r="AV341" i="1"/>
  <c r="AN341" i="1"/>
  <c r="AD341" i="1"/>
  <c r="V341" i="1"/>
  <c r="BQ341" i="1"/>
  <c r="BI341" i="1"/>
  <c r="BA341" i="1"/>
  <c r="AR341" i="1"/>
  <c r="AJ341" i="1"/>
  <c r="Z341" i="1"/>
  <c r="R341" i="1"/>
  <c r="BK341" i="1"/>
  <c r="AT341" i="1"/>
  <c r="AB341" i="1"/>
  <c r="BS341" i="1"/>
  <c r="BC341" i="1"/>
  <c r="AL341" i="1"/>
  <c r="T341" i="1"/>
  <c r="AX341" i="1"/>
  <c r="X123" i="1"/>
  <c r="AF123" i="1"/>
  <c r="AP123" i="1"/>
  <c r="AX123" i="1"/>
  <c r="BG123" i="1"/>
  <c r="BO123" i="1"/>
  <c r="X131" i="1"/>
  <c r="AF131" i="1"/>
  <c r="AP131" i="1"/>
  <c r="AX131" i="1"/>
  <c r="BG131" i="1"/>
  <c r="BO131" i="1"/>
  <c r="X139" i="1"/>
  <c r="AF139" i="1"/>
  <c r="AP139" i="1"/>
  <c r="AX139" i="1"/>
  <c r="BG139" i="1"/>
  <c r="BO139" i="1"/>
  <c r="X147" i="1"/>
  <c r="AF147" i="1"/>
  <c r="AP147" i="1"/>
  <c r="AX147" i="1"/>
  <c r="BG147" i="1"/>
  <c r="BO147" i="1"/>
  <c r="X155" i="1"/>
  <c r="AF155" i="1"/>
  <c r="AP155" i="1"/>
  <c r="AX155" i="1"/>
  <c r="BG155" i="1"/>
  <c r="BO155" i="1"/>
  <c r="X163" i="1"/>
  <c r="AF163" i="1"/>
  <c r="AP163" i="1"/>
  <c r="AX163" i="1"/>
  <c r="BG163" i="1"/>
  <c r="BO163" i="1"/>
  <c r="X171" i="1"/>
  <c r="AF171" i="1"/>
  <c r="AP171" i="1"/>
  <c r="AX171" i="1"/>
  <c r="BG171" i="1"/>
  <c r="BO171" i="1"/>
  <c r="X179" i="1"/>
  <c r="AF179" i="1"/>
  <c r="AP179" i="1"/>
  <c r="AX179" i="1"/>
  <c r="BG179" i="1"/>
  <c r="BO179" i="1"/>
  <c r="X187" i="1"/>
  <c r="AF187" i="1"/>
  <c r="AP187" i="1"/>
  <c r="AX187" i="1"/>
  <c r="BG187" i="1"/>
  <c r="BO187" i="1"/>
  <c r="X195" i="1"/>
  <c r="AF195" i="1"/>
  <c r="AP195" i="1"/>
  <c r="AX195" i="1"/>
  <c r="BG195" i="1"/>
  <c r="BO195" i="1"/>
  <c r="X203" i="1"/>
  <c r="AF203" i="1"/>
  <c r="AP203" i="1"/>
  <c r="AX203" i="1"/>
  <c r="BG203" i="1"/>
  <c r="BO203" i="1"/>
  <c r="X211" i="1"/>
  <c r="AF211" i="1"/>
  <c r="AP211" i="1"/>
  <c r="AX211" i="1"/>
  <c r="BG211" i="1"/>
  <c r="BO211" i="1"/>
  <c r="X219" i="1"/>
  <c r="AF219" i="1"/>
  <c r="AP219" i="1"/>
  <c r="AX219" i="1"/>
  <c r="BG219" i="1"/>
  <c r="BO219" i="1"/>
  <c r="T223" i="1"/>
  <c r="AB223" i="1"/>
  <c r="AL223" i="1"/>
  <c r="AT223" i="1"/>
  <c r="BC223" i="1"/>
  <c r="BK223" i="1"/>
  <c r="BS223" i="1"/>
  <c r="X227" i="1"/>
  <c r="AF227" i="1"/>
  <c r="AP227" i="1"/>
  <c r="AX227" i="1"/>
  <c r="BG227" i="1"/>
  <c r="BO227" i="1"/>
  <c r="T231" i="1"/>
  <c r="AB231" i="1"/>
  <c r="AL231" i="1"/>
  <c r="AT231" i="1"/>
  <c r="BC231" i="1"/>
  <c r="BK231" i="1"/>
  <c r="BS231" i="1"/>
  <c r="X235" i="1"/>
  <c r="AF235" i="1"/>
  <c r="AP235" i="1"/>
  <c r="AX235" i="1"/>
  <c r="BG235" i="1"/>
  <c r="BO235" i="1"/>
  <c r="T239" i="1"/>
  <c r="AB239" i="1"/>
  <c r="AL239" i="1"/>
  <c r="AT239" i="1"/>
  <c r="BC239" i="1"/>
  <c r="BK239" i="1"/>
  <c r="BS239" i="1"/>
  <c r="X243" i="1"/>
  <c r="AF243" i="1"/>
  <c r="AP243" i="1"/>
  <c r="AX243" i="1"/>
  <c r="BG243" i="1"/>
  <c r="BO243" i="1"/>
  <c r="T247" i="1"/>
  <c r="AB247" i="1"/>
  <c r="AL247" i="1"/>
  <c r="AT247" i="1"/>
  <c r="BC247" i="1"/>
  <c r="BK247" i="1"/>
  <c r="BS247" i="1"/>
  <c r="X251" i="1"/>
  <c r="AF251" i="1"/>
  <c r="AP251" i="1"/>
  <c r="AX251" i="1"/>
  <c r="BG251" i="1"/>
  <c r="BO251" i="1"/>
  <c r="T255" i="1"/>
  <c r="AB255" i="1"/>
  <c r="AL255" i="1"/>
  <c r="AT255" i="1"/>
  <c r="BC255" i="1"/>
  <c r="BK255" i="1"/>
  <c r="BS255" i="1"/>
  <c r="X259" i="1"/>
  <c r="AF259" i="1"/>
  <c r="AP259" i="1"/>
  <c r="AX259" i="1"/>
  <c r="BG259" i="1"/>
  <c r="BO259" i="1"/>
  <c r="T263" i="1"/>
  <c r="AB263" i="1"/>
  <c r="AL263" i="1"/>
  <c r="AT263" i="1"/>
  <c r="BC263" i="1"/>
  <c r="BK263" i="1"/>
  <c r="BS263" i="1"/>
  <c r="BS267" i="1"/>
  <c r="BK267" i="1"/>
  <c r="BC267" i="1"/>
  <c r="AT267" i="1"/>
  <c r="X267" i="1"/>
  <c r="AF267" i="1"/>
  <c r="AP267" i="1"/>
  <c r="BA267" i="1"/>
  <c r="BM267" i="1"/>
  <c r="BW267" i="1"/>
  <c r="BQ345" i="1"/>
  <c r="BI345" i="1"/>
  <c r="BA345" i="1"/>
  <c r="AR345" i="1"/>
  <c r="AJ345" i="1"/>
  <c r="Z345" i="1"/>
  <c r="R345" i="1"/>
  <c r="BU345" i="1"/>
  <c r="BM345" i="1"/>
  <c r="BE345" i="1"/>
  <c r="AV345" i="1"/>
  <c r="AN345" i="1"/>
  <c r="AD345" i="1"/>
  <c r="V345" i="1"/>
  <c r="AF345" i="1"/>
  <c r="AX345" i="1"/>
  <c r="BO345" i="1"/>
  <c r="AB361" i="1"/>
  <c r="BQ365" i="1"/>
  <c r="BI365" i="1"/>
  <c r="BA365" i="1"/>
  <c r="AR365" i="1"/>
  <c r="AJ365" i="1"/>
  <c r="Z365" i="1"/>
  <c r="R365" i="1"/>
  <c r="BO365" i="1"/>
  <c r="BE365" i="1"/>
  <c r="AT365" i="1"/>
  <c r="AF365" i="1"/>
  <c r="V365" i="1"/>
  <c r="BM365" i="1"/>
  <c r="AX365" i="1"/>
  <c r="AL365" i="1"/>
  <c r="T365" i="1"/>
  <c r="BU365" i="1"/>
  <c r="BG365" i="1"/>
  <c r="AP365" i="1"/>
  <c r="AB365" i="1"/>
  <c r="AV365" i="1"/>
  <c r="BW365" i="1"/>
  <c r="BU377" i="1"/>
  <c r="BM377" i="1"/>
  <c r="BE377" i="1"/>
  <c r="AV377" i="1"/>
  <c r="AN377" i="1"/>
  <c r="AD377" i="1"/>
  <c r="V377" i="1"/>
  <c r="BO377" i="1"/>
  <c r="BC377" i="1"/>
  <c r="AR377" i="1"/>
  <c r="AF377" i="1"/>
  <c r="T377" i="1"/>
  <c r="BK377" i="1"/>
  <c r="AX377" i="1"/>
  <c r="AJ377" i="1"/>
  <c r="R377" i="1"/>
  <c r="BS377" i="1"/>
  <c r="BG377" i="1"/>
  <c r="AP377" i="1"/>
  <c r="Z377" i="1"/>
  <c r="AT377" i="1"/>
  <c r="BW377" i="1"/>
  <c r="AD381" i="1"/>
  <c r="AB393" i="1"/>
  <c r="BQ397" i="1"/>
  <c r="BI397" i="1"/>
  <c r="BA397" i="1"/>
  <c r="AR397" i="1"/>
  <c r="AJ397" i="1"/>
  <c r="Z397" i="1"/>
  <c r="R397" i="1"/>
  <c r="BU397" i="1"/>
  <c r="BK397" i="1"/>
  <c r="BO397" i="1"/>
  <c r="BE397" i="1"/>
  <c r="AT397" i="1"/>
  <c r="AF397" i="1"/>
  <c r="V397" i="1"/>
  <c r="BS397" i="1"/>
  <c r="AX397" i="1"/>
  <c r="AL397" i="1"/>
  <c r="T397" i="1"/>
  <c r="BG397" i="1"/>
  <c r="AP397" i="1"/>
  <c r="AB397" i="1"/>
  <c r="AV397" i="1"/>
  <c r="X223" i="1"/>
  <c r="AF223" i="1"/>
  <c r="AP223" i="1"/>
  <c r="AX223" i="1"/>
  <c r="BG223" i="1"/>
  <c r="BO223" i="1"/>
  <c r="X231" i="1"/>
  <c r="AF231" i="1"/>
  <c r="AP231" i="1"/>
  <c r="AX231" i="1"/>
  <c r="BG231" i="1"/>
  <c r="BO231" i="1"/>
  <c r="X239" i="1"/>
  <c r="AF239" i="1"/>
  <c r="AP239" i="1"/>
  <c r="AX239" i="1"/>
  <c r="BG239" i="1"/>
  <c r="BO239" i="1"/>
  <c r="X247" i="1"/>
  <c r="AF247" i="1"/>
  <c r="AP247" i="1"/>
  <c r="AX247" i="1"/>
  <c r="BG247" i="1"/>
  <c r="BO247" i="1"/>
  <c r="X255" i="1"/>
  <c r="AF255" i="1"/>
  <c r="AP255" i="1"/>
  <c r="AX255" i="1"/>
  <c r="BG255" i="1"/>
  <c r="BO255" i="1"/>
  <c r="X263" i="1"/>
  <c r="AF263" i="1"/>
  <c r="AP263" i="1"/>
  <c r="AX263" i="1"/>
  <c r="BG263" i="1"/>
  <c r="BO263" i="1"/>
  <c r="BU361" i="1"/>
  <c r="BM361" i="1"/>
  <c r="BE361" i="1"/>
  <c r="AV361" i="1"/>
  <c r="AN361" i="1"/>
  <c r="AD361" i="1"/>
  <c r="V361" i="1"/>
  <c r="BO361" i="1"/>
  <c r="BC361" i="1"/>
  <c r="AR361" i="1"/>
  <c r="AF361" i="1"/>
  <c r="T361" i="1"/>
  <c r="BS361" i="1"/>
  <c r="BG361" i="1"/>
  <c r="AP361" i="1"/>
  <c r="Z361" i="1"/>
  <c r="BK361" i="1"/>
  <c r="AX361" i="1"/>
  <c r="AJ361" i="1"/>
  <c r="R361" i="1"/>
  <c r="AT361" i="1"/>
  <c r="BW361" i="1"/>
  <c r="BQ381" i="1"/>
  <c r="BI381" i="1"/>
  <c r="BA381" i="1"/>
  <c r="AR381" i="1"/>
  <c r="AJ381" i="1"/>
  <c r="Z381" i="1"/>
  <c r="R381" i="1"/>
  <c r="BO381" i="1"/>
  <c r="BE381" i="1"/>
  <c r="AT381" i="1"/>
  <c r="AF381" i="1"/>
  <c r="V381" i="1"/>
  <c r="BU381" i="1"/>
  <c r="BG381" i="1"/>
  <c r="AP381" i="1"/>
  <c r="AB381" i="1"/>
  <c r="BM381" i="1"/>
  <c r="AX381" i="1"/>
  <c r="AL381" i="1"/>
  <c r="T381" i="1"/>
  <c r="AV381" i="1"/>
  <c r="BW381" i="1"/>
  <c r="BU393" i="1"/>
  <c r="BM393" i="1"/>
  <c r="BE393" i="1"/>
  <c r="AV393" i="1"/>
  <c r="AN393" i="1"/>
  <c r="AD393" i="1"/>
  <c r="V393" i="1"/>
  <c r="BO393" i="1"/>
  <c r="BC393" i="1"/>
  <c r="AR393" i="1"/>
  <c r="AF393" i="1"/>
  <c r="T393" i="1"/>
  <c r="BS393" i="1"/>
  <c r="BG393" i="1"/>
  <c r="AP393" i="1"/>
  <c r="Z393" i="1"/>
  <c r="BK393" i="1"/>
  <c r="AX393" i="1"/>
  <c r="AJ393" i="1"/>
  <c r="R393" i="1"/>
  <c r="AT393" i="1"/>
  <c r="BW393" i="1"/>
  <c r="X271" i="1"/>
  <c r="AF271" i="1"/>
  <c r="AP271" i="1"/>
  <c r="AX271" i="1"/>
  <c r="BG271" i="1"/>
  <c r="BO271" i="1"/>
  <c r="X279" i="1"/>
  <c r="AF279" i="1"/>
  <c r="AP279" i="1"/>
  <c r="AX279" i="1"/>
  <c r="BG279" i="1"/>
  <c r="BO279" i="1"/>
  <c r="X287" i="1"/>
  <c r="AF287" i="1"/>
  <c r="AP287" i="1"/>
  <c r="AX287" i="1"/>
  <c r="BG287" i="1"/>
  <c r="BO287" i="1"/>
  <c r="X295" i="1"/>
  <c r="AF295" i="1"/>
  <c r="AP295" i="1"/>
  <c r="AX295" i="1"/>
  <c r="BG295" i="1"/>
  <c r="BO295" i="1"/>
  <c r="X303" i="1"/>
  <c r="AF303" i="1"/>
  <c r="AP303" i="1"/>
  <c r="AX303" i="1"/>
  <c r="BG303" i="1"/>
  <c r="BO303" i="1"/>
  <c r="X311" i="1"/>
  <c r="AF311" i="1"/>
  <c r="AP311" i="1"/>
  <c r="AX311" i="1"/>
  <c r="BG311" i="1"/>
  <c r="BO311" i="1"/>
  <c r="X319" i="1"/>
  <c r="AF319" i="1"/>
  <c r="AP319" i="1"/>
  <c r="AX319" i="1"/>
  <c r="BG319" i="1"/>
  <c r="BO319" i="1"/>
  <c r="X327" i="1"/>
  <c r="AF327" i="1"/>
  <c r="AP327" i="1"/>
  <c r="AX327" i="1"/>
  <c r="BG327" i="1"/>
  <c r="BO327" i="1"/>
  <c r="X335" i="1"/>
  <c r="AF335" i="1"/>
  <c r="AP335" i="1"/>
  <c r="AX335" i="1"/>
  <c r="BG335" i="1"/>
  <c r="BO335" i="1"/>
  <c r="T339" i="1"/>
  <c r="AB339" i="1"/>
  <c r="AL339" i="1"/>
  <c r="AT339" i="1"/>
  <c r="BC339" i="1"/>
  <c r="BK339" i="1"/>
  <c r="BS339" i="1"/>
  <c r="X343" i="1"/>
  <c r="AF343" i="1"/>
  <c r="AP343" i="1"/>
  <c r="AX343" i="1"/>
  <c r="BG343" i="1"/>
  <c r="BO343" i="1"/>
  <c r="T347" i="1"/>
  <c r="AB347" i="1"/>
  <c r="AL347" i="1"/>
  <c r="AT347" i="1"/>
  <c r="BC347" i="1"/>
  <c r="BK347" i="1"/>
  <c r="BU347" i="1"/>
  <c r="BU351" i="1"/>
  <c r="BM351" i="1"/>
  <c r="BE351" i="1"/>
  <c r="AV351" i="1"/>
  <c r="AN351" i="1"/>
  <c r="AD351" i="1"/>
  <c r="V351" i="1"/>
  <c r="Z351" i="1"/>
  <c r="AL351" i="1"/>
  <c r="AX351" i="1"/>
  <c r="BI351" i="1"/>
  <c r="BS351" i="1"/>
  <c r="X353" i="1"/>
  <c r="AL353" i="1"/>
  <c r="BA353" i="1"/>
  <c r="BQ357" i="1"/>
  <c r="BI357" i="1"/>
  <c r="BA357" i="1"/>
  <c r="AR357" i="1"/>
  <c r="AJ357" i="1"/>
  <c r="Z357" i="1"/>
  <c r="R357" i="1"/>
  <c r="BO357" i="1"/>
  <c r="BE357" i="1"/>
  <c r="AT357" i="1"/>
  <c r="AF357" i="1"/>
  <c r="V357" i="1"/>
  <c r="AD357" i="1"/>
  <c r="AV357" i="1"/>
  <c r="BK357" i="1"/>
  <c r="BW357" i="1"/>
  <c r="BU369" i="1"/>
  <c r="BM369" i="1"/>
  <c r="BE369" i="1"/>
  <c r="AV369" i="1"/>
  <c r="AN369" i="1"/>
  <c r="AD369" i="1"/>
  <c r="V369" i="1"/>
  <c r="BO369" i="1"/>
  <c r="BC369" i="1"/>
  <c r="AR369" i="1"/>
  <c r="AF369" i="1"/>
  <c r="T369" i="1"/>
  <c r="AB369" i="1"/>
  <c r="AT369" i="1"/>
  <c r="BI369" i="1"/>
  <c r="BW369" i="1"/>
  <c r="X373" i="1"/>
  <c r="AN373" i="1"/>
  <c r="BC373" i="1"/>
  <c r="X385" i="1"/>
  <c r="AL385" i="1"/>
  <c r="BA385" i="1"/>
  <c r="BQ389" i="1"/>
  <c r="BI389" i="1"/>
  <c r="BA389" i="1"/>
  <c r="AR389" i="1"/>
  <c r="AJ389" i="1"/>
  <c r="Z389" i="1"/>
  <c r="R389" i="1"/>
  <c r="BO389" i="1"/>
  <c r="BE389" i="1"/>
  <c r="AT389" i="1"/>
  <c r="AF389" i="1"/>
  <c r="V389" i="1"/>
  <c r="AD389" i="1"/>
  <c r="AV389" i="1"/>
  <c r="BK389" i="1"/>
  <c r="BW389" i="1"/>
  <c r="BS435" i="1"/>
  <c r="BK435" i="1"/>
  <c r="BC435" i="1"/>
  <c r="AT435" i="1"/>
  <c r="AL435" i="1"/>
  <c r="AB435" i="1"/>
  <c r="T435" i="1"/>
  <c r="BO435" i="1"/>
  <c r="BE435" i="1"/>
  <c r="AR435" i="1"/>
  <c r="AF435" i="1"/>
  <c r="V435" i="1"/>
  <c r="BM435" i="1"/>
  <c r="AX435" i="1"/>
  <c r="AJ435" i="1"/>
  <c r="R435" i="1"/>
  <c r="BU435" i="1"/>
  <c r="BG435" i="1"/>
  <c r="AP435" i="1"/>
  <c r="Z435" i="1"/>
  <c r="AV435" i="1"/>
  <c r="BW435" i="1"/>
  <c r="X339" i="1"/>
  <c r="AF339" i="1"/>
  <c r="AP339" i="1"/>
  <c r="AX339" i="1"/>
  <c r="BG339" i="1"/>
  <c r="BO339" i="1"/>
  <c r="X347" i="1"/>
  <c r="AF347" i="1"/>
  <c r="AP347" i="1"/>
  <c r="AX347" i="1"/>
  <c r="BG347" i="1"/>
  <c r="BO347" i="1"/>
  <c r="BU353" i="1"/>
  <c r="BM353" i="1"/>
  <c r="BE353" i="1"/>
  <c r="AV353" i="1"/>
  <c r="AN353" i="1"/>
  <c r="AD353" i="1"/>
  <c r="V353" i="1"/>
  <c r="BO353" i="1"/>
  <c r="BC353" i="1"/>
  <c r="AR353" i="1"/>
  <c r="AF353" i="1"/>
  <c r="T353" i="1"/>
  <c r="AB353" i="1"/>
  <c r="AT353" i="1"/>
  <c r="BI353" i="1"/>
  <c r="BW353" i="1"/>
  <c r="BQ373" i="1"/>
  <c r="BI373" i="1"/>
  <c r="BA373" i="1"/>
  <c r="AR373" i="1"/>
  <c r="AJ373" i="1"/>
  <c r="Z373" i="1"/>
  <c r="R373" i="1"/>
  <c r="BO373" i="1"/>
  <c r="BE373" i="1"/>
  <c r="AT373" i="1"/>
  <c r="AF373" i="1"/>
  <c r="V373" i="1"/>
  <c r="AD373" i="1"/>
  <c r="AV373" i="1"/>
  <c r="BK373" i="1"/>
  <c r="BW373" i="1"/>
  <c r="BU385" i="1"/>
  <c r="BM385" i="1"/>
  <c r="BE385" i="1"/>
  <c r="AV385" i="1"/>
  <c r="AN385" i="1"/>
  <c r="AD385" i="1"/>
  <c r="V385" i="1"/>
  <c r="BO385" i="1"/>
  <c r="BC385" i="1"/>
  <c r="AR385" i="1"/>
  <c r="AF385" i="1"/>
  <c r="T385" i="1"/>
  <c r="AB385" i="1"/>
  <c r="AT385" i="1"/>
  <c r="BI385" i="1"/>
  <c r="BW385" i="1"/>
  <c r="BS463" i="1"/>
  <c r="BK463" i="1"/>
  <c r="BC463" i="1"/>
  <c r="AT463" i="1"/>
  <c r="AL463" i="1"/>
  <c r="AB463" i="1"/>
  <c r="T463" i="1"/>
  <c r="BO463" i="1"/>
  <c r="BE463" i="1"/>
  <c r="AR463" i="1"/>
  <c r="AF463" i="1"/>
  <c r="V463" i="1"/>
  <c r="BU463" i="1"/>
  <c r="BG463" i="1"/>
  <c r="AP463" i="1"/>
  <c r="Z463" i="1"/>
  <c r="BM463" i="1"/>
  <c r="AX463" i="1"/>
  <c r="AJ463" i="1"/>
  <c r="R463" i="1"/>
  <c r="BQ463" i="1"/>
  <c r="AN463" i="1"/>
  <c r="BA463" i="1"/>
  <c r="X463" i="1"/>
  <c r="BW463" i="1"/>
  <c r="X349" i="1"/>
  <c r="AF349" i="1"/>
  <c r="AP349" i="1"/>
  <c r="AX349" i="1"/>
  <c r="BG349" i="1"/>
  <c r="BO349" i="1"/>
  <c r="BS355" i="1"/>
  <c r="BK355" i="1"/>
  <c r="BC355" i="1"/>
  <c r="AT355" i="1"/>
  <c r="AL355" i="1"/>
  <c r="AB355" i="1"/>
  <c r="T355" i="1"/>
  <c r="Z355" i="1"/>
  <c r="AN355" i="1"/>
  <c r="AX355" i="1"/>
  <c r="BI355" i="1"/>
  <c r="BU355" i="1"/>
  <c r="BS363" i="1"/>
  <c r="BK363" i="1"/>
  <c r="BC363" i="1"/>
  <c r="AT363" i="1"/>
  <c r="AL363" i="1"/>
  <c r="AB363" i="1"/>
  <c r="T363" i="1"/>
  <c r="Z363" i="1"/>
  <c r="AN363" i="1"/>
  <c r="AX363" i="1"/>
  <c r="BI363" i="1"/>
  <c r="BU363" i="1"/>
  <c r="BS371" i="1"/>
  <c r="BK371" i="1"/>
  <c r="BC371" i="1"/>
  <c r="AT371" i="1"/>
  <c r="AL371" i="1"/>
  <c r="AB371" i="1"/>
  <c r="T371" i="1"/>
  <c r="Z371" i="1"/>
  <c r="AN371" i="1"/>
  <c r="AX371" i="1"/>
  <c r="BI371" i="1"/>
  <c r="BU371" i="1"/>
  <c r="BS379" i="1"/>
  <c r="BK379" i="1"/>
  <c r="BC379" i="1"/>
  <c r="AT379" i="1"/>
  <c r="AL379" i="1"/>
  <c r="AB379" i="1"/>
  <c r="T379" i="1"/>
  <c r="Z379" i="1"/>
  <c r="AN379" i="1"/>
  <c r="AX379" i="1"/>
  <c r="BI379" i="1"/>
  <c r="BU379" i="1"/>
  <c r="BS387" i="1"/>
  <c r="BK387" i="1"/>
  <c r="BC387" i="1"/>
  <c r="AT387" i="1"/>
  <c r="AL387" i="1"/>
  <c r="AB387" i="1"/>
  <c r="T387" i="1"/>
  <c r="Z387" i="1"/>
  <c r="AN387" i="1"/>
  <c r="AX387" i="1"/>
  <c r="BI387" i="1"/>
  <c r="BU387" i="1"/>
  <c r="BS395" i="1"/>
  <c r="BK395" i="1"/>
  <c r="BC395" i="1"/>
  <c r="AT395" i="1"/>
  <c r="AL395" i="1"/>
  <c r="AB395" i="1"/>
  <c r="T395" i="1"/>
  <c r="Z395" i="1"/>
  <c r="AN395" i="1"/>
  <c r="AX395" i="1"/>
  <c r="BI395" i="1"/>
  <c r="BU395" i="1"/>
  <c r="T401" i="1"/>
  <c r="AF401" i="1"/>
  <c r="AR401" i="1"/>
  <c r="BC401" i="1"/>
  <c r="BS403" i="1"/>
  <c r="BK403" i="1"/>
  <c r="BC403" i="1"/>
  <c r="AT403" i="1"/>
  <c r="AL403" i="1"/>
  <c r="AB403" i="1"/>
  <c r="T403" i="1"/>
  <c r="Z403" i="1"/>
  <c r="AN403" i="1"/>
  <c r="AX403" i="1"/>
  <c r="BI403" i="1"/>
  <c r="BU403" i="1"/>
  <c r="V405" i="1"/>
  <c r="AF405" i="1"/>
  <c r="AT405" i="1"/>
  <c r="BE405" i="1"/>
  <c r="T409" i="1"/>
  <c r="AF409" i="1"/>
  <c r="AR409" i="1"/>
  <c r="BC409" i="1"/>
  <c r="BS411" i="1"/>
  <c r="BK411" i="1"/>
  <c r="BC411" i="1"/>
  <c r="AT411" i="1"/>
  <c r="AL411" i="1"/>
  <c r="AB411" i="1"/>
  <c r="T411" i="1"/>
  <c r="Z411" i="1"/>
  <c r="AN411" i="1"/>
  <c r="AX411" i="1"/>
  <c r="BI411" i="1"/>
  <c r="BU411" i="1"/>
  <c r="V413" i="1"/>
  <c r="AF413" i="1"/>
  <c r="AT413" i="1"/>
  <c r="BE413" i="1"/>
  <c r="T417" i="1"/>
  <c r="AF417" i="1"/>
  <c r="AR417" i="1"/>
  <c r="BC417" i="1"/>
  <c r="BS419" i="1"/>
  <c r="BK419" i="1"/>
  <c r="BC419" i="1"/>
  <c r="AT419" i="1"/>
  <c r="AL419" i="1"/>
  <c r="AB419" i="1"/>
  <c r="T419" i="1"/>
  <c r="Z419" i="1"/>
  <c r="AN419" i="1"/>
  <c r="AX419" i="1"/>
  <c r="BI419" i="1"/>
  <c r="BU419" i="1"/>
  <c r="V421" i="1"/>
  <c r="AF421" i="1"/>
  <c r="AT421" i="1"/>
  <c r="BE421" i="1"/>
  <c r="T425" i="1"/>
  <c r="AF425" i="1"/>
  <c r="AR425" i="1"/>
  <c r="BC425" i="1"/>
  <c r="BS427" i="1"/>
  <c r="BK427" i="1"/>
  <c r="BC427" i="1"/>
  <c r="AT427" i="1"/>
  <c r="AL427" i="1"/>
  <c r="AB427" i="1"/>
  <c r="T427" i="1"/>
  <c r="BO427" i="1"/>
  <c r="BE427" i="1"/>
  <c r="AR427" i="1"/>
  <c r="AF427" i="1"/>
  <c r="V427" i="1"/>
  <c r="AD427" i="1"/>
  <c r="AV427" i="1"/>
  <c r="BI427" i="1"/>
  <c r="BW427" i="1"/>
  <c r="BU401" i="1"/>
  <c r="BM401" i="1"/>
  <c r="BE401" i="1"/>
  <c r="AV401" i="1"/>
  <c r="AN401" i="1"/>
  <c r="AD401" i="1"/>
  <c r="V401" i="1"/>
  <c r="Z401" i="1"/>
  <c r="AL401" i="1"/>
  <c r="AX401" i="1"/>
  <c r="BI401" i="1"/>
  <c r="BS401" i="1"/>
  <c r="BQ405" i="1"/>
  <c r="BI405" i="1"/>
  <c r="BA405" i="1"/>
  <c r="AR405" i="1"/>
  <c r="AJ405" i="1"/>
  <c r="Z405" i="1"/>
  <c r="R405" i="1"/>
  <c r="AB405" i="1"/>
  <c r="AN405" i="1"/>
  <c r="AX405" i="1"/>
  <c r="BK405" i="1"/>
  <c r="BU405" i="1"/>
  <c r="BU409" i="1"/>
  <c r="BM409" i="1"/>
  <c r="BE409" i="1"/>
  <c r="AV409" i="1"/>
  <c r="AN409" i="1"/>
  <c r="AD409" i="1"/>
  <c r="V409" i="1"/>
  <c r="Z409" i="1"/>
  <c r="AL409" i="1"/>
  <c r="AX409" i="1"/>
  <c r="BI409" i="1"/>
  <c r="BS409" i="1"/>
  <c r="BQ413" i="1"/>
  <c r="BI413" i="1"/>
  <c r="BA413" i="1"/>
  <c r="AR413" i="1"/>
  <c r="AJ413" i="1"/>
  <c r="Z413" i="1"/>
  <c r="R413" i="1"/>
  <c r="AB413" i="1"/>
  <c r="AN413" i="1"/>
  <c r="AX413" i="1"/>
  <c r="BK413" i="1"/>
  <c r="BU413" i="1"/>
  <c r="BU417" i="1"/>
  <c r="BM417" i="1"/>
  <c r="BE417" i="1"/>
  <c r="AV417" i="1"/>
  <c r="AN417" i="1"/>
  <c r="AD417" i="1"/>
  <c r="V417" i="1"/>
  <c r="Z417" i="1"/>
  <c r="AL417" i="1"/>
  <c r="AX417" i="1"/>
  <c r="BI417" i="1"/>
  <c r="BS417" i="1"/>
  <c r="BQ421" i="1"/>
  <c r="BI421" i="1"/>
  <c r="BA421" i="1"/>
  <c r="AR421" i="1"/>
  <c r="AJ421" i="1"/>
  <c r="Z421" i="1"/>
  <c r="R421" i="1"/>
  <c r="AB421" i="1"/>
  <c r="AN421" i="1"/>
  <c r="AX421" i="1"/>
  <c r="BK421" i="1"/>
  <c r="BU421" i="1"/>
  <c r="BU425" i="1"/>
  <c r="BM425" i="1"/>
  <c r="BE425" i="1"/>
  <c r="AV425" i="1"/>
  <c r="AN425" i="1"/>
  <c r="AD425" i="1"/>
  <c r="V425" i="1"/>
  <c r="Z425" i="1"/>
  <c r="AL425" i="1"/>
  <c r="AX425" i="1"/>
  <c r="BI425" i="1"/>
  <c r="BS425" i="1"/>
  <c r="BS479" i="1"/>
  <c r="BK479" i="1"/>
  <c r="BC479" i="1"/>
  <c r="AT479" i="1"/>
  <c r="AL479" i="1"/>
  <c r="AB479" i="1"/>
  <c r="BW479" i="1"/>
  <c r="BM479" i="1"/>
  <c r="BA479" i="1"/>
  <c r="AP479" i="1"/>
  <c r="AD479" i="1"/>
  <c r="T479" i="1"/>
  <c r="BO479" i="1"/>
  <c r="AX479" i="1"/>
  <c r="AJ479" i="1"/>
  <c r="V479" i="1"/>
  <c r="BI479" i="1"/>
  <c r="AV479" i="1"/>
  <c r="AF479" i="1"/>
  <c r="R479" i="1"/>
  <c r="BQ479" i="1"/>
  <c r="AN479" i="1"/>
  <c r="BE479" i="1"/>
  <c r="X479" i="1"/>
  <c r="BU479" i="1"/>
  <c r="BU485" i="1"/>
  <c r="BM485" i="1"/>
  <c r="BE485" i="1"/>
  <c r="AV485" i="1"/>
  <c r="AN485" i="1"/>
  <c r="AD485" i="1"/>
  <c r="V485" i="1"/>
  <c r="BS485" i="1"/>
  <c r="BK485" i="1"/>
  <c r="BC485" i="1"/>
  <c r="AT485" i="1"/>
  <c r="AL485" i="1"/>
  <c r="AB485" i="1"/>
  <c r="T485" i="1"/>
  <c r="BI485" i="1"/>
  <c r="AR485" i="1"/>
  <c r="Z485" i="1"/>
  <c r="BQ485" i="1"/>
  <c r="AX485" i="1"/>
  <c r="X485" i="1"/>
  <c r="BO485" i="1"/>
  <c r="AP485" i="1"/>
  <c r="R485" i="1"/>
  <c r="BA485" i="1"/>
  <c r="BW485" i="1"/>
  <c r="AF485" i="1"/>
  <c r="BS443" i="1"/>
  <c r="BK443" i="1"/>
  <c r="BC443" i="1"/>
  <c r="AT443" i="1"/>
  <c r="AL443" i="1"/>
  <c r="AB443" i="1"/>
  <c r="T443" i="1"/>
  <c r="Z443" i="1"/>
  <c r="AN443" i="1"/>
  <c r="AX443" i="1"/>
  <c r="BI443" i="1"/>
  <c r="BU443" i="1"/>
  <c r="BS451" i="1"/>
  <c r="BK451" i="1"/>
  <c r="BC451" i="1"/>
  <c r="AT451" i="1"/>
  <c r="AL451" i="1"/>
  <c r="AB451" i="1"/>
  <c r="T451" i="1"/>
  <c r="Z451" i="1"/>
  <c r="AN451" i="1"/>
  <c r="AX451" i="1"/>
  <c r="BI451" i="1"/>
  <c r="BU451" i="1"/>
  <c r="BS459" i="1"/>
  <c r="BK459" i="1"/>
  <c r="BC459" i="1"/>
  <c r="AT459" i="1"/>
  <c r="AL459" i="1"/>
  <c r="AB459" i="1"/>
  <c r="T459" i="1"/>
  <c r="Z459" i="1"/>
  <c r="AN459" i="1"/>
  <c r="AX459" i="1"/>
  <c r="BI459" i="1"/>
  <c r="BU459" i="1"/>
  <c r="BS471" i="1"/>
  <c r="BK471" i="1"/>
  <c r="BC471" i="1"/>
  <c r="AT471" i="1"/>
  <c r="AL471" i="1"/>
  <c r="AB471" i="1"/>
  <c r="T471" i="1"/>
  <c r="BO471" i="1"/>
  <c r="BE471" i="1"/>
  <c r="AR471" i="1"/>
  <c r="AF471" i="1"/>
  <c r="V471" i="1"/>
  <c r="BW471" i="1"/>
  <c r="BM471" i="1"/>
  <c r="BA471" i="1"/>
  <c r="AP471" i="1"/>
  <c r="AD471" i="1"/>
  <c r="R471" i="1"/>
  <c r="AN471" i="1"/>
  <c r="BI471" i="1"/>
  <c r="BS497" i="1"/>
  <c r="BK497" i="1"/>
  <c r="BC497" i="1"/>
  <c r="AT497" i="1"/>
  <c r="AL497" i="1"/>
  <c r="AB497" i="1"/>
  <c r="T497" i="1"/>
  <c r="BQ497" i="1"/>
  <c r="BG497" i="1"/>
  <c r="AV497" i="1"/>
  <c r="AJ497" i="1"/>
  <c r="X497" i="1"/>
  <c r="BO497" i="1"/>
  <c r="BE497" i="1"/>
  <c r="AR497" i="1"/>
  <c r="AF497" i="1"/>
  <c r="V497" i="1"/>
  <c r="BW497" i="1"/>
  <c r="BA497" i="1"/>
  <c r="AD497" i="1"/>
  <c r="BU497" i="1"/>
  <c r="AX497" i="1"/>
  <c r="Z497" i="1"/>
  <c r="AP497" i="1"/>
  <c r="AN497" i="1"/>
  <c r="X359" i="1"/>
  <c r="AF359" i="1"/>
  <c r="AP359" i="1"/>
  <c r="AX359" i="1"/>
  <c r="BG359" i="1"/>
  <c r="BO359" i="1"/>
  <c r="X367" i="1"/>
  <c r="AF367" i="1"/>
  <c r="AP367" i="1"/>
  <c r="AX367" i="1"/>
  <c r="BG367" i="1"/>
  <c r="BO367" i="1"/>
  <c r="X375" i="1"/>
  <c r="AF375" i="1"/>
  <c r="AP375" i="1"/>
  <c r="AX375" i="1"/>
  <c r="BG375" i="1"/>
  <c r="BO375" i="1"/>
  <c r="X383" i="1"/>
  <c r="AF383" i="1"/>
  <c r="AP383" i="1"/>
  <c r="AX383" i="1"/>
  <c r="BG383" i="1"/>
  <c r="BO383" i="1"/>
  <c r="X391" i="1"/>
  <c r="AF391" i="1"/>
  <c r="AP391" i="1"/>
  <c r="AX391" i="1"/>
  <c r="BG391" i="1"/>
  <c r="BO391" i="1"/>
  <c r="X399" i="1"/>
  <c r="AF399" i="1"/>
  <c r="AP399" i="1"/>
  <c r="AX399" i="1"/>
  <c r="BG399" i="1"/>
  <c r="BO399" i="1"/>
  <c r="X407" i="1"/>
  <c r="AF407" i="1"/>
  <c r="AP407" i="1"/>
  <c r="AX407" i="1"/>
  <c r="BG407" i="1"/>
  <c r="BO407" i="1"/>
  <c r="X415" i="1"/>
  <c r="AF415" i="1"/>
  <c r="AP415" i="1"/>
  <c r="AX415" i="1"/>
  <c r="BG415" i="1"/>
  <c r="BO415" i="1"/>
  <c r="X423" i="1"/>
  <c r="AF423" i="1"/>
  <c r="AP423" i="1"/>
  <c r="AX423" i="1"/>
  <c r="BG423" i="1"/>
  <c r="BO423" i="1"/>
  <c r="BQ429" i="1"/>
  <c r="BI429" i="1"/>
  <c r="BA429" i="1"/>
  <c r="AR429" i="1"/>
  <c r="AJ429" i="1"/>
  <c r="Z429" i="1"/>
  <c r="R429" i="1"/>
  <c r="AB429" i="1"/>
  <c r="AN429" i="1"/>
  <c r="AX429" i="1"/>
  <c r="BK429" i="1"/>
  <c r="BU429" i="1"/>
  <c r="BU433" i="1"/>
  <c r="BM433" i="1"/>
  <c r="BE433" i="1"/>
  <c r="AV433" i="1"/>
  <c r="AN433" i="1"/>
  <c r="AD433" i="1"/>
  <c r="V433" i="1"/>
  <c r="Z433" i="1"/>
  <c r="AL433" i="1"/>
  <c r="AX433" i="1"/>
  <c r="BI433" i="1"/>
  <c r="BS433" i="1"/>
  <c r="BQ437" i="1"/>
  <c r="BI437" i="1"/>
  <c r="BA437" i="1"/>
  <c r="AR437" i="1"/>
  <c r="AJ437" i="1"/>
  <c r="Z437" i="1"/>
  <c r="R437" i="1"/>
  <c r="AB437" i="1"/>
  <c r="AN437" i="1"/>
  <c r="AX437" i="1"/>
  <c r="BK437" i="1"/>
  <c r="BU437" i="1"/>
  <c r="BU441" i="1"/>
  <c r="BM441" i="1"/>
  <c r="BE441" i="1"/>
  <c r="AV441" i="1"/>
  <c r="AN441" i="1"/>
  <c r="AD441" i="1"/>
  <c r="V441" i="1"/>
  <c r="Z441" i="1"/>
  <c r="AL441" i="1"/>
  <c r="AX441" i="1"/>
  <c r="BI441" i="1"/>
  <c r="BS441" i="1"/>
  <c r="V443" i="1"/>
  <c r="AF443" i="1"/>
  <c r="AR443" i="1"/>
  <c r="BE443" i="1"/>
  <c r="BO443" i="1"/>
  <c r="BQ445" i="1"/>
  <c r="BI445" i="1"/>
  <c r="BA445" i="1"/>
  <c r="AR445" i="1"/>
  <c r="AJ445" i="1"/>
  <c r="Z445" i="1"/>
  <c r="R445" i="1"/>
  <c r="AB445" i="1"/>
  <c r="AN445" i="1"/>
  <c r="AX445" i="1"/>
  <c r="BK445" i="1"/>
  <c r="BU445" i="1"/>
  <c r="BU449" i="1"/>
  <c r="BM449" i="1"/>
  <c r="BE449" i="1"/>
  <c r="AV449" i="1"/>
  <c r="AN449" i="1"/>
  <c r="AD449" i="1"/>
  <c r="V449" i="1"/>
  <c r="Z449" i="1"/>
  <c r="AL449" i="1"/>
  <c r="AX449" i="1"/>
  <c r="BI449" i="1"/>
  <c r="BS449" i="1"/>
  <c r="V451" i="1"/>
  <c r="AF451" i="1"/>
  <c r="AR451" i="1"/>
  <c r="BE451" i="1"/>
  <c r="BO451" i="1"/>
  <c r="BQ453" i="1"/>
  <c r="BI453" i="1"/>
  <c r="BA453" i="1"/>
  <c r="AR453" i="1"/>
  <c r="AJ453" i="1"/>
  <c r="Z453" i="1"/>
  <c r="R453" i="1"/>
  <c r="AB453" i="1"/>
  <c r="AN453" i="1"/>
  <c r="AX453" i="1"/>
  <c r="BK453" i="1"/>
  <c r="BU453" i="1"/>
  <c r="BU457" i="1"/>
  <c r="BM457" i="1"/>
  <c r="BE457" i="1"/>
  <c r="AV457" i="1"/>
  <c r="AN457" i="1"/>
  <c r="AD457" i="1"/>
  <c r="V457" i="1"/>
  <c r="Z457" i="1"/>
  <c r="AL457" i="1"/>
  <c r="AX457" i="1"/>
  <c r="BI457" i="1"/>
  <c r="BS457" i="1"/>
  <c r="V459" i="1"/>
  <c r="AF459" i="1"/>
  <c r="AR459" i="1"/>
  <c r="BE459" i="1"/>
  <c r="BO459" i="1"/>
  <c r="BU461" i="1"/>
  <c r="BM461" i="1"/>
  <c r="BE461" i="1"/>
  <c r="AV461" i="1"/>
  <c r="AN461" i="1"/>
  <c r="AD461" i="1"/>
  <c r="BS461" i="1"/>
  <c r="BI461" i="1"/>
  <c r="AX461" i="1"/>
  <c r="AL461" i="1"/>
  <c r="Z461" i="1"/>
  <c r="R461" i="1"/>
  <c r="AB461" i="1"/>
  <c r="AR461" i="1"/>
  <c r="BG461" i="1"/>
  <c r="BW461" i="1"/>
  <c r="Z471" i="1"/>
  <c r="AX471" i="1"/>
  <c r="BU471" i="1"/>
  <c r="BQ481" i="1"/>
  <c r="BI481" i="1"/>
  <c r="BA481" i="1"/>
  <c r="AR481" i="1"/>
  <c r="AJ481" i="1"/>
  <c r="Z481" i="1"/>
  <c r="R481" i="1"/>
  <c r="BS481" i="1"/>
  <c r="BG481" i="1"/>
  <c r="AV481" i="1"/>
  <c r="AL481" i="1"/>
  <c r="X481" i="1"/>
  <c r="AD481" i="1"/>
  <c r="AT481" i="1"/>
  <c r="BK481" i="1"/>
  <c r="BW481" i="1"/>
  <c r="BS505" i="1"/>
  <c r="BK505" i="1"/>
  <c r="BC505" i="1"/>
  <c r="AT505" i="1"/>
  <c r="AL505" i="1"/>
  <c r="AB505" i="1"/>
  <c r="T505" i="1"/>
  <c r="BQ505" i="1"/>
  <c r="BG505" i="1"/>
  <c r="AV505" i="1"/>
  <c r="AJ505" i="1"/>
  <c r="X505" i="1"/>
  <c r="BO505" i="1"/>
  <c r="BE505" i="1"/>
  <c r="AR505" i="1"/>
  <c r="AF505" i="1"/>
  <c r="V505" i="1"/>
  <c r="BW505" i="1"/>
  <c r="BA505" i="1"/>
  <c r="AD505" i="1"/>
  <c r="BU505" i="1"/>
  <c r="AX505" i="1"/>
  <c r="Z505" i="1"/>
  <c r="BI505" i="1"/>
  <c r="X431" i="1"/>
  <c r="AF431" i="1"/>
  <c r="AP431" i="1"/>
  <c r="AX431" i="1"/>
  <c r="BG431" i="1"/>
  <c r="BO431" i="1"/>
  <c r="X439" i="1"/>
  <c r="AF439" i="1"/>
  <c r="AP439" i="1"/>
  <c r="AX439" i="1"/>
  <c r="BG439" i="1"/>
  <c r="BO439" i="1"/>
  <c r="X447" i="1"/>
  <c r="AF447" i="1"/>
  <c r="AP447" i="1"/>
  <c r="AX447" i="1"/>
  <c r="BG447" i="1"/>
  <c r="BO447" i="1"/>
  <c r="X455" i="1"/>
  <c r="AF455" i="1"/>
  <c r="AP455" i="1"/>
  <c r="AX455" i="1"/>
  <c r="BG455" i="1"/>
  <c r="BO455" i="1"/>
  <c r="BQ465" i="1"/>
  <c r="BI465" i="1"/>
  <c r="BA465" i="1"/>
  <c r="AR465" i="1"/>
  <c r="AJ465" i="1"/>
  <c r="Z465" i="1"/>
  <c r="R465" i="1"/>
  <c r="AB465" i="1"/>
  <c r="AN465" i="1"/>
  <c r="AX465" i="1"/>
  <c r="BK465" i="1"/>
  <c r="BU465" i="1"/>
  <c r="BU469" i="1"/>
  <c r="BM469" i="1"/>
  <c r="BE469" i="1"/>
  <c r="AV469" i="1"/>
  <c r="AN469" i="1"/>
  <c r="AD469" i="1"/>
  <c r="V469" i="1"/>
  <c r="Z469" i="1"/>
  <c r="AL469" i="1"/>
  <c r="AX469" i="1"/>
  <c r="BI469" i="1"/>
  <c r="BS469" i="1"/>
  <c r="BQ473" i="1"/>
  <c r="BI473" i="1"/>
  <c r="BA473" i="1"/>
  <c r="AR473" i="1"/>
  <c r="AJ473" i="1"/>
  <c r="Z473" i="1"/>
  <c r="R473" i="1"/>
  <c r="AB473" i="1"/>
  <c r="AN473" i="1"/>
  <c r="AX473" i="1"/>
  <c r="BK473" i="1"/>
  <c r="BU473" i="1"/>
  <c r="BU477" i="1"/>
  <c r="BM477" i="1"/>
  <c r="BE477" i="1"/>
  <c r="AV477" i="1"/>
  <c r="AN477" i="1"/>
  <c r="AD477" i="1"/>
  <c r="V477" i="1"/>
  <c r="Z477" i="1"/>
  <c r="AL477" i="1"/>
  <c r="AX477" i="1"/>
  <c r="BI477" i="1"/>
  <c r="BS477" i="1"/>
  <c r="T481" i="1"/>
  <c r="AF481" i="1"/>
  <c r="AX481" i="1"/>
  <c r="BM481" i="1"/>
  <c r="R505" i="1"/>
  <c r="BM505" i="1"/>
  <c r="X467" i="1"/>
  <c r="AF467" i="1"/>
  <c r="AP467" i="1"/>
  <c r="AX467" i="1"/>
  <c r="BG467" i="1"/>
  <c r="BO467" i="1"/>
  <c r="X475" i="1"/>
  <c r="AF475" i="1"/>
  <c r="AP475" i="1"/>
  <c r="AX475" i="1"/>
  <c r="BG475" i="1"/>
  <c r="BO475" i="1"/>
  <c r="BS487" i="1"/>
  <c r="BK487" i="1"/>
  <c r="BC487" i="1"/>
  <c r="AT487" i="1"/>
  <c r="AL487" i="1"/>
  <c r="AB487" i="1"/>
  <c r="T487" i="1"/>
  <c r="BQ487" i="1"/>
  <c r="BI487" i="1"/>
  <c r="BA487" i="1"/>
  <c r="AR487" i="1"/>
  <c r="AJ487" i="1"/>
  <c r="Z487" i="1"/>
  <c r="R487" i="1"/>
  <c r="AF487" i="1"/>
  <c r="AX487" i="1"/>
  <c r="BO487" i="1"/>
  <c r="X489" i="1"/>
  <c r="AF489" i="1"/>
  <c r="AP489" i="1"/>
  <c r="AX489" i="1"/>
  <c r="BG489" i="1"/>
  <c r="BO489" i="1"/>
  <c r="BQ491" i="1"/>
  <c r="BI491" i="1"/>
  <c r="BA491" i="1"/>
  <c r="AR491" i="1"/>
  <c r="AJ491" i="1"/>
  <c r="Z491" i="1"/>
  <c r="R491" i="1"/>
  <c r="AB491" i="1"/>
  <c r="AN491" i="1"/>
  <c r="AX491" i="1"/>
  <c r="BK491" i="1"/>
  <c r="BU491" i="1"/>
  <c r="BU495" i="1"/>
  <c r="BM495" i="1"/>
  <c r="BE495" i="1"/>
  <c r="AV495" i="1"/>
  <c r="AN495" i="1"/>
  <c r="AD495" i="1"/>
  <c r="V495" i="1"/>
  <c r="Z495" i="1"/>
  <c r="AL495" i="1"/>
  <c r="AX495" i="1"/>
  <c r="BI495" i="1"/>
  <c r="BS495" i="1"/>
  <c r="BQ499" i="1"/>
  <c r="BI499" i="1"/>
  <c r="BA499" i="1"/>
  <c r="AR499" i="1"/>
  <c r="AJ499" i="1"/>
  <c r="Z499" i="1"/>
  <c r="R499" i="1"/>
  <c r="AB499" i="1"/>
  <c r="AN499" i="1"/>
  <c r="AX499" i="1"/>
  <c r="BK499" i="1"/>
  <c r="BU499" i="1"/>
  <c r="BU503" i="1"/>
  <c r="BM503" i="1"/>
  <c r="BE503" i="1"/>
  <c r="AV503" i="1"/>
  <c r="AN503" i="1"/>
  <c r="AD503" i="1"/>
  <c r="V503" i="1"/>
  <c r="Z503" i="1"/>
  <c r="AL503" i="1"/>
  <c r="AX503" i="1"/>
  <c r="BI503" i="1"/>
  <c r="BS503" i="1"/>
  <c r="BQ507" i="1"/>
  <c r="BI507" i="1"/>
  <c r="BA507" i="1"/>
  <c r="AR507" i="1"/>
  <c r="AJ507" i="1"/>
  <c r="Z507" i="1"/>
  <c r="R507" i="1"/>
  <c r="AB507" i="1"/>
  <c r="AN507" i="1"/>
  <c r="AX507" i="1"/>
  <c r="BK507" i="1"/>
  <c r="BU507" i="1"/>
  <c r="BQ511" i="1"/>
  <c r="BI511" i="1"/>
  <c r="BA511" i="1"/>
  <c r="AR511" i="1"/>
  <c r="AJ511" i="1"/>
  <c r="Z511" i="1"/>
  <c r="R511" i="1"/>
  <c r="BU511" i="1"/>
  <c r="BM511" i="1"/>
  <c r="BE511" i="1"/>
  <c r="AV511" i="1"/>
  <c r="AN511" i="1"/>
  <c r="AD511" i="1"/>
  <c r="V511" i="1"/>
  <c r="AF511" i="1"/>
  <c r="AX511" i="1"/>
  <c r="BO511" i="1"/>
  <c r="X483" i="1"/>
  <c r="AF483" i="1"/>
  <c r="AP483" i="1"/>
  <c r="AX483" i="1"/>
  <c r="BG483" i="1"/>
  <c r="BO483" i="1"/>
  <c r="R489" i="1"/>
  <c r="Z489" i="1"/>
  <c r="AJ489" i="1"/>
  <c r="AR489" i="1"/>
  <c r="BA489" i="1"/>
  <c r="BI489" i="1"/>
  <c r="BQ489" i="1"/>
  <c r="T491" i="1"/>
  <c r="AD491" i="1"/>
  <c r="AP491" i="1"/>
  <c r="BC491" i="1"/>
  <c r="BM491" i="1"/>
  <c r="BW491" i="1"/>
  <c r="R495" i="1"/>
  <c r="AB495" i="1"/>
  <c r="AP495" i="1"/>
  <c r="BA495" i="1"/>
  <c r="BK495" i="1"/>
  <c r="BW495" i="1"/>
  <c r="T499" i="1"/>
  <c r="AD499" i="1"/>
  <c r="AP499" i="1"/>
  <c r="BC499" i="1"/>
  <c r="BM499" i="1"/>
  <c r="BW499" i="1"/>
  <c r="R503" i="1"/>
  <c r="AB503" i="1"/>
  <c r="AP503" i="1"/>
  <c r="BA503" i="1"/>
  <c r="BK503" i="1"/>
  <c r="BW503" i="1"/>
  <c r="T507" i="1"/>
  <c r="AD507" i="1"/>
  <c r="AP507" i="1"/>
  <c r="BC507" i="1"/>
  <c r="BM507" i="1"/>
  <c r="BW507" i="1"/>
  <c r="T511" i="1"/>
  <c r="AL511" i="1"/>
  <c r="BC511" i="1"/>
  <c r="BS511" i="1"/>
  <c r="X493" i="1"/>
  <c r="AF493" i="1"/>
  <c r="AP493" i="1"/>
  <c r="AX493" i="1"/>
  <c r="BG493" i="1"/>
  <c r="BO493" i="1"/>
  <c r="X501" i="1"/>
  <c r="AF501" i="1"/>
  <c r="AP501" i="1"/>
  <c r="AX501" i="1"/>
  <c r="BG501" i="1"/>
  <c r="BO501" i="1"/>
  <c r="X509" i="1"/>
  <c r="AF509" i="1"/>
  <c r="AP509" i="1"/>
  <c r="AX509" i="1"/>
  <c r="BG509" i="1"/>
  <c r="BO509" i="1"/>
  <c r="T513" i="1"/>
  <c r="AB513" i="1"/>
  <c r="AL513" i="1"/>
  <c r="AT513" i="1"/>
  <c r="BC513" i="1"/>
  <c r="BK513" i="1"/>
  <c r="BS513" i="1"/>
  <c r="X513" i="1"/>
  <c r="AF513" i="1"/>
  <c r="AP513" i="1"/>
  <c r="AX513" i="1"/>
  <c r="BG513" i="1"/>
  <c r="BO513" i="1"/>
  <c r="L10" i="1"/>
  <c r="R11" i="1" s="1"/>
  <c r="AF12" i="5"/>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F106" i="5" s="1"/>
  <c r="AF107" i="5" s="1"/>
  <c r="AF108" i="5" s="1"/>
  <c r="AF109" i="5" s="1"/>
  <c r="E2" i="5"/>
  <c r="C6" i="21"/>
  <c r="C7" i="21" s="1"/>
  <c r="C8" i="21" s="1"/>
  <c r="C9" i="21" s="1"/>
  <c r="C10" i="21" s="1"/>
  <c r="C11" i="21" s="1"/>
  <c r="C12" i="21" s="1"/>
  <c r="C13" i="21" s="1"/>
  <c r="C14" i="21" s="1"/>
  <c r="C15" i="21" s="1"/>
  <c r="C16" i="21" s="1"/>
  <c r="C17" i="21" s="1"/>
  <c r="C18" i="21" s="1"/>
  <c r="C19" i="21" s="1"/>
  <c r="C20" i="21" s="1"/>
  <c r="C21" i="21" s="1"/>
  <c r="C22" i="21" s="1"/>
  <c r="C23" i="21" s="1"/>
  <c r="C24" i="21" s="1"/>
  <c r="C25" i="21" s="1"/>
  <c r="C26" i="21" s="1"/>
  <c r="C27" i="21" s="1"/>
  <c r="C28" i="21" s="1"/>
  <c r="C29" i="21" s="1"/>
  <c r="C30" i="21" s="1"/>
  <c r="C31" i="21" s="1"/>
  <c r="C32" i="21" s="1"/>
  <c r="C33" i="21" s="1"/>
  <c r="C34" i="21" s="1"/>
  <c r="C35" i="21" s="1"/>
  <c r="C36" i="21" s="1"/>
  <c r="C37" i="21" s="1"/>
  <c r="C38" i="21" s="1"/>
  <c r="C39" i="21" s="1"/>
  <c r="C40" i="21" s="1"/>
  <c r="C41" i="21" s="1"/>
  <c r="C42" i="21" s="1"/>
  <c r="C43" i="21" s="1"/>
  <c r="C44" i="21" s="1"/>
  <c r="C45" i="21" s="1"/>
  <c r="C46" i="21" s="1"/>
  <c r="C47" i="21" s="1"/>
  <c r="C48" i="21" s="1"/>
  <c r="C49" i="21" s="1"/>
  <c r="C50" i="21" s="1"/>
  <c r="C51" i="21" s="1"/>
  <c r="C52" i="21" s="1"/>
  <c r="C53" i="21" s="1"/>
  <c r="C54" i="21" s="1"/>
  <c r="C55" i="21" s="1"/>
  <c r="C56" i="21" s="1"/>
  <c r="C57" i="21" s="1"/>
  <c r="C58" i="21" s="1"/>
  <c r="C59" i="21" s="1"/>
  <c r="C60" i="21" s="1"/>
  <c r="C61" i="21" s="1"/>
  <c r="C62" i="21" s="1"/>
  <c r="C63" i="21" s="1"/>
  <c r="C64" i="21" s="1"/>
  <c r="C65" i="21" s="1"/>
  <c r="C66" i="21" s="1"/>
  <c r="C67" i="21" s="1"/>
  <c r="C68" i="21" s="1"/>
  <c r="C69" i="21" s="1"/>
  <c r="C70" i="21" s="1"/>
  <c r="C71" i="21" s="1"/>
  <c r="C72" i="21" s="1"/>
  <c r="C73" i="21" s="1"/>
  <c r="C74" i="21" s="1"/>
  <c r="C75" i="21" s="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R47" i="1" l="1"/>
  <c r="R41" i="1"/>
  <c r="R51" i="1"/>
  <c r="BW11" i="1"/>
  <c r="H226" i="2"/>
  <c r="H228" i="2" s="1"/>
  <c r="H230" i="2" s="1"/>
  <c r="H232" i="2" s="1"/>
  <c r="H234" i="2" s="1"/>
  <c r="H236" i="2" s="1"/>
  <c r="H238" i="2" s="1"/>
  <c r="H240" i="2" s="1"/>
  <c r="H242" i="2" s="1"/>
  <c r="H244" i="2" s="1"/>
  <c r="H246" i="2" s="1"/>
  <c r="H248" i="2" s="1"/>
  <c r="H250" i="2" s="1"/>
  <c r="H252" i="2" s="1"/>
  <c r="H254" i="2" s="1"/>
  <c r="H256" i="2" s="1"/>
  <c r="H258" i="2" s="1"/>
  <c r="H260" i="2" s="1"/>
  <c r="H262" i="2" s="1"/>
  <c r="H264" i="2" s="1"/>
  <c r="H266" i="2" s="1"/>
  <c r="H268" i="2" s="1"/>
  <c r="H270" i="2" s="1"/>
  <c r="H272" i="2" s="1"/>
  <c r="H274" i="2" s="1"/>
  <c r="H276" i="2" s="1"/>
  <c r="H278" i="2" s="1"/>
  <c r="H280" i="2" s="1"/>
  <c r="H282" i="2" s="1"/>
  <c r="H284" i="2" s="1"/>
  <c r="H286" i="2" s="1"/>
  <c r="H288" i="2" s="1"/>
  <c r="H290" i="2" s="1"/>
  <c r="H292" i="2" s="1"/>
  <c r="H294" i="2" s="1"/>
  <c r="H296" i="2" s="1"/>
  <c r="H298" i="2" s="1"/>
  <c r="H300" i="2" s="1"/>
  <c r="H302" i="2" s="1"/>
  <c r="H304" i="2" s="1"/>
  <c r="H306" i="2" s="1"/>
  <c r="H308" i="2" s="1"/>
  <c r="H310" i="2" s="1"/>
  <c r="H312" i="2" s="1"/>
  <c r="H314" i="2" s="1"/>
  <c r="H316" i="2" s="1"/>
  <c r="H318" i="2" s="1"/>
  <c r="H320" i="2" s="1"/>
  <c r="H322" i="2" s="1"/>
  <c r="H324" i="2" s="1"/>
  <c r="H326" i="2" s="1"/>
  <c r="H328" i="2" s="1"/>
  <c r="H330" i="2" s="1"/>
  <c r="H332" i="2" s="1"/>
  <c r="H334" i="2" s="1"/>
  <c r="H336" i="2" s="1"/>
  <c r="H338" i="2" s="1"/>
  <c r="H340" i="2" s="1"/>
  <c r="H342" i="2" s="1"/>
  <c r="H344" i="2" s="1"/>
  <c r="H346" i="2" s="1"/>
  <c r="H348" i="2" s="1"/>
  <c r="H350" i="2" s="1"/>
  <c r="H352" i="2" s="1"/>
  <c r="H354" i="2" s="1"/>
  <c r="H356" i="2" s="1"/>
  <c r="H358" i="2" s="1"/>
  <c r="H360" i="2" s="1"/>
  <c r="H362" i="2" s="1"/>
  <c r="H364" i="2" s="1"/>
  <c r="H366" i="2" s="1"/>
  <c r="H368" i="2" s="1"/>
  <c r="H370" i="2" s="1"/>
  <c r="H372" i="2" s="1"/>
  <c r="H374" i="2" s="1"/>
  <c r="H376" i="2" s="1"/>
  <c r="H378" i="2" s="1"/>
  <c r="H380" i="2" s="1"/>
  <c r="H382" i="2" s="1"/>
  <c r="H384" i="2" s="1"/>
  <c r="H386" i="2" s="1"/>
  <c r="H388" i="2" s="1"/>
  <c r="H390" i="2" s="1"/>
  <c r="H392" i="2" s="1"/>
  <c r="H394" i="2" s="1"/>
  <c r="H396" i="2" s="1"/>
  <c r="H398" i="2" s="1"/>
  <c r="H400" i="2" s="1"/>
  <c r="H402" i="2" s="1"/>
  <c r="H404" i="2" s="1"/>
  <c r="H406" i="2" s="1"/>
  <c r="H408" i="2" s="1"/>
  <c r="H216" i="2"/>
  <c r="H218" i="2" s="1"/>
  <c r="H220" i="2" s="1"/>
  <c r="H222" i="2" s="1"/>
  <c r="H224" i="2" s="1"/>
  <c r="H16" i="2"/>
  <c r="H18" i="2" s="1"/>
  <c r="H20" i="2" s="1"/>
  <c r="H22" i="2" s="1"/>
  <c r="H24" i="2" s="1"/>
  <c r="H26" i="2" s="1"/>
  <c r="H28" i="2" s="1"/>
  <c r="H30" i="2" s="1"/>
  <c r="H32" i="2" s="1"/>
  <c r="H34" i="2" s="1"/>
  <c r="H36" i="2" s="1"/>
  <c r="H38" i="2" s="1"/>
  <c r="H40" i="2" s="1"/>
  <c r="H42" i="2" s="1"/>
  <c r="H44" i="2" s="1"/>
  <c r="H46" i="2" s="1"/>
  <c r="H48" i="2" s="1"/>
  <c r="H50" i="2" s="1"/>
  <c r="H52" i="2" s="1"/>
  <c r="H54" i="2" s="1"/>
  <c r="H56" i="2" s="1"/>
  <c r="H58" i="2" s="1"/>
  <c r="H60" i="2" s="1"/>
  <c r="H62" i="2" s="1"/>
  <c r="H64" i="2" s="1"/>
  <c r="H66" i="2" s="1"/>
  <c r="H68" i="2" s="1"/>
  <c r="H70" i="2" s="1"/>
  <c r="H72" i="2" s="1"/>
  <c r="H74" i="2" s="1"/>
  <c r="H76" i="2" s="1"/>
  <c r="H78" i="2" s="1"/>
  <c r="H80" i="2" s="1"/>
  <c r="H82" i="2" s="1"/>
  <c r="H84" i="2" s="1"/>
  <c r="H86" i="2" s="1"/>
  <c r="H88" i="2" s="1"/>
  <c r="H90" i="2" s="1"/>
  <c r="H92" i="2" s="1"/>
  <c r="H94" i="2" s="1"/>
  <c r="H96" i="2" s="1"/>
  <c r="H98" i="2" s="1"/>
  <c r="H100" i="2" s="1"/>
  <c r="H102" i="2" s="1"/>
  <c r="H104" i="2" s="1"/>
  <c r="H106" i="2" s="1"/>
  <c r="H108" i="2" s="1"/>
  <c r="H110" i="2" s="1"/>
  <c r="H112" i="2" s="1"/>
  <c r="H114" i="2" s="1"/>
  <c r="H116" i="2" s="1"/>
  <c r="H118" i="2" s="1"/>
  <c r="H120" i="2" s="1"/>
  <c r="H122" i="2" s="1"/>
  <c r="H124" i="2" s="1"/>
  <c r="H126" i="2" s="1"/>
  <c r="H128" i="2" s="1"/>
  <c r="H130" i="2" s="1"/>
  <c r="H132" i="2" s="1"/>
  <c r="H134" i="2" s="1"/>
  <c r="H136" i="2" s="1"/>
  <c r="H138" i="2" s="1"/>
  <c r="H140" i="2" s="1"/>
  <c r="H142" i="2" s="1"/>
  <c r="H144" i="2" s="1"/>
  <c r="H146" i="2" s="1"/>
  <c r="H148" i="2" s="1"/>
  <c r="H150" i="2" s="1"/>
  <c r="H152" i="2" s="1"/>
  <c r="H154" i="2" s="1"/>
  <c r="H156" i="2" s="1"/>
  <c r="H158" i="2" s="1"/>
  <c r="H160" i="2" s="1"/>
  <c r="H162" i="2" s="1"/>
  <c r="H164" i="2" s="1"/>
  <c r="H166" i="2" s="1"/>
  <c r="H168" i="2" s="1"/>
  <c r="H170" i="2" s="1"/>
  <c r="H172" i="2" s="1"/>
  <c r="H174" i="2" s="1"/>
  <c r="H176" i="2" s="1"/>
  <c r="H178" i="2" s="1"/>
  <c r="H180" i="2" s="1"/>
  <c r="H182" i="2" s="1"/>
  <c r="H184" i="2" s="1"/>
  <c r="H186" i="2" s="1"/>
  <c r="H188" i="2" s="1"/>
  <c r="H190" i="2" s="1"/>
  <c r="H192" i="2" s="1"/>
  <c r="H194" i="2" s="1"/>
  <c r="H196" i="2" s="1"/>
  <c r="H198" i="2" s="1"/>
  <c r="H200" i="2" s="1"/>
  <c r="H202" i="2" s="1"/>
  <c r="H204" i="2" s="1"/>
  <c r="H206" i="2" s="1"/>
  <c r="H208" i="2" s="1"/>
  <c r="H210" i="2" s="1"/>
  <c r="H212" i="2" s="1"/>
  <c r="E13" i="2"/>
  <c r="E15" i="2" s="1"/>
  <c r="AO7" i="2"/>
  <c r="X7" i="2"/>
  <c r="T7" i="2"/>
  <c r="AB7" i="2"/>
  <c r="Z7" i="2"/>
  <c r="AM7" i="2"/>
  <c r="B20" i="20"/>
  <c r="B17" i="20"/>
  <c r="N209" i="3"/>
  <c r="M209" i="3"/>
  <c r="J12" i="2" l="1"/>
  <c r="E17" i="2"/>
  <c r="J14" i="2"/>
  <c r="AA7" i="2"/>
  <c r="AN7" i="2"/>
  <c r="N208" i="3"/>
  <c r="M208" i="3"/>
  <c r="J16" i="2" l="1"/>
  <c r="E19" i="2"/>
  <c r="N207" i="3"/>
  <c r="M207" i="3"/>
  <c r="J18" i="2" l="1"/>
  <c r="E21" i="2"/>
  <c r="N206" i="3"/>
  <c r="M206" i="3"/>
  <c r="E23" i="2" l="1"/>
  <c r="J20" i="2"/>
  <c r="N205" i="3"/>
  <c r="M205" i="3"/>
  <c r="J22" i="2" l="1"/>
  <c r="E25" i="2"/>
  <c r="N204" i="3"/>
  <c r="M204" i="3"/>
  <c r="E27" i="2" l="1"/>
  <c r="J24" i="2"/>
  <c r="N203" i="3"/>
  <c r="M203" i="3"/>
  <c r="E29" i="2" l="1"/>
  <c r="J26" i="2"/>
  <c r="N202" i="3"/>
  <c r="M202" i="3"/>
  <c r="J28" i="2" l="1"/>
  <c r="E31" i="2"/>
  <c r="N201" i="3"/>
  <c r="M201" i="3"/>
  <c r="E33" i="2" l="1"/>
  <c r="J30" i="2"/>
  <c r="N200" i="3"/>
  <c r="M200" i="3"/>
  <c r="J32" i="2" l="1"/>
  <c r="E35" i="2"/>
  <c r="N199" i="3"/>
  <c r="M199" i="3"/>
  <c r="J34" i="2" l="1"/>
  <c r="E37" i="2"/>
  <c r="N198" i="3"/>
  <c r="M198" i="3"/>
  <c r="E39" i="2" l="1"/>
  <c r="J36" i="2"/>
  <c r="N197" i="3"/>
  <c r="M197" i="3"/>
  <c r="E41" i="2" l="1"/>
  <c r="J38" i="2"/>
  <c r="N196" i="3"/>
  <c r="M196" i="3"/>
  <c r="E43" i="2" l="1"/>
  <c r="J40" i="2"/>
  <c r="N195" i="3"/>
  <c r="M195" i="3"/>
  <c r="J42" i="2" l="1"/>
  <c r="E45" i="2"/>
  <c r="N194" i="3"/>
  <c r="M194" i="3"/>
  <c r="E47" i="2" l="1"/>
  <c r="J44" i="2"/>
  <c r="N193" i="3"/>
  <c r="M193" i="3"/>
  <c r="J46" i="2" l="1"/>
  <c r="E49" i="2"/>
  <c r="N192" i="3"/>
  <c r="M192" i="3"/>
  <c r="J48" i="2" l="1"/>
  <c r="E51" i="2"/>
  <c r="N191" i="3"/>
  <c r="M191" i="3"/>
  <c r="E53" i="2" l="1"/>
  <c r="J50" i="2"/>
  <c r="N190" i="3"/>
  <c r="M190" i="3"/>
  <c r="J52" i="2" l="1"/>
  <c r="E55" i="2"/>
  <c r="N189" i="3"/>
  <c r="M189" i="3"/>
  <c r="E57" i="2" l="1"/>
  <c r="J54" i="2"/>
  <c r="N188" i="3"/>
  <c r="M188" i="3"/>
  <c r="E59" i="2" l="1"/>
  <c r="J56" i="2"/>
  <c r="N187" i="3"/>
  <c r="M187" i="3"/>
  <c r="J58" i="2" l="1"/>
  <c r="E61" i="2"/>
  <c r="N186" i="3"/>
  <c r="M186" i="3"/>
  <c r="J60" i="2" l="1"/>
  <c r="E63" i="2"/>
  <c r="N185" i="3"/>
  <c r="M185" i="3"/>
  <c r="E65" i="2" l="1"/>
  <c r="J62" i="2"/>
  <c r="N184" i="3"/>
  <c r="M184" i="3"/>
  <c r="J64" i="2" l="1"/>
  <c r="E67" i="2"/>
  <c r="N183" i="3"/>
  <c r="M183" i="3"/>
  <c r="E69" i="2" l="1"/>
  <c r="J66" i="2"/>
  <c r="N182" i="3"/>
  <c r="M182" i="3"/>
  <c r="E71" i="2" l="1"/>
  <c r="J68" i="2"/>
  <c r="N181" i="3"/>
  <c r="M181" i="3"/>
  <c r="J70" i="2" l="1"/>
  <c r="E73" i="2"/>
  <c r="N180" i="3"/>
  <c r="M180" i="3"/>
  <c r="E75" i="2" l="1"/>
  <c r="J72" i="2"/>
  <c r="N179" i="3"/>
  <c r="M179" i="3"/>
  <c r="E77" i="2" l="1"/>
  <c r="J74" i="2"/>
  <c r="N178" i="3"/>
  <c r="M178" i="3"/>
  <c r="J76" i="2" l="1"/>
  <c r="E79" i="2"/>
  <c r="N177" i="3"/>
  <c r="M177" i="3"/>
  <c r="E81" i="2" l="1"/>
  <c r="J78" i="2"/>
  <c r="N176" i="3"/>
  <c r="M176" i="3"/>
  <c r="J80" i="2" l="1"/>
  <c r="E83" i="2"/>
  <c r="N175" i="3"/>
  <c r="M175" i="3"/>
  <c r="E85" i="2" l="1"/>
  <c r="J82" i="2"/>
  <c r="N174" i="3"/>
  <c r="M174" i="3"/>
  <c r="E87" i="2" l="1"/>
  <c r="J84" i="2"/>
  <c r="N173" i="3"/>
  <c r="M173" i="3"/>
  <c r="J86" i="2" l="1"/>
  <c r="E89" i="2"/>
  <c r="N172" i="3"/>
  <c r="M172" i="3"/>
  <c r="E91" i="2" l="1"/>
  <c r="J88" i="2"/>
  <c r="N171" i="3"/>
  <c r="M171" i="3"/>
  <c r="J90" i="2" l="1"/>
  <c r="E93" i="2"/>
  <c r="N170" i="3"/>
  <c r="M170" i="3"/>
  <c r="J92" i="2" l="1"/>
  <c r="E95" i="2"/>
  <c r="N169" i="3"/>
  <c r="M169" i="3"/>
  <c r="J94" i="2" l="1"/>
  <c r="E97" i="2"/>
  <c r="N168" i="3"/>
  <c r="M168" i="3"/>
  <c r="J96" i="2" l="1"/>
  <c r="E99" i="2"/>
  <c r="N167" i="3"/>
  <c r="M167" i="3"/>
  <c r="J98" i="2" l="1"/>
  <c r="E101" i="2"/>
  <c r="N166" i="3"/>
  <c r="M166" i="3"/>
  <c r="J100" i="2" l="1"/>
  <c r="E103" i="2"/>
  <c r="N165" i="3"/>
  <c r="M165" i="3"/>
  <c r="J102" i="2" l="1"/>
  <c r="E105" i="2"/>
  <c r="N164" i="3"/>
  <c r="M164" i="3"/>
  <c r="E107" i="2" l="1"/>
  <c r="J104" i="2"/>
  <c r="N163" i="3"/>
  <c r="M163" i="3"/>
  <c r="J106" i="2" l="1"/>
  <c r="E109" i="2"/>
  <c r="N162" i="3"/>
  <c r="M162" i="3"/>
  <c r="J108" i="2" l="1"/>
  <c r="E111" i="2"/>
  <c r="N161" i="3"/>
  <c r="M161" i="3"/>
  <c r="J110" i="2" l="1"/>
  <c r="E113" i="2"/>
  <c r="N160" i="3"/>
  <c r="M160" i="3"/>
  <c r="J112" i="2" l="1"/>
  <c r="E115" i="2"/>
  <c r="N159" i="3"/>
  <c r="M159" i="3"/>
  <c r="J114" i="2" l="1"/>
  <c r="E117" i="2"/>
  <c r="N158" i="3"/>
  <c r="M158" i="3"/>
  <c r="J116" i="2" l="1"/>
  <c r="E119" i="2"/>
  <c r="N157" i="3"/>
  <c r="M157" i="3"/>
  <c r="E121" i="2" l="1"/>
  <c r="J118" i="2"/>
  <c r="N156" i="3"/>
  <c r="M156" i="3"/>
  <c r="E123" i="2" l="1"/>
  <c r="J120" i="2"/>
  <c r="N155" i="3"/>
  <c r="M155" i="3"/>
  <c r="J122" i="2" l="1"/>
  <c r="E125" i="2"/>
  <c r="N154" i="3"/>
  <c r="M154" i="3"/>
  <c r="E127" i="2" l="1"/>
  <c r="J124" i="2"/>
  <c r="N153" i="3"/>
  <c r="M153" i="3"/>
  <c r="E129" i="2" l="1"/>
  <c r="J126" i="2"/>
  <c r="N152" i="3"/>
  <c r="M152" i="3"/>
  <c r="J128" i="2" l="1"/>
  <c r="E131" i="2"/>
  <c r="N151" i="3"/>
  <c r="M151" i="3"/>
  <c r="J130" i="2" l="1"/>
  <c r="E133" i="2"/>
  <c r="N150" i="3"/>
  <c r="M150" i="3"/>
  <c r="E135" i="2" l="1"/>
  <c r="J132" i="2"/>
  <c r="N149" i="3"/>
  <c r="M149" i="3"/>
  <c r="J134" i="2" l="1"/>
  <c r="E137" i="2"/>
  <c r="N148" i="3"/>
  <c r="M148" i="3"/>
  <c r="E139" i="2" l="1"/>
  <c r="J136" i="2"/>
  <c r="N147" i="3"/>
  <c r="M147" i="3"/>
  <c r="E141" i="2" l="1"/>
  <c r="J138" i="2"/>
  <c r="N146" i="3"/>
  <c r="M146" i="3"/>
  <c r="J140" i="2" l="1"/>
  <c r="E143" i="2"/>
  <c r="N145" i="3"/>
  <c r="M145" i="3"/>
  <c r="E145" i="2" l="1"/>
  <c r="J142" i="2"/>
  <c r="N144" i="3"/>
  <c r="M144" i="3"/>
  <c r="J144" i="2" l="1"/>
  <c r="E147" i="2"/>
  <c r="N143" i="3"/>
  <c r="M143" i="3"/>
  <c r="J146" i="2" l="1"/>
  <c r="E149" i="2"/>
  <c r="N142" i="3"/>
  <c r="M142" i="3"/>
  <c r="E151" i="2" l="1"/>
  <c r="J148" i="2"/>
  <c r="N141" i="3"/>
  <c r="M141" i="3"/>
  <c r="E153" i="2" l="1"/>
  <c r="J150" i="2"/>
  <c r="N140" i="3"/>
  <c r="M140" i="3"/>
  <c r="E155" i="2" l="1"/>
  <c r="J152" i="2"/>
  <c r="N139" i="3"/>
  <c r="M139" i="3"/>
  <c r="E157" i="2" l="1"/>
  <c r="J154" i="2"/>
  <c r="N138" i="3"/>
  <c r="M138" i="3"/>
  <c r="E159" i="2" l="1"/>
  <c r="J156" i="2"/>
  <c r="N137" i="3"/>
  <c r="M137" i="3"/>
  <c r="J158" i="2" l="1"/>
  <c r="E161" i="2"/>
  <c r="N136" i="3"/>
  <c r="M136" i="3"/>
  <c r="J160" i="2" l="1"/>
  <c r="E163" i="2"/>
  <c r="N135" i="3"/>
  <c r="M135" i="3"/>
  <c r="E165" i="2" l="1"/>
  <c r="J162" i="2"/>
  <c r="N134" i="3"/>
  <c r="M134" i="3"/>
  <c r="J164" i="2" l="1"/>
  <c r="E167" i="2"/>
  <c r="N133" i="3"/>
  <c r="M133" i="3"/>
  <c r="J166" i="2" l="1"/>
  <c r="E169" i="2"/>
  <c r="N132" i="3"/>
  <c r="M132" i="3"/>
  <c r="E171" i="2" l="1"/>
  <c r="J168" i="2"/>
  <c r="N131" i="3"/>
  <c r="M131" i="3"/>
  <c r="J170" i="2" l="1"/>
  <c r="E173" i="2"/>
  <c r="N130" i="3"/>
  <c r="M130" i="3"/>
  <c r="J172" i="2" l="1"/>
  <c r="E175" i="2"/>
  <c r="N129" i="3"/>
  <c r="M129" i="3"/>
  <c r="E177" i="2" l="1"/>
  <c r="J174" i="2"/>
  <c r="N128" i="3"/>
  <c r="M128" i="3"/>
  <c r="J176" i="2" l="1"/>
  <c r="E179" i="2"/>
  <c r="N127" i="3"/>
  <c r="M127" i="3"/>
  <c r="J178" i="2" l="1"/>
  <c r="E181" i="2"/>
  <c r="N126" i="3"/>
  <c r="M126" i="3"/>
  <c r="E183" i="2" l="1"/>
  <c r="J180" i="2"/>
  <c r="N125" i="3"/>
  <c r="M125" i="3"/>
  <c r="E185" i="2" l="1"/>
  <c r="J182" i="2"/>
  <c r="N124" i="3"/>
  <c r="M124" i="3"/>
  <c r="E187" i="2" l="1"/>
  <c r="J184" i="2"/>
  <c r="N123" i="3"/>
  <c r="M123" i="3"/>
  <c r="E189" i="2" l="1"/>
  <c r="J186" i="2"/>
  <c r="N122" i="3"/>
  <c r="M122" i="3"/>
  <c r="E191" i="2" l="1"/>
  <c r="J188" i="2"/>
  <c r="N121" i="3"/>
  <c r="M121" i="3"/>
  <c r="J190" i="2" l="1"/>
  <c r="E193" i="2"/>
  <c r="N120" i="3"/>
  <c r="M120" i="3"/>
  <c r="J192" i="2" l="1"/>
  <c r="E195" i="2"/>
  <c r="N119" i="3"/>
  <c r="M119" i="3"/>
  <c r="E197" i="2" l="1"/>
  <c r="J194" i="2"/>
  <c r="N118" i="3"/>
  <c r="M118" i="3"/>
  <c r="J196" i="2" l="1"/>
  <c r="E199" i="2"/>
  <c r="N117" i="3"/>
  <c r="M117" i="3"/>
  <c r="E201" i="2" l="1"/>
  <c r="J198" i="2"/>
  <c r="N116" i="3"/>
  <c r="M116" i="3"/>
  <c r="E203" i="2" l="1"/>
  <c r="J200" i="2"/>
  <c r="N115" i="3"/>
  <c r="M115" i="3"/>
  <c r="J202" i="2" l="1"/>
  <c r="E205" i="2"/>
  <c r="N114" i="3"/>
  <c r="M114" i="3"/>
  <c r="E207" i="2" l="1"/>
  <c r="J204" i="2"/>
  <c r="N113" i="3"/>
  <c r="M113" i="3"/>
  <c r="E209" i="2" l="1"/>
  <c r="J206" i="2"/>
  <c r="N112" i="3"/>
  <c r="M112" i="3"/>
  <c r="J208" i="2" l="1"/>
  <c r="E211" i="2"/>
  <c r="N111" i="3"/>
  <c r="M111" i="3"/>
  <c r="E213" i="2" l="1"/>
  <c r="J210" i="2"/>
  <c r="N110" i="3"/>
  <c r="M110" i="3"/>
  <c r="E215" i="2" l="1"/>
  <c r="J212" i="2"/>
  <c r="N109" i="3"/>
  <c r="M109" i="3"/>
  <c r="J214" i="2" l="1"/>
  <c r="E217" i="2"/>
  <c r="N108" i="3"/>
  <c r="M108" i="3"/>
  <c r="J216" i="2" l="1"/>
  <c r="E219" i="2"/>
  <c r="N107" i="3"/>
  <c r="M107" i="3"/>
  <c r="E221" i="2" l="1"/>
  <c r="J218" i="2"/>
  <c r="N106" i="3"/>
  <c r="M106" i="3"/>
  <c r="J220" i="2" l="1"/>
  <c r="E223" i="2"/>
  <c r="N105" i="3"/>
  <c r="M105" i="3"/>
  <c r="E225" i="2" l="1"/>
  <c r="J222" i="2"/>
  <c r="N104" i="3"/>
  <c r="M104" i="3"/>
  <c r="E227" i="2" l="1"/>
  <c r="J224" i="2"/>
  <c r="N103" i="3"/>
  <c r="M103" i="3"/>
  <c r="J226" i="2" l="1"/>
  <c r="E229" i="2"/>
  <c r="N102" i="3"/>
  <c r="M102" i="3"/>
  <c r="E231" i="2" l="1"/>
  <c r="J228" i="2"/>
  <c r="N101" i="3"/>
  <c r="M101" i="3"/>
  <c r="J230" i="2" l="1"/>
  <c r="E233" i="2"/>
  <c r="N100" i="3"/>
  <c r="M100" i="3"/>
  <c r="J232" i="2" l="1"/>
  <c r="E235" i="2"/>
  <c r="N99" i="3"/>
  <c r="M99" i="3"/>
  <c r="E237" i="2" l="1"/>
  <c r="J234" i="2"/>
  <c r="N98" i="3"/>
  <c r="M98" i="3"/>
  <c r="E239" i="2" l="1"/>
  <c r="J236" i="2"/>
  <c r="N97" i="3"/>
  <c r="M97" i="3"/>
  <c r="E241" i="2" l="1"/>
  <c r="J238" i="2"/>
  <c r="N96" i="3"/>
  <c r="M96" i="3"/>
  <c r="E243" i="2" l="1"/>
  <c r="J240" i="2"/>
  <c r="N95" i="3"/>
  <c r="M95" i="3"/>
  <c r="E245" i="2" l="1"/>
  <c r="J242" i="2"/>
  <c r="N94" i="3"/>
  <c r="M94" i="3"/>
  <c r="J244" i="2" l="1"/>
  <c r="E247" i="2"/>
  <c r="N93" i="3"/>
  <c r="M93" i="3"/>
  <c r="J246" i="2" l="1"/>
  <c r="E249" i="2"/>
  <c r="N92" i="3"/>
  <c r="M92" i="3"/>
  <c r="E251" i="2" l="1"/>
  <c r="J248" i="2"/>
  <c r="N91" i="3"/>
  <c r="M91" i="3"/>
  <c r="J250" i="2" l="1"/>
  <c r="E253" i="2"/>
  <c r="N90" i="3"/>
  <c r="M90" i="3"/>
  <c r="J252" i="2" l="1"/>
  <c r="E255" i="2"/>
  <c r="N89" i="3"/>
  <c r="M89" i="3"/>
  <c r="E257" i="2" l="1"/>
  <c r="J254" i="2"/>
  <c r="N88" i="3"/>
  <c r="M88" i="3"/>
  <c r="J256" i="2" l="1"/>
  <c r="E259" i="2"/>
  <c r="N87" i="3"/>
  <c r="M87" i="3"/>
  <c r="J258" i="2" l="1"/>
  <c r="E261" i="2"/>
  <c r="N86" i="3"/>
  <c r="M86" i="3"/>
  <c r="E263" i="2" l="1"/>
  <c r="J260" i="2"/>
  <c r="N85" i="3"/>
  <c r="M85" i="3"/>
  <c r="J262" i="2" l="1"/>
  <c r="E265" i="2"/>
  <c r="N84" i="3"/>
  <c r="M84" i="3"/>
  <c r="J264" i="2" l="1"/>
  <c r="E267" i="2"/>
  <c r="N83" i="3"/>
  <c r="M83" i="3"/>
  <c r="E269" i="2" l="1"/>
  <c r="J266" i="2"/>
  <c r="N82" i="3"/>
  <c r="M82" i="3"/>
  <c r="E271" i="2" l="1"/>
  <c r="J268" i="2"/>
  <c r="N81" i="3"/>
  <c r="M81" i="3"/>
  <c r="E273" i="2" l="1"/>
  <c r="J270" i="2"/>
  <c r="N80" i="3"/>
  <c r="M80" i="3"/>
  <c r="E275" i="2" l="1"/>
  <c r="J272" i="2"/>
  <c r="N79" i="3"/>
  <c r="M79" i="3"/>
  <c r="J274" i="2" l="1"/>
  <c r="E277" i="2"/>
  <c r="N78" i="3"/>
  <c r="M78" i="3"/>
  <c r="J276" i="2" l="1"/>
  <c r="E279" i="2"/>
  <c r="N77" i="3"/>
  <c r="M77" i="3"/>
  <c r="J278" i="2" l="1"/>
  <c r="E281" i="2"/>
  <c r="N76" i="3"/>
  <c r="M76" i="3"/>
  <c r="E283" i="2" l="1"/>
  <c r="J280" i="2"/>
  <c r="N75" i="3"/>
  <c r="M75" i="3"/>
  <c r="J282" i="2" l="1"/>
  <c r="E285" i="2"/>
  <c r="N74" i="3"/>
  <c r="M74" i="3"/>
  <c r="E287" i="2" l="1"/>
  <c r="J284" i="2"/>
  <c r="N73" i="3"/>
  <c r="M73" i="3"/>
  <c r="E289" i="2" l="1"/>
  <c r="J286" i="2"/>
  <c r="N72" i="3"/>
  <c r="M72" i="3"/>
  <c r="J288" i="2" l="1"/>
  <c r="E291" i="2"/>
  <c r="N71" i="3"/>
  <c r="M71" i="3"/>
  <c r="E293" i="2" l="1"/>
  <c r="J290" i="2"/>
  <c r="N70" i="3"/>
  <c r="M70" i="3"/>
  <c r="E295" i="2" l="1"/>
  <c r="J292" i="2"/>
  <c r="N69" i="3"/>
  <c r="M69" i="3"/>
  <c r="J294" i="2" l="1"/>
  <c r="E297" i="2"/>
  <c r="N68" i="3"/>
  <c r="M68" i="3"/>
  <c r="E299" i="2" l="1"/>
  <c r="J296" i="2"/>
  <c r="N67" i="3"/>
  <c r="M67" i="3"/>
  <c r="E301" i="2" l="1"/>
  <c r="J298" i="2"/>
  <c r="N66" i="3"/>
  <c r="M66" i="3"/>
  <c r="J300" i="2" l="1"/>
  <c r="E303" i="2"/>
  <c r="N65" i="3"/>
  <c r="M65" i="3"/>
  <c r="E305" i="2" l="1"/>
  <c r="J302" i="2"/>
  <c r="N64" i="3"/>
  <c r="M64" i="3"/>
  <c r="E307" i="2" l="1"/>
  <c r="J304" i="2"/>
  <c r="N63" i="3"/>
  <c r="M63" i="3"/>
  <c r="J306" i="2" l="1"/>
  <c r="E309" i="2"/>
  <c r="N62" i="3"/>
  <c r="M62" i="3"/>
  <c r="J308" i="2" l="1"/>
  <c r="E311" i="2"/>
  <c r="N61" i="3"/>
  <c r="M61" i="3"/>
  <c r="J310" i="2" l="1"/>
  <c r="E313" i="2"/>
  <c r="N60" i="3"/>
  <c r="M60" i="3"/>
  <c r="J312" i="2" l="1"/>
  <c r="E315" i="2"/>
  <c r="N59" i="3"/>
  <c r="M59" i="3"/>
  <c r="J314" i="2" l="1"/>
  <c r="E317" i="2"/>
  <c r="N58" i="3"/>
  <c r="M58" i="3"/>
  <c r="E319" i="2" l="1"/>
  <c r="J316" i="2"/>
  <c r="N57" i="3"/>
  <c r="M57" i="3"/>
  <c r="E321" i="2" l="1"/>
  <c r="J318" i="2"/>
  <c r="N56" i="3"/>
  <c r="M56" i="3"/>
  <c r="J320" i="2" l="1"/>
  <c r="E323" i="2"/>
  <c r="N55" i="3"/>
  <c r="M55" i="3"/>
  <c r="E325" i="2" l="1"/>
  <c r="J322" i="2"/>
  <c r="N54" i="3"/>
  <c r="M54" i="3"/>
  <c r="J324" i="2" l="1"/>
  <c r="E327" i="2"/>
  <c r="N53" i="3"/>
  <c r="M53" i="3"/>
  <c r="J326" i="2" l="1"/>
  <c r="E329" i="2"/>
  <c r="N52" i="3"/>
  <c r="M52" i="3"/>
  <c r="E331" i="2" l="1"/>
  <c r="J328" i="2"/>
  <c r="N51" i="3"/>
  <c r="M51" i="3"/>
  <c r="J330" i="2" l="1"/>
  <c r="E333" i="2"/>
  <c r="N50" i="3"/>
  <c r="M50" i="3"/>
  <c r="E335" i="2" l="1"/>
  <c r="J332" i="2"/>
  <c r="N49" i="3"/>
  <c r="M49" i="3"/>
  <c r="E337" i="2" l="1"/>
  <c r="J334" i="2"/>
  <c r="N48" i="3"/>
  <c r="M48" i="3"/>
  <c r="J336" i="2" l="1"/>
  <c r="E339" i="2"/>
  <c r="N47" i="3"/>
  <c r="M47" i="3"/>
  <c r="J338" i="2" l="1"/>
  <c r="E341" i="2"/>
  <c r="N46" i="3"/>
  <c r="M46" i="3"/>
  <c r="E343" i="2" l="1"/>
  <c r="J340" i="2"/>
  <c r="N45" i="3"/>
  <c r="M45" i="3"/>
  <c r="J342" i="2" l="1"/>
  <c r="E345" i="2"/>
  <c r="N44" i="3"/>
  <c r="M44" i="3"/>
  <c r="J344" i="2" l="1"/>
  <c r="E347" i="2"/>
  <c r="N43" i="3"/>
  <c r="M43" i="3"/>
  <c r="E349" i="2" l="1"/>
  <c r="J346" i="2"/>
  <c r="N42" i="3"/>
  <c r="M42" i="3"/>
  <c r="E351" i="2" l="1"/>
  <c r="J348" i="2"/>
  <c r="N41" i="3"/>
  <c r="M41" i="3"/>
  <c r="E353" i="2" l="1"/>
  <c r="J350" i="2"/>
  <c r="N40" i="3"/>
  <c r="M40" i="3"/>
  <c r="E355" i="2" l="1"/>
  <c r="J352" i="2"/>
  <c r="N39" i="3"/>
  <c r="M39" i="3"/>
  <c r="J354" i="2" l="1"/>
  <c r="E357" i="2"/>
  <c r="N38" i="3"/>
  <c r="M38" i="3"/>
  <c r="E359" i="2" l="1"/>
  <c r="J356" i="2"/>
  <c r="N37" i="3"/>
  <c r="M37" i="3"/>
  <c r="J358" i="2" l="1"/>
  <c r="E361" i="2"/>
  <c r="N36" i="3"/>
  <c r="M36" i="3"/>
  <c r="J360" i="2" l="1"/>
  <c r="E363" i="2"/>
  <c r="N35" i="3"/>
  <c r="M35" i="3"/>
  <c r="E365" i="2" l="1"/>
  <c r="J362" i="2"/>
  <c r="N34" i="3"/>
  <c r="M34" i="3"/>
  <c r="J364" i="2" l="1"/>
  <c r="E367" i="2"/>
  <c r="N33" i="3"/>
  <c r="M33" i="3"/>
  <c r="J366" i="2" l="1"/>
  <c r="E369" i="2"/>
  <c r="N32" i="3"/>
  <c r="M32" i="3"/>
  <c r="E371" i="2" l="1"/>
  <c r="J368" i="2"/>
  <c r="N31" i="3"/>
  <c r="M31" i="3"/>
  <c r="J370" i="2" l="1"/>
  <c r="E373" i="2"/>
  <c r="N30" i="3"/>
  <c r="M30" i="3"/>
  <c r="E375" i="2" l="1"/>
  <c r="J372" i="2"/>
  <c r="N29" i="3"/>
  <c r="M29" i="3"/>
  <c r="E377" i="2" l="1"/>
  <c r="J374" i="2"/>
  <c r="N28" i="3"/>
  <c r="M28" i="3"/>
  <c r="J376" i="2" l="1"/>
  <c r="E379" i="2"/>
  <c r="N27" i="3"/>
  <c r="M27" i="3"/>
  <c r="E381" i="2" l="1"/>
  <c r="J378" i="2"/>
  <c r="N26" i="3"/>
  <c r="M26" i="3"/>
  <c r="E383" i="2" l="1"/>
  <c r="J380" i="2"/>
  <c r="N25" i="3"/>
  <c r="M25" i="3"/>
  <c r="J382" i="2" l="1"/>
  <c r="E385" i="2"/>
  <c r="N24" i="3"/>
  <c r="M24" i="3"/>
  <c r="E387" i="2" l="1"/>
  <c r="J384" i="2"/>
  <c r="N23" i="3"/>
  <c r="M23" i="3"/>
  <c r="J386" i="2" l="1"/>
  <c r="E389" i="2"/>
  <c r="N22" i="3"/>
  <c r="M22" i="3"/>
  <c r="E391" i="2" l="1"/>
  <c r="J388" i="2"/>
  <c r="N21" i="3"/>
  <c r="M21" i="3"/>
  <c r="E393" i="2" l="1"/>
  <c r="J390" i="2"/>
  <c r="N20" i="3"/>
  <c r="M20" i="3"/>
  <c r="J392" i="2" l="1"/>
  <c r="E395" i="2"/>
  <c r="N19" i="3"/>
  <c r="M19" i="3"/>
  <c r="E397" i="2" l="1"/>
  <c r="J394" i="2"/>
  <c r="N18" i="3"/>
  <c r="M18" i="3"/>
  <c r="E399" i="2" l="1"/>
  <c r="J396" i="2"/>
  <c r="N17" i="3"/>
  <c r="M17" i="3"/>
  <c r="J398" i="2" l="1"/>
  <c r="E401" i="2"/>
  <c r="N16" i="3"/>
  <c r="M16" i="3"/>
  <c r="E403" i="2" l="1"/>
  <c r="J400" i="2"/>
  <c r="N15" i="3"/>
  <c r="M15" i="3"/>
  <c r="J402" i="2" l="1"/>
  <c r="E405" i="2"/>
  <c r="N14" i="3"/>
  <c r="M14" i="3"/>
  <c r="E407" i="2" l="1"/>
  <c r="J404" i="2"/>
  <c r="N13" i="3"/>
  <c r="M13" i="3"/>
  <c r="E409" i="2" l="1"/>
  <c r="J408" i="2" s="1"/>
  <c r="J406" i="2"/>
  <c r="N12" i="3"/>
  <c r="M12" i="3"/>
  <c r="N11" i="3" l="1"/>
  <c r="M11" i="3"/>
  <c r="N10" i="3" l="1"/>
  <c r="M10" i="3"/>
  <c r="E276" i="7" l="1"/>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AB13" i="11" l="1"/>
  <c r="AB14" i="11"/>
  <c r="N9" i="3" l="1"/>
  <c r="M9" i="3"/>
  <c r="A103" i="10" l="1"/>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6" i="9"/>
  <c r="C103" i="8"/>
  <c r="B103" i="10" s="1"/>
  <c r="C103" i="10" s="1"/>
  <c r="A103" i="8"/>
  <c r="C102" i="8"/>
  <c r="B102" i="10" s="1"/>
  <c r="C102" i="10" s="1"/>
  <c r="A102" i="8"/>
  <c r="C101" i="8"/>
  <c r="B101" i="10" s="1"/>
  <c r="C101" i="10" s="1"/>
  <c r="A101" i="8"/>
  <c r="C100" i="8"/>
  <c r="B100" i="10" s="1"/>
  <c r="C100" i="10" s="1"/>
  <c r="A100" i="8"/>
  <c r="C99" i="8"/>
  <c r="B99" i="10" s="1"/>
  <c r="C99" i="10" s="1"/>
  <c r="A99" i="8"/>
  <c r="C98" i="8"/>
  <c r="B98" i="10" s="1"/>
  <c r="C98" i="10" s="1"/>
  <c r="A98" i="8"/>
  <c r="C97" i="8"/>
  <c r="B97" i="10" s="1"/>
  <c r="C97" i="10" s="1"/>
  <c r="A97" i="8"/>
  <c r="C96" i="8"/>
  <c r="B96" i="10" s="1"/>
  <c r="C96" i="10" s="1"/>
  <c r="A96" i="8"/>
  <c r="C95" i="8"/>
  <c r="B95" i="10" s="1"/>
  <c r="C95" i="10" s="1"/>
  <c r="A95" i="8"/>
  <c r="C94" i="8"/>
  <c r="B94" i="10" s="1"/>
  <c r="C94" i="10" s="1"/>
  <c r="A94" i="8"/>
  <c r="C93" i="8"/>
  <c r="B93" i="10" s="1"/>
  <c r="C93" i="10" s="1"/>
  <c r="A93" i="8"/>
  <c r="C92" i="8"/>
  <c r="B92" i="10" s="1"/>
  <c r="C92" i="10" s="1"/>
  <c r="A92" i="8"/>
  <c r="C91" i="8"/>
  <c r="B91" i="10" s="1"/>
  <c r="C91" i="10" s="1"/>
  <c r="A91" i="8"/>
  <c r="C90" i="8"/>
  <c r="B90" i="10" s="1"/>
  <c r="C90" i="10" s="1"/>
  <c r="A90" i="8"/>
  <c r="C89" i="8"/>
  <c r="B89" i="10" s="1"/>
  <c r="C89" i="10" s="1"/>
  <c r="A89" i="8"/>
  <c r="C88" i="8"/>
  <c r="B88" i="10" s="1"/>
  <c r="C88" i="10" s="1"/>
  <c r="A88" i="8"/>
  <c r="C87" i="8"/>
  <c r="B87" i="10" s="1"/>
  <c r="C87" i="10" s="1"/>
  <c r="A87" i="8"/>
  <c r="C86" i="8"/>
  <c r="B86" i="10" s="1"/>
  <c r="C86" i="10" s="1"/>
  <c r="A86" i="8"/>
  <c r="C85" i="8"/>
  <c r="B85" i="10" s="1"/>
  <c r="C85" i="10" s="1"/>
  <c r="A85" i="8"/>
  <c r="C84" i="8"/>
  <c r="B84" i="10" s="1"/>
  <c r="C84" i="10" s="1"/>
  <c r="A84" i="8"/>
  <c r="C83" i="8"/>
  <c r="B83" i="10" s="1"/>
  <c r="C83" i="10" s="1"/>
  <c r="A83" i="8"/>
  <c r="C82" i="8"/>
  <c r="B82" i="10" s="1"/>
  <c r="C82" i="10" s="1"/>
  <c r="A82" i="8"/>
  <c r="C81" i="8"/>
  <c r="B81" i="10" s="1"/>
  <c r="C81" i="10" s="1"/>
  <c r="A81" i="8"/>
  <c r="C80" i="8"/>
  <c r="B80" i="10" s="1"/>
  <c r="C80" i="10" s="1"/>
  <c r="A80" i="8"/>
  <c r="C79" i="8"/>
  <c r="B79" i="10" s="1"/>
  <c r="C79" i="10" s="1"/>
  <c r="A79" i="8"/>
  <c r="C78" i="8"/>
  <c r="B78" i="10" s="1"/>
  <c r="C78" i="10" s="1"/>
  <c r="A78" i="8"/>
  <c r="C77" i="8"/>
  <c r="B77" i="10" s="1"/>
  <c r="C77" i="10" s="1"/>
  <c r="A77" i="8"/>
  <c r="C76" i="8"/>
  <c r="B76" i="10" s="1"/>
  <c r="C76" i="10" s="1"/>
  <c r="A76" i="8"/>
  <c r="C75" i="8"/>
  <c r="B75" i="10" s="1"/>
  <c r="C75" i="10" s="1"/>
  <c r="A75" i="8"/>
  <c r="C74" i="8"/>
  <c r="B74" i="10" s="1"/>
  <c r="C74" i="10" s="1"/>
  <c r="A74" i="8"/>
  <c r="C73" i="8"/>
  <c r="B73" i="10" s="1"/>
  <c r="C73" i="10" s="1"/>
  <c r="A73" i="8"/>
  <c r="C72" i="8"/>
  <c r="B72" i="10" s="1"/>
  <c r="C72" i="10" s="1"/>
  <c r="A72" i="8"/>
  <c r="C71" i="8"/>
  <c r="B71" i="10" s="1"/>
  <c r="C71" i="10" s="1"/>
  <c r="A71" i="8"/>
  <c r="C70" i="8"/>
  <c r="B70" i="10" s="1"/>
  <c r="C70" i="10" s="1"/>
  <c r="A70" i="8"/>
  <c r="C69" i="8"/>
  <c r="B69" i="10" s="1"/>
  <c r="C69" i="10" s="1"/>
  <c r="A69" i="8"/>
  <c r="C68" i="8"/>
  <c r="B68" i="10" s="1"/>
  <c r="C68" i="10" s="1"/>
  <c r="A68" i="8"/>
  <c r="C67" i="8"/>
  <c r="B67" i="10" s="1"/>
  <c r="C67" i="10" s="1"/>
  <c r="A67" i="8"/>
  <c r="C66" i="8"/>
  <c r="B66" i="10" s="1"/>
  <c r="C66" i="10" s="1"/>
  <c r="A66" i="8"/>
  <c r="C65" i="8"/>
  <c r="B65" i="10" s="1"/>
  <c r="C65" i="10" s="1"/>
  <c r="A65" i="8"/>
  <c r="C64" i="8"/>
  <c r="B64" i="10" s="1"/>
  <c r="C64" i="10" s="1"/>
  <c r="A64" i="8"/>
  <c r="C63" i="8"/>
  <c r="B63" i="10" s="1"/>
  <c r="C63" i="10" s="1"/>
  <c r="A63" i="8"/>
  <c r="C62" i="8"/>
  <c r="B62" i="10" s="1"/>
  <c r="C62" i="10" s="1"/>
  <c r="A62" i="8"/>
  <c r="C61" i="8"/>
  <c r="B61" i="10" s="1"/>
  <c r="C61" i="10" s="1"/>
  <c r="A61" i="8"/>
  <c r="C60" i="8"/>
  <c r="B60" i="10" s="1"/>
  <c r="C60" i="10" s="1"/>
  <c r="A60" i="8"/>
  <c r="C59" i="8"/>
  <c r="B59" i="10" s="1"/>
  <c r="C59" i="10" s="1"/>
  <c r="A59" i="8"/>
  <c r="C58" i="8"/>
  <c r="B58" i="10" s="1"/>
  <c r="C58" i="10" s="1"/>
  <c r="A58" i="8"/>
  <c r="C57" i="8"/>
  <c r="B57" i="10" s="1"/>
  <c r="C57" i="10" s="1"/>
  <c r="A57" i="8"/>
  <c r="C56" i="8"/>
  <c r="B56" i="10" s="1"/>
  <c r="C56" i="10" s="1"/>
  <c r="A56" i="8"/>
  <c r="C55" i="8"/>
  <c r="B55" i="10" s="1"/>
  <c r="C55" i="10" s="1"/>
  <c r="A55" i="8"/>
  <c r="C54" i="8"/>
  <c r="B54" i="10" s="1"/>
  <c r="C54" i="10" s="1"/>
  <c r="A54" i="8"/>
  <c r="C53" i="8"/>
  <c r="B53" i="10" s="1"/>
  <c r="C53" i="10" s="1"/>
  <c r="A53" i="8"/>
  <c r="C52" i="8"/>
  <c r="B52" i="10" s="1"/>
  <c r="C52" i="10" s="1"/>
  <c r="A52" i="8"/>
  <c r="C51" i="8"/>
  <c r="B51" i="10" s="1"/>
  <c r="C51" i="10" s="1"/>
  <c r="A51" i="8"/>
  <c r="C50" i="8"/>
  <c r="B50" i="10" s="1"/>
  <c r="C50" i="10" s="1"/>
  <c r="A50" i="8"/>
  <c r="C49" i="8"/>
  <c r="B49" i="10" s="1"/>
  <c r="C49" i="10" s="1"/>
  <c r="A49" i="8"/>
  <c r="C48" i="8"/>
  <c r="B48" i="10" s="1"/>
  <c r="C48" i="10" s="1"/>
  <c r="A48" i="8"/>
  <c r="C47" i="8"/>
  <c r="B47" i="10" s="1"/>
  <c r="C47" i="10" s="1"/>
  <c r="A47" i="8"/>
  <c r="C46" i="8"/>
  <c r="B46" i="10" s="1"/>
  <c r="C46" i="10" s="1"/>
  <c r="A46" i="8"/>
  <c r="C45" i="8"/>
  <c r="B45" i="10" s="1"/>
  <c r="C45" i="10" s="1"/>
  <c r="A45" i="8"/>
  <c r="C44" i="8"/>
  <c r="B44" i="10" s="1"/>
  <c r="C44" i="10" s="1"/>
  <c r="A44" i="8"/>
  <c r="C43" i="8"/>
  <c r="B43" i="10" s="1"/>
  <c r="C43" i="10" s="1"/>
  <c r="A43" i="8"/>
  <c r="C42" i="8"/>
  <c r="B42" i="10" s="1"/>
  <c r="C42" i="10" s="1"/>
  <c r="A42" i="8"/>
  <c r="C41" i="8"/>
  <c r="B41" i="10" s="1"/>
  <c r="C41" i="10" s="1"/>
  <c r="A41" i="8"/>
  <c r="C40" i="8"/>
  <c r="B40" i="10" s="1"/>
  <c r="C40" i="10" s="1"/>
  <c r="A40" i="8"/>
  <c r="C39" i="8"/>
  <c r="B39" i="10" s="1"/>
  <c r="C39" i="10" s="1"/>
  <c r="A39" i="8"/>
  <c r="C38" i="8"/>
  <c r="B38" i="10" s="1"/>
  <c r="C38" i="10" s="1"/>
  <c r="A38" i="8"/>
  <c r="C37" i="8"/>
  <c r="B37" i="10" s="1"/>
  <c r="C37" i="10" s="1"/>
  <c r="A37" i="8"/>
  <c r="C36" i="8"/>
  <c r="B36" i="10" s="1"/>
  <c r="C36" i="10" s="1"/>
  <c r="A36" i="8"/>
  <c r="C35" i="8"/>
  <c r="B35" i="10" s="1"/>
  <c r="C35" i="10" s="1"/>
  <c r="A35" i="8"/>
  <c r="C34" i="8"/>
  <c r="B34" i="10" s="1"/>
  <c r="C34" i="10" s="1"/>
  <c r="A34" i="8"/>
  <c r="C33" i="8"/>
  <c r="B33" i="10" s="1"/>
  <c r="C33" i="10" s="1"/>
  <c r="A33" i="8"/>
  <c r="C32" i="8"/>
  <c r="B32" i="10" s="1"/>
  <c r="C32" i="10" s="1"/>
  <c r="A32" i="8"/>
  <c r="C31" i="8"/>
  <c r="B31" i="10" s="1"/>
  <c r="C31" i="10" s="1"/>
  <c r="A31" i="8"/>
  <c r="C30" i="8"/>
  <c r="B30" i="10" s="1"/>
  <c r="C30" i="10" s="1"/>
  <c r="A30" i="8"/>
  <c r="C29" i="8"/>
  <c r="B29" i="10" s="1"/>
  <c r="C29" i="10" s="1"/>
  <c r="A29" i="8"/>
  <c r="C28" i="8"/>
  <c r="B28" i="10" s="1"/>
  <c r="C28" i="10" s="1"/>
  <c r="A28" i="8"/>
  <c r="C27" i="8"/>
  <c r="B27" i="10" s="1"/>
  <c r="C27" i="10" s="1"/>
  <c r="A27" i="8"/>
  <c r="C26" i="8"/>
  <c r="B26" i="10" s="1"/>
  <c r="C26" i="10" s="1"/>
  <c r="A26" i="8"/>
  <c r="C25" i="8"/>
  <c r="B25" i="10" s="1"/>
  <c r="C25" i="10" s="1"/>
  <c r="A25" i="8"/>
  <c r="C24" i="8"/>
  <c r="B24" i="10" s="1"/>
  <c r="C24" i="10" s="1"/>
  <c r="A24" i="8"/>
  <c r="C23" i="8"/>
  <c r="B23" i="10" s="1"/>
  <c r="C23" i="10" s="1"/>
  <c r="A23" i="8"/>
  <c r="C22" i="8"/>
  <c r="B22" i="10" s="1"/>
  <c r="C22" i="10" s="1"/>
  <c r="A22" i="8"/>
  <c r="C21" i="8"/>
  <c r="B21" i="10" s="1"/>
  <c r="C21" i="10" s="1"/>
  <c r="A21" i="8"/>
  <c r="C20" i="8"/>
  <c r="B20" i="10" s="1"/>
  <c r="C20" i="10" s="1"/>
  <c r="A20" i="8"/>
  <c r="C19" i="8"/>
  <c r="B19" i="10" s="1"/>
  <c r="C19" i="10" s="1"/>
  <c r="A19" i="8"/>
  <c r="C18" i="8"/>
  <c r="B18" i="10" s="1"/>
  <c r="C18" i="10" s="1"/>
  <c r="A18" i="8"/>
  <c r="C17" i="8"/>
  <c r="B17" i="10" s="1"/>
  <c r="C17" i="10" s="1"/>
  <c r="A17" i="8"/>
  <c r="C16" i="8"/>
  <c r="B16" i="10" s="1"/>
  <c r="C16" i="10" s="1"/>
  <c r="A16" i="8"/>
  <c r="C15" i="8"/>
  <c r="B15" i="10" s="1"/>
  <c r="C15" i="10" s="1"/>
  <c r="A15" i="8"/>
  <c r="C14" i="8"/>
  <c r="B14" i="10" s="1"/>
  <c r="C14" i="10" s="1"/>
  <c r="A14" i="8"/>
  <c r="C13" i="8"/>
  <c r="B13" i="10" s="1"/>
  <c r="C13" i="10" s="1"/>
  <c r="A13" i="8"/>
  <c r="C12" i="8"/>
  <c r="B12" i="10" s="1"/>
  <c r="C12" i="10" s="1"/>
  <c r="A12" i="8"/>
  <c r="C11" i="8"/>
  <c r="B11" i="10" s="1"/>
  <c r="C11" i="10" s="1"/>
  <c r="A11" i="8"/>
  <c r="C10" i="8"/>
  <c r="B10" i="10" s="1"/>
  <c r="C10" i="10" s="1"/>
  <c r="A10" i="8"/>
  <c r="C9" i="8"/>
  <c r="B9" i="10" s="1"/>
  <c r="C9" i="10" s="1"/>
  <c r="A9" i="8"/>
  <c r="C8" i="8"/>
  <c r="B8" i="10" s="1"/>
  <c r="C8" i="10" s="1"/>
  <c r="A8" i="8"/>
  <c r="C7" i="8"/>
  <c r="B7" i="10" s="1"/>
  <c r="C7" i="10" s="1"/>
  <c r="A7" i="8"/>
  <c r="C276" i="7"/>
  <c r="B276" i="7"/>
  <c r="C275" i="7"/>
  <c r="B275" i="7"/>
  <c r="C274" i="7"/>
  <c r="B274" i="7"/>
  <c r="C273" i="7"/>
  <c r="B273" i="7"/>
  <c r="C272" i="7"/>
  <c r="B272" i="7"/>
  <c r="C271" i="7"/>
  <c r="B271" i="7"/>
  <c r="C270" i="7"/>
  <c r="B270" i="7"/>
  <c r="C269" i="7"/>
  <c r="B269" i="7"/>
  <c r="C268" i="7"/>
  <c r="B268" i="7"/>
  <c r="C267" i="7"/>
  <c r="B267" i="7"/>
  <c r="C266" i="7"/>
  <c r="B266" i="7"/>
  <c r="C265" i="7"/>
  <c r="B265" i="7"/>
  <c r="C264" i="7"/>
  <c r="B264" i="7"/>
  <c r="C263" i="7"/>
  <c r="B263" i="7"/>
  <c r="C262" i="7"/>
  <c r="B262" i="7"/>
  <c r="C261" i="7"/>
  <c r="B261" i="7"/>
  <c r="C260" i="7"/>
  <c r="B260" i="7"/>
  <c r="C259" i="7"/>
  <c r="B259" i="7"/>
  <c r="C258" i="7"/>
  <c r="B258" i="7"/>
  <c r="C257" i="7"/>
  <c r="B257" i="7"/>
  <c r="C256" i="7"/>
  <c r="B256" i="7"/>
  <c r="C255" i="7"/>
  <c r="B255" i="7"/>
  <c r="C254" i="7"/>
  <c r="B254" i="7"/>
  <c r="C253" i="7"/>
  <c r="B253" i="7"/>
  <c r="C252" i="7"/>
  <c r="B252" i="7"/>
  <c r="C251" i="7"/>
  <c r="B251" i="7"/>
  <c r="C250" i="7"/>
  <c r="B250" i="7"/>
  <c r="C249" i="7"/>
  <c r="B249" i="7"/>
  <c r="C248" i="7"/>
  <c r="B248" i="7"/>
  <c r="C247" i="7"/>
  <c r="B247" i="7"/>
  <c r="C246" i="7"/>
  <c r="B246" i="7"/>
  <c r="C245" i="7"/>
  <c r="B245" i="7"/>
  <c r="C244" i="7"/>
  <c r="B244" i="7"/>
  <c r="C243" i="7"/>
  <c r="B243" i="7"/>
  <c r="C242" i="7"/>
  <c r="B242" i="7"/>
  <c r="C241" i="7"/>
  <c r="B241" i="7"/>
  <c r="C240" i="7"/>
  <c r="B240" i="7"/>
  <c r="C239" i="7"/>
  <c r="B239" i="7"/>
  <c r="C238" i="7"/>
  <c r="B238" i="7"/>
  <c r="C237" i="7"/>
  <c r="B237" i="7"/>
  <c r="C236" i="7"/>
  <c r="B236" i="7"/>
  <c r="C235" i="7"/>
  <c r="B235" i="7"/>
  <c r="C234" i="7"/>
  <c r="B234" i="7"/>
  <c r="C233" i="7"/>
  <c r="B233" i="7"/>
  <c r="C232" i="7"/>
  <c r="B232" i="7"/>
  <c r="C231" i="7"/>
  <c r="B231" i="7"/>
  <c r="C230" i="7"/>
  <c r="B230" i="7"/>
  <c r="C229" i="7"/>
  <c r="B229" i="7"/>
  <c r="C228" i="7"/>
  <c r="B228" i="7"/>
  <c r="C227" i="7"/>
  <c r="B227" i="7"/>
  <c r="C226" i="7"/>
  <c r="B226" i="7"/>
  <c r="C225" i="7"/>
  <c r="B225" i="7"/>
  <c r="C224" i="7"/>
  <c r="B224" i="7"/>
  <c r="C223" i="7"/>
  <c r="B223" i="7"/>
  <c r="C222" i="7"/>
  <c r="B222" i="7"/>
  <c r="C221" i="7"/>
  <c r="B221" i="7"/>
  <c r="C220" i="7"/>
  <c r="B220" i="7"/>
  <c r="C219" i="7"/>
  <c r="B219" i="7"/>
  <c r="C218" i="7"/>
  <c r="B218" i="7"/>
  <c r="C217" i="7"/>
  <c r="B217" i="7"/>
  <c r="C216" i="7"/>
  <c r="B216" i="7"/>
  <c r="C215" i="7"/>
  <c r="B215" i="7"/>
  <c r="C214" i="7"/>
  <c r="B214" i="7"/>
  <c r="C213" i="7"/>
  <c r="B213" i="7"/>
  <c r="C212" i="7"/>
  <c r="B212" i="7"/>
  <c r="C211" i="7"/>
  <c r="B211" i="7"/>
  <c r="C210" i="7"/>
  <c r="B210" i="7"/>
  <c r="C209" i="7"/>
  <c r="B209" i="7"/>
  <c r="C208" i="7"/>
  <c r="B208" i="7"/>
  <c r="E9" i="6"/>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8" i="6"/>
  <c r="D8" i="6"/>
  <c r="D9" i="6" s="1"/>
  <c r="F7" i="6"/>
  <c r="G6" i="6"/>
  <c r="G7" i="6" s="1"/>
  <c r="AD109" i="5"/>
  <c r="AC109" i="5"/>
  <c r="AB109" i="5"/>
  <c r="AA109" i="5"/>
  <c r="Z109" i="5"/>
  <c r="Y109" i="5"/>
  <c r="X109" i="5"/>
  <c r="W109" i="5"/>
  <c r="V109" i="5"/>
  <c r="U109" i="5"/>
  <c r="J109" i="5"/>
  <c r="I109" i="5"/>
  <c r="H109" i="5"/>
  <c r="G109" i="5"/>
  <c r="AD108" i="5"/>
  <c r="AC108" i="5"/>
  <c r="AB108" i="5"/>
  <c r="AA108" i="5"/>
  <c r="Z108" i="5"/>
  <c r="Y108" i="5"/>
  <c r="X108" i="5"/>
  <c r="W108" i="5"/>
  <c r="V108" i="5"/>
  <c r="U108" i="5"/>
  <c r="J108" i="5"/>
  <c r="I108" i="5"/>
  <c r="H108" i="5"/>
  <c r="G108" i="5"/>
  <c r="AD107" i="5"/>
  <c r="AC107" i="5"/>
  <c r="AB107" i="5"/>
  <c r="AA107" i="5"/>
  <c r="Z107" i="5"/>
  <c r="Y107" i="5"/>
  <c r="X107" i="5"/>
  <c r="W107" i="5"/>
  <c r="V107" i="5"/>
  <c r="U107" i="5"/>
  <c r="AD106" i="5"/>
  <c r="AC106" i="5"/>
  <c r="AB106" i="5"/>
  <c r="AA106" i="5"/>
  <c r="Z106" i="5"/>
  <c r="Y106" i="5"/>
  <c r="X106" i="5"/>
  <c r="W106" i="5"/>
  <c r="V106" i="5"/>
  <c r="U106" i="5"/>
  <c r="AD105" i="5"/>
  <c r="AC105" i="5"/>
  <c r="AB105" i="5"/>
  <c r="AA105" i="5"/>
  <c r="Z105" i="5"/>
  <c r="Y105" i="5"/>
  <c r="X105" i="5"/>
  <c r="W105" i="5"/>
  <c r="V105" i="5"/>
  <c r="U105" i="5"/>
  <c r="AD104" i="5"/>
  <c r="AC104" i="5"/>
  <c r="AB104" i="5"/>
  <c r="AA104" i="5"/>
  <c r="Z104" i="5"/>
  <c r="Y104" i="5"/>
  <c r="X104" i="5"/>
  <c r="W104" i="5"/>
  <c r="V104" i="5"/>
  <c r="U104" i="5"/>
  <c r="AD103" i="5"/>
  <c r="AC103" i="5"/>
  <c r="AB103" i="5"/>
  <c r="AA103" i="5"/>
  <c r="Z103" i="5"/>
  <c r="Y103" i="5"/>
  <c r="X103" i="5"/>
  <c r="W103" i="5"/>
  <c r="V103" i="5"/>
  <c r="U103" i="5"/>
  <c r="AD102" i="5"/>
  <c r="AC102" i="5"/>
  <c r="AB102" i="5"/>
  <c r="AA102" i="5"/>
  <c r="Z102" i="5"/>
  <c r="Y102" i="5"/>
  <c r="X102" i="5"/>
  <c r="W102" i="5"/>
  <c r="V102" i="5"/>
  <c r="U102" i="5"/>
  <c r="AD101" i="5"/>
  <c r="AC101" i="5"/>
  <c r="AB101" i="5"/>
  <c r="AA101" i="5"/>
  <c r="Z101" i="5"/>
  <c r="Y101" i="5"/>
  <c r="X101" i="5"/>
  <c r="W101" i="5"/>
  <c r="V101" i="5"/>
  <c r="U101" i="5"/>
  <c r="AD100" i="5"/>
  <c r="AC100" i="5"/>
  <c r="AB100" i="5"/>
  <c r="AA100" i="5"/>
  <c r="Z100" i="5"/>
  <c r="Y100" i="5"/>
  <c r="X100" i="5"/>
  <c r="W100" i="5"/>
  <c r="V100" i="5"/>
  <c r="U100" i="5"/>
  <c r="AD99" i="5"/>
  <c r="AC99" i="5"/>
  <c r="AB99" i="5"/>
  <c r="AA99" i="5"/>
  <c r="Z99" i="5"/>
  <c r="Y99" i="5"/>
  <c r="X99" i="5"/>
  <c r="W99" i="5"/>
  <c r="V99" i="5"/>
  <c r="U99" i="5"/>
  <c r="AD98" i="5"/>
  <c r="AC98" i="5"/>
  <c r="AB98" i="5"/>
  <c r="AA98" i="5"/>
  <c r="Z98" i="5"/>
  <c r="Y98" i="5"/>
  <c r="X98" i="5"/>
  <c r="W98" i="5"/>
  <c r="V98" i="5"/>
  <c r="U98" i="5"/>
  <c r="AD97" i="5"/>
  <c r="AC97" i="5"/>
  <c r="AB97" i="5"/>
  <c r="AA97" i="5"/>
  <c r="Z97" i="5"/>
  <c r="Y97" i="5"/>
  <c r="X97" i="5"/>
  <c r="W97" i="5"/>
  <c r="V97" i="5"/>
  <c r="U97" i="5"/>
  <c r="AD96" i="5"/>
  <c r="AC96" i="5"/>
  <c r="AB96" i="5"/>
  <c r="AA96" i="5"/>
  <c r="Z96" i="5"/>
  <c r="Y96" i="5"/>
  <c r="X96" i="5"/>
  <c r="W96" i="5"/>
  <c r="V96" i="5"/>
  <c r="U96" i="5"/>
  <c r="AD95" i="5"/>
  <c r="AC95" i="5"/>
  <c r="AB95" i="5"/>
  <c r="AA95" i="5"/>
  <c r="Z95" i="5"/>
  <c r="Y95" i="5"/>
  <c r="X95" i="5"/>
  <c r="W95" i="5"/>
  <c r="V95" i="5"/>
  <c r="U95" i="5"/>
  <c r="AD94" i="5"/>
  <c r="AC94" i="5"/>
  <c r="AB94" i="5"/>
  <c r="AA94" i="5"/>
  <c r="Z94" i="5"/>
  <c r="Y94" i="5"/>
  <c r="X94" i="5"/>
  <c r="W94" i="5"/>
  <c r="V94" i="5"/>
  <c r="U94" i="5"/>
  <c r="AD93" i="5"/>
  <c r="AC93" i="5"/>
  <c r="AB93" i="5"/>
  <c r="AA93" i="5"/>
  <c r="Z93" i="5"/>
  <c r="Y93" i="5"/>
  <c r="X93" i="5"/>
  <c r="W93" i="5"/>
  <c r="V93" i="5"/>
  <c r="U93" i="5"/>
  <c r="AD92" i="5"/>
  <c r="AC92" i="5"/>
  <c r="AB92" i="5"/>
  <c r="AA92" i="5"/>
  <c r="Z92" i="5"/>
  <c r="Y92" i="5"/>
  <c r="X92" i="5"/>
  <c r="W92" i="5"/>
  <c r="V92" i="5"/>
  <c r="U92" i="5"/>
  <c r="AD91" i="5"/>
  <c r="AC91" i="5"/>
  <c r="AB91" i="5"/>
  <c r="AA91" i="5"/>
  <c r="Z91" i="5"/>
  <c r="Y91" i="5"/>
  <c r="X91" i="5"/>
  <c r="W91" i="5"/>
  <c r="V91" i="5"/>
  <c r="U91" i="5"/>
  <c r="AD90" i="5"/>
  <c r="AC90" i="5"/>
  <c r="AB90" i="5"/>
  <c r="AA90" i="5"/>
  <c r="Z90" i="5"/>
  <c r="Y90" i="5"/>
  <c r="X90" i="5"/>
  <c r="W90" i="5"/>
  <c r="V90" i="5"/>
  <c r="U90" i="5"/>
  <c r="AD89" i="5"/>
  <c r="AC89" i="5"/>
  <c r="AB89" i="5"/>
  <c r="AA89" i="5"/>
  <c r="Z89" i="5"/>
  <c r="Y89" i="5"/>
  <c r="X89" i="5"/>
  <c r="W89" i="5"/>
  <c r="V89" i="5"/>
  <c r="U89" i="5"/>
  <c r="AD88" i="5"/>
  <c r="AC88" i="5"/>
  <c r="AB88" i="5"/>
  <c r="AA88" i="5"/>
  <c r="Z88" i="5"/>
  <c r="Y88" i="5"/>
  <c r="X88" i="5"/>
  <c r="W88" i="5"/>
  <c r="V88" i="5"/>
  <c r="U88" i="5"/>
  <c r="J88" i="5"/>
  <c r="I88" i="5"/>
  <c r="H88" i="5"/>
  <c r="G88" i="5"/>
  <c r="AD87" i="5"/>
  <c r="AC87" i="5"/>
  <c r="AB87" i="5"/>
  <c r="AA87" i="5"/>
  <c r="Z87" i="5"/>
  <c r="Y87" i="5"/>
  <c r="X87" i="5"/>
  <c r="W87" i="5"/>
  <c r="V87" i="5"/>
  <c r="U87" i="5"/>
  <c r="J87" i="5"/>
  <c r="I87" i="5"/>
  <c r="H87" i="5"/>
  <c r="G87" i="5"/>
  <c r="AD86" i="5"/>
  <c r="AC86" i="5"/>
  <c r="AB86" i="5"/>
  <c r="AA86" i="5"/>
  <c r="Z86" i="5"/>
  <c r="Y86" i="5"/>
  <c r="X86" i="5"/>
  <c r="W86" i="5"/>
  <c r="V86" i="5"/>
  <c r="U86" i="5"/>
  <c r="J86" i="5"/>
  <c r="I86" i="5"/>
  <c r="H86" i="5"/>
  <c r="G86" i="5"/>
  <c r="AD85" i="5"/>
  <c r="AC85" i="5"/>
  <c r="AB85" i="5"/>
  <c r="AA85" i="5"/>
  <c r="Z85" i="5"/>
  <c r="Y85" i="5"/>
  <c r="X85" i="5"/>
  <c r="W85" i="5"/>
  <c r="V85" i="5"/>
  <c r="U85" i="5"/>
  <c r="J85" i="5"/>
  <c r="I85" i="5"/>
  <c r="H85" i="5"/>
  <c r="G85" i="5"/>
  <c r="AD84" i="5"/>
  <c r="AC84" i="5"/>
  <c r="AB84" i="5"/>
  <c r="AA84" i="5"/>
  <c r="Z84" i="5"/>
  <c r="Y84" i="5"/>
  <c r="X84" i="5"/>
  <c r="W84" i="5"/>
  <c r="V84" i="5"/>
  <c r="U84" i="5"/>
  <c r="J84" i="5"/>
  <c r="I84" i="5"/>
  <c r="H84" i="5"/>
  <c r="G84" i="5"/>
  <c r="AD83" i="5"/>
  <c r="AC83" i="5"/>
  <c r="AB83" i="5"/>
  <c r="AA83" i="5"/>
  <c r="Z83" i="5"/>
  <c r="Y83" i="5"/>
  <c r="X83" i="5"/>
  <c r="W83" i="5"/>
  <c r="V83" i="5"/>
  <c r="U83" i="5"/>
  <c r="J83" i="5"/>
  <c r="I83" i="5"/>
  <c r="H83" i="5"/>
  <c r="G83" i="5"/>
  <c r="AD82" i="5"/>
  <c r="AC82" i="5"/>
  <c r="AB82" i="5"/>
  <c r="AA82" i="5"/>
  <c r="Z82" i="5"/>
  <c r="Y82" i="5"/>
  <c r="X82" i="5"/>
  <c r="W82" i="5"/>
  <c r="V82" i="5"/>
  <c r="U82" i="5"/>
  <c r="J82" i="5"/>
  <c r="I82" i="5"/>
  <c r="H82" i="5"/>
  <c r="G82" i="5"/>
  <c r="AD81" i="5"/>
  <c r="AC81" i="5"/>
  <c r="AB81" i="5"/>
  <c r="AA81" i="5"/>
  <c r="Z81" i="5"/>
  <c r="Y81" i="5"/>
  <c r="X81" i="5"/>
  <c r="W81" i="5"/>
  <c r="V81" i="5"/>
  <c r="U81" i="5"/>
  <c r="J81" i="5"/>
  <c r="I81" i="5"/>
  <c r="H81" i="5"/>
  <c r="G81" i="5"/>
  <c r="AD80" i="5"/>
  <c r="AC80" i="5"/>
  <c r="AB80" i="5"/>
  <c r="AA80" i="5"/>
  <c r="Z80" i="5"/>
  <c r="Y80" i="5"/>
  <c r="X80" i="5"/>
  <c r="W80" i="5"/>
  <c r="V80" i="5"/>
  <c r="U80" i="5"/>
  <c r="AD79" i="5"/>
  <c r="AC79" i="5"/>
  <c r="AB79" i="5"/>
  <c r="AA79" i="5"/>
  <c r="Z79" i="5"/>
  <c r="Y79" i="5"/>
  <c r="X79" i="5"/>
  <c r="W79" i="5"/>
  <c r="V79" i="5"/>
  <c r="U79" i="5"/>
  <c r="J79" i="5"/>
  <c r="H79" i="5"/>
  <c r="AD78" i="5"/>
  <c r="AC78" i="5"/>
  <c r="AB78" i="5"/>
  <c r="AA78" i="5"/>
  <c r="Z78" i="5"/>
  <c r="Y78" i="5"/>
  <c r="X78" i="5"/>
  <c r="W78" i="5"/>
  <c r="V78" i="5"/>
  <c r="U78" i="5"/>
  <c r="AD77" i="5"/>
  <c r="AC77" i="5"/>
  <c r="AB77" i="5"/>
  <c r="AA77" i="5"/>
  <c r="Z77" i="5"/>
  <c r="Y77" i="5"/>
  <c r="X77" i="5"/>
  <c r="W77" i="5"/>
  <c r="V77" i="5"/>
  <c r="U77" i="5"/>
  <c r="AD76" i="5"/>
  <c r="AC76" i="5"/>
  <c r="AB76" i="5"/>
  <c r="AA76" i="5"/>
  <c r="Z76" i="5"/>
  <c r="Y76" i="5"/>
  <c r="X76" i="5"/>
  <c r="W76" i="5"/>
  <c r="V76" i="5"/>
  <c r="U76" i="5"/>
  <c r="AD75" i="5"/>
  <c r="AC75" i="5"/>
  <c r="AB75" i="5"/>
  <c r="AA75" i="5"/>
  <c r="Z75" i="5"/>
  <c r="Y75" i="5"/>
  <c r="X75" i="5"/>
  <c r="W75" i="5"/>
  <c r="V75" i="5"/>
  <c r="U75" i="5"/>
  <c r="AD74" i="5"/>
  <c r="AC74" i="5"/>
  <c r="AB74" i="5"/>
  <c r="AA74" i="5"/>
  <c r="Z74" i="5"/>
  <c r="Y74" i="5"/>
  <c r="X74" i="5"/>
  <c r="W74" i="5"/>
  <c r="V74" i="5"/>
  <c r="U74" i="5"/>
  <c r="AD73" i="5"/>
  <c r="AC73" i="5"/>
  <c r="AB73" i="5"/>
  <c r="AA73" i="5"/>
  <c r="Z73" i="5"/>
  <c r="Y73" i="5"/>
  <c r="X73" i="5"/>
  <c r="W73" i="5"/>
  <c r="V73" i="5"/>
  <c r="U73" i="5"/>
  <c r="AD72" i="5"/>
  <c r="AC72" i="5"/>
  <c r="AB72" i="5"/>
  <c r="AA72" i="5"/>
  <c r="Z72" i="5"/>
  <c r="Y72" i="5"/>
  <c r="X72" i="5"/>
  <c r="W72" i="5"/>
  <c r="V72" i="5"/>
  <c r="U72" i="5"/>
  <c r="AD71" i="5"/>
  <c r="AC71" i="5"/>
  <c r="AB71" i="5"/>
  <c r="AA71" i="5"/>
  <c r="Z71" i="5"/>
  <c r="Y71" i="5"/>
  <c r="X71" i="5"/>
  <c r="W71" i="5"/>
  <c r="V71" i="5"/>
  <c r="U71" i="5"/>
  <c r="AD70" i="5"/>
  <c r="AC70" i="5"/>
  <c r="AB70" i="5"/>
  <c r="AA70" i="5"/>
  <c r="Z70" i="5"/>
  <c r="Y70" i="5"/>
  <c r="X70" i="5"/>
  <c r="W70" i="5"/>
  <c r="V70" i="5"/>
  <c r="U70" i="5"/>
  <c r="AD69" i="5"/>
  <c r="AC69" i="5"/>
  <c r="AB69" i="5"/>
  <c r="AA69" i="5"/>
  <c r="Z69" i="5"/>
  <c r="Y69" i="5"/>
  <c r="X69" i="5"/>
  <c r="W69" i="5"/>
  <c r="V69" i="5"/>
  <c r="U69" i="5"/>
  <c r="AD68" i="5"/>
  <c r="AC68" i="5"/>
  <c r="AB68" i="5"/>
  <c r="AA68" i="5"/>
  <c r="Z68" i="5"/>
  <c r="Y68" i="5"/>
  <c r="X68" i="5"/>
  <c r="W68" i="5"/>
  <c r="V68" i="5"/>
  <c r="U68" i="5"/>
  <c r="AD67" i="5"/>
  <c r="AC67" i="5"/>
  <c r="AB67" i="5"/>
  <c r="AA67" i="5"/>
  <c r="Z67" i="5"/>
  <c r="Y67" i="5"/>
  <c r="X67" i="5"/>
  <c r="W67" i="5"/>
  <c r="V67" i="5"/>
  <c r="U67" i="5"/>
  <c r="AD66" i="5"/>
  <c r="AC66" i="5"/>
  <c r="AB66" i="5"/>
  <c r="AA66" i="5"/>
  <c r="Z66" i="5"/>
  <c r="Y66" i="5"/>
  <c r="X66" i="5"/>
  <c r="W66" i="5"/>
  <c r="V66" i="5"/>
  <c r="U66" i="5"/>
  <c r="AD65" i="5"/>
  <c r="AC65" i="5"/>
  <c r="AB65" i="5"/>
  <c r="AA65" i="5"/>
  <c r="Z65" i="5"/>
  <c r="Y65" i="5"/>
  <c r="X65" i="5"/>
  <c r="W65" i="5"/>
  <c r="V65" i="5"/>
  <c r="U65" i="5"/>
  <c r="AD64" i="5"/>
  <c r="AC64" i="5"/>
  <c r="AB64" i="5"/>
  <c r="AA64" i="5"/>
  <c r="Z64" i="5"/>
  <c r="Y64" i="5"/>
  <c r="X64" i="5"/>
  <c r="W64" i="5"/>
  <c r="V64" i="5"/>
  <c r="U64" i="5"/>
  <c r="AD63" i="5"/>
  <c r="AC63" i="5"/>
  <c r="AB63" i="5"/>
  <c r="AA63" i="5"/>
  <c r="Z63" i="5"/>
  <c r="Y63" i="5"/>
  <c r="X63" i="5"/>
  <c r="W63" i="5"/>
  <c r="V63" i="5"/>
  <c r="U63" i="5"/>
  <c r="AD62" i="5"/>
  <c r="AC62" i="5"/>
  <c r="AB62" i="5"/>
  <c r="AA62" i="5"/>
  <c r="Z62" i="5"/>
  <c r="Y62" i="5"/>
  <c r="X62" i="5"/>
  <c r="W62" i="5"/>
  <c r="V62" i="5"/>
  <c r="U62" i="5"/>
  <c r="AD61" i="5"/>
  <c r="AC61" i="5"/>
  <c r="AB61" i="5"/>
  <c r="AA61" i="5"/>
  <c r="Z61" i="5"/>
  <c r="Y61" i="5"/>
  <c r="X61" i="5"/>
  <c r="W61" i="5"/>
  <c r="V61" i="5"/>
  <c r="U61" i="5"/>
  <c r="AD60" i="5"/>
  <c r="AC60" i="5"/>
  <c r="AB60" i="5"/>
  <c r="AA60" i="5"/>
  <c r="Z60" i="5"/>
  <c r="Y60" i="5"/>
  <c r="X60" i="5"/>
  <c r="W60" i="5"/>
  <c r="V60" i="5"/>
  <c r="U60" i="5"/>
  <c r="AD59" i="5"/>
  <c r="AC59" i="5"/>
  <c r="AB59" i="5"/>
  <c r="AA59" i="5"/>
  <c r="Z59" i="5"/>
  <c r="Y59" i="5"/>
  <c r="X59" i="5"/>
  <c r="W59" i="5"/>
  <c r="V59" i="5"/>
  <c r="U59" i="5"/>
  <c r="AD58" i="5"/>
  <c r="AC58" i="5"/>
  <c r="AB58" i="5"/>
  <c r="AA58" i="5"/>
  <c r="Z58" i="5"/>
  <c r="Y58" i="5"/>
  <c r="X58" i="5"/>
  <c r="W58" i="5"/>
  <c r="V58" i="5"/>
  <c r="U58" i="5"/>
  <c r="AD57" i="5"/>
  <c r="AC57" i="5"/>
  <c r="AB57" i="5"/>
  <c r="AA57" i="5"/>
  <c r="Z57" i="5"/>
  <c r="Y57" i="5"/>
  <c r="X57" i="5"/>
  <c r="W57" i="5"/>
  <c r="V57" i="5"/>
  <c r="U57" i="5"/>
  <c r="AD56" i="5"/>
  <c r="AC56" i="5"/>
  <c r="AB56" i="5"/>
  <c r="AA56" i="5"/>
  <c r="Z56" i="5"/>
  <c r="Y56" i="5"/>
  <c r="X56" i="5"/>
  <c r="W56" i="5"/>
  <c r="V56" i="5"/>
  <c r="U56" i="5"/>
  <c r="AD55" i="5"/>
  <c r="AC55" i="5"/>
  <c r="AB55" i="5"/>
  <c r="AA55" i="5"/>
  <c r="Z55" i="5"/>
  <c r="Y55" i="5"/>
  <c r="X55" i="5"/>
  <c r="W55" i="5"/>
  <c r="V55" i="5"/>
  <c r="U55" i="5"/>
  <c r="AD54" i="5"/>
  <c r="AC54" i="5"/>
  <c r="AB54" i="5"/>
  <c r="AA54" i="5"/>
  <c r="Z54" i="5"/>
  <c r="Y54" i="5"/>
  <c r="X54" i="5"/>
  <c r="W54" i="5"/>
  <c r="V54" i="5"/>
  <c r="U54" i="5"/>
  <c r="AD53" i="5"/>
  <c r="AC53" i="5"/>
  <c r="AB53" i="5"/>
  <c r="AA53" i="5"/>
  <c r="Z53" i="5"/>
  <c r="Y53" i="5"/>
  <c r="X53" i="5"/>
  <c r="W53" i="5"/>
  <c r="V53" i="5"/>
  <c r="U53" i="5"/>
  <c r="AD52" i="5"/>
  <c r="AC52" i="5"/>
  <c r="AB52" i="5"/>
  <c r="AA52" i="5"/>
  <c r="Z52" i="5"/>
  <c r="Y52" i="5"/>
  <c r="X52" i="5"/>
  <c r="W52" i="5"/>
  <c r="V52" i="5"/>
  <c r="U52" i="5"/>
  <c r="AD51" i="5"/>
  <c r="AC51" i="5"/>
  <c r="AB51" i="5"/>
  <c r="AA51" i="5"/>
  <c r="Z51" i="5"/>
  <c r="Y51" i="5"/>
  <c r="X51" i="5"/>
  <c r="W51" i="5"/>
  <c r="V51" i="5"/>
  <c r="U51" i="5"/>
  <c r="AD50" i="5"/>
  <c r="AC50" i="5"/>
  <c r="AB50" i="5"/>
  <c r="AA50" i="5"/>
  <c r="Z50" i="5"/>
  <c r="Y50" i="5"/>
  <c r="X50" i="5"/>
  <c r="W50" i="5"/>
  <c r="V50" i="5"/>
  <c r="U50" i="5"/>
  <c r="AD49" i="5"/>
  <c r="AC49" i="5"/>
  <c r="AB49" i="5"/>
  <c r="AA49" i="5"/>
  <c r="Z49" i="5"/>
  <c r="Y49" i="5"/>
  <c r="X49" i="5"/>
  <c r="W49" i="5"/>
  <c r="V49" i="5"/>
  <c r="U49" i="5"/>
  <c r="AD48" i="5"/>
  <c r="AC48" i="5"/>
  <c r="AB48" i="5"/>
  <c r="AA48" i="5"/>
  <c r="Z48" i="5"/>
  <c r="Y48" i="5"/>
  <c r="X48" i="5"/>
  <c r="W48" i="5"/>
  <c r="V48" i="5"/>
  <c r="U48" i="5"/>
  <c r="AD47" i="5"/>
  <c r="AC47" i="5"/>
  <c r="AB47" i="5"/>
  <c r="AA47" i="5"/>
  <c r="Z47" i="5"/>
  <c r="Y47" i="5"/>
  <c r="X47" i="5"/>
  <c r="W47" i="5"/>
  <c r="V47" i="5"/>
  <c r="U47" i="5"/>
  <c r="AD46" i="5"/>
  <c r="AC46" i="5"/>
  <c r="AB46" i="5"/>
  <c r="AA46" i="5"/>
  <c r="Z46" i="5"/>
  <c r="Y46" i="5"/>
  <c r="X46" i="5"/>
  <c r="W46" i="5"/>
  <c r="V46" i="5"/>
  <c r="U46" i="5"/>
  <c r="AD45" i="5"/>
  <c r="AC45" i="5"/>
  <c r="AB45" i="5"/>
  <c r="AA45" i="5"/>
  <c r="Z45" i="5"/>
  <c r="Y45" i="5"/>
  <c r="X45" i="5"/>
  <c r="W45" i="5"/>
  <c r="V45" i="5"/>
  <c r="U45" i="5"/>
  <c r="AD44" i="5"/>
  <c r="AC44" i="5"/>
  <c r="AB44" i="5"/>
  <c r="AA44" i="5"/>
  <c r="Z44" i="5"/>
  <c r="Y44" i="5"/>
  <c r="X44" i="5"/>
  <c r="W44" i="5"/>
  <c r="V44" i="5"/>
  <c r="U44" i="5"/>
  <c r="AD43" i="5"/>
  <c r="AC43" i="5"/>
  <c r="AB43" i="5"/>
  <c r="AA43" i="5"/>
  <c r="Z43" i="5"/>
  <c r="Y43" i="5"/>
  <c r="X43" i="5"/>
  <c r="W43" i="5"/>
  <c r="V43" i="5"/>
  <c r="U43" i="5"/>
  <c r="AD42" i="5"/>
  <c r="AC42" i="5"/>
  <c r="AB42" i="5"/>
  <c r="AA42" i="5"/>
  <c r="Z42" i="5"/>
  <c r="Y42" i="5"/>
  <c r="X42" i="5"/>
  <c r="W42" i="5"/>
  <c r="V42" i="5"/>
  <c r="U42" i="5"/>
  <c r="AD41" i="5"/>
  <c r="AC41" i="5"/>
  <c r="AB41" i="5"/>
  <c r="AA41" i="5"/>
  <c r="Z41" i="5"/>
  <c r="Y41" i="5"/>
  <c r="X41" i="5"/>
  <c r="W41" i="5"/>
  <c r="V41" i="5"/>
  <c r="U41" i="5"/>
  <c r="AD40" i="5"/>
  <c r="AC40" i="5"/>
  <c r="AB40" i="5"/>
  <c r="AA40" i="5"/>
  <c r="Z40" i="5"/>
  <c r="Y40" i="5"/>
  <c r="X40" i="5"/>
  <c r="W40" i="5"/>
  <c r="V40" i="5"/>
  <c r="U40" i="5"/>
  <c r="AD39" i="5"/>
  <c r="AC39" i="5"/>
  <c r="AB39" i="5"/>
  <c r="AA39" i="5"/>
  <c r="Z39" i="5"/>
  <c r="Y39" i="5"/>
  <c r="X39" i="5"/>
  <c r="W39" i="5"/>
  <c r="V39" i="5"/>
  <c r="U39" i="5"/>
  <c r="AD38" i="5"/>
  <c r="AC38" i="5"/>
  <c r="AB38" i="5"/>
  <c r="AA38" i="5"/>
  <c r="Z38" i="5"/>
  <c r="Y38" i="5"/>
  <c r="X38" i="5"/>
  <c r="W38" i="5"/>
  <c r="V38" i="5"/>
  <c r="U38" i="5"/>
  <c r="AD37" i="5"/>
  <c r="AC37" i="5"/>
  <c r="AB37" i="5"/>
  <c r="AA37" i="5"/>
  <c r="Z37" i="5"/>
  <c r="Y37" i="5"/>
  <c r="X37" i="5"/>
  <c r="W37" i="5"/>
  <c r="V37" i="5"/>
  <c r="U37" i="5"/>
  <c r="AD36" i="5"/>
  <c r="AC36" i="5"/>
  <c r="AB36" i="5"/>
  <c r="AA36" i="5"/>
  <c r="Z36" i="5"/>
  <c r="Y36" i="5"/>
  <c r="X36" i="5"/>
  <c r="W36" i="5"/>
  <c r="V36" i="5"/>
  <c r="U36" i="5"/>
  <c r="AD35" i="5"/>
  <c r="AC35" i="5"/>
  <c r="AB35" i="5"/>
  <c r="AA35" i="5"/>
  <c r="Z35" i="5"/>
  <c r="Y35" i="5"/>
  <c r="X35" i="5"/>
  <c r="W35" i="5"/>
  <c r="V35" i="5"/>
  <c r="U35" i="5"/>
  <c r="AD34" i="5"/>
  <c r="AC34" i="5"/>
  <c r="AB34" i="5"/>
  <c r="AA34" i="5"/>
  <c r="Z34" i="5"/>
  <c r="Y34" i="5"/>
  <c r="X34" i="5"/>
  <c r="W34" i="5"/>
  <c r="V34" i="5"/>
  <c r="U34" i="5"/>
  <c r="AD33" i="5"/>
  <c r="AC33" i="5"/>
  <c r="AB33" i="5"/>
  <c r="AA33" i="5"/>
  <c r="Z33" i="5"/>
  <c r="Y33" i="5"/>
  <c r="X33" i="5"/>
  <c r="W33" i="5"/>
  <c r="V33" i="5"/>
  <c r="U33" i="5"/>
  <c r="AD32" i="5"/>
  <c r="AC32" i="5"/>
  <c r="AB32" i="5"/>
  <c r="AA32" i="5"/>
  <c r="Z32" i="5"/>
  <c r="Y32" i="5"/>
  <c r="X32" i="5"/>
  <c r="W32" i="5"/>
  <c r="V32" i="5"/>
  <c r="U32" i="5"/>
  <c r="AD31" i="5"/>
  <c r="AC31" i="5"/>
  <c r="AB31" i="5"/>
  <c r="AA31" i="5"/>
  <c r="Z31" i="5"/>
  <c r="Y31" i="5"/>
  <c r="X31" i="5"/>
  <c r="W31" i="5"/>
  <c r="V31" i="5"/>
  <c r="U31" i="5"/>
  <c r="J31" i="5"/>
  <c r="H31" i="5"/>
  <c r="AD30" i="5"/>
  <c r="AC30" i="5"/>
  <c r="AB30" i="5"/>
  <c r="AA30" i="5"/>
  <c r="Z30" i="5"/>
  <c r="Y30" i="5"/>
  <c r="X30" i="5"/>
  <c r="W30" i="5"/>
  <c r="V30" i="5"/>
  <c r="U30" i="5"/>
  <c r="AD29" i="5"/>
  <c r="AC29" i="5"/>
  <c r="AB29" i="5"/>
  <c r="AA29" i="5"/>
  <c r="Z29" i="5"/>
  <c r="Y29" i="5"/>
  <c r="X29" i="5"/>
  <c r="W29" i="5"/>
  <c r="V29" i="5"/>
  <c r="U29" i="5"/>
  <c r="AD28" i="5"/>
  <c r="AC28" i="5"/>
  <c r="AB28" i="5"/>
  <c r="AA28" i="5"/>
  <c r="Z28" i="5"/>
  <c r="Y28" i="5"/>
  <c r="X28" i="5"/>
  <c r="W28" i="5"/>
  <c r="V28" i="5"/>
  <c r="U28" i="5"/>
  <c r="AD27" i="5"/>
  <c r="AC27" i="5"/>
  <c r="AB27" i="5"/>
  <c r="AA27" i="5"/>
  <c r="Z27" i="5"/>
  <c r="Y27" i="5"/>
  <c r="X27" i="5"/>
  <c r="W27" i="5"/>
  <c r="V27" i="5"/>
  <c r="U27" i="5"/>
  <c r="AD26" i="5"/>
  <c r="AC26" i="5"/>
  <c r="AB26" i="5"/>
  <c r="AA26" i="5"/>
  <c r="Z26" i="5"/>
  <c r="Y26" i="5"/>
  <c r="X26" i="5"/>
  <c r="W26" i="5"/>
  <c r="V26" i="5"/>
  <c r="U26" i="5"/>
  <c r="AD25" i="5"/>
  <c r="AC25" i="5"/>
  <c r="AB25" i="5"/>
  <c r="AA25" i="5"/>
  <c r="Z25" i="5"/>
  <c r="Y25" i="5"/>
  <c r="X25" i="5"/>
  <c r="W25" i="5"/>
  <c r="V25" i="5"/>
  <c r="U25" i="5"/>
  <c r="AD24" i="5"/>
  <c r="AC24" i="5"/>
  <c r="AB24" i="5"/>
  <c r="AA24" i="5"/>
  <c r="Z24" i="5"/>
  <c r="Y24" i="5"/>
  <c r="X24" i="5"/>
  <c r="W24" i="5"/>
  <c r="V24" i="5"/>
  <c r="U24" i="5"/>
  <c r="AD23" i="5"/>
  <c r="AC23" i="5"/>
  <c r="AB23" i="5"/>
  <c r="AA23" i="5"/>
  <c r="Z23" i="5"/>
  <c r="Y23" i="5"/>
  <c r="X23" i="5"/>
  <c r="W23" i="5"/>
  <c r="V23" i="5"/>
  <c r="U23" i="5"/>
  <c r="AD22" i="5"/>
  <c r="AC22" i="5"/>
  <c r="AB22" i="5"/>
  <c r="AA22" i="5"/>
  <c r="Z22" i="5"/>
  <c r="Y22" i="5"/>
  <c r="X22" i="5"/>
  <c r="W22" i="5"/>
  <c r="V22" i="5"/>
  <c r="U22" i="5"/>
  <c r="AD21" i="5"/>
  <c r="AC21" i="5"/>
  <c r="AB21" i="5"/>
  <c r="AA21" i="5"/>
  <c r="Z21" i="5"/>
  <c r="Y21" i="5"/>
  <c r="X21" i="5"/>
  <c r="W21" i="5"/>
  <c r="V21" i="5"/>
  <c r="U21" i="5"/>
  <c r="AD20" i="5"/>
  <c r="AC20" i="5"/>
  <c r="AB20" i="5"/>
  <c r="AA20" i="5"/>
  <c r="Z20" i="5"/>
  <c r="Y20" i="5"/>
  <c r="X20" i="5"/>
  <c r="W20" i="5"/>
  <c r="V20" i="5"/>
  <c r="U20" i="5"/>
  <c r="J20" i="5"/>
  <c r="I20" i="5"/>
  <c r="H20" i="5"/>
  <c r="G20" i="5"/>
  <c r="AD19" i="5"/>
  <c r="AC19" i="5"/>
  <c r="AB19" i="5"/>
  <c r="AA19" i="5"/>
  <c r="Z19" i="5"/>
  <c r="Y19" i="5"/>
  <c r="X19" i="5"/>
  <c r="W19" i="5"/>
  <c r="V19" i="5"/>
  <c r="U19" i="5"/>
  <c r="AD18" i="5"/>
  <c r="AC18" i="5"/>
  <c r="AB18" i="5"/>
  <c r="AA18" i="5"/>
  <c r="Z18" i="5"/>
  <c r="Y18" i="5"/>
  <c r="X18" i="5"/>
  <c r="W18" i="5"/>
  <c r="V18" i="5"/>
  <c r="U18" i="5"/>
  <c r="AD17" i="5"/>
  <c r="AC17" i="5"/>
  <c r="AB17" i="5"/>
  <c r="AA17" i="5"/>
  <c r="Z17" i="5"/>
  <c r="Y17" i="5"/>
  <c r="X17" i="5"/>
  <c r="W17" i="5"/>
  <c r="V17" i="5"/>
  <c r="U17" i="5"/>
  <c r="AD16" i="5"/>
  <c r="AC16" i="5"/>
  <c r="AB16" i="5"/>
  <c r="AA16" i="5"/>
  <c r="Z16" i="5"/>
  <c r="Y16" i="5"/>
  <c r="X16" i="5"/>
  <c r="W16" i="5"/>
  <c r="V16" i="5"/>
  <c r="U16" i="5"/>
  <c r="AD15" i="5"/>
  <c r="AC15" i="5"/>
  <c r="AB15" i="5"/>
  <c r="AA15" i="5"/>
  <c r="Z15" i="5"/>
  <c r="Y15" i="5"/>
  <c r="X15" i="5"/>
  <c r="W15" i="5"/>
  <c r="V15" i="5"/>
  <c r="U15" i="5"/>
  <c r="AD14" i="5"/>
  <c r="AC14" i="5"/>
  <c r="AB14" i="5"/>
  <c r="AA14" i="5"/>
  <c r="Z14" i="5"/>
  <c r="Y14" i="5"/>
  <c r="X14" i="5"/>
  <c r="W14" i="5"/>
  <c r="V14" i="5"/>
  <c r="U14" i="5"/>
  <c r="AD13" i="5"/>
  <c r="AC13" i="5"/>
  <c r="AB13" i="5"/>
  <c r="AA13" i="5"/>
  <c r="Z13" i="5"/>
  <c r="Y13" i="5"/>
  <c r="X13" i="5"/>
  <c r="W13" i="5"/>
  <c r="V13" i="5"/>
  <c r="U13" i="5"/>
  <c r="AD12" i="5"/>
  <c r="AC12" i="5"/>
  <c r="AB12" i="5"/>
  <c r="AA12" i="5"/>
  <c r="Z12" i="5"/>
  <c r="Y12" i="5"/>
  <c r="X12" i="5"/>
  <c r="W12" i="5"/>
  <c r="V12" i="5"/>
  <c r="U12" i="5"/>
  <c r="AD11" i="5"/>
  <c r="AC11" i="5"/>
  <c r="AB11" i="5"/>
  <c r="AA11" i="5"/>
  <c r="Z11" i="5"/>
  <c r="Y11" i="5"/>
  <c r="X11" i="5"/>
  <c r="W11" i="5"/>
  <c r="V11" i="5"/>
  <c r="U11" i="5"/>
  <c r="G2" i="5"/>
  <c r="H2" i="5" s="1"/>
  <c r="I2" i="5" s="1"/>
  <c r="J2" i="5" s="1"/>
  <c r="K2" i="5" s="1"/>
  <c r="L2" i="5" s="1"/>
  <c r="M2" i="5" s="1"/>
  <c r="N2" i="5" s="1"/>
  <c r="O2" i="5" s="1"/>
  <c r="P2" i="5" s="1"/>
  <c r="Q2" i="5" s="1"/>
  <c r="R2" i="5" s="1"/>
  <c r="S2" i="5" s="1"/>
  <c r="T2" i="5" s="1"/>
  <c r="U2" i="5" s="1"/>
  <c r="V2" i="5" s="1"/>
  <c r="W2" i="5" s="1"/>
  <c r="X2" i="5" s="1"/>
  <c r="Y2" i="5" s="1"/>
  <c r="Z2" i="5" s="1"/>
  <c r="AA2" i="5" s="1"/>
  <c r="AB2" i="5" s="1"/>
  <c r="AC2" i="5" s="1"/>
  <c r="AD2" i="5" s="1"/>
  <c r="AE2" i="5" s="1"/>
  <c r="AF2" i="5" s="1"/>
  <c r="AG2" i="5" s="1"/>
  <c r="B39" i="4"/>
  <c r="B40" i="4" s="1"/>
  <c r="B41" i="4" s="1"/>
  <c r="B42" i="4" s="1"/>
  <c r="B43" i="4" s="1"/>
  <c r="B44" i="4" s="1"/>
  <c r="B45" i="4" s="1"/>
  <c r="B46" i="4" s="1"/>
  <c r="B47" i="4" s="1"/>
  <c r="B48" i="4" s="1"/>
  <c r="B49" i="4" s="1"/>
  <c r="B50" i="4" s="1"/>
  <c r="B51" i="4" s="1"/>
  <c r="B52" i="4" s="1"/>
  <c r="B53" i="4" s="1"/>
  <c r="B54" i="4" s="1"/>
  <c r="AX726" i="3"/>
  <c r="AX725" i="3"/>
  <c r="AX724" i="3"/>
  <c r="AX723" i="3"/>
  <c r="AX722" i="3"/>
  <c r="AX721" i="3"/>
  <c r="AX720" i="3"/>
  <c r="AX719" i="3"/>
  <c r="AX718" i="3"/>
  <c r="AX717" i="3"/>
  <c r="AX716" i="3"/>
  <c r="AX715" i="3"/>
  <c r="AX714" i="3"/>
  <c r="AX713" i="3"/>
  <c r="AX712" i="3"/>
  <c r="AX711" i="3"/>
  <c r="AX710" i="3"/>
  <c r="AX709" i="3"/>
  <c r="AX708" i="3"/>
  <c r="AX707" i="3"/>
  <c r="AX706" i="3"/>
  <c r="AX705" i="3"/>
  <c r="AX704" i="3"/>
  <c r="AX703" i="3"/>
  <c r="AX702" i="3"/>
  <c r="AX701" i="3"/>
  <c r="AX700" i="3"/>
  <c r="AX699" i="3"/>
  <c r="AX698" i="3"/>
  <c r="AX697" i="3"/>
  <c r="AX696" i="3"/>
  <c r="AX695" i="3"/>
  <c r="AX694" i="3"/>
  <c r="AX693" i="3"/>
  <c r="AX692" i="3"/>
  <c r="AX691" i="3"/>
  <c r="AX690" i="3"/>
  <c r="AX689" i="3"/>
  <c r="AX688" i="3"/>
  <c r="AX687" i="3"/>
  <c r="AX686" i="3"/>
  <c r="AX685" i="3"/>
  <c r="AX684" i="3"/>
  <c r="AX683" i="3"/>
  <c r="AX682" i="3"/>
  <c r="AX681" i="3"/>
  <c r="AX680" i="3"/>
  <c r="AX679" i="3"/>
  <c r="AX678" i="3"/>
  <c r="AX677" i="3"/>
  <c r="AX676" i="3"/>
  <c r="AX675" i="3"/>
  <c r="AX674" i="3"/>
  <c r="AX673" i="3"/>
  <c r="AX672" i="3"/>
  <c r="AX671" i="3"/>
  <c r="AX670" i="3"/>
  <c r="AX669" i="3"/>
  <c r="AX668" i="3"/>
  <c r="AX667" i="3"/>
  <c r="AX666" i="3"/>
  <c r="AX665" i="3"/>
  <c r="AX664" i="3"/>
  <c r="AX663" i="3"/>
  <c r="AX662" i="3"/>
  <c r="AX661" i="3"/>
  <c r="AX660" i="3"/>
  <c r="AX659" i="3"/>
  <c r="AX658" i="3"/>
  <c r="AX657" i="3"/>
  <c r="AX656" i="3"/>
  <c r="AX655" i="3"/>
  <c r="AX654" i="3"/>
  <c r="AX653" i="3"/>
  <c r="AX652" i="3"/>
  <c r="AX651" i="3"/>
  <c r="AX650" i="3"/>
  <c r="AX649" i="3"/>
  <c r="AX648" i="3"/>
  <c r="AX647" i="3"/>
  <c r="AX646" i="3"/>
  <c r="AX645" i="3"/>
  <c r="AX644" i="3"/>
  <c r="AX643" i="3"/>
  <c r="AX642" i="3"/>
  <c r="AX641" i="3"/>
  <c r="AX640" i="3"/>
  <c r="AX639" i="3"/>
  <c r="AX638" i="3"/>
  <c r="AX637" i="3"/>
  <c r="AX636" i="3"/>
  <c r="AX635" i="3"/>
  <c r="AX634" i="3"/>
  <c r="AX633" i="3"/>
  <c r="AX632" i="3"/>
  <c r="AX631" i="3"/>
  <c r="AX630" i="3"/>
  <c r="AX629" i="3"/>
  <c r="AX628" i="3"/>
  <c r="AX627" i="3"/>
  <c r="AX626" i="3"/>
  <c r="AX625" i="3"/>
  <c r="AX624" i="3"/>
  <c r="AX623" i="3"/>
  <c r="AX622" i="3"/>
  <c r="AX621" i="3"/>
  <c r="AX620" i="3"/>
  <c r="AX619" i="3"/>
  <c r="AX618" i="3"/>
  <c r="AX617" i="3"/>
  <c r="AX616" i="3"/>
  <c r="AX615" i="3"/>
  <c r="AX614" i="3"/>
  <c r="AX613" i="3"/>
  <c r="AX612" i="3"/>
  <c r="AX611" i="3"/>
  <c r="AX610" i="3"/>
  <c r="AX609" i="3"/>
  <c r="AX608" i="3"/>
  <c r="AX607" i="3"/>
  <c r="AX606" i="3"/>
  <c r="AX605" i="3"/>
  <c r="AX604" i="3"/>
  <c r="AX603" i="3"/>
  <c r="AX602" i="3"/>
  <c r="AX601" i="3"/>
  <c r="AX600" i="3"/>
  <c r="AX599" i="3"/>
  <c r="AX598" i="3"/>
  <c r="AX597" i="3"/>
  <c r="AX596" i="3"/>
  <c r="AX595" i="3"/>
  <c r="AX594" i="3"/>
  <c r="AX593" i="3"/>
  <c r="AX592" i="3"/>
  <c r="AX591" i="3"/>
  <c r="AX590" i="3"/>
  <c r="AX589" i="3"/>
  <c r="AX588" i="3"/>
  <c r="AX587" i="3"/>
  <c r="AX586" i="3"/>
  <c r="AX585" i="3"/>
  <c r="AX584" i="3"/>
  <c r="AX583" i="3"/>
  <c r="AX582" i="3"/>
  <c r="AX581" i="3"/>
  <c r="AX580" i="3"/>
  <c r="AX579" i="3"/>
  <c r="AX578" i="3"/>
  <c r="AX577" i="3"/>
  <c r="AX576" i="3"/>
  <c r="AX575" i="3"/>
  <c r="AX574" i="3"/>
  <c r="AX573" i="3"/>
  <c r="AX572" i="3"/>
  <c r="AX571" i="3"/>
  <c r="AX570" i="3"/>
  <c r="AX569" i="3"/>
  <c r="AX568" i="3"/>
  <c r="AX567" i="3"/>
  <c r="AX566" i="3"/>
  <c r="AX565" i="3"/>
  <c r="AX564" i="3"/>
  <c r="AX563" i="3"/>
  <c r="AX562" i="3"/>
  <c r="AX561" i="3"/>
  <c r="AX560" i="3"/>
  <c r="AX559" i="3"/>
  <c r="AX558" i="3"/>
  <c r="AX557" i="3"/>
  <c r="AX556" i="3"/>
  <c r="AX555" i="3"/>
  <c r="AX554" i="3"/>
  <c r="AX553" i="3"/>
  <c r="AX552" i="3"/>
  <c r="AX551" i="3"/>
  <c r="AX550" i="3"/>
  <c r="AX549" i="3"/>
  <c r="AX548" i="3"/>
  <c r="AX547" i="3"/>
  <c r="AX546" i="3"/>
  <c r="AX545" i="3"/>
  <c r="AX544" i="3"/>
  <c r="AX543" i="3"/>
  <c r="AX542" i="3"/>
  <c r="AX541" i="3"/>
  <c r="AX540" i="3"/>
  <c r="AX539" i="3"/>
  <c r="AX538" i="3"/>
  <c r="AX537" i="3"/>
  <c r="AX536" i="3"/>
  <c r="AX535" i="3"/>
  <c r="AX534" i="3"/>
  <c r="AX533" i="3"/>
  <c r="AX532" i="3"/>
  <c r="AX531" i="3"/>
  <c r="AX530" i="3"/>
  <c r="AX529" i="3"/>
  <c r="AX528" i="3"/>
  <c r="AX527" i="3"/>
  <c r="AX526" i="3"/>
  <c r="AX525" i="3"/>
  <c r="AX524" i="3"/>
  <c r="AX523" i="3"/>
  <c r="AX522" i="3"/>
  <c r="AX521" i="3"/>
  <c r="AX520" i="3"/>
  <c r="AX519" i="3"/>
  <c r="AX518" i="3"/>
  <c r="AX517" i="3"/>
  <c r="AX516" i="3"/>
  <c r="AX515" i="3"/>
  <c r="AX514" i="3"/>
  <c r="AX513" i="3"/>
  <c r="AX512" i="3"/>
  <c r="AX511" i="3"/>
  <c r="AX510" i="3"/>
  <c r="AX509" i="3"/>
  <c r="AX508" i="3"/>
  <c r="AX507" i="3"/>
  <c r="AX506" i="3"/>
  <c r="AX505" i="3"/>
  <c r="AX504" i="3"/>
  <c r="AX503" i="3"/>
  <c r="AX502" i="3"/>
  <c r="AX501" i="3"/>
  <c r="AX500" i="3"/>
  <c r="AX499" i="3"/>
  <c r="AX498" i="3"/>
  <c r="AX497" i="3"/>
  <c r="AX496" i="3"/>
  <c r="AX495" i="3"/>
  <c r="AX494" i="3"/>
  <c r="AX493" i="3"/>
  <c r="AX492" i="3"/>
  <c r="AX491" i="3"/>
  <c r="AX490" i="3"/>
  <c r="AX489" i="3"/>
  <c r="AX488" i="3"/>
  <c r="AX487" i="3"/>
  <c r="AX486" i="3"/>
  <c r="AX485" i="3"/>
  <c r="AX484" i="3"/>
  <c r="AX483" i="3"/>
  <c r="AX482" i="3"/>
  <c r="AX481" i="3"/>
  <c r="AX480" i="3"/>
  <c r="AX479" i="3"/>
  <c r="AX478" i="3"/>
  <c r="AX477" i="3"/>
  <c r="AX476" i="3"/>
  <c r="AX475" i="3"/>
  <c r="AX474" i="3"/>
  <c r="AX473" i="3"/>
  <c r="AX472" i="3"/>
  <c r="AX471" i="3"/>
  <c r="AX470" i="3"/>
  <c r="AX469" i="3"/>
  <c r="AX468" i="3"/>
  <c r="AX467" i="3"/>
  <c r="AX466" i="3"/>
  <c r="AX465" i="3"/>
  <c r="AX464" i="3"/>
  <c r="AX463" i="3"/>
  <c r="AX462" i="3"/>
  <c r="AX461" i="3"/>
  <c r="AX460" i="3"/>
  <c r="AX459" i="3"/>
  <c r="AX458" i="3"/>
  <c r="AX457" i="3"/>
  <c r="AX456" i="3"/>
  <c r="AX455" i="3"/>
  <c r="AX454" i="3"/>
  <c r="AX453" i="3"/>
  <c r="AX452" i="3"/>
  <c r="AX451" i="3"/>
  <c r="AX450" i="3"/>
  <c r="AX449" i="3"/>
  <c r="AX448" i="3"/>
  <c r="AX447" i="3"/>
  <c r="AX446" i="3"/>
  <c r="AX445" i="3"/>
  <c r="AX444" i="3"/>
  <c r="AX443" i="3"/>
  <c r="AX442" i="3"/>
  <c r="AX441" i="3"/>
  <c r="AX440" i="3"/>
  <c r="AX439" i="3"/>
  <c r="AX438" i="3"/>
  <c r="AX437" i="3"/>
  <c r="AX436" i="3"/>
  <c r="AX435" i="3"/>
  <c r="AX434" i="3"/>
  <c r="AX433" i="3"/>
  <c r="AX432" i="3"/>
  <c r="AX431" i="3"/>
  <c r="AX430" i="3"/>
  <c r="AX429" i="3"/>
  <c r="AX428" i="3"/>
  <c r="AX427" i="3"/>
  <c r="AX426" i="3"/>
  <c r="AX425" i="3"/>
  <c r="AX424" i="3"/>
  <c r="AX423" i="3"/>
  <c r="AX422" i="3"/>
  <c r="AX421" i="3"/>
  <c r="AX420" i="3"/>
  <c r="AX419" i="3"/>
  <c r="AX418" i="3"/>
  <c r="AX417" i="3"/>
  <c r="AX416" i="3"/>
  <c r="AX415" i="3"/>
  <c r="AX414" i="3"/>
  <c r="AX413" i="3"/>
  <c r="AX412" i="3"/>
  <c r="AX411" i="3"/>
  <c r="AX410" i="3"/>
  <c r="AX409" i="3"/>
  <c r="AX408" i="3"/>
  <c r="AX407" i="3"/>
  <c r="AX406" i="3"/>
  <c r="AX405" i="3"/>
  <c r="AX404" i="3"/>
  <c r="AX403" i="3"/>
  <c r="AX402" i="3"/>
  <c r="AX401" i="3"/>
  <c r="AX400" i="3"/>
  <c r="AX399" i="3"/>
  <c r="AX398" i="3"/>
  <c r="AX397" i="3"/>
  <c r="AX396" i="3"/>
  <c r="AX395" i="3"/>
  <c r="AX394" i="3"/>
  <c r="AX393" i="3"/>
  <c r="AX392" i="3"/>
  <c r="AX391" i="3"/>
  <c r="AX390" i="3"/>
  <c r="AX389" i="3"/>
  <c r="AX388" i="3"/>
  <c r="AX387" i="3"/>
  <c r="AX386" i="3"/>
  <c r="AX385" i="3"/>
  <c r="AX384" i="3"/>
  <c r="AX383" i="3"/>
  <c r="AX382" i="3"/>
  <c r="AX381" i="3"/>
  <c r="AX380" i="3"/>
  <c r="AX379" i="3"/>
  <c r="AX378" i="3"/>
  <c r="AX377" i="3"/>
  <c r="AX376" i="3"/>
  <c r="AX375" i="3"/>
  <c r="AX374" i="3"/>
  <c r="AX373" i="3"/>
  <c r="AX372" i="3"/>
  <c r="AX371" i="3"/>
  <c r="AX370" i="3"/>
  <c r="AX369" i="3"/>
  <c r="AX368" i="3"/>
  <c r="AX367" i="3"/>
  <c r="AX366" i="3"/>
  <c r="AX365" i="3"/>
  <c r="AX364" i="3"/>
  <c r="AX363" i="3"/>
  <c r="AX362" i="3"/>
  <c r="AX361" i="3"/>
  <c r="AX360" i="3"/>
  <c r="AX359" i="3"/>
  <c r="AX358" i="3"/>
  <c r="AX357" i="3"/>
  <c r="AX356" i="3"/>
  <c r="AX355" i="3"/>
  <c r="AX354" i="3"/>
  <c r="AX353" i="3"/>
  <c r="AX352" i="3"/>
  <c r="AX351" i="3"/>
  <c r="AX350" i="3"/>
  <c r="AX349" i="3"/>
  <c r="AX348" i="3"/>
  <c r="AX347" i="3"/>
  <c r="AX346" i="3"/>
  <c r="AX345" i="3"/>
  <c r="AX344" i="3"/>
  <c r="AX343" i="3"/>
  <c r="AX342" i="3"/>
  <c r="AX341" i="3"/>
  <c r="AX340" i="3"/>
  <c r="AX339" i="3"/>
  <c r="AX338" i="3"/>
  <c r="AX337" i="3"/>
  <c r="AX336" i="3"/>
  <c r="AX335" i="3"/>
  <c r="AX334" i="3"/>
  <c r="AX333" i="3"/>
  <c r="AX332" i="3"/>
  <c r="AX331" i="3"/>
  <c r="AX330" i="3"/>
  <c r="AX329" i="3"/>
  <c r="AX328" i="3"/>
  <c r="AX327" i="3"/>
  <c r="AX326" i="3"/>
  <c r="AX325" i="3"/>
  <c r="AX324" i="3"/>
  <c r="AX323" i="3"/>
  <c r="AX322" i="3"/>
  <c r="AX321" i="3"/>
  <c r="AX320" i="3"/>
  <c r="AX319" i="3"/>
  <c r="CK318" i="3"/>
  <c r="CJ318" i="3"/>
  <c r="CI318" i="3"/>
  <c r="CH318" i="3"/>
  <c r="CG318" i="3"/>
  <c r="CF318" i="3"/>
  <c r="CE318" i="3"/>
  <c r="CD318" i="3"/>
  <c r="CC318" i="3"/>
  <c r="CB318" i="3"/>
  <c r="CA318" i="3"/>
  <c r="BZ318" i="3"/>
  <c r="BY318" i="3"/>
  <c r="BX318" i="3"/>
  <c r="BW318" i="3"/>
  <c r="BV318" i="3"/>
  <c r="BU318" i="3"/>
  <c r="BT318" i="3"/>
  <c r="BS318" i="3"/>
  <c r="BR318" i="3"/>
  <c r="BQ318" i="3"/>
  <c r="BP318" i="3"/>
  <c r="BO318" i="3"/>
  <c r="BN318" i="3"/>
  <c r="BM318" i="3"/>
  <c r="BL318" i="3"/>
  <c r="BK318" i="3"/>
  <c r="AX318" i="3"/>
  <c r="CK317" i="3"/>
  <c r="CJ317" i="3"/>
  <c r="CI317" i="3"/>
  <c r="CH317" i="3"/>
  <c r="CG317" i="3"/>
  <c r="CF317" i="3"/>
  <c r="CE317" i="3"/>
  <c r="CD317" i="3"/>
  <c r="CC317" i="3"/>
  <c r="CB317" i="3"/>
  <c r="CA317" i="3"/>
  <c r="BZ317" i="3"/>
  <c r="BY317" i="3"/>
  <c r="BX317" i="3"/>
  <c r="BW317" i="3"/>
  <c r="BV317" i="3"/>
  <c r="BU317" i="3"/>
  <c r="BT317" i="3"/>
  <c r="BS317" i="3"/>
  <c r="BR317" i="3"/>
  <c r="BQ317" i="3"/>
  <c r="BP317" i="3"/>
  <c r="BO317" i="3"/>
  <c r="BN317" i="3"/>
  <c r="BM317" i="3"/>
  <c r="BL317" i="3"/>
  <c r="BK317" i="3"/>
  <c r="AX317" i="3"/>
  <c r="CK316" i="3"/>
  <c r="CJ316" i="3"/>
  <c r="CI316" i="3"/>
  <c r="CH316" i="3"/>
  <c r="CG316" i="3"/>
  <c r="CF316" i="3"/>
  <c r="CE316" i="3"/>
  <c r="CD316" i="3"/>
  <c r="CC316" i="3"/>
  <c r="CB316" i="3"/>
  <c r="CA316" i="3"/>
  <c r="BZ316" i="3"/>
  <c r="BY316" i="3"/>
  <c r="BX316" i="3"/>
  <c r="BW316" i="3"/>
  <c r="BV316" i="3"/>
  <c r="BU316" i="3"/>
  <c r="BT316" i="3"/>
  <c r="BS316" i="3"/>
  <c r="BR316" i="3"/>
  <c r="BQ316" i="3"/>
  <c r="BP316" i="3"/>
  <c r="BO316" i="3"/>
  <c r="BN316" i="3"/>
  <c r="BM316" i="3"/>
  <c r="BL316" i="3"/>
  <c r="BK316" i="3"/>
  <c r="AX316" i="3"/>
  <c r="CK315" i="3"/>
  <c r="CJ315" i="3"/>
  <c r="CI315" i="3"/>
  <c r="CH315" i="3"/>
  <c r="CG315" i="3"/>
  <c r="CF315" i="3"/>
  <c r="CE315" i="3"/>
  <c r="CD315" i="3"/>
  <c r="CC315" i="3"/>
  <c r="CB315" i="3"/>
  <c r="CA315" i="3"/>
  <c r="BZ315" i="3"/>
  <c r="BY315" i="3"/>
  <c r="BX315" i="3"/>
  <c r="BW315" i="3"/>
  <c r="BV315" i="3"/>
  <c r="BU315" i="3"/>
  <c r="BT315" i="3"/>
  <c r="BS315" i="3"/>
  <c r="BR315" i="3"/>
  <c r="BQ315" i="3"/>
  <c r="BP315" i="3"/>
  <c r="BO315" i="3"/>
  <c r="BN315" i="3"/>
  <c r="BM315" i="3"/>
  <c r="BL315" i="3"/>
  <c r="BK315" i="3"/>
  <c r="AX315" i="3"/>
  <c r="CK314" i="3"/>
  <c r="CJ314" i="3"/>
  <c r="CI314" i="3"/>
  <c r="CH314" i="3"/>
  <c r="CG314" i="3"/>
  <c r="CF314" i="3"/>
  <c r="CE314" i="3"/>
  <c r="CD314" i="3"/>
  <c r="CC314" i="3"/>
  <c r="CB314" i="3"/>
  <c r="CA314" i="3"/>
  <c r="BZ314" i="3"/>
  <c r="BY314" i="3"/>
  <c r="BX314" i="3"/>
  <c r="BW314" i="3"/>
  <c r="BV314" i="3"/>
  <c r="BU314" i="3"/>
  <c r="BT314" i="3"/>
  <c r="BS314" i="3"/>
  <c r="BR314" i="3"/>
  <c r="BQ314" i="3"/>
  <c r="BP314" i="3"/>
  <c r="BO314" i="3"/>
  <c r="BN314" i="3"/>
  <c r="BM314" i="3"/>
  <c r="BL314" i="3"/>
  <c r="BK314" i="3"/>
  <c r="AX314" i="3"/>
  <c r="CK313" i="3"/>
  <c r="CJ313" i="3"/>
  <c r="CI313" i="3"/>
  <c r="CH313" i="3"/>
  <c r="CG313" i="3"/>
  <c r="CF313" i="3"/>
  <c r="CE313" i="3"/>
  <c r="CD313" i="3"/>
  <c r="CC313" i="3"/>
  <c r="CB313" i="3"/>
  <c r="CA313" i="3"/>
  <c r="BZ313" i="3"/>
  <c r="BY313" i="3"/>
  <c r="BX313" i="3"/>
  <c r="BW313" i="3"/>
  <c r="BV313" i="3"/>
  <c r="BU313" i="3"/>
  <c r="BT313" i="3"/>
  <c r="BS313" i="3"/>
  <c r="BR313" i="3"/>
  <c r="BQ313" i="3"/>
  <c r="BP313" i="3"/>
  <c r="BO313" i="3"/>
  <c r="BN313" i="3"/>
  <c r="BM313" i="3"/>
  <c r="BL313" i="3"/>
  <c r="BK313" i="3"/>
  <c r="AX313" i="3"/>
  <c r="CK312" i="3"/>
  <c r="CJ312" i="3"/>
  <c r="CI312" i="3"/>
  <c r="CH312" i="3"/>
  <c r="CG312" i="3"/>
  <c r="CF312" i="3"/>
  <c r="CE312" i="3"/>
  <c r="CD312" i="3"/>
  <c r="CC312" i="3"/>
  <c r="CB312" i="3"/>
  <c r="CA312" i="3"/>
  <c r="BZ312" i="3"/>
  <c r="BY312" i="3"/>
  <c r="BX312" i="3"/>
  <c r="BW312" i="3"/>
  <c r="BV312" i="3"/>
  <c r="BU312" i="3"/>
  <c r="BT312" i="3"/>
  <c r="BS312" i="3"/>
  <c r="BR312" i="3"/>
  <c r="BQ312" i="3"/>
  <c r="BP312" i="3"/>
  <c r="BO312" i="3"/>
  <c r="BN312" i="3"/>
  <c r="BM312" i="3"/>
  <c r="BL312" i="3"/>
  <c r="BK312" i="3"/>
  <c r="AX312" i="3"/>
  <c r="AX311" i="3"/>
  <c r="AX310" i="3"/>
  <c r="AX309" i="3"/>
  <c r="AX308" i="3"/>
  <c r="AX307" i="3"/>
  <c r="AX306" i="3"/>
  <c r="AX305" i="3"/>
  <c r="AX304" i="3"/>
  <c r="AX303" i="3"/>
  <c r="AX302" i="3"/>
  <c r="AX301" i="3"/>
  <c r="AX300" i="3"/>
  <c r="AX299" i="3"/>
  <c r="AX298" i="3"/>
  <c r="AX297" i="3"/>
  <c r="AX296" i="3"/>
  <c r="AX295" i="3"/>
  <c r="AX294" i="3"/>
  <c r="AX293" i="3"/>
  <c r="AX292" i="3"/>
  <c r="AX291" i="3"/>
  <c r="AX290" i="3"/>
  <c r="AX289" i="3"/>
  <c r="AX288" i="3"/>
  <c r="AX287" i="3"/>
  <c r="AX286" i="3"/>
  <c r="AX285" i="3"/>
  <c r="AX284" i="3"/>
  <c r="AX283" i="3"/>
  <c r="AX282" i="3"/>
  <c r="AX281" i="3"/>
  <c r="AX280" i="3"/>
  <c r="AX279" i="3"/>
  <c r="AX278" i="3"/>
  <c r="AX277" i="3"/>
  <c r="AX276" i="3"/>
  <c r="AX275" i="3"/>
  <c r="AX274" i="3"/>
  <c r="AX273" i="3"/>
  <c r="AX272" i="3"/>
  <c r="AX271" i="3"/>
  <c r="AX270" i="3"/>
  <c r="AX269" i="3"/>
  <c r="AX268" i="3"/>
  <c r="AX267" i="3"/>
  <c r="AX266" i="3"/>
  <c r="AX265" i="3"/>
  <c r="AX264" i="3"/>
  <c r="AX263" i="3"/>
  <c r="AX262" i="3"/>
  <c r="AX261" i="3"/>
  <c r="AX260" i="3"/>
  <c r="AX259" i="3"/>
  <c r="AX258" i="3"/>
  <c r="AX257" i="3"/>
  <c r="AX256" i="3"/>
  <c r="AX255" i="3"/>
  <c r="AX254" i="3"/>
  <c r="AX253" i="3"/>
  <c r="AX252" i="3"/>
  <c r="AX251" i="3"/>
  <c r="AX250" i="3"/>
  <c r="AX249" i="3"/>
  <c r="AX248" i="3"/>
  <c r="AX247" i="3"/>
  <c r="AX246" i="3"/>
  <c r="AX245" i="3"/>
  <c r="AX244" i="3"/>
  <c r="AX243" i="3"/>
  <c r="AX242" i="3"/>
  <c r="AX241" i="3"/>
  <c r="AX240" i="3"/>
  <c r="AX239" i="3"/>
  <c r="AX238" i="3"/>
  <c r="AX237" i="3"/>
  <c r="AX236" i="3"/>
  <c r="AX235" i="3"/>
  <c r="AX234" i="3"/>
  <c r="AX233" i="3"/>
  <c r="AX232" i="3"/>
  <c r="AX231" i="3"/>
  <c r="AX230" i="3"/>
  <c r="AX229" i="3"/>
  <c r="AX228" i="3"/>
  <c r="AX227" i="3"/>
  <c r="AX226" i="3"/>
  <c r="AX225" i="3"/>
  <c r="AX224" i="3"/>
  <c r="AX223" i="3"/>
  <c r="AX222" i="3"/>
  <c r="AX221" i="3"/>
  <c r="AX220" i="3"/>
  <c r="AX219" i="3"/>
  <c r="AX218" i="3"/>
  <c r="AX217" i="3"/>
  <c r="AX216" i="3"/>
  <c r="AX215" i="3"/>
  <c r="AX214" i="3"/>
  <c r="AX213" i="3"/>
  <c r="AX212" i="3"/>
  <c r="AX211" i="3"/>
  <c r="AX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S210" i="3"/>
  <c r="R210" i="3"/>
  <c r="Q210" i="3"/>
  <c r="P210" i="3"/>
  <c r="AX209" i="3"/>
  <c r="AV10" i="3"/>
  <c r="AV11" i="3" s="1"/>
  <c r="AV12" i="3" s="1"/>
  <c r="AV13" i="3" s="1"/>
  <c r="AV14" i="3" s="1"/>
  <c r="AV15" i="3" s="1"/>
  <c r="AV16" i="3" s="1"/>
  <c r="AV17" i="3" s="1"/>
  <c r="AV18" i="3" s="1"/>
  <c r="AV19" i="3" s="1"/>
  <c r="AV20" i="3" s="1"/>
  <c r="AV21" i="3" s="1"/>
  <c r="AV22" i="3" s="1"/>
  <c r="AV23" i="3" s="1"/>
  <c r="AV24" i="3" s="1"/>
  <c r="AV25" i="3" s="1"/>
  <c r="AV26" i="3" s="1"/>
  <c r="AV27" i="3" s="1"/>
  <c r="AV28" i="3" s="1"/>
  <c r="AV29" i="3" s="1"/>
  <c r="AV30" i="3" s="1"/>
  <c r="AV31" i="3" s="1"/>
  <c r="AV32" i="3" s="1"/>
  <c r="AV33" i="3" s="1"/>
  <c r="AV34" i="3" s="1"/>
  <c r="AV35" i="3" s="1"/>
  <c r="AV36" i="3" s="1"/>
  <c r="AV37" i="3" s="1"/>
  <c r="AV38" i="3" s="1"/>
  <c r="AV39" i="3" s="1"/>
  <c r="AV40" i="3" s="1"/>
  <c r="AV41" i="3" s="1"/>
  <c r="AV42" i="3" s="1"/>
  <c r="AV43" i="3" s="1"/>
  <c r="AV44" i="3" s="1"/>
  <c r="AV45" i="3" s="1"/>
  <c r="AV46" i="3" s="1"/>
  <c r="AV47" i="3" s="1"/>
  <c r="AV48" i="3" s="1"/>
  <c r="AV49" i="3" s="1"/>
  <c r="AV50" i="3" s="1"/>
  <c r="AV51" i="3" s="1"/>
  <c r="AV52" i="3" s="1"/>
  <c r="AV53" i="3" s="1"/>
  <c r="AV54" i="3" s="1"/>
  <c r="AV55" i="3" s="1"/>
  <c r="AV56" i="3" s="1"/>
  <c r="AV57" i="3" s="1"/>
  <c r="AV58" i="3" s="1"/>
  <c r="AV59" i="3" s="1"/>
  <c r="AV60" i="3" s="1"/>
  <c r="AV61" i="3" s="1"/>
  <c r="AV62" i="3" s="1"/>
  <c r="AV63" i="3" s="1"/>
  <c r="AV64" i="3" s="1"/>
  <c r="AV65" i="3" s="1"/>
  <c r="AV66" i="3" s="1"/>
  <c r="AV67" i="3" s="1"/>
  <c r="AV68" i="3" s="1"/>
  <c r="AV69" i="3" s="1"/>
  <c r="AV70" i="3" s="1"/>
  <c r="AV71" i="3" s="1"/>
  <c r="AV72" i="3" s="1"/>
  <c r="AV73" i="3" s="1"/>
  <c r="AV74" i="3" s="1"/>
  <c r="AV75" i="3" s="1"/>
  <c r="AV76" i="3" s="1"/>
  <c r="AV77" i="3" s="1"/>
  <c r="AV78" i="3" s="1"/>
  <c r="AV79" i="3" s="1"/>
  <c r="AV80" i="3" s="1"/>
  <c r="AV81" i="3" s="1"/>
  <c r="AV82" i="3" s="1"/>
  <c r="AV83" i="3" s="1"/>
  <c r="AV84" i="3" s="1"/>
  <c r="AV85" i="3" s="1"/>
  <c r="AV86" i="3" s="1"/>
  <c r="AV87" i="3" s="1"/>
  <c r="AV88" i="3" s="1"/>
  <c r="AV89" i="3" s="1"/>
  <c r="AV90" i="3" s="1"/>
  <c r="AV91" i="3" s="1"/>
  <c r="AV92" i="3" s="1"/>
  <c r="AV93" i="3" s="1"/>
  <c r="AV94" i="3" s="1"/>
  <c r="AV95" i="3" s="1"/>
  <c r="AV96" i="3" s="1"/>
  <c r="AV97" i="3" s="1"/>
  <c r="AV98" i="3" s="1"/>
  <c r="AV99" i="3" s="1"/>
  <c r="AV100" i="3" s="1"/>
  <c r="AV101" i="3" s="1"/>
  <c r="AV102" i="3" s="1"/>
  <c r="AV103" i="3" s="1"/>
  <c r="AV104" i="3" s="1"/>
  <c r="AV105" i="3" s="1"/>
  <c r="AV106" i="3" s="1"/>
  <c r="AV107" i="3" s="1"/>
  <c r="AV108" i="3" s="1"/>
  <c r="AV109" i="3" s="1"/>
  <c r="AV110" i="3" s="1"/>
  <c r="AV111" i="3" s="1"/>
  <c r="AV112" i="3" s="1"/>
  <c r="AV113" i="3" s="1"/>
  <c r="AV114" i="3" s="1"/>
  <c r="AV115" i="3" s="1"/>
  <c r="AV116" i="3" s="1"/>
  <c r="AV117" i="3" s="1"/>
  <c r="AV118" i="3" s="1"/>
  <c r="AV119" i="3" s="1"/>
  <c r="AV120" i="3" s="1"/>
  <c r="AV121" i="3" s="1"/>
  <c r="AV122" i="3" s="1"/>
  <c r="AV123" i="3" s="1"/>
  <c r="AV124" i="3" s="1"/>
  <c r="AV125" i="3" s="1"/>
  <c r="AV126" i="3" s="1"/>
  <c r="AV127" i="3" s="1"/>
  <c r="AV128" i="3" s="1"/>
  <c r="AV129" i="3" s="1"/>
  <c r="AV130" i="3" s="1"/>
  <c r="AV131" i="3" s="1"/>
  <c r="AV132" i="3" s="1"/>
  <c r="AV133" i="3" s="1"/>
  <c r="AV134" i="3" s="1"/>
  <c r="AV135" i="3" s="1"/>
  <c r="AV136" i="3" s="1"/>
  <c r="AV137" i="3" s="1"/>
  <c r="AV138" i="3" s="1"/>
  <c r="AV139" i="3" s="1"/>
  <c r="AV140" i="3" s="1"/>
  <c r="AV141" i="3" s="1"/>
  <c r="AV142" i="3" s="1"/>
  <c r="AV143" i="3" s="1"/>
  <c r="AV144" i="3" s="1"/>
  <c r="AV145" i="3" s="1"/>
  <c r="AV146" i="3" s="1"/>
  <c r="AV147" i="3" s="1"/>
  <c r="AV148" i="3" s="1"/>
  <c r="AV149" i="3" s="1"/>
  <c r="AV150" i="3" s="1"/>
  <c r="AV151" i="3" s="1"/>
  <c r="AV152" i="3" s="1"/>
  <c r="AV153" i="3" s="1"/>
  <c r="AV154" i="3" s="1"/>
  <c r="AV155" i="3" s="1"/>
  <c r="AV156" i="3" s="1"/>
  <c r="AV157" i="3" s="1"/>
  <c r="AV158" i="3" s="1"/>
  <c r="AV159" i="3" s="1"/>
  <c r="AV160" i="3" s="1"/>
  <c r="AV161" i="3" s="1"/>
  <c r="AV162" i="3" s="1"/>
  <c r="AV163" i="3" s="1"/>
  <c r="AV164" i="3" s="1"/>
  <c r="AV165" i="3" s="1"/>
  <c r="AV166" i="3" s="1"/>
  <c r="AV167" i="3" s="1"/>
  <c r="AV168" i="3" s="1"/>
  <c r="AV169" i="3" s="1"/>
  <c r="AV170" i="3" s="1"/>
  <c r="AV171" i="3" s="1"/>
  <c r="AV172" i="3" s="1"/>
  <c r="AV173" i="3" s="1"/>
  <c r="AV174" i="3" s="1"/>
  <c r="AV175" i="3" s="1"/>
  <c r="AV176" i="3" s="1"/>
  <c r="AV177" i="3" s="1"/>
  <c r="AV178" i="3" s="1"/>
  <c r="AV179" i="3" s="1"/>
  <c r="AV180" i="3" s="1"/>
  <c r="AV181" i="3" s="1"/>
  <c r="AV182" i="3" s="1"/>
  <c r="AV183" i="3" s="1"/>
  <c r="AV184" i="3" s="1"/>
  <c r="AV185" i="3" s="1"/>
  <c r="AV186" i="3" s="1"/>
  <c r="AV187" i="3" s="1"/>
  <c r="AV188" i="3" s="1"/>
  <c r="AV189" i="3" s="1"/>
  <c r="AV190" i="3" s="1"/>
  <c r="AV191" i="3" s="1"/>
  <c r="AV192" i="3" s="1"/>
  <c r="AV193" i="3" s="1"/>
  <c r="AV194" i="3" s="1"/>
  <c r="AV195" i="3" s="1"/>
  <c r="AV196" i="3" s="1"/>
  <c r="AV197" i="3" s="1"/>
  <c r="AV198" i="3" s="1"/>
  <c r="AV199" i="3" s="1"/>
  <c r="AV200" i="3" s="1"/>
  <c r="AV201" i="3" s="1"/>
  <c r="AV202" i="3" s="1"/>
  <c r="AV203" i="3" s="1"/>
  <c r="AV204" i="3" s="1"/>
  <c r="AV205" i="3" s="1"/>
  <c r="AV206" i="3" s="1"/>
  <c r="AV207" i="3" s="1"/>
  <c r="AV208" i="3" s="1"/>
  <c r="AU10" i="3"/>
  <c r="AT10" i="3"/>
  <c r="AW10" i="3" s="1"/>
  <c r="AX10" i="3" s="1"/>
  <c r="AX9" i="3"/>
  <c r="AW9" i="3"/>
  <c r="AQ7" i="3"/>
  <c r="AP7" i="3"/>
  <c r="AM7" i="3"/>
  <c r="AL7" i="3"/>
  <c r="AK7" i="3"/>
  <c r="AJ7" i="3"/>
  <c r="AH7" i="3"/>
  <c r="AG7" i="3"/>
  <c r="Y7" i="3"/>
  <c r="U7" i="3"/>
  <c r="T7" i="3"/>
  <c r="S7" i="3"/>
  <c r="R7" i="3"/>
  <c r="Q7" i="3"/>
  <c r="BU8" i="1"/>
  <c r="BS8" i="1"/>
  <c r="BM8" i="1"/>
  <c r="BK8" i="1"/>
  <c r="BI8" i="1"/>
  <c r="BG8" i="1"/>
  <c r="BC8" i="1"/>
  <c r="BA8" i="1"/>
  <c r="AL8" i="1"/>
  <c r="AB8" i="1"/>
  <c r="Z8" i="1"/>
  <c r="X8" i="1"/>
  <c r="V8" i="1"/>
  <c r="T8" i="1"/>
  <c r="AU11" i="3" l="1"/>
  <c r="H6" i="6"/>
  <c r="H7" i="6" s="1"/>
  <c r="B55" i="4"/>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H9" i="6"/>
  <c r="F9" i="6"/>
  <c r="D10" i="6"/>
  <c r="G9" i="6"/>
  <c r="AT11" i="3"/>
  <c r="F8" i="6"/>
  <c r="H8" i="6"/>
  <c r="I6" i="6"/>
  <c r="I8" i="6" s="1"/>
  <c r="G8" i="6"/>
  <c r="B10" i="3"/>
  <c r="H10" i="3"/>
  <c r="L10" i="3"/>
  <c r="K10" i="3"/>
  <c r="G10" i="3"/>
  <c r="O10" i="3"/>
  <c r="I9" i="3"/>
  <c r="F10" i="3"/>
  <c r="E10" i="3"/>
  <c r="D10" i="3"/>
  <c r="B8" i="18" l="1"/>
  <c r="A8" i="17"/>
  <c r="A8" i="15"/>
  <c r="C10" i="3"/>
  <c r="A8" i="16"/>
  <c r="B8" i="16" s="1"/>
  <c r="B8" i="7"/>
  <c r="A8" i="11"/>
  <c r="O8" i="11" s="1"/>
  <c r="A8" i="14"/>
  <c r="A8" i="12"/>
  <c r="M8" i="12" s="1"/>
  <c r="C8" i="7"/>
  <c r="AU12" i="3"/>
  <c r="I7" i="6"/>
  <c r="B158" i="9" s="1"/>
  <c r="J6" i="6"/>
  <c r="J10" i="6" s="1"/>
  <c r="AW11" i="3"/>
  <c r="AX11" i="3" s="1"/>
  <c r="AT12" i="3"/>
  <c r="D11" i="6"/>
  <c r="I10" i="6"/>
  <c r="G10" i="6"/>
  <c r="H10" i="6"/>
  <c r="F10" i="6"/>
  <c r="I9" i="6"/>
  <c r="B11" i="3"/>
  <c r="I11" i="3"/>
  <c r="AM11" i="3"/>
  <c r="G11" i="3"/>
  <c r="O11" i="3"/>
  <c r="AF11" i="3"/>
  <c r="E11" i="3"/>
  <c r="D11" i="3"/>
  <c r="K11" i="3"/>
  <c r="H11" i="3"/>
  <c r="L11" i="3"/>
  <c r="F11" i="3"/>
  <c r="I10" i="3"/>
  <c r="L8" i="12" l="1"/>
  <c r="N8" i="12"/>
  <c r="O8" i="12"/>
  <c r="B8" i="12"/>
  <c r="J8" i="12"/>
  <c r="D8" i="12"/>
  <c r="K8" i="12"/>
  <c r="P8" i="12"/>
  <c r="N8" i="11"/>
  <c r="B8" i="11"/>
  <c r="A808" i="11" s="1"/>
  <c r="B9" i="18"/>
  <c r="A9" i="17"/>
  <c r="C11" i="3"/>
  <c r="A9" i="16"/>
  <c r="B9" i="16" s="1"/>
  <c r="A9" i="15"/>
  <c r="B9" i="7"/>
  <c r="C9" i="7"/>
  <c r="A9" i="11"/>
  <c r="A9" i="12"/>
  <c r="A9" i="14"/>
  <c r="B8" i="14"/>
  <c r="K8" i="14"/>
  <c r="L8" i="14"/>
  <c r="J8" i="14"/>
  <c r="D8" i="14"/>
  <c r="X8" i="11"/>
  <c r="M8" i="11"/>
  <c r="K8" i="15"/>
  <c r="I8" i="15"/>
  <c r="D8" i="15"/>
  <c r="B8" i="15"/>
  <c r="AU13" i="3"/>
  <c r="J8" i="17"/>
  <c r="K8" i="17"/>
  <c r="G8" i="17"/>
  <c r="L8" i="17"/>
  <c r="D8" i="17"/>
  <c r="B8" i="17"/>
  <c r="M8" i="17"/>
  <c r="I8" i="17"/>
  <c r="M8" i="18"/>
  <c r="L8" i="18"/>
  <c r="K8" i="18"/>
  <c r="I8" i="18"/>
  <c r="G8" i="18"/>
  <c r="J8" i="18"/>
  <c r="D8" i="18"/>
  <c r="J11" i="6"/>
  <c r="H11" i="6"/>
  <c r="F11" i="6"/>
  <c r="D12" i="6"/>
  <c r="I11" i="6"/>
  <c r="G11" i="6"/>
  <c r="J7" i="6"/>
  <c r="B208" i="9" s="1"/>
  <c r="K6" i="6"/>
  <c r="J9" i="6"/>
  <c r="J8" i="6"/>
  <c r="B209" i="9" s="1"/>
  <c r="AW12" i="3"/>
  <c r="AX12" i="3" s="1"/>
  <c r="AT13" i="3"/>
  <c r="D158" i="9"/>
  <c r="C158" i="9"/>
  <c r="A158" i="9"/>
  <c r="D12" i="3"/>
  <c r="L12" i="3"/>
  <c r="V13" i="3"/>
  <c r="T11" i="3"/>
  <c r="AR12" i="3"/>
  <c r="Z9" i="3"/>
  <c r="AB9" i="3"/>
  <c r="P11" i="3"/>
  <c r="X11" i="3"/>
  <c r="AK13" i="3"/>
  <c r="AE11" i="3"/>
  <c r="AC11" i="3"/>
  <c r="AJ9" i="3"/>
  <c r="Z12" i="3"/>
  <c r="D9" i="3"/>
  <c r="AL9" i="3"/>
  <c r="E12" i="3"/>
  <c r="S11" i="3"/>
  <c r="AD12" i="3"/>
  <c r="Q11" i="3"/>
  <c r="AM9" i="3"/>
  <c r="Z13" i="3"/>
  <c r="T12" i="3"/>
  <c r="AC9" i="3"/>
  <c r="Y12" i="3"/>
  <c r="U12" i="3"/>
  <c r="AI9" i="3"/>
  <c r="U9" i="3"/>
  <c r="AE9" i="3"/>
  <c r="W12" i="3"/>
  <c r="T9" i="3"/>
  <c r="AO9" i="3"/>
  <c r="Y9" i="3"/>
  <c r="AC12" i="3"/>
  <c r="AD11" i="3"/>
  <c r="AD9" i="3"/>
  <c r="AE12" i="3"/>
  <c r="J11" i="3"/>
  <c r="X12" i="3"/>
  <c r="V12" i="3"/>
  <c r="R13" i="3"/>
  <c r="AA11" i="3"/>
  <c r="J10" i="3"/>
  <c r="Q9" i="3"/>
  <c r="AJ12" i="3"/>
  <c r="AA12" i="3"/>
  <c r="P10" i="3"/>
  <c r="AB12" i="3"/>
  <c r="AI12" i="3"/>
  <c r="O12" i="3"/>
  <c r="B12" i="3"/>
  <c r="P9" i="3"/>
  <c r="AK11" i="3"/>
  <c r="AK12" i="3"/>
  <c r="AO13" i="3"/>
  <c r="AR11" i="3"/>
  <c r="J9" i="3"/>
  <c r="AL12" i="3"/>
  <c r="AR9" i="3"/>
  <c r="AQ12" i="3"/>
  <c r="AC13" i="3"/>
  <c r="AF9" i="3"/>
  <c r="Y11" i="3"/>
  <c r="U11" i="3"/>
  <c r="AP9" i="3"/>
  <c r="F9" i="3"/>
  <c r="Q12" i="3"/>
  <c r="AN11" i="3"/>
  <c r="F12" i="3"/>
  <c r="AB13" i="3"/>
  <c r="H9" i="3"/>
  <c r="AO11" i="3"/>
  <c r="H12" i="3"/>
  <c r="AP11" i="3"/>
  <c r="B9" i="3"/>
  <c r="K9" i="3"/>
  <c r="V11" i="3"/>
  <c r="P12" i="3"/>
  <c r="S12" i="3"/>
  <c r="R9" i="3"/>
  <c r="AI13" i="3"/>
  <c r="AL11" i="3"/>
  <c r="L9" i="3"/>
  <c r="K12" i="3"/>
  <c r="E9" i="3"/>
  <c r="AH11" i="3"/>
  <c r="AB11" i="3"/>
  <c r="AP12" i="3"/>
  <c r="G9" i="3"/>
  <c r="AF12" i="3"/>
  <c r="AG11" i="3"/>
  <c r="AN9" i="3"/>
  <c r="J12" i="3"/>
  <c r="V9" i="3"/>
  <c r="AG9" i="3"/>
  <c r="S9" i="3"/>
  <c r="T13" i="3"/>
  <c r="AJ11" i="3"/>
  <c r="AA9" i="3"/>
  <c r="Z11" i="3"/>
  <c r="P13" i="3"/>
  <c r="X9" i="3"/>
  <c r="AI11" i="3"/>
  <c r="AM12" i="3"/>
  <c r="W9" i="3"/>
  <c r="AK9" i="3"/>
  <c r="AH12" i="3"/>
  <c r="Y13" i="3"/>
  <c r="G12" i="3"/>
  <c r="AQ9" i="3"/>
  <c r="AH9" i="3"/>
  <c r="I12" i="3"/>
  <c r="AO12" i="3"/>
  <c r="W11" i="3"/>
  <c r="AN12" i="3"/>
  <c r="Q10" i="3"/>
  <c r="AQ11" i="3"/>
  <c r="U13" i="3"/>
  <c r="R12" i="3"/>
  <c r="R11" i="3"/>
  <c r="AG12" i="3"/>
  <c r="W8" i="11" l="1"/>
  <c r="U8" i="11"/>
  <c r="R8" i="11"/>
  <c r="V8" i="11"/>
  <c r="T8" i="11"/>
  <c r="E8" i="11"/>
  <c r="C8" i="15"/>
  <c r="K8" i="11"/>
  <c r="S8" i="11"/>
  <c r="C8" i="14"/>
  <c r="C8" i="18"/>
  <c r="D8" i="11"/>
  <c r="F8" i="11"/>
  <c r="C8" i="11"/>
  <c r="L8" i="11"/>
  <c r="C8" i="12"/>
  <c r="I8" i="11"/>
  <c r="P8" i="11"/>
  <c r="C8" i="17"/>
  <c r="B10" i="18"/>
  <c r="E10" i="18" s="1"/>
  <c r="A10" i="17"/>
  <c r="E10" i="17" s="1"/>
  <c r="H10" i="17" s="1"/>
  <c r="C12" i="3"/>
  <c r="A10" i="16"/>
  <c r="B10" i="16" s="1"/>
  <c r="A10" i="15"/>
  <c r="J10" i="15" s="1"/>
  <c r="A10" i="12"/>
  <c r="E10" i="12" s="1"/>
  <c r="A10" i="14"/>
  <c r="F10" i="14" s="1"/>
  <c r="A10" i="11"/>
  <c r="C10" i="7"/>
  <c r="B10" i="7"/>
  <c r="X9" i="11"/>
  <c r="O9" i="11"/>
  <c r="M9" i="11"/>
  <c r="N9" i="11"/>
  <c r="B9" i="11"/>
  <c r="AU14" i="3"/>
  <c r="D9" i="15"/>
  <c r="F9" i="15"/>
  <c r="B9" i="15"/>
  <c r="I9" i="15"/>
  <c r="K9" i="15"/>
  <c r="G9" i="15"/>
  <c r="E9" i="15"/>
  <c r="H9" i="15"/>
  <c r="J9" i="14"/>
  <c r="D9" i="14"/>
  <c r="B9" i="14"/>
  <c r="L9" i="14"/>
  <c r="K9" i="14"/>
  <c r="B9" i="17"/>
  <c r="M9" i="17"/>
  <c r="K9" i="17"/>
  <c r="I9" i="17"/>
  <c r="G9" i="17"/>
  <c r="D9" i="17"/>
  <c r="L9" i="17"/>
  <c r="J9" i="17"/>
  <c r="M9" i="12"/>
  <c r="P9" i="12"/>
  <c r="K9" i="12"/>
  <c r="N9" i="12"/>
  <c r="D9" i="12"/>
  <c r="O9" i="12"/>
  <c r="L9" i="12"/>
  <c r="J9" i="12"/>
  <c r="B9" i="12"/>
  <c r="M9" i="18"/>
  <c r="I9" i="18"/>
  <c r="G9" i="18"/>
  <c r="K9" i="18"/>
  <c r="L9" i="18"/>
  <c r="J9" i="18"/>
  <c r="D9" i="18"/>
  <c r="I9" i="12"/>
  <c r="J9" i="15"/>
  <c r="E9" i="18"/>
  <c r="A7" i="14"/>
  <c r="D7" i="14" s="1"/>
  <c r="C9" i="3"/>
  <c r="A7" i="16"/>
  <c r="B7" i="16" s="1"/>
  <c r="B7" i="7"/>
  <c r="A7" i="11"/>
  <c r="X7" i="11" s="1"/>
  <c r="A7" i="13"/>
  <c r="L7" i="13" s="1"/>
  <c r="B7" i="17"/>
  <c r="I7" i="17" s="1"/>
  <c r="C7" i="7"/>
  <c r="A7" i="12"/>
  <c r="A7" i="7"/>
  <c r="D7" i="7" s="1"/>
  <c r="B7" i="18"/>
  <c r="K7" i="18" s="1"/>
  <c r="A7" i="15"/>
  <c r="J7" i="15" s="1"/>
  <c r="E9" i="17"/>
  <c r="H9" i="17" s="1"/>
  <c r="A9" i="13"/>
  <c r="F9" i="13" s="1"/>
  <c r="H9" i="14"/>
  <c r="F9" i="14"/>
  <c r="G9" i="14"/>
  <c r="E9" i="14"/>
  <c r="A10" i="13"/>
  <c r="J10" i="13" s="1"/>
  <c r="I9" i="14"/>
  <c r="A9" i="7"/>
  <c r="D9" i="7" s="1"/>
  <c r="C9" i="16"/>
  <c r="H9" i="12"/>
  <c r="F9" i="12"/>
  <c r="G9" i="12"/>
  <c r="E9" i="12"/>
  <c r="A10" i="7"/>
  <c r="D209" i="9"/>
  <c r="C209" i="9"/>
  <c r="A209" i="9"/>
  <c r="K7" i="6"/>
  <c r="B258" i="9" s="1"/>
  <c r="L6" i="6"/>
  <c r="L12" i="6" s="1"/>
  <c r="K8" i="6"/>
  <c r="B259" i="9" s="1"/>
  <c r="K9" i="6"/>
  <c r="B260" i="9" s="1"/>
  <c r="K10" i="6"/>
  <c r="D13" i="6"/>
  <c r="K12" i="6"/>
  <c r="I12" i="6"/>
  <c r="G12" i="6"/>
  <c r="J12" i="6"/>
  <c r="H12" i="6"/>
  <c r="F12" i="6"/>
  <c r="K11" i="6"/>
  <c r="AW13" i="3"/>
  <c r="AX13" i="3" s="1"/>
  <c r="AT14" i="3"/>
  <c r="D208" i="9"/>
  <c r="C208" i="9"/>
  <c r="A208" i="9"/>
  <c r="AM13" i="3"/>
  <c r="W13" i="3"/>
  <c r="AH13" i="3"/>
  <c r="AQ13" i="3"/>
  <c r="AN13" i="3"/>
  <c r="H13" i="3"/>
  <c r="AF13" i="3"/>
  <c r="K13" i="3"/>
  <c r="X13" i="3"/>
  <c r="AD13" i="3"/>
  <c r="AE13" i="3"/>
  <c r="F13" i="3"/>
  <c r="O13" i="3"/>
  <c r="AL13" i="3"/>
  <c r="AP13" i="3"/>
  <c r="AG13" i="3"/>
  <c r="AA13" i="3"/>
  <c r="D13" i="3"/>
  <c r="Q13" i="3"/>
  <c r="B13" i="3"/>
  <c r="G13" i="3"/>
  <c r="E13" i="3"/>
  <c r="S13" i="3"/>
  <c r="AR13" i="3"/>
  <c r="J13" i="3"/>
  <c r="L13" i="3"/>
  <c r="I13" i="3"/>
  <c r="AJ13" i="3"/>
  <c r="E7" i="17" l="1"/>
  <c r="H7" i="17" s="1"/>
  <c r="E7" i="18"/>
  <c r="F7" i="18" s="1"/>
  <c r="J7" i="18"/>
  <c r="D7" i="17"/>
  <c r="L7" i="18"/>
  <c r="H9" i="13"/>
  <c r="H10" i="12"/>
  <c r="F9" i="17"/>
  <c r="F10" i="12"/>
  <c r="G7" i="18"/>
  <c r="K7" i="15"/>
  <c r="E7" i="15"/>
  <c r="H10" i="13"/>
  <c r="G7" i="15"/>
  <c r="C10" i="16"/>
  <c r="I10" i="13"/>
  <c r="C7" i="16"/>
  <c r="F7" i="15"/>
  <c r="N7" i="11"/>
  <c r="F10" i="18"/>
  <c r="H10" i="18"/>
  <c r="G7" i="13"/>
  <c r="G10" i="13"/>
  <c r="M7" i="11"/>
  <c r="D7" i="13"/>
  <c r="F10" i="13"/>
  <c r="F7" i="13"/>
  <c r="F10" i="17"/>
  <c r="D10" i="13"/>
  <c r="B10" i="13"/>
  <c r="K10" i="13"/>
  <c r="M10" i="13"/>
  <c r="E10" i="13"/>
  <c r="B11" i="18"/>
  <c r="A11" i="17"/>
  <c r="A11" i="15"/>
  <c r="C13" i="3"/>
  <c r="A11" i="16"/>
  <c r="A11" i="14"/>
  <c r="E11" i="14" s="1"/>
  <c r="C11" i="7"/>
  <c r="A11" i="11"/>
  <c r="A11" i="12"/>
  <c r="F11" i="12" s="1"/>
  <c r="B11" i="7"/>
  <c r="A11" i="13"/>
  <c r="E11" i="13" s="1"/>
  <c r="M9" i="13"/>
  <c r="C9" i="13"/>
  <c r="O7" i="12"/>
  <c r="D7" i="12"/>
  <c r="K7" i="12"/>
  <c r="I7" i="12"/>
  <c r="E7" i="14"/>
  <c r="I7" i="14"/>
  <c r="A809" i="11"/>
  <c r="C9" i="11"/>
  <c r="V9" i="11"/>
  <c r="W9" i="11"/>
  <c r="T9" i="11"/>
  <c r="K9" i="11"/>
  <c r="L9" i="11"/>
  <c r="R9" i="11"/>
  <c r="P9" i="11"/>
  <c r="F9" i="11"/>
  <c r="C9" i="14"/>
  <c r="S9" i="11"/>
  <c r="C9" i="18"/>
  <c r="E9" i="11"/>
  <c r="D9" i="11"/>
  <c r="C9" i="12"/>
  <c r="I9" i="11"/>
  <c r="C9" i="17"/>
  <c r="U9" i="11"/>
  <c r="C9" i="15"/>
  <c r="Q9" i="11"/>
  <c r="K10" i="14"/>
  <c r="J10" i="14"/>
  <c r="D10" i="14"/>
  <c r="B10" i="14"/>
  <c r="L10" i="14"/>
  <c r="E7" i="12"/>
  <c r="L7" i="12"/>
  <c r="N7" i="12"/>
  <c r="O10" i="12"/>
  <c r="M10" i="12"/>
  <c r="P10" i="12"/>
  <c r="K10" i="12"/>
  <c r="J10" i="12"/>
  <c r="N10" i="12"/>
  <c r="L10" i="12"/>
  <c r="D10" i="12"/>
  <c r="B10" i="12"/>
  <c r="AU15" i="3"/>
  <c r="G7" i="12"/>
  <c r="M7" i="12"/>
  <c r="J9" i="13"/>
  <c r="F7" i="12"/>
  <c r="G9" i="11"/>
  <c r="G10" i="12"/>
  <c r="G10" i="14"/>
  <c r="G7" i="14"/>
  <c r="L10" i="13"/>
  <c r="H7" i="12"/>
  <c r="H10" i="14"/>
  <c r="B7" i="14"/>
  <c r="I9" i="13"/>
  <c r="K7" i="14"/>
  <c r="F9" i="18"/>
  <c r="N9" i="18" s="1"/>
  <c r="A9" i="18" s="1"/>
  <c r="H9" i="18"/>
  <c r="X10" i="11"/>
  <c r="N10" i="11"/>
  <c r="M10" i="11"/>
  <c r="B10" i="11"/>
  <c r="C10" i="13" s="1"/>
  <c r="O10" i="11"/>
  <c r="B7" i="12"/>
  <c r="L9" i="13"/>
  <c r="I10" i="14"/>
  <c r="G7" i="17"/>
  <c r="K7" i="17"/>
  <c r="J7" i="17"/>
  <c r="J7" i="12"/>
  <c r="M7" i="17"/>
  <c r="D9" i="13"/>
  <c r="B9" i="13"/>
  <c r="E10" i="14"/>
  <c r="H7" i="14"/>
  <c r="L7" i="17"/>
  <c r="P7" i="12"/>
  <c r="J7" i="14"/>
  <c r="K9" i="13"/>
  <c r="D7" i="18"/>
  <c r="I7" i="18"/>
  <c r="M7" i="18"/>
  <c r="I10" i="12"/>
  <c r="G10" i="15"/>
  <c r="E10" i="15"/>
  <c r="F10" i="15"/>
  <c r="K10" i="15"/>
  <c r="I10" i="15"/>
  <c r="H10" i="15"/>
  <c r="D10" i="15"/>
  <c r="B10" i="15"/>
  <c r="G10" i="17"/>
  <c r="D10" i="17"/>
  <c r="L10" i="17"/>
  <c r="M10" i="17"/>
  <c r="J10" i="17"/>
  <c r="B10" i="17"/>
  <c r="K10" i="17"/>
  <c r="I10" i="17"/>
  <c r="L10" i="18"/>
  <c r="M10" i="18"/>
  <c r="G10" i="18"/>
  <c r="D10" i="18"/>
  <c r="K10" i="18"/>
  <c r="I10" i="18"/>
  <c r="J10" i="18"/>
  <c r="E9" i="13"/>
  <c r="G9" i="13"/>
  <c r="B7" i="11"/>
  <c r="O7" i="11"/>
  <c r="F7" i="14"/>
  <c r="L7" i="14"/>
  <c r="D7" i="15"/>
  <c r="H7" i="15"/>
  <c r="B7" i="15"/>
  <c r="I7" i="15"/>
  <c r="K7" i="13"/>
  <c r="I7" i="13"/>
  <c r="H7" i="13"/>
  <c r="B7" i="13"/>
  <c r="M7" i="13"/>
  <c r="E7" i="13"/>
  <c r="J7" i="13"/>
  <c r="D10" i="7"/>
  <c r="A11" i="7"/>
  <c r="AW14" i="3"/>
  <c r="AX14" i="3" s="1"/>
  <c r="AT15" i="3"/>
  <c r="D260" i="9"/>
  <c r="C260" i="9"/>
  <c r="A260" i="9"/>
  <c r="L7" i="6"/>
  <c r="B308" i="9" s="1"/>
  <c r="M6" i="6"/>
  <c r="L9" i="6"/>
  <c r="B310" i="9" s="1"/>
  <c r="L8" i="6"/>
  <c r="B309" i="9" s="1"/>
  <c r="L10" i="6"/>
  <c r="B311" i="9" s="1"/>
  <c r="L11" i="6"/>
  <c r="L13" i="6"/>
  <c r="J13" i="6"/>
  <c r="H13" i="6"/>
  <c r="F13" i="6"/>
  <c r="D14" i="6"/>
  <c r="M13" i="6"/>
  <c r="K13" i="6"/>
  <c r="I13" i="6"/>
  <c r="G13" i="6"/>
  <c r="D259" i="9"/>
  <c r="C259" i="9"/>
  <c r="A259" i="9"/>
  <c r="D258" i="9"/>
  <c r="C258" i="9"/>
  <c r="A258" i="9"/>
  <c r="AL14" i="3"/>
  <c r="S14" i="3"/>
  <c r="AM14" i="3"/>
  <c r="E14" i="3"/>
  <c r="AQ14" i="3"/>
  <c r="AR14" i="3"/>
  <c r="AC14" i="3"/>
  <c r="V14" i="3"/>
  <c r="J14" i="3"/>
  <c r="F14" i="3"/>
  <c r="D14" i="3"/>
  <c r="AP14" i="3"/>
  <c r="AK14" i="3"/>
  <c r="O14" i="3"/>
  <c r="G14" i="3"/>
  <c r="AB14" i="3"/>
  <c r="AI14" i="3"/>
  <c r="R14" i="3"/>
  <c r="L14" i="3"/>
  <c r="AD14" i="3"/>
  <c r="P14" i="3"/>
  <c r="K14" i="3"/>
  <c r="AE14" i="3"/>
  <c r="H14" i="3"/>
  <c r="B14" i="3"/>
  <c r="Y14" i="3"/>
  <c r="W14" i="3"/>
  <c r="AH14" i="3"/>
  <c r="AJ14" i="3"/>
  <c r="Z14" i="3"/>
  <c r="X14" i="3"/>
  <c r="AG14" i="3"/>
  <c r="I14" i="3"/>
  <c r="AO14" i="3"/>
  <c r="AN14" i="3"/>
  <c r="T14" i="3"/>
  <c r="Q14" i="3"/>
  <c r="U14" i="3"/>
  <c r="AF14" i="3"/>
  <c r="AA14" i="3"/>
  <c r="F7" i="17" l="1"/>
  <c r="N7" i="17" s="1"/>
  <c r="H7" i="18"/>
  <c r="N7" i="18"/>
  <c r="A7" i="18" s="1"/>
  <c r="H11" i="12"/>
  <c r="G11" i="12"/>
  <c r="N10" i="18"/>
  <c r="A10" i="18" s="1"/>
  <c r="F11" i="13"/>
  <c r="E11" i="12"/>
  <c r="F11" i="14"/>
  <c r="G11" i="14"/>
  <c r="G11" i="13"/>
  <c r="L11" i="13"/>
  <c r="C10" i="15"/>
  <c r="M11" i="13"/>
  <c r="C10" i="14"/>
  <c r="K11" i="13"/>
  <c r="H11" i="13"/>
  <c r="B12" i="18"/>
  <c r="A12" i="17"/>
  <c r="A12" i="15"/>
  <c r="C14" i="3"/>
  <c r="A12" i="16"/>
  <c r="A12" i="14"/>
  <c r="E12" i="14" s="1"/>
  <c r="B12" i="7"/>
  <c r="A12" i="11"/>
  <c r="A12" i="12"/>
  <c r="G12" i="12" s="1"/>
  <c r="C12" i="7"/>
  <c r="A12" i="13"/>
  <c r="H12" i="13" s="1"/>
  <c r="X11" i="11"/>
  <c r="N11" i="11"/>
  <c r="B11" i="11"/>
  <c r="C11" i="15" s="1"/>
  <c r="M11" i="11"/>
  <c r="O11" i="11"/>
  <c r="AU16" i="3"/>
  <c r="D11" i="14"/>
  <c r="J11" i="14"/>
  <c r="L11" i="14"/>
  <c r="K11" i="14"/>
  <c r="B11" i="14"/>
  <c r="I11" i="14"/>
  <c r="H11" i="14"/>
  <c r="C10" i="12"/>
  <c r="B11" i="16"/>
  <c r="C11" i="16"/>
  <c r="B11" i="13"/>
  <c r="J11" i="13"/>
  <c r="D11" i="13"/>
  <c r="I11" i="13"/>
  <c r="D11" i="15"/>
  <c r="E11" i="15"/>
  <c r="G11" i="15"/>
  <c r="H11" i="15"/>
  <c r="B11" i="15"/>
  <c r="K11" i="15"/>
  <c r="I11" i="15"/>
  <c r="F11" i="15"/>
  <c r="J11" i="15"/>
  <c r="A810" i="11"/>
  <c r="L10" i="11"/>
  <c r="E10" i="11"/>
  <c r="F10" i="11"/>
  <c r="C10" i="11"/>
  <c r="D10" i="11"/>
  <c r="T10" i="11"/>
  <c r="S10" i="11"/>
  <c r="I10" i="11"/>
  <c r="V10" i="11"/>
  <c r="W10" i="11"/>
  <c r="U10" i="11"/>
  <c r="K10" i="11"/>
  <c r="R10" i="11"/>
  <c r="P10" i="11"/>
  <c r="Q10" i="11"/>
  <c r="G10" i="11"/>
  <c r="B11" i="17"/>
  <c r="D11" i="17"/>
  <c r="M11" i="17"/>
  <c r="I11" i="17"/>
  <c r="L11" i="17"/>
  <c r="K11" i="17"/>
  <c r="G11" i="17"/>
  <c r="J11" i="17"/>
  <c r="E11" i="17"/>
  <c r="H11" i="17" s="1"/>
  <c r="H9" i="11"/>
  <c r="J9" i="11"/>
  <c r="C10" i="18"/>
  <c r="C10" i="17"/>
  <c r="O11" i="12"/>
  <c r="M11" i="12"/>
  <c r="P11" i="12"/>
  <c r="K11" i="12"/>
  <c r="J11" i="12"/>
  <c r="D11" i="12"/>
  <c r="B11" i="12"/>
  <c r="L11" i="12"/>
  <c r="N11" i="12"/>
  <c r="I11" i="12"/>
  <c r="I11" i="18"/>
  <c r="G11" i="18"/>
  <c r="J11" i="18"/>
  <c r="M11" i="18"/>
  <c r="K11" i="18"/>
  <c r="L11" i="18"/>
  <c r="D11" i="18"/>
  <c r="E11" i="18"/>
  <c r="C7" i="13"/>
  <c r="C7" i="18"/>
  <c r="W7" i="11"/>
  <c r="R7" i="11"/>
  <c r="G7" i="11"/>
  <c r="C7" i="12"/>
  <c r="Q7" i="11"/>
  <c r="T7" i="11"/>
  <c r="S7" i="11"/>
  <c r="L7" i="11"/>
  <c r="C7" i="15"/>
  <c r="K7" i="11"/>
  <c r="C7" i="17"/>
  <c r="C7" i="14"/>
  <c r="U7" i="11"/>
  <c r="I7" i="11"/>
  <c r="P7" i="11"/>
  <c r="V7" i="11"/>
  <c r="D11" i="7"/>
  <c r="A12" i="7"/>
  <c r="D309" i="9"/>
  <c r="C309" i="9"/>
  <c r="A309" i="9"/>
  <c r="M7" i="6"/>
  <c r="B358" i="9" s="1"/>
  <c r="N6" i="6"/>
  <c r="M9" i="6"/>
  <c r="B360" i="9" s="1"/>
  <c r="M8" i="6"/>
  <c r="B359" i="9" s="1"/>
  <c r="M10" i="6"/>
  <c r="B361" i="9" s="1"/>
  <c r="M11" i="6"/>
  <c r="B362" i="9" s="1"/>
  <c r="M12" i="6"/>
  <c r="AW15" i="3"/>
  <c r="AX15" i="3" s="1"/>
  <c r="AT16" i="3"/>
  <c r="D15" i="6"/>
  <c r="M14" i="6"/>
  <c r="K14" i="6"/>
  <c r="I14" i="6"/>
  <c r="G14" i="6"/>
  <c r="N14" i="6"/>
  <c r="L14" i="6"/>
  <c r="J14" i="6"/>
  <c r="H14" i="6"/>
  <c r="F14" i="6"/>
  <c r="D311" i="9"/>
  <c r="C311" i="9"/>
  <c r="A311" i="9"/>
  <c r="D310" i="9"/>
  <c r="C310" i="9"/>
  <c r="A310" i="9"/>
  <c r="D308" i="9"/>
  <c r="C308" i="9"/>
  <c r="A308" i="9"/>
  <c r="AB15" i="3"/>
  <c r="AN15" i="3"/>
  <c r="AD15" i="3"/>
  <c r="G15" i="3"/>
  <c r="S15" i="3"/>
  <c r="T15" i="3"/>
  <c r="U15" i="3"/>
  <c r="Z15" i="3"/>
  <c r="AP15" i="3"/>
  <c r="AI15" i="3"/>
  <c r="L15" i="3"/>
  <c r="AQ15" i="3"/>
  <c r="W15" i="3"/>
  <c r="AF15" i="3"/>
  <c r="AA15" i="3"/>
  <c r="B15" i="3"/>
  <c r="Y15" i="3"/>
  <c r="J15" i="3"/>
  <c r="AJ15" i="3"/>
  <c r="AM15" i="3"/>
  <c r="P15" i="3"/>
  <c r="F15" i="3"/>
  <c r="Q15" i="3"/>
  <c r="AL15" i="3"/>
  <c r="I15" i="3"/>
  <c r="AG15" i="3"/>
  <c r="H15" i="3"/>
  <c r="K15" i="3"/>
  <c r="R15" i="3"/>
  <c r="AO15" i="3"/>
  <c r="AE15" i="3"/>
  <c r="V15" i="3"/>
  <c r="AR15" i="3"/>
  <c r="X15" i="3"/>
  <c r="AK15" i="3"/>
  <c r="AH15" i="3"/>
  <c r="E15" i="3"/>
  <c r="O15" i="3"/>
  <c r="AC15" i="3"/>
  <c r="D15" i="3"/>
  <c r="H12" i="12" l="1"/>
  <c r="E12" i="12"/>
  <c r="G12" i="13"/>
  <c r="F12" i="13"/>
  <c r="E12" i="13"/>
  <c r="F12" i="14"/>
  <c r="F12" i="12"/>
  <c r="G12" i="14"/>
  <c r="H12" i="14"/>
  <c r="F11" i="17"/>
  <c r="C11" i="13"/>
  <c r="C11" i="14"/>
  <c r="C11" i="17"/>
  <c r="C11" i="18"/>
  <c r="C11" i="12"/>
  <c r="B13" i="18"/>
  <c r="A13" i="17"/>
  <c r="C15" i="3"/>
  <c r="A13" i="16"/>
  <c r="A13" i="15"/>
  <c r="B13" i="7"/>
  <c r="A13" i="11"/>
  <c r="C13" i="7"/>
  <c r="A13" i="12"/>
  <c r="F13" i="12" s="1"/>
  <c r="A13" i="14"/>
  <c r="G13" i="14" s="1"/>
  <c r="A13" i="13"/>
  <c r="G13" i="13" s="1"/>
  <c r="B12" i="11"/>
  <c r="C12" i="18" s="1"/>
  <c r="O12" i="11"/>
  <c r="M12" i="11"/>
  <c r="N12" i="11"/>
  <c r="X12" i="11"/>
  <c r="A811" i="11"/>
  <c r="K11" i="11"/>
  <c r="L11" i="11"/>
  <c r="V11" i="11"/>
  <c r="U11" i="11"/>
  <c r="F11" i="11"/>
  <c r="S11" i="11"/>
  <c r="D11" i="11"/>
  <c r="I11" i="11"/>
  <c r="T11" i="11"/>
  <c r="W11" i="11"/>
  <c r="E11" i="11"/>
  <c r="P11" i="11"/>
  <c r="R11" i="11"/>
  <c r="C11" i="11"/>
  <c r="Q11" i="11"/>
  <c r="G11" i="11"/>
  <c r="D12" i="14"/>
  <c r="L12" i="14"/>
  <c r="J12" i="14"/>
  <c r="K12" i="14"/>
  <c r="B12" i="14"/>
  <c r="I12" i="14"/>
  <c r="H11" i="18"/>
  <c r="F11" i="18"/>
  <c r="N11" i="18" s="1"/>
  <c r="A11" i="18" s="1"/>
  <c r="B12" i="16"/>
  <c r="C12" i="16"/>
  <c r="M12" i="13"/>
  <c r="I12" i="13"/>
  <c r="D12" i="13"/>
  <c r="L12" i="13"/>
  <c r="K12" i="13"/>
  <c r="B12" i="13"/>
  <c r="J12" i="13"/>
  <c r="G12" i="15"/>
  <c r="D12" i="15"/>
  <c r="K12" i="15"/>
  <c r="I12" i="15"/>
  <c r="E12" i="15"/>
  <c r="H12" i="15"/>
  <c r="F12" i="15"/>
  <c r="B12" i="15"/>
  <c r="J12" i="15"/>
  <c r="G12" i="17"/>
  <c r="L12" i="17"/>
  <c r="D12" i="17"/>
  <c r="K12" i="17"/>
  <c r="J12" i="17"/>
  <c r="B12" i="17"/>
  <c r="M12" i="17"/>
  <c r="I12" i="17"/>
  <c r="E12" i="17"/>
  <c r="H12" i="17" s="1"/>
  <c r="J10" i="11"/>
  <c r="H10" i="11"/>
  <c r="AU17" i="3"/>
  <c r="O12" i="12"/>
  <c r="M12" i="12"/>
  <c r="P12" i="12"/>
  <c r="K12" i="12"/>
  <c r="J12" i="12"/>
  <c r="D12" i="12"/>
  <c r="B12" i="12"/>
  <c r="N12" i="12"/>
  <c r="L12" i="12"/>
  <c r="I12" i="12"/>
  <c r="G12" i="18"/>
  <c r="J12" i="18"/>
  <c r="D12" i="18"/>
  <c r="M12" i="18"/>
  <c r="K12" i="18"/>
  <c r="I12" i="18"/>
  <c r="L12" i="18"/>
  <c r="E12" i="18"/>
  <c r="H12" i="18" s="1"/>
  <c r="J7" i="11"/>
  <c r="H7" i="11"/>
  <c r="D12" i="7"/>
  <c r="A13" i="7"/>
  <c r="N15" i="6"/>
  <c r="L15" i="6"/>
  <c r="J15" i="6"/>
  <c r="H15" i="6"/>
  <c r="F15" i="6"/>
  <c r="D16" i="6"/>
  <c r="M15" i="6"/>
  <c r="K15" i="6"/>
  <c r="I15" i="6"/>
  <c r="G15" i="6"/>
  <c r="D361" i="9"/>
  <c r="C361" i="9"/>
  <c r="A361" i="9"/>
  <c r="D360" i="9"/>
  <c r="C360" i="9"/>
  <c r="A360" i="9"/>
  <c r="D358" i="9"/>
  <c r="C358" i="9"/>
  <c r="A358" i="9"/>
  <c r="AW16" i="3"/>
  <c r="AX16" i="3" s="1"/>
  <c r="AT17" i="3"/>
  <c r="D362" i="9"/>
  <c r="C362" i="9"/>
  <c r="A362" i="9"/>
  <c r="D359" i="9"/>
  <c r="C359" i="9"/>
  <c r="A359" i="9"/>
  <c r="N7" i="6"/>
  <c r="B408" i="9" s="1"/>
  <c r="O6" i="6"/>
  <c r="N9" i="6"/>
  <c r="B410" i="9" s="1"/>
  <c r="N8" i="6"/>
  <c r="B409" i="9" s="1"/>
  <c r="N10" i="6"/>
  <c r="B411" i="9" s="1"/>
  <c r="N11" i="6"/>
  <c r="B412" i="9" s="1"/>
  <c r="N12" i="6"/>
  <c r="B413" i="9" s="1"/>
  <c r="N13" i="6"/>
  <c r="E16" i="3"/>
  <c r="AR16" i="3"/>
  <c r="P16" i="3"/>
  <c r="J16" i="3"/>
  <c r="O16" i="3"/>
  <c r="AH16" i="3"/>
  <c r="T16" i="3"/>
  <c r="H16" i="3"/>
  <c r="U16" i="3"/>
  <c r="L16" i="3"/>
  <c r="D16" i="3"/>
  <c r="V16" i="3"/>
  <c r="Q16" i="3"/>
  <c r="AN16" i="3"/>
  <c r="W16" i="3"/>
  <c r="Y16" i="3"/>
  <c r="X16" i="3"/>
  <c r="AI16" i="3"/>
  <c r="AL16" i="3"/>
  <c r="F16" i="3"/>
  <c r="Z16" i="3"/>
  <c r="B16" i="3"/>
  <c r="AJ16" i="3"/>
  <c r="AQ16" i="3"/>
  <c r="S16" i="3"/>
  <c r="AK16" i="3"/>
  <c r="AC16" i="3"/>
  <c r="G16" i="3"/>
  <c r="AB16" i="3"/>
  <c r="K16" i="3"/>
  <c r="AE16" i="3"/>
  <c r="AM16" i="3"/>
  <c r="AO16" i="3"/>
  <c r="AP16" i="3"/>
  <c r="I16" i="3"/>
  <c r="AA16" i="3"/>
  <c r="AD16" i="3"/>
  <c r="AF16" i="3"/>
  <c r="AG16" i="3"/>
  <c r="R16" i="3"/>
  <c r="C12" i="12" l="1"/>
  <c r="F13" i="13"/>
  <c r="C12" i="15"/>
  <c r="C12" i="17"/>
  <c r="C12" i="13"/>
  <c r="G13" i="12"/>
  <c r="E13" i="12"/>
  <c r="H13" i="12"/>
  <c r="F12" i="17"/>
  <c r="H13" i="14"/>
  <c r="H13" i="13"/>
  <c r="E13" i="14"/>
  <c r="F13" i="14"/>
  <c r="B14" i="18"/>
  <c r="A14" i="17"/>
  <c r="C16" i="3"/>
  <c r="A14" i="16"/>
  <c r="A14" i="15"/>
  <c r="A14" i="14"/>
  <c r="E14" i="14" s="1"/>
  <c r="A14" i="11"/>
  <c r="C14" i="7"/>
  <c r="A14" i="12"/>
  <c r="E14" i="12" s="1"/>
  <c r="B14" i="7"/>
  <c r="A14" i="13"/>
  <c r="F14" i="13" s="1"/>
  <c r="F12" i="18"/>
  <c r="N12" i="18" s="1"/>
  <c r="A12" i="18" s="1"/>
  <c r="C12" i="14"/>
  <c r="O13" i="11"/>
  <c r="M13" i="11"/>
  <c r="X13" i="11"/>
  <c r="N13" i="11"/>
  <c r="B13" i="11"/>
  <c r="C13" i="12" s="1"/>
  <c r="H13" i="15"/>
  <c r="G13" i="15"/>
  <c r="F13" i="15"/>
  <c r="B13" i="15"/>
  <c r="I13" i="15"/>
  <c r="D13" i="15"/>
  <c r="K13" i="15"/>
  <c r="E13" i="15"/>
  <c r="J13" i="15"/>
  <c r="A812" i="11"/>
  <c r="R12" i="11"/>
  <c r="K12" i="11"/>
  <c r="P12" i="11"/>
  <c r="I12" i="11"/>
  <c r="L12" i="11"/>
  <c r="E12" i="11"/>
  <c r="W12" i="11"/>
  <c r="C12" i="11"/>
  <c r="V12" i="11"/>
  <c r="D12" i="11"/>
  <c r="T12" i="11"/>
  <c r="S12" i="11"/>
  <c r="U12" i="11"/>
  <c r="F12" i="11"/>
  <c r="Q12" i="11"/>
  <c r="G12" i="11"/>
  <c r="AU18" i="3"/>
  <c r="D13" i="13"/>
  <c r="J13" i="13"/>
  <c r="B13" i="13"/>
  <c r="M13" i="13"/>
  <c r="L13" i="13"/>
  <c r="I13" i="13"/>
  <c r="K13" i="13"/>
  <c r="L13" i="14"/>
  <c r="J13" i="14"/>
  <c r="D13" i="14"/>
  <c r="B13" i="14"/>
  <c r="K13" i="14"/>
  <c r="I13" i="14"/>
  <c r="B13" i="17"/>
  <c r="L13" i="17"/>
  <c r="D13" i="17"/>
  <c r="M13" i="17"/>
  <c r="I13" i="17"/>
  <c r="G13" i="17"/>
  <c r="J13" i="17"/>
  <c r="K13" i="17"/>
  <c r="E13" i="17"/>
  <c r="H13" i="17" s="1"/>
  <c r="B13" i="16"/>
  <c r="C13" i="16"/>
  <c r="E13" i="13"/>
  <c r="J11" i="11"/>
  <c r="H11" i="11"/>
  <c r="B13" i="12"/>
  <c r="O13" i="12"/>
  <c r="M13" i="12"/>
  <c r="L13" i="12"/>
  <c r="P13" i="12"/>
  <c r="D13" i="12"/>
  <c r="N13" i="12"/>
  <c r="J13" i="12"/>
  <c r="K13" i="12"/>
  <c r="I13" i="12"/>
  <c r="G13" i="18"/>
  <c r="M13" i="18"/>
  <c r="K13" i="18"/>
  <c r="I13" i="18"/>
  <c r="L13" i="18"/>
  <c r="J13" i="18"/>
  <c r="D13" i="18"/>
  <c r="E13" i="18"/>
  <c r="F13" i="18" s="1"/>
  <c r="D13" i="7"/>
  <c r="A14" i="7"/>
  <c r="D413" i="9"/>
  <c r="C413" i="9"/>
  <c r="A413" i="9"/>
  <c r="D411" i="9"/>
  <c r="C411" i="9"/>
  <c r="A411" i="9"/>
  <c r="D410" i="9"/>
  <c r="C410" i="9"/>
  <c r="A410" i="9"/>
  <c r="D408" i="9"/>
  <c r="C408" i="9"/>
  <c r="A408" i="9"/>
  <c r="D412" i="9"/>
  <c r="C412" i="9"/>
  <c r="A412" i="9"/>
  <c r="D409" i="9"/>
  <c r="C409" i="9"/>
  <c r="A409" i="9"/>
  <c r="O7" i="6"/>
  <c r="B458" i="9" s="1"/>
  <c r="P6" i="6"/>
  <c r="O8" i="6"/>
  <c r="B459" i="9" s="1"/>
  <c r="O9" i="6"/>
  <c r="B460" i="9" s="1"/>
  <c r="O10" i="6"/>
  <c r="B461" i="9" s="1"/>
  <c r="O11" i="6"/>
  <c r="B462" i="9" s="1"/>
  <c r="O12" i="6"/>
  <c r="B463" i="9" s="1"/>
  <c r="O13" i="6"/>
  <c r="B464" i="9" s="1"/>
  <c r="O14" i="6"/>
  <c r="AW17" i="3"/>
  <c r="AX17" i="3" s="1"/>
  <c r="AT18" i="3"/>
  <c r="D17" i="6"/>
  <c r="O16" i="6"/>
  <c r="M16" i="6"/>
  <c r="K16" i="6"/>
  <c r="I16" i="6"/>
  <c r="G16" i="6"/>
  <c r="P16" i="6"/>
  <c r="N16" i="6"/>
  <c r="L16" i="6"/>
  <c r="J16" i="6"/>
  <c r="H16" i="6"/>
  <c r="F16" i="6"/>
  <c r="O15" i="6"/>
  <c r="L17" i="3"/>
  <c r="AB17" i="3"/>
  <c r="AN17" i="3"/>
  <c r="AA17" i="3"/>
  <c r="AM17" i="3"/>
  <c r="E17" i="3"/>
  <c r="AG17" i="3"/>
  <c r="T17" i="3"/>
  <c r="D17" i="3"/>
  <c r="Q17" i="3"/>
  <c r="W17" i="3"/>
  <c r="AD17" i="3"/>
  <c r="AR17" i="3"/>
  <c r="AJ17" i="3"/>
  <c r="Y17" i="3"/>
  <c r="I17" i="3"/>
  <c r="H17" i="3"/>
  <c r="AF17" i="3"/>
  <c r="AP17" i="3"/>
  <c r="V17" i="3"/>
  <c r="Z17" i="3"/>
  <c r="AI17" i="3"/>
  <c r="X17" i="3"/>
  <c r="G17" i="3"/>
  <c r="P17" i="3"/>
  <c r="U17" i="3"/>
  <c r="AK17" i="3"/>
  <c r="AQ17" i="3"/>
  <c r="O17" i="3"/>
  <c r="K17" i="3"/>
  <c r="F17" i="3"/>
  <c r="B17" i="3"/>
  <c r="AL17" i="3"/>
  <c r="R17" i="3"/>
  <c r="S17" i="3"/>
  <c r="AO17" i="3"/>
  <c r="AH17" i="3"/>
  <c r="J17" i="3"/>
  <c r="AE17" i="3"/>
  <c r="AC17" i="3"/>
  <c r="F14" i="14" l="1"/>
  <c r="C13" i="13"/>
  <c r="H13" i="18"/>
  <c r="G14" i="14"/>
  <c r="C13" i="14"/>
  <c r="H14" i="14"/>
  <c r="C13" i="15"/>
  <c r="C13" i="18"/>
  <c r="C13" i="17"/>
  <c r="F14" i="12"/>
  <c r="H14" i="13"/>
  <c r="G14" i="13"/>
  <c r="G14" i="12"/>
  <c r="H14" i="12"/>
  <c r="B15" i="18"/>
  <c r="A15" i="17"/>
  <c r="A15" i="15"/>
  <c r="A15" i="16"/>
  <c r="C17" i="3"/>
  <c r="A15" i="14"/>
  <c r="F15" i="14" s="1"/>
  <c r="A15" i="11"/>
  <c r="A15" i="12"/>
  <c r="B15" i="7"/>
  <c r="C15" i="7"/>
  <c r="A15" i="13"/>
  <c r="F15" i="13" s="1"/>
  <c r="F13" i="17"/>
  <c r="M14" i="11"/>
  <c r="N14" i="11"/>
  <c r="B14" i="11"/>
  <c r="C14" i="15" s="1"/>
  <c r="O14" i="11"/>
  <c r="X14" i="11"/>
  <c r="L14" i="14"/>
  <c r="B14" i="14"/>
  <c r="D14" i="14"/>
  <c r="J14" i="14"/>
  <c r="K14" i="14"/>
  <c r="I14" i="14"/>
  <c r="K14" i="15"/>
  <c r="E14" i="15"/>
  <c r="I14" i="15"/>
  <c r="F14" i="15"/>
  <c r="G14" i="15"/>
  <c r="H14" i="15"/>
  <c r="D14" i="15"/>
  <c r="B14" i="15"/>
  <c r="J14" i="15"/>
  <c r="AU19" i="3"/>
  <c r="B14" i="13"/>
  <c r="M14" i="13"/>
  <c r="J14" i="13"/>
  <c r="I14" i="13"/>
  <c r="K14" i="13"/>
  <c r="L14" i="13"/>
  <c r="D14" i="13"/>
  <c r="B14" i="16"/>
  <c r="C14" i="16"/>
  <c r="J12" i="11"/>
  <c r="H12" i="11"/>
  <c r="A813" i="11"/>
  <c r="U13" i="11"/>
  <c r="R13" i="11"/>
  <c r="E13" i="11"/>
  <c r="D13" i="11"/>
  <c r="I13" i="11"/>
  <c r="C13" i="11"/>
  <c r="V13" i="11"/>
  <c r="W13" i="11"/>
  <c r="L13" i="11"/>
  <c r="K13" i="11"/>
  <c r="T13" i="11"/>
  <c r="P13" i="11"/>
  <c r="S13" i="11"/>
  <c r="F13" i="11"/>
  <c r="G13" i="11"/>
  <c r="Q13" i="11"/>
  <c r="G14" i="17"/>
  <c r="D14" i="17"/>
  <c r="L14" i="17"/>
  <c r="K14" i="17"/>
  <c r="J14" i="17"/>
  <c r="B14" i="17"/>
  <c r="M14" i="17"/>
  <c r="I14" i="17"/>
  <c r="E14" i="17"/>
  <c r="F14" i="17" s="1"/>
  <c r="E14" i="13"/>
  <c r="N13" i="18"/>
  <c r="A13" i="18" s="1"/>
  <c r="J14" i="12"/>
  <c r="D14" i="12"/>
  <c r="B14" i="12"/>
  <c r="P14" i="12"/>
  <c r="K14" i="12"/>
  <c r="N14" i="12"/>
  <c r="L14" i="12"/>
  <c r="O14" i="12"/>
  <c r="M14" i="12"/>
  <c r="I14" i="12"/>
  <c r="L14" i="18"/>
  <c r="M14" i="18"/>
  <c r="I14" i="18"/>
  <c r="G14" i="18"/>
  <c r="K14" i="18"/>
  <c r="J14" i="18"/>
  <c r="D14" i="18"/>
  <c r="E14" i="18"/>
  <c r="F14" i="18" s="1"/>
  <c r="D14" i="7"/>
  <c r="A15" i="7"/>
  <c r="P17" i="6"/>
  <c r="N17" i="6"/>
  <c r="L17" i="6"/>
  <c r="J17" i="6"/>
  <c r="H17" i="6"/>
  <c r="F17" i="6"/>
  <c r="D18" i="6"/>
  <c r="O17" i="6"/>
  <c r="M17" i="6"/>
  <c r="K17" i="6"/>
  <c r="I17" i="6"/>
  <c r="G17" i="6"/>
  <c r="D463" i="9"/>
  <c r="C463" i="9"/>
  <c r="A463" i="9"/>
  <c r="D461" i="9"/>
  <c r="C461" i="9"/>
  <c r="A461" i="9"/>
  <c r="D459" i="9"/>
  <c r="C459" i="9"/>
  <c r="A459" i="9"/>
  <c r="D458" i="9"/>
  <c r="C458" i="9"/>
  <c r="A458" i="9"/>
  <c r="AW18" i="3"/>
  <c r="AX18" i="3" s="1"/>
  <c r="AT19" i="3"/>
  <c r="D464" i="9"/>
  <c r="C464" i="9"/>
  <c r="A464" i="9"/>
  <c r="D462" i="9"/>
  <c r="C462" i="9"/>
  <c r="A462" i="9"/>
  <c r="D460" i="9"/>
  <c r="C460" i="9"/>
  <c r="A460" i="9"/>
  <c r="P7" i="6"/>
  <c r="B508" i="9" s="1"/>
  <c r="Q6" i="6"/>
  <c r="P9" i="6"/>
  <c r="B510" i="9" s="1"/>
  <c r="P8" i="6"/>
  <c r="B509" i="9" s="1"/>
  <c r="P10" i="6"/>
  <c r="B511" i="9" s="1"/>
  <c r="P11" i="6"/>
  <c r="B512" i="9" s="1"/>
  <c r="P12" i="6"/>
  <c r="B513" i="9" s="1"/>
  <c r="P13" i="6"/>
  <c r="B514" i="9" s="1"/>
  <c r="P14" i="6"/>
  <c r="B515" i="9" s="1"/>
  <c r="P15" i="6"/>
  <c r="H18" i="3"/>
  <c r="AL18" i="3"/>
  <c r="AM18" i="3"/>
  <c r="G18" i="3"/>
  <c r="AF18" i="3"/>
  <c r="AI18" i="3"/>
  <c r="O18" i="3"/>
  <c r="AN18" i="3"/>
  <c r="J18" i="3"/>
  <c r="AH18" i="3"/>
  <c r="W18" i="3"/>
  <c r="R18" i="3"/>
  <c r="AK18" i="3"/>
  <c r="Y18" i="3"/>
  <c r="F18" i="3"/>
  <c r="AO18" i="3"/>
  <c r="U18" i="3"/>
  <c r="AE18" i="3"/>
  <c r="Q18" i="3"/>
  <c r="Z18" i="3"/>
  <c r="AC18" i="3"/>
  <c r="I18" i="3"/>
  <c r="L18" i="3"/>
  <c r="AB18" i="3"/>
  <c r="S18" i="3"/>
  <c r="X18" i="3"/>
  <c r="T18" i="3"/>
  <c r="AD18" i="3"/>
  <c r="AP18" i="3"/>
  <c r="V18" i="3"/>
  <c r="K18" i="3"/>
  <c r="AA18" i="3"/>
  <c r="AJ18" i="3"/>
  <c r="B18" i="3"/>
  <c r="AQ18" i="3"/>
  <c r="E18" i="3"/>
  <c r="AG18" i="3"/>
  <c r="D18" i="3"/>
  <c r="P18" i="3"/>
  <c r="AR18" i="3"/>
  <c r="E15" i="13" l="1"/>
  <c r="G15" i="14"/>
  <c r="E15" i="14"/>
  <c r="C14" i="12"/>
  <c r="H15" i="13"/>
  <c r="H14" i="18"/>
  <c r="H15" i="14"/>
  <c r="N14" i="18"/>
  <c r="A14" i="18" s="1"/>
  <c r="G15" i="13"/>
  <c r="H14" i="17"/>
  <c r="B16" i="18"/>
  <c r="A16" i="17"/>
  <c r="A16" i="16"/>
  <c r="A16" i="15"/>
  <c r="C18" i="3"/>
  <c r="A16" i="12"/>
  <c r="E16" i="12" s="1"/>
  <c r="A16" i="11"/>
  <c r="A16" i="14"/>
  <c r="H16" i="14" s="1"/>
  <c r="C16" i="7"/>
  <c r="B16" i="7"/>
  <c r="A16" i="13"/>
  <c r="H16" i="13" s="1"/>
  <c r="AU20" i="3"/>
  <c r="P15" i="12"/>
  <c r="B15" i="12"/>
  <c r="N15" i="12"/>
  <c r="L15" i="12"/>
  <c r="M15" i="12"/>
  <c r="J15" i="12"/>
  <c r="O15" i="12"/>
  <c r="K15" i="12"/>
  <c r="D15" i="12"/>
  <c r="I15" i="12"/>
  <c r="C14" i="13"/>
  <c r="O15" i="11"/>
  <c r="M15" i="11"/>
  <c r="B15" i="11"/>
  <c r="C15" i="12" s="1"/>
  <c r="X15" i="11"/>
  <c r="N15" i="11"/>
  <c r="C14" i="18"/>
  <c r="C14" i="17"/>
  <c r="L15" i="14"/>
  <c r="B15" i="14"/>
  <c r="J15" i="14"/>
  <c r="D15" i="14"/>
  <c r="K15" i="14"/>
  <c r="I15" i="14"/>
  <c r="D15" i="13"/>
  <c r="J15" i="13"/>
  <c r="M15" i="13"/>
  <c r="K15" i="13"/>
  <c r="B15" i="13"/>
  <c r="I15" i="13"/>
  <c r="L15" i="13"/>
  <c r="H15" i="15"/>
  <c r="B15" i="15"/>
  <c r="I15" i="15"/>
  <c r="F15" i="15"/>
  <c r="G15" i="15"/>
  <c r="D15" i="15"/>
  <c r="K15" i="15"/>
  <c r="E15" i="15"/>
  <c r="J15" i="15"/>
  <c r="H13" i="11"/>
  <c r="J13" i="11"/>
  <c r="A814" i="11"/>
  <c r="D14" i="11"/>
  <c r="R14" i="11"/>
  <c r="K14" i="11"/>
  <c r="L14" i="11"/>
  <c r="F14" i="11"/>
  <c r="W14" i="11"/>
  <c r="V14" i="11"/>
  <c r="I14" i="11"/>
  <c r="P14" i="11"/>
  <c r="U14" i="11"/>
  <c r="C14" i="11"/>
  <c r="E14" i="11"/>
  <c r="T14" i="11"/>
  <c r="S14" i="11"/>
  <c r="G14" i="11"/>
  <c r="Q14" i="11"/>
  <c r="B15" i="16"/>
  <c r="C15" i="16"/>
  <c r="H15" i="12"/>
  <c r="B15" i="17"/>
  <c r="I15" i="17"/>
  <c r="J15" i="17"/>
  <c r="M15" i="17"/>
  <c r="G15" i="17"/>
  <c r="L15" i="17"/>
  <c r="D15" i="17"/>
  <c r="K15" i="17"/>
  <c r="E15" i="17"/>
  <c r="H15" i="17" s="1"/>
  <c r="G15" i="12"/>
  <c r="C14" i="14"/>
  <c r="E15" i="12"/>
  <c r="F15" i="12"/>
  <c r="G15" i="18"/>
  <c r="J15" i="18"/>
  <c r="M15" i="18"/>
  <c r="K15" i="18"/>
  <c r="I15" i="18"/>
  <c r="L15" i="18"/>
  <c r="D15" i="18"/>
  <c r="E15" i="18"/>
  <c r="F15" i="18" s="1"/>
  <c r="D15" i="7"/>
  <c r="A16" i="7"/>
  <c r="D514" i="9"/>
  <c r="C514" i="9"/>
  <c r="A514" i="9"/>
  <c r="D512" i="9"/>
  <c r="C512" i="9"/>
  <c r="A512" i="9"/>
  <c r="D509" i="9"/>
  <c r="C509" i="9"/>
  <c r="A509" i="9"/>
  <c r="Q7" i="6"/>
  <c r="B558" i="9" s="1"/>
  <c r="R6" i="6"/>
  <c r="R18" i="6" s="1"/>
  <c r="Q9" i="6"/>
  <c r="B560" i="9" s="1"/>
  <c r="Q8" i="6"/>
  <c r="B559" i="9" s="1"/>
  <c r="Q10" i="6"/>
  <c r="B561" i="9" s="1"/>
  <c r="Q11" i="6"/>
  <c r="B562" i="9" s="1"/>
  <c r="Q12" i="6"/>
  <c r="B563" i="9" s="1"/>
  <c r="Q13" i="6"/>
  <c r="B564" i="9" s="1"/>
  <c r="Q14" i="6"/>
  <c r="B565" i="9" s="1"/>
  <c r="Q15" i="6"/>
  <c r="B566" i="9" s="1"/>
  <c r="Q16" i="6"/>
  <c r="Q17" i="6"/>
  <c r="D515" i="9"/>
  <c r="C515" i="9"/>
  <c r="A515" i="9"/>
  <c r="D513" i="9"/>
  <c r="C513" i="9"/>
  <c r="A513" i="9"/>
  <c r="D511" i="9"/>
  <c r="C511" i="9"/>
  <c r="A511" i="9"/>
  <c r="D510" i="9"/>
  <c r="C510" i="9"/>
  <c r="A510" i="9"/>
  <c r="D508" i="9"/>
  <c r="C508" i="9"/>
  <c r="A508" i="9"/>
  <c r="AW19" i="3"/>
  <c r="AX19" i="3" s="1"/>
  <c r="AT20" i="3"/>
  <c r="D19" i="6"/>
  <c r="Q18" i="6"/>
  <c r="O18" i="6"/>
  <c r="M18" i="6"/>
  <c r="K18" i="6"/>
  <c r="I18" i="6"/>
  <c r="G18" i="6"/>
  <c r="P18" i="6"/>
  <c r="N18" i="6"/>
  <c r="L18" i="6"/>
  <c r="J18" i="6"/>
  <c r="H18" i="6"/>
  <c r="F18" i="6"/>
  <c r="I19" i="3"/>
  <c r="T19" i="3"/>
  <c r="AE19" i="3"/>
  <c r="AG19" i="3"/>
  <c r="G19" i="3"/>
  <c r="AQ19" i="3"/>
  <c r="B19" i="3"/>
  <c r="V19" i="3"/>
  <c r="Y19" i="3"/>
  <c r="K19" i="3"/>
  <c r="AM19" i="3"/>
  <c r="AF19" i="3"/>
  <c r="S19" i="3"/>
  <c r="AH19" i="3"/>
  <c r="U19" i="3"/>
  <c r="AA19" i="3"/>
  <c r="AO19" i="3"/>
  <c r="AI19" i="3"/>
  <c r="AC19" i="3"/>
  <c r="AR19" i="3"/>
  <c r="F19" i="3"/>
  <c r="AP19" i="3"/>
  <c r="J19" i="3"/>
  <c r="H19" i="3"/>
  <c r="R19" i="3"/>
  <c r="W19" i="3"/>
  <c r="X19" i="3"/>
  <c r="AJ19" i="3"/>
  <c r="O19" i="3"/>
  <c r="AD19" i="3"/>
  <c r="Z19" i="3"/>
  <c r="P19" i="3"/>
  <c r="AL19" i="3"/>
  <c r="AK19" i="3"/>
  <c r="E19" i="3"/>
  <c r="Q19" i="3"/>
  <c r="AN19" i="3"/>
  <c r="L19" i="3"/>
  <c r="D19" i="3"/>
  <c r="AB19" i="3"/>
  <c r="G16" i="13" l="1"/>
  <c r="F16" i="13"/>
  <c r="G16" i="12"/>
  <c r="E16" i="13"/>
  <c r="N15" i="18"/>
  <c r="A15" i="18" s="1"/>
  <c r="H16" i="12"/>
  <c r="F16" i="12"/>
  <c r="C15" i="14"/>
  <c r="C15" i="13"/>
  <c r="C15" i="18"/>
  <c r="C15" i="17"/>
  <c r="C15" i="15"/>
  <c r="H15" i="18"/>
  <c r="B17" i="18"/>
  <c r="A17" i="17"/>
  <c r="A17" i="15"/>
  <c r="C19" i="3"/>
  <c r="A17" i="16"/>
  <c r="C17" i="7"/>
  <c r="A17" i="11"/>
  <c r="A17" i="12"/>
  <c r="F17" i="12" s="1"/>
  <c r="B17" i="7"/>
  <c r="A17" i="14"/>
  <c r="E17" i="14" s="1"/>
  <c r="A17" i="13"/>
  <c r="G17" i="13" s="1"/>
  <c r="D16" i="14"/>
  <c r="B16" i="14"/>
  <c r="K16" i="14"/>
  <c r="L16" i="14"/>
  <c r="J16" i="14"/>
  <c r="I16" i="14"/>
  <c r="E16" i="14"/>
  <c r="X16" i="11"/>
  <c r="N16" i="11"/>
  <c r="M16" i="11"/>
  <c r="B16" i="11"/>
  <c r="C16" i="17" s="1"/>
  <c r="O16" i="11"/>
  <c r="F16" i="14"/>
  <c r="M16" i="12"/>
  <c r="P16" i="12"/>
  <c r="K16" i="12"/>
  <c r="N16" i="12"/>
  <c r="D16" i="12"/>
  <c r="L16" i="12"/>
  <c r="J16" i="12"/>
  <c r="O16" i="12"/>
  <c r="B16" i="12"/>
  <c r="I16" i="12"/>
  <c r="A815" i="11"/>
  <c r="W15" i="11"/>
  <c r="T15" i="11"/>
  <c r="U15" i="11"/>
  <c r="R15" i="11"/>
  <c r="S15" i="11"/>
  <c r="P15" i="11"/>
  <c r="E15" i="11"/>
  <c r="D15" i="11"/>
  <c r="L15" i="11"/>
  <c r="F15" i="11"/>
  <c r="I15" i="11"/>
  <c r="V15" i="11"/>
  <c r="K15" i="11"/>
  <c r="C15" i="11"/>
  <c r="Q15" i="11"/>
  <c r="G15" i="11"/>
  <c r="B16" i="13"/>
  <c r="J16" i="13"/>
  <c r="D16" i="13"/>
  <c r="M16" i="13"/>
  <c r="L16" i="13"/>
  <c r="K16" i="13"/>
  <c r="I16" i="13"/>
  <c r="B16" i="16"/>
  <c r="C16" i="16"/>
  <c r="K16" i="15"/>
  <c r="I16" i="15"/>
  <c r="E16" i="15"/>
  <c r="D16" i="15"/>
  <c r="B16" i="15"/>
  <c r="G16" i="15"/>
  <c r="H16" i="15"/>
  <c r="F16" i="15"/>
  <c r="J16" i="15"/>
  <c r="G16" i="17"/>
  <c r="B16" i="17"/>
  <c r="L16" i="17"/>
  <c r="D16" i="17"/>
  <c r="M16" i="17"/>
  <c r="K16" i="17"/>
  <c r="J16" i="17"/>
  <c r="I16" i="17"/>
  <c r="E16" i="17"/>
  <c r="H16" i="17" s="1"/>
  <c r="AU21" i="3"/>
  <c r="H14" i="11"/>
  <c r="J14" i="11"/>
  <c r="G16" i="14"/>
  <c r="F15" i="17"/>
  <c r="I16" i="18"/>
  <c r="L16" i="18"/>
  <c r="M16" i="18"/>
  <c r="G16" i="18"/>
  <c r="K16" i="18"/>
  <c r="J16" i="18"/>
  <c r="D16" i="18"/>
  <c r="E16" i="18"/>
  <c r="H16" i="18" s="1"/>
  <c r="D16" i="7"/>
  <c r="A17" i="7"/>
  <c r="R19" i="6"/>
  <c r="P19" i="6"/>
  <c r="N19" i="6"/>
  <c r="L19" i="6"/>
  <c r="J19" i="6"/>
  <c r="H19" i="6"/>
  <c r="F19" i="6"/>
  <c r="D20" i="6"/>
  <c r="Q19" i="6"/>
  <c r="O19" i="6"/>
  <c r="M19" i="6"/>
  <c r="K19" i="6"/>
  <c r="I19" i="6"/>
  <c r="G19" i="6"/>
  <c r="AT21" i="3"/>
  <c r="AW20" i="3"/>
  <c r="AX20" i="3" s="1"/>
  <c r="D565" i="9"/>
  <c r="C565" i="9"/>
  <c r="A565" i="9"/>
  <c r="D563" i="9"/>
  <c r="C563" i="9"/>
  <c r="A563" i="9"/>
  <c r="D561" i="9"/>
  <c r="C561" i="9"/>
  <c r="A561" i="9"/>
  <c r="D560" i="9"/>
  <c r="C560" i="9"/>
  <c r="A560" i="9"/>
  <c r="D558" i="9"/>
  <c r="C558" i="9"/>
  <c r="A558" i="9"/>
  <c r="D566" i="9"/>
  <c r="C566" i="9"/>
  <c r="A566" i="9"/>
  <c r="D564" i="9"/>
  <c r="C564" i="9"/>
  <c r="A564" i="9"/>
  <c r="D562" i="9"/>
  <c r="C562" i="9"/>
  <c r="A562" i="9"/>
  <c r="D559" i="9"/>
  <c r="C559" i="9"/>
  <c r="A559" i="9"/>
  <c r="R7" i="6"/>
  <c r="B608" i="9" s="1"/>
  <c r="S6" i="6"/>
  <c r="R9" i="6"/>
  <c r="B610" i="9" s="1"/>
  <c r="R8" i="6"/>
  <c r="B609" i="9" s="1"/>
  <c r="R10" i="6"/>
  <c r="B611" i="9" s="1"/>
  <c r="R11" i="6"/>
  <c r="B612" i="9" s="1"/>
  <c r="R12" i="6"/>
  <c r="B613" i="9" s="1"/>
  <c r="R13" i="6"/>
  <c r="B614" i="9" s="1"/>
  <c r="R14" i="6"/>
  <c r="B615" i="9" s="1"/>
  <c r="R15" i="6"/>
  <c r="B616" i="9" s="1"/>
  <c r="R16" i="6"/>
  <c r="B617" i="9" s="1"/>
  <c r="R17" i="6"/>
  <c r="D20" i="3"/>
  <c r="AF20" i="3"/>
  <c r="AD20" i="3"/>
  <c r="E20" i="3"/>
  <c r="S20" i="3"/>
  <c r="AI20" i="3"/>
  <c r="P20" i="3"/>
  <c r="W20" i="3"/>
  <c r="AK20" i="3"/>
  <c r="T20" i="3"/>
  <c r="AB20" i="3"/>
  <c r="G20" i="3"/>
  <c r="AH20" i="3"/>
  <c r="K20" i="3"/>
  <c r="AQ20" i="3"/>
  <c r="Y20" i="3"/>
  <c r="X20" i="3"/>
  <c r="F20" i="3"/>
  <c r="L20" i="3"/>
  <c r="U20" i="3"/>
  <c r="AP20" i="3"/>
  <c r="B20" i="3"/>
  <c r="AA20" i="3"/>
  <c r="Q20" i="3"/>
  <c r="AE20" i="3"/>
  <c r="V20" i="3"/>
  <c r="AJ20" i="3"/>
  <c r="AR20" i="3"/>
  <c r="AO20" i="3"/>
  <c r="J20" i="3"/>
  <c r="R20" i="3"/>
  <c r="AG20" i="3"/>
  <c r="Z20" i="3"/>
  <c r="H20" i="3"/>
  <c r="AL20" i="3"/>
  <c r="AN20" i="3"/>
  <c r="O20" i="3"/>
  <c r="AM20" i="3"/>
  <c r="I20" i="3"/>
  <c r="AC20" i="3"/>
  <c r="F16" i="17" l="1"/>
  <c r="H17" i="13"/>
  <c r="F17" i="13"/>
  <c r="C16" i="18"/>
  <c r="G17" i="14"/>
  <c r="H17" i="14"/>
  <c r="F17" i="14"/>
  <c r="B18" i="18"/>
  <c r="A18" i="17"/>
  <c r="A18" i="16"/>
  <c r="C20" i="3"/>
  <c r="A18" i="15"/>
  <c r="C18" i="7"/>
  <c r="B18" i="7"/>
  <c r="A18" i="11"/>
  <c r="A18" i="12"/>
  <c r="H18" i="12" s="1"/>
  <c r="A18" i="14"/>
  <c r="F18" i="14" s="1"/>
  <c r="A18" i="13"/>
  <c r="H18" i="13" s="1"/>
  <c r="P17" i="12"/>
  <c r="K17" i="12"/>
  <c r="N17" i="12"/>
  <c r="L17" i="12"/>
  <c r="B17" i="12"/>
  <c r="J17" i="12"/>
  <c r="M17" i="12"/>
  <c r="D17" i="12"/>
  <c r="O17" i="12"/>
  <c r="I17" i="12"/>
  <c r="A816" i="11"/>
  <c r="V16" i="11"/>
  <c r="U16" i="11"/>
  <c r="T16" i="11"/>
  <c r="S16" i="11"/>
  <c r="R16" i="11"/>
  <c r="K16" i="11"/>
  <c r="F16" i="11"/>
  <c r="C16" i="11"/>
  <c r="W16" i="11"/>
  <c r="I16" i="11"/>
  <c r="E16" i="11"/>
  <c r="P16" i="11"/>
  <c r="L16" i="11"/>
  <c r="D16" i="11"/>
  <c r="Q16" i="11"/>
  <c r="G16" i="11"/>
  <c r="X17" i="11"/>
  <c r="B17" i="11"/>
  <c r="C17" i="12" s="1"/>
  <c r="O17" i="11"/>
  <c r="M17" i="11"/>
  <c r="N17" i="11"/>
  <c r="E17" i="12"/>
  <c r="C16" i="15"/>
  <c r="H17" i="12"/>
  <c r="AU22" i="3"/>
  <c r="H15" i="11"/>
  <c r="J15" i="11"/>
  <c r="D17" i="13"/>
  <c r="J17" i="13"/>
  <c r="I17" i="13"/>
  <c r="M17" i="13"/>
  <c r="K17" i="13"/>
  <c r="L17" i="13"/>
  <c r="B17" i="13"/>
  <c r="H17" i="15"/>
  <c r="B17" i="15"/>
  <c r="K17" i="15"/>
  <c r="F17" i="15"/>
  <c r="I17" i="15"/>
  <c r="D17" i="15"/>
  <c r="E17" i="15"/>
  <c r="G17" i="15"/>
  <c r="J17" i="15"/>
  <c r="L17" i="14"/>
  <c r="J17" i="14"/>
  <c r="K17" i="14"/>
  <c r="B17" i="14"/>
  <c r="D17" i="14"/>
  <c r="I17" i="14"/>
  <c r="B17" i="17"/>
  <c r="M17" i="17"/>
  <c r="I17" i="17"/>
  <c r="K17" i="17"/>
  <c r="G17" i="17"/>
  <c r="L17" i="17"/>
  <c r="J17" i="17"/>
  <c r="D17" i="17"/>
  <c r="E17" i="17"/>
  <c r="F17" i="17" s="1"/>
  <c r="B17" i="16"/>
  <c r="C17" i="16"/>
  <c r="G17" i="12"/>
  <c r="F16" i="18"/>
  <c r="N16" i="18" s="1"/>
  <c r="A16" i="18" s="1"/>
  <c r="E17" i="13"/>
  <c r="C16" i="13"/>
  <c r="C16" i="12"/>
  <c r="C16" i="14"/>
  <c r="I17" i="18"/>
  <c r="G17" i="18"/>
  <c r="L17" i="18"/>
  <c r="M17" i="18"/>
  <c r="J17" i="18"/>
  <c r="K17" i="18"/>
  <c r="D17" i="18"/>
  <c r="E17" i="18"/>
  <c r="F17" i="18" s="1"/>
  <c r="D17" i="7"/>
  <c r="A18" i="7"/>
  <c r="D616" i="9"/>
  <c r="C616" i="9"/>
  <c r="A616" i="9"/>
  <c r="D614" i="9"/>
  <c r="C614" i="9"/>
  <c r="A614" i="9"/>
  <c r="D612" i="9"/>
  <c r="C612" i="9"/>
  <c r="A612" i="9"/>
  <c r="D609" i="9"/>
  <c r="C609" i="9"/>
  <c r="A609" i="9"/>
  <c r="S7" i="6"/>
  <c r="B658" i="9" s="1"/>
  <c r="T6" i="6"/>
  <c r="T20" i="6" s="1"/>
  <c r="S8" i="6"/>
  <c r="B659" i="9" s="1"/>
  <c r="S9" i="6"/>
  <c r="B660" i="9" s="1"/>
  <c r="S10" i="6"/>
  <c r="B661" i="9" s="1"/>
  <c r="S11" i="6"/>
  <c r="B662" i="9" s="1"/>
  <c r="S12" i="6"/>
  <c r="B663" i="9" s="1"/>
  <c r="S13" i="6"/>
  <c r="B664" i="9" s="1"/>
  <c r="S14" i="6"/>
  <c r="B665" i="9" s="1"/>
  <c r="S15" i="6"/>
  <c r="B666" i="9" s="1"/>
  <c r="S16" i="6"/>
  <c r="B667" i="9" s="1"/>
  <c r="S17" i="6"/>
  <c r="B668" i="9" s="1"/>
  <c r="S18" i="6"/>
  <c r="D21" i="6"/>
  <c r="S20" i="6"/>
  <c r="Q20" i="6"/>
  <c r="O20" i="6"/>
  <c r="M20" i="6"/>
  <c r="K20" i="6"/>
  <c r="I20" i="6"/>
  <c r="G20" i="6"/>
  <c r="R20" i="6"/>
  <c r="P20" i="6"/>
  <c r="N20" i="6"/>
  <c r="L20" i="6"/>
  <c r="J20" i="6"/>
  <c r="H20" i="6"/>
  <c r="F20" i="6"/>
  <c r="S19" i="6"/>
  <c r="D617" i="9"/>
  <c r="C617" i="9"/>
  <c r="A617" i="9"/>
  <c r="D615" i="9"/>
  <c r="C615" i="9"/>
  <c r="A615" i="9"/>
  <c r="D613" i="9"/>
  <c r="C613" i="9"/>
  <c r="A613" i="9"/>
  <c r="D611" i="9"/>
  <c r="C611" i="9"/>
  <c r="A611" i="9"/>
  <c r="D610" i="9"/>
  <c r="C610" i="9"/>
  <c r="A610" i="9"/>
  <c r="D608" i="9"/>
  <c r="C608" i="9"/>
  <c r="A608" i="9"/>
  <c r="AT22" i="3"/>
  <c r="AW21" i="3"/>
  <c r="AX21" i="3" s="1"/>
  <c r="D21" i="3"/>
  <c r="T21" i="3"/>
  <c r="Q21" i="3"/>
  <c r="S21" i="3"/>
  <c r="AF21" i="3"/>
  <c r="F21" i="3"/>
  <c r="AC21" i="3"/>
  <c r="Y21" i="3"/>
  <c r="V21" i="3"/>
  <c r="AQ21" i="3"/>
  <c r="I21" i="3"/>
  <c r="AD21" i="3"/>
  <c r="AA21" i="3"/>
  <c r="B21" i="3"/>
  <c r="E21" i="3"/>
  <c r="G21" i="3"/>
  <c r="K21" i="3"/>
  <c r="AN21" i="3"/>
  <c r="AI21" i="3"/>
  <c r="AG21" i="3"/>
  <c r="AL21" i="3"/>
  <c r="AM21" i="3"/>
  <c r="J21" i="3"/>
  <c r="AR21" i="3"/>
  <c r="AJ21" i="3"/>
  <c r="AH21" i="3"/>
  <c r="P21" i="3"/>
  <c r="O21" i="3"/>
  <c r="W21" i="3"/>
  <c r="X21" i="3"/>
  <c r="L21" i="3"/>
  <c r="H21" i="3"/>
  <c r="Z21" i="3"/>
  <c r="AP21" i="3"/>
  <c r="R21" i="3"/>
  <c r="AB21" i="3"/>
  <c r="AE21" i="3"/>
  <c r="U21" i="3"/>
  <c r="AK21" i="3"/>
  <c r="AO21" i="3"/>
  <c r="F18" i="12" l="1"/>
  <c r="E18" i="13"/>
  <c r="G18" i="13"/>
  <c r="F18" i="13"/>
  <c r="E18" i="12"/>
  <c r="C17" i="18"/>
  <c r="H17" i="17"/>
  <c r="C17" i="17"/>
  <c r="C17" i="13"/>
  <c r="C17" i="14"/>
  <c r="G18" i="14"/>
  <c r="G18" i="12"/>
  <c r="H18" i="14"/>
  <c r="N17" i="18"/>
  <c r="A17" i="18" s="1"/>
  <c r="E18" i="14"/>
  <c r="C17" i="15"/>
  <c r="B19" i="18"/>
  <c r="A19" i="17"/>
  <c r="A19" i="16"/>
  <c r="C21" i="3"/>
  <c r="A19" i="15"/>
  <c r="A19" i="12"/>
  <c r="E19" i="12" s="1"/>
  <c r="B19" i="7"/>
  <c r="A19" i="14"/>
  <c r="E19" i="14" s="1"/>
  <c r="A19" i="11"/>
  <c r="C19" i="7"/>
  <c r="A19" i="13"/>
  <c r="H19" i="13" s="1"/>
  <c r="J16" i="11"/>
  <c r="H16" i="11"/>
  <c r="AU23" i="3"/>
  <c r="H17" i="18"/>
  <c r="K18" i="15"/>
  <c r="D18" i="15"/>
  <c r="I18" i="15"/>
  <c r="E18" i="15"/>
  <c r="F18" i="15"/>
  <c r="B18" i="15"/>
  <c r="G18" i="15"/>
  <c r="H18" i="15"/>
  <c r="J18" i="15"/>
  <c r="M18" i="11"/>
  <c r="N18" i="11"/>
  <c r="B18" i="11"/>
  <c r="C18" i="13" s="1"/>
  <c r="O18" i="11"/>
  <c r="X18" i="11"/>
  <c r="J18" i="13"/>
  <c r="I18" i="13"/>
  <c r="M18" i="13"/>
  <c r="D18" i="13"/>
  <c r="K18" i="13"/>
  <c r="B18" i="13"/>
  <c r="L18" i="13"/>
  <c r="B18" i="16"/>
  <c r="C18" i="16"/>
  <c r="D18" i="14"/>
  <c r="J18" i="14"/>
  <c r="L18" i="14"/>
  <c r="K18" i="14"/>
  <c r="B18" i="14"/>
  <c r="I18" i="14"/>
  <c r="G18" i="17"/>
  <c r="M18" i="17"/>
  <c r="I18" i="17"/>
  <c r="L18" i="17"/>
  <c r="D18" i="17"/>
  <c r="B18" i="17"/>
  <c r="K18" i="17"/>
  <c r="J18" i="17"/>
  <c r="E18" i="17"/>
  <c r="F18" i="17" s="1"/>
  <c r="A817" i="11"/>
  <c r="S17" i="11"/>
  <c r="P17" i="11"/>
  <c r="K17" i="11"/>
  <c r="L17" i="11"/>
  <c r="I17" i="11"/>
  <c r="F17" i="11"/>
  <c r="V17" i="11"/>
  <c r="R17" i="11"/>
  <c r="D17" i="11"/>
  <c r="E17" i="11"/>
  <c r="C17" i="11"/>
  <c r="T17" i="11"/>
  <c r="W17" i="11"/>
  <c r="U17" i="11"/>
  <c r="Q17" i="11"/>
  <c r="G17" i="11"/>
  <c r="J18" i="12"/>
  <c r="D18" i="12"/>
  <c r="B18" i="12"/>
  <c r="P18" i="12"/>
  <c r="K18" i="12"/>
  <c r="L18" i="12"/>
  <c r="N18" i="12"/>
  <c r="O18" i="12"/>
  <c r="M18" i="12"/>
  <c r="I18" i="12"/>
  <c r="I18" i="18"/>
  <c r="G18" i="18"/>
  <c r="J18" i="18"/>
  <c r="M18" i="18"/>
  <c r="D18" i="18"/>
  <c r="K18" i="18"/>
  <c r="L18" i="18"/>
  <c r="E18" i="18"/>
  <c r="H18" i="18" s="1"/>
  <c r="D18" i="7"/>
  <c r="A19" i="7"/>
  <c r="AT23" i="3"/>
  <c r="AW22" i="3"/>
  <c r="AX22" i="3" s="1"/>
  <c r="D668" i="9"/>
  <c r="C668" i="9"/>
  <c r="A668" i="9"/>
  <c r="D666" i="9"/>
  <c r="C666" i="9"/>
  <c r="A666" i="9"/>
  <c r="D664" i="9"/>
  <c r="C664" i="9"/>
  <c r="A664" i="9"/>
  <c r="D662" i="9"/>
  <c r="C662" i="9"/>
  <c r="A662" i="9"/>
  <c r="D660" i="9"/>
  <c r="C660" i="9"/>
  <c r="A660" i="9"/>
  <c r="T7" i="6"/>
  <c r="B708" i="9" s="1"/>
  <c r="U6" i="6"/>
  <c r="U21" i="6" s="1"/>
  <c r="T9" i="6"/>
  <c r="B710" i="9" s="1"/>
  <c r="T8" i="6"/>
  <c r="B709" i="9" s="1"/>
  <c r="T10" i="6"/>
  <c r="B711" i="9" s="1"/>
  <c r="T11" i="6"/>
  <c r="B712" i="9" s="1"/>
  <c r="T12" i="6"/>
  <c r="B713" i="9" s="1"/>
  <c r="T13" i="6"/>
  <c r="B714" i="9" s="1"/>
  <c r="T14" i="6"/>
  <c r="B715" i="9" s="1"/>
  <c r="T15" i="6"/>
  <c r="B716" i="9" s="1"/>
  <c r="T16" i="6"/>
  <c r="B717" i="9" s="1"/>
  <c r="T17" i="6"/>
  <c r="B718" i="9" s="1"/>
  <c r="T18" i="6"/>
  <c r="B719" i="9" s="1"/>
  <c r="T19" i="6"/>
  <c r="T21" i="6"/>
  <c r="R21" i="6"/>
  <c r="P21" i="6"/>
  <c r="N21" i="6"/>
  <c r="L21" i="6"/>
  <c r="J21" i="6"/>
  <c r="H21" i="6"/>
  <c r="F21" i="6"/>
  <c r="D22" i="6"/>
  <c r="S21" i="6"/>
  <c r="Q21" i="6"/>
  <c r="O21" i="6"/>
  <c r="M21" i="6"/>
  <c r="K21" i="6"/>
  <c r="I21" i="6"/>
  <c r="G21" i="6"/>
  <c r="D667" i="9"/>
  <c r="C667" i="9"/>
  <c r="A667" i="9"/>
  <c r="D665" i="9"/>
  <c r="C665" i="9"/>
  <c r="A665" i="9"/>
  <c r="D663" i="9"/>
  <c r="C663" i="9"/>
  <c r="A663" i="9"/>
  <c r="D661" i="9"/>
  <c r="C661" i="9"/>
  <c r="A661" i="9"/>
  <c r="D659" i="9"/>
  <c r="C659" i="9"/>
  <c r="A659" i="9"/>
  <c r="D658" i="9"/>
  <c r="C658" i="9"/>
  <c r="A658" i="9"/>
  <c r="AQ22" i="3"/>
  <c r="V22" i="3"/>
  <c r="S22" i="3"/>
  <c r="AK22" i="3"/>
  <c r="I22" i="3"/>
  <c r="AH22" i="3"/>
  <c r="AN22" i="3"/>
  <c r="X22" i="3"/>
  <c r="AD22" i="3"/>
  <c r="AM22" i="3"/>
  <c r="U22" i="3"/>
  <c r="L22" i="3"/>
  <c r="AC22" i="3"/>
  <c r="AE22" i="3"/>
  <c r="Q22" i="3"/>
  <c r="AB22" i="3"/>
  <c r="AF22" i="3"/>
  <c r="D22" i="3"/>
  <c r="K22" i="3"/>
  <c r="F22" i="3"/>
  <c r="H22" i="3"/>
  <c r="B22" i="3"/>
  <c r="J22" i="3"/>
  <c r="Z22" i="3"/>
  <c r="AA22" i="3"/>
  <c r="O22" i="3"/>
  <c r="AL22" i="3"/>
  <c r="AR22" i="3"/>
  <c r="AI22" i="3"/>
  <c r="R22" i="3"/>
  <c r="Y22" i="3"/>
  <c r="E22" i="3"/>
  <c r="P22" i="3"/>
  <c r="T22" i="3"/>
  <c r="AP22" i="3"/>
  <c r="AG22" i="3"/>
  <c r="W22" i="3"/>
  <c r="AO22" i="3"/>
  <c r="AJ22" i="3"/>
  <c r="G22" i="3"/>
  <c r="E19" i="13" l="1"/>
  <c r="F19" i="12"/>
  <c r="C18" i="17"/>
  <c r="C18" i="18"/>
  <c r="G19" i="13"/>
  <c r="F19" i="13"/>
  <c r="G19" i="12"/>
  <c r="H19" i="12"/>
  <c r="C18" i="12"/>
  <c r="H18" i="17"/>
  <c r="C18" i="15"/>
  <c r="B20" i="18"/>
  <c r="A20" i="17"/>
  <c r="A20" i="15"/>
  <c r="C22" i="3"/>
  <c r="A20" i="16"/>
  <c r="B20" i="7"/>
  <c r="A20" i="12"/>
  <c r="H20" i="12" s="1"/>
  <c r="A20" i="14"/>
  <c r="F20" i="14" s="1"/>
  <c r="C20" i="7"/>
  <c r="A20" i="11"/>
  <c r="A20" i="13"/>
  <c r="F20" i="13" s="1"/>
  <c r="D19" i="14"/>
  <c r="B19" i="14"/>
  <c r="K19" i="14"/>
  <c r="L19" i="14"/>
  <c r="J19" i="14"/>
  <c r="I19" i="14"/>
  <c r="F19" i="14"/>
  <c r="F18" i="18"/>
  <c r="N18" i="18" s="1"/>
  <c r="A18" i="18" s="1"/>
  <c r="AU24" i="3"/>
  <c r="M19" i="12"/>
  <c r="P19" i="12"/>
  <c r="K19" i="12"/>
  <c r="N19" i="12"/>
  <c r="D19" i="12"/>
  <c r="L19" i="12"/>
  <c r="O19" i="12"/>
  <c r="J19" i="12"/>
  <c r="B19" i="12"/>
  <c r="I19" i="12"/>
  <c r="H19" i="15"/>
  <c r="K19" i="15"/>
  <c r="F19" i="15"/>
  <c r="B19" i="15"/>
  <c r="G19" i="15"/>
  <c r="E19" i="15"/>
  <c r="D19" i="15"/>
  <c r="I19" i="15"/>
  <c r="J19" i="15"/>
  <c r="J19" i="13"/>
  <c r="L19" i="13"/>
  <c r="D19" i="13"/>
  <c r="B19" i="13"/>
  <c r="K19" i="13"/>
  <c r="I19" i="13"/>
  <c r="M19" i="13"/>
  <c r="B19" i="16"/>
  <c r="C19" i="16"/>
  <c r="C18" i="14"/>
  <c r="G19" i="14"/>
  <c r="B19" i="17"/>
  <c r="I19" i="17"/>
  <c r="M19" i="17"/>
  <c r="L19" i="17"/>
  <c r="K19" i="17"/>
  <c r="G19" i="17"/>
  <c r="J19" i="17"/>
  <c r="D19" i="17"/>
  <c r="E19" i="17"/>
  <c r="F19" i="17" s="1"/>
  <c r="H19" i="14"/>
  <c r="J17" i="11"/>
  <c r="H17" i="11"/>
  <c r="A818" i="11"/>
  <c r="W18" i="11"/>
  <c r="V18" i="11"/>
  <c r="U18" i="11"/>
  <c r="T18" i="11"/>
  <c r="S18" i="11"/>
  <c r="L18" i="11"/>
  <c r="E18" i="11"/>
  <c r="R18" i="11"/>
  <c r="P18" i="11"/>
  <c r="F18" i="11"/>
  <c r="I18" i="11"/>
  <c r="D18" i="11"/>
  <c r="K18" i="11"/>
  <c r="C18" i="11"/>
  <c r="G18" i="11"/>
  <c r="Q18" i="11"/>
  <c r="B19" i="11"/>
  <c r="C19" i="13" s="1"/>
  <c r="M19" i="11"/>
  <c r="X19" i="11"/>
  <c r="N19" i="11"/>
  <c r="O19" i="11"/>
  <c r="M19" i="18"/>
  <c r="I19" i="18"/>
  <c r="G19" i="18"/>
  <c r="D19" i="18"/>
  <c r="K19" i="18"/>
  <c r="J19" i="18"/>
  <c r="L19" i="18"/>
  <c r="E19" i="18"/>
  <c r="H19" i="18" s="1"/>
  <c r="D19" i="7"/>
  <c r="A20" i="7"/>
  <c r="D719" i="9"/>
  <c r="C719" i="9"/>
  <c r="A719" i="9"/>
  <c r="D717" i="9"/>
  <c r="C717" i="9"/>
  <c r="A717" i="9"/>
  <c r="D715" i="9"/>
  <c r="C715" i="9"/>
  <c r="A715" i="9"/>
  <c r="D713" i="9"/>
  <c r="C713" i="9"/>
  <c r="A713" i="9"/>
  <c r="D711" i="9"/>
  <c r="C711" i="9"/>
  <c r="A711" i="9"/>
  <c r="D710" i="9"/>
  <c r="C710" i="9"/>
  <c r="A710" i="9"/>
  <c r="D708" i="9"/>
  <c r="C708" i="9"/>
  <c r="A708" i="9"/>
  <c r="AT24" i="3"/>
  <c r="AW23" i="3"/>
  <c r="AX23" i="3" s="1"/>
  <c r="D23" i="6"/>
  <c r="U22" i="6"/>
  <c r="S22" i="6"/>
  <c r="Q22" i="6"/>
  <c r="O22" i="6"/>
  <c r="M22" i="6"/>
  <c r="K22" i="6"/>
  <c r="I22" i="6"/>
  <c r="G22" i="6"/>
  <c r="T22" i="6"/>
  <c r="R22" i="6"/>
  <c r="P22" i="6"/>
  <c r="N22" i="6"/>
  <c r="L22" i="6"/>
  <c r="J22" i="6"/>
  <c r="H22" i="6"/>
  <c r="F22" i="6"/>
  <c r="D718" i="9"/>
  <c r="C718" i="9"/>
  <c r="A718" i="9"/>
  <c r="D716" i="9"/>
  <c r="C716" i="9"/>
  <c r="A716" i="9"/>
  <c r="D714" i="9"/>
  <c r="C714" i="9"/>
  <c r="A714" i="9"/>
  <c r="D712" i="9"/>
  <c r="C712" i="9"/>
  <c r="A712" i="9"/>
  <c r="D709" i="9"/>
  <c r="C709" i="9"/>
  <c r="A709" i="9"/>
  <c r="U7" i="6"/>
  <c r="B758" i="9" s="1"/>
  <c r="V6" i="6"/>
  <c r="U9" i="6"/>
  <c r="B760" i="9" s="1"/>
  <c r="U8" i="6"/>
  <c r="B759" i="9" s="1"/>
  <c r="U10" i="6"/>
  <c r="B761" i="9" s="1"/>
  <c r="U11" i="6"/>
  <c r="B762" i="9" s="1"/>
  <c r="U12" i="6"/>
  <c r="B763" i="9" s="1"/>
  <c r="U13" i="6"/>
  <c r="B764" i="9" s="1"/>
  <c r="U14" i="6"/>
  <c r="B765" i="9" s="1"/>
  <c r="U15" i="6"/>
  <c r="B766" i="9" s="1"/>
  <c r="U16" i="6"/>
  <c r="B767" i="9" s="1"/>
  <c r="U17" i="6"/>
  <c r="B768" i="9" s="1"/>
  <c r="U18" i="6"/>
  <c r="B769" i="9" s="1"/>
  <c r="U19" i="6"/>
  <c r="B770" i="9" s="1"/>
  <c r="U20" i="6"/>
  <c r="Z23" i="3"/>
  <c r="AE23" i="3"/>
  <c r="F23" i="3"/>
  <c r="AC23" i="3"/>
  <c r="AA23" i="3"/>
  <c r="AD23" i="3"/>
  <c r="AI23" i="3"/>
  <c r="AP23" i="3"/>
  <c r="K23" i="3"/>
  <c r="AF23" i="3"/>
  <c r="W23" i="3"/>
  <c r="AO23" i="3"/>
  <c r="Q23" i="3"/>
  <c r="H23" i="3"/>
  <c r="AG23" i="3"/>
  <c r="L23" i="3"/>
  <c r="AR23" i="3"/>
  <c r="AL23" i="3"/>
  <c r="O23" i="3"/>
  <c r="AB23" i="3"/>
  <c r="AH23" i="3"/>
  <c r="G23" i="3"/>
  <c r="P23" i="3"/>
  <c r="I23" i="3"/>
  <c r="AN23" i="3"/>
  <c r="R23" i="3"/>
  <c r="AM23" i="3"/>
  <c r="J23" i="3"/>
  <c r="T23" i="3"/>
  <c r="S23" i="3"/>
  <c r="V23" i="3"/>
  <c r="AJ23" i="3"/>
  <c r="X23" i="3"/>
  <c r="D23" i="3"/>
  <c r="E23" i="3"/>
  <c r="U23" i="3"/>
  <c r="B23" i="3"/>
  <c r="AQ23" i="3"/>
  <c r="Y23" i="3"/>
  <c r="AK23" i="3"/>
  <c r="C19" i="18" l="1"/>
  <c r="F20" i="12"/>
  <c r="G20" i="13"/>
  <c r="G20" i="12"/>
  <c r="C19" i="17"/>
  <c r="H20" i="13"/>
  <c r="C19" i="12"/>
  <c r="B21" i="18"/>
  <c r="A21" i="17"/>
  <c r="C23" i="3"/>
  <c r="A21" i="16"/>
  <c r="A21" i="15"/>
  <c r="A21" i="12"/>
  <c r="E21" i="12" s="1"/>
  <c r="A21" i="11"/>
  <c r="A21" i="14"/>
  <c r="E21" i="14" s="1"/>
  <c r="B21" i="7"/>
  <c r="C21" i="7"/>
  <c r="A21" i="13"/>
  <c r="H21" i="13" s="1"/>
  <c r="B20" i="14"/>
  <c r="K20" i="14"/>
  <c r="L20" i="14"/>
  <c r="J20" i="14"/>
  <c r="D20" i="14"/>
  <c r="I20" i="14"/>
  <c r="D20" i="12"/>
  <c r="B20" i="12"/>
  <c r="O20" i="12"/>
  <c r="N20" i="12"/>
  <c r="J20" i="12"/>
  <c r="K20" i="12"/>
  <c r="P20" i="12"/>
  <c r="L20" i="12"/>
  <c r="M20" i="12"/>
  <c r="I20" i="12"/>
  <c r="E20" i="12"/>
  <c r="E20" i="14"/>
  <c r="H19" i="17"/>
  <c r="AU25" i="3"/>
  <c r="G20" i="14"/>
  <c r="L20" i="13"/>
  <c r="B20" i="13"/>
  <c r="M20" i="13"/>
  <c r="J20" i="13"/>
  <c r="K20" i="13"/>
  <c r="I20" i="13"/>
  <c r="D20" i="13"/>
  <c r="D20" i="15"/>
  <c r="K20" i="15"/>
  <c r="B20" i="15"/>
  <c r="E20" i="15"/>
  <c r="H20" i="15"/>
  <c r="G20" i="15"/>
  <c r="I20" i="15"/>
  <c r="F20" i="15"/>
  <c r="J20" i="15"/>
  <c r="B20" i="16"/>
  <c r="C20" i="16"/>
  <c r="A819" i="11"/>
  <c r="E19" i="11"/>
  <c r="D19" i="11"/>
  <c r="U19" i="11"/>
  <c r="R19" i="11"/>
  <c r="T19" i="11"/>
  <c r="P19" i="11"/>
  <c r="W19" i="11"/>
  <c r="L19" i="11"/>
  <c r="I19" i="11"/>
  <c r="V19" i="11"/>
  <c r="F19" i="11"/>
  <c r="S19" i="11"/>
  <c r="C19" i="11"/>
  <c r="K19" i="11"/>
  <c r="Q19" i="11"/>
  <c r="G19" i="11"/>
  <c r="H20" i="14"/>
  <c r="E20" i="13"/>
  <c r="F19" i="18"/>
  <c r="N19" i="18" s="1"/>
  <c r="A19" i="18" s="1"/>
  <c r="J18" i="11"/>
  <c r="H18" i="11"/>
  <c r="C19" i="15"/>
  <c r="N20" i="11"/>
  <c r="B20" i="11"/>
  <c r="C20" i="12" s="1"/>
  <c r="O20" i="11"/>
  <c r="X20" i="11"/>
  <c r="M20" i="11"/>
  <c r="G20" i="17"/>
  <c r="L20" i="17"/>
  <c r="D20" i="17"/>
  <c r="M20" i="17"/>
  <c r="I20" i="17"/>
  <c r="J20" i="17"/>
  <c r="B20" i="17"/>
  <c r="K20" i="17"/>
  <c r="E20" i="17"/>
  <c r="F20" i="17" s="1"/>
  <c r="C19" i="14"/>
  <c r="I20" i="18"/>
  <c r="M20" i="18"/>
  <c r="G20" i="18"/>
  <c r="J20" i="18"/>
  <c r="K20" i="18"/>
  <c r="L20" i="18"/>
  <c r="D20" i="18"/>
  <c r="E20" i="18"/>
  <c r="H20" i="18" s="1"/>
  <c r="D20" i="7"/>
  <c r="A21" i="7"/>
  <c r="D767" i="9"/>
  <c r="C767" i="9"/>
  <c r="A767" i="9"/>
  <c r="D765" i="9"/>
  <c r="C765" i="9"/>
  <c r="A765" i="9"/>
  <c r="D763" i="9"/>
  <c r="C763" i="9"/>
  <c r="A763" i="9"/>
  <c r="D761" i="9"/>
  <c r="C761" i="9"/>
  <c r="A761" i="9"/>
  <c r="D760" i="9"/>
  <c r="C760" i="9"/>
  <c r="A760" i="9"/>
  <c r="D758" i="9"/>
  <c r="C758" i="9"/>
  <c r="A758" i="9"/>
  <c r="V23" i="6"/>
  <c r="T23" i="6"/>
  <c r="R23" i="6"/>
  <c r="P23" i="6"/>
  <c r="N23" i="6"/>
  <c r="L23" i="6"/>
  <c r="J23" i="6"/>
  <c r="H23" i="6"/>
  <c r="F23" i="6"/>
  <c r="D24" i="6"/>
  <c r="U23" i="6"/>
  <c r="S23" i="6"/>
  <c r="Q23" i="6"/>
  <c r="O23" i="6"/>
  <c r="M23" i="6"/>
  <c r="K23" i="6"/>
  <c r="I23" i="6"/>
  <c r="G23" i="6"/>
  <c r="AT25" i="3"/>
  <c r="AW24" i="3"/>
  <c r="AX24" i="3" s="1"/>
  <c r="D769" i="9"/>
  <c r="C769" i="9"/>
  <c r="A769" i="9"/>
  <c r="D770" i="9"/>
  <c r="C770" i="9"/>
  <c r="A770" i="9"/>
  <c r="D768" i="9"/>
  <c r="C768" i="9"/>
  <c r="A768" i="9"/>
  <c r="D766" i="9"/>
  <c r="C766" i="9"/>
  <c r="A766" i="9"/>
  <c r="D764" i="9"/>
  <c r="C764" i="9"/>
  <c r="A764" i="9"/>
  <c r="D762" i="9"/>
  <c r="C762" i="9"/>
  <c r="A762" i="9"/>
  <c r="D759" i="9"/>
  <c r="C759" i="9"/>
  <c r="A759" i="9"/>
  <c r="V7" i="6"/>
  <c r="B808" i="9" s="1"/>
  <c r="W6" i="6"/>
  <c r="V9" i="6"/>
  <c r="B810" i="9" s="1"/>
  <c r="V8" i="6"/>
  <c r="B809" i="9" s="1"/>
  <c r="V10" i="6"/>
  <c r="B811" i="9" s="1"/>
  <c r="V11" i="6"/>
  <c r="B812" i="9" s="1"/>
  <c r="V12" i="6"/>
  <c r="B813" i="9" s="1"/>
  <c r="V13" i="6"/>
  <c r="B814" i="9" s="1"/>
  <c r="V14" i="6"/>
  <c r="B815" i="9" s="1"/>
  <c r="V15" i="6"/>
  <c r="B816" i="9" s="1"/>
  <c r="V16" i="6"/>
  <c r="B817" i="9" s="1"/>
  <c r="V17" i="6"/>
  <c r="B818" i="9" s="1"/>
  <c r="V18" i="6"/>
  <c r="B819" i="9" s="1"/>
  <c r="V19" i="6"/>
  <c r="B820" i="9" s="1"/>
  <c r="V20" i="6"/>
  <c r="B821" i="9" s="1"/>
  <c r="V21" i="6"/>
  <c r="V22" i="6"/>
  <c r="AQ24" i="3"/>
  <c r="V24" i="3"/>
  <c r="Z24" i="3"/>
  <c r="T24" i="3"/>
  <c r="U24" i="3"/>
  <c r="H24" i="3"/>
  <c r="AF24" i="3"/>
  <c r="AC24" i="3"/>
  <c r="AA24" i="3"/>
  <c r="X24" i="3"/>
  <c r="R24" i="3"/>
  <c r="AI24" i="3"/>
  <c r="AR24" i="3"/>
  <c r="AB24" i="3"/>
  <c r="P24" i="3"/>
  <c r="AJ24" i="3"/>
  <c r="Y24" i="3"/>
  <c r="Q24" i="3"/>
  <c r="AP24" i="3"/>
  <c r="D24" i="3"/>
  <c r="L24" i="3"/>
  <c r="AD24" i="3"/>
  <c r="AE24" i="3"/>
  <c r="AG24" i="3"/>
  <c r="AM24" i="3"/>
  <c r="B24" i="3"/>
  <c r="E24" i="3"/>
  <c r="AL24" i="3"/>
  <c r="G24" i="3"/>
  <c r="K24" i="3"/>
  <c r="I24" i="3"/>
  <c r="F24" i="3"/>
  <c r="AH24" i="3"/>
  <c r="W24" i="3"/>
  <c r="AK24" i="3"/>
  <c r="S24" i="3"/>
  <c r="O24" i="3"/>
  <c r="AN24" i="3"/>
  <c r="AO24" i="3"/>
  <c r="J24" i="3"/>
  <c r="E21" i="13" l="1"/>
  <c r="F20" i="18"/>
  <c r="N20" i="18" s="1"/>
  <c r="A20" i="18" s="1"/>
  <c r="F21" i="12"/>
  <c r="G21" i="12"/>
  <c r="H21" i="12"/>
  <c r="F21" i="13"/>
  <c r="G21" i="13"/>
  <c r="H20" i="17"/>
  <c r="B22" i="18"/>
  <c r="A22" i="17"/>
  <c r="A22" i="16"/>
  <c r="A22" i="15"/>
  <c r="C24" i="3"/>
  <c r="A22" i="14"/>
  <c r="H22" i="14" s="1"/>
  <c r="B22" i="7"/>
  <c r="A22" i="11"/>
  <c r="A22" i="12"/>
  <c r="H22" i="12" s="1"/>
  <c r="C22" i="7"/>
  <c r="A22" i="13"/>
  <c r="H22" i="13" s="1"/>
  <c r="L21" i="14"/>
  <c r="J21" i="14"/>
  <c r="D21" i="14"/>
  <c r="K21" i="14"/>
  <c r="B21" i="14"/>
  <c r="I21" i="14"/>
  <c r="F21" i="14"/>
  <c r="C20" i="13"/>
  <c r="X21" i="11"/>
  <c r="N21" i="11"/>
  <c r="B21" i="11"/>
  <c r="M21" i="11"/>
  <c r="O21" i="11"/>
  <c r="B21" i="12"/>
  <c r="O21" i="12"/>
  <c r="M21" i="12"/>
  <c r="L21" i="12"/>
  <c r="P21" i="12"/>
  <c r="D21" i="12"/>
  <c r="N21" i="12"/>
  <c r="J21" i="12"/>
  <c r="K21" i="12"/>
  <c r="I21" i="12"/>
  <c r="D21" i="13"/>
  <c r="J21" i="13"/>
  <c r="B21" i="13"/>
  <c r="M21" i="13"/>
  <c r="L21" i="13"/>
  <c r="K21" i="13"/>
  <c r="I21" i="13"/>
  <c r="J19" i="11"/>
  <c r="H19" i="11"/>
  <c r="K21" i="15"/>
  <c r="F21" i="15"/>
  <c r="D21" i="15"/>
  <c r="I21" i="15"/>
  <c r="G21" i="15"/>
  <c r="H21" i="15"/>
  <c r="E21" i="15"/>
  <c r="B21" i="15"/>
  <c r="J21" i="15"/>
  <c r="B21" i="16"/>
  <c r="C21" i="16"/>
  <c r="G21" i="14"/>
  <c r="B21" i="17"/>
  <c r="D21" i="17"/>
  <c r="M21" i="17"/>
  <c r="I21" i="17"/>
  <c r="L21" i="17"/>
  <c r="J21" i="17"/>
  <c r="K21" i="17"/>
  <c r="G21" i="17"/>
  <c r="E21" i="17"/>
  <c r="H21" i="17" s="1"/>
  <c r="A820" i="11"/>
  <c r="W20" i="11"/>
  <c r="V20" i="11"/>
  <c r="U20" i="11"/>
  <c r="T20" i="11"/>
  <c r="S20" i="11"/>
  <c r="L20" i="11"/>
  <c r="E20" i="11"/>
  <c r="K20" i="11"/>
  <c r="I20" i="11"/>
  <c r="C20" i="11"/>
  <c r="P20" i="11"/>
  <c r="D20" i="11"/>
  <c r="F20" i="11"/>
  <c r="R20" i="11"/>
  <c r="G20" i="11"/>
  <c r="Q20" i="11"/>
  <c r="C20" i="18"/>
  <c r="H21" i="14"/>
  <c r="C20" i="17"/>
  <c r="C20" i="15"/>
  <c r="AU26" i="3"/>
  <c r="C20" i="14"/>
  <c r="G21" i="18"/>
  <c r="J21" i="18"/>
  <c r="M21" i="18"/>
  <c r="I21" i="18"/>
  <c r="K21" i="18"/>
  <c r="L21" i="18"/>
  <c r="D21" i="18"/>
  <c r="E21" i="18"/>
  <c r="F21" i="18" s="1"/>
  <c r="D21" i="7"/>
  <c r="A22" i="7"/>
  <c r="D821" i="9"/>
  <c r="C821" i="9"/>
  <c r="A821" i="9"/>
  <c r="D817" i="9"/>
  <c r="C817" i="9"/>
  <c r="A817" i="9"/>
  <c r="D820" i="9"/>
  <c r="C820" i="9"/>
  <c r="A820" i="9"/>
  <c r="D818" i="9"/>
  <c r="C818" i="9"/>
  <c r="A818" i="9"/>
  <c r="D816" i="9"/>
  <c r="C816" i="9"/>
  <c r="A816" i="9"/>
  <c r="D814" i="9"/>
  <c r="C814" i="9"/>
  <c r="A814" i="9"/>
  <c r="D812" i="9"/>
  <c r="C812" i="9"/>
  <c r="A812" i="9"/>
  <c r="D809" i="9"/>
  <c r="C809" i="9"/>
  <c r="A809" i="9"/>
  <c r="W7" i="6"/>
  <c r="B858" i="9" s="1"/>
  <c r="X6" i="6"/>
  <c r="W8" i="6"/>
  <c r="B859" i="9" s="1"/>
  <c r="W9" i="6"/>
  <c r="B860" i="9" s="1"/>
  <c r="W10" i="6"/>
  <c r="B861" i="9" s="1"/>
  <c r="W11" i="6"/>
  <c r="B862" i="9" s="1"/>
  <c r="W12" i="6"/>
  <c r="B863" i="9" s="1"/>
  <c r="W13" i="6"/>
  <c r="B864" i="9" s="1"/>
  <c r="W14" i="6"/>
  <c r="B865" i="9" s="1"/>
  <c r="W15" i="6"/>
  <c r="B866" i="9" s="1"/>
  <c r="W16" i="6"/>
  <c r="B867" i="9" s="1"/>
  <c r="W17" i="6"/>
  <c r="B868" i="9" s="1"/>
  <c r="W18" i="6"/>
  <c r="B869" i="9" s="1"/>
  <c r="W19" i="6"/>
  <c r="B870" i="9" s="1"/>
  <c r="W20" i="6"/>
  <c r="B871" i="9" s="1"/>
  <c r="W21" i="6"/>
  <c r="B872" i="9" s="1"/>
  <c r="W22" i="6"/>
  <c r="D25" i="6"/>
  <c r="W24" i="6"/>
  <c r="U24" i="6"/>
  <c r="S24" i="6"/>
  <c r="Q24" i="6"/>
  <c r="O24" i="6"/>
  <c r="M24" i="6"/>
  <c r="K24" i="6"/>
  <c r="I24" i="6"/>
  <c r="G24" i="6"/>
  <c r="X24" i="6"/>
  <c r="V24" i="6"/>
  <c r="T24" i="6"/>
  <c r="R24" i="6"/>
  <c r="P24" i="6"/>
  <c r="N24" i="6"/>
  <c r="L24" i="6"/>
  <c r="J24" i="6"/>
  <c r="H24" i="6"/>
  <c r="F24" i="6"/>
  <c r="W23" i="6"/>
  <c r="D819" i="9"/>
  <c r="C819" i="9"/>
  <c r="A819" i="9"/>
  <c r="D815" i="9"/>
  <c r="C815" i="9"/>
  <c r="A815" i="9"/>
  <c r="D813" i="9"/>
  <c r="C813" i="9"/>
  <c r="A813" i="9"/>
  <c r="D811" i="9"/>
  <c r="C811" i="9"/>
  <c r="A811" i="9"/>
  <c r="D810" i="9"/>
  <c r="C810" i="9"/>
  <c r="A810" i="9"/>
  <c r="D808" i="9"/>
  <c r="C808" i="9"/>
  <c r="A808" i="9"/>
  <c r="AT26" i="3"/>
  <c r="AW25" i="3"/>
  <c r="AX25" i="3" s="1"/>
  <c r="T25" i="3"/>
  <c r="X25" i="3"/>
  <c r="AB25" i="3"/>
  <c r="AO25" i="3"/>
  <c r="J25" i="3"/>
  <c r="AN25" i="3"/>
  <c r="G25" i="3"/>
  <c r="AL25" i="3"/>
  <c r="Q25" i="3"/>
  <c r="F25" i="3"/>
  <c r="Z25" i="3"/>
  <c r="K25" i="3"/>
  <c r="AD25" i="3"/>
  <c r="AR25" i="3"/>
  <c r="E25" i="3"/>
  <c r="AH25" i="3"/>
  <c r="L25" i="3"/>
  <c r="W25" i="3"/>
  <c r="AI25" i="3"/>
  <c r="B25" i="3"/>
  <c r="AJ25" i="3"/>
  <c r="AF25" i="3"/>
  <c r="D25" i="3"/>
  <c r="AM25" i="3"/>
  <c r="AP25" i="3"/>
  <c r="O25" i="3"/>
  <c r="P25" i="3"/>
  <c r="AC25" i="3"/>
  <c r="S25" i="3"/>
  <c r="AA25" i="3"/>
  <c r="I25" i="3"/>
  <c r="R25" i="3"/>
  <c r="AE25" i="3"/>
  <c r="U25" i="3"/>
  <c r="AK25" i="3"/>
  <c r="AG25" i="3"/>
  <c r="V25" i="3"/>
  <c r="AQ25" i="3"/>
  <c r="H25" i="3"/>
  <c r="Y25" i="3"/>
  <c r="E22" i="13" l="1"/>
  <c r="F22" i="12"/>
  <c r="G22" i="14"/>
  <c r="E22" i="14"/>
  <c r="F22" i="14"/>
  <c r="G22" i="13"/>
  <c r="G22" i="12"/>
  <c r="N21" i="18"/>
  <c r="A21" i="18" s="1"/>
  <c r="E22" i="12"/>
  <c r="B23" i="18"/>
  <c r="A23" i="17"/>
  <c r="A23" i="16"/>
  <c r="C25" i="3"/>
  <c r="A23" i="15"/>
  <c r="C23" i="7"/>
  <c r="A23" i="12"/>
  <c r="H23" i="12" s="1"/>
  <c r="A23" i="14"/>
  <c r="E23" i="14" s="1"/>
  <c r="A23" i="11"/>
  <c r="B23" i="7"/>
  <c r="A23" i="13"/>
  <c r="E23" i="13" s="1"/>
  <c r="E21" i="11"/>
  <c r="D21" i="11"/>
  <c r="C21" i="11"/>
  <c r="A821" i="11"/>
  <c r="V21" i="11"/>
  <c r="S21" i="11"/>
  <c r="P21" i="11"/>
  <c r="W21" i="11"/>
  <c r="U21" i="11"/>
  <c r="K21" i="11"/>
  <c r="R21" i="11"/>
  <c r="F21" i="11"/>
  <c r="I21" i="11"/>
  <c r="L21" i="11"/>
  <c r="T21" i="11"/>
  <c r="Q21" i="11"/>
  <c r="G21" i="11"/>
  <c r="N22" i="11"/>
  <c r="B22" i="11"/>
  <c r="C22" i="14" s="1"/>
  <c r="O22" i="11"/>
  <c r="X22" i="11"/>
  <c r="M22" i="11"/>
  <c r="J22" i="14"/>
  <c r="D22" i="14"/>
  <c r="B22" i="14"/>
  <c r="L22" i="14"/>
  <c r="K22" i="14"/>
  <c r="I22" i="14"/>
  <c r="C21" i="15"/>
  <c r="H21" i="18"/>
  <c r="C21" i="13"/>
  <c r="C21" i="18"/>
  <c r="B22" i="13"/>
  <c r="M22" i="13"/>
  <c r="I22" i="13"/>
  <c r="D22" i="13"/>
  <c r="L22" i="13"/>
  <c r="J22" i="13"/>
  <c r="K22" i="13"/>
  <c r="B22" i="16"/>
  <c r="C22" i="16"/>
  <c r="J20" i="11"/>
  <c r="H20" i="11"/>
  <c r="C21" i="12"/>
  <c r="H22" i="15"/>
  <c r="B22" i="15"/>
  <c r="F22" i="15"/>
  <c r="K22" i="15"/>
  <c r="I22" i="15"/>
  <c r="G22" i="15"/>
  <c r="E22" i="15"/>
  <c r="D22" i="15"/>
  <c r="J22" i="15"/>
  <c r="F21" i="17"/>
  <c r="F22" i="13"/>
  <c r="AU27" i="3"/>
  <c r="C21" i="17"/>
  <c r="G22" i="17"/>
  <c r="M22" i="17"/>
  <c r="K22" i="17"/>
  <c r="L22" i="17"/>
  <c r="D22" i="17"/>
  <c r="J22" i="17"/>
  <c r="B22" i="17"/>
  <c r="I22" i="17"/>
  <c r="E22" i="17"/>
  <c r="H22" i="17" s="1"/>
  <c r="C21" i="14"/>
  <c r="L22" i="12"/>
  <c r="J22" i="12"/>
  <c r="D22" i="12"/>
  <c r="M22" i="12"/>
  <c r="K22" i="12"/>
  <c r="N22" i="12"/>
  <c r="B22" i="12"/>
  <c r="P22" i="12"/>
  <c r="O22" i="12"/>
  <c r="I22" i="12"/>
  <c r="I22" i="18"/>
  <c r="G22" i="18"/>
  <c r="M22" i="18"/>
  <c r="D22" i="18"/>
  <c r="K22" i="18"/>
  <c r="L22" i="18"/>
  <c r="J22" i="18"/>
  <c r="E22" i="18"/>
  <c r="H22" i="18" s="1"/>
  <c r="D22" i="7"/>
  <c r="A23" i="7"/>
  <c r="AT27" i="3"/>
  <c r="AW26" i="3"/>
  <c r="AX26" i="3" s="1"/>
  <c r="D871" i="9"/>
  <c r="C871" i="9"/>
  <c r="A871" i="9"/>
  <c r="D869" i="9"/>
  <c r="C869" i="9"/>
  <c r="A869" i="9"/>
  <c r="D867" i="9"/>
  <c r="C867" i="9"/>
  <c r="A867" i="9"/>
  <c r="D865" i="9"/>
  <c r="C865" i="9"/>
  <c r="A865" i="9"/>
  <c r="D863" i="9"/>
  <c r="C863" i="9"/>
  <c r="A863" i="9"/>
  <c r="D861" i="9"/>
  <c r="C861" i="9"/>
  <c r="A861" i="9"/>
  <c r="D859" i="9"/>
  <c r="C859" i="9"/>
  <c r="A859" i="9"/>
  <c r="D858" i="9"/>
  <c r="C858" i="9"/>
  <c r="A858" i="9"/>
  <c r="X25" i="6"/>
  <c r="V25" i="6"/>
  <c r="T25" i="6"/>
  <c r="R25" i="6"/>
  <c r="P25" i="6"/>
  <c r="N25" i="6"/>
  <c r="L25" i="6"/>
  <c r="J25" i="6"/>
  <c r="H25" i="6"/>
  <c r="F25" i="6"/>
  <c r="D26" i="6"/>
  <c r="W25" i="6"/>
  <c r="U25" i="6"/>
  <c r="S25" i="6"/>
  <c r="Q25" i="6"/>
  <c r="O25" i="6"/>
  <c r="M25" i="6"/>
  <c r="K25" i="6"/>
  <c r="I25" i="6"/>
  <c r="G25" i="6"/>
  <c r="D872" i="9"/>
  <c r="C872" i="9"/>
  <c r="A872" i="9"/>
  <c r="D870" i="9"/>
  <c r="C870" i="9"/>
  <c r="A870" i="9"/>
  <c r="D868" i="9"/>
  <c r="C868" i="9"/>
  <c r="A868" i="9"/>
  <c r="D866" i="9"/>
  <c r="C866" i="9"/>
  <c r="A866" i="9"/>
  <c r="D864" i="9"/>
  <c r="C864" i="9"/>
  <c r="A864" i="9"/>
  <c r="D862" i="9"/>
  <c r="C862" i="9"/>
  <c r="A862" i="9"/>
  <c r="D860" i="9"/>
  <c r="C860" i="9"/>
  <c r="A860" i="9"/>
  <c r="X7" i="6"/>
  <c r="B908" i="9" s="1"/>
  <c r="Y6" i="6"/>
  <c r="X9" i="6"/>
  <c r="B910" i="9" s="1"/>
  <c r="X8" i="6"/>
  <c r="B909" i="9" s="1"/>
  <c r="X10" i="6"/>
  <c r="B911" i="9" s="1"/>
  <c r="X11" i="6"/>
  <c r="B912" i="9" s="1"/>
  <c r="X12" i="6"/>
  <c r="B913" i="9" s="1"/>
  <c r="X13" i="6"/>
  <c r="B914" i="9" s="1"/>
  <c r="X14" i="6"/>
  <c r="B915" i="9" s="1"/>
  <c r="X15" i="6"/>
  <c r="B916" i="9" s="1"/>
  <c r="X16" i="6"/>
  <c r="B917" i="9" s="1"/>
  <c r="X17" i="6"/>
  <c r="B918" i="9" s="1"/>
  <c r="X18" i="6"/>
  <c r="B919" i="9" s="1"/>
  <c r="X19" i="6"/>
  <c r="B920" i="9" s="1"/>
  <c r="X20" i="6"/>
  <c r="B921" i="9" s="1"/>
  <c r="X21" i="6"/>
  <c r="B922" i="9" s="1"/>
  <c r="X22" i="6"/>
  <c r="B923" i="9" s="1"/>
  <c r="X23" i="6"/>
  <c r="E26" i="3"/>
  <c r="AE26" i="3"/>
  <c r="AI26" i="3"/>
  <c r="AP26" i="3"/>
  <c r="AN26" i="3"/>
  <c r="K26" i="3"/>
  <c r="P26" i="3"/>
  <c r="AJ26" i="3"/>
  <c r="AR26" i="3"/>
  <c r="AK26" i="3"/>
  <c r="Z26" i="3"/>
  <c r="Q26" i="3"/>
  <c r="G26" i="3"/>
  <c r="S26" i="3"/>
  <c r="AQ26" i="3"/>
  <c r="J26" i="3"/>
  <c r="B26" i="3"/>
  <c r="AH26" i="3"/>
  <c r="Y26" i="3"/>
  <c r="R26" i="3"/>
  <c r="AD26" i="3"/>
  <c r="W26" i="3"/>
  <c r="AM26" i="3"/>
  <c r="I26" i="3"/>
  <c r="AG26" i="3"/>
  <c r="O26" i="3"/>
  <c r="AO26" i="3"/>
  <c r="X26" i="3"/>
  <c r="AA26" i="3"/>
  <c r="L26" i="3"/>
  <c r="V26" i="3"/>
  <c r="U26" i="3"/>
  <c r="AF26" i="3"/>
  <c r="AC26" i="3"/>
  <c r="F26" i="3"/>
  <c r="D26" i="3"/>
  <c r="H26" i="3"/>
  <c r="AB26" i="3"/>
  <c r="T26" i="3"/>
  <c r="AL26" i="3"/>
  <c r="H23" i="13" l="1"/>
  <c r="F23" i="13"/>
  <c r="G23" i="13"/>
  <c r="C22" i="18"/>
  <c r="G23" i="12"/>
  <c r="C22" i="12"/>
  <c r="G23" i="14"/>
  <c r="C22" i="13"/>
  <c r="C22" i="17"/>
  <c r="B24" i="18"/>
  <c r="A24" i="17"/>
  <c r="A24" i="15"/>
  <c r="A24" i="16"/>
  <c r="C26" i="3"/>
  <c r="A24" i="11"/>
  <c r="A24" i="12"/>
  <c r="E24" i="12" s="1"/>
  <c r="C24" i="7"/>
  <c r="A24" i="14"/>
  <c r="G24" i="14" s="1"/>
  <c r="B24" i="7"/>
  <c r="A24" i="13"/>
  <c r="F24" i="13" s="1"/>
  <c r="H23" i="14"/>
  <c r="AU28" i="3"/>
  <c r="N23" i="12"/>
  <c r="L23" i="12"/>
  <c r="J23" i="12"/>
  <c r="O23" i="12"/>
  <c r="K23" i="12"/>
  <c r="P23" i="12"/>
  <c r="D23" i="12"/>
  <c r="B23" i="12"/>
  <c r="M23" i="12"/>
  <c r="I23" i="12"/>
  <c r="A822" i="11"/>
  <c r="D22" i="11"/>
  <c r="W22" i="11"/>
  <c r="V22" i="11"/>
  <c r="U22" i="11"/>
  <c r="P22" i="11"/>
  <c r="I22" i="11"/>
  <c r="C22" i="11"/>
  <c r="T22" i="11"/>
  <c r="R22" i="11"/>
  <c r="S22" i="11"/>
  <c r="K22" i="11"/>
  <c r="E22" i="11"/>
  <c r="F22" i="11"/>
  <c r="L22" i="11"/>
  <c r="Q22" i="11"/>
  <c r="G22" i="11"/>
  <c r="F22" i="18"/>
  <c r="N22" i="18" s="1"/>
  <c r="A22" i="18" s="1"/>
  <c r="K23" i="15"/>
  <c r="E23" i="15"/>
  <c r="I23" i="15"/>
  <c r="F23" i="15"/>
  <c r="D23" i="15"/>
  <c r="B23" i="15"/>
  <c r="G23" i="15"/>
  <c r="H23" i="15"/>
  <c r="J23" i="15"/>
  <c r="H21" i="11"/>
  <c r="J21" i="11"/>
  <c r="F22" i="17"/>
  <c r="C22" i="15"/>
  <c r="I23" i="13"/>
  <c r="K23" i="13"/>
  <c r="L23" i="13"/>
  <c r="B23" i="13"/>
  <c r="M23" i="13"/>
  <c r="J23" i="13"/>
  <c r="D23" i="13"/>
  <c r="B23" i="16"/>
  <c r="C23" i="16"/>
  <c r="E23" i="12"/>
  <c r="B23" i="17"/>
  <c r="I23" i="17"/>
  <c r="G23" i="17"/>
  <c r="M23" i="17"/>
  <c r="K23" i="17"/>
  <c r="L23" i="17"/>
  <c r="J23" i="17"/>
  <c r="D23" i="17"/>
  <c r="E23" i="17"/>
  <c r="F23" i="17" s="1"/>
  <c r="B23" i="14"/>
  <c r="K23" i="14"/>
  <c r="L23" i="14"/>
  <c r="J23" i="14"/>
  <c r="D23" i="14"/>
  <c r="I23" i="14"/>
  <c r="F23" i="12"/>
  <c r="F23" i="14"/>
  <c r="M23" i="11"/>
  <c r="X23" i="11"/>
  <c r="N23" i="11"/>
  <c r="O23" i="11"/>
  <c r="B23" i="11"/>
  <c r="C23" i="15" s="1"/>
  <c r="M23" i="18"/>
  <c r="G23" i="18"/>
  <c r="J23" i="18"/>
  <c r="D23" i="18"/>
  <c r="K23" i="18"/>
  <c r="I23" i="18"/>
  <c r="L23" i="18"/>
  <c r="E23" i="18"/>
  <c r="H23" i="18" s="1"/>
  <c r="D23" i="7"/>
  <c r="A24" i="7"/>
  <c r="D923" i="9"/>
  <c r="C923" i="9"/>
  <c r="A923" i="9"/>
  <c r="D919" i="9"/>
  <c r="C919" i="9"/>
  <c r="A919" i="9"/>
  <c r="D915" i="9"/>
  <c r="C915" i="9"/>
  <c r="A915" i="9"/>
  <c r="D910" i="9"/>
  <c r="C910" i="9"/>
  <c r="A910" i="9"/>
  <c r="D922" i="9"/>
  <c r="C922" i="9"/>
  <c r="A922" i="9"/>
  <c r="D920" i="9"/>
  <c r="C920" i="9"/>
  <c r="A920" i="9"/>
  <c r="D918" i="9"/>
  <c r="C918" i="9"/>
  <c r="A918" i="9"/>
  <c r="D916" i="9"/>
  <c r="C916" i="9"/>
  <c r="A916" i="9"/>
  <c r="D914" i="9"/>
  <c r="C914" i="9"/>
  <c r="A914" i="9"/>
  <c r="D912" i="9"/>
  <c r="C912" i="9"/>
  <c r="A912" i="9"/>
  <c r="D909" i="9"/>
  <c r="C909" i="9"/>
  <c r="A909" i="9"/>
  <c r="Y7" i="6"/>
  <c r="B958" i="9" s="1"/>
  <c r="Z6" i="6"/>
  <c r="Y9" i="6"/>
  <c r="B960" i="9" s="1"/>
  <c r="Y8" i="6"/>
  <c r="B959" i="9" s="1"/>
  <c r="Y10" i="6"/>
  <c r="B961" i="9" s="1"/>
  <c r="Y11" i="6"/>
  <c r="B962" i="9" s="1"/>
  <c r="Y12" i="6"/>
  <c r="B963" i="9" s="1"/>
  <c r="Y13" i="6"/>
  <c r="B964" i="9" s="1"/>
  <c r="Y14" i="6"/>
  <c r="B965" i="9" s="1"/>
  <c r="Y15" i="6"/>
  <c r="B966" i="9" s="1"/>
  <c r="Y16" i="6"/>
  <c r="B967" i="9" s="1"/>
  <c r="Y17" i="6"/>
  <c r="B968" i="9" s="1"/>
  <c r="Y18" i="6"/>
  <c r="B969" i="9" s="1"/>
  <c r="Y19" i="6"/>
  <c r="B970" i="9" s="1"/>
  <c r="Y20" i="6"/>
  <c r="B971" i="9" s="1"/>
  <c r="Y21" i="6"/>
  <c r="B972" i="9" s="1"/>
  <c r="Y22" i="6"/>
  <c r="B973" i="9" s="1"/>
  <c r="Y23" i="6"/>
  <c r="B974" i="9" s="1"/>
  <c r="Y24" i="6"/>
  <c r="AT28" i="3"/>
  <c r="AW27" i="3"/>
  <c r="AX27" i="3" s="1"/>
  <c r="Y25" i="6"/>
  <c r="D921" i="9"/>
  <c r="C921" i="9"/>
  <c r="A921" i="9"/>
  <c r="D917" i="9"/>
  <c r="C917" i="9"/>
  <c r="A917" i="9"/>
  <c r="D913" i="9"/>
  <c r="C913" i="9"/>
  <c r="A913" i="9"/>
  <c r="D911" i="9"/>
  <c r="C911" i="9"/>
  <c r="A911" i="9"/>
  <c r="D908" i="9"/>
  <c r="C908" i="9"/>
  <c r="A908" i="9"/>
  <c r="D27" i="6"/>
  <c r="Y26" i="6"/>
  <c r="W26" i="6"/>
  <c r="U26" i="6"/>
  <c r="S26" i="6"/>
  <c r="Q26" i="6"/>
  <c r="O26" i="6"/>
  <c r="M26" i="6"/>
  <c r="K26" i="6"/>
  <c r="I26" i="6"/>
  <c r="G26" i="6"/>
  <c r="Z26" i="6"/>
  <c r="X26" i="6"/>
  <c r="V26" i="6"/>
  <c r="T26" i="6"/>
  <c r="R26" i="6"/>
  <c r="P26" i="6"/>
  <c r="N26" i="6"/>
  <c r="L26" i="6"/>
  <c r="J26" i="6"/>
  <c r="H26" i="6"/>
  <c r="F26" i="6"/>
  <c r="F27" i="3"/>
  <c r="AR27" i="3"/>
  <c r="AN27" i="3"/>
  <c r="Q27" i="3"/>
  <c r="Z27" i="3"/>
  <c r="B27" i="3"/>
  <c r="AM27" i="3"/>
  <c r="AH27" i="3"/>
  <c r="H27" i="3"/>
  <c r="W27" i="3"/>
  <c r="X27" i="3"/>
  <c r="AD27" i="3"/>
  <c r="V27" i="3"/>
  <c r="AI27" i="3"/>
  <c r="AJ27" i="3"/>
  <c r="AP27" i="3"/>
  <c r="AE27" i="3"/>
  <c r="U27" i="3"/>
  <c r="AO27" i="3"/>
  <c r="P27" i="3"/>
  <c r="AK27" i="3"/>
  <c r="S27" i="3"/>
  <c r="Y27" i="3"/>
  <c r="AL27" i="3"/>
  <c r="G27" i="3"/>
  <c r="AA27" i="3"/>
  <c r="E27" i="3"/>
  <c r="I27" i="3"/>
  <c r="AC27" i="3"/>
  <c r="J27" i="3"/>
  <c r="AF27" i="3"/>
  <c r="AQ27" i="3"/>
  <c r="AB27" i="3"/>
  <c r="D27" i="3"/>
  <c r="AG27" i="3"/>
  <c r="O27" i="3"/>
  <c r="K27" i="3"/>
  <c r="T27" i="3"/>
  <c r="R27" i="3"/>
  <c r="L27" i="3"/>
  <c r="H23" i="17" l="1"/>
  <c r="H24" i="13"/>
  <c r="H24" i="12"/>
  <c r="E24" i="13"/>
  <c r="E24" i="14"/>
  <c r="H24" i="14"/>
  <c r="F24" i="12"/>
  <c r="F24" i="14"/>
  <c r="C23" i="12"/>
  <c r="C23" i="18"/>
  <c r="C23" i="13"/>
  <c r="B25" i="18"/>
  <c r="A25" i="17"/>
  <c r="A25" i="16"/>
  <c r="A25" i="15"/>
  <c r="C27" i="3"/>
  <c r="B25" i="7"/>
  <c r="C25" i="7"/>
  <c r="A25" i="12"/>
  <c r="H25" i="12" s="1"/>
  <c r="A25" i="11"/>
  <c r="A25" i="14"/>
  <c r="H25" i="14" s="1"/>
  <c r="A25" i="13"/>
  <c r="F25" i="13" s="1"/>
  <c r="P24" i="12"/>
  <c r="K24" i="12"/>
  <c r="N24" i="12"/>
  <c r="L24" i="12"/>
  <c r="B24" i="12"/>
  <c r="O24" i="12"/>
  <c r="M24" i="12"/>
  <c r="J24" i="12"/>
  <c r="D24" i="12"/>
  <c r="I24" i="12"/>
  <c r="G24" i="12"/>
  <c r="AU29" i="3"/>
  <c r="X24" i="11"/>
  <c r="O24" i="11"/>
  <c r="N24" i="11"/>
  <c r="B24" i="11"/>
  <c r="C24" i="13" s="1"/>
  <c r="M24" i="11"/>
  <c r="B24" i="16"/>
  <c r="C24" i="16"/>
  <c r="F23" i="18"/>
  <c r="N23" i="18" s="1"/>
  <c r="A23" i="18" s="1"/>
  <c r="L24" i="13"/>
  <c r="M24" i="13"/>
  <c r="J24" i="13"/>
  <c r="K24" i="13"/>
  <c r="I24" i="13"/>
  <c r="B24" i="13"/>
  <c r="D24" i="13"/>
  <c r="H24" i="15"/>
  <c r="F24" i="15"/>
  <c r="B24" i="15"/>
  <c r="K24" i="15"/>
  <c r="I24" i="15"/>
  <c r="G24" i="15"/>
  <c r="D24" i="15"/>
  <c r="E24" i="15"/>
  <c r="J24" i="15"/>
  <c r="G24" i="13"/>
  <c r="A823" i="11"/>
  <c r="S23" i="11"/>
  <c r="P23" i="11"/>
  <c r="K23" i="11"/>
  <c r="L23" i="11"/>
  <c r="I23" i="11"/>
  <c r="F23" i="11"/>
  <c r="V23" i="11"/>
  <c r="D23" i="11"/>
  <c r="W23" i="11"/>
  <c r="C23" i="11"/>
  <c r="U23" i="11"/>
  <c r="R23" i="11"/>
  <c r="T23" i="11"/>
  <c r="E23" i="11"/>
  <c r="G23" i="11"/>
  <c r="Q23" i="11"/>
  <c r="C23" i="14"/>
  <c r="C23" i="17"/>
  <c r="J22" i="11"/>
  <c r="H22" i="11"/>
  <c r="G24" i="17"/>
  <c r="B24" i="17"/>
  <c r="M24" i="17"/>
  <c r="K24" i="17"/>
  <c r="L24" i="17"/>
  <c r="D24" i="17"/>
  <c r="I24" i="17"/>
  <c r="J24" i="17"/>
  <c r="E24" i="17"/>
  <c r="F24" i="17" s="1"/>
  <c r="L24" i="14"/>
  <c r="J24" i="14"/>
  <c r="K24" i="14"/>
  <c r="D24" i="14"/>
  <c r="B24" i="14"/>
  <c r="I24" i="14"/>
  <c r="I24" i="18"/>
  <c r="M24" i="18"/>
  <c r="J24" i="18"/>
  <c r="K24" i="18"/>
  <c r="G24" i="18"/>
  <c r="L24" i="18"/>
  <c r="D24" i="18"/>
  <c r="E24" i="18"/>
  <c r="F24" i="18" s="1"/>
  <c r="D24" i="7"/>
  <c r="A25" i="7"/>
  <c r="Z27" i="6"/>
  <c r="X27" i="6"/>
  <c r="V27" i="6"/>
  <c r="T27" i="6"/>
  <c r="R27" i="6"/>
  <c r="P27" i="6"/>
  <c r="N27" i="6"/>
  <c r="L27" i="6"/>
  <c r="J27" i="6"/>
  <c r="H27" i="6"/>
  <c r="F27" i="6"/>
  <c r="D28" i="6"/>
  <c r="Y27" i="6"/>
  <c r="W27" i="6"/>
  <c r="U27" i="6"/>
  <c r="S27" i="6"/>
  <c r="Q27" i="6"/>
  <c r="O27" i="6"/>
  <c r="M27" i="6"/>
  <c r="K27" i="6"/>
  <c r="I27" i="6"/>
  <c r="G27" i="6"/>
  <c r="AT29" i="3"/>
  <c r="AW28" i="3"/>
  <c r="AX28" i="3" s="1"/>
  <c r="D973" i="9"/>
  <c r="C973" i="9"/>
  <c r="A973" i="9"/>
  <c r="D971" i="9"/>
  <c r="C971" i="9"/>
  <c r="A971" i="9"/>
  <c r="D969" i="9"/>
  <c r="C969" i="9"/>
  <c r="A969" i="9"/>
  <c r="D967" i="9"/>
  <c r="C967" i="9"/>
  <c r="A967" i="9"/>
  <c r="D965" i="9"/>
  <c r="C965" i="9"/>
  <c r="A965" i="9"/>
  <c r="D963" i="9"/>
  <c r="C963" i="9"/>
  <c r="A963" i="9"/>
  <c r="D961" i="9"/>
  <c r="C961" i="9"/>
  <c r="A961" i="9"/>
  <c r="D960" i="9"/>
  <c r="C960" i="9"/>
  <c r="A960" i="9"/>
  <c r="D958" i="9"/>
  <c r="C958" i="9"/>
  <c r="A958" i="9"/>
  <c r="D974" i="9"/>
  <c r="C974" i="9"/>
  <c r="A974" i="9"/>
  <c r="D972" i="9"/>
  <c r="C972" i="9"/>
  <c r="A972" i="9"/>
  <c r="D970" i="9"/>
  <c r="C970" i="9"/>
  <c r="A970" i="9"/>
  <c r="D968" i="9"/>
  <c r="C968" i="9"/>
  <c r="A968" i="9"/>
  <c r="D966" i="9"/>
  <c r="C966" i="9"/>
  <c r="A966" i="9"/>
  <c r="D964" i="9"/>
  <c r="C964" i="9"/>
  <c r="A964" i="9"/>
  <c r="D962" i="9"/>
  <c r="C962" i="9"/>
  <c r="A962" i="9"/>
  <c r="D959" i="9"/>
  <c r="C959" i="9"/>
  <c r="A959" i="9"/>
  <c r="Z7" i="6"/>
  <c r="B1008" i="9" s="1"/>
  <c r="AA6" i="6"/>
  <c r="Z9" i="6"/>
  <c r="B1010" i="9" s="1"/>
  <c r="Z8" i="6"/>
  <c r="B1009" i="9" s="1"/>
  <c r="Z10" i="6"/>
  <c r="B1011" i="9" s="1"/>
  <c r="Z11" i="6"/>
  <c r="B1012" i="9" s="1"/>
  <c r="Z12" i="6"/>
  <c r="B1013" i="9" s="1"/>
  <c r="Z13" i="6"/>
  <c r="B1014" i="9" s="1"/>
  <c r="Z14" i="6"/>
  <c r="B1015" i="9" s="1"/>
  <c r="Z15" i="6"/>
  <c r="B1016" i="9" s="1"/>
  <c r="Z16" i="6"/>
  <c r="B1017" i="9" s="1"/>
  <c r="Z17" i="6"/>
  <c r="B1018" i="9" s="1"/>
  <c r="Z18" i="6"/>
  <c r="B1019" i="9" s="1"/>
  <c r="Z19" i="6"/>
  <c r="B1020" i="9" s="1"/>
  <c r="Z20" i="6"/>
  <c r="B1021" i="9" s="1"/>
  <c r="Z21" i="6"/>
  <c r="B1022" i="9" s="1"/>
  <c r="Z22" i="6"/>
  <c r="B1023" i="9" s="1"/>
  <c r="Z23" i="6"/>
  <c r="B1024" i="9" s="1"/>
  <c r="Z24" i="6"/>
  <c r="B1025" i="9" s="1"/>
  <c r="Z25" i="6"/>
  <c r="AP28" i="3"/>
  <c r="AN28" i="3"/>
  <c r="AF28" i="3"/>
  <c r="AR28" i="3"/>
  <c r="Q28" i="3"/>
  <c r="G28" i="3"/>
  <c r="AE28" i="3"/>
  <c r="R28" i="3"/>
  <c r="AQ28" i="3"/>
  <c r="AI28" i="3"/>
  <c r="K28" i="3"/>
  <c r="H28" i="3"/>
  <c r="AC28" i="3"/>
  <c r="AJ28" i="3"/>
  <c r="U28" i="3"/>
  <c r="J28" i="3"/>
  <c r="AG28" i="3"/>
  <c r="T28" i="3"/>
  <c r="V28" i="3"/>
  <c r="W28" i="3"/>
  <c r="D28" i="3"/>
  <c r="Z28" i="3"/>
  <c r="X28" i="3"/>
  <c r="S28" i="3"/>
  <c r="AH28" i="3"/>
  <c r="O28" i="3"/>
  <c r="AK28" i="3"/>
  <c r="AD28" i="3"/>
  <c r="AM28" i="3"/>
  <c r="AA28" i="3"/>
  <c r="P28" i="3"/>
  <c r="AL28" i="3"/>
  <c r="AB28" i="3"/>
  <c r="B28" i="3"/>
  <c r="I28" i="3"/>
  <c r="AO28" i="3"/>
  <c r="F28" i="3"/>
  <c r="E28" i="3"/>
  <c r="Y28" i="3"/>
  <c r="L28" i="3"/>
  <c r="C24" i="12" l="1"/>
  <c r="G25" i="13"/>
  <c r="E25" i="13"/>
  <c r="E25" i="14"/>
  <c r="C24" i="18"/>
  <c r="F25" i="14"/>
  <c r="G25" i="14"/>
  <c r="B26" i="18"/>
  <c r="A26" i="17"/>
  <c r="C28" i="3"/>
  <c r="A26" i="16"/>
  <c r="A26" i="15"/>
  <c r="A26" i="14"/>
  <c r="H26" i="14" s="1"/>
  <c r="A26" i="11"/>
  <c r="C26" i="7"/>
  <c r="B26" i="7"/>
  <c r="A26" i="12"/>
  <c r="H26" i="12" s="1"/>
  <c r="A26" i="13"/>
  <c r="G26" i="13" s="1"/>
  <c r="H23" i="11"/>
  <c r="J23" i="11"/>
  <c r="AU30" i="3"/>
  <c r="N25" i="12"/>
  <c r="L25" i="12"/>
  <c r="J25" i="12"/>
  <c r="O25" i="12"/>
  <c r="M25" i="12"/>
  <c r="K25" i="12"/>
  <c r="P25" i="12"/>
  <c r="B25" i="12"/>
  <c r="D25" i="12"/>
  <c r="I25" i="12"/>
  <c r="C24" i="14"/>
  <c r="H24" i="17"/>
  <c r="G25" i="12"/>
  <c r="C24" i="17"/>
  <c r="K25" i="15"/>
  <c r="F25" i="15"/>
  <c r="I25" i="15"/>
  <c r="E25" i="15"/>
  <c r="D25" i="15"/>
  <c r="G25" i="15"/>
  <c r="H25" i="15"/>
  <c r="B25" i="15"/>
  <c r="J25" i="15"/>
  <c r="F25" i="12"/>
  <c r="J25" i="13"/>
  <c r="K25" i="13"/>
  <c r="I25" i="13"/>
  <c r="M25" i="13"/>
  <c r="L25" i="13"/>
  <c r="D25" i="13"/>
  <c r="B25" i="13"/>
  <c r="B25" i="16"/>
  <c r="C25" i="16"/>
  <c r="E25" i="12"/>
  <c r="A824" i="11"/>
  <c r="V24" i="11"/>
  <c r="U24" i="11"/>
  <c r="L24" i="11"/>
  <c r="E24" i="11"/>
  <c r="T24" i="11"/>
  <c r="I24" i="11"/>
  <c r="R24" i="11"/>
  <c r="C24" i="11"/>
  <c r="P24" i="11"/>
  <c r="W24" i="11"/>
  <c r="K24" i="11"/>
  <c r="F24" i="11"/>
  <c r="D24" i="11"/>
  <c r="S24" i="11"/>
  <c r="Q24" i="11"/>
  <c r="G24" i="11"/>
  <c r="H25" i="13"/>
  <c r="H24" i="18"/>
  <c r="K25" i="14"/>
  <c r="J25" i="14"/>
  <c r="D25" i="14"/>
  <c r="B25" i="14"/>
  <c r="L25" i="14"/>
  <c r="I25" i="14"/>
  <c r="B25" i="17"/>
  <c r="J25" i="17"/>
  <c r="M25" i="17"/>
  <c r="G25" i="17"/>
  <c r="L25" i="17"/>
  <c r="D25" i="17"/>
  <c r="K25" i="17"/>
  <c r="I25" i="17"/>
  <c r="E25" i="17"/>
  <c r="H25" i="17" s="1"/>
  <c r="N24" i="18"/>
  <c r="A24" i="18" s="1"/>
  <c r="C24" i="15"/>
  <c r="O25" i="11"/>
  <c r="M25" i="11"/>
  <c r="B25" i="11"/>
  <c r="C25" i="15" s="1"/>
  <c r="X25" i="11"/>
  <c r="N25" i="11"/>
  <c r="G25" i="18"/>
  <c r="M25" i="18"/>
  <c r="I25" i="18"/>
  <c r="K25" i="18"/>
  <c r="L25" i="18"/>
  <c r="J25" i="18"/>
  <c r="D25" i="18"/>
  <c r="E25" i="18"/>
  <c r="F25" i="18" s="1"/>
  <c r="D25" i="7"/>
  <c r="A26" i="7"/>
  <c r="D1024" i="9"/>
  <c r="C1024" i="9"/>
  <c r="A1024" i="9"/>
  <c r="D1020" i="9"/>
  <c r="C1020" i="9"/>
  <c r="A1020" i="9"/>
  <c r="D1016" i="9"/>
  <c r="C1016" i="9"/>
  <c r="A1016" i="9"/>
  <c r="D1009" i="9"/>
  <c r="C1009" i="9"/>
  <c r="A1009" i="9"/>
  <c r="AA7" i="6"/>
  <c r="B1058" i="9" s="1"/>
  <c r="AB6" i="6"/>
  <c r="AB28" i="6" s="1"/>
  <c r="AA8" i="6"/>
  <c r="B1059" i="9" s="1"/>
  <c r="AA9" i="6"/>
  <c r="B1060" i="9" s="1"/>
  <c r="AA10" i="6"/>
  <c r="B1061" i="9" s="1"/>
  <c r="AA11" i="6"/>
  <c r="B1062" i="9" s="1"/>
  <c r="AA12" i="6"/>
  <c r="B1063" i="9" s="1"/>
  <c r="AA13" i="6"/>
  <c r="B1064" i="9" s="1"/>
  <c r="AA14" i="6"/>
  <c r="B1065" i="9" s="1"/>
  <c r="AA15" i="6"/>
  <c r="B1066" i="9" s="1"/>
  <c r="AA16" i="6"/>
  <c r="B1067" i="9" s="1"/>
  <c r="AA17" i="6"/>
  <c r="B1068" i="9" s="1"/>
  <c r="AA18" i="6"/>
  <c r="B1069" i="9" s="1"/>
  <c r="AA19" i="6"/>
  <c r="B1070" i="9" s="1"/>
  <c r="AA20" i="6"/>
  <c r="B1071" i="9" s="1"/>
  <c r="AA21" i="6"/>
  <c r="B1072" i="9" s="1"/>
  <c r="AA22" i="6"/>
  <c r="B1073" i="9" s="1"/>
  <c r="AA23" i="6"/>
  <c r="B1074" i="9" s="1"/>
  <c r="AA24" i="6"/>
  <c r="B1075" i="9" s="1"/>
  <c r="AA25" i="6"/>
  <c r="B1076" i="9" s="1"/>
  <c r="AA26" i="6"/>
  <c r="AT30" i="3"/>
  <c r="AW29" i="3"/>
  <c r="AX29" i="3" s="1"/>
  <c r="D1022" i="9"/>
  <c r="C1022" i="9"/>
  <c r="A1022" i="9"/>
  <c r="D1018" i="9"/>
  <c r="C1018" i="9"/>
  <c r="A1018" i="9"/>
  <c r="D1014" i="9"/>
  <c r="C1014" i="9"/>
  <c r="A1014" i="9"/>
  <c r="D1012" i="9"/>
  <c r="C1012" i="9"/>
  <c r="A1012" i="9"/>
  <c r="D1025" i="9"/>
  <c r="C1025" i="9"/>
  <c r="A1025" i="9"/>
  <c r="D1023" i="9"/>
  <c r="C1023" i="9"/>
  <c r="A1023" i="9"/>
  <c r="D1021" i="9"/>
  <c r="C1021" i="9"/>
  <c r="A1021" i="9"/>
  <c r="D1019" i="9"/>
  <c r="C1019" i="9"/>
  <c r="A1019" i="9"/>
  <c r="D1017" i="9"/>
  <c r="C1017" i="9"/>
  <c r="A1017" i="9"/>
  <c r="D1015" i="9"/>
  <c r="C1015" i="9"/>
  <c r="A1015" i="9"/>
  <c r="D1013" i="9"/>
  <c r="C1013" i="9"/>
  <c r="A1013" i="9"/>
  <c r="D1011" i="9"/>
  <c r="C1011" i="9"/>
  <c r="A1011" i="9"/>
  <c r="D1010" i="9"/>
  <c r="C1010" i="9"/>
  <c r="A1010" i="9"/>
  <c r="D1008" i="9"/>
  <c r="C1008" i="9"/>
  <c r="A1008" i="9"/>
  <c r="D29" i="6"/>
  <c r="AA28" i="6"/>
  <c r="Y28" i="6"/>
  <c r="W28" i="6"/>
  <c r="U28" i="6"/>
  <c r="S28" i="6"/>
  <c r="Q28" i="6"/>
  <c r="O28" i="6"/>
  <c r="M28" i="6"/>
  <c r="K28" i="6"/>
  <c r="I28" i="6"/>
  <c r="G28" i="6"/>
  <c r="Z28" i="6"/>
  <c r="X28" i="6"/>
  <c r="V28" i="6"/>
  <c r="T28" i="6"/>
  <c r="R28" i="6"/>
  <c r="P28" i="6"/>
  <c r="N28" i="6"/>
  <c r="L28" i="6"/>
  <c r="J28" i="6"/>
  <c r="H28" i="6"/>
  <c r="F28" i="6"/>
  <c r="AA27" i="6"/>
  <c r="P29" i="3"/>
  <c r="AH29" i="3"/>
  <c r="R29" i="3"/>
  <c r="AA29" i="3"/>
  <c r="J29" i="3"/>
  <c r="Q29" i="3"/>
  <c r="AO29" i="3"/>
  <c r="AM29" i="3"/>
  <c r="V29" i="3"/>
  <c r="I29" i="3"/>
  <c r="U29" i="3"/>
  <c r="AC29" i="3"/>
  <c r="B29" i="3"/>
  <c r="Z29" i="3"/>
  <c r="E29" i="3"/>
  <c r="H29" i="3"/>
  <c r="L29" i="3"/>
  <c r="T29" i="3"/>
  <c r="S29" i="3"/>
  <c r="AD29" i="3"/>
  <c r="AL29" i="3"/>
  <c r="AF29" i="3"/>
  <c r="AN29" i="3"/>
  <c r="AQ29" i="3"/>
  <c r="AI29" i="3"/>
  <c r="AB29" i="3"/>
  <c r="AP29" i="3"/>
  <c r="AR29" i="3"/>
  <c r="AJ29" i="3"/>
  <c r="W29" i="3"/>
  <c r="AG29" i="3"/>
  <c r="AK29" i="3"/>
  <c r="X29" i="3"/>
  <c r="F29" i="3"/>
  <c r="G29" i="3"/>
  <c r="AE29" i="3"/>
  <c r="O29" i="3"/>
  <c r="D29" i="3"/>
  <c r="K29" i="3"/>
  <c r="Y29" i="3"/>
  <c r="E26" i="14" l="1"/>
  <c r="N25" i="18"/>
  <c r="A25" i="18" s="1"/>
  <c r="H26" i="13"/>
  <c r="E26" i="12"/>
  <c r="F26" i="12"/>
  <c r="C25" i="13"/>
  <c r="C25" i="18"/>
  <c r="C25" i="17"/>
  <c r="F26" i="14"/>
  <c r="E26" i="13"/>
  <c r="H25" i="18"/>
  <c r="F25" i="17"/>
  <c r="F26" i="13"/>
  <c r="G26" i="12"/>
  <c r="G26" i="14"/>
  <c r="C25" i="12"/>
  <c r="B27" i="18"/>
  <c r="A27" i="17"/>
  <c r="A27" i="16"/>
  <c r="C29" i="3"/>
  <c r="A27" i="15"/>
  <c r="C27" i="7"/>
  <c r="A27" i="11"/>
  <c r="A27" i="12"/>
  <c r="G27" i="12" s="1"/>
  <c r="B27" i="7"/>
  <c r="A27" i="14"/>
  <c r="H27" i="14" s="1"/>
  <c r="A27" i="13"/>
  <c r="E27" i="13" s="1"/>
  <c r="X26" i="11"/>
  <c r="O26" i="11"/>
  <c r="N26" i="11"/>
  <c r="B26" i="11"/>
  <c r="C26" i="18" s="1"/>
  <c r="M26" i="11"/>
  <c r="AU31" i="3"/>
  <c r="D26" i="14"/>
  <c r="B26" i="14"/>
  <c r="K26" i="14"/>
  <c r="L26" i="14"/>
  <c r="J26" i="14"/>
  <c r="I26" i="14"/>
  <c r="B26" i="16"/>
  <c r="C26" i="16"/>
  <c r="I26" i="13"/>
  <c r="J26" i="13"/>
  <c r="L26" i="13"/>
  <c r="M26" i="13"/>
  <c r="K26" i="13"/>
  <c r="D26" i="13"/>
  <c r="B26" i="13"/>
  <c r="H26" i="15"/>
  <c r="K26" i="15"/>
  <c r="I26" i="15"/>
  <c r="G26" i="15"/>
  <c r="E26" i="15"/>
  <c r="F26" i="15"/>
  <c r="B26" i="15"/>
  <c r="D26" i="15"/>
  <c r="J26" i="15"/>
  <c r="A825" i="11"/>
  <c r="I25" i="11"/>
  <c r="F25" i="11"/>
  <c r="E25" i="11"/>
  <c r="D25" i="11"/>
  <c r="C25" i="11"/>
  <c r="U25" i="11"/>
  <c r="R25" i="11"/>
  <c r="L25" i="11"/>
  <c r="W25" i="11"/>
  <c r="V25" i="11"/>
  <c r="T25" i="11"/>
  <c r="P25" i="11"/>
  <c r="K25" i="11"/>
  <c r="S25" i="11"/>
  <c r="G25" i="11"/>
  <c r="Q25" i="11"/>
  <c r="C25" i="14"/>
  <c r="J24" i="11"/>
  <c r="H24" i="11"/>
  <c r="P26" i="12"/>
  <c r="D26" i="12"/>
  <c r="J26" i="12"/>
  <c r="B26" i="12"/>
  <c r="O26" i="12"/>
  <c r="L26" i="12"/>
  <c r="M26" i="12"/>
  <c r="K26" i="12"/>
  <c r="N26" i="12"/>
  <c r="I26" i="12"/>
  <c r="G26" i="17"/>
  <c r="D26" i="17"/>
  <c r="I26" i="17"/>
  <c r="L26" i="17"/>
  <c r="B26" i="17"/>
  <c r="J26" i="17"/>
  <c r="M26" i="17"/>
  <c r="K26" i="17"/>
  <c r="E26" i="17"/>
  <c r="H26" i="17" s="1"/>
  <c r="L26" i="18"/>
  <c r="J26" i="18"/>
  <c r="D26" i="18"/>
  <c r="M26" i="18"/>
  <c r="I26" i="18"/>
  <c r="K26" i="18"/>
  <c r="G26" i="18"/>
  <c r="E26" i="18"/>
  <c r="H26" i="18" s="1"/>
  <c r="D26" i="7"/>
  <c r="A27" i="7"/>
  <c r="D1075" i="9"/>
  <c r="C1075" i="9"/>
  <c r="A1075" i="9"/>
  <c r="D1073" i="9"/>
  <c r="C1073" i="9"/>
  <c r="A1073" i="9"/>
  <c r="D1071" i="9"/>
  <c r="C1071" i="9"/>
  <c r="A1071" i="9"/>
  <c r="D1069" i="9"/>
  <c r="C1069" i="9"/>
  <c r="A1069" i="9"/>
  <c r="D1067" i="9"/>
  <c r="C1067" i="9"/>
  <c r="A1067" i="9"/>
  <c r="D1065" i="9"/>
  <c r="C1065" i="9"/>
  <c r="A1065" i="9"/>
  <c r="D1063" i="9"/>
  <c r="C1063" i="9"/>
  <c r="A1063" i="9"/>
  <c r="D1061" i="9"/>
  <c r="C1061" i="9"/>
  <c r="A1061" i="9"/>
  <c r="D1059" i="9"/>
  <c r="C1059" i="9"/>
  <c r="A1059" i="9"/>
  <c r="D1058" i="9"/>
  <c r="C1058" i="9"/>
  <c r="A1058" i="9"/>
  <c r="AB29" i="6"/>
  <c r="Z29" i="6"/>
  <c r="X29" i="6"/>
  <c r="V29" i="6"/>
  <c r="T29" i="6"/>
  <c r="R29" i="6"/>
  <c r="P29" i="6"/>
  <c r="N29" i="6"/>
  <c r="L29" i="6"/>
  <c r="J29" i="6"/>
  <c r="H29" i="6"/>
  <c r="F29" i="6"/>
  <c r="D30" i="6"/>
  <c r="AA29" i="6"/>
  <c r="Y29" i="6"/>
  <c r="W29" i="6"/>
  <c r="U29" i="6"/>
  <c r="S29" i="6"/>
  <c r="Q29" i="6"/>
  <c r="O29" i="6"/>
  <c r="M29" i="6"/>
  <c r="K29" i="6"/>
  <c r="I29" i="6"/>
  <c r="G29" i="6"/>
  <c r="AT31" i="3"/>
  <c r="AW30" i="3"/>
  <c r="AX30" i="3" s="1"/>
  <c r="D1076" i="9"/>
  <c r="C1076" i="9"/>
  <c r="A1076" i="9"/>
  <c r="D1074" i="9"/>
  <c r="C1074" i="9"/>
  <c r="A1074" i="9"/>
  <c r="D1072" i="9"/>
  <c r="C1072" i="9"/>
  <c r="A1072" i="9"/>
  <c r="D1070" i="9"/>
  <c r="C1070" i="9"/>
  <c r="A1070" i="9"/>
  <c r="D1068" i="9"/>
  <c r="C1068" i="9"/>
  <c r="A1068" i="9"/>
  <c r="D1066" i="9"/>
  <c r="C1066" i="9"/>
  <c r="A1066" i="9"/>
  <c r="D1064" i="9"/>
  <c r="C1064" i="9"/>
  <c r="A1064" i="9"/>
  <c r="D1062" i="9"/>
  <c r="C1062" i="9"/>
  <c r="A1062" i="9"/>
  <c r="D1060" i="9"/>
  <c r="C1060" i="9"/>
  <c r="A1060" i="9"/>
  <c r="AB7" i="6"/>
  <c r="B1108" i="9" s="1"/>
  <c r="AC6" i="6"/>
  <c r="AB9" i="6"/>
  <c r="B1110" i="9" s="1"/>
  <c r="AB8" i="6"/>
  <c r="B1109" i="9" s="1"/>
  <c r="AB10" i="6"/>
  <c r="B1111" i="9" s="1"/>
  <c r="AB11" i="6"/>
  <c r="B1112" i="9" s="1"/>
  <c r="AB12" i="6"/>
  <c r="B1113" i="9" s="1"/>
  <c r="AB13" i="6"/>
  <c r="B1114" i="9" s="1"/>
  <c r="AB14" i="6"/>
  <c r="B1115" i="9" s="1"/>
  <c r="AB15" i="6"/>
  <c r="B1116" i="9" s="1"/>
  <c r="AB16" i="6"/>
  <c r="B1117" i="9" s="1"/>
  <c r="AB17" i="6"/>
  <c r="B1118" i="9" s="1"/>
  <c r="AB18" i="6"/>
  <c r="B1119" i="9" s="1"/>
  <c r="AB19" i="6"/>
  <c r="B1120" i="9" s="1"/>
  <c r="AB20" i="6"/>
  <c r="B1121" i="9" s="1"/>
  <c r="AB21" i="6"/>
  <c r="B1122" i="9" s="1"/>
  <c r="AB22" i="6"/>
  <c r="B1123" i="9" s="1"/>
  <c r="AB23" i="6"/>
  <c r="B1124" i="9" s="1"/>
  <c r="AB24" i="6"/>
  <c r="B1125" i="9" s="1"/>
  <c r="AB25" i="6"/>
  <c r="B1126" i="9" s="1"/>
  <c r="AB26" i="6"/>
  <c r="B1127" i="9" s="1"/>
  <c r="AB27" i="6"/>
  <c r="Y30" i="3"/>
  <c r="Q30" i="3"/>
  <c r="E30" i="3"/>
  <c r="AM30" i="3"/>
  <c r="Z30" i="3"/>
  <c r="I30" i="3"/>
  <c r="F30" i="3"/>
  <c r="K30" i="3"/>
  <c r="D30" i="3"/>
  <c r="J30" i="3"/>
  <c r="AD30" i="3"/>
  <c r="X30" i="3"/>
  <c r="L30" i="3"/>
  <c r="H30" i="3"/>
  <c r="AB30" i="3"/>
  <c r="AG30" i="3"/>
  <c r="U30" i="3"/>
  <c r="O30" i="3"/>
  <c r="AP30" i="3"/>
  <c r="AF30" i="3"/>
  <c r="AN30" i="3"/>
  <c r="AQ30" i="3"/>
  <c r="P30" i="3"/>
  <c r="V30" i="3"/>
  <c r="AK30" i="3"/>
  <c r="AO30" i="3"/>
  <c r="W30" i="3"/>
  <c r="AE30" i="3"/>
  <c r="AJ30" i="3"/>
  <c r="AI30" i="3"/>
  <c r="AA30" i="3"/>
  <c r="S30" i="3"/>
  <c r="G30" i="3"/>
  <c r="B30" i="3"/>
  <c r="AC30" i="3"/>
  <c r="T30" i="3"/>
  <c r="AR30" i="3"/>
  <c r="AL30" i="3"/>
  <c r="R30" i="3"/>
  <c r="AH30" i="3"/>
  <c r="H27" i="13" l="1"/>
  <c r="E27" i="14"/>
  <c r="F27" i="14"/>
  <c r="G27" i="14"/>
  <c r="C26" i="17"/>
  <c r="C26" i="15"/>
  <c r="F27" i="13"/>
  <c r="C26" i="14"/>
  <c r="G27" i="13"/>
  <c r="C26" i="12"/>
  <c r="B28" i="18"/>
  <c r="A28" i="17"/>
  <c r="A28" i="15"/>
  <c r="A28" i="16"/>
  <c r="C30" i="3"/>
  <c r="A28" i="14"/>
  <c r="H28" i="14" s="1"/>
  <c r="A28" i="12"/>
  <c r="F28" i="12" s="1"/>
  <c r="A28" i="11"/>
  <c r="C28" i="7"/>
  <c r="B28" i="7"/>
  <c r="A28" i="13"/>
  <c r="G28" i="13" s="1"/>
  <c r="P27" i="12"/>
  <c r="K27" i="12"/>
  <c r="N27" i="12"/>
  <c r="L27" i="12"/>
  <c r="B27" i="12"/>
  <c r="O27" i="12"/>
  <c r="M27" i="12"/>
  <c r="D27" i="12"/>
  <c r="J27" i="12"/>
  <c r="I27" i="12"/>
  <c r="H27" i="12"/>
  <c r="A826" i="11"/>
  <c r="T26" i="11"/>
  <c r="S26" i="11"/>
  <c r="R26" i="11"/>
  <c r="K26" i="11"/>
  <c r="P26" i="11"/>
  <c r="I26" i="11"/>
  <c r="D26" i="11"/>
  <c r="L26" i="11"/>
  <c r="F26" i="11"/>
  <c r="W26" i="11"/>
  <c r="C26" i="11"/>
  <c r="V26" i="11"/>
  <c r="U26" i="11"/>
  <c r="E26" i="11"/>
  <c r="G26" i="11"/>
  <c r="Q26" i="11"/>
  <c r="O27" i="11"/>
  <c r="N27" i="11"/>
  <c r="M27" i="11"/>
  <c r="X27" i="11"/>
  <c r="B27" i="11"/>
  <c r="C27" i="14" s="1"/>
  <c r="F26" i="18"/>
  <c r="N26" i="18" s="1"/>
  <c r="A26" i="18" s="1"/>
  <c r="K27" i="15"/>
  <c r="E27" i="15"/>
  <c r="D27" i="15"/>
  <c r="B27" i="15"/>
  <c r="I27" i="15"/>
  <c r="H27" i="15"/>
  <c r="G27" i="15"/>
  <c r="F27" i="15"/>
  <c r="J27" i="15"/>
  <c r="F26" i="17"/>
  <c r="J27" i="13"/>
  <c r="D27" i="13"/>
  <c r="M27" i="13"/>
  <c r="I27" i="13"/>
  <c r="B27" i="13"/>
  <c r="K27" i="13"/>
  <c r="L27" i="13"/>
  <c r="B27" i="16"/>
  <c r="C27" i="16"/>
  <c r="E27" i="12"/>
  <c r="C26" i="13"/>
  <c r="L27" i="14"/>
  <c r="J27" i="14"/>
  <c r="K27" i="14"/>
  <c r="D27" i="14"/>
  <c r="B27" i="14"/>
  <c r="I27" i="14"/>
  <c r="B27" i="17"/>
  <c r="L27" i="17"/>
  <c r="M27" i="17"/>
  <c r="I27" i="17"/>
  <c r="D27" i="17"/>
  <c r="K27" i="17"/>
  <c r="G27" i="17"/>
  <c r="J27" i="17"/>
  <c r="E27" i="17"/>
  <c r="F27" i="17" s="1"/>
  <c r="F27" i="12"/>
  <c r="J25" i="11"/>
  <c r="H25" i="11"/>
  <c r="AU32" i="3"/>
  <c r="I27" i="18"/>
  <c r="G27" i="18"/>
  <c r="D27" i="18"/>
  <c r="M27" i="18"/>
  <c r="L27" i="18"/>
  <c r="J27" i="18"/>
  <c r="K27" i="18"/>
  <c r="E27" i="18"/>
  <c r="H27" i="18" s="1"/>
  <c r="D27" i="7"/>
  <c r="A28" i="7"/>
  <c r="D1126" i="9"/>
  <c r="C1126" i="9"/>
  <c r="A1126" i="9"/>
  <c r="D1124" i="9"/>
  <c r="C1124" i="9"/>
  <c r="A1124" i="9"/>
  <c r="D1122" i="9"/>
  <c r="C1122" i="9"/>
  <c r="A1122" i="9"/>
  <c r="D1120" i="9"/>
  <c r="C1120" i="9"/>
  <c r="A1120" i="9"/>
  <c r="D1118" i="9"/>
  <c r="C1118" i="9"/>
  <c r="A1118" i="9"/>
  <c r="D1116" i="9"/>
  <c r="C1116" i="9"/>
  <c r="A1116" i="9"/>
  <c r="D1114" i="9"/>
  <c r="C1114" i="9"/>
  <c r="A1114" i="9"/>
  <c r="D1112" i="9"/>
  <c r="C1112" i="9"/>
  <c r="A1112" i="9"/>
  <c r="D1109" i="9"/>
  <c r="C1109" i="9"/>
  <c r="A1109" i="9"/>
  <c r="AC7" i="6"/>
  <c r="B1158" i="9" s="1"/>
  <c r="AD6" i="6"/>
  <c r="AC9" i="6"/>
  <c r="B1160" i="9" s="1"/>
  <c r="AC8" i="6"/>
  <c r="B1159" i="9" s="1"/>
  <c r="AC10" i="6"/>
  <c r="B1161" i="9" s="1"/>
  <c r="AC11" i="6"/>
  <c r="B1162" i="9" s="1"/>
  <c r="AC12" i="6"/>
  <c r="B1163" i="9" s="1"/>
  <c r="AC13" i="6"/>
  <c r="B1164" i="9" s="1"/>
  <c r="AC14" i="6"/>
  <c r="B1165" i="9" s="1"/>
  <c r="AC15" i="6"/>
  <c r="B1166" i="9" s="1"/>
  <c r="AC16" i="6"/>
  <c r="B1167" i="9" s="1"/>
  <c r="AC17" i="6"/>
  <c r="B1168" i="9" s="1"/>
  <c r="AC18" i="6"/>
  <c r="B1169" i="9" s="1"/>
  <c r="AC19" i="6"/>
  <c r="B1170" i="9" s="1"/>
  <c r="AC20" i="6"/>
  <c r="B1171" i="9" s="1"/>
  <c r="AC21" i="6"/>
  <c r="B1172" i="9" s="1"/>
  <c r="AC22" i="6"/>
  <c r="B1173" i="9" s="1"/>
  <c r="AC23" i="6"/>
  <c r="B1174" i="9" s="1"/>
  <c r="AC24" i="6"/>
  <c r="B1175" i="9" s="1"/>
  <c r="AC25" i="6"/>
  <c r="B1176" i="9" s="1"/>
  <c r="AC26" i="6"/>
  <c r="B1177" i="9" s="1"/>
  <c r="AC27" i="6"/>
  <c r="B1178" i="9" s="1"/>
  <c r="AC28" i="6"/>
  <c r="D31" i="6"/>
  <c r="AC30" i="6"/>
  <c r="AA30" i="6"/>
  <c r="Y30" i="6"/>
  <c r="W30" i="6"/>
  <c r="U30" i="6"/>
  <c r="S30" i="6"/>
  <c r="Q30" i="6"/>
  <c r="O30" i="6"/>
  <c r="M30" i="6"/>
  <c r="K30" i="6"/>
  <c r="I30" i="6"/>
  <c r="G30" i="6"/>
  <c r="AD30" i="6"/>
  <c r="AB30" i="6"/>
  <c r="Z30" i="6"/>
  <c r="X30" i="6"/>
  <c r="V30" i="6"/>
  <c r="T30" i="6"/>
  <c r="R30" i="6"/>
  <c r="P30" i="6"/>
  <c r="N30" i="6"/>
  <c r="L30" i="6"/>
  <c r="J30" i="6"/>
  <c r="H30" i="6"/>
  <c r="F30" i="6"/>
  <c r="D1127" i="9"/>
  <c r="C1127" i="9"/>
  <c r="A1127" i="9"/>
  <c r="D1125" i="9"/>
  <c r="C1125" i="9"/>
  <c r="A1125" i="9"/>
  <c r="D1123" i="9"/>
  <c r="C1123" i="9"/>
  <c r="A1123" i="9"/>
  <c r="D1121" i="9"/>
  <c r="C1121" i="9"/>
  <c r="A1121" i="9"/>
  <c r="D1119" i="9"/>
  <c r="C1119" i="9"/>
  <c r="A1119" i="9"/>
  <c r="D1117" i="9"/>
  <c r="C1117" i="9"/>
  <c r="A1117" i="9"/>
  <c r="D1115" i="9"/>
  <c r="C1115" i="9"/>
  <c r="A1115" i="9"/>
  <c r="D1113" i="9"/>
  <c r="C1113" i="9"/>
  <c r="A1113" i="9"/>
  <c r="D1111" i="9"/>
  <c r="C1111" i="9"/>
  <c r="A1111" i="9"/>
  <c r="D1110" i="9"/>
  <c r="C1110" i="9"/>
  <c r="A1110" i="9"/>
  <c r="D1108" i="9"/>
  <c r="C1108" i="9"/>
  <c r="A1108" i="9"/>
  <c r="AT32" i="3"/>
  <c r="AW31" i="3"/>
  <c r="AX31" i="3" s="1"/>
  <c r="AC29" i="6"/>
  <c r="X31" i="3"/>
  <c r="AL31" i="3"/>
  <c r="H31" i="3"/>
  <c r="L31" i="3"/>
  <c r="AJ31" i="3"/>
  <c r="Q31" i="3"/>
  <c r="J31" i="3"/>
  <c r="AA31" i="3"/>
  <c r="AK31" i="3"/>
  <c r="G31" i="3"/>
  <c r="AE31" i="3"/>
  <c r="V31" i="3"/>
  <c r="AP31" i="3"/>
  <c r="D31" i="3"/>
  <c r="Z31" i="3"/>
  <c r="AN31" i="3"/>
  <c r="E31" i="3"/>
  <c r="T31" i="3"/>
  <c r="AC31" i="3"/>
  <c r="F31" i="3"/>
  <c r="R31" i="3"/>
  <c r="S31" i="3"/>
  <c r="U31" i="3"/>
  <c r="AF31" i="3"/>
  <c r="AO31" i="3"/>
  <c r="AH31" i="3"/>
  <c r="P31" i="3"/>
  <c r="AD31" i="3"/>
  <c r="AG31" i="3"/>
  <c r="AR31" i="3"/>
  <c r="Y31" i="3"/>
  <c r="K31" i="3"/>
  <c r="AQ31" i="3"/>
  <c r="O31" i="3"/>
  <c r="AB31" i="3"/>
  <c r="I31" i="3"/>
  <c r="AI31" i="3"/>
  <c r="B31" i="3"/>
  <c r="W31" i="3"/>
  <c r="AM31" i="3"/>
  <c r="E28" i="12" l="1"/>
  <c r="E28" i="14"/>
  <c r="F28" i="14"/>
  <c r="C27" i="15"/>
  <c r="C27" i="17"/>
  <c r="H27" i="17"/>
  <c r="C27" i="13"/>
  <c r="F28" i="13"/>
  <c r="G28" i="14"/>
  <c r="G28" i="12"/>
  <c r="C27" i="12"/>
  <c r="E28" i="13"/>
  <c r="H28" i="13"/>
  <c r="F27" i="18"/>
  <c r="N27" i="18" s="1"/>
  <c r="A27" i="18" s="1"/>
  <c r="C27" i="18"/>
  <c r="B29" i="18"/>
  <c r="A29" i="17"/>
  <c r="C31" i="3"/>
  <c r="A29" i="16"/>
  <c r="A29" i="15"/>
  <c r="B29" i="7"/>
  <c r="A29" i="11"/>
  <c r="C29" i="7"/>
  <c r="A29" i="12"/>
  <c r="G29" i="12" s="1"/>
  <c r="A29" i="14"/>
  <c r="E29" i="14" s="1"/>
  <c r="A29" i="13"/>
  <c r="F29" i="13" s="1"/>
  <c r="O28" i="11"/>
  <c r="M28" i="11"/>
  <c r="X28" i="11"/>
  <c r="N28" i="11"/>
  <c r="B28" i="11"/>
  <c r="C28" i="12" s="1"/>
  <c r="B28" i="12"/>
  <c r="O28" i="12"/>
  <c r="M28" i="12"/>
  <c r="L28" i="12"/>
  <c r="J28" i="12"/>
  <c r="D28" i="12"/>
  <c r="K28" i="12"/>
  <c r="N28" i="12"/>
  <c r="P28" i="12"/>
  <c r="I28" i="12"/>
  <c r="H28" i="12"/>
  <c r="L28" i="14"/>
  <c r="J28" i="14"/>
  <c r="D28" i="14"/>
  <c r="B28" i="14"/>
  <c r="K28" i="14"/>
  <c r="I28" i="14"/>
  <c r="B28" i="16"/>
  <c r="C28" i="16"/>
  <c r="A827" i="11"/>
  <c r="V27" i="11"/>
  <c r="K27" i="11"/>
  <c r="L27" i="11"/>
  <c r="E27" i="11"/>
  <c r="C27" i="11"/>
  <c r="T27" i="11"/>
  <c r="U27" i="11"/>
  <c r="F27" i="11"/>
  <c r="I27" i="11"/>
  <c r="R27" i="11"/>
  <c r="P27" i="11"/>
  <c r="D27" i="11"/>
  <c r="W27" i="11"/>
  <c r="S27" i="11"/>
  <c r="Q27" i="11"/>
  <c r="G27" i="11"/>
  <c r="M28" i="13"/>
  <c r="L28" i="13"/>
  <c r="K28" i="13"/>
  <c r="D28" i="13"/>
  <c r="B28" i="13"/>
  <c r="I28" i="13"/>
  <c r="J28" i="13"/>
  <c r="H28" i="15"/>
  <c r="F28" i="15"/>
  <c r="B28" i="15"/>
  <c r="G28" i="15"/>
  <c r="D28" i="15"/>
  <c r="K28" i="15"/>
  <c r="I28" i="15"/>
  <c r="E28" i="15"/>
  <c r="J28" i="15"/>
  <c r="E12" i="7"/>
  <c r="E13" i="7"/>
  <c r="G28" i="17"/>
  <c r="D28" i="17"/>
  <c r="B28" i="17"/>
  <c r="L28" i="17"/>
  <c r="M28" i="17"/>
  <c r="I28" i="17"/>
  <c r="J28" i="17"/>
  <c r="K28" i="17"/>
  <c r="E28" i="17"/>
  <c r="H28" i="17" s="1"/>
  <c r="J26" i="11"/>
  <c r="H26" i="11"/>
  <c r="AU33" i="3"/>
  <c r="L28" i="18"/>
  <c r="M28" i="18"/>
  <c r="I28" i="18"/>
  <c r="G28" i="18"/>
  <c r="J28" i="18"/>
  <c r="K28" i="18"/>
  <c r="D28" i="18"/>
  <c r="E28" i="18"/>
  <c r="F28" i="18" s="1"/>
  <c r="D28" i="7"/>
  <c r="A29" i="7"/>
  <c r="AT33" i="3"/>
  <c r="AW32" i="3"/>
  <c r="AX32" i="3" s="1"/>
  <c r="AD31" i="6"/>
  <c r="AB31" i="6"/>
  <c r="Z31" i="6"/>
  <c r="X31" i="6"/>
  <c r="V31" i="6"/>
  <c r="T31" i="6"/>
  <c r="R31" i="6"/>
  <c r="P31" i="6"/>
  <c r="N31" i="6"/>
  <c r="L31" i="6"/>
  <c r="J31" i="6"/>
  <c r="H31" i="6"/>
  <c r="F31" i="6"/>
  <c r="D32" i="6"/>
  <c r="AC31" i="6"/>
  <c r="AA31" i="6"/>
  <c r="Y31" i="6"/>
  <c r="W31" i="6"/>
  <c r="U31" i="6"/>
  <c r="S31" i="6"/>
  <c r="Q31" i="6"/>
  <c r="O31" i="6"/>
  <c r="M31" i="6"/>
  <c r="K31" i="6"/>
  <c r="I31" i="6"/>
  <c r="G31" i="6"/>
  <c r="D1178" i="9"/>
  <c r="C1178" i="9"/>
  <c r="A1178" i="9"/>
  <c r="D1176" i="9"/>
  <c r="C1176" i="9"/>
  <c r="A1176" i="9"/>
  <c r="D1174" i="9"/>
  <c r="C1174" i="9"/>
  <c r="A1174" i="9"/>
  <c r="D1172" i="9"/>
  <c r="C1172" i="9"/>
  <c r="A1172" i="9"/>
  <c r="D1170" i="9"/>
  <c r="C1170" i="9"/>
  <c r="A1170" i="9"/>
  <c r="D1168" i="9"/>
  <c r="C1168" i="9"/>
  <c r="A1168" i="9"/>
  <c r="D1166" i="9"/>
  <c r="C1166" i="9"/>
  <c r="A1166" i="9"/>
  <c r="D1164" i="9"/>
  <c r="C1164" i="9"/>
  <c r="A1164" i="9"/>
  <c r="D1162" i="9"/>
  <c r="C1162" i="9"/>
  <c r="A1162" i="9"/>
  <c r="D1159" i="9"/>
  <c r="C1159" i="9"/>
  <c r="A1159" i="9"/>
  <c r="AD7" i="6"/>
  <c r="B1208" i="9" s="1"/>
  <c r="AE6" i="6"/>
  <c r="AD9" i="6"/>
  <c r="B1210" i="9" s="1"/>
  <c r="AD8" i="6"/>
  <c r="B1209" i="9" s="1"/>
  <c r="AD10" i="6"/>
  <c r="B1211" i="9" s="1"/>
  <c r="AD11" i="6"/>
  <c r="B1212" i="9" s="1"/>
  <c r="AD12" i="6"/>
  <c r="B1213" i="9" s="1"/>
  <c r="AD13" i="6"/>
  <c r="B1214" i="9" s="1"/>
  <c r="AD14" i="6"/>
  <c r="B1215" i="9" s="1"/>
  <c r="AD15" i="6"/>
  <c r="B1216" i="9" s="1"/>
  <c r="AD16" i="6"/>
  <c r="B1217" i="9" s="1"/>
  <c r="AD17" i="6"/>
  <c r="B1218" i="9" s="1"/>
  <c r="AD18" i="6"/>
  <c r="B1219" i="9" s="1"/>
  <c r="AD19" i="6"/>
  <c r="B1220" i="9" s="1"/>
  <c r="AD20" i="6"/>
  <c r="B1221" i="9" s="1"/>
  <c r="AD21" i="6"/>
  <c r="B1222" i="9" s="1"/>
  <c r="AD22" i="6"/>
  <c r="B1223" i="9" s="1"/>
  <c r="AD23" i="6"/>
  <c r="B1224" i="9" s="1"/>
  <c r="AD24" i="6"/>
  <c r="B1225" i="9" s="1"/>
  <c r="AD25" i="6"/>
  <c r="B1226" i="9" s="1"/>
  <c r="AD26" i="6"/>
  <c r="B1227" i="9" s="1"/>
  <c r="AD27" i="6"/>
  <c r="B1228" i="9" s="1"/>
  <c r="AD28" i="6"/>
  <c r="B1229" i="9" s="1"/>
  <c r="AD29" i="6"/>
  <c r="D1177" i="9"/>
  <c r="C1177" i="9"/>
  <c r="A1177" i="9"/>
  <c r="D1175" i="9"/>
  <c r="C1175" i="9"/>
  <c r="A1175" i="9"/>
  <c r="D1173" i="9"/>
  <c r="C1173" i="9"/>
  <c r="A1173" i="9"/>
  <c r="D1171" i="9"/>
  <c r="C1171" i="9"/>
  <c r="A1171" i="9"/>
  <c r="D1169" i="9"/>
  <c r="C1169" i="9"/>
  <c r="A1169" i="9"/>
  <c r="D1167" i="9"/>
  <c r="C1167" i="9"/>
  <c r="A1167" i="9"/>
  <c r="D1165" i="9"/>
  <c r="C1165" i="9"/>
  <c r="A1165" i="9"/>
  <c r="D1163" i="9"/>
  <c r="C1163" i="9"/>
  <c r="A1163" i="9"/>
  <c r="D1161" i="9"/>
  <c r="C1161" i="9"/>
  <c r="A1161" i="9"/>
  <c r="D1160" i="9"/>
  <c r="C1160" i="9"/>
  <c r="A1160" i="9"/>
  <c r="D1158" i="9"/>
  <c r="C1158" i="9"/>
  <c r="A1158" i="9"/>
  <c r="Q32" i="3"/>
  <c r="AC32" i="3"/>
  <c r="AD32" i="3"/>
  <c r="AQ32" i="3"/>
  <c r="AE32" i="3"/>
  <c r="AA32" i="3"/>
  <c r="L32" i="3"/>
  <c r="AN32" i="3"/>
  <c r="P32" i="3"/>
  <c r="AR32" i="3"/>
  <c r="V32" i="3"/>
  <c r="D32" i="3"/>
  <c r="AJ32" i="3"/>
  <c r="X32" i="3"/>
  <c r="E32" i="3"/>
  <c r="G32" i="3"/>
  <c r="R32" i="3"/>
  <c r="AH32" i="3"/>
  <c r="AO32" i="3"/>
  <c r="AL32" i="3"/>
  <c r="Y32" i="3"/>
  <c r="AK32" i="3"/>
  <c r="J32" i="3"/>
  <c r="AF32" i="3"/>
  <c r="I32" i="3"/>
  <c r="K32" i="3"/>
  <c r="AP32" i="3"/>
  <c r="O32" i="3"/>
  <c r="H32" i="3"/>
  <c r="T32" i="3"/>
  <c r="W32" i="3"/>
  <c r="B32" i="3"/>
  <c r="AI32" i="3"/>
  <c r="AG32" i="3"/>
  <c r="U32" i="3"/>
  <c r="AB32" i="3"/>
  <c r="F32" i="3"/>
  <c r="S32" i="3"/>
  <c r="AM32" i="3"/>
  <c r="Z32" i="3"/>
  <c r="F29" i="14" l="1"/>
  <c r="F28" i="17"/>
  <c r="G29" i="13"/>
  <c r="E29" i="12"/>
  <c r="C28" i="17"/>
  <c r="H29" i="13"/>
  <c r="F29" i="12"/>
  <c r="H29" i="12"/>
  <c r="H28" i="18"/>
  <c r="C28" i="18"/>
  <c r="C28" i="15"/>
  <c r="C28" i="13"/>
  <c r="C28" i="14"/>
  <c r="G29" i="14"/>
  <c r="H29" i="14"/>
  <c r="B30" i="18"/>
  <c r="A30" i="17"/>
  <c r="A30" i="15"/>
  <c r="A30" i="16"/>
  <c r="C32" i="3"/>
  <c r="A30" i="12"/>
  <c r="F30" i="12" s="1"/>
  <c r="A30" i="14"/>
  <c r="G30" i="14" s="1"/>
  <c r="A30" i="11"/>
  <c r="C30" i="7"/>
  <c r="B30" i="7"/>
  <c r="A30" i="13"/>
  <c r="H30" i="13" s="1"/>
  <c r="AU34" i="3"/>
  <c r="J27" i="11"/>
  <c r="H27" i="11"/>
  <c r="B29" i="11"/>
  <c r="C29" i="18" s="1"/>
  <c r="M29" i="11"/>
  <c r="O29" i="11"/>
  <c r="X29" i="11"/>
  <c r="N29" i="11"/>
  <c r="I29" i="13"/>
  <c r="J29" i="13"/>
  <c r="M29" i="13"/>
  <c r="D29" i="13"/>
  <c r="K29" i="13"/>
  <c r="B29" i="13"/>
  <c r="L29" i="13"/>
  <c r="K29" i="15"/>
  <c r="I29" i="15"/>
  <c r="E29" i="15"/>
  <c r="H29" i="15"/>
  <c r="G29" i="15"/>
  <c r="D29" i="15"/>
  <c r="B29" i="15"/>
  <c r="F29" i="15"/>
  <c r="J29" i="15"/>
  <c r="D29" i="14"/>
  <c r="B29" i="14"/>
  <c r="K29" i="14"/>
  <c r="L29" i="14"/>
  <c r="J29" i="14"/>
  <c r="I29" i="14"/>
  <c r="B29" i="17"/>
  <c r="M29" i="17"/>
  <c r="J29" i="17"/>
  <c r="K29" i="17"/>
  <c r="I29" i="17"/>
  <c r="G29" i="17"/>
  <c r="L29" i="17"/>
  <c r="D29" i="17"/>
  <c r="E29" i="17"/>
  <c r="F29" i="17" s="1"/>
  <c r="B29" i="16"/>
  <c r="C29" i="16"/>
  <c r="E29" i="13"/>
  <c r="N28" i="18"/>
  <c r="A28" i="18" s="1"/>
  <c r="A828" i="11"/>
  <c r="T28" i="11"/>
  <c r="S28" i="11"/>
  <c r="R28" i="11"/>
  <c r="K28" i="11"/>
  <c r="P28" i="11"/>
  <c r="I28" i="11"/>
  <c r="D28" i="11"/>
  <c r="E28" i="11"/>
  <c r="C28" i="11"/>
  <c r="F28" i="11"/>
  <c r="V28" i="11"/>
  <c r="U28" i="11"/>
  <c r="W28" i="11"/>
  <c r="L28" i="11"/>
  <c r="Q28" i="11"/>
  <c r="G28" i="11"/>
  <c r="O29" i="12"/>
  <c r="M29" i="12"/>
  <c r="P29" i="12"/>
  <c r="K29" i="12"/>
  <c r="J29" i="12"/>
  <c r="D29" i="12"/>
  <c r="B29" i="12"/>
  <c r="L29" i="12"/>
  <c r="N29" i="12"/>
  <c r="I29" i="12"/>
  <c r="G29" i="18"/>
  <c r="M29" i="18"/>
  <c r="I29" i="18"/>
  <c r="L29" i="18"/>
  <c r="K29" i="18"/>
  <c r="J29" i="18"/>
  <c r="D29" i="18"/>
  <c r="E29" i="18"/>
  <c r="F29" i="18" s="1"/>
  <c r="D29" i="7"/>
  <c r="A30" i="7"/>
  <c r="D1229" i="9"/>
  <c r="C1229" i="9"/>
  <c r="A1229" i="9"/>
  <c r="D1227" i="9"/>
  <c r="C1227" i="9"/>
  <c r="A1227" i="9"/>
  <c r="D1225" i="9"/>
  <c r="C1225" i="9"/>
  <c r="A1225" i="9"/>
  <c r="D1223" i="9"/>
  <c r="C1223" i="9"/>
  <c r="A1223" i="9"/>
  <c r="D1221" i="9"/>
  <c r="C1221" i="9"/>
  <c r="A1221" i="9"/>
  <c r="D1219" i="9"/>
  <c r="C1219" i="9"/>
  <c r="A1219" i="9"/>
  <c r="D1217" i="9"/>
  <c r="C1217" i="9"/>
  <c r="A1217" i="9"/>
  <c r="D1215" i="9"/>
  <c r="C1215" i="9"/>
  <c r="A1215" i="9"/>
  <c r="D1213" i="9"/>
  <c r="C1213" i="9"/>
  <c r="A1213" i="9"/>
  <c r="D1211" i="9"/>
  <c r="C1211" i="9"/>
  <c r="A1211" i="9"/>
  <c r="D1210" i="9"/>
  <c r="C1210" i="9"/>
  <c r="A1210" i="9"/>
  <c r="D1208" i="9"/>
  <c r="C1208" i="9"/>
  <c r="A1208" i="9"/>
  <c r="D1228" i="9"/>
  <c r="C1228" i="9"/>
  <c r="A1228" i="9"/>
  <c r="D1226" i="9"/>
  <c r="C1226" i="9"/>
  <c r="A1226" i="9"/>
  <c r="D1224" i="9"/>
  <c r="C1224" i="9"/>
  <c r="A1224" i="9"/>
  <c r="D1222" i="9"/>
  <c r="C1222" i="9"/>
  <c r="A1222" i="9"/>
  <c r="D1220" i="9"/>
  <c r="C1220" i="9"/>
  <c r="A1220" i="9"/>
  <c r="D1218" i="9"/>
  <c r="C1218" i="9"/>
  <c r="A1218" i="9"/>
  <c r="D1216" i="9"/>
  <c r="C1216" i="9"/>
  <c r="A1216" i="9"/>
  <c r="D1214" i="9"/>
  <c r="C1214" i="9"/>
  <c r="A1214" i="9"/>
  <c r="D1212" i="9"/>
  <c r="C1212" i="9"/>
  <c r="A1212" i="9"/>
  <c r="D1209" i="9"/>
  <c r="C1209" i="9"/>
  <c r="A1209" i="9"/>
  <c r="AE7" i="6"/>
  <c r="B1258" i="9" s="1"/>
  <c r="AF6" i="6"/>
  <c r="AE8" i="6"/>
  <c r="B1259" i="9" s="1"/>
  <c r="AE9" i="6"/>
  <c r="B1260" i="9" s="1"/>
  <c r="AE10" i="6"/>
  <c r="B1261" i="9" s="1"/>
  <c r="AE11" i="6"/>
  <c r="B1262" i="9" s="1"/>
  <c r="AE12" i="6"/>
  <c r="B1263" i="9" s="1"/>
  <c r="AE13" i="6"/>
  <c r="B1264" i="9" s="1"/>
  <c r="AE14" i="6"/>
  <c r="B1265" i="9" s="1"/>
  <c r="AE15" i="6"/>
  <c r="B1266" i="9" s="1"/>
  <c r="AE16" i="6"/>
  <c r="B1267" i="9" s="1"/>
  <c r="AE17" i="6"/>
  <c r="B1268" i="9" s="1"/>
  <c r="AE18" i="6"/>
  <c r="B1269" i="9" s="1"/>
  <c r="AE19" i="6"/>
  <c r="B1270" i="9" s="1"/>
  <c r="AE20" i="6"/>
  <c r="B1271" i="9" s="1"/>
  <c r="AE21" i="6"/>
  <c r="B1272" i="9" s="1"/>
  <c r="AE22" i="6"/>
  <c r="B1273" i="9" s="1"/>
  <c r="AE23" i="6"/>
  <c r="B1274" i="9" s="1"/>
  <c r="AE24" i="6"/>
  <c r="B1275" i="9" s="1"/>
  <c r="AE25" i="6"/>
  <c r="B1276" i="9" s="1"/>
  <c r="AE26" i="6"/>
  <c r="B1277" i="9" s="1"/>
  <c r="AE27" i="6"/>
  <c r="B1278" i="9" s="1"/>
  <c r="AE28" i="6"/>
  <c r="B1279" i="9" s="1"/>
  <c r="AE29" i="6"/>
  <c r="B1280" i="9" s="1"/>
  <c r="AE30" i="6"/>
  <c r="D33" i="6"/>
  <c r="AE32" i="6"/>
  <c r="AC32" i="6"/>
  <c r="AA32" i="6"/>
  <c r="Y32" i="6"/>
  <c r="W32" i="6"/>
  <c r="U32" i="6"/>
  <c r="S32" i="6"/>
  <c r="Q32" i="6"/>
  <c r="O32" i="6"/>
  <c r="M32" i="6"/>
  <c r="K32" i="6"/>
  <c r="I32" i="6"/>
  <c r="G32" i="6"/>
  <c r="AF32" i="6"/>
  <c r="AD32" i="6"/>
  <c r="AB32" i="6"/>
  <c r="Z32" i="6"/>
  <c r="X32" i="6"/>
  <c r="V32" i="6"/>
  <c r="T32" i="6"/>
  <c r="R32" i="6"/>
  <c r="P32" i="6"/>
  <c r="N32" i="6"/>
  <c r="L32" i="6"/>
  <c r="J32" i="6"/>
  <c r="H32" i="6"/>
  <c r="F32" i="6"/>
  <c r="AT34" i="3"/>
  <c r="AW33" i="3"/>
  <c r="AX33" i="3" s="1"/>
  <c r="AE31" i="6"/>
  <c r="J33" i="3"/>
  <c r="AG33" i="3"/>
  <c r="Y33" i="3"/>
  <c r="H33" i="3"/>
  <c r="G33" i="3"/>
  <c r="AA33" i="3"/>
  <c r="O33" i="3"/>
  <c r="AK33" i="3"/>
  <c r="W33" i="3"/>
  <c r="AD33" i="3"/>
  <c r="X33" i="3"/>
  <c r="U33" i="3"/>
  <c r="B33" i="3"/>
  <c r="AE33" i="3"/>
  <c r="AB33" i="3"/>
  <c r="AH33" i="3"/>
  <c r="F33" i="3"/>
  <c r="K33" i="3"/>
  <c r="AI33" i="3"/>
  <c r="T33" i="3"/>
  <c r="Z33" i="3"/>
  <c r="AQ33" i="3"/>
  <c r="Q33" i="3"/>
  <c r="AF33" i="3"/>
  <c r="AO33" i="3"/>
  <c r="S33" i="3"/>
  <c r="AC33" i="3"/>
  <c r="AP33" i="3"/>
  <c r="L33" i="3"/>
  <c r="V33" i="3"/>
  <c r="R33" i="3"/>
  <c r="P33" i="3"/>
  <c r="AL33" i="3"/>
  <c r="AR33" i="3"/>
  <c r="AJ33" i="3"/>
  <c r="I33" i="3"/>
  <c r="E33" i="3"/>
  <c r="AM33" i="3"/>
  <c r="AN33" i="3"/>
  <c r="D33" i="3"/>
  <c r="C29" i="12" l="1"/>
  <c r="C29" i="17"/>
  <c r="H29" i="18"/>
  <c r="G30" i="13"/>
  <c r="N29" i="18"/>
  <c r="A29" i="18" s="1"/>
  <c r="G30" i="12"/>
  <c r="H30" i="12"/>
  <c r="F30" i="14"/>
  <c r="F30" i="13"/>
  <c r="E30" i="12"/>
  <c r="E30" i="13"/>
  <c r="B31" i="18"/>
  <c r="A31" i="17"/>
  <c r="A31" i="15"/>
  <c r="C33" i="3"/>
  <c r="A31" i="16"/>
  <c r="A31" i="14"/>
  <c r="H31" i="14" s="1"/>
  <c r="A31" i="12"/>
  <c r="F31" i="12" s="1"/>
  <c r="A31" i="11"/>
  <c r="B31" i="7"/>
  <c r="C31" i="7"/>
  <c r="A31" i="13"/>
  <c r="H31" i="13" s="1"/>
  <c r="O30" i="11"/>
  <c r="M30" i="11"/>
  <c r="X30" i="11"/>
  <c r="N30" i="11"/>
  <c r="B30" i="11"/>
  <c r="C30" i="15" s="1"/>
  <c r="V29" i="11"/>
  <c r="W29" i="11"/>
  <c r="T29" i="11"/>
  <c r="U29" i="11"/>
  <c r="R29" i="11"/>
  <c r="I29" i="11"/>
  <c r="F29" i="11"/>
  <c r="S29" i="11"/>
  <c r="A829" i="11"/>
  <c r="K29" i="11"/>
  <c r="E29" i="11"/>
  <c r="L29" i="11"/>
  <c r="C29" i="11"/>
  <c r="P29" i="11"/>
  <c r="D29" i="11"/>
  <c r="G29" i="11"/>
  <c r="Q29" i="11"/>
  <c r="L30" i="14"/>
  <c r="B30" i="14"/>
  <c r="K30" i="14"/>
  <c r="J30" i="14"/>
  <c r="D30" i="14"/>
  <c r="I30" i="14"/>
  <c r="C29" i="13"/>
  <c r="J30" i="12"/>
  <c r="D30" i="12"/>
  <c r="B30" i="12"/>
  <c r="P30" i="12"/>
  <c r="K30" i="12"/>
  <c r="N30" i="12"/>
  <c r="L30" i="12"/>
  <c r="O30" i="12"/>
  <c r="M30" i="12"/>
  <c r="I30" i="12"/>
  <c r="AU35" i="3"/>
  <c r="K30" i="13"/>
  <c r="M30" i="13"/>
  <c r="I30" i="13"/>
  <c r="B30" i="13"/>
  <c r="L30" i="13"/>
  <c r="D30" i="13"/>
  <c r="J30" i="13"/>
  <c r="H30" i="15"/>
  <c r="I30" i="15"/>
  <c r="F30" i="15"/>
  <c r="B30" i="15"/>
  <c r="K30" i="15"/>
  <c r="D30" i="15"/>
  <c r="G30" i="15"/>
  <c r="E30" i="15"/>
  <c r="J30" i="15"/>
  <c r="B30" i="16"/>
  <c r="C30" i="16"/>
  <c r="H30" i="14"/>
  <c r="J28" i="11"/>
  <c r="H28" i="11"/>
  <c r="C29" i="15"/>
  <c r="G30" i="17"/>
  <c r="D30" i="17"/>
  <c r="K30" i="17"/>
  <c r="L30" i="17"/>
  <c r="J30" i="17"/>
  <c r="B30" i="17"/>
  <c r="M30" i="17"/>
  <c r="I30" i="17"/>
  <c r="E30" i="17"/>
  <c r="F30" i="17" s="1"/>
  <c r="H29" i="17"/>
  <c r="E30" i="14"/>
  <c r="C29" i="14"/>
  <c r="G30" i="18"/>
  <c r="J30" i="18"/>
  <c r="M30" i="18"/>
  <c r="I30" i="18"/>
  <c r="L30" i="18"/>
  <c r="K30" i="18"/>
  <c r="D30" i="18"/>
  <c r="E30" i="18"/>
  <c r="H30" i="18" s="1"/>
  <c r="D30" i="7"/>
  <c r="A31" i="7"/>
  <c r="D1279" i="9"/>
  <c r="C1279" i="9"/>
  <c r="A1279" i="9"/>
  <c r="D1277" i="9"/>
  <c r="C1277" i="9"/>
  <c r="A1277" i="9"/>
  <c r="D1275" i="9"/>
  <c r="C1275" i="9"/>
  <c r="A1275" i="9"/>
  <c r="D1273" i="9"/>
  <c r="C1273" i="9"/>
  <c r="A1273" i="9"/>
  <c r="D1271" i="9"/>
  <c r="C1271" i="9"/>
  <c r="A1271" i="9"/>
  <c r="D1269" i="9"/>
  <c r="C1269" i="9"/>
  <c r="A1269" i="9"/>
  <c r="D1267" i="9"/>
  <c r="C1267" i="9"/>
  <c r="A1267" i="9"/>
  <c r="D1265" i="9"/>
  <c r="C1265" i="9"/>
  <c r="A1265" i="9"/>
  <c r="D1263" i="9"/>
  <c r="C1263" i="9"/>
  <c r="A1263" i="9"/>
  <c r="D1261" i="9"/>
  <c r="C1261" i="9"/>
  <c r="A1261" i="9"/>
  <c r="D1259" i="9"/>
  <c r="C1259" i="9"/>
  <c r="A1259" i="9"/>
  <c r="D1258" i="9"/>
  <c r="C1258" i="9"/>
  <c r="A1258" i="9"/>
  <c r="AT35" i="3"/>
  <c r="AW34" i="3"/>
  <c r="AX34" i="3" s="1"/>
  <c r="AF33" i="6"/>
  <c r="AD33" i="6"/>
  <c r="AB33" i="6"/>
  <c r="Z33" i="6"/>
  <c r="X33" i="6"/>
  <c r="V33" i="6"/>
  <c r="T33" i="6"/>
  <c r="R33" i="6"/>
  <c r="P33" i="6"/>
  <c r="N33" i="6"/>
  <c r="L33" i="6"/>
  <c r="J33" i="6"/>
  <c r="H33" i="6"/>
  <c r="F33" i="6"/>
  <c r="D34" i="6"/>
  <c r="AE33" i="6"/>
  <c r="AC33" i="6"/>
  <c r="AA33" i="6"/>
  <c r="Y33" i="6"/>
  <c r="W33" i="6"/>
  <c r="U33" i="6"/>
  <c r="S33" i="6"/>
  <c r="Q33" i="6"/>
  <c r="O33" i="6"/>
  <c r="M33" i="6"/>
  <c r="K33" i="6"/>
  <c r="I33" i="6"/>
  <c r="G33" i="6"/>
  <c r="D1280" i="9"/>
  <c r="C1280" i="9"/>
  <c r="A1280" i="9"/>
  <c r="D1278" i="9"/>
  <c r="C1278" i="9"/>
  <c r="A1278" i="9"/>
  <c r="D1276" i="9"/>
  <c r="C1276" i="9"/>
  <c r="A1276" i="9"/>
  <c r="D1274" i="9"/>
  <c r="C1274" i="9"/>
  <c r="A1274" i="9"/>
  <c r="D1272" i="9"/>
  <c r="C1272" i="9"/>
  <c r="A1272" i="9"/>
  <c r="D1270" i="9"/>
  <c r="C1270" i="9"/>
  <c r="A1270" i="9"/>
  <c r="D1268" i="9"/>
  <c r="C1268" i="9"/>
  <c r="A1268" i="9"/>
  <c r="D1266" i="9"/>
  <c r="C1266" i="9"/>
  <c r="A1266" i="9"/>
  <c r="D1264" i="9"/>
  <c r="C1264" i="9"/>
  <c r="A1264" i="9"/>
  <c r="D1262" i="9"/>
  <c r="C1262" i="9"/>
  <c r="A1262" i="9"/>
  <c r="D1260" i="9"/>
  <c r="C1260" i="9"/>
  <c r="A1260" i="9"/>
  <c r="AF7" i="6"/>
  <c r="B1308" i="9" s="1"/>
  <c r="AG6" i="6"/>
  <c r="AF9" i="6"/>
  <c r="B1310" i="9" s="1"/>
  <c r="AF8" i="6"/>
  <c r="B1309" i="9" s="1"/>
  <c r="AF10" i="6"/>
  <c r="B1311" i="9" s="1"/>
  <c r="AF11" i="6"/>
  <c r="B1312" i="9" s="1"/>
  <c r="AF12" i="6"/>
  <c r="B1313" i="9" s="1"/>
  <c r="AF13" i="6"/>
  <c r="B1314" i="9" s="1"/>
  <c r="AF14" i="6"/>
  <c r="B1315" i="9" s="1"/>
  <c r="AF15" i="6"/>
  <c r="B1316" i="9" s="1"/>
  <c r="AF16" i="6"/>
  <c r="B1317" i="9" s="1"/>
  <c r="AF17" i="6"/>
  <c r="B1318" i="9" s="1"/>
  <c r="AF18" i="6"/>
  <c r="B1319" i="9" s="1"/>
  <c r="AF19" i="6"/>
  <c r="B1320" i="9" s="1"/>
  <c r="AF20" i="6"/>
  <c r="B1321" i="9" s="1"/>
  <c r="AF21" i="6"/>
  <c r="B1322" i="9" s="1"/>
  <c r="AF22" i="6"/>
  <c r="B1323" i="9" s="1"/>
  <c r="AF23" i="6"/>
  <c r="B1324" i="9" s="1"/>
  <c r="AF24" i="6"/>
  <c r="B1325" i="9" s="1"/>
  <c r="AF25" i="6"/>
  <c r="B1326" i="9" s="1"/>
  <c r="AF26" i="6"/>
  <c r="B1327" i="9" s="1"/>
  <c r="AF27" i="6"/>
  <c r="B1328" i="9" s="1"/>
  <c r="AF28" i="6"/>
  <c r="B1329" i="9" s="1"/>
  <c r="AF29" i="6"/>
  <c r="B1330" i="9" s="1"/>
  <c r="AF30" i="6"/>
  <c r="B1331" i="9" s="1"/>
  <c r="AF31" i="6"/>
  <c r="AD34" i="3"/>
  <c r="AG34" i="3"/>
  <c r="B34" i="3"/>
  <c r="AK34" i="3"/>
  <c r="S34" i="3"/>
  <c r="Z34" i="3"/>
  <c r="AB34" i="3"/>
  <c r="D34" i="3"/>
  <c r="G34" i="3"/>
  <c r="AA34" i="3"/>
  <c r="AI34" i="3"/>
  <c r="I34" i="3"/>
  <c r="K34" i="3"/>
  <c r="F34" i="3"/>
  <c r="L34" i="3"/>
  <c r="AC34" i="3"/>
  <c r="AP34" i="3"/>
  <c r="Y34" i="3"/>
  <c r="AR34" i="3"/>
  <c r="P34" i="3"/>
  <c r="AN34" i="3"/>
  <c r="V34" i="3"/>
  <c r="H34" i="3"/>
  <c r="R34" i="3"/>
  <c r="AF34" i="3"/>
  <c r="J34" i="3"/>
  <c r="AH34" i="3"/>
  <c r="AJ34" i="3"/>
  <c r="E34" i="3"/>
  <c r="AL34" i="3"/>
  <c r="AE34" i="3"/>
  <c r="U34" i="3"/>
  <c r="T34" i="3"/>
  <c r="W34" i="3"/>
  <c r="AO34" i="3"/>
  <c r="X34" i="3"/>
  <c r="AM34" i="3"/>
  <c r="O34" i="3"/>
  <c r="Q34" i="3"/>
  <c r="AQ34" i="3"/>
  <c r="E31" i="13" l="1"/>
  <c r="E31" i="12"/>
  <c r="E31" i="14"/>
  <c r="G31" i="12"/>
  <c r="C30" i="18"/>
  <c r="F31" i="14"/>
  <c r="G31" i="14"/>
  <c r="C30" i="12"/>
  <c r="G31" i="13"/>
  <c r="C30" i="14"/>
  <c r="C30" i="13"/>
  <c r="C30" i="17"/>
  <c r="B32" i="18"/>
  <c r="A32" i="17"/>
  <c r="A32" i="16"/>
  <c r="C34" i="3"/>
  <c r="A32" i="15"/>
  <c r="C32" i="7"/>
  <c r="A32" i="11"/>
  <c r="B32" i="7"/>
  <c r="A32" i="12"/>
  <c r="E32" i="12" s="1"/>
  <c r="A32" i="14"/>
  <c r="G32" i="14" s="1"/>
  <c r="A32" i="13"/>
  <c r="E32" i="13" s="1"/>
  <c r="N31" i="11"/>
  <c r="B31" i="11"/>
  <c r="C31" i="13" s="1"/>
  <c r="O31" i="11"/>
  <c r="X31" i="11"/>
  <c r="M31" i="11"/>
  <c r="L31" i="12"/>
  <c r="J31" i="12"/>
  <c r="D31" i="12"/>
  <c r="M31" i="12"/>
  <c r="N31" i="12"/>
  <c r="B31" i="12"/>
  <c r="O31" i="12"/>
  <c r="K31" i="12"/>
  <c r="P31" i="12"/>
  <c r="I31" i="12"/>
  <c r="H31" i="12"/>
  <c r="H30" i="17"/>
  <c r="L31" i="14"/>
  <c r="J31" i="14"/>
  <c r="D31" i="14"/>
  <c r="B31" i="14"/>
  <c r="K31" i="14"/>
  <c r="I31" i="14"/>
  <c r="AU36" i="3"/>
  <c r="K31" i="13"/>
  <c r="I31" i="13"/>
  <c r="M31" i="13"/>
  <c r="D31" i="13"/>
  <c r="J31" i="13"/>
  <c r="L31" i="13"/>
  <c r="B31" i="13"/>
  <c r="K31" i="15"/>
  <c r="H31" i="15"/>
  <c r="I31" i="15"/>
  <c r="E31" i="15"/>
  <c r="F31" i="15"/>
  <c r="D31" i="15"/>
  <c r="B31" i="15"/>
  <c r="G31" i="15"/>
  <c r="J31" i="15"/>
  <c r="B31" i="17"/>
  <c r="M31" i="17"/>
  <c r="I31" i="17"/>
  <c r="G31" i="17"/>
  <c r="K31" i="17"/>
  <c r="L31" i="17"/>
  <c r="J31" i="17"/>
  <c r="D31" i="17"/>
  <c r="E31" i="17"/>
  <c r="F31" i="17" s="1"/>
  <c r="B31" i="16"/>
  <c r="C31" i="16"/>
  <c r="F30" i="18"/>
  <c r="N30" i="18" s="1"/>
  <c r="A30" i="18" s="1"/>
  <c r="F31" i="13"/>
  <c r="J29" i="11"/>
  <c r="H29" i="11"/>
  <c r="A830" i="11"/>
  <c r="V30" i="11"/>
  <c r="U30" i="11"/>
  <c r="T30" i="11"/>
  <c r="S30" i="11"/>
  <c r="R30" i="11"/>
  <c r="K30" i="11"/>
  <c r="F30" i="11"/>
  <c r="C30" i="11"/>
  <c r="P30" i="11"/>
  <c r="L30" i="11"/>
  <c r="I30" i="11"/>
  <c r="E30" i="11"/>
  <c r="D30" i="11"/>
  <c r="W30" i="11"/>
  <c r="Q30" i="11"/>
  <c r="G30" i="11"/>
  <c r="I31" i="18"/>
  <c r="L31" i="18"/>
  <c r="M31" i="18"/>
  <c r="J31" i="18"/>
  <c r="D31" i="18"/>
  <c r="K31" i="18"/>
  <c r="G31" i="18"/>
  <c r="E31" i="18"/>
  <c r="F31" i="18" s="1"/>
  <c r="D31" i="7"/>
  <c r="A32" i="7"/>
  <c r="D1330" i="9"/>
  <c r="C1330" i="9"/>
  <c r="A1330" i="9"/>
  <c r="D1328" i="9"/>
  <c r="C1328" i="9"/>
  <c r="A1328" i="9"/>
  <c r="D1326" i="9"/>
  <c r="C1326" i="9"/>
  <c r="A1326" i="9"/>
  <c r="D1324" i="9"/>
  <c r="C1324" i="9"/>
  <c r="A1324" i="9"/>
  <c r="D1322" i="9"/>
  <c r="C1322" i="9"/>
  <c r="A1322" i="9"/>
  <c r="D1320" i="9"/>
  <c r="C1320" i="9"/>
  <c r="A1320" i="9"/>
  <c r="D1318" i="9"/>
  <c r="C1318" i="9"/>
  <c r="A1318" i="9"/>
  <c r="D1316" i="9"/>
  <c r="C1316" i="9"/>
  <c r="A1316" i="9"/>
  <c r="D1314" i="9"/>
  <c r="C1314" i="9"/>
  <c r="A1314" i="9"/>
  <c r="D1312" i="9"/>
  <c r="C1312" i="9"/>
  <c r="A1312" i="9"/>
  <c r="D1309" i="9"/>
  <c r="C1309" i="9"/>
  <c r="A1309" i="9"/>
  <c r="AG7" i="6"/>
  <c r="B1358" i="9" s="1"/>
  <c r="AH6" i="6"/>
  <c r="AH34" i="6" s="1"/>
  <c r="AG9" i="6"/>
  <c r="B1360" i="9" s="1"/>
  <c r="AG8" i="6"/>
  <c r="B1359" i="9" s="1"/>
  <c r="AG10" i="6"/>
  <c r="B1361" i="9" s="1"/>
  <c r="AG11" i="6"/>
  <c r="B1362" i="9" s="1"/>
  <c r="AG12" i="6"/>
  <c r="B1363" i="9" s="1"/>
  <c r="AG13" i="6"/>
  <c r="B1364" i="9" s="1"/>
  <c r="AG14" i="6"/>
  <c r="B1365" i="9" s="1"/>
  <c r="AG15" i="6"/>
  <c r="B1366" i="9" s="1"/>
  <c r="AG16" i="6"/>
  <c r="B1367" i="9" s="1"/>
  <c r="AG17" i="6"/>
  <c r="B1368" i="9" s="1"/>
  <c r="AG18" i="6"/>
  <c r="B1369" i="9" s="1"/>
  <c r="AG19" i="6"/>
  <c r="B1370" i="9" s="1"/>
  <c r="AG20" i="6"/>
  <c r="B1371" i="9" s="1"/>
  <c r="AG21" i="6"/>
  <c r="B1372" i="9" s="1"/>
  <c r="AG22" i="6"/>
  <c r="B1373" i="9" s="1"/>
  <c r="AG23" i="6"/>
  <c r="B1374" i="9" s="1"/>
  <c r="AG24" i="6"/>
  <c r="B1375" i="9" s="1"/>
  <c r="AG25" i="6"/>
  <c r="B1376" i="9" s="1"/>
  <c r="AG26" i="6"/>
  <c r="B1377" i="9" s="1"/>
  <c r="AG27" i="6"/>
  <c r="B1378" i="9" s="1"/>
  <c r="AG28" i="6"/>
  <c r="B1379" i="9" s="1"/>
  <c r="AG29" i="6"/>
  <c r="B1380" i="9" s="1"/>
  <c r="AG30" i="6"/>
  <c r="B1381" i="9" s="1"/>
  <c r="AG31" i="6"/>
  <c r="B1382" i="9" s="1"/>
  <c r="AG32" i="6"/>
  <c r="AG33" i="6"/>
  <c r="D1331" i="9"/>
  <c r="C1331" i="9"/>
  <c r="A1331" i="9"/>
  <c r="D1329" i="9"/>
  <c r="C1329" i="9"/>
  <c r="A1329" i="9"/>
  <c r="D1327" i="9"/>
  <c r="C1327" i="9"/>
  <c r="A1327" i="9"/>
  <c r="D1325" i="9"/>
  <c r="C1325" i="9"/>
  <c r="A1325" i="9"/>
  <c r="D1323" i="9"/>
  <c r="C1323" i="9"/>
  <c r="A1323" i="9"/>
  <c r="D1321" i="9"/>
  <c r="C1321" i="9"/>
  <c r="A1321" i="9"/>
  <c r="D1319" i="9"/>
  <c r="C1319" i="9"/>
  <c r="A1319" i="9"/>
  <c r="D1317" i="9"/>
  <c r="C1317" i="9"/>
  <c r="A1317" i="9"/>
  <c r="D1315" i="9"/>
  <c r="C1315" i="9"/>
  <c r="A1315" i="9"/>
  <c r="D1313" i="9"/>
  <c r="C1313" i="9"/>
  <c r="A1313" i="9"/>
  <c r="D1311" i="9"/>
  <c r="C1311" i="9"/>
  <c r="A1311" i="9"/>
  <c r="D1310" i="9"/>
  <c r="C1310" i="9"/>
  <c r="A1310" i="9"/>
  <c r="D1308" i="9"/>
  <c r="C1308" i="9"/>
  <c r="A1308" i="9"/>
  <c r="D35" i="6"/>
  <c r="AG34" i="6"/>
  <c r="AE34" i="6"/>
  <c r="AC34" i="6"/>
  <c r="AA34" i="6"/>
  <c r="Y34" i="6"/>
  <c r="W34" i="6"/>
  <c r="U34" i="6"/>
  <c r="S34" i="6"/>
  <c r="Q34" i="6"/>
  <c r="O34" i="6"/>
  <c r="M34" i="6"/>
  <c r="K34" i="6"/>
  <c r="I34" i="6"/>
  <c r="G34" i="6"/>
  <c r="AF34" i="6"/>
  <c r="AD34" i="6"/>
  <c r="AB34" i="6"/>
  <c r="Z34" i="6"/>
  <c r="X34" i="6"/>
  <c r="V34" i="6"/>
  <c r="T34" i="6"/>
  <c r="R34" i="6"/>
  <c r="P34" i="6"/>
  <c r="N34" i="6"/>
  <c r="L34" i="6"/>
  <c r="J34" i="6"/>
  <c r="H34" i="6"/>
  <c r="F34" i="6"/>
  <c r="AT36" i="3"/>
  <c r="AW35" i="3"/>
  <c r="AX35" i="3" s="1"/>
  <c r="R35" i="3"/>
  <c r="AQ35" i="3"/>
  <c r="V35" i="3"/>
  <c r="AD35" i="3"/>
  <c r="I35" i="3"/>
  <c r="AI35" i="3"/>
  <c r="Q35" i="3"/>
  <c r="F35" i="3"/>
  <c r="G35" i="3"/>
  <c r="T35" i="3"/>
  <c r="J35" i="3"/>
  <c r="AA35" i="3"/>
  <c r="Z35" i="3"/>
  <c r="AM35" i="3"/>
  <c r="U35" i="3"/>
  <c r="AK35" i="3"/>
  <c r="H35" i="3"/>
  <c r="D35" i="3"/>
  <c r="AO35" i="3"/>
  <c r="AL35" i="3"/>
  <c r="O35" i="3"/>
  <c r="L35" i="3"/>
  <c r="AE35" i="3"/>
  <c r="W35" i="3"/>
  <c r="B35" i="3"/>
  <c r="AJ35" i="3"/>
  <c r="P35" i="3"/>
  <c r="E35" i="3"/>
  <c r="X35" i="3"/>
  <c r="Y35" i="3"/>
  <c r="AG35" i="3"/>
  <c r="AP35" i="3"/>
  <c r="AR35" i="3"/>
  <c r="K35" i="3"/>
  <c r="AH35" i="3"/>
  <c r="S35" i="3"/>
  <c r="AB35" i="3"/>
  <c r="AN35" i="3"/>
  <c r="AC35" i="3"/>
  <c r="AF35" i="3"/>
  <c r="H32" i="14" l="1"/>
  <c r="H32" i="12"/>
  <c r="E32" i="14"/>
  <c r="F32" i="14"/>
  <c r="H31" i="18"/>
  <c r="G32" i="12"/>
  <c r="F32" i="12"/>
  <c r="G32" i="13"/>
  <c r="F32" i="13"/>
  <c r="C31" i="18"/>
  <c r="B33" i="18"/>
  <c r="A33" i="17"/>
  <c r="A33" i="16"/>
  <c r="C35" i="3"/>
  <c r="A33" i="15"/>
  <c r="C33" i="7"/>
  <c r="A33" i="11"/>
  <c r="A33" i="12"/>
  <c r="G33" i="12" s="1"/>
  <c r="B33" i="7"/>
  <c r="A33" i="14"/>
  <c r="F33" i="14" s="1"/>
  <c r="A33" i="13"/>
  <c r="E33" i="13" s="1"/>
  <c r="CG35" i="3"/>
  <c r="CE35" i="3"/>
  <c r="CG33" i="3"/>
  <c r="CE33" i="3"/>
  <c r="CI35" i="3"/>
  <c r="CH33" i="3"/>
  <c r="CI33" i="3"/>
  <c r="CH35" i="3"/>
  <c r="CF35" i="3"/>
  <c r="CF33" i="3"/>
  <c r="J30" i="11"/>
  <c r="H30" i="11"/>
  <c r="H31" i="17"/>
  <c r="C31" i="15"/>
  <c r="X32" i="11"/>
  <c r="N32" i="11"/>
  <c r="B32" i="11"/>
  <c r="C32" i="14" s="1"/>
  <c r="O32" i="11"/>
  <c r="M32" i="11"/>
  <c r="C31" i="17"/>
  <c r="AU37" i="3"/>
  <c r="A831" i="11"/>
  <c r="I31" i="11"/>
  <c r="F31" i="11"/>
  <c r="E31" i="11"/>
  <c r="D31" i="11"/>
  <c r="C31" i="11"/>
  <c r="U31" i="11"/>
  <c r="R31" i="11"/>
  <c r="W31" i="11"/>
  <c r="S31" i="11"/>
  <c r="T31" i="11"/>
  <c r="L31" i="11"/>
  <c r="K31" i="11"/>
  <c r="V31" i="11"/>
  <c r="P31" i="11"/>
  <c r="G31" i="11"/>
  <c r="Q31" i="11"/>
  <c r="C31" i="14"/>
  <c r="I32" i="13"/>
  <c r="D32" i="13"/>
  <c r="M32" i="13"/>
  <c r="J32" i="13"/>
  <c r="K32" i="13"/>
  <c r="L32" i="13"/>
  <c r="B32" i="13"/>
  <c r="B32" i="16"/>
  <c r="C32" i="16"/>
  <c r="H32" i="15"/>
  <c r="I32" i="15"/>
  <c r="G32" i="15"/>
  <c r="E32" i="15"/>
  <c r="F32" i="15"/>
  <c r="B32" i="15"/>
  <c r="K32" i="15"/>
  <c r="D32" i="15"/>
  <c r="J32" i="15"/>
  <c r="C31" i="12"/>
  <c r="K32" i="14"/>
  <c r="J32" i="14"/>
  <c r="L32" i="14"/>
  <c r="B32" i="14"/>
  <c r="D32" i="14"/>
  <c r="I32" i="14"/>
  <c r="G32" i="17"/>
  <c r="L32" i="17"/>
  <c r="D32" i="17"/>
  <c r="K32" i="17"/>
  <c r="J32" i="17"/>
  <c r="B32" i="17"/>
  <c r="M32" i="17"/>
  <c r="I32" i="17"/>
  <c r="E32" i="17"/>
  <c r="H32" i="17" s="1"/>
  <c r="H32" i="13"/>
  <c r="N31" i="18"/>
  <c r="A31" i="18" s="1"/>
  <c r="N32" i="12"/>
  <c r="L32" i="12"/>
  <c r="J32" i="12"/>
  <c r="O32" i="12"/>
  <c r="P32" i="12"/>
  <c r="B32" i="12"/>
  <c r="D32" i="12"/>
  <c r="K32" i="12"/>
  <c r="M32" i="12"/>
  <c r="I32" i="12"/>
  <c r="G32" i="18"/>
  <c r="J32" i="18"/>
  <c r="M32" i="18"/>
  <c r="K32" i="18"/>
  <c r="I32" i="18"/>
  <c r="L32" i="18"/>
  <c r="D32" i="18"/>
  <c r="E32" i="18"/>
  <c r="H32" i="18" s="1"/>
  <c r="D32" i="7"/>
  <c r="A33" i="7"/>
  <c r="AT37" i="3"/>
  <c r="AW36" i="3"/>
  <c r="AX36" i="3" s="1"/>
  <c r="D1381" i="9"/>
  <c r="C1381" i="9"/>
  <c r="A1381" i="9"/>
  <c r="D1379" i="9"/>
  <c r="C1379" i="9"/>
  <c r="A1379" i="9"/>
  <c r="D1377" i="9"/>
  <c r="C1377" i="9"/>
  <c r="A1377" i="9"/>
  <c r="D1375" i="9"/>
  <c r="C1375" i="9"/>
  <c r="A1375" i="9"/>
  <c r="D1373" i="9"/>
  <c r="C1373" i="9"/>
  <c r="A1373" i="9"/>
  <c r="D1371" i="9"/>
  <c r="C1371" i="9"/>
  <c r="A1371" i="9"/>
  <c r="D1369" i="9"/>
  <c r="C1369" i="9"/>
  <c r="A1369" i="9"/>
  <c r="D1367" i="9"/>
  <c r="C1367" i="9"/>
  <c r="A1367" i="9"/>
  <c r="D1365" i="9"/>
  <c r="C1365" i="9"/>
  <c r="A1365" i="9"/>
  <c r="D1363" i="9"/>
  <c r="C1363" i="9"/>
  <c r="A1363" i="9"/>
  <c r="D1361" i="9"/>
  <c r="C1361" i="9"/>
  <c r="A1361" i="9"/>
  <c r="D1360" i="9"/>
  <c r="C1360" i="9"/>
  <c r="A1360" i="9"/>
  <c r="D1358" i="9"/>
  <c r="C1358" i="9"/>
  <c r="A1358" i="9"/>
  <c r="AH35" i="6"/>
  <c r="AF35" i="6"/>
  <c r="AD35" i="6"/>
  <c r="AB35" i="6"/>
  <c r="Z35" i="6"/>
  <c r="X35" i="6"/>
  <c r="V35" i="6"/>
  <c r="T35" i="6"/>
  <c r="R35" i="6"/>
  <c r="P35" i="6"/>
  <c r="N35" i="6"/>
  <c r="L35" i="6"/>
  <c r="J35" i="6"/>
  <c r="H35" i="6"/>
  <c r="F35" i="6"/>
  <c r="D36" i="6"/>
  <c r="AG35" i="6"/>
  <c r="AE35" i="6"/>
  <c r="AC35" i="6"/>
  <c r="AA35" i="6"/>
  <c r="Y35" i="6"/>
  <c r="W35" i="6"/>
  <c r="U35" i="6"/>
  <c r="S35" i="6"/>
  <c r="Q35" i="6"/>
  <c r="O35" i="6"/>
  <c r="M35" i="6"/>
  <c r="K35" i="6"/>
  <c r="I35" i="6"/>
  <c r="G35" i="6"/>
  <c r="D1382" i="9"/>
  <c r="C1382" i="9"/>
  <c r="A1382" i="9"/>
  <c r="D1380" i="9"/>
  <c r="C1380" i="9"/>
  <c r="A1380" i="9"/>
  <c r="D1378" i="9"/>
  <c r="C1378" i="9"/>
  <c r="A1378" i="9"/>
  <c r="D1376" i="9"/>
  <c r="C1376" i="9"/>
  <c r="A1376" i="9"/>
  <c r="D1374" i="9"/>
  <c r="C1374" i="9"/>
  <c r="A1374" i="9"/>
  <c r="D1372" i="9"/>
  <c r="C1372" i="9"/>
  <c r="A1372" i="9"/>
  <c r="D1370" i="9"/>
  <c r="C1370" i="9"/>
  <c r="A1370" i="9"/>
  <c r="D1368" i="9"/>
  <c r="C1368" i="9"/>
  <c r="A1368" i="9"/>
  <c r="D1366" i="9"/>
  <c r="C1366" i="9"/>
  <c r="A1366" i="9"/>
  <c r="D1364" i="9"/>
  <c r="C1364" i="9"/>
  <c r="A1364" i="9"/>
  <c r="D1362" i="9"/>
  <c r="C1362" i="9"/>
  <c r="A1362" i="9"/>
  <c r="D1359" i="9"/>
  <c r="C1359" i="9"/>
  <c r="A1359" i="9"/>
  <c r="AH7" i="6"/>
  <c r="B1408" i="9" s="1"/>
  <c r="AI6" i="6"/>
  <c r="AH9" i="6"/>
  <c r="B1410" i="9" s="1"/>
  <c r="AH8" i="6"/>
  <c r="B1409" i="9" s="1"/>
  <c r="AH10" i="6"/>
  <c r="B1411" i="9" s="1"/>
  <c r="AH11" i="6"/>
  <c r="B1412" i="9" s="1"/>
  <c r="AH12" i="6"/>
  <c r="B1413" i="9" s="1"/>
  <c r="AH13" i="6"/>
  <c r="B1414" i="9" s="1"/>
  <c r="AH14" i="6"/>
  <c r="B1415" i="9" s="1"/>
  <c r="AH15" i="6"/>
  <c r="B1416" i="9" s="1"/>
  <c r="AH16" i="6"/>
  <c r="B1417" i="9" s="1"/>
  <c r="AH17" i="6"/>
  <c r="B1418" i="9" s="1"/>
  <c r="AH18" i="6"/>
  <c r="B1419" i="9" s="1"/>
  <c r="AH19" i="6"/>
  <c r="B1420" i="9" s="1"/>
  <c r="AH20" i="6"/>
  <c r="B1421" i="9" s="1"/>
  <c r="AH21" i="6"/>
  <c r="B1422" i="9" s="1"/>
  <c r="AH22" i="6"/>
  <c r="B1423" i="9" s="1"/>
  <c r="AH23" i="6"/>
  <c r="B1424" i="9" s="1"/>
  <c r="AH24" i="6"/>
  <c r="B1425" i="9" s="1"/>
  <c r="AH25" i="6"/>
  <c r="B1426" i="9" s="1"/>
  <c r="AH26" i="6"/>
  <c r="B1427" i="9" s="1"/>
  <c r="AH27" i="6"/>
  <c r="B1428" i="9" s="1"/>
  <c r="AH28" i="6"/>
  <c r="B1429" i="9" s="1"/>
  <c r="AH29" i="6"/>
  <c r="B1430" i="9" s="1"/>
  <c r="AH30" i="6"/>
  <c r="B1431" i="9" s="1"/>
  <c r="AH31" i="6"/>
  <c r="B1432" i="9" s="1"/>
  <c r="AH32" i="6"/>
  <c r="B1433" i="9" s="1"/>
  <c r="AH33" i="6"/>
  <c r="AD36" i="3"/>
  <c r="AH36" i="3"/>
  <c r="F36" i="3"/>
  <c r="AA36" i="3"/>
  <c r="B36" i="3"/>
  <c r="AG36" i="3"/>
  <c r="H36" i="3"/>
  <c r="AQ36" i="3"/>
  <c r="AI36" i="3"/>
  <c r="AM36" i="3"/>
  <c r="Z36" i="3"/>
  <c r="E36" i="3"/>
  <c r="AJ36" i="3"/>
  <c r="AC36" i="3"/>
  <c r="AL36" i="3"/>
  <c r="Q36" i="3"/>
  <c r="L36" i="3"/>
  <c r="AO36" i="3"/>
  <c r="AN36" i="3"/>
  <c r="Y36" i="3"/>
  <c r="S36" i="3"/>
  <c r="V36" i="3"/>
  <c r="K36" i="3"/>
  <c r="X36" i="3"/>
  <c r="T36" i="3"/>
  <c r="AB36" i="3"/>
  <c r="I36" i="3"/>
  <c r="G36" i="3"/>
  <c r="AP36" i="3"/>
  <c r="R36" i="3"/>
  <c r="AR36" i="3"/>
  <c r="J36" i="3"/>
  <c r="AF36" i="3"/>
  <c r="O36" i="3"/>
  <c r="U36" i="3"/>
  <c r="AE36" i="3"/>
  <c r="W36" i="3"/>
  <c r="D36" i="3"/>
  <c r="AK36" i="3"/>
  <c r="P36" i="3"/>
  <c r="C32" i="13" l="1"/>
  <c r="C32" i="17"/>
  <c r="G33" i="14"/>
  <c r="H33" i="14"/>
  <c r="C32" i="15"/>
  <c r="C32" i="18"/>
  <c r="G33" i="13"/>
  <c r="E33" i="14"/>
  <c r="F33" i="13"/>
  <c r="H33" i="13"/>
  <c r="B34" i="18"/>
  <c r="A34" i="17"/>
  <c r="A34" i="15"/>
  <c r="C36" i="3"/>
  <c r="A34" i="16"/>
  <c r="B34" i="7"/>
  <c r="A34" i="12"/>
  <c r="E34" i="12" s="1"/>
  <c r="A34" i="14"/>
  <c r="G34" i="14" s="1"/>
  <c r="C34" i="7"/>
  <c r="A34" i="11"/>
  <c r="A34" i="13"/>
  <c r="H34" i="13" s="1"/>
  <c r="L33" i="12"/>
  <c r="J33" i="12"/>
  <c r="D33" i="12"/>
  <c r="M33" i="12"/>
  <c r="P33" i="12"/>
  <c r="N33" i="12"/>
  <c r="B33" i="12"/>
  <c r="O33" i="12"/>
  <c r="K33" i="12"/>
  <c r="I33" i="12"/>
  <c r="H33" i="12"/>
  <c r="M33" i="11"/>
  <c r="X33" i="11"/>
  <c r="N33" i="11"/>
  <c r="O33" i="11"/>
  <c r="B33" i="11"/>
  <c r="C33" i="15" s="1"/>
  <c r="F32" i="18"/>
  <c r="N32" i="18" s="1"/>
  <c r="A32" i="18" s="1"/>
  <c r="F32" i="17"/>
  <c r="J31" i="11"/>
  <c r="H31" i="11"/>
  <c r="D33" i="13"/>
  <c r="B33" i="13"/>
  <c r="J33" i="13"/>
  <c r="M33" i="13"/>
  <c r="I33" i="13"/>
  <c r="L33" i="13"/>
  <c r="K33" i="13"/>
  <c r="B33" i="16"/>
  <c r="C33" i="16"/>
  <c r="AU38" i="3"/>
  <c r="C32" i="12"/>
  <c r="E33" i="12"/>
  <c r="J33" i="14"/>
  <c r="D33" i="14"/>
  <c r="B33" i="14"/>
  <c r="L33" i="14"/>
  <c r="K33" i="14"/>
  <c r="I33" i="14"/>
  <c r="B33" i="17"/>
  <c r="I33" i="17"/>
  <c r="M33" i="17"/>
  <c r="G33" i="17"/>
  <c r="J33" i="17"/>
  <c r="K33" i="17"/>
  <c r="L33" i="17"/>
  <c r="D33" i="17"/>
  <c r="E33" i="17"/>
  <c r="H33" i="17" s="1"/>
  <c r="K33" i="15"/>
  <c r="I33" i="15"/>
  <c r="E33" i="15"/>
  <c r="F33" i="15"/>
  <c r="G33" i="15"/>
  <c r="H33" i="15"/>
  <c r="D33" i="15"/>
  <c r="B33" i="15"/>
  <c r="J33" i="15"/>
  <c r="A832" i="11"/>
  <c r="R32" i="11"/>
  <c r="D32" i="11"/>
  <c r="U32" i="11"/>
  <c r="S32" i="11"/>
  <c r="V32" i="11"/>
  <c r="K32" i="11"/>
  <c r="L32" i="11"/>
  <c r="C32" i="11"/>
  <c r="T32" i="11"/>
  <c r="W32" i="11"/>
  <c r="I32" i="11"/>
  <c r="E32" i="11"/>
  <c r="F32" i="11"/>
  <c r="P32" i="11"/>
  <c r="G32" i="11"/>
  <c r="Q32" i="11"/>
  <c r="F33" i="12"/>
  <c r="G33" i="18"/>
  <c r="M33" i="18"/>
  <c r="I33" i="18"/>
  <c r="J33" i="18"/>
  <c r="K33" i="18"/>
  <c r="D33" i="18"/>
  <c r="L33" i="18"/>
  <c r="E33" i="18"/>
  <c r="F33" i="18" s="1"/>
  <c r="D33" i="7"/>
  <c r="A34" i="7"/>
  <c r="D1432" i="9"/>
  <c r="C1432" i="9"/>
  <c r="A1432" i="9"/>
  <c r="D1430" i="9"/>
  <c r="C1430" i="9"/>
  <c r="A1430" i="9"/>
  <c r="D1428" i="9"/>
  <c r="C1428" i="9"/>
  <c r="A1428" i="9"/>
  <c r="D1426" i="9"/>
  <c r="C1426" i="9"/>
  <c r="A1426" i="9"/>
  <c r="D1424" i="9"/>
  <c r="C1424" i="9"/>
  <c r="A1424" i="9"/>
  <c r="D1422" i="9"/>
  <c r="C1422" i="9"/>
  <c r="A1422" i="9"/>
  <c r="D1420" i="9"/>
  <c r="C1420" i="9"/>
  <c r="A1420" i="9"/>
  <c r="D1418" i="9"/>
  <c r="C1418" i="9"/>
  <c r="A1418" i="9"/>
  <c r="D1416" i="9"/>
  <c r="C1416" i="9"/>
  <c r="A1416" i="9"/>
  <c r="D1414" i="9"/>
  <c r="C1414" i="9"/>
  <c r="A1414" i="9"/>
  <c r="D1412" i="9"/>
  <c r="C1412" i="9"/>
  <c r="A1412" i="9"/>
  <c r="D1409" i="9"/>
  <c r="C1409" i="9"/>
  <c r="A1409" i="9"/>
  <c r="AI7" i="6"/>
  <c r="B1458" i="9" s="1"/>
  <c r="AJ6" i="6"/>
  <c r="AI8" i="6"/>
  <c r="B1459" i="9" s="1"/>
  <c r="AI9" i="6"/>
  <c r="B1460" i="9" s="1"/>
  <c r="AI10" i="6"/>
  <c r="B1461" i="9" s="1"/>
  <c r="AI11" i="6"/>
  <c r="B1462" i="9" s="1"/>
  <c r="AI12" i="6"/>
  <c r="B1463" i="9" s="1"/>
  <c r="AI13" i="6"/>
  <c r="B1464" i="9" s="1"/>
  <c r="AI14" i="6"/>
  <c r="B1465" i="9" s="1"/>
  <c r="AI15" i="6"/>
  <c r="B1466" i="9" s="1"/>
  <c r="AI16" i="6"/>
  <c r="B1467" i="9" s="1"/>
  <c r="AI17" i="6"/>
  <c r="B1468" i="9" s="1"/>
  <c r="AI18" i="6"/>
  <c r="B1469" i="9" s="1"/>
  <c r="AI19" i="6"/>
  <c r="B1470" i="9" s="1"/>
  <c r="AI20" i="6"/>
  <c r="B1471" i="9" s="1"/>
  <c r="AI21" i="6"/>
  <c r="B1472" i="9" s="1"/>
  <c r="AI22" i="6"/>
  <c r="B1473" i="9" s="1"/>
  <c r="AI23" i="6"/>
  <c r="B1474" i="9" s="1"/>
  <c r="AI24" i="6"/>
  <c r="B1475" i="9" s="1"/>
  <c r="AI25" i="6"/>
  <c r="B1476" i="9" s="1"/>
  <c r="AI26" i="6"/>
  <c r="B1477" i="9" s="1"/>
  <c r="AI27" i="6"/>
  <c r="B1478" i="9" s="1"/>
  <c r="AI28" i="6"/>
  <c r="B1479" i="9" s="1"/>
  <c r="AI29" i="6"/>
  <c r="B1480" i="9" s="1"/>
  <c r="AI30" i="6"/>
  <c r="B1481" i="9" s="1"/>
  <c r="AI31" i="6"/>
  <c r="B1482" i="9" s="1"/>
  <c r="AI32" i="6"/>
  <c r="B1483" i="9" s="1"/>
  <c r="AI33" i="6"/>
  <c r="B1484" i="9" s="1"/>
  <c r="AI34" i="6"/>
  <c r="D37" i="6"/>
  <c r="AI36" i="6"/>
  <c r="AG36" i="6"/>
  <c r="AE36" i="6"/>
  <c r="AC36" i="6"/>
  <c r="AA36" i="6"/>
  <c r="Y36" i="6"/>
  <c r="W36" i="6"/>
  <c r="U36" i="6"/>
  <c r="S36" i="6"/>
  <c r="Q36" i="6"/>
  <c r="O36" i="6"/>
  <c r="M36" i="6"/>
  <c r="K36" i="6"/>
  <c r="I36" i="6"/>
  <c r="G36" i="6"/>
  <c r="AJ36" i="6"/>
  <c r="AH36" i="6"/>
  <c r="AF36" i="6"/>
  <c r="AD36" i="6"/>
  <c r="AB36" i="6"/>
  <c r="Z36" i="6"/>
  <c r="X36" i="6"/>
  <c r="V36" i="6"/>
  <c r="T36" i="6"/>
  <c r="R36" i="6"/>
  <c r="P36" i="6"/>
  <c r="N36" i="6"/>
  <c r="L36" i="6"/>
  <c r="J36" i="6"/>
  <c r="H36" i="6"/>
  <c r="F36" i="6"/>
  <c r="AT38" i="3"/>
  <c r="AW37" i="3"/>
  <c r="AX37" i="3" s="1"/>
  <c r="AI35" i="6"/>
  <c r="D1433" i="9"/>
  <c r="C1433" i="9"/>
  <c r="A1433" i="9"/>
  <c r="D1431" i="9"/>
  <c r="C1431" i="9"/>
  <c r="A1431" i="9"/>
  <c r="D1429" i="9"/>
  <c r="C1429" i="9"/>
  <c r="A1429" i="9"/>
  <c r="D1427" i="9"/>
  <c r="C1427" i="9"/>
  <c r="A1427" i="9"/>
  <c r="D1425" i="9"/>
  <c r="C1425" i="9"/>
  <c r="A1425" i="9"/>
  <c r="D1423" i="9"/>
  <c r="C1423" i="9"/>
  <c r="A1423" i="9"/>
  <c r="D1421" i="9"/>
  <c r="C1421" i="9"/>
  <c r="A1421" i="9"/>
  <c r="D1419" i="9"/>
  <c r="C1419" i="9"/>
  <c r="A1419" i="9"/>
  <c r="D1417" i="9"/>
  <c r="C1417" i="9"/>
  <c r="A1417" i="9"/>
  <c r="D1415" i="9"/>
  <c r="C1415" i="9"/>
  <c r="A1415" i="9"/>
  <c r="D1413" i="9"/>
  <c r="C1413" i="9"/>
  <c r="A1413" i="9"/>
  <c r="D1411" i="9"/>
  <c r="C1411" i="9"/>
  <c r="A1411" i="9"/>
  <c r="D1410" i="9"/>
  <c r="C1410" i="9"/>
  <c r="A1410" i="9"/>
  <c r="D1408" i="9"/>
  <c r="C1408" i="9"/>
  <c r="A1408" i="9"/>
  <c r="Z37" i="3"/>
  <c r="AO37" i="3"/>
  <c r="AF37" i="3"/>
  <c r="E37" i="3"/>
  <c r="AC37" i="3"/>
  <c r="AR37" i="3"/>
  <c r="AH37" i="3"/>
  <c r="S37" i="3"/>
  <c r="H37" i="3"/>
  <c r="AG37" i="3"/>
  <c r="L37" i="3"/>
  <c r="Y37" i="3"/>
  <c r="AN37" i="3"/>
  <c r="AA37" i="3"/>
  <c r="D37" i="3"/>
  <c r="W37" i="3"/>
  <c r="Q37" i="3"/>
  <c r="V37" i="3"/>
  <c r="AE37" i="3"/>
  <c r="I37" i="3"/>
  <c r="R37" i="3"/>
  <c r="AI37" i="3"/>
  <c r="G37" i="3"/>
  <c r="AL37" i="3"/>
  <c r="P37" i="3"/>
  <c r="AP37" i="3"/>
  <c r="AK37" i="3"/>
  <c r="AM37" i="3"/>
  <c r="U37" i="3"/>
  <c r="F37" i="3"/>
  <c r="K37" i="3"/>
  <c r="T37" i="3"/>
  <c r="AQ37" i="3"/>
  <c r="X37" i="3"/>
  <c r="B37" i="3"/>
  <c r="AD37" i="3"/>
  <c r="AJ37" i="3"/>
  <c r="AB37" i="3"/>
  <c r="J37" i="3"/>
  <c r="O37" i="3"/>
  <c r="F33" i="17" l="1"/>
  <c r="H33" i="18"/>
  <c r="G34" i="12"/>
  <c r="N33" i="18"/>
  <c r="A33" i="18" s="1"/>
  <c r="F34" i="13"/>
  <c r="C33" i="13"/>
  <c r="C33" i="17"/>
  <c r="C33" i="14"/>
  <c r="C33" i="18"/>
  <c r="H34" i="12"/>
  <c r="E34" i="13"/>
  <c r="B35" i="18"/>
  <c r="A35" i="17"/>
  <c r="A35" i="16"/>
  <c r="A35" i="15"/>
  <c r="C37" i="3"/>
  <c r="B35" i="7"/>
  <c r="A35" i="12"/>
  <c r="H35" i="12" s="1"/>
  <c r="A35" i="11"/>
  <c r="C35" i="7"/>
  <c r="A35" i="14"/>
  <c r="F35" i="14" s="1"/>
  <c r="A35" i="13"/>
  <c r="F35" i="13" s="1"/>
  <c r="CE36" i="3"/>
  <c r="CE34" i="3"/>
  <c r="CH36" i="3"/>
  <c r="CH34" i="3"/>
  <c r="CI36" i="3"/>
  <c r="CI34" i="3"/>
  <c r="CG36" i="3"/>
  <c r="CF34" i="3"/>
  <c r="CG34" i="3"/>
  <c r="CF36" i="3"/>
  <c r="L34" i="14"/>
  <c r="J34" i="14"/>
  <c r="K34" i="14"/>
  <c r="D34" i="14"/>
  <c r="B34" i="14"/>
  <c r="I34" i="14"/>
  <c r="E34" i="14"/>
  <c r="J32" i="11"/>
  <c r="H32" i="11"/>
  <c r="P34" i="12"/>
  <c r="K34" i="12"/>
  <c r="N34" i="12"/>
  <c r="L34" i="12"/>
  <c r="B34" i="12"/>
  <c r="J34" i="12"/>
  <c r="M34" i="12"/>
  <c r="D34" i="12"/>
  <c r="O34" i="12"/>
  <c r="I34" i="12"/>
  <c r="F34" i="12"/>
  <c r="F34" i="14"/>
  <c r="B34" i="16"/>
  <c r="C34" i="16"/>
  <c r="H34" i="14"/>
  <c r="B34" i="13"/>
  <c r="K34" i="13"/>
  <c r="I34" i="13"/>
  <c r="M34" i="13"/>
  <c r="L34" i="13"/>
  <c r="J34" i="13"/>
  <c r="D34" i="13"/>
  <c r="H34" i="15"/>
  <c r="E34" i="15"/>
  <c r="F34" i="15"/>
  <c r="B34" i="15"/>
  <c r="D34" i="15"/>
  <c r="K34" i="15"/>
  <c r="I34" i="15"/>
  <c r="G34" i="15"/>
  <c r="J34" i="15"/>
  <c r="C33" i="11"/>
  <c r="A833" i="11"/>
  <c r="V33" i="11"/>
  <c r="W33" i="11"/>
  <c r="T33" i="11"/>
  <c r="K33" i="11"/>
  <c r="L33" i="11"/>
  <c r="D33" i="11"/>
  <c r="U33" i="11"/>
  <c r="S33" i="11"/>
  <c r="R33" i="11"/>
  <c r="P33" i="11"/>
  <c r="F33" i="11"/>
  <c r="I33" i="11"/>
  <c r="E33" i="11"/>
  <c r="Q33" i="11"/>
  <c r="G33" i="11"/>
  <c r="C33" i="12"/>
  <c r="X34" i="11"/>
  <c r="N34" i="11"/>
  <c r="B34" i="11"/>
  <c r="C34" i="13" s="1"/>
  <c r="O34" i="11"/>
  <c r="M34" i="11"/>
  <c r="G34" i="17"/>
  <c r="D34" i="17"/>
  <c r="B34" i="17"/>
  <c r="K34" i="17"/>
  <c r="L34" i="17"/>
  <c r="M34" i="17"/>
  <c r="J34" i="17"/>
  <c r="I34" i="17"/>
  <c r="E34" i="17"/>
  <c r="H34" i="17" s="1"/>
  <c r="G34" i="13"/>
  <c r="AU39" i="3"/>
  <c r="D34" i="18"/>
  <c r="M34" i="18"/>
  <c r="I34" i="18"/>
  <c r="G34" i="18"/>
  <c r="K34" i="18"/>
  <c r="L34" i="18"/>
  <c r="J34" i="18"/>
  <c r="E34" i="18"/>
  <c r="F34" i="18" s="1"/>
  <c r="D34" i="7"/>
  <c r="A35" i="7"/>
  <c r="AT39" i="3"/>
  <c r="AW38" i="3"/>
  <c r="AX38" i="3" s="1"/>
  <c r="D1484" i="9"/>
  <c r="C1484" i="9"/>
  <c r="A1484" i="9"/>
  <c r="D1482" i="9"/>
  <c r="C1482" i="9"/>
  <c r="A1482" i="9"/>
  <c r="D1480" i="9"/>
  <c r="C1480" i="9"/>
  <c r="A1480" i="9"/>
  <c r="D1478" i="9"/>
  <c r="C1478" i="9"/>
  <c r="A1478" i="9"/>
  <c r="D1476" i="9"/>
  <c r="C1476" i="9"/>
  <c r="A1476" i="9"/>
  <c r="D1474" i="9"/>
  <c r="C1474" i="9"/>
  <c r="A1474" i="9"/>
  <c r="D1472" i="9"/>
  <c r="C1472" i="9"/>
  <c r="A1472" i="9"/>
  <c r="D1470" i="9"/>
  <c r="C1470" i="9"/>
  <c r="A1470" i="9"/>
  <c r="D1468" i="9"/>
  <c r="C1468" i="9"/>
  <c r="A1468" i="9"/>
  <c r="D1466" i="9"/>
  <c r="C1466" i="9"/>
  <c r="A1466" i="9"/>
  <c r="D1464" i="9"/>
  <c r="C1464" i="9"/>
  <c r="A1464" i="9"/>
  <c r="D1462" i="9"/>
  <c r="C1462" i="9"/>
  <c r="A1462" i="9"/>
  <c r="D1460" i="9"/>
  <c r="C1460" i="9"/>
  <c r="A1460" i="9"/>
  <c r="AJ7" i="6"/>
  <c r="B1508" i="9" s="1"/>
  <c r="AK6" i="6"/>
  <c r="AK37" i="6" s="1"/>
  <c r="AJ9" i="6"/>
  <c r="B1510" i="9" s="1"/>
  <c r="AJ8" i="6"/>
  <c r="B1509" i="9" s="1"/>
  <c r="AJ10" i="6"/>
  <c r="B1511" i="9" s="1"/>
  <c r="AJ11" i="6"/>
  <c r="B1512" i="9" s="1"/>
  <c r="AJ12" i="6"/>
  <c r="B1513" i="9" s="1"/>
  <c r="AJ13" i="6"/>
  <c r="B1514" i="9" s="1"/>
  <c r="AJ14" i="6"/>
  <c r="B1515" i="9" s="1"/>
  <c r="AJ15" i="6"/>
  <c r="B1516" i="9" s="1"/>
  <c r="AJ16" i="6"/>
  <c r="B1517" i="9" s="1"/>
  <c r="AJ17" i="6"/>
  <c r="B1518" i="9" s="1"/>
  <c r="AJ18" i="6"/>
  <c r="B1519" i="9" s="1"/>
  <c r="AJ19" i="6"/>
  <c r="B1520" i="9" s="1"/>
  <c r="AJ20" i="6"/>
  <c r="B1521" i="9" s="1"/>
  <c r="AJ21" i="6"/>
  <c r="B1522" i="9" s="1"/>
  <c r="AJ22" i="6"/>
  <c r="B1523" i="9" s="1"/>
  <c r="AJ23" i="6"/>
  <c r="B1524" i="9" s="1"/>
  <c r="AJ24" i="6"/>
  <c r="B1525" i="9" s="1"/>
  <c r="AJ25" i="6"/>
  <c r="B1526" i="9" s="1"/>
  <c r="AJ26" i="6"/>
  <c r="B1527" i="9" s="1"/>
  <c r="AJ27" i="6"/>
  <c r="B1528" i="9" s="1"/>
  <c r="AJ28" i="6"/>
  <c r="B1529" i="9" s="1"/>
  <c r="AJ29" i="6"/>
  <c r="B1530" i="9" s="1"/>
  <c r="AJ30" i="6"/>
  <c r="B1531" i="9" s="1"/>
  <c r="AJ31" i="6"/>
  <c r="B1532" i="9" s="1"/>
  <c r="AJ32" i="6"/>
  <c r="B1533" i="9" s="1"/>
  <c r="AJ33" i="6"/>
  <c r="B1534" i="9" s="1"/>
  <c r="AJ34" i="6"/>
  <c r="B1535" i="9" s="1"/>
  <c r="AJ35" i="6"/>
  <c r="AJ37" i="6"/>
  <c r="AH37" i="6"/>
  <c r="AF37" i="6"/>
  <c r="AD37" i="6"/>
  <c r="AB37" i="6"/>
  <c r="Z37" i="6"/>
  <c r="X37" i="6"/>
  <c r="V37" i="6"/>
  <c r="T37" i="6"/>
  <c r="R37" i="6"/>
  <c r="P37" i="6"/>
  <c r="N37" i="6"/>
  <c r="L37" i="6"/>
  <c r="J37" i="6"/>
  <c r="H37" i="6"/>
  <c r="F37" i="6"/>
  <c r="D38" i="6"/>
  <c r="AI37" i="6"/>
  <c r="AG37" i="6"/>
  <c r="AE37" i="6"/>
  <c r="AC37" i="6"/>
  <c r="AA37" i="6"/>
  <c r="Y37" i="6"/>
  <c r="W37" i="6"/>
  <c r="U37" i="6"/>
  <c r="S37" i="6"/>
  <c r="Q37" i="6"/>
  <c r="O37" i="6"/>
  <c r="M37" i="6"/>
  <c r="K37" i="6"/>
  <c r="I37" i="6"/>
  <c r="G37" i="6"/>
  <c r="D1483" i="9"/>
  <c r="C1483" i="9"/>
  <c r="A1483" i="9"/>
  <c r="D1481" i="9"/>
  <c r="C1481" i="9"/>
  <c r="A1481" i="9"/>
  <c r="D1479" i="9"/>
  <c r="C1479" i="9"/>
  <c r="A1479" i="9"/>
  <c r="D1477" i="9"/>
  <c r="C1477" i="9"/>
  <c r="A1477" i="9"/>
  <c r="D1475" i="9"/>
  <c r="C1475" i="9"/>
  <c r="A1475" i="9"/>
  <c r="D1473" i="9"/>
  <c r="C1473" i="9"/>
  <c r="A1473" i="9"/>
  <c r="D1471" i="9"/>
  <c r="C1471" i="9"/>
  <c r="A1471" i="9"/>
  <c r="D1469" i="9"/>
  <c r="C1469" i="9"/>
  <c r="A1469" i="9"/>
  <c r="D1467" i="9"/>
  <c r="C1467" i="9"/>
  <c r="A1467" i="9"/>
  <c r="D1465" i="9"/>
  <c r="C1465" i="9"/>
  <c r="A1465" i="9"/>
  <c r="D1463" i="9"/>
  <c r="C1463" i="9"/>
  <c r="A1463" i="9"/>
  <c r="D1461" i="9"/>
  <c r="C1461" i="9"/>
  <c r="A1461" i="9"/>
  <c r="D1459" i="9"/>
  <c r="C1459" i="9"/>
  <c r="A1459" i="9"/>
  <c r="D1458" i="9"/>
  <c r="C1458" i="9"/>
  <c r="A1458" i="9"/>
  <c r="X38" i="3"/>
  <c r="AH38" i="3"/>
  <c r="AP38" i="3"/>
  <c r="R38" i="3"/>
  <c r="AG38" i="3"/>
  <c r="Y38" i="3"/>
  <c r="E38" i="3"/>
  <c r="J38" i="3"/>
  <c r="V38" i="3"/>
  <c r="AF38" i="3"/>
  <c r="W38" i="3"/>
  <c r="G38" i="3"/>
  <c r="AR38" i="3"/>
  <c r="P38" i="3"/>
  <c r="L38" i="3"/>
  <c r="AL38" i="3"/>
  <c r="Q38" i="3"/>
  <c r="U38" i="3"/>
  <c r="AB38" i="3"/>
  <c r="S38" i="3"/>
  <c r="H38" i="3"/>
  <c r="Z38" i="3"/>
  <c r="AD38" i="3"/>
  <c r="AI38" i="3"/>
  <c r="F38" i="3"/>
  <c r="AQ38" i="3"/>
  <c r="AC38" i="3"/>
  <c r="AM38" i="3"/>
  <c r="AK38" i="3"/>
  <c r="B38" i="3"/>
  <c r="D38" i="3"/>
  <c r="I38" i="3"/>
  <c r="K38" i="3"/>
  <c r="AN38" i="3"/>
  <c r="AO38" i="3"/>
  <c r="O38" i="3"/>
  <c r="T38" i="3"/>
  <c r="AE38" i="3"/>
  <c r="AA38" i="3"/>
  <c r="AJ38" i="3"/>
  <c r="G35" i="14" l="1"/>
  <c r="G35" i="13"/>
  <c r="E35" i="14"/>
  <c r="N34" i="18"/>
  <c r="A34" i="18" s="1"/>
  <c r="C34" i="15"/>
  <c r="E35" i="12"/>
  <c r="H35" i="13"/>
  <c r="E35" i="13"/>
  <c r="H35" i="14"/>
  <c r="B36" i="18"/>
  <c r="A36" i="17"/>
  <c r="A36" i="15"/>
  <c r="C38" i="3"/>
  <c r="A36" i="16"/>
  <c r="B36" i="7"/>
  <c r="C36" i="7"/>
  <c r="A36" i="11"/>
  <c r="A36" i="12"/>
  <c r="H36" i="12" s="1"/>
  <c r="A36" i="14"/>
  <c r="H36" i="14" s="1"/>
  <c r="A36" i="13"/>
  <c r="G36" i="13" s="1"/>
  <c r="O35" i="11"/>
  <c r="M35" i="11"/>
  <c r="X35" i="11"/>
  <c r="N35" i="11"/>
  <c r="B35" i="11"/>
  <c r="C35" i="15" s="1"/>
  <c r="A834" i="11"/>
  <c r="P34" i="11"/>
  <c r="I34" i="11"/>
  <c r="L34" i="11"/>
  <c r="E34" i="11"/>
  <c r="F34" i="11"/>
  <c r="C34" i="11"/>
  <c r="V34" i="11"/>
  <c r="U34" i="11"/>
  <c r="D34" i="11"/>
  <c r="W34" i="11"/>
  <c r="S34" i="11"/>
  <c r="R34" i="11"/>
  <c r="K34" i="11"/>
  <c r="T34" i="11"/>
  <c r="Q34" i="11"/>
  <c r="G34" i="11"/>
  <c r="N35" i="12"/>
  <c r="L35" i="12"/>
  <c r="J35" i="12"/>
  <c r="O35" i="12"/>
  <c r="P35" i="12"/>
  <c r="D35" i="12"/>
  <c r="K35" i="12"/>
  <c r="B35" i="12"/>
  <c r="M35" i="12"/>
  <c r="I35" i="12"/>
  <c r="F35" i="12"/>
  <c r="C34" i="18"/>
  <c r="AU40" i="3"/>
  <c r="F34" i="17"/>
  <c r="J33" i="11"/>
  <c r="H33" i="11"/>
  <c r="C34" i="14"/>
  <c r="J35" i="13"/>
  <c r="I35" i="13"/>
  <c r="L35" i="13"/>
  <c r="K35" i="13"/>
  <c r="B35" i="13"/>
  <c r="M35" i="13"/>
  <c r="D35" i="13"/>
  <c r="B35" i="16"/>
  <c r="C35" i="16"/>
  <c r="K35" i="15"/>
  <c r="I35" i="15"/>
  <c r="E35" i="15"/>
  <c r="F35" i="15"/>
  <c r="G35" i="15"/>
  <c r="H35" i="15"/>
  <c r="D35" i="15"/>
  <c r="B35" i="15"/>
  <c r="J35" i="15"/>
  <c r="C34" i="17"/>
  <c r="B35" i="14"/>
  <c r="J35" i="14"/>
  <c r="L35" i="14"/>
  <c r="D35" i="14"/>
  <c r="K35" i="14"/>
  <c r="I35" i="14"/>
  <c r="B35" i="17"/>
  <c r="L35" i="17"/>
  <c r="M35" i="17"/>
  <c r="G35" i="17"/>
  <c r="K35" i="17"/>
  <c r="I35" i="17"/>
  <c r="J35" i="17"/>
  <c r="D35" i="17"/>
  <c r="E35" i="17"/>
  <c r="F35" i="17" s="1"/>
  <c r="H34" i="18"/>
  <c r="G35" i="12"/>
  <c r="C34" i="12"/>
  <c r="G35" i="18"/>
  <c r="M35" i="18"/>
  <c r="I35" i="18"/>
  <c r="J35" i="18"/>
  <c r="K35" i="18"/>
  <c r="L35" i="18"/>
  <c r="D35" i="18"/>
  <c r="E35" i="18"/>
  <c r="H35" i="18" s="1"/>
  <c r="D35" i="7"/>
  <c r="A36" i="7"/>
  <c r="D1534" i="9"/>
  <c r="C1534" i="9"/>
  <c r="A1534" i="9"/>
  <c r="D1532" i="9"/>
  <c r="C1532" i="9"/>
  <c r="A1532" i="9"/>
  <c r="D1530" i="9"/>
  <c r="C1530" i="9"/>
  <c r="A1530" i="9"/>
  <c r="D1528" i="9"/>
  <c r="C1528" i="9"/>
  <c r="A1528" i="9"/>
  <c r="D1526" i="9"/>
  <c r="C1526" i="9"/>
  <c r="A1526" i="9"/>
  <c r="D1524" i="9"/>
  <c r="C1524" i="9"/>
  <c r="A1524" i="9"/>
  <c r="D1522" i="9"/>
  <c r="C1522" i="9"/>
  <c r="A1522" i="9"/>
  <c r="D1520" i="9"/>
  <c r="C1520" i="9"/>
  <c r="A1520" i="9"/>
  <c r="D1518" i="9"/>
  <c r="C1518" i="9"/>
  <c r="A1518" i="9"/>
  <c r="D1516" i="9"/>
  <c r="C1516" i="9"/>
  <c r="A1516" i="9"/>
  <c r="D1514" i="9"/>
  <c r="C1514" i="9"/>
  <c r="A1514" i="9"/>
  <c r="D1512" i="9"/>
  <c r="C1512" i="9"/>
  <c r="A1512" i="9"/>
  <c r="D1509" i="9"/>
  <c r="C1509" i="9"/>
  <c r="A1509" i="9"/>
  <c r="AK7" i="6"/>
  <c r="B1558" i="9" s="1"/>
  <c r="AL6" i="6"/>
  <c r="AL38" i="6" s="1"/>
  <c r="AK9" i="6"/>
  <c r="B1560" i="9" s="1"/>
  <c r="AK8" i="6"/>
  <c r="B1559" i="9" s="1"/>
  <c r="AK10" i="6"/>
  <c r="B1561" i="9" s="1"/>
  <c r="AK11" i="6"/>
  <c r="B1562" i="9" s="1"/>
  <c r="AK12" i="6"/>
  <c r="B1563" i="9" s="1"/>
  <c r="AK13" i="6"/>
  <c r="B1564" i="9" s="1"/>
  <c r="AK14" i="6"/>
  <c r="B1565" i="9" s="1"/>
  <c r="AK15" i="6"/>
  <c r="B1566" i="9" s="1"/>
  <c r="AK16" i="6"/>
  <c r="B1567" i="9" s="1"/>
  <c r="AK17" i="6"/>
  <c r="B1568" i="9" s="1"/>
  <c r="AK18" i="6"/>
  <c r="B1569" i="9" s="1"/>
  <c r="AK19" i="6"/>
  <c r="B1570" i="9" s="1"/>
  <c r="AK20" i="6"/>
  <c r="B1571" i="9" s="1"/>
  <c r="AK21" i="6"/>
  <c r="B1572" i="9" s="1"/>
  <c r="AK22" i="6"/>
  <c r="B1573" i="9" s="1"/>
  <c r="AK23" i="6"/>
  <c r="B1574" i="9" s="1"/>
  <c r="AK24" i="6"/>
  <c r="B1575" i="9" s="1"/>
  <c r="AK25" i="6"/>
  <c r="B1576" i="9" s="1"/>
  <c r="AK26" i="6"/>
  <c r="B1577" i="9" s="1"/>
  <c r="AK27" i="6"/>
  <c r="B1578" i="9" s="1"/>
  <c r="AK28" i="6"/>
  <c r="B1579" i="9" s="1"/>
  <c r="AK29" i="6"/>
  <c r="B1580" i="9" s="1"/>
  <c r="AK30" i="6"/>
  <c r="B1581" i="9" s="1"/>
  <c r="AK31" i="6"/>
  <c r="B1582" i="9" s="1"/>
  <c r="AK32" i="6"/>
  <c r="B1583" i="9" s="1"/>
  <c r="AK33" i="6"/>
  <c r="B1584" i="9" s="1"/>
  <c r="AK34" i="6"/>
  <c r="B1585" i="9" s="1"/>
  <c r="AK35" i="6"/>
  <c r="B1586" i="9" s="1"/>
  <c r="AK36" i="6"/>
  <c r="AT40" i="3"/>
  <c r="AW39" i="3"/>
  <c r="AX39" i="3" s="1"/>
  <c r="D39" i="6"/>
  <c r="AK38" i="6"/>
  <c r="AI38" i="6"/>
  <c r="AG38" i="6"/>
  <c r="AE38" i="6"/>
  <c r="AC38" i="6"/>
  <c r="AA38" i="6"/>
  <c r="Y38" i="6"/>
  <c r="W38" i="6"/>
  <c r="U38" i="6"/>
  <c r="S38" i="6"/>
  <c r="Q38" i="6"/>
  <c r="O38" i="6"/>
  <c r="M38" i="6"/>
  <c r="K38" i="6"/>
  <c r="I38" i="6"/>
  <c r="G38" i="6"/>
  <c r="AJ38" i="6"/>
  <c r="AH38" i="6"/>
  <c r="AF38" i="6"/>
  <c r="AD38" i="6"/>
  <c r="AB38" i="6"/>
  <c r="Z38" i="6"/>
  <c r="X38" i="6"/>
  <c r="V38" i="6"/>
  <c r="T38" i="6"/>
  <c r="R38" i="6"/>
  <c r="P38" i="6"/>
  <c r="N38" i="6"/>
  <c r="L38" i="6"/>
  <c r="J38" i="6"/>
  <c r="H38" i="6"/>
  <c r="F38" i="6"/>
  <c r="D1535" i="9"/>
  <c r="C1535" i="9"/>
  <c r="A1535" i="9"/>
  <c r="D1533" i="9"/>
  <c r="C1533" i="9"/>
  <c r="A1533" i="9"/>
  <c r="D1531" i="9"/>
  <c r="C1531" i="9"/>
  <c r="A1531" i="9"/>
  <c r="D1529" i="9"/>
  <c r="C1529" i="9"/>
  <c r="A1529" i="9"/>
  <c r="D1527" i="9"/>
  <c r="C1527" i="9"/>
  <c r="A1527" i="9"/>
  <c r="D1525" i="9"/>
  <c r="C1525" i="9"/>
  <c r="A1525" i="9"/>
  <c r="D1523" i="9"/>
  <c r="C1523" i="9"/>
  <c r="A1523" i="9"/>
  <c r="D1521" i="9"/>
  <c r="C1521" i="9"/>
  <c r="A1521" i="9"/>
  <c r="D1519" i="9"/>
  <c r="C1519" i="9"/>
  <c r="A1519" i="9"/>
  <c r="D1517" i="9"/>
  <c r="C1517" i="9"/>
  <c r="A1517" i="9"/>
  <c r="D1515" i="9"/>
  <c r="C1515" i="9"/>
  <c r="A1515" i="9"/>
  <c r="D1513" i="9"/>
  <c r="C1513" i="9"/>
  <c r="A1513" i="9"/>
  <c r="D1511" i="9"/>
  <c r="C1511" i="9"/>
  <c r="A1511" i="9"/>
  <c r="D1510" i="9"/>
  <c r="C1510" i="9"/>
  <c r="A1510" i="9"/>
  <c r="D1508" i="9"/>
  <c r="C1508" i="9"/>
  <c r="A1508" i="9"/>
  <c r="T39" i="3"/>
  <c r="AA39" i="3"/>
  <c r="R39" i="3"/>
  <c r="B39" i="3"/>
  <c r="O39" i="3"/>
  <c r="AM39" i="3"/>
  <c r="AK39" i="3"/>
  <c r="AH39" i="3"/>
  <c r="F39" i="3"/>
  <c r="AB39" i="3"/>
  <c r="AC39" i="3"/>
  <c r="G39" i="3"/>
  <c r="W39" i="3"/>
  <c r="I39" i="3"/>
  <c r="AI39" i="3"/>
  <c r="AO39" i="3"/>
  <c r="AG39" i="3"/>
  <c r="AD39" i="3"/>
  <c r="AF39" i="3"/>
  <c r="AQ39" i="3"/>
  <c r="V39" i="3"/>
  <c r="H39" i="3"/>
  <c r="AR39" i="3"/>
  <c r="AN39" i="3"/>
  <c r="Q39" i="3"/>
  <c r="AJ39" i="3"/>
  <c r="Z39" i="3"/>
  <c r="L39" i="3"/>
  <c r="D39" i="3"/>
  <c r="E39" i="3"/>
  <c r="AE39" i="3"/>
  <c r="AP39" i="3"/>
  <c r="U39" i="3"/>
  <c r="X39" i="3"/>
  <c r="P39" i="3"/>
  <c r="Y39" i="3"/>
  <c r="K39" i="3"/>
  <c r="AL39" i="3"/>
  <c r="S39" i="3"/>
  <c r="J39" i="3"/>
  <c r="E36" i="12" l="1"/>
  <c r="F36" i="12"/>
  <c r="G36" i="12"/>
  <c r="C35" i="13"/>
  <c r="E36" i="14"/>
  <c r="F35" i="18"/>
  <c r="N35" i="18" s="1"/>
  <c r="A35" i="18" s="1"/>
  <c r="F36" i="13"/>
  <c r="E36" i="13"/>
  <c r="H36" i="13"/>
  <c r="G36" i="14"/>
  <c r="F36" i="14"/>
  <c r="C35" i="12"/>
  <c r="B37" i="18"/>
  <c r="A37" i="17"/>
  <c r="A37" i="15"/>
  <c r="C39" i="3"/>
  <c r="A37" i="16"/>
  <c r="A37" i="14"/>
  <c r="H37" i="14" s="1"/>
  <c r="A37" i="11"/>
  <c r="B37" i="7"/>
  <c r="A37" i="12"/>
  <c r="F37" i="12" s="1"/>
  <c r="C37" i="7"/>
  <c r="A37" i="13"/>
  <c r="G37" i="13" s="1"/>
  <c r="CI37" i="3"/>
  <c r="CF37" i="3"/>
  <c r="CH37" i="3"/>
  <c r="CG37" i="3"/>
  <c r="CE37" i="3"/>
  <c r="H35" i="17"/>
  <c r="C35" i="17"/>
  <c r="J34" i="11"/>
  <c r="H34" i="11"/>
  <c r="B36" i="11"/>
  <c r="C36" i="17" s="1"/>
  <c r="M36" i="11"/>
  <c r="X36" i="11"/>
  <c r="N36" i="11"/>
  <c r="O36" i="11"/>
  <c r="C35" i="14"/>
  <c r="C35" i="18"/>
  <c r="K36" i="13"/>
  <c r="J36" i="13"/>
  <c r="D36" i="13"/>
  <c r="L36" i="13"/>
  <c r="M36" i="13"/>
  <c r="B36" i="13"/>
  <c r="I36" i="13"/>
  <c r="H36" i="15"/>
  <c r="B36" i="15"/>
  <c r="E36" i="15"/>
  <c r="F36" i="15"/>
  <c r="K36" i="15"/>
  <c r="I36" i="15"/>
  <c r="D36" i="15"/>
  <c r="G36" i="15"/>
  <c r="J36" i="15"/>
  <c r="AU41" i="3"/>
  <c r="B36" i="16"/>
  <c r="C36" i="16"/>
  <c r="D36" i="14"/>
  <c r="L36" i="14"/>
  <c r="J36" i="14"/>
  <c r="K36" i="14"/>
  <c r="B36" i="14"/>
  <c r="I36" i="14"/>
  <c r="G36" i="17"/>
  <c r="D36" i="17"/>
  <c r="B36" i="17"/>
  <c r="L36" i="17"/>
  <c r="J36" i="17"/>
  <c r="M36" i="17"/>
  <c r="K36" i="17"/>
  <c r="I36" i="17"/>
  <c r="E36" i="17"/>
  <c r="H36" i="17" s="1"/>
  <c r="A835" i="11"/>
  <c r="U35" i="11"/>
  <c r="R35" i="11"/>
  <c r="E35" i="11"/>
  <c r="D35" i="11"/>
  <c r="S35" i="11"/>
  <c r="F35" i="11"/>
  <c r="K35" i="11"/>
  <c r="I35" i="11"/>
  <c r="T35" i="11"/>
  <c r="W35" i="11"/>
  <c r="C35" i="11"/>
  <c r="L35" i="11"/>
  <c r="P35" i="11"/>
  <c r="V35" i="11"/>
  <c r="G35" i="11"/>
  <c r="Q35" i="11"/>
  <c r="O36" i="12"/>
  <c r="M36" i="12"/>
  <c r="P36" i="12"/>
  <c r="K36" i="12"/>
  <c r="J36" i="12"/>
  <c r="N36" i="12"/>
  <c r="B36" i="12"/>
  <c r="L36" i="12"/>
  <c r="D36" i="12"/>
  <c r="I36" i="12"/>
  <c r="L36" i="18"/>
  <c r="D36" i="18"/>
  <c r="M36" i="18"/>
  <c r="I36" i="18"/>
  <c r="J36" i="18"/>
  <c r="K36" i="18"/>
  <c r="G36" i="18"/>
  <c r="E36" i="18"/>
  <c r="H36" i="18" s="1"/>
  <c r="D36" i="7"/>
  <c r="A37" i="7"/>
  <c r="AL39" i="6"/>
  <c r="AJ39" i="6"/>
  <c r="AH39" i="6"/>
  <c r="AF39" i="6"/>
  <c r="AD39" i="6"/>
  <c r="AB39" i="6"/>
  <c r="Z39" i="6"/>
  <c r="X39" i="6"/>
  <c r="V39" i="6"/>
  <c r="T39" i="6"/>
  <c r="R39" i="6"/>
  <c r="P39" i="6"/>
  <c r="N39" i="6"/>
  <c r="L39" i="6"/>
  <c r="J39" i="6"/>
  <c r="H39" i="6"/>
  <c r="F39" i="6"/>
  <c r="D40" i="6"/>
  <c r="AK39" i="6"/>
  <c r="AI39" i="6"/>
  <c r="AG39" i="6"/>
  <c r="AE39" i="6"/>
  <c r="AC39" i="6"/>
  <c r="AA39" i="6"/>
  <c r="Y39" i="6"/>
  <c r="W39" i="6"/>
  <c r="U39" i="6"/>
  <c r="S39" i="6"/>
  <c r="Q39" i="6"/>
  <c r="O39" i="6"/>
  <c r="M39" i="6"/>
  <c r="K39" i="6"/>
  <c r="I39" i="6"/>
  <c r="G39" i="6"/>
  <c r="D1585" i="9"/>
  <c r="C1585" i="9"/>
  <c r="A1585" i="9"/>
  <c r="D1583" i="9"/>
  <c r="C1583" i="9"/>
  <c r="A1583" i="9"/>
  <c r="D1581" i="9"/>
  <c r="C1581" i="9"/>
  <c r="A1581" i="9"/>
  <c r="D1579" i="9"/>
  <c r="C1579" i="9"/>
  <c r="A1579" i="9"/>
  <c r="D1577" i="9"/>
  <c r="C1577" i="9"/>
  <c r="A1577" i="9"/>
  <c r="D1575" i="9"/>
  <c r="C1575" i="9"/>
  <c r="A1575" i="9"/>
  <c r="D1573" i="9"/>
  <c r="C1573" i="9"/>
  <c r="A1573" i="9"/>
  <c r="D1571" i="9"/>
  <c r="C1571" i="9"/>
  <c r="A1571" i="9"/>
  <c r="D1569" i="9"/>
  <c r="C1569" i="9"/>
  <c r="A1569" i="9"/>
  <c r="D1567" i="9"/>
  <c r="C1567" i="9"/>
  <c r="A1567" i="9"/>
  <c r="D1565" i="9"/>
  <c r="C1565" i="9"/>
  <c r="A1565" i="9"/>
  <c r="D1563" i="9"/>
  <c r="C1563" i="9"/>
  <c r="A1563" i="9"/>
  <c r="D1561" i="9"/>
  <c r="C1561" i="9"/>
  <c r="A1561" i="9"/>
  <c r="D1560" i="9"/>
  <c r="C1560" i="9"/>
  <c r="A1560" i="9"/>
  <c r="D1558" i="9"/>
  <c r="C1558" i="9"/>
  <c r="A1558" i="9"/>
  <c r="AT41" i="3"/>
  <c r="AW40" i="3"/>
  <c r="AX40" i="3" s="1"/>
  <c r="D1586" i="9"/>
  <c r="C1586" i="9"/>
  <c r="A1586" i="9"/>
  <c r="D1584" i="9"/>
  <c r="C1584" i="9"/>
  <c r="A1584" i="9"/>
  <c r="D1582" i="9"/>
  <c r="C1582" i="9"/>
  <c r="A1582" i="9"/>
  <c r="D1580" i="9"/>
  <c r="C1580" i="9"/>
  <c r="A1580" i="9"/>
  <c r="D1578" i="9"/>
  <c r="C1578" i="9"/>
  <c r="A1578" i="9"/>
  <c r="D1576" i="9"/>
  <c r="C1576" i="9"/>
  <c r="A1576" i="9"/>
  <c r="D1574" i="9"/>
  <c r="C1574" i="9"/>
  <c r="A1574" i="9"/>
  <c r="D1572" i="9"/>
  <c r="C1572" i="9"/>
  <c r="A1572" i="9"/>
  <c r="D1570" i="9"/>
  <c r="C1570" i="9"/>
  <c r="A1570" i="9"/>
  <c r="D1568" i="9"/>
  <c r="C1568" i="9"/>
  <c r="A1568" i="9"/>
  <c r="D1566" i="9"/>
  <c r="C1566" i="9"/>
  <c r="A1566" i="9"/>
  <c r="D1564" i="9"/>
  <c r="C1564" i="9"/>
  <c r="A1564" i="9"/>
  <c r="D1562" i="9"/>
  <c r="C1562" i="9"/>
  <c r="A1562" i="9"/>
  <c r="D1559" i="9"/>
  <c r="C1559" i="9"/>
  <c r="A1559" i="9"/>
  <c r="AL7" i="6"/>
  <c r="B1608" i="9" s="1"/>
  <c r="AM6" i="6"/>
  <c r="AL9" i="6"/>
  <c r="B1610" i="9" s="1"/>
  <c r="AL8" i="6"/>
  <c r="B1609" i="9" s="1"/>
  <c r="AL10" i="6"/>
  <c r="B1611" i="9" s="1"/>
  <c r="AL11" i="6"/>
  <c r="B1612" i="9" s="1"/>
  <c r="AL12" i="6"/>
  <c r="B1613" i="9" s="1"/>
  <c r="AL13" i="6"/>
  <c r="B1614" i="9" s="1"/>
  <c r="AL14" i="6"/>
  <c r="B1615" i="9" s="1"/>
  <c r="AL15" i="6"/>
  <c r="B1616" i="9" s="1"/>
  <c r="AL16" i="6"/>
  <c r="B1617" i="9" s="1"/>
  <c r="AL17" i="6"/>
  <c r="B1618" i="9" s="1"/>
  <c r="AL18" i="6"/>
  <c r="B1619" i="9" s="1"/>
  <c r="AL19" i="6"/>
  <c r="B1620" i="9" s="1"/>
  <c r="AL20" i="6"/>
  <c r="B1621" i="9" s="1"/>
  <c r="AL21" i="6"/>
  <c r="B1622" i="9" s="1"/>
  <c r="AL22" i="6"/>
  <c r="B1623" i="9" s="1"/>
  <c r="AL23" i="6"/>
  <c r="B1624" i="9" s="1"/>
  <c r="AL24" i="6"/>
  <c r="B1625" i="9" s="1"/>
  <c r="AL25" i="6"/>
  <c r="B1626" i="9" s="1"/>
  <c r="AL26" i="6"/>
  <c r="B1627" i="9" s="1"/>
  <c r="AL27" i="6"/>
  <c r="B1628" i="9" s="1"/>
  <c r="AL28" i="6"/>
  <c r="B1629" i="9" s="1"/>
  <c r="AL29" i="6"/>
  <c r="B1630" i="9" s="1"/>
  <c r="AL30" i="6"/>
  <c r="B1631" i="9" s="1"/>
  <c r="AL31" i="6"/>
  <c r="B1632" i="9" s="1"/>
  <c r="AL32" i="6"/>
  <c r="B1633" i="9" s="1"/>
  <c r="AL33" i="6"/>
  <c r="B1634" i="9" s="1"/>
  <c r="AL34" i="6"/>
  <c r="B1635" i="9" s="1"/>
  <c r="AL35" i="6"/>
  <c r="B1636" i="9" s="1"/>
  <c r="AL36" i="6"/>
  <c r="B1637" i="9" s="1"/>
  <c r="AL37" i="6"/>
  <c r="F40" i="3"/>
  <c r="AC40" i="3"/>
  <c r="AM40" i="3"/>
  <c r="V40" i="3"/>
  <c r="P40" i="3"/>
  <c r="U40" i="3"/>
  <c r="H40" i="3"/>
  <c r="AQ40" i="3"/>
  <c r="Z40" i="3"/>
  <c r="AK40" i="3"/>
  <c r="AH40" i="3"/>
  <c r="G40" i="3"/>
  <c r="AO40" i="3"/>
  <c r="I40" i="3"/>
  <c r="R40" i="3"/>
  <c r="Q40" i="3"/>
  <c r="AB40" i="3"/>
  <c r="AR40" i="3"/>
  <c r="AG40" i="3"/>
  <c r="AD40" i="3"/>
  <c r="K40" i="3"/>
  <c r="AN40" i="3"/>
  <c r="W40" i="3"/>
  <c r="AE40" i="3"/>
  <c r="Y40" i="3"/>
  <c r="T40" i="3"/>
  <c r="AL40" i="3"/>
  <c r="X40" i="3"/>
  <c r="AF40" i="3"/>
  <c r="AJ40" i="3"/>
  <c r="S40" i="3"/>
  <c r="L40" i="3"/>
  <c r="AI40" i="3"/>
  <c r="AA40" i="3"/>
  <c r="J40" i="3"/>
  <c r="B40" i="3"/>
  <c r="O40" i="3"/>
  <c r="AP40" i="3"/>
  <c r="E40" i="3"/>
  <c r="D40" i="3"/>
  <c r="H37" i="12" l="1"/>
  <c r="E37" i="12"/>
  <c r="G37" i="12"/>
  <c r="F37" i="13"/>
  <c r="C36" i="18"/>
  <c r="G37" i="14"/>
  <c r="C36" i="12"/>
  <c r="C36" i="14"/>
  <c r="H37" i="13"/>
  <c r="E37" i="13"/>
  <c r="F36" i="17"/>
  <c r="C36" i="13"/>
  <c r="E37" i="14"/>
  <c r="F37" i="14"/>
  <c r="B38" i="18"/>
  <c r="A38" i="17"/>
  <c r="A38" i="16"/>
  <c r="A38" i="15"/>
  <c r="C40" i="3"/>
  <c r="B38" i="7"/>
  <c r="A38" i="11"/>
  <c r="A38" i="12"/>
  <c r="H38" i="12" s="1"/>
  <c r="C38" i="7"/>
  <c r="A38" i="14"/>
  <c r="G38" i="14" s="1"/>
  <c r="A38" i="13"/>
  <c r="H38" i="13" s="1"/>
  <c r="O37" i="11"/>
  <c r="N37" i="11"/>
  <c r="M37" i="11"/>
  <c r="X37" i="11"/>
  <c r="B37" i="11"/>
  <c r="C37" i="15" s="1"/>
  <c r="F36" i="18"/>
  <c r="N36" i="18" s="1"/>
  <c r="A36" i="18" s="1"/>
  <c r="D37" i="14"/>
  <c r="B37" i="14"/>
  <c r="K37" i="14"/>
  <c r="J37" i="14"/>
  <c r="L37" i="14"/>
  <c r="I37" i="14"/>
  <c r="J35" i="11"/>
  <c r="H35" i="11"/>
  <c r="A836" i="11"/>
  <c r="P36" i="11"/>
  <c r="I36" i="11"/>
  <c r="L36" i="11"/>
  <c r="E36" i="11"/>
  <c r="F36" i="11"/>
  <c r="C36" i="11"/>
  <c r="V36" i="11"/>
  <c r="U36" i="11"/>
  <c r="T36" i="11"/>
  <c r="W36" i="11"/>
  <c r="K36" i="11"/>
  <c r="R36" i="11"/>
  <c r="D36" i="11"/>
  <c r="S36" i="11"/>
  <c r="Q36" i="11"/>
  <c r="G36" i="11"/>
  <c r="M37" i="13"/>
  <c r="I37" i="13"/>
  <c r="B37" i="13"/>
  <c r="D37" i="13"/>
  <c r="J37" i="13"/>
  <c r="K37" i="13"/>
  <c r="L37" i="13"/>
  <c r="K37" i="15"/>
  <c r="I37" i="15"/>
  <c r="E37" i="15"/>
  <c r="G37" i="15"/>
  <c r="H37" i="15"/>
  <c r="F37" i="15"/>
  <c r="D37" i="15"/>
  <c r="B37" i="15"/>
  <c r="J37" i="15"/>
  <c r="B37" i="16"/>
  <c r="C37" i="16"/>
  <c r="C36" i="15"/>
  <c r="B37" i="17"/>
  <c r="L37" i="17"/>
  <c r="M37" i="17"/>
  <c r="I37" i="17"/>
  <c r="G37" i="17"/>
  <c r="J37" i="17"/>
  <c r="K37" i="17"/>
  <c r="D37" i="17"/>
  <c r="E37" i="17"/>
  <c r="F37" i="17" s="1"/>
  <c r="AU42" i="3"/>
  <c r="M37" i="12"/>
  <c r="P37" i="12"/>
  <c r="K37" i="12"/>
  <c r="N37" i="12"/>
  <c r="D37" i="12"/>
  <c r="L37" i="12"/>
  <c r="O37" i="12"/>
  <c r="J37" i="12"/>
  <c r="B37" i="12"/>
  <c r="I37" i="12"/>
  <c r="I37" i="18"/>
  <c r="G37" i="18"/>
  <c r="M37" i="18"/>
  <c r="K37" i="18"/>
  <c r="L37" i="18"/>
  <c r="J37" i="18"/>
  <c r="D37" i="18"/>
  <c r="E37" i="18"/>
  <c r="H37" i="18" s="1"/>
  <c r="D37" i="7"/>
  <c r="A38" i="7"/>
  <c r="D1637" i="9"/>
  <c r="C1637" i="9"/>
  <c r="A1637" i="9"/>
  <c r="D1635" i="9"/>
  <c r="C1635" i="9"/>
  <c r="A1635" i="9"/>
  <c r="D1633" i="9"/>
  <c r="C1633" i="9"/>
  <c r="A1633" i="9"/>
  <c r="D1631" i="9"/>
  <c r="C1631" i="9"/>
  <c r="A1631" i="9"/>
  <c r="D1629" i="9"/>
  <c r="C1629" i="9"/>
  <c r="A1629" i="9"/>
  <c r="D1627" i="9"/>
  <c r="C1627" i="9"/>
  <c r="A1627" i="9"/>
  <c r="D1625" i="9"/>
  <c r="C1625" i="9"/>
  <c r="A1625" i="9"/>
  <c r="D1623" i="9"/>
  <c r="C1623" i="9"/>
  <c r="A1623" i="9"/>
  <c r="D1621" i="9"/>
  <c r="C1621" i="9"/>
  <c r="A1621" i="9"/>
  <c r="D1619" i="9"/>
  <c r="C1619" i="9"/>
  <c r="A1619" i="9"/>
  <c r="D1617" i="9"/>
  <c r="C1617" i="9"/>
  <c r="A1617" i="9"/>
  <c r="D1615" i="9"/>
  <c r="C1615" i="9"/>
  <c r="A1615" i="9"/>
  <c r="D1613" i="9"/>
  <c r="C1613" i="9"/>
  <c r="A1613" i="9"/>
  <c r="D1611" i="9"/>
  <c r="C1611" i="9"/>
  <c r="A1611" i="9"/>
  <c r="D1610" i="9"/>
  <c r="C1610" i="9"/>
  <c r="A1610" i="9"/>
  <c r="D1608" i="9"/>
  <c r="C1608" i="9"/>
  <c r="A1608" i="9"/>
  <c r="D1636" i="9"/>
  <c r="C1636" i="9"/>
  <c r="A1636" i="9"/>
  <c r="D1634" i="9"/>
  <c r="C1634" i="9"/>
  <c r="A1634" i="9"/>
  <c r="D1632" i="9"/>
  <c r="C1632" i="9"/>
  <c r="A1632" i="9"/>
  <c r="D1630" i="9"/>
  <c r="C1630" i="9"/>
  <c r="A1630" i="9"/>
  <c r="D1628" i="9"/>
  <c r="C1628" i="9"/>
  <c r="A1628" i="9"/>
  <c r="D1626" i="9"/>
  <c r="C1626" i="9"/>
  <c r="A1626" i="9"/>
  <c r="D1624" i="9"/>
  <c r="C1624" i="9"/>
  <c r="A1624" i="9"/>
  <c r="D1622" i="9"/>
  <c r="C1622" i="9"/>
  <c r="A1622" i="9"/>
  <c r="D1620" i="9"/>
  <c r="C1620" i="9"/>
  <c r="A1620" i="9"/>
  <c r="D1618" i="9"/>
  <c r="C1618" i="9"/>
  <c r="A1618" i="9"/>
  <c r="D1616" i="9"/>
  <c r="C1616" i="9"/>
  <c r="A1616" i="9"/>
  <c r="D1614" i="9"/>
  <c r="C1614" i="9"/>
  <c r="A1614" i="9"/>
  <c r="D1612" i="9"/>
  <c r="C1612" i="9"/>
  <c r="A1612" i="9"/>
  <c r="D1609" i="9"/>
  <c r="C1609" i="9"/>
  <c r="A1609" i="9"/>
  <c r="AM7" i="6"/>
  <c r="B1658" i="9" s="1"/>
  <c r="AN6" i="6"/>
  <c r="AM8" i="6"/>
  <c r="B1659" i="9" s="1"/>
  <c r="AM9" i="6"/>
  <c r="B1660" i="9" s="1"/>
  <c r="AM10" i="6"/>
  <c r="B1661" i="9" s="1"/>
  <c r="AM11" i="6"/>
  <c r="B1662" i="9" s="1"/>
  <c r="AM12" i="6"/>
  <c r="B1663" i="9" s="1"/>
  <c r="AM13" i="6"/>
  <c r="B1664" i="9" s="1"/>
  <c r="AM14" i="6"/>
  <c r="B1665" i="9" s="1"/>
  <c r="AM15" i="6"/>
  <c r="B1666" i="9" s="1"/>
  <c r="AM16" i="6"/>
  <c r="B1667" i="9" s="1"/>
  <c r="AM17" i="6"/>
  <c r="B1668" i="9" s="1"/>
  <c r="AM18" i="6"/>
  <c r="B1669" i="9" s="1"/>
  <c r="AM19" i="6"/>
  <c r="B1670" i="9" s="1"/>
  <c r="AM20" i="6"/>
  <c r="B1671" i="9" s="1"/>
  <c r="AM21" i="6"/>
  <c r="B1672" i="9" s="1"/>
  <c r="AM22" i="6"/>
  <c r="B1673" i="9" s="1"/>
  <c r="AM23" i="6"/>
  <c r="B1674" i="9" s="1"/>
  <c r="AM24" i="6"/>
  <c r="B1675" i="9" s="1"/>
  <c r="AM25" i="6"/>
  <c r="B1676" i="9" s="1"/>
  <c r="AM26" i="6"/>
  <c r="B1677" i="9" s="1"/>
  <c r="AM27" i="6"/>
  <c r="B1678" i="9" s="1"/>
  <c r="AM28" i="6"/>
  <c r="B1679" i="9" s="1"/>
  <c r="AM29" i="6"/>
  <c r="B1680" i="9" s="1"/>
  <c r="AM30" i="6"/>
  <c r="B1681" i="9" s="1"/>
  <c r="AM31" i="6"/>
  <c r="B1682" i="9" s="1"/>
  <c r="AM32" i="6"/>
  <c r="B1683" i="9" s="1"/>
  <c r="AM33" i="6"/>
  <c r="B1684" i="9" s="1"/>
  <c r="AM34" i="6"/>
  <c r="B1685" i="9" s="1"/>
  <c r="AM35" i="6"/>
  <c r="B1686" i="9" s="1"/>
  <c r="AM36" i="6"/>
  <c r="B1687" i="9" s="1"/>
  <c r="AM37" i="6"/>
  <c r="B1688" i="9" s="1"/>
  <c r="AM38" i="6"/>
  <c r="AT42" i="3"/>
  <c r="AW41" i="3"/>
  <c r="AX41" i="3" s="1"/>
  <c r="D41" i="6"/>
  <c r="AM40" i="6"/>
  <c r="AK40" i="6"/>
  <c r="AI40" i="6"/>
  <c r="AG40" i="6"/>
  <c r="AE40" i="6"/>
  <c r="AC40" i="6"/>
  <c r="AA40" i="6"/>
  <c r="Y40" i="6"/>
  <c r="W40" i="6"/>
  <c r="U40" i="6"/>
  <c r="S40" i="6"/>
  <c r="Q40" i="6"/>
  <c r="O40" i="6"/>
  <c r="M40" i="6"/>
  <c r="K40" i="6"/>
  <c r="I40" i="6"/>
  <c r="G40" i="6"/>
  <c r="AN40" i="6"/>
  <c r="AL40" i="6"/>
  <c r="AJ40" i="6"/>
  <c r="AH40" i="6"/>
  <c r="AF40" i="6"/>
  <c r="AD40" i="6"/>
  <c r="AB40" i="6"/>
  <c r="Z40" i="6"/>
  <c r="X40" i="6"/>
  <c r="V40" i="6"/>
  <c r="T40" i="6"/>
  <c r="R40" i="6"/>
  <c r="P40" i="6"/>
  <c r="N40" i="6"/>
  <c r="L40" i="6"/>
  <c r="J40" i="6"/>
  <c r="H40" i="6"/>
  <c r="F40" i="6"/>
  <c r="AM39" i="6"/>
  <c r="V41" i="3"/>
  <c r="J41" i="3"/>
  <c r="AO41" i="3"/>
  <c r="E41" i="3"/>
  <c r="AG41" i="3"/>
  <c r="AE41" i="3"/>
  <c r="K41" i="3"/>
  <c r="P41" i="3"/>
  <c r="F41" i="3"/>
  <c r="AM41" i="3"/>
  <c r="AJ41" i="3"/>
  <c r="S41" i="3"/>
  <c r="T41" i="3"/>
  <c r="AR41" i="3"/>
  <c r="H41" i="3"/>
  <c r="AP41" i="3"/>
  <c r="AH41" i="3"/>
  <c r="AI41" i="3"/>
  <c r="AL41" i="3"/>
  <c r="Q41" i="3"/>
  <c r="I41" i="3"/>
  <c r="R41" i="3"/>
  <c r="B41" i="3"/>
  <c r="AD41" i="3"/>
  <c r="Y41" i="3"/>
  <c r="L41" i="3"/>
  <c r="AB41" i="3"/>
  <c r="U41" i="3"/>
  <c r="AA41" i="3"/>
  <c r="Z41" i="3"/>
  <c r="O41" i="3"/>
  <c r="X41" i="3"/>
  <c r="AK41" i="3"/>
  <c r="D41" i="3"/>
  <c r="AQ41" i="3"/>
  <c r="G41" i="3"/>
  <c r="AF41" i="3"/>
  <c r="AC41" i="3"/>
  <c r="AN41" i="3"/>
  <c r="W41" i="3"/>
  <c r="C37" i="12" l="1"/>
  <c r="C37" i="17"/>
  <c r="G38" i="13"/>
  <c r="C37" i="14"/>
  <c r="H37" i="17"/>
  <c r="C37" i="13"/>
  <c r="H38" i="14"/>
  <c r="E38" i="13"/>
  <c r="C37" i="18"/>
  <c r="F38" i="13"/>
  <c r="E38" i="14"/>
  <c r="F38" i="14"/>
  <c r="B39" i="18"/>
  <c r="A39" i="17"/>
  <c r="C41" i="3"/>
  <c r="A39" i="16"/>
  <c r="A39" i="15"/>
  <c r="C39" i="7"/>
  <c r="A39" i="14"/>
  <c r="H39" i="14" s="1"/>
  <c r="A39" i="11"/>
  <c r="A39" i="12"/>
  <c r="H39" i="12" s="1"/>
  <c r="B39" i="7"/>
  <c r="A39" i="13"/>
  <c r="E39" i="13" s="1"/>
  <c r="CH38" i="3"/>
  <c r="CE38" i="3"/>
  <c r="CG38" i="3"/>
  <c r="CF38" i="3"/>
  <c r="CI38" i="3"/>
  <c r="D38" i="12"/>
  <c r="B38" i="12"/>
  <c r="O38" i="12"/>
  <c r="N38" i="12"/>
  <c r="J38" i="12"/>
  <c r="K38" i="12"/>
  <c r="P38" i="12"/>
  <c r="L38" i="12"/>
  <c r="M38" i="12"/>
  <c r="I38" i="12"/>
  <c r="B38" i="11"/>
  <c r="C38" i="12" s="1"/>
  <c r="M38" i="11"/>
  <c r="X38" i="11"/>
  <c r="N38" i="11"/>
  <c r="O38" i="11"/>
  <c r="F37" i="18"/>
  <c r="N37" i="18" s="1"/>
  <c r="A37" i="18" s="1"/>
  <c r="E38" i="12"/>
  <c r="J38" i="13"/>
  <c r="M38" i="13"/>
  <c r="K38" i="13"/>
  <c r="B38" i="13"/>
  <c r="I38" i="13"/>
  <c r="L38" i="13"/>
  <c r="D38" i="13"/>
  <c r="B38" i="16"/>
  <c r="C38" i="16"/>
  <c r="F38" i="12"/>
  <c r="B38" i="14"/>
  <c r="K38" i="14"/>
  <c r="L38" i="14"/>
  <c r="D38" i="14"/>
  <c r="J38" i="14"/>
  <c r="I38" i="14"/>
  <c r="G38" i="17"/>
  <c r="M38" i="17"/>
  <c r="I38" i="17"/>
  <c r="L38" i="17"/>
  <c r="D38" i="17"/>
  <c r="B38" i="17"/>
  <c r="J38" i="17"/>
  <c r="K38" i="17"/>
  <c r="E38" i="17"/>
  <c r="F38" i="17" s="1"/>
  <c r="AU43" i="3"/>
  <c r="J36" i="11"/>
  <c r="H36" i="11"/>
  <c r="H38" i="15"/>
  <c r="G38" i="15"/>
  <c r="E38" i="15"/>
  <c r="F38" i="15"/>
  <c r="B38" i="15"/>
  <c r="D38" i="15"/>
  <c r="K38" i="15"/>
  <c r="I38" i="15"/>
  <c r="J38" i="15"/>
  <c r="G38" i="12"/>
  <c r="U37" i="11"/>
  <c r="R37" i="11"/>
  <c r="S37" i="11"/>
  <c r="P37" i="11"/>
  <c r="K37" i="11"/>
  <c r="L37" i="11"/>
  <c r="C37" i="11"/>
  <c r="A837" i="11"/>
  <c r="I37" i="11"/>
  <c r="E37" i="11"/>
  <c r="V37" i="11"/>
  <c r="D37" i="11"/>
  <c r="W37" i="11"/>
  <c r="T37" i="11"/>
  <c r="F37" i="11"/>
  <c r="Q37" i="11"/>
  <c r="G37" i="11"/>
  <c r="I38" i="18"/>
  <c r="G38" i="18"/>
  <c r="D38" i="18"/>
  <c r="M38" i="18"/>
  <c r="L38" i="18"/>
  <c r="K38" i="18"/>
  <c r="J38" i="18"/>
  <c r="E38" i="18"/>
  <c r="H38" i="18" s="1"/>
  <c r="D38" i="7"/>
  <c r="A39" i="7"/>
  <c r="AN41" i="6"/>
  <c r="AL41" i="6"/>
  <c r="AJ41" i="6"/>
  <c r="AH41" i="6"/>
  <c r="AF41" i="6"/>
  <c r="AD41" i="6"/>
  <c r="AB41" i="6"/>
  <c r="Z41" i="6"/>
  <c r="X41" i="6"/>
  <c r="V41" i="6"/>
  <c r="T41" i="6"/>
  <c r="R41" i="6"/>
  <c r="P41" i="6"/>
  <c r="N41" i="6"/>
  <c r="L41" i="6"/>
  <c r="J41" i="6"/>
  <c r="H41" i="6"/>
  <c r="F41" i="6"/>
  <c r="D42" i="6"/>
  <c r="AM41" i="6"/>
  <c r="AK41" i="6"/>
  <c r="AI41" i="6"/>
  <c r="AG41" i="6"/>
  <c r="AE41" i="6"/>
  <c r="AC41" i="6"/>
  <c r="AA41" i="6"/>
  <c r="Y41" i="6"/>
  <c r="W41" i="6"/>
  <c r="U41" i="6"/>
  <c r="S41" i="6"/>
  <c r="Q41" i="6"/>
  <c r="O41" i="6"/>
  <c r="M41" i="6"/>
  <c r="K41" i="6"/>
  <c r="I41" i="6"/>
  <c r="G41" i="6"/>
  <c r="D1687" i="9"/>
  <c r="C1687" i="9"/>
  <c r="A1687" i="9"/>
  <c r="D1685" i="9"/>
  <c r="C1685" i="9"/>
  <c r="A1685" i="9"/>
  <c r="D1683" i="9"/>
  <c r="C1683" i="9"/>
  <c r="A1683" i="9"/>
  <c r="D1681" i="9"/>
  <c r="C1681" i="9"/>
  <c r="A1681" i="9"/>
  <c r="D1679" i="9"/>
  <c r="C1679" i="9"/>
  <c r="A1679" i="9"/>
  <c r="D1677" i="9"/>
  <c r="C1677" i="9"/>
  <c r="A1677" i="9"/>
  <c r="D1675" i="9"/>
  <c r="C1675" i="9"/>
  <c r="A1675" i="9"/>
  <c r="D1673" i="9"/>
  <c r="C1673" i="9"/>
  <c r="A1673" i="9"/>
  <c r="D1671" i="9"/>
  <c r="C1671" i="9"/>
  <c r="A1671" i="9"/>
  <c r="D1669" i="9"/>
  <c r="C1669" i="9"/>
  <c r="A1669" i="9"/>
  <c r="D1667" i="9"/>
  <c r="C1667" i="9"/>
  <c r="A1667" i="9"/>
  <c r="D1665" i="9"/>
  <c r="C1665" i="9"/>
  <c r="A1665" i="9"/>
  <c r="D1663" i="9"/>
  <c r="C1663" i="9"/>
  <c r="A1663" i="9"/>
  <c r="D1661" i="9"/>
  <c r="C1661" i="9"/>
  <c r="A1661" i="9"/>
  <c r="D1659" i="9"/>
  <c r="C1659" i="9"/>
  <c r="A1659" i="9"/>
  <c r="D1658" i="9"/>
  <c r="C1658" i="9"/>
  <c r="A1658" i="9"/>
  <c r="AT43" i="3"/>
  <c r="AW42" i="3"/>
  <c r="AX42" i="3" s="1"/>
  <c r="D1688" i="9"/>
  <c r="C1688" i="9"/>
  <c r="A1688" i="9"/>
  <c r="D1686" i="9"/>
  <c r="C1686" i="9"/>
  <c r="A1686" i="9"/>
  <c r="D1684" i="9"/>
  <c r="C1684" i="9"/>
  <c r="A1684" i="9"/>
  <c r="D1682" i="9"/>
  <c r="C1682" i="9"/>
  <c r="A1682" i="9"/>
  <c r="D1680" i="9"/>
  <c r="C1680" i="9"/>
  <c r="A1680" i="9"/>
  <c r="D1678" i="9"/>
  <c r="C1678" i="9"/>
  <c r="A1678" i="9"/>
  <c r="D1676" i="9"/>
  <c r="C1676" i="9"/>
  <c r="A1676" i="9"/>
  <c r="D1674" i="9"/>
  <c r="C1674" i="9"/>
  <c r="A1674" i="9"/>
  <c r="D1672" i="9"/>
  <c r="C1672" i="9"/>
  <c r="A1672" i="9"/>
  <c r="D1670" i="9"/>
  <c r="C1670" i="9"/>
  <c r="A1670" i="9"/>
  <c r="D1668" i="9"/>
  <c r="C1668" i="9"/>
  <c r="A1668" i="9"/>
  <c r="D1666" i="9"/>
  <c r="C1666" i="9"/>
  <c r="A1666" i="9"/>
  <c r="D1664" i="9"/>
  <c r="C1664" i="9"/>
  <c r="A1664" i="9"/>
  <c r="D1662" i="9"/>
  <c r="C1662" i="9"/>
  <c r="A1662" i="9"/>
  <c r="D1660" i="9"/>
  <c r="C1660" i="9"/>
  <c r="A1660" i="9"/>
  <c r="AN7" i="6"/>
  <c r="B1708" i="9" s="1"/>
  <c r="AO6" i="6"/>
  <c r="AN9" i="6"/>
  <c r="B1710" i="9" s="1"/>
  <c r="AN8" i="6"/>
  <c r="B1709" i="9" s="1"/>
  <c r="AN10" i="6"/>
  <c r="B1711" i="9" s="1"/>
  <c r="AN11" i="6"/>
  <c r="B1712" i="9" s="1"/>
  <c r="AN12" i="6"/>
  <c r="B1713" i="9" s="1"/>
  <c r="AN13" i="6"/>
  <c r="B1714" i="9" s="1"/>
  <c r="AN14" i="6"/>
  <c r="B1715" i="9" s="1"/>
  <c r="AN15" i="6"/>
  <c r="B1716" i="9" s="1"/>
  <c r="AN16" i="6"/>
  <c r="B1717" i="9" s="1"/>
  <c r="AN17" i="6"/>
  <c r="B1718" i="9" s="1"/>
  <c r="AN18" i="6"/>
  <c r="B1719" i="9" s="1"/>
  <c r="AN19" i="6"/>
  <c r="B1720" i="9" s="1"/>
  <c r="AN20" i="6"/>
  <c r="B1721" i="9" s="1"/>
  <c r="AN21" i="6"/>
  <c r="B1722" i="9" s="1"/>
  <c r="AN22" i="6"/>
  <c r="B1723" i="9" s="1"/>
  <c r="AN23" i="6"/>
  <c r="B1724" i="9" s="1"/>
  <c r="AN24" i="6"/>
  <c r="B1725" i="9" s="1"/>
  <c r="AN25" i="6"/>
  <c r="B1726" i="9" s="1"/>
  <c r="AN26" i="6"/>
  <c r="B1727" i="9" s="1"/>
  <c r="AN27" i="6"/>
  <c r="B1728" i="9" s="1"/>
  <c r="AN28" i="6"/>
  <c r="B1729" i="9" s="1"/>
  <c r="AN29" i="6"/>
  <c r="B1730" i="9" s="1"/>
  <c r="AN30" i="6"/>
  <c r="B1731" i="9" s="1"/>
  <c r="AN31" i="6"/>
  <c r="B1732" i="9" s="1"/>
  <c r="AN32" i="6"/>
  <c r="B1733" i="9" s="1"/>
  <c r="AN33" i="6"/>
  <c r="B1734" i="9" s="1"/>
  <c r="AN34" i="6"/>
  <c r="B1735" i="9" s="1"/>
  <c r="AN35" i="6"/>
  <c r="B1736" i="9" s="1"/>
  <c r="AN36" i="6"/>
  <c r="B1737" i="9" s="1"/>
  <c r="AN37" i="6"/>
  <c r="B1738" i="9" s="1"/>
  <c r="AN38" i="6"/>
  <c r="B1739" i="9" s="1"/>
  <c r="AN39" i="6"/>
  <c r="I42" i="3"/>
  <c r="Q42" i="3"/>
  <c r="AC42" i="3"/>
  <c r="AE42" i="3"/>
  <c r="AH42" i="3"/>
  <c r="F42" i="3"/>
  <c r="AA42" i="3"/>
  <c r="K42" i="3"/>
  <c r="G42" i="3"/>
  <c r="Z42" i="3"/>
  <c r="T42" i="3"/>
  <c r="AO42" i="3"/>
  <c r="AL42" i="3"/>
  <c r="E42" i="3"/>
  <c r="U42" i="3"/>
  <c r="AR42" i="3"/>
  <c r="P42" i="3"/>
  <c r="W42" i="3"/>
  <c r="AB42" i="3"/>
  <c r="AD42" i="3"/>
  <c r="O42" i="3"/>
  <c r="V42" i="3"/>
  <c r="AG42" i="3"/>
  <c r="AM42" i="3"/>
  <c r="AP42" i="3"/>
  <c r="R42" i="3"/>
  <c r="S42" i="3"/>
  <c r="X42" i="3"/>
  <c r="Y42" i="3"/>
  <c r="B42" i="3"/>
  <c r="H42" i="3"/>
  <c r="L42" i="3"/>
  <c r="J42" i="3"/>
  <c r="AJ42" i="3"/>
  <c r="AK42" i="3"/>
  <c r="AN42" i="3"/>
  <c r="AQ42" i="3"/>
  <c r="AI42" i="3"/>
  <c r="AF42" i="3"/>
  <c r="D42" i="3"/>
  <c r="E39" i="12" l="1"/>
  <c r="G39" i="13"/>
  <c r="C38" i="13"/>
  <c r="C38" i="18"/>
  <c r="H39" i="13"/>
  <c r="F39" i="13"/>
  <c r="F39" i="12"/>
  <c r="G39" i="12"/>
  <c r="B40" i="18"/>
  <c r="A40" i="17"/>
  <c r="C42" i="3"/>
  <c r="A40" i="16"/>
  <c r="A40" i="15"/>
  <c r="A40" i="11"/>
  <c r="A40" i="12"/>
  <c r="G40" i="12" s="1"/>
  <c r="C40" i="7"/>
  <c r="A40" i="14"/>
  <c r="F40" i="14" s="1"/>
  <c r="B40" i="7"/>
  <c r="A40" i="13"/>
  <c r="H40" i="13" s="1"/>
  <c r="B39" i="11"/>
  <c r="C39" i="18" s="1"/>
  <c r="M39" i="11"/>
  <c r="N39" i="11"/>
  <c r="O39" i="11"/>
  <c r="X39" i="11"/>
  <c r="F38" i="18"/>
  <c r="N38" i="18" s="1"/>
  <c r="A38" i="18" s="1"/>
  <c r="J39" i="14"/>
  <c r="D39" i="14"/>
  <c r="B39" i="14"/>
  <c r="L39" i="14"/>
  <c r="K39" i="14"/>
  <c r="I39" i="14"/>
  <c r="AU44" i="3"/>
  <c r="E39" i="14"/>
  <c r="C38" i="17"/>
  <c r="K39" i="13"/>
  <c r="I39" i="13"/>
  <c r="L39" i="13"/>
  <c r="M39" i="13"/>
  <c r="D39" i="13"/>
  <c r="B39" i="13"/>
  <c r="J39" i="13"/>
  <c r="K39" i="15"/>
  <c r="H39" i="15"/>
  <c r="I39" i="15"/>
  <c r="F39" i="15"/>
  <c r="D39" i="15"/>
  <c r="G39" i="15"/>
  <c r="E39" i="15"/>
  <c r="B39" i="15"/>
  <c r="J39" i="15"/>
  <c r="J37" i="11"/>
  <c r="H37" i="11"/>
  <c r="H38" i="17"/>
  <c r="F39" i="14"/>
  <c r="B39" i="17"/>
  <c r="I39" i="17"/>
  <c r="L39" i="17"/>
  <c r="J39" i="17"/>
  <c r="M39" i="17"/>
  <c r="D39" i="17"/>
  <c r="K39" i="17"/>
  <c r="G39" i="17"/>
  <c r="E39" i="17"/>
  <c r="H39" i="17" s="1"/>
  <c r="A838" i="11"/>
  <c r="R38" i="11"/>
  <c r="K38" i="11"/>
  <c r="P38" i="11"/>
  <c r="I38" i="11"/>
  <c r="L38" i="11"/>
  <c r="E38" i="11"/>
  <c r="W38" i="11"/>
  <c r="T38" i="11"/>
  <c r="F38" i="11"/>
  <c r="D38" i="11"/>
  <c r="C38" i="11"/>
  <c r="V38" i="11"/>
  <c r="S38" i="11"/>
  <c r="U38" i="11"/>
  <c r="Q38" i="11"/>
  <c r="G38" i="11"/>
  <c r="B39" i="16"/>
  <c r="C39" i="16"/>
  <c r="G39" i="14"/>
  <c r="C38" i="15"/>
  <c r="C38" i="14"/>
  <c r="L39" i="12"/>
  <c r="J39" i="12"/>
  <c r="D39" i="12"/>
  <c r="M39" i="12"/>
  <c r="P39" i="12"/>
  <c r="N39" i="12"/>
  <c r="B39" i="12"/>
  <c r="O39" i="12"/>
  <c r="K39" i="12"/>
  <c r="I39" i="12"/>
  <c r="M39" i="18"/>
  <c r="G39" i="18"/>
  <c r="J39" i="18"/>
  <c r="K39" i="18"/>
  <c r="I39" i="18"/>
  <c r="L39" i="18"/>
  <c r="D39" i="18"/>
  <c r="E39" i="18"/>
  <c r="H39" i="18" s="1"/>
  <c r="D39" i="7"/>
  <c r="A40" i="7"/>
  <c r="D1738" i="9"/>
  <c r="C1738" i="9"/>
  <c r="A1738" i="9"/>
  <c r="D1736" i="9"/>
  <c r="C1736" i="9"/>
  <c r="A1736" i="9"/>
  <c r="D1734" i="9"/>
  <c r="C1734" i="9"/>
  <c r="A1734" i="9"/>
  <c r="D1732" i="9"/>
  <c r="C1732" i="9"/>
  <c r="A1732" i="9"/>
  <c r="D1730" i="9"/>
  <c r="C1730" i="9"/>
  <c r="A1730" i="9"/>
  <c r="D1728" i="9"/>
  <c r="C1728" i="9"/>
  <c r="A1728" i="9"/>
  <c r="D1726" i="9"/>
  <c r="C1726" i="9"/>
  <c r="A1726" i="9"/>
  <c r="D1724" i="9"/>
  <c r="C1724" i="9"/>
  <c r="A1724" i="9"/>
  <c r="D1722" i="9"/>
  <c r="C1722" i="9"/>
  <c r="A1722" i="9"/>
  <c r="D1720" i="9"/>
  <c r="C1720" i="9"/>
  <c r="A1720" i="9"/>
  <c r="D1718" i="9"/>
  <c r="C1718" i="9"/>
  <c r="A1718" i="9"/>
  <c r="D1716" i="9"/>
  <c r="C1716" i="9"/>
  <c r="A1716" i="9"/>
  <c r="D1714" i="9"/>
  <c r="C1714" i="9"/>
  <c r="A1714" i="9"/>
  <c r="D1712" i="9"/>
  <c r="C1712" i="9"/>
  <c r="A1712" i="9"/>
  <c r="D1709" i="9"/>
  <c r="C1709" i="9"/>
  <c r="A1709" i="9"/>
  <c r="AO7" i="6"/>
  <c r="B1758" i="9" s="1"/>
  <c r="AP6" i="6"/>
  <c r="AO9" i="6"/>
  <c r="B1760" i="9" s="1"/>
  <c r="AO8" i="6"/>
  <c r="B1759" i="9" s="1"/>
  <c r="AO10" i="6"/>
  <c r="B1761" i="9" s="1"/>
  <c r="AO11" i="6"/>
  <c r="B1762" i="9" s="1"/>
  <c r="AO12" i="6"/>
  <c r="B1763" i="9" s="1"/>
  <c r="AO13" i="6"/>
  <c r="B1764" i="9" s="1"/>
  <c r="AO14" i="6"/>
  <c r="B1765" i="9" s="1"/>
  <c r="AO15" i="6"/>
  <c r="B1766" i="9" s="1"/>
  <c r="AO16" i="6"/>
  <c r="B1767" i="9" s="1"/>
  <c r="AO17" i="6"/>
  <c r="B1768" i="9" s="1"/>
  <c r="AO18" i="6"/>
  <c r="B1769" i="9" s="1"/>
  <c r="AO19" i="6"/>
  <c r="B1770" i="9" s="1"/>
  <c r="AO20" i="6"/>
  <c r="B1771" i="9" s="1"/>
  <c r="AO21" i="6"/>
  <c r="B1772" i="9" s="1"/>
  <c r="AO22" i="6"/>
  <c r="B1773" i="9" s="1"/>
  <c r="AO23" i="6"/>
  <c r="B1774" i="9" s="1"/>
  <c r="AO24" i="6"/>
  <c r="B1775" i="9" s="1"/>
  <c r="AO25" i="6"/>
  <c r="B1776" i="9" s="1"/>
  <c r="AO26" i="6"/>
  <c r="B1777" i="9" s="1"/>
  <c r="AO27" i="6"/>
  <c r="B1778" i="9" s="1"/>
  <c r="AO28" i="6"/>
  <c r="B1779" i="9" s="1"/>
  <c r="AO29" i="6"/>
  <c r="B1780" i="9" s="1"/>
  <c r="AO30" i="6"/>
  <c r="B1781" i="9" s="1"/>
  <c r="AO31" i="6"/>
  <c r="B1782" i="9" s="1"/>
  <c r="AO32" i="6"/>
  <c r="B1783" i="9" s="1"/>
  <c r="AO33" i="6"/>
  <c r="B1784" i="9" s="1"/>
  <c r="AO34" i="6"/>
  <c r="B1785" i="9" s="1"/>
  <c r="AO35" i="6"/>
  <c r="B1786" i="9" s="1"/>
  <c r="AO36" i="6"/>
  <c r="B1787" i="9" s="1"/>
  <c r="AO37" i="6"/>
  <c r="B1788" i="9" s="1"/>
  <c r="AO38" i="6"/>
  <c r="B1789" i="9" s="1"/>
  <c r="AO39" i="6"/>
  <c r="B1790" i="9" s="1"/>
  <c r="AO40" i="6"/>
  <c r="AO41" i="6"/>
  <c r="D1739" i="9"/>
  <c r="C1739" i="9"/>
  <c r="A1739" i="9"/>
  <c r="D1737" i="9"/>
  <c r="C1737" i="9"/>
  <c r="A1737" i="9"/>
  <c r="D1735" i="9"/>
  <c r="C1735" i="9"/>
  <c r="A1735" i="9"/>
  <c r="D1733" i="9"/>
  <c r="C1733" i="9"/>
  <c r="A1733" i="9"/>
  <c r="D1731" i="9"/>
  <c r="C1731" i="9"/>
  <c r="A1731" i="9"/>
  <c r="D1729" i="9"/>
  <c r="C1729" i="9"/>
  <c r="A1729" i="9"/>
  <c r="D1727" i="9"/>
  <c r="C1727" i="9"/>
  <c r="A1727" i="9"/>
  <c r="D1725" i="9"/>
  <c r="C1725" i="9"/>
  <c r="A1725" i="9"/>
  <c r="D1723" i="9"/>
  <c r="C1723" i="9"/>
  <c r="A1723" i="9"/>
  <c r="D1721" i="9"/>
  <c r="C1721" i="9"/>
  <c r="A1721" i="9"/>
  <c r="D1719" i="9"/>
  <c r="C1719" i="9"/>
  <c r="A1719" i="9"/>
  <c r="D1717" i="9"/>
  <c r="C1717" i="9"/>
  <c r="A1717" i="9"/>
  <c r="D1715" i="9"/>
  <c r="C1715" i="9"/>
  <c r="A1715" i="9"/>
  <c r="D1713" i="9"/>
  <c r="C1713" i="9"/>
  <c r="A1713" i="9"/>
  <c r="D1711" i="9"/>
  <c r="C1711" i="9"/>
  <c r="A1711" i="9"/>
  <c r="D1710" i="9"/>
  <c r="C1710" i="9"/>
  <c r="A1710" i="9"/>
  <c r="D1708" i="9"/>
  <c r="C1708" i="9"/>
  <c r="A1708" i="9"/>
  <c r="AT44" i="3"/>
  <c r="AW43" i="3"/>
  <c r="AX43" i="3" s="1"/>
  <c r="D43" i="6"/>
  <c r="AO42" i="6"/>
  <c r="AM42" i="6"/>
  <c r="AK42" i="6"/>
  <c r="AI42" i="6"/>
  <c r="AG42" i="6"/>
  <c r="AE42" i="6"/>
  <c r="AC42" i="6"/>
  <c r="AA42" i="6"/>
  <c r="Y42" i="6"/>
  <c r="W42" i="6"/>
  <c r="U42" i="6"/>
  <c r="S42" i="6"/>
  <c r="Q42" i="6"/>
  <c r="O42" i="6"/>
  <c r="M42" i="6"/>
  <c r="K42" i="6"/>
  <c r="I42" i="6"/>
  <c r="G42" i="6"/>
  <c r="AP42" i="6"/>
  <c r="AN42" i="6"/>
  <c r="AL42" i="6"/>
  <c r="AJ42" i="6"/>
  <c r="AH42" i="6"/>
  <c r="AF42" i="6"/>
  <c r="AD42" i="6"/>
  <c r="AB42" i="6"/>
  <c r="Z42" i="6"/>
  <c r="X42" i="6"/>
  <c r="V42" i="6"/>
  <c r="T42" i="6"/>
  <c r="R42" i="6"/>
  <c r="P42" i="6"/>
  <c r="N42" i="6"/>
  <c r="L42" i="6"/>
  <c r="J42" i="6"/>
  <c r="H42" i="6"/>
  <c r="F42" i="6"/>
  <c r="F43" i="3"/>
  <c r="AH43" i="3"/>
  <c r="AE43" i="3"/>
  <c r="G43" i="3"/>
  <c r="B43" i="3"/>
  <c r="K43" i="3"/>
  <c r="AB43" i="3"/>
  <c r="Y43" i="3"/>
  <c r="S43" i="3"/>
  <c r="AJ43" i="3"/>
  <c r="Z43" i="3"/>
  <c r="AF43" i="3"/>
  <c r="Q43" i="3"/>
  <c r="AK43" i="3"/>
  <c r="U43" i="3"/>
  <c r="J43" i="3"/>
  <c r="AC43" i="3"/>
  <c r="R43" i="3"/>
  <c r="AM43" i="3"/>
  <c r="AQ43" i="3"/>
  <c r="AN43" i="3"/>
  <c r="I43" i="3"/>
  <c r="V43" i="3"/>
  <c r="AD43" i="3"/>
  <c r="AL43" i="3"/>
  <c r="D43" i="3"/>
  <c r="P43" i="3"/>
  <c r="W43" i="3"/>
  <c r="AG43" i="3"/>
  <c r="E43" i="3"/>
  <c r="AI43" i="3"/>
  <c r="AP43" i="3"/>
  <c r="AA43" i="3"/>
  <c r="AO43" i="3"/>
  <c r="L43" i="3"/>
  <c r="AR43" i="3"/>
  <c r="T43" i="3"/>
  <c r="O43" i="3"/>
  <c r="X43" i="3"/>
  <c r="H43" i="3"/>
  <c r="C39" i="17" l="1"/>
  <c r="G40" i="13"/>
  <c r="H40" i="14"/>
  <c r="E40" i="14"/>
  <c r="G40" i="14"/>
  <c r="F40" i="12"/>
  <c r="F39" i="18"/>
  <c r="N39" i="18" s="1"/>
  <c r="A39" i="18" s="1"/>
  <c r="E40" i="13"/>
  <c r="F39" i="17"/>
  <c r="C39" i="13"/>
  <c r="B41" i="18"/>
  <c r="A41" i="17"/>
  <c r="A41" i="15"/>
  <c r="A41" i="16"/>
  <c r="C43" i="3"/>
  <c r="A41" i="12"/>
  <c r="F41" i="12" s="1"/>
  <c r="A41" i="14"/>
  <c r="E41" i="14" s="1"/>
  <c r="B41" i="7"/>
  <c r="A41" i="11"/>
  <c r="C41" i="7"/>
  <c r="A41" i="13"/>
  <c r="H41" i="13" s="1"/>
  <c r="C39" i="14"/>
  <c r="L40" i="12"/>
  <c r="J40" i="12"/>
  <c r="D40" i="12"/>
  <c r="M40" i="12"/>
  <c r="K40" i="12"/>
  <c r="N40" i="12"/>
  <c r="P40" i="12"/>
  <c r="O40" i="12"/>
  <c r="B40" i="12"/>
  <c r="I40" i="12"/>
  <c r="H40" i="12"/>
  <c r="AU45" i="3"/>
  <c r="B40" i="11"/>
  <c r="C40" i="14" s="1"/>
  <c r="O40" i="11"/>
  <c r="M40" i="11"/>
  <c r="X40" i="11"/>
  <c r="N40" i="11"/>
  <c r="H40" i="15"/>
  <c r="I40" i="15"/>
  <c r="F40" i="15"/>
  <c r="B40" i="15"/>
  <c r="K40" i="15"/>
  <c r="D40" i="15"/>
  <c r="G40" i="15"/>
  <c r="E40" i="15"/>
  <c r="J40" i="15"/>
  <c r="B40" i="16"/>
  <c r="C40" i="16"/>
  <c r="J38" i="11"/>
  <c r="H38" i="11"/>
  <c r="I40" i="13"/>
  <c r="L40" i="13"/>
  <c r="J40" i="13"/>
  <c r="B40" i="13"/>
  <c r="K40" i="13"/>
  <c r="M40" i="13"/>
  <c r="D40" i="13"/>
  <c r="I39" i="11"/>
  <c r="F39" i="11"/>
  <c r="E39" i="11"/>
  <c r="D39" i="11"/>
  <c r="C39" i="11"/>
  <c r="U39" i="11"/>
  <c r="R39" i="11"/>
  <c r="V39" i="11"/>
  <c r="T39" i="11"/>
  <c r="P39" i="11"/>
  <c r="W39" i="11"/>
  <c r="K39" i="11"/>
  <c r="L39" i="11"/>
  <c r="A839" i="11"/>
  <c r="S39" i="11"/>
  <c r="G39" i="11"/>
  <c r="Q39" i="11"/>
  <c r="F40" i="13"/>
  <c r="C39" i="12"/>
  <c r="C39" i="15"/>
  <c r="G40" i="17"/>
  <c r="D40" i="17"/>
  <c r="K40" i="17"/>
  <c r="L40" i="17"/>
  <c r="J40" i="17"/>
  <c r="B40" i="17"/>
  <c r="M40" i="17"/>
  <c r="I40" i="17"/>
  <c r="E40" i="17"/>
  <c r="F40" i="17" s="1"/>
  <c r="E40" i="12"/>
  <c r="J40" i="14"/>
  <c r="D40" i="14"/>
  <c r="B40" i="14"/>
  <c r="L40" i="14"/>
  <c r="K40" i="14"/>
  <c r="I40" i="14"/>
  <c r="G40" i="18"/>
  <c r="J40" i="18"/>
  <c r="M40" i="18"/>
  <c r="I40" i="18"/>
  <c r="L40" i="18"/>
  <c r="K40" i="18"/>
  <c r="D40" i="18"/>
  <c r="E40" i="18"/>
  <c r="F40" i="18" s="1"/>
  <c r="D40" i="7"/>
  <c r="E40" i="7" s="1"/>
  <c r="A41" i="7"/>
  <c r="AP43" i="6"/>
  <c r="AN43" i="6"/>
  <c r="AL43" i="6"/>
  <c r="AJ43" i="6"/>
  <c r="AH43" i="6"/>
  <c r="AF43" i="6"/>
  <c r="AD43" i="6"/>
  <c r="AB43" i="6"/>
  <c r="Z43" i="6"/>
  <c r="X43" i="6"/>
  <c r="V43" i="6"/>
  <c r="T43" i="6"/>
  <c r="R43" i="6"/>
  <c r="P43" i="6"/>
  <c r="N43" i="6"/>
  <c r="L43" i="6"/>
  <c r="J43" i="6"/>
  <c r="H43" i="6"/>
  <c r="F43" i="6"/>
  <c r="D44" i="6"/>
  <c r="E39" i="7" s="1"/>
  <c r="AO43" i="6"/>
  <c r="AM43" i="6"/>
  <c r="AK43" i="6"/>
  <c r="AI43" i="6"/>
  <c r="AG43" i="6"/>
  <c r="AE43" i="6"/>
  <c r="AC43" i="6"/>
  <c r="AA43" i="6"/>
  <c r="Y43" i="6"/>
  <c r="W43" i="6"/>
  <c r="U43" i="6"/>
  <c r="S43" i="6"/>
  <c r="Q43" i="6"/>
  <c r="O43" i="6"/>
  <c r="M43" i="6"/>
  <c r="K43" i="6"/>
  <c r="I43" i="6"/>
  <c r="G43" i="6"/>
  <c r="AT45" i="3"/>
  <c r="AW44" i="3"/>
  <c r="AX44" i="3" s="1"/>
  <c r="D1789" i="9"/>
  <c r="C1789" i="9"/>
  <c r="A1789" i="9"/>
  <c r="D1787" i="9"/>
  <c r="C1787" i="9"/>
  <c r="A1787" i="9"/>
  <c r="D1785" i="9"/>
  <c r="C1785" i="9"/>
  <c r="A1785" i="9"/>
  <c r="D1783" i="9"/>
  <c r="C1783" i="9"/>
  <c r="A1783" i="9"/>
  <c r="D1781" i="9"/>
  <c r="C1781" i="9"/>
  <c r="A1781" i="9"/>
  <c r="D1779" i="9"/>
  <c r="C1779" i="9"/>
  <c r="A1779" i="9"/>
  <c r="D1777" i="9"/>
  <c r="C1777" i="9"/>
  <c r="A1777" i="9"/>
  <c r="D1775" i="9"/>
  <c r="C1775" i="9"/>
  <c r="A1775" i="9"/>
  <c r="D1773" i="9"/>
  <c r="C1773" i="9"/>
  <c r="A1773" i="9"/>
  <c r="D1771" i="9"/>
  <c r="C1771" i="9"/>
  <c r="A1771" i="9"/>
  <c r="D1769" i="9"/>
  <c r="C1769" i="9"/>
  <c r="A1769" i="9"/>
  <c r="D1767" i="9"/>
  <c r="C1767" i="9"/>
  <c r="A1767" i="9"/>
  <c r="D1765" i="9"/>
  <c r="C1765" i="9"/>
  <c r="A1765" i="9"/>
  <c r="D1763" i="9"/>
  <c r="C1763" i="9"/>
  <c r="A1763" i="9"/>
  <c r="D1761" i="9"/>
  <c r="C1761" i="9"/>
  <c r="A1761" i="9"/>
  <c r="D1760" i="9"/>
  <c r="C1760" i="9"/>
  <c r="A1760" i="9"/>
  <c r="D1758" i="9"/>
  <c r="C1758" i="9"/>
  <c r="A1758" i="9"/>
  <c r="D1790" i="9"/>
  <c r="C1790" i="9"/>
  <c r="A1790" i="9"/>
  <c r="D1788" i="9"/>
  <c r="C1788" i="9"/>
  <c r="A1788" i="9"/>
  <c r="D1786" i="9"/>
  <c r="C1786" i="9"/>
  <c r="A1786" i="9"/>
  <c r="D1784" i="9"/>
  <c r="C1784" i="9"/>
  <c r="A1784" i="9"/>
  <c r="D1782" i="9"/>
  <c r="C1782" i="9"/>
  <c r="A1782" i="9"/>
  <c r="D1780" i="9"/>
  <c r="C1780" i="9"/>
  <c r="A1780" i="9"/>
  <c r="D1778" i="9"/>
  <c r="C1778" i="9"/>
  <c r="A1778" i="9"/>
  <c r="D1776" i="9"/>
  <c r="C1776" i="9"/>
  <c r="A1776" i="9"/>
  <c r="D1774" i="9"/>
  <c r="C1774" i="9"/>
  <c r="A1774" i="9"/>
  <c r="D1772" i="9"/>
  <c r="C1772" i="9"/>
  <c r="A1772" i="9"/>
  <c r="D1770" i="9"/>
  <c r="C1770" i="9"/>
  <c r="A1770" i="9"/>
  <c r="D1768" i="9"/>
  <c r="C1768" i="9"/>
  <c r="A1768" i="9"/>
  <c r="D1766" i="9"/>
  <c r="C1766" i="9"/>
  <c r="A1766" i="9"/>
  <c r="D1764" i="9"/>
  <c r="C1764" i="9"/>
  <c r="A1764" i="9"/>
  <c r="D1762" i="9"/>
  <c r="C1762" i="9"/>
  <c r="A1762" i="9"/>
  <c r="D1759" i="9"/>
  <c r="C1759" i="9"/>
  <c r="A1759" i="9"/>
  <c r="AP7" i="6"/>
  <c r="B1808" i="9" s="1"/>
  <c r="AQ6" i="6"/>
  <c r="AP9" i="6"/>
  <c r="B1810" i="9" s="1"/>
  <c r="AP8" i="6"/>
  <c r="B1809" i="9" s="1"/>
  <c r="AP10" i="6"/>
  <c r="B1811" i="9" s="1"/>
  <c r="AP11" i="6"/>
  <c r="B1812" i="9" s="1"/>
  <c r="AP12" i="6"/>
  <c r="B1813" i="9" s="1"/>
  <c r="AP13" i="6"/>
  <c r="B1814" i="9" s="1"/>
  <c r="AP14" i="6"/>
  <c r="B1815" i="9" s="1"/>
  <c r="AP15" i="6"/>
  <c r="B1816" i="9" s="1"/>
  <c r="AP16" i="6"/>
  <c r="B1817" i="9" s="1"/>
  <c r="AP17" i="6"/>
  <c r="B1818" i="9" s="1"/>
  <c r="AP18" i="6"/>
  <c r="B1819" i="9" s="1"/>
  <c r="AP19" i="6"/>
  <c r="B1820" i="9" s="1"/>
  <c r="AP20" i="6"/>
  <c r="B1821" i="9" s="1"/>
  <c r="AP21" i="6"/>
  <c r="B1822" i="9" s="1"/>
  <c r="AP22" i="6"/>
  <c r="B1823" i="9" s="1"/>
  <c r="AP23" i="6"/>
  <c r="B1824" i="9" s="1"/>
  <c r="AP24" i="6"/>
  <c r="B1825" i="9" s="1"/>
  <c r="AP25" i="6"/>
  <c r="B1826" i="9" s="1"/>
  <c r="AP26" i="6"/>
  <c r="B1827" i="9" s="1"/>
  <c r="AP27" i="6"/>
  <c r="B1828" i="9" s="1"/>
  <c r="AP28" i="6"/>
  <c r="B1829" i="9" s="1"/>
  <c r="AP29" i="6"/>
  <c r="B1830" i="9" s="1"/>
  <c r="AP30" i="6"/>
  <c r="B1831" i="9" s="1"/>
  <c r="AP31" i="6"/>
  <c r="B1832" i="9" s="1"/>
  <c r="AP32" i="6"/>
  <c r="B1833" i="9" s="1"/>
  <c r="AP33" i="6"/>
  <c r="B1834" i="9" s="1"/>
  <c r="AP34" i="6"/>
  <c r="B1835" i="9" s="1"/>
  <c r="AP35" i="6"/>
  <c r="B1836" i="9" s="1"/>
  <c r="AP36" i="6"/>
  <c r="B1837" i="9" s="1"/>
  <c r="AP37" i="6"/>
  <c r="B1838" i="9" s="1"/>
  <c r="AP38" i="6"/>
  <c r="B1839" i="9" s="1"/>
  <c r="AP39" i="6"/>
  <c r="B1840" i="9" s="1"/>
  <c r="AP40" i="6"/>
  <c r="B1841" i="9" s="1"/>
  <c r="AP41" i="6"/>
  <c r="Q44" i="3"/>
  <c r="B44" i="3"/>
  <c r="J44" i="3"/>
  <c r="AM44" i="3"/>
  <c r="K44" i="3"/>
  <c r="S44" i="3"/>
  <c r="AH44" i="3"/>
  <c r="I44" i="3"/>
  <c r="V44" i="3"/>
  <c r="AO44" i="3"/>
  <c r="G44" i="3"/>
  <c r="Z44" i="3"/>
  <c r="AC44" i="3"/>
  <c r="AG44" i="3"/>
  <c r="AN44" i="3"/>
  <c r="AD44" i="3"/>
  <c r="AK44" i="3"/>
  <c r="AE44" i="3"/>
  <c r="AF44" i="3"/>
  <c r="H44" i="3"/>
  <c r="W44" i="3"/>
  <c r="AR44" i="3"/>
  <c r="T44" i="3"/>
  <c r="D44" i="3"/>
  <c r="AQ44" i="3"/>
  <c r="O44" i="3"/>
  <c r="Y44" i="3"/>
  <c r="AJ44" i="3"/>
  <c r="E44" i="3"/>
  <c r="AI44" i="3"/>
  <c r="R44" i="3"/>
  <c r="AL44" i="3"/>
  <c r="P44" i="3"/>
  <c r="F44" i="3"/>
  <c r="AA44" i="3"/>
  <c r="L44" i="3"/>
  <c r="X44" i="3"/>
  <c r="AP44" i="3"/>
  <c r="AB44" i="3"/>
  <c r="U44" i="3"/>
  <c r="H40" i="18" l="1"/>
  <c r="E41" i="13"/>
  <c r="G41" i="14"/>
  <c r="G41" i="13"/>
  <c r="N40" i="18"/>
  <c r="A40" i="18" s="1"/>
  <c r="H41" i="12"/>
  <c r="G41" i="12"/>
  <c r="B42" i="18"/>
  <c r="A42" i="17"/>
  <c r="A42" i="16"/>
  <c r="C44" i="3"/>
  <c r="A42" i="15"/>
  <c r="A42" i="11"/>
  <c r="A42" i="12"/>
  <c r="F42" i="12" s="1"/>
  <c r="A42" i="14"/>
  <c r="F42" i="14" s="1"/>
  <c r="C42" i="7"/>
  <c r="B42" i="7"/>
  <c r="A42" i="13"/>
  <c r="E42" i="13" s="1"/>
  <c r="A840" i="11"/>
  <c r="V40" i="11"/>
  <c r="P40" i="11"/>
  <c r="I40" i="11"/>
  <c r="L40" i="11"/>
  <c r="E40" i="11"/>
  <c r="F40" i="11"/>
  <c r="C40" i="11"/>
  <c r="U40" i="11"/>
  <c r="R40" i="11"/>
  <c r="D40" i="11"/>
  <c r="K40" i="11"/>
  <c r="S40" i="11"/>
  <c r="W40" i="11"/>
  <c r="T40" i="11"/>
  <c r="G40" i="11"/>
  <c r="Q40" i="11"/>
  <c r="H41" i="14"/>
  <c r="C40" i="12"/>
  <c r="J41" i="12"/>
  <c r="D41" i="12"/>
  <c r="B41" i="12"/>
  <c r="P41" i="12"/>
  <c r="K41" i="12"/>
  <c r="L41" i="12"/>
  <c r="M41" i="12"/>
  <c r="N41" i="12"/>
  <c r="O41" i="12"/>
  <c r="I41" i="12"/>
  <c r="E41" i="12"/>
  <c r="C40" i="15"/>
  <c r="C40" i="17"/>
  <c r="L41" i="14"/>
  <c r="B41" i="14"/>
  <c r="J41" i="14"/>
  <c r="D41" i="14"/>
  <c r="K41" i="14"/>
  <c r="I41" i="14"/>
  <c r="F41" i="14"/>
  <c r="M41" i="13"/>
  <c r="B41" i="13"/>
  <c r="J41" i="13"/>
  <c r="K41" i="13"/>
  <c r="I41" i="13"/>
  <c r="D41" i="13"/>
  <c r="L41" i="13"/>
  <c r="K41" i="15"/>
  <c r="E41" i="15"/>
  <c r="F41" i="15"/>
  <c r="D41" i="15"/>
  <c r="I41" i="15"/>
  <c r="G41" i="15"/>
  <c r="H41" i="15"/>
  <c r="B41" i="15"/>
  <c r="J41" i="15"/>
  <c r="B41" i="16"/>
  <c r="C41" i="16"/>
  <c r="H39" i="11"/>
  <c r="J39" i="11"/>
  <c r="B41" i="17"/>
  <c r="I41" i="17"/>
  <c r="G41" i="17"/>
  <c r="D41" i="17"/>
  <c r="M41" i="17"/>
  <c r="K41" i="17"/>
  <c r="L41" i="17"/>
  <c r="J41" i="17"/>
  <c r="E41" i="17"/>
  <c r="F41" i="17" s="1"/>
  <c r="C40" i="13"/>
  <c r="AU46" i="3"/>
  <c r="E21" i="7"/>
  <c r="E24" i="7"/>
  <c r="E7" i="7"/>
  <c r="E14" i="7"/>
  <c r="E22" i="7"/>
  <c r="E26" i="7"/>
  <c r="E9" i="7"/>
  <c r="E27" i="7"/>
  <c r="E25" i="7"/>
  <c r="E15" i="7"/>
  <c r="E23" i="7"/>
  <c r="E16" i="7"/>
  <c r="E17" i="7"/>
  <c r="E10" i="7"/>
  <c r="E18" i="7"/>
  <c r="E11" i="7"/>
  <c r="E19" i="7"/>
  <c r="E20" i="7"/>
  <c r="E28" i="7"/>
  <c r="E29" i="7"/>
  <c r="E30" i="7"/>
  <c r="E31" i="7"/>
  <c r="E32" i="7"/>
  <c r="E33" i="7"/>
  <c r="E34" i="7"/>
  <c r="E35" i="7"/>
  <c r="E36" i="7"/>
  <c r="E37" i="7"/>
  <c r="E38" i="7"/>
  <c r="F41" i="13"/>
  <c r="C40" i="18"/>
  <c r="H40" i="17"/>
  <c r="N41" i="11"/>
  <c r="B41" i="11"/>
  <c r="C41" i="12" s="1"/>
  <c r="O41" i="11"/>
  <c r="M41" i="11"/>
  <c r="X41" i="11"/>
  <c r="J41" i="18"/>
  <c r="M41" i="18"/>
  <c r="G41" i="18"/>
  <c r="K41" i="18"/>
  <c r="I41" i="18"/>
  <c r="L41" i="18"/>
  <c r="D41" i="18"/>
  <c r="E41" i="18"/>
  <c r="H41" i="18" s="1"/>
  <c r="D41" i="7"/>
  <c r="E41" i="7" s="1"/>
  <c r="A42" i="7"/>
  <c r="D1838" i="9"/>
  <c r="C1838" i="9"/>
  <c r="A1838" i="9"/>
  <c r="D1834" i="9"/>
  <c r="C1834" i="9"/>
  <c r="A1834" i="9"/>
  <c r="D1830" i="9"/>
  <c r="C1830" i="9"/>
  <c r="A1830" i="9"/>
  <c r="D1826" i="9"/>
  <c r="C1826" i="9"/>
  <c r="A1826" i="9"/>
  <c r="D1822" i="9"/>
  <c r="C1822" i="9"/>
  <c r="A1822" i="9"/>
  <c r="D1820" i="9"/>
  <c r="C1820" i="9"/>
  <c r="A1820" i="9"/>
  <c r="D1818" i="9"/>
  <c r="C1818" i="9"/>
  <c r="A1818" i="9"/>
  <c r="D1816" i="9"/>
  <c r="C1816" i="9"/>
  <c r="A1816" i="9"/>
  <c r="D1814" i="9"/>
  <c r="C1814" i="9"/>
  <c r="A1814" i="9"/>
  <c r="D1812" i="9"/>
  <c r="C1812" i="9"/>
  <c r="A1812" i="9"/>
  <c r="D1809" i="9"/>
  <c r="C1809" i="9"/>
  <c r="A1809" i="9"/>
  <c r="AQ7" i="6"/>
  <c r="B1858" i="9" s="1"/>
  <c r="AR6" i="6"/>
  <c r="AQ8" i="6"/>
  <c r="B1859" i="9" s="1"/>
  <c r="AQ9" i="6"/>
  <c r="B1860" i="9" s="1"/>
  <c r="AQ10" i="6"/>
  <c r="B1861" i="9" s="1"/>
  <c r="AQ11" i="6"/>
  <c r="B1862" i="9" s="1"/>
  <c r="AQ12" i="6"/>
  <c r="B1863" i="9" s="1"/>
  <c r="AQ13" i="6"/>
  <c r="B1864" i="9" s="1"/>
  <c r="AQ14" i="6"/>
  <c r="B1865" i="9" s="1"/>
  <c r="AQ15" i="6"/>
  <c r="B1866" i="9" s="1"/>
  <c r="AQ16" i="6"/>
  <c r="B1867" i="9" s="1"/>
  <c r="AQ17" i="6"/>
  <c r="B1868" i="9" s="1"/>
  <c r="AQ18" i="6"/>
  <c r="B1869" i="9" s="1"/>
  <c r="AQ19" i="6"/>
  <c r="B1870" i="9" s="1"/>
  <c r="AQ20" i="6"/>
  <c r="B1871" i="9" s="1"/>
  <c r="AQ21" i="6"/>
  <c r="B1872" i="9" s="1"/>
  <c r="AQ22" i="6"/>
  <c r="B1873" i="9" s="1"/>
  <c r="AQ23" i="6"/>
  <c r="B1874" i="9" s="1"/>
  <c r="AQ24" i="6"/>
  <c r="B1875" i="9" s="1"/>
  <c r="AQ25" i="6"/>
  <c r="B1876" i="9" s="1"/>
  <c r="AQ26" i="6"/>
  <c r="B1877" i="9" s="1"/>
  <c r="AQ27" i="6"/>
  <c r="B1878" i="9" s="1"/>
  <c r="AQ28" i="6"/>
  <c r="B1879" i="9" s="1"/>
  <c r="AQ29" i="6"/>
  <c r="B1880" i="9" s="1"/>
  <c r="AQ30" i="6"/>
  <c r="B1881" i="9" s="1"/>
  <c r="AQ31" i="6"/>
  <c r="B1882" i="9" s="1"/>
  <c r="AQ32" i="6"/>
  <c r="B1883" i="9" s="1"/>
  <c r="AQ33" i="6"/>
  <c r="B1884" i="9" s="1"/>
  <c r="AQ34" i="6"/>
  <c r="B1885" i="9" s="1"/>
  <c r="AQ35" i="6"/>
  <c r="B1886" i="9" s="1"/>
  <c r="AQ36" i="6"/>
  <c r="B1887" i="9" s="1"/>
  <c r="AQ37" i="6"/>
  <c r="B1888" i="9" s="1"/>
  <c r="AQ38" i="6"/>
  <c r="B1889" i="9" s="1"/>
  <c r="AQ39" i="6"/>
  <c r="B1890" i="9" s="1"/>
  <c r="AQ40" i="6"/>
  <c r="B1891" i="9" s="1"/>
  <c r="AQ41" i="6"/>
  <c r="B1892" i="9" s="1"/>
  <c r="AQ42" i="6"/>
  <c r="AT46" i="3"/>
  <c r="AW45" i="3"/>
  <c r="AX45" i="3" s="1"/>
  <c r="D1840" i="9"/>
  <c r="C1840" i="9"/>
  <c r="A1840" i="9"/>
  <c r="D1836" i="9"/>
  <c r="C1836" i="9"/>
  <c r="A1836" i="9"/>
  <c r="D1832" i="9"/>
  <c r="C1832" i="9"/>
  <c r="A1832" i="9"/>
  <c r="D1828" i="9"/>
  <c r="C1828" i="9"/>
  <c r="A1828" i="9"/>
  <c r="D1824" i="9"/>
  <c r="C1824" i="9"/>
  <c r="A1824" i="9"/>
  <c r="D1841" i="9"/>
  <c r="C1841" i="9"/>
  <c r="A1841" i="9"/>
  <c r="D1839" i="9"/>
  <c r="C1839" i="9"/>
  <c r="A1839" i="9"/>
  <c r="D1837" i="9"/>
  <c r="C1837" i="9"/>
  <c r="A1837" i="9"/>
  <c r="D1835" i="9"/>
  <c r="C1835" i="9"/>
  <c r="A1835" i="9"/>
  <c r="D1833" i="9"/>
  <c r="C1833" i="9"/>
  <c r="A1833" i="9"/>
  <c r="D1831" i="9"/>
  <c r="C1831" i="9"/>
  <c r="A1831" i="9"/>
  <c r="D1829" i="9"/>
  <c r="C1829" i="9"/>
  <c r="A1829" i="9"/>
  <c r="D1827" i="9"/>
  <c r="C1827" i="9"/>
  <c r="A1827" i="9"/>
  <c r="D1825" i="9"/>
  <c r="C1825" i="9"/>
  <c r="A1825" i="9"/>
  <c r="D1823" i="9"/>
  <c r="C1823" i="9"/>
  <c r="A1823" i="9"/>
  <c r="D1821" i="9"/>
  <c r="C1821" i="9"/>
  <c r="A1821" i="9"/>
  <c r="D1819" i="9"/>
  <c r="C1819" i="9"/>
  <c r="A1819" i="9"/>
  <c r="D1817" i="9"/>
  <c r="C1817" i="9"/>
  <c r="A1817" i="9"/>
  <c r="D1815" i="9"/>
  <c r="C1815" i="9"/>
  <c r="A1815" i="9"/>
  <c r="D1813" i="9"/>
  <c r="C1813" i="9"/>
  <c r="A1813" i="9"/>
  <c r="D1811" i="9"/>
  <c r="C1811" i="9"/>
  <c r="A1811" i="9"/>
  <c r="D1810" i="9"/>
  <c r="C1810" i="9"/>
  <c r="A1810" i="9"/>
  <c r="D1808" i="9"/>
  <c r="C1808" i="9"/>
  <c r="A1808" i="9"/>
  <c r="D45" i="6"/>
  <c r="AQ44" i="6"/>
  <c r="AO44" i="6"/>
  <c r="AM44" i="6"/>
  <c r="AK44" i="6"/>
  <c r="AI44" i="6"/>
  <c r="AG44" i="6"/>
  <c r="AE44" i="6"/>
  <c r="AC44" i="6"/>
  <c r="AA44" i="6"/>
  <c r="Y44" i="6"/>
  <c r="W44" i="6"/>
  <c r="U44" i="6"/>
  <c r="S44" i="6"/>
  <c r="Q44" i="6"/>
  <c r="O44" i="6"/>
  <c r="M44" i="6"/>
  <c r="K44" i="6"/>
  <c r="I44" i="6"/>
  <c r="G44" i="6"/>
  <c r="AR44" i="6"/>
  <c r="AP44" i="6"/>
  <c r="AN44" i="6"/>
  <c r="AL44" i="6"/>
  <c r="AJ44" i="6"/>
  <c r="AH44" i="6"/>
  <c r="AF44" i="6"/>
  <c r="AD44" i="6"/>
  <c r="AB44" i="6"/>
  <c r="Z44" i="6"/>
  <c r="X44" i="6"/>
  <c r="V44" i="6"/>
  <c r="T44" i="6"/>
  <c r="R44" i="6"/>
  <c r="P44" i="6"/>
  <c r="N44" i="6"/>
  <c r="L44" i="6"/>
  <c r="J44" i="6"/>
  <c r="H44" i="6"/>
  <c r="F44" i="6"/>
  <c r="AQ43" i="6"/>
  <c r="V45" i="3"/>
  <c r="AN45" i="3"/>
  <c r="AR45" i="3"/>
  <c r="AE45" i="3"/>
  <c r="AQ45" i="3"/>
  <c r="AO45" i="3"/>
  <c r="H45" i="3"/>
  <c r="AH45" i="3"/>
  <c r="X45" i="3"/>
  <c r="AC45" i="3"/>
  <c r="G45" i="3"/>
  <c r="B45" i="3"/>
  <c r="I45" i="3"/>
  <c r="U45" i="3"/>
  <c r="AA45" i="3"/>
  <c r="AK45" i="3"/>
  <c r="J45" i="3"/>
  <c r="P45" i="3"/>
  <c r="AD45" i="3"/>
  <c r="Q45" i="3"/>
  <c r="AJ45" i="3"/>
  <c r="D45" i="3"/>
  <c r="R45" i="3"/>
  <c r="L45" i="3"/>
  <c r="W45" i="3"/>
  <c r="Y45" i="3"/>
  <c r="T45" i="3"/>
  <c r="AF45" i="3"/>
  <c r="AP45" i="3"/>
  <c r="AB45" i="3"/>
  <c r="AI45" i="3"/>
  <c r="AM45" i="3"/>
  <c r="S45" i="3"/>
  <c r="O45" i="3"/>
  <c r="K45" i="3"/>
  <c r="AL45" i="3"/>
  <c r="E45" i="3"/>
  <c r="AG45" i="3"/>
  <c r="Z45" i="3"/>
  <c r="F45" i="3"/>
  <c r="G42" i="12" l="1"/>
  <c r="H42" i="12"/>
  <c r="G42" i="14"/>
  <c r="H42" i="13"/>
  <c r="C41" i="15"/>
  <c r="F41" i="18"/>
  <c r="N41" i="18" s="1"/>
  <c r="A41" i="18" s="1"/>
  <c r="B43" i="18"/>
  <c r="A43" i="17"/>
  <c r="A43" i="16"/>
  <c r="A43" i="15"/>
  <c r="C45" i="3"/>
  <c r="A43" i="14"/>
  <c r="H43" i="14" s="1"/>
  <c r="A43" i="11"/>
  <c r="A43" i="12"/>
  <c r="H43" i="12" s="1"/>
  <c r="B43" i="7"/>
  <c r="C43" i="7"/>
  <c r="A43" i="13"/>
  <c r="G43" i="13" s="1"/>
  <c r="K42" i="14"/>
  <c r="J42" i="14"/>
  <c r="L42" i="14"/>
  <c r="B42" i="14"/>
  <c r="D42" i="14"/>
  <c r="I42" i="14"/>
  <c r="H42" i="14"/>
  <c r="V41" i="11"/>
  <c r="W41" i="11"/>
  <c r="T41" i="11"/>
  <c r="U41" i="11"/>
  <c r="R41" i="11"/>
  <c r="I41" i="11"/>
  <c r="F41" i="11"/>
  <c r="A841" i="11"/>
  <c r="S41" i="11"/>
  <c r="K41" i="11"/>
  <c r="P41" i="11"/>
  <c r="L41" i="11"/>
  <c r="D41" i="11"/>
  <c r="C41" i="11"/>
  <c r="E41" i="11"/>
  <c r="Q41" i="11"/>
  <c r="G41" i="11"/>
  <c r="AU47" i="3"/>
  <c r="N42" i="12"/>
  <c r="L42" i="12"/>
  <c r="J42" i="12"/>
  <c r="O42" i="12"/>
  <c r="M42" i="12"/>
  <c r="K42" i="12"/>
  <c r="P42" i="12"/>
  <c r="B42" i="12"/>
  <c r="D42" i="12"/>
  <c r="I42" i="12"/>
  <c r="E42" i="12"/>
  <c r="E42" i="14"/>
  <c r="B42" i="11"/>
  <c r="C42" i="17" s="1"/>
  <c r="O42" i="11"/>
  <c r="M42" i="11"/>
  <c r="X42" i="11"/>
  <c r="N42" i="11"/>
  <c r="H42" i="15"/>
  <c r="K42" i="15"/>
  <c r="I42" i="15"/>
  <c r="G42" i="15"/>
  <c r="F42" i="15"/>
  <c r="B42" i="15"/>
  <c r="D42" i="15"/>
  <c r="E42" i="15"/>
  <c r="J42" i="15"/>
  <c r="H41" i="17"/>
  <c r="L42" i="13"/>
  <c r="B42" i="13"/>
  <c r="J42" i="13"/>
  <c r="K42" i="13"/>
  <c r="D42" i="13"/>
  <c r="I42" i="13"/>
  <c r="M42" i="13"/>
  <c r="G42" i="13"/>
  <c r="C41" i="18"/>
  <c r="C41" i="14"/>
  <c r="G42" i="17"/>
  <c r="I42" i="17"/>
  <c r="L42" i="17"/>
  <c r="M42" i="17"/>
  <c r="J42" i="17"/>
  <c r="D42" i="17"/>
  <c r="B42" i="17"/>
  <c r="K42" i="17"/>
  <c r="E42" i="17"/>
  <c r="H42" i="17" s="1"/>
  <c r="C41" i="17"/>
  <c r="J40" i="11"/>
  <c r="H40" i="11"/>
  <c r="B42" i="16"/>
  <c r="C42" i="16"/>
  <c r="F42" i="13"/>
  <c r="C41" i="13"/>
  <c r="J42" i="18"/>
  <c r="M42" i="18"/>
  <c r="I42" i="18"/>
  <c r="G42" i="18"/>
  <c r="K42" i="18"/>
  <c r="L42" i="18"/>
  <c r="D42" i="18"/>
  <c r="E42" i="18"/>
  <c r="F42" i="18" s="1"/>
  <c r="D42" i="7"/>
  <c r="E42" i="7" s="1"/>
  <c r="A43" i="7"/>
  <c r="D1891" i="9"/>
  <c r="C1891" i="9"/>
  <c r="A1891" i="9"/>
  <c r="D1889" i="9"/>
  <c r="C1889" i="9"/>
  <c r="A1889" i="9"/>
  <c r="D1887" i="9"/>
  <c r="C1887" i="9"/>
  <c r="A1887" i="9"/>
  <c r="D1885" i="9"/>
  <c r="C1885" i="9"/>
  <c r="A1885" i="9"/>
  <c r="D1883" i="9"/>
  <c r="C1883" i="9"/>
  <c r="A1883" i="9"/>
  <c r="D1881" i="9"/>
  <c r="C1881" i="9"/>
  <c r="A1881" i="9"/>
  <c r="D1879" i="9"/>
  <c r="C1879" i="9"/>
  <c r="A1879" i="9"/>
  <c r="D1877" i="9"/>
  <c r="C1877" i="9"/>
  <c r="A1877" i="9"/>
  <c r="D1875" i="9"/>
  <c r="C1875" i="9"/>
  <c r="A1875" i="9"/>
  <c r="D1873" i="9"/>
  <c r="C1873" i="9"/>
  <c r="A1873" i="9"/>
  <c r="D1871" i="9"/>
  <c r="C1871" i="9"/>
  <c r="A1871" i="9"/>
  <c r="D1869" i="9"/>
  <c r="C1869" i="9"/>
  <c r="A1869" i="9"/>
  <c r="D1867" i="9"/>
  <c r="C1867" i="9"/>
  <c r="A1867" i="9"/>
  <c r="D1865" i="9"/>
  <c r="C1865" i="9"/>
  <c r="A1865" i="9"/>
  <c r="D1863" i="9"/>
  <c r="C1863" i="9"/>
  <c r="A1863" i="9"/>
  <c r="D1861" i="9"/>
  <c r="C1861" i="9"/>
  <c r="A1861" i="9"/>
  <c r="D1859" i="9"/>
  <c r="C1859" i="9"/>
  <c r="A1859" i="9"/>
  <c r="D1858" i="9"/>
  <c r="C1858" i="9"/>
  <c r="A1858" i="9"/>
  <c r="AR45" i="6"/>
  <c r="AP45" i="6"/>
  <c r="AN45" i="6"/>
  <c r="AL45" i="6"/>
  <c r="AJ45" i="6"/>
  <c r="AH45" i="6"/>
  <c r="AF45" i="6"/>
  <c r="AD45" i="6"/>
  <c r="AB45" i="6"/>
  <c r="Z45" i="6"/>
  <c r="X45" i="6"/>
  <c r="V45" i="6"/>
  <c r="T45" i="6"/>
  <c r="R45" i="6"/>
  <c r="P45" i="6"/>
  <c r="N45" i="6"/>
  <c r="L45" i="6"/>
  <c r="J45" i="6"/>
  <c r="H45" i="6"/>
  <c r="F45" i="6"/>
  <c r="D46" i="6"/>
  <c r="AQ45" i="6"/>
  <c r="AO45" i="6"/>
  <c r="AM45" i="6"/>
  <c r="AK45" i="6"/>
  <c r="AI45" i="6"/>
  <c r="AG45" i="6"/>
  <c r="AE45" i="6"/>
  <c r="AC45" i="6"/>
  <c r="AA45" i="6"/>
  <c r="Y45" i="6"/>
  <c r="W45" i="6"/>
  <c r="U45" i="6"/>
  <c r="S45" i="6"/>
  <c r="Q45" i="6"/>
  <c r="O45" i="6"/>
  <c r="M45" i="6"/>
  <c r="K45" i="6"/>
  <c r="I45" i="6"/>
  <c r="G45" i="6"/>
  <c r="AT47" i="3"/>
  <c r="AW46" i="3"/>
  <c r="AX46" i="3" s="1"/>
  <c r="D1892" i="9"/>
  <c r="C1892" i="9"/>
  <c r="A1892" i="9"/>
  <c r="D1890" i="9"/>
  <c r="C1890" i="9"/>
  <c r="A1890" i="9"/>
  <c r="D1888" i="9"/>
  <c r="C1888" i="9"/>
  <c r="A1888" i="9"/>
  <c r="D1886" i="9"/>
  <c r="C1886" i="9"/>
  <c r="A1886" i="9"/>
  <c r="D1884" i="9"/>
  <c r="C1884" i="9"/>
  <c r="A1884" i="9"/>
  <c r="D1882" i="9"/>
  <c r="C1882" i="9"/>
  <c r="A1882" i="9"/>
  <c r="D1880" i="9"/>
  <c r="C1880" i="9"/>
  <c r="A1880" i="9"/>
  <c r="D1878" i="9"/>
  <c r="C1878" i="9"/>
  <c r="A1878" i="9"/>
  <c r="D1876" i="9"/>
  <c r="C1876" i="9"/>
  <c r="A1876" i="9"/>
  <c r="D1874" i="9"/>
  <c r="C1874" i="9"/>
  <c r="A1874" i="9"/>
  <c r="D1872" i="9"/>
  <c r="C1872" i="9"/>
  <c r="A1872" i="9"/>
  <c r="D1870" i="9"/>
  <c r="C1870" i="9"/>
  <c r="A1870" i="9"/>
  <c r="D1868" i="9"/>
  <c r="C1868" i="9"/>
  <c r="A1868" i="9"/>
  <c r="D1866" i="9"/>
  <c r="C1866" i="9"/>
  <c r="A1866" i="9"/>
  <c r="D1864" i="9"/>
  <c r="C1864" i="9"/>
  <c r="A1864" i="9"/>
  <c r="D1862" i="9"/>
  <c r="C1862" i="9"/>
  <c r="A1862" i="9"/>
  <c r="D1860" i="9"/>
  <c r="C1860" i="9"/>
  <c r="A1860" i="9"/>
  <c r="AR7" i="6"/>
  <c r="B1908" i="9" s="1"/>
  <c r="AS6" i="6"/>
  <c r="AR9" i="6"/>
  <c r="B1910" i="9" s="1"/>
  <c r="AR8" i="6"/>
  <c r="B1909" i="9" s="1"/>
  <c r="AR10" i="6"/>
  <c r="B1911" i="9" s="1"/>
  <c r="AR11" i="6"/>
  <c r="B1912" i="9" s="1"/>
  <c r="AR12" i="6"/>
  <c r="B1913" i="9" s="1"/>
  <c r="AR13" i="6"/>
  <c r="B1914" i="9" s="1"/>
  <c r="AR14" i="6"/>
  <c r="B1915" i="9" s="1"/>
  <c r="AR15" i="6"/>
  <c r="B1916" i="9" s="1"/>
  <c r="AR16" i="6"/>
  <c r="B1917" i="9" s="1"/>
  <c r="AR17" i="6"/>
  <c r="B1918" i="9" s="1"/>
  <c r="AR18" i="6"/>
  <c r="B1919" i="9" s="1"/>
  <c r="AR19" i="6"/>
  <c r="B1920" i="9" s="1"/>
  <c r="AR20" i="6"/>
  <c r="B1921" i="9" s="1"/>
  <c r="AR21" i="6"/>
  <c r="B1922" i="9" s="1"/>
  <c r="AR22" i="6"/>
  <c r="B1923" i="9" s="1"/>
  <c r="AR23" i="6"/>
  <c r="B1924" i="9" s="1"/>
  <c r="AR24" i="6"/>
  <c r="B1925" i="9" s="1"/>
  <c r="AR25" i="6"/>
  <c r="B1926" i="9" s="1"/>
  <c r="AR26" i="6"/>
  <c r="B1927" i="9" s="1"/>
  <c r="AR27" i="6"/>
  <c r="B1928" i="9" s="1"/>
  <c r="AR28" i="6"/>
  <c r="B1929" i="9" s="1"/>
  <c r="AR29" i="6"/>
  <c r="B1930" i="9" s="1"/>
  <c r="AR30" i="6"/>
  <c r="B1931" i="9" s="1"/>
  <c r="AR31" i="6"/>
  <c r="B1932" i="9" s="1"/>
  <c r="AR32" i="6"/>
  <c r="B1933" i="9" s="1"/>
  <c r="AR33" i="6"/>
  <c r="B1934" i="9" s="1"/>
  <c r="AR34" i="6"/>
  <c r="B1935" i="9" s="1"/>
  <c r="AR35" i="6"/>
  <c r="B1936" i="9" s="1"/>
  <c r="AR36" i="6"/>
  <c r="B1937" i="9" s="1"/>
  <c r="AR37" i="6"/>
  <c r="B1938" i="9" s="1"/>
  <c r="AR38" i="6"/>
  <c r="B1939" i="9" s="1"/>
  <c r="AR39" i="6"/>
  <c r="B1940" i="9" s="1"/>
  <c r="AR40" i="6"/>
  <c r="B1941" i="9" s="1"/>
  <c r="AR41" i="6"/>
  <c r="B1942" i="9" s="1"/>
  <c r="AR42" i="6"/>
  <c r="B1943" i="9" s="1"/>
  <c r="AR43" i="6"/>
  <c r="AE46" i="3"/>
  <c r="AF46" i="3"/>
  <c r="R46" i="3"/>
  <c r="AN46" i="3"/>
  <c r="Z46" i="3"/>
  <c r="AL46" i="3"/>
  <c r="J46" i="3"/>
  <c r="Q46" i="3"/>
  <c r="AI46" i="3"/>
  <c r="O46" i="3"/>
  <c r="AR46" i="3"/>
  <c r="D46" i="3"/>
  <c r="U46" i="3"/>
  <c r="AQ46" i="3"/>
  <c r="V46" i="3"/>
  <c r="AB46" i="3"/>
  <c r="I46" i="3"/>
  <c r="AM46" i="3"/>
  <c r="G46" i="3"/>
  <c r="X46" i="3"/>
  <c r="AJ46" i="3"/>
  <c r="AH46" i="3"/>
  <c r="F46" i="3"/>
  <c r="T46" i="3"/>
  <c r="AC46" i="3"/>
  <c r="H46" i="3"/>
  <c r="AO46" i="3"/>
  <c r="AK46" i="3"/>
  <c r="B46" i="3"/>
  <c r="L46" i="3"/>
  <c r="AD46" i="3"/>
  <c r="S46" i="3"/>
  <c r="W46" i="3"/>
  <c r="Y46" i="3"/>
  <c r="AP46" i="3"/>
  <c r="P46" i="3"/>
  <c r="AA46" i="3"/>
  <c r="AG46" i="3"/>
  <c r="E46" i="3"/>
  <c r="K46" i="3"/>
  <c r="F43" i="12" l="1"/>
  <c r="H43" i="13"/>
  <c r="C42" i="18"/>
  <c r="E43" i="13"/>
  <c r="C42" i="12"/>
  <c r="F43" i="13"/>
  <c r="F43" i="14"/>
  <c r="N42" i="18"/>
  <c r="A42" i="18" s="1"/>
  <c r="F42" i="17"/>
  <c r="C42" i="15"/>
  <c r="B44" i="18"/>
  <c r="A44" i="17"/>
  <c r="A44" i="16"/>
  <c r="A44" i="15"/>
  <c r="C46" i="3"/>
  <c r="A44" i="14"/>
  <c r="F44" i="14" s="1"/>
  <c r="A44" i="11"/>
  <c r="C44" i="7"/>
  <c r="B44" i="7"/>
  <c r="A44" i="12"/>
  <c r="F44" i="12" s="1"/>
  <c r="A44" i="13"/>
  <c r="H44" i="13" s="1"/>
  <c r="M43" i="11"/>
  <c r="X43" i="11"/>
  <c r="N43" i="11"/>
  <c r="O43" i="11"/>
  <c r="B43" i="11"/>
  <c r="C43" i="12" s="1"/>
  <c r="AU48" i="3"/>
  <c r="H41" i="11"/>
  <c r="J41" i="11"/>
  <c r="K43" i="15"/>
  <c r="F43" i="15"/>
  <c r="I43" i="15"/>
  <c r="E43" i="15"/>
  <c r="G43" i="15"/>
  <c r="H43" i="15"/>
  <c r="D43" i="15"/>
  <c r="B43" i="15"/>
  <c r="J43" i="15"/>
  <c r="G43" i="12"/>
  <c r="G43" i="14"/>
  <c r="A842" i="11"/>
  <c r="F42" i="11"/>
  <c r="C42" i="11"/>
  <c r="D42" i="11"/>
  <c r="W42" i="11"/>
  <c r="R42" i="11"/>
  <c r="K42" i="11"/>
  <c r="U42" i="11"/>
  <c r="S42" i="11"/>
  <c r="I42" i="11"/>
  <c r="T42" i="11"/>
  <c r="L42" i="11"/>
  <c r="E42" i="11"/>
  <c r="V42" i="11"/>
  <c r="P42" i="11"/>
  <c r="Q42" i="11"/>
  <c r="G42" i="11"/>
  <c r="D43" i="13"/>
  <c r="B43" i="13"/>
  <c r="I43" i="13"/>
  <c r="M43" i="13"/>
  <c r="L43" i="13"/>
  <c r="K43" i="13"/>
  <c r="J43" i="13"/>
  <c r="B43" i="16"/>
  <c r="C43" i="16"/>
  <c r="H42" i="18"/>
  <c r="B43" i="17"/>
  <c r="I43" i="17"/>
  <c r="G43" i="17"/>
  <c r="M43" i="17"/>
  <c r="L43" i="17"/>
  <c r="J43" i="17"/>
  <c r="D43" i="17"/>
  <c r="K43" i="17"/>
  <c r="E43" i="17"/>
  <c r="F43" i="17" s="1"/>
  <c r="M43" i="12"/>
  <c r="P43" i="12"/>
  <c r="K43" i="12"/>
  <c r="N43" i="12"/>
  <c r="D43" i="12"/>
  <c r="L43" i="12"/>
  <c r="O43" i="12"/>
  <c r="J43" i="12"/>
  <c r="B43" i="12"/>
  <c r="I43" i="12"/>
  <c r="D43" i="14"/>
  <c r="B43" i="14"/>
  <c r="K43" i="14"/>
  <c r="J43" i="14"/>
  <c r="L43" i="14"/>
  <c r="I43" i="14"/>
  <c r="E43" i="12"/>
  <c r="E43" i="14"/>
  <c r="C42" i="13"/>
  <c r="C42" i="14"/>
  <c r="J43" i="18"/>
  <c r="M43" i="18"/>
  <c r="I43" i="18"/>
  <c r="G43" i="18"/>
  <c r="K43" i="18"/>
  <c r="L43" i="18"/>
  <c r="D43" i="18"/>
  <c r="E43" i="18"/>
  <c r="F43" i="18" s="1"/>
  <c r="D43" i="7"/>
  <c r="E43" i="7" s="1"/>
  <c r="A44" i="7"/>
  <c r="D1940" i="9"/>
  <c r="C1940" i="9"/>
  <c r="A1940" i="9"/>
  <c r="D1936" i="9"/>
  <c r="C1936" i="9"/>
  <c r="A1936" i="9"/>
  <c r="D1932" i="9"/>
  <c r="C1932" i="9"/>
  <c r="A1932" i="9"/>
  <c r="D1928" i="9"/>
  <c r="C1928" i="9"/>
  <c r="A1928" i="9"/>
  <c r="D1924" i="9"/>
  <c r="C1924" i="9"/>
  <c r="A1924" i="9"/>
  <c r="D1920" i="9"/>
  <c r="C1920" i="9"/>
  <c r="A1920" i="9"/>
  <c r="D1918" i="9"/>
  <c r="C1918" i="9"/>
  <c r="A1918" i="9"/>
  <c r="D1916" i="9"/>
  <c r="C1916" i="9"/>
  <c r="A1916" i="9"/>
  <c r="D1914" i="9"/>
  <c r="C1914" i="9"/>
  <c r="A1914" i="9"/>
  <c r="D1912" i="9"/>
  <c r="C1912" i="9"/>
  <c r="A1912" i="9"/>
  <c r="D1909" i="9"/>
  <c r="C1909" i="9"/>
  <c r="A1909" i="9"/>
  <c r="AS7" i="6"/>
  <c r="B1958" i="9" s="1"/>
  <c r="AT6" i="6"/>
  <c r="AT46" i="6" s="1"/>
  <c r="AS9" i="6"/>
  <c r="B1960" i="9" s="1"/>
  <c r="AS8" i="6"/>
  <c r="B1959" i="9" s="1"/>
  <c r="AS10" i="6"/>
  <c r="B1961" i="9" s="1"/>
  <c r="AS11" i="6"/>
  <c r="B1962" i="9" s="1"/>
  <c r="AS12" i="6"/>
  <c r="B1963" i="9" s="1"/>
  <c r="AS13" i="6"/>
  <c r="B1964" i="9" s="1"/>
  <c r="AS14" i="6"/>
  <c r="B1965" i="9" s="1"/>
  <c r="AS15" i="6"/>
  <c r="B1966" i="9" s="1"/>
  <c r="AS16" i="6"/>
  <c r="B1967" i="9" s="1"/>
  <c r="AS17" i="6"/>
  <c r="B1968" i="9" s="1"/>
  <c r="AS18" i="6"/>
  <c r="B1969" i="9" s="1"/>
  <c r="AS19" i="6"/>
  <c r="B1970" i="9" s="1"/>
  <c r="AS20" i="6"/>
  <c r="B1971" i="9" s="1"/>
  <c r="AS21" i="6"/>
  <c r="B1972" i="9" s="1"/>
  <c r="AS22" i="6"/>
  <c r="B1973" i="9" s="1"/>
  <c r="AS23" i="6"/>
  <c r="B1974" i="9" s="1"/>
  <c r="AS24" i="6"/>
  <c r="B1975" i="9" s="1"/>
  <c r="AS25" i="6"/>
  <c r="B1976" i="9" s="1"/>
  <c r="AS26" i="6"/>
  <c r="B1977" i="9" s="1"/>
  <c r="AS27" i="6"/>
  <c r="B1978" i="9" s="1"/>
  <c r="AS28" i="6"/>
  <c r="B1979" i="9" s="1"/>
  <c r="AS29" i="6"/>
  <c r="B1980" i="9" s="1"/>
  <c r="AS30" i="6"/>
  <c r="B1981" i="9" s="1"/>
  <c r="AS31" i="6"/>
  <c r="B1982" i="9" s="1"/>
  <c r="AS32" i="6"/>
  <c r="B1983" i="9" s="1"/>
  <c r="AS33" i="6"/>
  <c r="B1984" i="9" s="1"/>
  <c r="AS34" i="6"/>
  <c r="B1985" i="9" s="1"/>
  <c r="AS35" i="6"/>
  <c r="B1986" i="9" s="1"/>
  <c r="AS36" i="6"/>
  <c r="B1987" i="9" s="1"/>
  <c r="AS37" i="6"/>
  <c r="B1988" i="9" s="1"/>
  <c r="AS38" i="6"/>
  <c r="B1989" i="9" s="1"/>
  <c r="AS39" i="6"/>
  <c r="B1990" i="9" s="1"/>
  <c r="AS40" i="6"/>
  <c r="B1991" i="9" s="1"/>
  <c r="AS41" i="6"/>
  <c r="B1992" i="9" s="1"/>
  <c r="AS42" i="6"/>
  <c r="B1993" i="9" s="1"/>
  <c r="AS43" i="6"/>
  <c r="B1994" i="9" s="1"/>
  <c r="AS44" i="6"/>
  <c r="D47" i="6"/>
  <c r="AS46" i="6"/>
  <c r="AQ46" i="6"/>
  <c r="AO46" i="6"/>
  <c r="AM46" i="6"/>
  <c r="AK46" i="6"/>
  <c r="AI46" i="6"/>
  <c r="AG46" i="6"/>
  <c r="AE46" i="6"/>
  <c r="AC46" i="6"/>
  <c r="AA46" i="6"/>
  <c r="Y46" i="6"/>
  <c r="W46" i="6"/>
  <c r="U46" i="6"/>
  <c r="S46" i="6"/>
  <c r="Q46" i="6"/>
  <c r="O46" i="6"/>
  <c r="M46" i="6"/>
  <c r="K46" i="6"/>
  <c r="I46" i="6"/>
  <c r="G46" i="6"/>
  <c r="AR46" i="6"/>
  <c r="AP46" i="6"/>
  <c r="AN46" i="6"/>
  <c r="AL46" i="6"/>
  <c r="AJ46" i="6"/>
  <c r="AH46" i="6"/>
  <c r="AF46" i="6"/>
  <c r="AD46" i="6"/>
  <c r="AB46" i="6"/>
  <c r="Z46" i="6"/>
  <c r="X46" i="6"/>
  <c r="V46" i="6"/>
  <c r="T46" i="6"/>
  <c r="R46" i="6"/>
  <c r="P46" i="6"/>
  <c r="N46" i="6"/>
  <c r="L46" i="6"/>
  <c r="J46" i="6"/>
  <c r="H46" i="6"/>
  <c r="F46" i="6"/>
  <c r="D1942" i="9"/>
  <c r="C1942" i="9"/>
  <c r="A1942" i="9"/>
  <c r="D1938" i="9"/>
  <c r="C1938" i="9"/>
  <c r="A1938" i="9"/>
  <c r="D1934" i="9"/>
  <c r="C1934" i="9"/>
  <c r="A1934" i="9"/>
  <c r="D1930" i="9"/>
  <c r="C1930" i="9"/>
  <c r="A1930" i="9"/>
  <c r="D1926" i="9"/>
  <c r="C1926" i="9"/>
  <c r="A1926" i="9"/>
  <c r="D1922" i="9"/>
  <c r="C1922" i="9"/>
  <c r="A1922" i="9"/>
  <c r="D1943" i="9"/>
  <c r="C1943" i="9"/>
  <c r="A1943" i="9"/>
  <c r="D1941" i="9"/>
  <c r="C1941" i="9"/>
  <c r="A1941" i="9"/>
  <c r="D1939" i="9"/>
  <c r="C1939" i="9"/>
  <c r="A1939" i="9"/>
  <c r="D1937" i="9"/>
  <c r="C1937" i="9"/>
  <c r="A1937" i="9"/>
  <c r="D1935" i="9"/>
  <c r="C1935" i="9"/>
  <c r="A1935" i="9"/>
  <c r="D1933" i="9"/>
  <c r="C1933" i="9"/>
  <c r="A1933" i="9"/>
  <c r="D1931" i="9"/>
  <c r="C1931" i="9"/>
  <c r="A1931" i="9"/>
  <c r="D1929" i="9"/>
  <c r="C1929" i="9"/>
  <c r="A1929" i="9"/>
  <c r="D1927" i="9"/>
  <c r="C1927" i="9"/>
  <c r="A1927" i="9"/>
  <c r="D1925" i="9"/>
  <c r="C1925" i="9"/>
  <c r="A1925" i="9"/>
  <c r="D1923" i="9"/>
  <c r="C1923" i="9"/>
  <c r="A1923" i="9"/>
  <c r="D1921" i="9"/>
  <c r="C1921" i="9"/>
  <c r="A1921" i="9"/>
  <c r="D1919" i="9"/>
  <c r="C1919" i="9"/>
  <c r="A1919" i="9"/>
  <c r="D1917" i="9"/>
  <c r="C1917" i="9"/>
  <c r="A1917" i="9"/>
  <c r="D1915" i="9"/>
  <c r="C1915" i="9"/>
  <c r="A1915" i="9"/>
  <c r="D1913" i="9"/>
  <c r="C1913" i="9"/>
  <c r="A1913" i="9"/>
  <c r="D1911" i="9"/>
  <c r="C1911" i="9"/>
  <c r="A1911" i="9"/>
  <c r="D1910" i="9"/>
  <c r="C1910" i="9"/>
  <c r="A1910" i="9"/>
  <c r="D1908" i="9"/>
  <c r="C1908" i="9"/>
  <c r="A1908" i="9"/>
  <c r="AT48" i="3"/>
  <c r="AW47" i="3"/>
  <c r="AX47" i="3" s="1"/>
  <c r="AS45" i="6"/>
  <c r="AA47" i="3"/>
  <c r="AM47" i="3"/>
  <c r="AL47" i="3"/>
  <c r="AG47" i="3"/>
  <c r="E47" i="3"/>
  <c r="AO47" i="3"/>
  <c r="AJ47" i="3"/>
  <c r="H47" i="3"/>
  <c r="AQ47" i="3"/>
  <c r="B47" i="3"/>
  <c r="U47" i="3"/>
  <c r="AF47" i="3"/>
  <c r="AC47" i="3"/>
  <c r="O47" i="3"/>
  <c r="S47" i="3"/>
  <c r="L47" i="3"/>
  <c r="AI47" i="3"/>
  <c r="AE47" i="3"/>
  <c r="W47" i="3"/>
  <c r="F47" i="3"/>
  <c r="X47" i="3"/>
  <c r="AB47" i="3"/>
  <c r="AN47" i="3"/>
  <c r="Y47" i="3"/>
  <c r="AK47" i="3"/>
  <c r="D47" i="3"/>
  <c r="P47" i="3"/>
  <c r="J47" i="3"/>
  <c r="T47" i="3"/>
  <c r="I47" i="3"/>
  <c r="AD47" i="3"/>
  <c r="Z47" i="3"/>
  <c r="V47" i="3"/>
  <c r="R47" i="3"/>
  <c r="AH47" i="3"/>
  <c r="AR47" i="3"/>
  <c r="AP47" i="3"/>
  <c r="K47" i="3"/>
  <c r="Q47" i="3"/>
  <c r="G47" i="3"/>
  <c r="H44" i="12" l="1"/>
  <c r="E44" i="13"/>
  <c r="G44" i="12"/>
  <c r="G44" i="14"/>
  <c r="H44" i="14"/>
  <c r="E44" i="12"/>
  <c r="F44" i="13"/>
  <c r="H43" i="18"/>
  <c r="B45" i="18"/>
  <c r="A45" i="17"/>
  <c r="A45" i="15"/>
  <c r="C47" i="3"/>
  <c r="A45" i="16"/>
  <c r="C45" i="7"/>
  <c r="A45" i="12"/>
  <c r="E45" i="12" s="1"/>
  <c r="A45" i="14"/>
  <c r="G45" i="14" s="1"/>
  <c r="A45" i="11"/>
  <c r="B45" i="7"/>
  <c r="A45" i="13"/>
  <c r="F45" i="13" s="1"/>
  <c r="X44" i="11"/>
  <c r="N44" i="11"/>
  <c r="M44" i="11"/>
  <c r="B44" i="11"/>
  <c r="C44" i="14" s="1"/>
  <c r="O44" i="11"/>
  <c r="E44" i="14"/>
  <c r="C43" i="14"/>
  <c r="C43" i="13"/>
  <c r="C43" i="15"/>
  <c r="H44" i="15"/>
  <c r="B44" i="15"/>
  <c r="F44" i="15"/>
  <c r="K44" i="15"/>
  <c r="G44" i="15"/>
  <c r="D44" i="15"/>
  <c r="I44" i="15"/>
  <c r="E44" i="15"/>
  <c r="J44" i="15"/>
  <c r="D44" i="14"/>
  <c r="B44" i="14"/>
  <c r="K44" i="14"/>
  <c r="L44" i="14"/>
  <c r="J44" i="14"/>
  <c r="I44" i="14"/>
  <c r="N43" i="18"/>
  <c r="A43" i="18" s="1"/>
  <c r="H43" i="17"/>
  <c r="D44" i="13"/>
  <c r="J44" i="13"/>
  <c r="M44" i="13"/>
  <c r="L44" i="13"/>
  <c r="I44" i="13"/>
  <c r="K44" i="13"/>
  <c r="B44" i="13"/>
  <c r="B44" i="16"/>
  <c r="C44" i="16"/>
  <c r="M44" i="12"/>
  <c r="P44" i="12"/>
  <c r="K44" i="12"/>
  <c r="N44" i="12"/>
  <c r="D44" i="12"/>
  <c r="B44" i="12"/>
  <c r="O44" i="12"/>
  <c r="J44" i="12"/>
  <c r="L44" i="12"/>
  <c r="I44" i="12"/>
  <c r="G44" i="17"/>
  <c r="B44" i="17"/>
  <c r="M44" i="17"/>
  <c r="L44" i="17"/>
  <c r="I44" i="17"/>
  <c r="J44" i="17"/>
  <c r="D44" i="17"/>
  <c r="K44" i="17"/>
  <c r="E44" i="17"/>
  <c r="F44" i="17" s="1"/>
  <c r="J42" i="11"/>
  <c r="H42" i="11"/>
  <c r="A843" i="11"/>
  <c r="S43" i="11"/>
  <c r="P43" i="11"/>
  <c r="K43" i="11"/>
  <c r="L43" i="11"/>
  <c r="I43" i="11"/>
  <c r="F43" i="11"/>
  <c r="V43" i="11"/>
  <c r="U43" i="11"/>
  <c r="E43" i="11"/>
  <c r="C43" i="11"/>
  <c r="D43" i="11"/>
  <c r="W43" i="11"/>
  <c r="T43" i="11"/>
  <c r="R43" i="11"/>
  <c r="Q43" i="11"/>
  <c r="G43" i="11"/>
  <c r="G44" i="13"/>
  <c r="C43" i="18"/>
  <c r="C43" i="17"/>
  <c r="AU49" i="3"/>
  <c r="I44" i="18"/>
  <c r="M44" i="18"/>
  <c r="J44" i="18"/>
  <c r="K44" i="18"/>
  <c r="G44" i="18"/>
  <c r="L44" i="18"/>
  <c r="D44" i="18"/>
  <c r="E44" i="18"/>
  <c r="F44" i="18" s="1"/>
  <c r="D44" i="7"/>
  <c r="E44" i="7" s="1"/>
  <c r="A45" i="7"/>
  <c r="AT49" i="3"/>
  <c r="AW48" i="3"/>
  <c r="AX48" i="3" s="1"/>
  <c r="D1993" i="9"/>
  <c r="C1993" i="9"/>
  <c r="A1993" i="9"/>
  <c r="D1991" i="9"/>
  <c r="C1991" i="9"/>
  <c r="A1991" i="9"/>
  <c r="D1989" i="9"/>
  <c r="C1989" i="9"/>
  <c r="A1989" i="9"/>
  <c r="D1987" i="9"/>
  <c r="C1987" i="9"/>
  <c r="A1987" i="9"/>
  <c r="D1985" i="9"/>
  <c r="C1985" i="9"/>
  <c r="A1985" i="9"/>
  <c r="D1983" i="9"/>
  <c r="C1983" i="9"/>
  <c r="A1983" i="9"/>
  <c r="D1981" i="9"/>
  <c r="C1981" i="9"/>
  <c r="A1981" i="9"/>
  <c r="D1979" i="9"/>
  <c r="C1979" i="9"/>
  <c r="A1979" i="9"/>
  <c r="D1977" i="9"/>
  <c r="C1977" i="9"/>
  <c r="A1977" i="9"/>
  <c r="D1975" i="9"/>
  <c r="C1975" i="9"/>
  <c r="A1975" i="9"/>
  <c r="D1973" i="9"/>
  <c r="C1973" i="9"/>
  <c r="A1973" i="9"/>
  <c r="D1971" i="9"/>
  <c r="C1971" i="9"/>
  <c r="A1971" i="9"/>
  <c r="D1969" i="9"/>
  <c r="C1969" i="9"/>
  <c r="A1969" i="9"/>
  <c r="D1967" i="9"/>
  <c r="C1967" i="9"/>
  <c r="A1967" i="9"/>
  <c r="D1965" i="9"/>
  <c r="C1965" i="9"/>
  <c r="A1965" i="9"/>
  <c r="D1963" i="9"/>
  <c r="C1963" i="9"/>
  <c r="A1963" i="9"/>
  <c r="D1961" i="9"/>
  <c r="C1961" i="9"/>
  <c r="A1961" i="9"/>
  <c r="D1960" i="9"/>
  <c r="C1960" i="9"/>
  <c r="A1960" i="9"/>
  <c r="D1958" i="9"/>
  <c r="C1958" i="9"/>
  <c r="A1958" i="9"/>
  <c r="AT47" i="6"/>
  <c r="AR47" i="6"/>
  <c r="AP47" i="6"/>
  <c r="AN47" i="6"/>
  <c r="AL47" i="6"/>
  <c r="AJ47" i="6"/>
  <c r="AH47" i="6"/>
  <c r="AF47" i="6"/>
  <c r="AD47" i="6"/>
  <c r="AB47" i="6"/>
  <c r="Z47" i="6"/>
  <c r="X47" i="6"/>
  <c r="V47" i="6"/>
  <c r="T47" i="6"/>
  <c r="R47" i="6"/>
  <c r="P47" i="6"/>
  <c r="N47" i="6"/>
  <c r="L47" i="6"/>
  <c r="J47" i="6"/>
  <c r="H47" i="6"/>
  <c r="F47" i="6"/>
  <c r="D48" i="6"/>
  <c r="AS47" i="6"/>
  <c r="AQ47" i="6"/>
  <c r="AO47" i="6"/>
  <c r="AM47" i="6"/>
  <c r="AK47" i="6"/>
  <c r="AI47" i="6"/>
  <c r="AG47" i="6"/>
  <c r="AE47" i="6"/>
  <c r="AC47" i="6"/>
  <c r="AA47" i="6"/>
  <c r="Y47" i="6"/>
  <c r="W47" i="6"/>
  <c r="U47" i="6"/>
  <c r="S47" i="6"/>
  <c r="Q47" i="6"/>
  <c r="O47" i="6"/>
  <c r="M47" i="6"/>
  <c r="K47" i="6"/>
  <c r="I47" i="6"/>
  <c r="G47" i="6"/>
  <c r="D1994" i="9"/>
  <c r="C1994" i="9"/>
  <c r="A1994" i="9"/>
  <c r="D1992" i="9"/>
  <c r="C1992" i="9"/>
  <c r="A1992" i="9"/>
  <c r="D1990" i="9"/>
  <c r="C1990" i="9"/>
  <c r="A1990" i="9"/>
  <c r="D1988" i="9"/>
  <c r="C1988" i="9"/>
  <c r="A1988" i="9"/>
  <c r="D1986" i="9"/>
  <c r="C1986" i="9"/>
  <c r="A1986" i="9"/>
  <c r="D1984" i="9"/>
  <c r="C1984" i="9"/>
  <c r="A1984" i="9"/>
  <c r="D1982" i="9"/>
  <c r="C1982" i="9"/>
  <c r="A1982" i="9"/>
  <c r="D1980" i="9"/>
  <c r="C1980" i="9"/>
  <c r="A1980" i="9"/>
  <c r="D1978" i="9"/>
  <c r="C1978" i="9"/>
  <c r="A1978" i="9"/>
  <c r="D1976" i="9"/>
  <c r="C1976" i="9"/>
  <c r="A1976" i="9"/>
  <c r="D1974" i="9"/>
  <c r="C1974" i="9"/>
  <c r="A1974" i="9"/>
  <c r="D1972" i="9"/>
  <c r="C1972" i="9"/>
  <c r="A1972" i="9"/>
  <c r="D1970" i="9"/>
  <c r="C1970" i="9"/>
  <c r="A1970" i="9"/>
  <c r="D1968" i="9"/>
  <c r="C1968" i="9"/>
  <c r="A1968" i="9"/>
  <c r="D1966" i="9"/>
  <c r="C1966" i="9"/>
  <c r="A1966" i="9"/>
  <c r="D1964" i="9"/>
  <c r="C1964" i="9"/>
  <c r="A1964" i="9"/>
  <c r="D1962" i="9"/>
  <c r="C1962" i="9"/>
  <c r="A1962" i="9"/>
  <c r="D1959" i="9"/>
  <c r="C1959" i="9"/>
  <c r="A1959" i="9"/>
  <c r="AT7" i="6"/>
  <c r="B2008" i="9" s="1"/>
  <c r="AT9" i="6"/>
  <c r="B2010" i="9" s="1"/>
  <c r="AT8" i="6"/>
  <c r="B2009" i="9" s="1"/>
  <c r="AT10" i="6"/>
  <c r="B2011" i="9" s="1"/>
  <c r="AT11" i="6"/>
  <c r="B2012" i="9" s="1"/>
  <c r="AT12" i="6"/>
  <c r="B2013" i="9" s="1"/>
  <c r="AT13" i="6"/>
  <c r="B2014" i="9" s="1"/>
  <c r="AT14" i="6"/>
  <c r="B2015" i="9" s="1"/>
  <c r="AT15" i="6"/>
  <c r="B2016" i="9" s="1"/>
  <c r="AT16" i="6"/>
  <c r="B2017" i="9" s="1"/>
  <c r="AT17" i="6"/>
  <c r="B2018" i="9" s="1"/>
  <c r="AT18" i="6"/>
  <c r="B2019" i="9" s="1"/>
  <c r="AT19" i="6"/>
  <c r="B2020" i="9" s="1"/>
  <c r="AT20" i="6"/>
  <c r="B2021" i="9" s="1"/>
  <c r="AT21" i="6"/>
  <c r="B2022" i="9" s="1"/>
  <c r="AT22" i="6"/>
  <c r="B2023" i="9" s="1"/>
  <c r="AT23" i="6"/>
  <c r="B2024" i="9" s="1"/>
  <c r="AT24" i="6"/>
  <c r="B2025" i="9" s="1"/>
  <c r="AT25" i="6"/>
  <c r="B2026" i="9" s="1"/>
  <c r="AT26" i="6"/>
  <c r="B2027" i="9" s="1"/>
  <c r="AT27" i="6"/>
  <c r="B2028" i="9" s="1"/>
  <c r="AT28" i="6"/>
  <c r="B2029" i="9" s="1"/>
  <c r="AT29" i="6"/>
  <c r="B2030" i="9" s="1"/>
  <c r="AT30" i="6"/>
  <c r="B2031" i="9" s="1"/>
  <c r="AT31" i="6"/>
  <c r="B2032" i="9" s="1"/>
  <c r="AT32" i="6"/>
  <c r="B2033" i="9" s="1"/>
  <c r="AT33" i="6"/>
  <c r="B2034" i="9" s="1"/>
  <c r="AT34" i="6"/>
  <c r="B2035" i="9" s="1"/>
  <c r="AT35" i="6"/>
  <c r="B2036" i="9" s="1"/>
  <c r="AT36" i="6"/>
  <c r="B2037" i="9" s="1"/>
  <c r="AT37" i="6"/>
  <c r="B2038" i="9" s="1"/>
  <c r="AT38" i="6"/>
  <c r="B2039" i="9" s="1"/>
  <c r="AT39" i="6"/>
  <c r="B2040" i="9" s="1"/>
  <c r="AT40" i="6"/>
  <c r="B2041" i="9" s="1"/>
  <c r="AT41" i="6"/>
  <c r="B2042" i="9" s="1"/>
  <c r="AT42" i="6"/>
  <c r="B2043" i="9" s="1"/>
  <c r="AT43" i="6"/>
  <c r="B2044" i="9" s="1"/>
  <c r="AT44" i="6"/>
  <c r="B2045" i="9" s="1"/>
  <c r="AT45" i="6"/>
  <c r="L48" i="3"/>
  <c r="H48" i="3"/>
  <c r="T48" i="3"/>
  <c r="AC48" i="3"/>
  <c r="AK48" i="3"/>
  <c r="AA48" i="3"/>
  <c r="X48" i="3"/>
  <c r="O48" i="3"/>
  <c r="AI48" i="3"/>
  <c r="Z48" i="3"/>
  <c r="AO48" i="3"/>
  <c r="V48" i="3"/>
  <c r="F48" i="3"/>
  <c r="AD48" i="3"/>
  <c r="Q48" i="3"/>
  <c r="AM48" i="3"/>
  <c r="W48" i="3"/>
  <c r="U48" i="3"/>
  <c r="AF48" i="3"/>
  <c r="AL48" i="3"/>
  <c r="AN48" i="3"/>
  <c r="AE48" i="3"/>
  <c r="G48" i="3"/>
  <c r="AB48" i="3"/>
  <c r="K48" i="3"/>
  <c r="B48" i="3"/>
  <c r="I48" i="3"/>
  <c r="AH48" i="3"/>
  <c r="P48" i="3"/>
  <c r="AR48" i="3"/>
  <c r="E48" i="3"/>
  <c r="J48" i="3"/>
  <c r="D48" i="3"/>
  <c r="AG48" i="3"/>
  <c r="R48" i="3"/>
  <c r="S48" i="3"/>
  <c r="Y48" i="3"/>
  <c r="AJ48" i="3"/>
  <c r="AQ48" i="3"/>
  <c r="AP48" i="3"/>
  <c r="H44" i="17" l="1"/>
  <c r="H45" i="13"/>
  <c r="E45" i="13"/>
  <c r="N44" i="18"/>
  <c r="A44" i="18" s="1"/>
  <c r="G45" i="12"/>
  <c r="H45" i="12"/>
  <c r="G45" i="13"/>
  <c r="H44" i="18"/>
  <c r="B46" i="18"/>
  <c r="A46" i="17"/>
  <c r="A46" i="16"/>
  <c r="C48" i="3"/>
  <c r="A46" i="15"/>
  <c r="C46" i="7"/>
  <c r="A46" i="11"/>
  <c r="B46" i="7"/>
  <c r="A46" i="12"/>
  <c r="F46" i="12" s="1"/>
  <c r="A46" i="14"/>
  <c r="E46" i="14" s="1"/>
  <c r="A46" i="13"/>
  <c r="G46" i="13" s="1"/>
  <c r="L45" i="14"/>
  <c r="J45" i="14"/>
  <c r="K45" i="14"/>
  <c r="D45" i="14"/>
  <c r="B45" i="14"/>
  <c r="I45" i="14"/>
  <c r="C44" i="17"/>
  <c r="C44" i="13"/>
  <c r="C44" i="15"/>
  <c r="B45" i="16"/>
  <c r="C45" i="16"/>
  <c r="C44" i="18"/>
  <c r="AU50" i="3"/>
  <c r="A844" i="11"/>
  <c r="F44" i="11"/>
  <c r="C44" i="11"/>
  <c r="D44" i="11"/>
  <c r="W44" i="11"/>
  <c r="R44" i="11"/>
  <c r="K44" i="11"/>
  <c r="V44" i="11"/>
  <c r="T44" i="11"/>
  <c r="P44" i="11"/>
  <c r="S44" i="11"/>
  <c r="L44" i="11"/>
  <c r="E44" i="11"/>
  <c r="I44" i="11"/>
  <c r="U44" i="11"/>
  <c r="G44" i="11"/>
  <c r="Q44" i="11"/>
  <c r="J43" i="11"/>
  <c r="H43" i="11"/>
  <c r="C44" i="12"/>
  <c r="D45" i="13"/>
  <c r="B45" i="13"/>
  <c r="M45" i="13"/>
  <c r="K45" i="13"/>
  <c r="L45" i="13"/>
  <c r="I45" i="13"/>
  <c r="J45" i="13"/>
  <c r="K45" i="15"/>
  <c r="E45" i="15"/>
  <c r="H45" i="15"/>
  <c r="F45" i="15"/>
  <c r="I45" i="15"/>
  <c r="D45" i="15"/>
  <c r="G45" i="15"/>
  <c r="B45" i="15"/>
  <c r="J45" i="15"/>
  <c r="E45" i="14"/>
  <c r="B45" i="17"/>
  <c r="J45" i="17"/>
  <c r="M45" i="17"/>
  <c r="I45" i="17"/>
  <c r="G45" i="17"/>
  <c r="L45" i="17"/>
  <c r="D45" i="17"/>
  <c r="K45" i="17"/>
  <c r="E45" i="17"/>
  <c r="F45" i="17" s="1"/>
  <c r="H45" i="14"/>
  <c r="P45" i="12"/>
  <c r="K45" i="12"/>
  <c r="N45" i="12"/>
  <c r="L45" i="12"/>
  <c r="B45" i="12"/>
  <c r="O45" i="12"/>
  <c r="M45" i="12"/>
  <c r="J45" i="12"/>
  <c r="D45" i="12"/>
  <c r="I45" i="12"/>
  <c r="F45" i="12"/>
  <c r="F45" i="14"/>
  <c r="O45" i="11"/>
  <c r="M45" i="11"/>
  <c r="X45" i="11"/>
  <c r="N45" i="11"/>
  <c r="B45" i="11"/>
  <c r="C45" i="17" s="1"/>
  <c r="I45" i="18"/>
  <c r="L45" i="18"/>
  <c r="M45" i="18"/>
  <c r="K45" i="18"/>
  <c r="G45" i="18"/>
  <c r="J45" i="18"/>
  <c r="D45" i="18"/>
  <c r="E45" i="18"/>
  <c r="F45" i="18" s="1"/>
  <c r="D45" i="7"/>
  <c r="E45" i="7" s="1"/>
  <c r="A46" i="7"/>
  <c r="D2042" i="9"/>
  <c r="C2042" i="9"/>
  <c r="A2042" i="9"/>
  <c r="D2038" i="9"/>
  <c r="C2038" i="9"/>
  <c r="A2038" i="9"/>
  <c r="D2034" i="9"/>
  <c r="C2034" i="9"/>
  <c r="A2034" i="9"/>
  <c r="D2045" i="9"/>
  <c r="C2045" i="9"/>
  <c r="A2045" i="9"/>
  <c r="D2043" i="9"/>
  <c r="C2043" i="9"/>
  <c r="A2043" i="9"/>
  <c r="D2041" i="9"/>
  <c r="C2041" i="9"/>
  <c r="A2041" i="9"/>
  <c r="D2039" i="9"/>
  <c r="C2039" i="9"/>
  <c r="A2039" i="9"/>
  <c r="D2037" i="9"/>
  <c r="C2037" i="9"/>
  <c r="A2037" i="9"/>
  <c r="D2035" i="9"/>
  <c r="C2035" i="9"/>
  <c r="A2035" i="9"/>
  <c r="D2033" i="9"/>
  <c r="C2033" i="9"/>
  <c r="A2033" i="9"/>
  <c r="D2031" i="9"/>
  <c r="C2031" i="9"/>
  <c r="A2031" i="9"/>
  <c r="D2029" i="9"/>
  <c r="C2029" i="9"/>
  <c r="A2029" i="9"/>
  <c r="D2027" i="9"/>
  <c r="C2027" i="9"/>
  <c r="A2027" i="9"/>
  <c r="D2025" i="9"/>
  <c r="C2025" i="9"/>
  <c r="A2025" i="9"/>
  <c r="D2023" i="9"/>
  <c r="C2023" i="9"/>
  <c r="A2023" i="9"/>
  <c r="D2021" i="9"/>
  <c r="C2021" i="9"/>
  <c r="A2021" i="9"/>
  <c r="D2019" i="9"/>
  <c r="C2019" i="9"/>
  <c r="A2019" i="9"/>
  <c r="D2017" i="9"/>
  <c r="C2017" i="9"/>
  <c r="A2017" i="9"/>
  <c r="D2015" i="9"/>
  <c r="C2015" i="9"/>
  <c r="A2015" i="9"/>
  <c r="D2013" i="9"/>
  <c r="C2013" i="9"/>
  <c r="A2013" i="9"/>
  <c r="D2011" i="9"/>
  <c r="C2011" i="9"/>
  <c r="A2011" i="9"/>
  <c r="D2010" i="9"/>
  <c r="C2010" i="9"/>
  <c r="A2010" i="9"/>
  <c r="D49" i="6"/>
  <c r="AS48" i="6"/>
  <c r="AQ48" i="6"/>
  <c r="AO48" i="6"/>
  <c r="AM48" i="6"/>
  <c r="AK48" i="6"/>
  <c r="AI48" i="6"/>
  <c r="AG48" i="6"/>
  <c r="AE48" i="6"/>
  <c r="AC48" i="6"/>
  <c r="AA48" i="6"/>
  <c r="Y48" i="6"/>
  <c r="W48" i="6"/>
  <c r="U48" i="6"/>
  <c r="S48" i="6"/>
  <c r="Q48" i="6"/>
  <c r="O48" i="6"/>
  <c r="M48" i="6"/>
  <c r="K48" i="6"/>
  <c r="I48" i="6"/>
  <c r="G48" i="6"/>
  <c r="AT48" i="6"/>
  <c r="AR48" i="6"/>
  <c r="AP48" i="6"/>
  <c r="AN48" i="6"/>
  <c r="AL48" i="6"/>
  <c r="AJ48" i="6"/>
  <c r="AH48" i="6"/>
  <c r="AF48" i="6"/>
  <c r="AD48" i="6"/>
  <c r="AB48" i="6"/>
  <c r="Z48" i="6"/>
  <c r="X48" i="6"/>
  <c r="V48" i="6"/>
  <c r="T48" i="6"/>
  <c r="R48" i="6"/>
  <c r="P48" i="6"/>
  <c r="N48" i="6"/>
  <c r="L48" i="6"/>
  <c r="J48" i="6"/>
  <c r="H48" i="6"/>
  <c r="F48" i="6"/>
  <c r="D2044" i="9"/>
  <c r="C2044" i="9"/>
  <c r="A2044" i="9"/>
  <c r="D2040" i="9"/>
  <c r="C2040" i="9"/>
  <c r="A2040" i="9"/>
  <c r="D2036" i="9"/>
  <c r="C2036" i="9"/>
  <c r="A2036" i="9"/>
  <c r="D2032" i="9"/>
  <c r="C2032" i="9"/>
  <c r="A2032" i="9"/>
  <c r="D2030" i="9"/>
  <c r="C2030" i="9"/>
  <c r="A2030" i="9"/>
  <c r="D2028" i="9"/>
  <c r="C2028" i="9"/>
  <c r="A2028" i="9"/>
  <c r="D2026" i="9"/>
  <c r="C2026" i="9"/>
  <c r="A2026" i="9"/>
  <c r="D2024" i="9"/>
  <c r="C2024" i="9"/>
  <c r="A2024" i="9"/>
  <c r="D2022" i="9"/>
  <c r="C2022" i="9"/>
  <c r="A2022" i="9"/>
  <c r="D2020" i="9"/>
  <c r="C2020" i="9"/>
  <c r="A2020" i="9"/>
  <c r="D2018" i="9"/>
  <c r="C2018" i="9"/>
  <c r="A2018" i="9"/>
  <c r="D2016" i="9"/>
  <c r="C2016" i="9"/>
  <c r="A2016" i="9"/>
  <c r="D2014" i="9"/>
  <c r="C2014" i="9"/>
  <c r="A2014" i="9"/>
  <c r="D2012" i="9"/>
  <c r="C2012" i="9"/>
  <c r="A2012" i="9"/>
  <c r="D2009" i="9"/>
  <c r="C2009" i="9"/>
  <c r="A2009" i="9"/>
  <c r="D2008" i="9"/>
  <c r="C2008" i="9"/>
  <c r="A2008" i="9"/>
  <c r="AT50" i="3"/>
  <c r="AW49" i="3"/>
  <c r="AX49" i="3" s="1"/>
  <c r="T49" i="3"/>
  <c r="R49" i="3"/>
  <c r="Y49" i="3"/>
  <c r="AE49" i="3"/>
  <c r="D49" i="3"/>
  <c r="V49" i="3"/>
  <c r="W49" i="3"/>
  <c r="B49" i="3"/>
  <c r="AA49" i="3"/>
  <c r="AP49" i="3"/>
  <c r="AL49" i="3"/>
  <c r="K49" i="3"/>
  <c r="AC49" i="3"/>
  <c r="AQ49" i="3"/>
  <c r="U49" i="3"/>
  <c r="F49" i="3"/>
  <c r="AR49" i="3"/>
  <c r="AN49" i="3"/>
  <c r="AG49" i="3"/>
  <c r="AF49" i="3"/>
  <c r="P49" i="3"/>
  <c r="AO49" i="3"/>
  <c r="AH49" i="3"/>
  <c r="H49" i="3"/>
  <c r="Q49" i="3"/>
  <c r="E49" i="3"/>
  <c r="J49" i="3"/>
  <c r="AJ49" i="3"/>
  <c r="I49" i="3"/>
  <c r="G49" i="3"/>
  <c r="AK49" i="3"/>
  <c r="X49" i="3"/>
  <c r="AM49" i="3"/>
  <c r="AI49" i="3"/>
  <c r="AB49" i="3"/>
  <c r="Z49" i="3"/>
  <c r="O49" i="3"/>
  <c r="AD49" i="3"/>
  <c r="L49" i="3"/>
  <c r="S49" i="3"/>
  <c r="E46" i="13" l="1"/>
  <c r="H46" i="13"/>
  <c r="F46" i="13"/>
  <c r="H46" i="14"/>
  <c r="F46" i="14"/>
  <c r="H45" i="18"/>
  <c r="C45" i="18"/>
  <c r="H45" i="17"/>
  <c r="E46" i="12"/>
  <c r="G46" i="12"/>
  <c r="H46" i="12"/>
  <c r="B47" i="18"/>
  <c r="A47" i="17"/>
  <c r="A47" i="16"/>
  <c r="A47" i="15"/>
  <c r="C49" i="3"/>
  <c r="A47" i="12"/>
  <c r="G47" i="12" s="1"/>
  <c r="A47" i="11"/>
  <c r="A47" i="14"/>
  <c r="F47" i="14" s="1"/>
  <c r="B47" i="7"/>
  <c r="C47" i="7"/>
  <c r="A47" i="13"/>
  <c r="G47" i="13" s="1"/>
  <c r="X46" i="11"/>
  <c r="N46" i="11"/>
  <c r="M46" i="11"/>
  <c r="B46" i="11"/>
  <c r="C46" i="12" s="1"/>
  <c r="O46" i="11"/>
  <c r="H44" i="11"/>
  <c r="J44" i="11"/>
  <c r="AU51" i="3"/>
  <c r="S45" i="11"/>
  <c r="P45" i="11"/>
  <c r="K45" i="11"/>
  <c r="L45" i="11"/>
  <c r="I45" i="11"/>
  <c r="F45" i="11"/>
  <c r="V45" i="11"/>
  <c r="E45" i="11"/>
  <c r="C45" i="11"/>
  <c r="T45" i="11"/>
  <c r="A845" i="11"/>
  <c r="U45" i="11"/>
  <c r="R45" i="11"/>
  <c r="W45" i="11"/>
  <c r="D45" i="11"/>
  <c r="Q45" i="11"/>
  <c r="G45" i="11"/>
  <c r="C45" i="12"/>
  <c r="C45" i="15"/>
  <c r="C45" i="13"/>
  <c r="B46" i="13"/>
  <c r="M46" i="13"/>
  <c r="D46" i="13"/>
  <c r="I46" i="13"/>
  <c r="L46" i="13"/>
  <c r="K46" i="13"/>
  <c r="J46" i="13"/>
  <c r="B46" i="16"/>
  <c r="C46" i="16"/>
  <c r="H46" i="15"/>
  <c r="G46" i="15"/>
  <c r="E46" i="15"/>
  <c r="F46" i="15"/>
  <c r="K46" i="15"/>
  <c r="I46" i="15"/>
  <c r="D46" i="15"/>
  <c r="B46" i="15"/>
  <c r="J46" i="15"/>
  <c r="L46" i="14"/>
  <c r="J46" i="14"/>
  <c r="D46" i="14"/>
  <c r="K46" i="14"/>
  <c r="B46" i="14"/>
  <c r="I46" i="14"/>
  <c r="G46" i="17"/>
  <c r="M46" i="17"/>
  <c r="L46" i="17"/>
  <c r="D46" i="17"/>
  <c r="K46" i="17"/>
  <c r="I46" i="17"/>
  <c r="J46" i="17"/>
  <c r="B46" i="17"/>
  <c r="E46" i="17"/>
  <c r="F46" i="17" s="1"/>
  <c r="N45" i="18"/>
  <c r="A45" i="18" s="1"/>
  <c r="G46" i="14"/>
  <c r="C45" i="14"/>
  <c r="B46" i="12"/>
  <c r="O46" i="12"/>
  <c r="M46" i="12"/>
  <c r="L46" i="12"/>
  <c r="J46" i="12"/>
  <c r="D46" i="12"/>
  <c r="K46" i="12"/>
  <c r="N46" i="12"/>
  <c r="P46" i="12"/>
  <c r="I46" i="12"/>
  <c r="G46" i="18"/>
  <c r="J46" i="18"/>
  <c r="D46" i="18"/>
  <c r="M46" i="18"/>
  <c r="I46" i="18"/>
  <c r="K46" i="18"/>
  <c r="L46" i="18"/>
  <c r="E46" i="18"/>
  <c r="H46" i="18" s="1"/>
  <c r="D46" i="7"/>
  <c r="E46" i="7" s="1"/>
  <c r="A47" i="7"/>
  <c r="AT51" i="3"/>
  <c r="AW50" i="3"/>
  <c r="AX50" i="3" s="1"/>
  <c r="AT49" i="6"/>
  <c r="AR49" i="6"/>
  <c r="AP49" i="6"/>
  <c r="AN49" i="6"/>
  <c r="AL49" i="6"/>
  <c r="AJ49" i="6"/>
  <c r="AH49" i="6"/>
  <c r="AF49" i="6"/>
  <c r="AD49" i="6"/>
  <c r="AB49" i="6"/>
  <c r="Z49" i="6"/>
  <c r="X49" i="6"/>
  <c r="V49" i="6"/>
  <c r="T49" i="6"/>
  <c r="R49" i="6"/>
  <c r="P49" i="6"/>
  <c r="N49" i="6"/>
  <c r="L49" i="6"/>
  <c r="J49" i="6"/>
  <c r="H49" i="6"/>
  <c r="F49" i="6"/>
  <c r="D50" i="6"/>
  <c r="AS49" i="6"/>
  <c r="AQ49" i="6"/>
  <c r="AO49" i="6"/>
  <c r="AM49" i="6"/>
  <c r="AK49" i="6"/>
  <c r="AI49" i="6"/>
  <c r="AG49" i="6"/>
  <c r="AE49" i="6"/>
  <c r="AC49" i="6"/>
  <c r="AA49" i="6"/>
  <c r="Y49" i="6"/>
  <c r="W49" i="6"/>
  <c r="U49" i="6"/>
  <c r="S49" i="6"/>
  <c r="Q49" i="6"/>
  <c r="O49" i="6"/>
  <c r="M49" i="6"/>
  <c r="K49" i="6"/>
  <c r="I49" i="6"/>
  <c r="G49" i="6"/>
  <c r="AG50" i="3"/>
  <c r="W50" i="3"/>
  <c r="X50" i="3"/>
  <c r="AP50" i="3"/>
  <c r="R50" i="3"/>
  <c r="AC50" i="3"/>
  <c r="B50" i="3"/>
  <c r="Q50" i="3"/>
  <c r="AN50" i="3"/>
  <c r="P50" i="3"/>
  <c r="I50" i="3"/>
  <c r="O50" i="3"/>
  <c r="Y50" i="3"/>
  <c r="AM50" i="3"/>
  <c r="AE50" i="3"/>
  <c r="U50" i="3"/>
  <c r="G50" i="3"/>
  <c r="H50" i="3"/>
  <c r="AR50" i="3"/>
  <c r="AQ50" i="3"/>
  <c r="AO50" i="3"/>
  <c r="AK50" i="3"/>
  <c r="F50" i="3"/>
  <c r="K50" i="3"/>
  <c r="E50" i="3"/>
  <c r="AH50" i="3"/>
  <c r="Z50" i="3"/>
  <c r="AD50" i="3"/>
  <c r="T50" i="3"/>
  <c r="AJ50" i="3"/>
  <c r="D50" i="3"/>
  <c r="AL50" i="3"/>
  <c r="AF50" i="3"/>
  <c r="AI50" i="3"/>
  <c r="V50" i="3"/>
  <c r="AB50" i="3"/>
  <c r="AA50" i="3"/>
  <c r="J50" i="3"/>
  <c r="L50" i="3"/>
  <c r="S50" i="3"/>
  <c r="E47" i="12" l="1"/>
  <c r="C46" i="15"/>
  <c r="C46" i="18"/>
  <c r="C46" i="17"/>
  <c r="H47" i="13"/>
  <c r="E47" i="13"/>
  <c r="F47" i="13"/>
  <c r="B48" i="18"/>
  <c r="A48" i="17"/>
  <c r="A48" i="16"/>
  <c r="C50" i="3"/>
  <c r="A48" i="15"/>
  <c r="A48" i="12"/>
  <c r="E48" i="12" s="1"/>
  <c r="A48" i="11"/>
  <c r="A48" i="14"/>
  <c r="F48" i="14" s="1"/>
  <c r="C48" i="7"/>
  <c r="B48" i="7"/>
  <c r="A48" i="13"/>
  <c r="E48" i="13" s="1"/>
  <c r="A846" i="11"/>
  <c r="L46" i="11"/>
  <c r="E46" i="11"/>
  <c r="F46" i="11"/>
  <c r="C46" i="11"/>
  <c r="D46" i="11"/>
  <c r="T46" i="11"/>
  <c r="S46" i="11"/>
  <c r="P46" i="11"/>
  <c r="W46" i="11"/>
  <c r="U46" i="11"/>
  <c r="V46" i="11"/>
  <c r="R46" i="11"/>
  <c r="K46" i="11"/>
  <c r="I46" i="11"/>
  <c r="Q46" i="11"/>
  <c r="G46" i="11"/>
  <c r="G47" i="14"/>
  <c r="C46" i="14"/>
  <c r="C46" i="13"/>
  <c r="J47" i="12"/>
  <c r="D47" i="12"/>
  <c r="B47" i="12"/>
  <c r="P47" i="12"/>
  <c r="K47" i="12"/>
  <c r="L47" i="12"/>
  <c r="N47" i="12"/>
  <c r="O47" i="12"/>
  <c r="M47" i="12"/>
  <c r="I47" i="12"/>
  <c r="H47" i="12"/>
  <c r="H47" i="14"/>
  <c r="K47" i="15"/>
  <c r="I47" i="15"/>
  <c r="E47" i="15"/>
  <c r="D47" i="15"/>
  <c r="B47" i="15"/>
  <c r="G47" i="15"/>
  <c r="H47" i="15"/>
  <c r="F47" i="15"/>
  <c r="J47" i="15"/>
  <c r="F47" i="12"/>
  <c r="AU52" i="3"/>
  <c r="I47" i="13"/>
  <c r="J47" i="13"/>
  <c r="L47" i="13"/>
  <c r="K47" i="13"/>
  <c r="B47" i="13"/>
  <c r="D47" i="13"/>
  <c r="M47" i="13"/>
  <c r="B47" i="16"/>
  <c r="C47" i="16"/>
  <c r="B47" i="17"/>
  <c r="I47" i="17"/>
  <c r="J47" i="17"/>
  <c r="M47" i="17"/>
  <c r="G47" i="17"/>
  <c r="L47" i="17"/>
  <c r="K47" i="17"/>
  <c r="D47" i="17"/>
  <c r="E47" i="17"/>
  <c r="F47" i="17" s="1"/>
  <c r="L47" i="14"/>
  <c r="B47" i="14"/>
  <c r="D47" i="14"/>
  <c r="J47" i="14"/>
  <c r="K47" i="14"/>
  <c r="I47" i="14"/>
  <c r="O47" i="11"/>
  <c r="N47" i="11"/>
  <c r="M47" i="11"/>
  <c r="X47" i="11"/>
  <c r="B47" i="11"/>
  <c r="C47" i="17" s="1"/>
  <c r="E47" i="14"/>
  <c r="F46" i="18"/>
  <c r="N46" i="18" s="1"/>
  <c r="A46" i="18" s="1"/>
  <c r="H46" i="17"/>
  <c r="H45" i="11"/>
  <c r="J45" i="11"/>
  <c r="G47" i="18"/>
  <c r="M47" i="18"/>
  <c r="I47" i="18"/>
  <c r="J47" i="18"/>
  <c r="D47" i="18"/>
  <c r="K47" i="18"/>
  <c r="L47" i="18"/>
  <c r="E47" i="18"/>
  <c r="H47" i="18" s="1"/>
  <c r="D47" i="7"/>
  <c r="E47" i="7" s="1"/>
  <c r="A48" i="7"/>
  <c r="AT52" i="3"/>
  <c r="AW51" i="3"/>
  <c r="AX51" i="3" s="1"/>
  <c r="D51" i="6"/>
  <c r="AS50" i="6"/>
  <c r="AQ50" i="6"/>
  <c r="AO50" i="6"/>
  <c r="AM50" i="6"/>
  <c r="AK50" i="6"/>
  <c r="AI50" i="6"/>
  <c r="AG50" i="6"/>
  <c r="AE50" i="6"/>
  <c r="AC50" i="6"/>
  <c r="AA50" i="6"/>
  <c r="Y50" i="6"/>
  <c r="W50" i="6"/>
  <c r="U50" i="6"/>
  <c r="S50" i="6"/>
  <c r="Q50" i="6"/>
  <c r="O50" i="6"/>
  <c r="M50" i="6"/>
  <c r="K50" i="6"/>
  <c r="I50" i="6"/>
  <c r="G50" i="6"/>
  <c r="AT50" i="6"/>
  <c r="AR50" i="6"/>
  <c r="AP50" i="6"/>
  <c r="AN50" i="6"/>
  <c r="AL50" i="6"/>
  <c r="AJ50" i="6"/>
  <c r="AH50" i="6"/>
  <c r="AF50" i="6"/>
  <c r="AD50" i="6"/>
  <c r="AB50" i="6"/>
  <c r="Z50" i="6"/>
  <c r="X50" i="6"/>
  <c r="V50" i="6"/>
  <c r="T50" i="6"/>
  <c r="R50" i="6"/>
  <c r="P50" i="6"/>
  <c r="N50" i="6"/>
  <c r="L50" i="6"/>
  <c r="J50" i="6"/>
  <c r="H50" i="6"/>
  <c r="F50" i="6"/>
  <c r="AC51" i="3"/>
  <c r="AD51" i="3"/>
  <c r="G51" i="3"/>
  <c r="AE51" i="3"/>
  <c r="R51" i="3"/>
  <c r="P51" i="3"/>
  <c r="AN51" i="3"/>
  <c r="AO51" i="3"/>
  <c r="AM51" i="3"/>
  <c r="X51" i="3"/>
  <c r="AR51" i="3"/>
  <c r="Z51" i="3"/>
  <c r="W51" i="3"/>
  <c r="F51" i="3"/>
  <c r="O51" i="3"/>
  <c r="AF51" i="3"/>
  <c r="Q51" i="3"/>
  <c r="AB51" i="3"/>
  <c r="AJ51" i="3"/>
  <c r="AI51" i="3"/>
  <c r="D51" i="3"/>
  <c r="V51" i="3"/>
  <c r="E51" i="3"/>
  <c r="AH51" i="3"/>
  <c r="U51" i="3"/>
  <c r="T51" i="3"/>
  <c r="AG51" i="3"/>
  <c r="AP51" i="3"/>
  <c r="AQ51" i="3"/>
  <c r="K51" i="3"/>
  <c r="I51" i="3"/>
  <c r="AA51" i="3"/>
  <c r="J51" i="3"/>
  <c r="Y51" i="3"/>
  <c r="S51" i="3"/>
  <c r="AL51" i="3"/>
  <c r="AK51" i="3"/>
  <c r="B51" i="3"/>
  <c r="L51" i="3"/>
  <c r="H51" i="3"/>
  <c r="H48" i="13" l="1"/>
  <c r="H48" i="14"/>
  <c r="F48" i="12"/>
  <c r="F48" i="13"/>
  <c r="G48" i="13"/>
  <c r="G48" i="12"/>
  <c r="H48" i="12"/>
  <c r="H47" i="17"/>
  <c r="C47" i="18"/>
  <c r="C47" i="15"/>
  <c r="C47" i="14"/>
  <c r="B49" i="18"/>
  <c r="A49" i="17"/>
  <c r="C51" i="3"/>
  <c r="A49" i="16"/>
  <c r="A49" i="15"/>
  <c r="C49" i="7"/>
  <c r="A49" i="11"/>
  <c r="A49" i="12"/>
  <c r="F49" i="12" s="1"/>
  <c r="B49" i="7"/>
  <c r="A49" i="14"/>
  <c r="G49" i="14" s="1"/>
  <c r="A49" i="13"/>
  <c r="H49" i="13" s="1"/>
  <c r="E48" i="14"/>
  <c r="M48" i="11"/>
  <c r="N48" i="11"/>
  <c r="O48" i="11"/>
  <c r="X48" i="11"/>
  <c r="B48" i="11"/>
  <c r="C48" i="18" s="1"/>
  <c r="C47" i="11"/>
  <c r="V47" i="11"/>
  <c r="W47" i="11"/>
  <c r="T47" i="11"/>
  <c r="K47" i="11"/>
  <c r="L47" i="11"/>
  <c r="A847" i="11"/>
  <c r="R47" i="11"/>
  <c r="P47" i="11"/>
  <c r="F47" i="11"/>
  <c r="S47" i="11"/>
  <c r="E47" i="11"/>
  <c r="D47" i="11"/>
  <c r="I47" i="11"/>
  <c r="U47" i="11"/>
  <c r="G47" i="11"/>
  <c r="Q47" i="11"/>
  <c r="C47" i="12"/>
  <c r="J48" i="12"/>
  <c r="D48" i="12"/>
  <c r="B48" i="12"/>
  <c r="P48" i="12"/>
  <c r="K48" i="12"/>
  <c r="N48" i="12"/>
  <c r="M48" i="12"/>
  <c r="L48" i="12"/>
  <c r="O48" i="12"/>
  <c r="I48" i="12"/>
  <c r="F47" i="18"/>
  <c r="N47" i="18" s="1"/>
  <c r="A47" i="18" s="1"/>
  <c r="J48" i="13"/>
  <c r="D48" i="13"/>
  <c r="M48" i="13"/>
  <c r="I48" i="13"/>
  <c r="K48" i="13"/>
  <c r="B48" i="13"/>
  <c r="L48" i="13"/>
  <c r="B48" i="16"/>
  <c r="C48" i="16"/>
  <c r="H48" i="15"/>
  <c r="K48" i="15"/>
  <c r="F48" i="15"/>
  <c r="D48" i="15"/>
  <c r="B48" i="15"/>
  <c r="G48" i="15"/>
  <c r="I48" i="15"/>
  <c r="E48" i="15"/>
  <c r="J48" i="15"/>
  <c r="G48" i="17"/>
  <c r="D48" i="17"/>
  <c r="L48" i="17"/>
  <c r="M48" i="17"/>
  <c r="K48" i="17"/>
  <c r="J48" i="17"/>
  <c r="B48" i="17"/>
  <c r="I48" i="17"/>
  <c r="E48" i="17"/>
  <c r="F48" i="17" s="1"/>
  <c r="L48" i="14"/>
  <c r="B48" i="14"/>
  <c r="K48" i="14"/>
  <c r="J48" i="14"/>
  <c r="D48" i="14"/>
  <c r="I48" i="14"/>
  <c r="AU53" i="3"/>
  <c r="G48" i="14"/>
  <c r="C47" i="13"/>
  <c r="J46" i="11"/>
  <c r="H46" i="11"/>
  <c r="M48" i="18"/>
  <c r="I48" i="18"/>
  <c r="G48" i="18"/>
  <c r="J48" i="18"/>
  <c r="K48" i="18"/>
  <c r="L48" i="18"/>
  <c r="D48" i="18"/>
  <c r="E48" i="18"/>
  <c r="H48" i="18" s="1"/>
  <c r="D48" i="7"/>
  <c r="E48" i="7" s="1"/>
  <c r="A49" i="7"/>
  <c r="AT51" i="6"/>
  <c r="AR51" i="6"/>
  <c r="AP51" i="6"/>
  <c r="AN51" i="6"/>
  <c r="AL51" i="6"/>
  <c r="AJ51" i="6"/>
  <c r="AH51" i="6"/>
  <c r="AF51" i="6"/>
  <c r="AD51" i="6"/>
  <c r="AB51" i="6"/>
  <c r="Z51" i="6"/>
  <c r="X51" i="6"/>
  <c r="V51" i="6"/>
  <c r="T51" i="6"/>
  <c r="R51" i="6"/>
  <c r="P51" i="6"/>
  <c r="N51" i="6"/>
  <c r="L51" i="6"/>
  <c r="J51" i="6"/>
  <c r="H51" i="6"/>
  <c r="F51" i="6"/>
  <c r="D52" i="6"/>
  <c r="AS51" i="6"/>
  <c r="AQ51" i="6"/>
  <c r="AO51" i="6"/>
  <c r="AM51" i="6"/>
  <c r="AK51" i="6"/>
  <c r="AI51" i="6"/>
  <c r="AG51" i="6"/>
  <c r="AE51" i="6"/>
  <c r="AC51" i="6"/>
  <c r="AA51" i="6"/>
  <c r="Y51" i="6"/>
  <c r="W51" i="6"/>
  <c r="U51" i="6"/>
  <c r="S51" i="6"/>
  <c r="Q51" i="6"/>
  <c r="O51" i="6"/>
  <c r="M51" i="6"/>
  <c r="K51" i="6"/>
  <c r="I51" i="6"/>
  <c r="G51" i="6"/>
  <c r="AT53" i="3"/>
  <c r="AW52" i="3"/>
  <c r="AX52" i="3" s="1"/>
  <c r="D52" i="3"/>
  <c r="J52" i="3"/>
  <c r="O52" i="3"/>
  <c r="AQ52" i="3"/>
  <c r="AJ52" i="3"/>
  <c r="P52" i="3"/>
  <c r="AK52" i="3"/>
  <c r="AD52" i="3"/>
  <c r="AH52" i="3"/>
  <c r="Q52" i="3"/>
  <c r="T52" i="3"/>
  <c r="Y52" i="3"/>
  <c r="H52" i="3"/>
  <c r="AP52" i="3"/>
  <c r="K52" i="3"/>
  <c r="AG52" i="3"/>
  <c r="AC52" i="3"/>
  <c r="AE52" i="3"/>
  <c r="E52" i="3"/>
  <c r="AF52" i="3"/>
  <c r="AA52" i="3"/>
  <c r="AR52" i="3"/>
  <c r="AI52" i="3"/>
  <c r="V52" i="3"/>
  <c r="X52" i="3"/>
  <c r="AB52" i="3"/>
  <c r="R52" i="3"/>
  <c r="F52" i="3"/>
  <c r="AN52" i="3"/>
  <c r="W52" i="3"/>
  <c r="B52" i="3"/>
  <c r="AM52" i="3"/>
  <c r="Z52" i="3"/>
  <c r="S52" i="3"/>
  <c r="L52" i="3"/>
  <c r="U52" i="3"/>
  <c r="AL52" i="3"/>
  <c r="I52" i="3"/>
  <c r="G52" i="3"/>
  <c r="AO52" i="3"/>
  <c r="G49" i="13" l="1"/>
  <c r="F49" i="13"/>
  <c r="H49" i="14"/>
  <c r="E49" i="13"/>
  <c r="C48" i="17"/>
  <c r="C48" i="15"/>
  <c r="C48" i="14"/>
  <c r="F48" i="18"/>
  <c r="N48" i="18" s="1"/>
  <c r="A48" i="18" s="1"/>
  <c r="E49" i="14"/>
  <c r="C48" i="12"/>
  <c r="F49" i="14"/>
  <c r="C48" i="13"/>
  <c r="H48" i="17"/>
  <c r="B50" i="18"/>
  <c r="A50" i="17"/>
  <c r="C52" i="3"/>
  <c r="A50" i="16"/>
  <c r="A50" i="15"/>
  <c r="C50" i="7"/>
  <c r="B50" i="7"/>
  <c r="A50" i="11"/>
  <c r="A50" i="12"/>
  <c r="G50" i="12" s="1"/>
  <c r="A50" i="14"/>
  <c r="H50" i="14" s="1"/>
  <c r="A50" i="13"/>
  <c r="F50" i="13" s="1"/>
  <c r="E49" i="12"/>
  <c r="K49" i="15"/>
  <c r="I49" i="15"/>
  <c r="E49" i="15"/>
  <c r="F49" i="15"/>
  <c r="D49" i="15"/>
  <c r="B49" i="15"/>
  <c r="G49" i="15"/>
  <c r="H49" i="15"/>
  <c r="J49" i="15"/>
  <c r="D49" i="12"/>
  <c r="B49" i="12"/>
  <c r="O49" i="12"/>
  <c r="N49" i="12"/>
  <c r="L49" i="12"/>
  <c r="J49" i="12"/>
  <c r="M49" i="12"/>
  <c r="P49" i="12"/>
  <c r="K49" i="12"/>
  <c r="I49" i="12"/>
  <c r="B49" i="16"/>
  <c r="C49" i="16"/>
  <c r="H49" i="12"/>
  <c r="J49" i="13"/>
  <c r="I49" i="13"/>
  <c r="L49" i="13"/>
  <c r="K49" i="13"/>
  <c r="D49" i="13"/>
  <c r="B49" i="13"/>
  <c r="M49" i="13"/>
  <c r="G49" i="12"/>
  <c r="B49" i="14"/>
  <c r="K49" i="14"/>
  <c r="L49" i="14"/>
  <c r="J49" i="14"/>
  <c r="D49" i="14"/>
  <c r="I49" i="14"/>
  <c r="B49" i="17"/>
  <c r="I49" i="17"/>
  <c r="G49" i="17"/>
  <c r="M49" i="17"/>
  <c r="K49" i="17"/>
  <c r="L49" i="17"/>
  <c r="J49" i="17"/>
  <c r="D49" i="17"/>
  <c r="E49" i="17"/>
  <c r="F49" i="17" s="1"/>
  <c r="X49" i="11"/>
  <c r="B49" i="11"/>
  <c r="C49" i="13" s="1"/>
  <c r="O49" i="11"/>
  <c r="M49" i="11"/>
  <c r="N49" i="11"/>
  <c r="AU54" i="3"/>
  <c r="J47" i="11"/>
  <c r="H47" i="11"/>
  <c r="A848" i="11"/>
  <c r="F48" i="11"/>
  <c r="C48" i="11"/>
  <c r="D48" i="11"/>
  <c r="W48" i="11"/>
  <c r="R48" i="11"/>
  <c r="K48" i="11"/>
  <c r="L48" i="11"/>
  <c r="U48" i="11"/>
  <c r="E48" i="11"/>
  <c r="V48" i="11"/>
  <c r="S48" i="11"/>
  <c r="I48" i="11"/>
  <c r="T48" i="11"/>
  <c r="P48" i="11"/>
  <c r="Q48" i="11"/>
  <c r="G48" i="11"/>
  <c r="M49" i="18"/>
  <c r="I49" i="18"/>
  <c r="G49" i="18"/>
  <c r="J49" i="18"/>
  <c r="K49" i="18"/>
  <c r="L49" i="18"/>
  <c r="D49" i="18"/>
  <c r="E49" i="18"/>
  <c r="F49" i="18" s="1"/>
  <c r="D49" i="7"/>
  <c r="E49" i="7" s="1"/>
  <c r="A50" i="7"/>
  <c r="D53" i="6"/>
  <c r="AS52" i="6"/>
  <c r="AQ52" i="6"/>
  <c r="AO52" i="6"/>
  <c r="AM52" i="6"/>
  <c r="AK52" i="6"/>
  <c r="AI52" i="6"/>
  <c r="AG52" i="6"/>
  <c r="AE52" i="6"/>
  <c r="AC52" i="6"/>
  <c r="AA52" i="6"/>
  <c r="Y52" i="6"/>
  <c r="W52" i="6"/>
  <c r="U52" i="6"/>
  <c r="S52" i="6"/>
  <c r="Q52" i="6"/>
  <c r="O52" i="6"/>
  <c r="M52" i="6"/>
  <c r="K52" i="6"/>
  <c r="I52" i="6"/>
  <c r="G52" i="6"/>
  <c r="AT52" i="6"/>
  <c r="AR52" i="6"/>
  <c r="AP52" i="6"/>
  <c r="AN52" i="6"/>
  <c r="AL52" i="6"/>
  <c r="AJ52" i="6"/>
  <c r="AH52" i="6"/>
  <c r="AF52" i="6"/>
  <c r="AD52" i="6"/>
  <c r="AB52" i="6"/>
  <c r="Z52" i="6"/>
  <c r="X52" i="6"/>
  <c r="V52" i="6"/>
  <c r="T52" i="6"/>
  <c r="R52" i="6"/>
  <c r="P52" i="6"/>
  <c r="N52" i="6"/>
  <c r="L52" i="6"/>
  <c r="J52" i="6"/>
  <c r="H52" i="6"/>
  <c r="F52" i="6"/>
  <c r="AT54" i="3"/>
  <c r="AW53" i="3"/>
  <c r="AX53" i="3" s="1"/>
  <c r="D53" i="3"/>
  <c r="AJ53" i="3"/>
  <c r="AO53" i="3"/>
  <c r="S53" i="3"/>
  <c r="AM53" i="3"/>
  <c r="K53" i="3"/>
  <c r="Z53" i="3"/>
  <c r="X53" i="3"/>
  <c r="Y53" i="3"/>
  <c r="AG53" i="3"/>
  <c r="O53" i="3"/>
  <c r="I53" i="3"/>
  <c r="AP53" i="3"/>
  <c r="AH53" i="3"/>
  <c r="AB53" i="3"/>
  <c r="J53" i="3"/>
  <c r="E53" i="3"/>
  <c r="T53" i="3"/>
  <c r="B53" i="3"/>
  <c r="AK53" i="3"/>
  <c r="G53" i="3"/>
  <c r="V53" i="3"/>
  <c r="F53" i="3"/>
  <c r="AC53" i="3"/>
  <c r="AD53" i="3"/>
  <c r="Q53" i="3"/>
  <c r="R53" i="3"/>
  <c r="AE53" i="3"/>
  <c r="AQ53" i="3"/>
  <c r="W53" i="3"/>
  <c r="H53" i="3"/>
  <c r="AI53" i="3"/>
  <c r="U53" i="3"/>
  <c r="AA53" i="3"/>
  <c r="AR53" i="3"/>
  <c r="AF53" i="3"/>
  <c r="L53" i="3"/>
  <c r="P53" i="3"/>
  <c r="AN53" i="3"/>
  <c r="AL53" i="3"/>
  <c r="F50" i="12" l="1"/>
  <c r="H50" i="12"/>
  <c r="E50" i="12"/>
  <c r="G50" i="13"/>
  <c r="H49" i="18"/>
  <c r="E50" i="13"/>
  <c r="H50" i="13"/>
  <c r="E50" i="14"/>
  <c r="C49" i="17"/>
  <c r="C49" i="15"/>
  <c r="F50" i="14"/>
  <c r="C49" i="14"/>
  <c r="C49" i="18"/>
  <c r="C49" i="12"/>
  <c r="H49" i="17"/>
  <c r="B51" i="18"/>
  <c r="A51" i="17"/>
  <c r="A51" i="16"/>
  <c r="A51" i="15"/>
  <c r="C53" i="3"/>
  <c r="C51" i="7"/>
  <c r="A51" i="12"/>
  <c r="H51" i="12" s="1"/>
  <c r="A51" i="14"/>
  <c r="F51" i="14" s="1"/>
  <c r="A51" i="11"/>
  <c r="B51" i="7"/>
  <c r="A51" i="13"/>
  <c r="F51" i="13" s="1"/>
  <c r="N49" i="18"/>
  <c r="A49" i="18" s="1"/>
  <c r="W49" i="11"/>
  <c r="T49" i="11"/>
  <c r="U49" i="11"/>
  <c r="R49" i="11"/>
  <c r="S49" i="11"/>
  <c r="P49" i="11"/>
  <c r="E49" i="11"/>
  <c r="D49" i="11"/>
  <c r="K49" i="11"/>
  <c r="I49" i="11"/>
  <c r="L49" i="11"/>
  <c r="F49" i="11"/>
  <c r="A849" i="11"/>
  <c r="C49" i="11"/>
  <c r="V49" i="11"/>
  <c r="Q49" i="11"/>
  <c r="G49" i="11"/>
  <c r="J48" i="11"/>
  <c r="H48" i="11"/>
  <c r="B50" i="16"/>
  <c r="C50" i="16"/>
  <c r="I50" i="13"/>
  <c r="L50" i="13"/>
  <c r="K50" i="13"/>
  <c r="D50" i="13"/>
  <c r="B50" i="13"/>
  <c r="M50" i="13"/>
  <c r="J50" i="13"/>
  <c r="M50" i="11"/>
  <c r="N50" i="11"/>
  <c r="O50" i="11"/>
  <c r="X50" i="11"/>
  <c r="B50" i="11"/>
  <c r="C50" i="15" s="1"/>
  <c r="H50" i="15"/>
  <c r="B50" i="15"/>
  <c r="F50" i="15"/>
  <c r="G50" i="15"/>
  <c r="D50" i="15"/>
  <c r="K50" i="15"/>
  <c r="I50" i="15"/>
  <c r="E50" i="15"/>
  <c r="J50" i="15"/>
  <c r="AU55" i="3"/>
  <c r="J50" i="14"/>
  <c r="D50" i="14"/>
  <c r="B50" i="14"/>
  <c r="L50" i="14"/>
  <c r="K50" i="14"/>
  <c r="I50" i="14"/>
  <c r="G50" i="17"/>
  <c r="M50" i="17"/>
  <c r="K50" i="17"/>
  <c r="L50" i="17"/>
  <c r="D50" i="17"/>
  <c r="B50" i="17"/>
  <c r="I50" i="17"/>
  <c r="J50" i="17"/>
  <c r="E50" i="17"/>
  <c r="H50" i="17" s="1"/>
  <c r="G50" i="14"/>
  <c r="L50" i="12"/>
  <c r="J50" i="12"/>
  <c r="D50" i="12"/>
  <c r="M50" i="12"/>
  <c r="P50" i="12"/>
  <c r="N50" i="12"/>
  <c r="B50" i="12"/>
  <c r="O50" i="12"/>
  <c r="K50" i="12"/>
  <c r="I50" i="12"/>
  <c r="I50" i="18"/>
  <c r="G50" i="18"/>
  <c r="M50" i="18"/>
  <c r="J50" i="18"/>
  <c r="K50" i="18"/>
  <c r="L50" i="18"/>
  <c r="D50" i="18"/>
  <c r="E50" i="18"/>
  <c r="H50" i="18" s="1"/>
  <c r="D50" i="7"/>
  <c r="E50" i="7" s="1"/>
  <c r="A51" i="7"/>
  <c r="AT55" i="3"/>
  <c r="AW54" i="3"/>
  <c r="AX54" i="3" s="1"/>
  <c r="AT53" i="6"/>
  <c r="AR53" i="6"/>
  <c r="AP53" i="6"/>
  <c r="AN53" i="6"/>
  <c r="AL53" i="6"/>
  <c r="AJ53" i="6"/>
  <c r="AH53" i="6"/>
  <c r="AF53" i="6"/>
  <c r="AD53" i="6"/>
  <c r="AB53" i="6"/>
  <c r="Z53" i="6"/>
  <c r="X53" i="6"/>
  <c r="V53" i="6"/>
  <c r="T53" i="6"/>
  <c r="R53" i="6"/>
  <c r="P53" i="6"/>
  <c r="N53" i="6"/>
  <c r="L53" i="6"/>
  <c r="J53" i="6"/>
  <c r="H53" i="6"/>
  <c r="F53" i="6"/>
  <c r="D54" i="6"/>
  <c r="AS53" i="6"/>
  <c r="AQ53" i="6"/>
  <c r="AO53" i="6"/>
  <c r="AM53" i="6"/>
  <c r="AK53" i="6"/>
  <c r="AI53" i="6"/>
  <c r="AG53" i="6"/>
  <c r="AE53" i="6"/>
  <c r="AC53" i="6"/>
  <c r="AA53" i="6"/>
  <c r="Y53" i="6"/>
  <c r="W53" i="6"/>
  <c r="U53" i="6"/>
  <c r="S53" i="6"/>
  <c r="Q53" i="6"/>
  <c r="O53" i="6"/>
  <c r="M53" i="6"/>
  <c r="K53" i="6"/>
  <c r="I53" i="6"/>
  <c r="G53" i="6"/>
  <c r="AB54" i="3"/>
  <c r="AP54" i="3"/>
  <c r="AM54" i="3"/>
  <c r="I54" i="3"/>
  <c r="AC54" i="3"/>
  <c r="AI54" i="3"/>
  <c r="W54" i="3"/>
  <c r="D54" i="3"/>
  <c r="AO54" i="3"/>
  <c r="AL54" i="3"/>
  <c r="O54" i="3"/>
  <c r="Y54" i="3"/>
  <c r="AN54" i="3"/>
  <c r="AJ54" i="3"/>
  <c r="Z54" i="3"/>
  <c r="V54" i="3"/>
  <c r="S54" i="3"/>
  <c r="B54" i="3"/>
  <c r="T54" i="3"/>
  <c r="X54" i="3"/>
  <c r="Q54" i="3"/>
  <c r="AG54" i="3"/>
  <c r="F54" i="3"/>
  <c r="AE54" i="3"/>
  <c r="L54" i="3"/>
  <c r="H54" i="3"/>
  <c r="G54" i="3"/>
  <c r="E54" i="3"/>
  <c r="K54" i="3"/>
  <c r="AQ54" i="3"/>
  <c r="P54" i="3"/>
  <c r="U54" i="3"/>
  <c r="AD54" i="3"/>
  <c r="AF54" i="3"/>
  <c r="AR54" i="3"/>
  <c r="R54" i="3"/>
  <c r="AA54" i="3"/>
  <c r="AK54" i="3"/>
  <c r="J54" i="3"/>
  <c r="AH54" i="3"/>
  <c r="C50" i="17" l="1"/>
  <c r="G51" i="13"/>
  <c r="F50" i="18"/>
  <c r="N50" i="18" s="1"/>
  <c r="A50" i="18" s="1"/>
  <c r="F50" i="17"/>
  <c r="H51" i="13"/>
  <c r="E51" i="13"/>
  <c r="C50" i="12"/>
  <c r="H51" i="14"/>
  <c r="C50" i="18"/>
  <c r="C50" i="14"/>
  <c r="B52" i="18"/>
  <c r="A52" i="17"/>
  <c r="C54" i="3"/>
  <c r="A52" i="16"/>
  <c r="A52" i="15"/>
  <c r="B52" i="7"/>
  <c r="A52" i="12"/>
  <c r="F52" i="12" s="1"/>
  <c r="C52" i="7"/>
  <c r="A52" i="14"/>
  <c r="H52" i="14" s="1"/>
  <c r="A52" i="11"/>
  <c r="A52" i="13"/>
  <c r="H52" i="13" s="1"/>
  <c r="P51" i="12"/>
  <c r="K51" i="12"/>
  <c r="N51" i="12"/>
  <c r="L51" i="12"/>
  <c r="B51" i="12"/>
  <c r="O51" i="12"/>
  <c r="M51" i="12"/>
  <c r="D51" i="12"/>
  <c r="J51" i="12"/>
  <c r="I51" i="12"/>
  <c r="AU56" i="3"/>
  <c r="K51" i="15"/>
  <c r="E51" i="15"/>
  <c r="F51" i="15"/>
  <c r="D51" i="15"/>
  <c r="I51" i="15"/>
  <c r="H51" i="15"/>
  <c r="G51" i="15"/>
  <c r="B51" i="15"/>
  <c r="J51" i="15"/>
  <c r="E51" i="12"/>
  <c r="E51" i="14"/>
  <c r="A850" i="11"/>
  <c r="W50" i="11"/>
  <c r="V50" i="11"/>
  <c r="U50" i="11"/>
  <c r="T50" i="11"/>
  <c r="S50" i="11"/>
  <c r="L50" i="11"/>
  <c r="E50" i="11"/>
  <c r="K50" i="11"/>
  <c r="I50" i="11"/>
  <c r="C50" i="11"/>
  <c r="P50" i="11"/>
  <c r="D50" i="11"/>
  <c r="R50" i="11"/>
  <c r="F50" i="11"/>
  <c r="Q50" i="11"/>
  <c r="G50" i="11"/>
  <c r="C50" i="13"/>
  <c r="M51" i="13"/>
  <c r="K51" i="13"/>
  <c r="L51" i="13"/>
  <c r="D51" i="13"/>
  <c r="I51" i="13"/>
  <c r="B51" i="13"/>
  <c r="J51" i="13"/>
  <c r="B51" i="16"/>
  <c r="C51" i="16"/>
  <c r="J49" i="11"/>
  <c r="H49" i="11"/>
  <c r="B51" i="17"/>
  <c r="G51" i="17"/>
  <c r="D51" i="17"/>
  <c r="M51" i="17"/>
  <c r="I51" i="17"/>
  <c r="J51" i="17"/>
  <c r="K51" i="17"/>
  <c r="L51" i="17"/>
  <c r="E51" i="17"/>
  <c r="H51" i="17" s="1"/>
  <c r="L51" i="14"/>
  <c r="J51" i="14"/>
  <c r="K51" i="14"/>
  <c r="B51" i="14"/>
  <c r="D51" i="14"/>
  <c r="I51" i="14"/>
  <c r="F51" i="12"/>
  <c r="G51" i="12"/>
  <c r="G51" i="14"/>
  <c r="N51" i="11"/>
  <c r="B51" i="11"/>
  <c r="C51" i="13" s="1"/>
  <c r="O51" i="11"/>
  <c r="X51" i="11"/>
  <c r="M51" i="11"/>
  <c r="I51" i="18"/>
  <c r="J51" i="18"/>
  <c r="M51" i="18"/>
  <c r="L51" i="18"/>
  <c r="K51" i="18"/>
  <c r="G51" i="18"/>
  <c r="D51" i="18"/>
  <c r="E51" i="18"/>
  <c r="H51" i="18" s="1"/>
  <c r="D51" i="7"/>
  <c r="E51" i="7" s="1"/>
  <c r="A52" i="7"/>
  <c r="D55" i="6"/>
  <c r="AS54" i="6"/>
  <c r="AQ54" i="6"/>
  <c r="AO54" i="6"/>
  <c r="AM54" i="6"/>
  <c r="AK54" i="6"/>
  <c r="AI54" i="6"/>
  <c r="AG54" i="6"/>
  <c r="AE54" i="6"/>
  <c r="AC54" i="6"/>
  <c r="AA54" i="6"/>
  <c r="Y54" i="6"/>
  <c r="W54" i="6"/>
  <c r="U54" i="6"/>
  <c r="S54" i="6"/>
  <c r="Q54" i="6"/>
  <c r="O54" i="6"/>
  <c r="M54" i="6"/>
  <c r="K54" i="6"/>
  <c r="I54" i="6"/>
  <c r="G54" i="6"/>
  <c r="AT54" i="6"/>
  <c r="AR54" i="6"/>
  <c r="AP54" i="6"/>
  <c r="AN54" i="6"/>
  <c r="AL54" i="6"/>
  <c r="AJ54" i="6"/>
  <c r="AH54" i="6"/>
  <c r="AF54" i="6"/>
  <c r="AD54" i="6"/>
  <c r="AB54" i="6"/>
  <c r="Z54" i="6"/>
  <c r="X54" i="6"/>
  <c r="V54" i="6"/>
  <c r="T54" i="6"/>
  <c r="R54" i="6"/>
  <c r="P54" i="6"/>
  <c r="N54" i="6"/>
  <c r="L54" i="6"/>
  <c r="J54" i="6"/>
  <c r="H54" i="6"/>
  <c r="F54" i="6"/>
  <c r="AT56" i="3"/>
  <c r="AW55" i="3"/>
  <c r="AX55" i="3" s="1"/>
  <c r="I55" i="3"/>
  <c r="D55" i="3"/>
  <c r="W55" i="3"/>
  <c r="B55" i="3"/>
  <c r="AG55" i="3"/>
  <c r="F55" i="3"/>
  <c r="G55" i="3"/>
  <c r="H55" i="3"/>
  <c r="S55" i="3"/>
  <c r="AE55" i="3"/>
  <c r="AB55" i="3"/>
  <c r="AO55" i="3"/>
  <c r="AR55" i="3"/>
  <c r="K55" i="3"/>
  <c r="U55" i="3"/>
  <c r="J55" i="3"/>
  <c r="AC55" i="3"/>
  <c r="Z55" i="3"/>
  <c r="P55" i="3"/>
  <c r="AI55" i="3"/>
  <c r="Q55" i="3"/>
  <c r="X55" i="3"/>
  <c r="R55" i="3"/>
  <c r="O55" i="3"/>
  <c r="E55" i="3"/>
  <c r="T55" i="3"/>
  <c r="AQ55" i="3"/>
  <c r="AA55" i="3"/>
  <c r="AL55" i="3"/>
  <c r="AN55" i="3"/>
  <c r="AF55" i="3"/>
  <c r="AD55" i="3"/>
  <c r="AH55" i="3"/>
  <c r="AP55" i="3"/>
  <c r="L55" i="3"/>
  <c r="AJ55" i="3"/>
  <c r="AM55" i="3"/>
  <c r="V55" i="3"/>
  <c r="AK55" i="3"/>
  <c r="Y55" i="3"/>
  <c r="G52" i="12" l="1"/>
  <c r="E52" i="14"/>
  <c r="E52" i="13"/>
  <c r="G52" i="13"/>
  <c r="F52" i="13"/>
  <c r="F51" i="18"/>
  <c r="N51" i="18" s="1"/>
  <c r="A51" i="18" s="1"/>
  <c r="C51" i="18"/>
  <c r="F52" i="14"/>
  <c r="G52" i="14"/>
  <c r="C51" i="15"/>
  <c r="B53" i="18"/>
  <c r="A53" i="17"/>
  <c r="A53" i="16"/>
  <c r="A53" i="15"/>
  <c r="C55" i="3"/>
  <c r="A53" i="14"/>
  <c r="H53" i="14" s="1"/>
  <c r="A53" i="11"/>
  <c r="A53" i="12"/>
  <c r="F53" i="12" s="1"/>
  <c r="B53" i="7"/>
  <c r="C53" i="7"/>
  <c r="A53" i="13"/>
  <c r="G53" i="13" s="1"/>
  <c r="C51" i="14"/>
  <c r="C51" i="17"/>
  <c r="AU57" i="3"/>
  <c r="P52" i="12"/>
  <c r="K52" i="12"/>
  <c r="N52" i="12"/>
  <c r="L52" i="12"/>
  <c r="B52" i="12"/>
  <c r="J52" i="12"/>
  <c r="M52" i="12"/>
  <c r="D52" i="12"/>
  <c r="O52" i="12"/>
  <c r="I52" i="12"/>
  <c r="E52" i="12"/>
  <c r="C51" i="12"/>
  <c r="J50" i="11"/>
  <c r="H50" i="11"/>
  <c r="B52" i="16"/>
  <c r="C52" i="16"/>
  <c r="H52" i="12"/>
  <c r="B52" i="13"/>
  <c r="K52" i="13"/>
  <c r="D52" i="13"/>
  <c r="M52" i="13"/>
  <c r="I52" i="13"/>
  <c r="J52" i="13"/>
  <c r="L52" i="13"/>
  <c r="H52" i="15"/>
  <c r="B52" i="15"/>
  <c r="F52" i="15"/>
  <c r="K52" i="15"/>
  <c r="D52" i="15"/>
  <c r="I52" i="15"/>
  <c r="G52" i="15"/>
  <c r="E52" i="15"/>
  <c r="J52" i="15"/>
  <c r="N52" i="11"/>
  <c r="B52" i="11"/>
  <c r="C52" i="13" s="1"/>
  <c r="O52" i="11"/>
  <c r="X52" i="11"/>
  <c r="M52" i="11"/>
  <c r="G52" i="17"/>
  <c r="B52" i="17"/>
  <c r="M52" i="17"/>
  <c r="L52" i="17"/>
  <c r="D52" i="17"/>
  <c r="K52" i="17"/>
  <c r="J52" i="17"/>
  <c r="I52" i="17"/>
  <c r="E52" i="17"/>
  <c r="F52" i="17" s="1"/>
  <c r="A851" i="11"/>
  <c r="I51" i="11"/>
  <c r="F51" i="11"/>
  <c r="E51" i="11"/>
  <c r="D51" i="11"/>
  <c r="C51" i="11"/>
  <c r="U51" i="11"/>
  <c r="R51" i="11"/>
  <c r="K51" i="11"/>
  <c r="V51" i="11"/>
  <c r="T51" i="11"/>
  <c r="W51" i="11"/>
  <c r="S51" i="11"/>
  <c r="L51" i="11"/>
  <c r="P51" i="11"/>
  <c r="G51" i="11"/>
  <c r="Q51" i="11"/>
  <c r="F51" i="17"/>
  <c r="L52" i="14"/>
  <c r="J52" i="14"/>
  <c r="K52" i="14"/>
  <c r="D52" i="14"/>
  <c r="B52" i="14"/>
  <c r="I52" i="14"/>
  <c r="I52" i="18"/>
  <c r="M52" i="18"/>
  <c r="K52" i="18"/>
  <c r="G52" i="18"/>
  <c r="J52" i="18"/>
  <c r="L52" i="18"/>
  <c r="D52" i="18"/>
  <c r="E52" i="18"/>
  <c r="F52" i="18" s="1"/>
  <c r="D52" i="7"/>
  <c r="E52" i="7" s="1"/>
  <c r="A53" i="7"/>
  <c r="AT57" i="3"/>
  <c r="AW56" i="3"/>
  <c r="AX56" i="3" s="1"/>
  <c r="AT55" i="6"/>
  <c r="AR55" i="6"/>
  <c r="AP55" i="6"/>
  <c r="AN55" i="6"/>
  <c r="AL55" i="6"/>
  <c r="AJ55" i="6"/>
  <c r="AH55" i="6"/>
  <c r="AF55" i="6"/>
  <c r="AD55" i="6"/>
  <c r="AB55" i="6"/>
  <c r="Z55" i="6"/>
  <c r="X55" i="6"/>
  <c r="V55" i="6"/>
  <c r="T55" i="6"/>
  <c r="R55" i="6"/>
  <c r="P55" i="6"/>
  <c r="N55" i="6"/>
  <c r="L55" i="6"/>
  <c r="J55" i="6"/>
  <c r="H55" i="6"/>
  <c r="F55" i="6"/>
  <c r="D56" i="6"/>
  <c r="AS55" i="6"/>
  <c r="AQ55" i="6"/>
  <c r="AO55" i="6"/>
  <c r="AM55" i="6"/>
  <c r="AK55" i="6"/>
  <c r="AI55" i="6"/>
  <c r="AG55" i="6"/>
  <c r="AE55" i="6"/>
  <c r="AC55" i="6"/>
  <c r="AA55" i="6"/>
  <c r="Y55" i="6"/>
  <c r="W55" i="6"/>
  <c r="U55" i="6"/>
  <c r="S55" i="6"/>
  <c r="Q55" i="6"/>
  <c r="O55" i="6"/>
  <c r="M55" i="6"/>
  <c r="K55" i="6"/>
  <c r="I55" i="6"/>
  <c r="G55" i="6"/>
  <c r="X56" i="3"/>
  <c r="V56" i="3"/>
  <c r="AG56" i="3"/>
  <c r="H56" i="3"/>
  <c r="K56" i="3"/>
  <c r="B56" i="3"/>
  <c r="P56" i="3"/>
  <c r="G56" i="3"/>
  <c r="AK56" i="3"/>
  <c r="AL56" i="3"/>
  <c r="AR56" i="3"/>
  <c r="R56" i="3"/>
  <c r="Q56" i="3"/>
  <c r="AB56" i="3"/>
  <c r="J56" i="3"/>
  <c r="F56" i="3"/>
  <c r="AH56" i="3"/>
  <c r="Y56" i="3"/>
  <c r="AE56" i="3"/>
  <c r="O56" i="3"/>
  <c r="S56" i="3"/>
  <c r="E56" i="3"/>
  <c r="T56" i="3"/>
  <c r="I56" i="3"/>
  <c r="W56" i="3"/>
  <c r="AP56" i="3"/>
  <c r="AD56" i="3"/>
  <c r="AM56" i="3"/>
  <c r="AO56" i="3"/>
  <c r="AA56" i="3"/>
  <c r="AF56" i="3"/>
  <c r="D56" i="3"/>
  <c r="Z56" i="3"/>
  <c r="AC56" i="3"/>
  <c r="L56" i="3"/>
  <c r="AN56" i="3"/>
  <c r="AQ56" i="3"/>
  <c r="AJ56" i="3"/>
  <c r="U56" i="3"/>
  <c r="AI56" i="3"/>
  <c r="G53" i="14" l="1"/>
  <c r="F53" i="14"/>
  <c r="E53" i="14"/>
  <c r="H53" i="13"/>
  <c r="H52" i="18"/>
  <c r="H52" i="17"/>
  <c r="F53" i="13"/>
  <c r="E53" i="13"/>
  <c r="C52" i="12"/>
  <c r="C52" i="18"/>
  <c r="C52" i="17"/>
  <c r="C52" i="14"/>
  <c r="B54" i="18"/>
  <c r="A54" i="17"/>
  <c r="A54" i="16"/>
  <c r="A54" i="15"/>
  <c r="C56" i="3"/>
  <c r="A54" i="11"/>
  <c r="A54" i="12"/>
  <c r="E54" i="12" s="1"/>
  <c r="C54" i="7"/>
  <c r="A54" i="14"/>
  <c r="H54" i="14" s="1"/>
  <c r="B54" i="7"/>
  <c r="A54" i="13"/>
  <c r="F54" i="13" s="1"/>
  <c r="X53" i="11"/>
  <c r="N53" i="11"/>
  <c r="B53" i="11"/>
  <c r="C53" i="14" s="1"/>
  <c r="O53" i="11"/>
  <c r="M53" i="11"/>
  <c r="G53" i="12"/>
  <c r="AU58" i="3"/>
  <c r="K53" i="14"/>
  <c r="J53" i="14"/>
  <c r="D53" i="14"/>
  <c r="B53" i="14"/>
  <c r="L53" i="14"/>
  <c r="I53" i="14"/>
  <c r="E53" i="12"/>
  <c r="A852" i="11"/>
  <c r="W52" i="11"/>
  <c r="V52" i="11"/>
  <c r="U52" i="11"/>
  <c r="T52" i="11"/>
  <c r="S52" i="11"/>
  <c r="L52" i="11"/>
  <c r="E52" i="11"/>
  <c r="R52" i="11"/>
  <c r="P52" i="11"/>
  <c r="F52" i="11"/>
  <c r="I52" i="11"/>
  <c r="D52" i="11"/>
  <c r="K52" i="11"/>
  <c r="C52" i="11"/>
  <c r="Q52" i="11"/>
  <c r="G52" i="11"/>
  <c r="K53" i="15"/>
  <c r="E53" i="15"/>
  <c r="I53" i="15"/>
  <c r="G53" i="15"/>
  <c r="H53" i="15"/>
  <c r="F53" i="15"/>
  <c r="D53" i="15"/>
  <c r="B53" i="15"/>
  <c r="J53" i="15"/>
  <c r="L53" i="13"/>
  <c r="J53" i="13"/>
  <c r="M53" i="13"/>
  <c r="I53" i="13"/>
  <c r="D53" i="13"/>
  <c r="B53" i="13"/>
  <c r="K53" i="13"/>
  <c r="B53" i="16"/>
  <c r="C53" i="16"/>
  <c r="N53" i="12"/>
  <c r="L53" i="12"/>
  <c r="J53" i="12"/>
  <c r="O53" i="12"/>
  <c r="P53" i="12"/>
  <c r="D53" i="12"/>
  <c r="K53" i="12"/>
  <c r="B53" i="12"/>
  <c r="M53" i="12"/>
  <c r="I53" i="12"/>
  <c r="J51" i="11"/>
  <c r="H51" i="11"/>
  <c r="B53" i="17"/>
  <c r="L53" i="17"/>
  <c r="J53" i="17"/>
  <c r="M53" i="17"/>
  <c r="G53" i="17"/>
  <c r="K53" i="17"/>
  <c r="I53" i="17"/>
  <c r="D53" i="17"/>
  <c r="E53" i="17"/>
  <c r="F53" i="17" s="1"/>
  <c r="H53" i="12"/>
  <c r="N52" i="18"/>
  <c r="A52" i="18" s="1"/>
  <c r="C52" i="15"/>
  <c r="I53" i="18"/>
  <c r="G53" i="18"/>
  <c r="M53" i="18"/>
  <c r="K53" i="18"/>
  <c r="J53" i="18"/>
  <c r="L53" i="18"/>
  <c r="D53" i="18"/>
  <c r="E53" i="18"/>
  <c r="H53" i="18" s="1"/>
  <c r="D53" i="7"/>
  <c r="E53" i="7" s="1"/>
  <c r="A54" i="7"/>
  <c r="AS56" i="6"/>
  <c r="AQ56" i="6"/>
  <c r="AO56" i="6"/>
  <c r="AM56" i="6"/>
  <c r="AK56" i="6"/>
  <c r="AI56" i="6"/>
  <c r="AG56" i="6"/>
  <c r="AE56" i="6"/>
  <c r="AC56" i="6"/>
  <c r="AA56" i="6"/>
  <c r="Y56" i="6"/>
  <c r="W56" i="6"/>
  <c r="U56" i="6"/>
  <c r="S56" i="6"/>
  <c r="Q56" i="6"/>
  <c r="O56" i="6"/>
  <c r="M56" i="6"/>
  <c r="K56" i="6"/>
  <c r="I56" i="6"/>
  <c r="G56" i="6"/>
  <c r="AT56" i="6"/>
  <c r="AR56" i="6"/>
  <c r="AP56" i="6"/>
  <c r="AN56" i="6"/>
  <c r="AL56" i="6"/>
  <c r="AJ56" i="6"/>
  <c r="AH56" i="6"/>
  <c r="AF56" i="6"/>
  <c r="AD56" i="6"/>
  <c r="AB56" i="6"/>
  <c r="Z56" i="6"/>
  <c r="X56" i="6"/>
  <c r="V56" i="6"/>
  <c r="T56" i="6"/>
  <c r="R56" i="6"/>
  <c r="P56" i="6"/>
  <c r="N56" i="6"/>
  <c r="L56" i="6"/>
  <c r="J56" i="6"/>
  <c r="H56" i="6"/>
  <c r="F56" i="6"/>
  <c r="AT58" i="3"/>
  <c r="AW57" i="3"/>
  <c r="AX57" i="3" s="1"/>
  <c r="AG57" i="3"/>
  <c r="X57" i="3"/>
  <c r="I57" i="3"/>
  <c r="AF57" i="3"/>
  <c r="P57" i="3"/>
  <c r="K57" i="3"/>
  <c r="AB57" i="3"/>
  <c r="T57" i="3"/>
  <c r="Q57" i="3"/>
  <c r="F57" i="3"/>
  <c r="AA57" i="3"/>
  <c r="S57" i="3"/>
  <c r="AC57" i="3"/>
  <c r="Z57" i="3"/>
  <c r="D57" i="3"/>
  <c r="L57" i="3"/>
  <c r="H57" i="3"/>
  <c r="AJ57" i="3"/>
  <c r="O57" i="3"/>
  <c r="AO57" i="3"/>
  <c r="E57" i="3"/>
  <c r="AN57" i="3"/>
  <c r="B57" i="3"/>
  <c r="R57" i="3"/>
  <c r="AK57" i="3"/>
  <c r="J57" i="3"/>
  <c r="Y57" i="3"/>
  <c r="G57" i="3"/>
  <c r="AD57" i="3"/>
  <c r="AR57" i="3"/>
  <c r="W57" i="3"/>
  <c r="AM57" i="3"/>
  <c r="U57" i="3"/>
  <c r="AQ57" i="3"/>
  <c r="AI57" i="3"/>
  <c r="V57" i="3"/>
  <c r="AL57" i="3"/>
  <c r="AE57" i="3"/>
  <c r="AH57" i="3"/>
  <c r="AP57" i="3"/>
  <c r="C53" i="18" l="1"/>
  <c r="H53" i="17"/>
  <c r="C53" i="15"/>
  <c r="E54" i="14"/>
  <c r="F54" i="14"/>
  <c r="G54" i="14"/>
  <c r="G54" i="13"/>
  <c r="H54" i="13"/>
  <c r="E54" i="13"/>
  <c r="B55" i="18"/>
  <c r="A55" i="17"/>
  <c r="A55" i="16"/>
  <c r="C57" i="3"/>
  <c r="A55" i="15"/>
  <c r="A55" i="11"/>
  <c r="A55" i="12"/>
  <c r="G55" i="12" s="1"/>
  <c r="B55" i="7"/>
  <c r="A55" i="14"/>
  <c r="G55" i="14" s="1"/>
  <c r="C55" i="7"/>
  <c r="A55" i="13"/>
  <c r="G55" i="13" s="1"/>
  <c r="K53" i="11"/>
  <c r="L53" i="11"/>
  <c r="I53" i="11"/>
  <c r="F53" i="11"/>
  <c r="E53" i="11"/>
  <c r="D53" i="11"/>
  <c r="W53" i="11"/>
  <c r="T53" i="11"/>
  <c r="C53" i="11"/>
  <c r="V53" i="11"/>
  <c r="R53" i="11"/>
  <c r="S53" i="11"/>
  <c r="P53" i="11"/>
  <c r="U53" i="11"/>
  <c r="A853" i="11"/>
  <c r="G53" i="11"/>
  <c r="Q53" i="11"/>
  <c r="N54" i="11"/>
  <c r="B54" i="11"/>
  <c r="C54" i="17" s="1"/>
  <c r="O54" i="11"/>
  <c r="X54" i="11"/>
  <c r="M54" i="11"/>
  <c r="C53" i="17"/>
  <c r="O54" i="12"/>
  <c r="M54" i="12"/>
  <c r="P54" i="12"/>
  <c r="K54" i="12"/>
  <c r="J54" i="12"/>
  <c r="N54" i="12"/>
  <c r="B54" i="12"/>
  <c r="L54" i="12"/>
  <c r="D54" i="12"/>
  <c r="I54" i="12"/>
  <c r="H54" i="15"/>
  <c r="B54" i="15"/>
  <c r="F54" i="15"/>
  <c r="I54" i="15"/>
  <c r="G54" i="15"/>
  <c r="D54" i="15"/>
  <c r="K54" i="15"/>
  <c r="E54" i="15"/>
  <c r="J54" i="15"/>
  <c r="G54" i="12"/>
  <c r="C53" i="13"/>
  <c r="J52" i="11"/>
  <c r="H52" i="11"/>
  <c r="M54" i="13"/>
  <c r="K54" i="13"/>
  <c r="I54" i="13"/>
  <c r="B54" i="13"/>
  <c r="J54" i="13"/>
  <c r="L54" i="13"/>
  <c r="D54" i="13"/>
  <c r="B54" i="16"/>
  <c r="C54" i="16"/>
  <c r="F54" i="12"/>
  <c r="AU59" i="3"/>
  <c r="G54" i="17"/>
  <c r="D54" i="17"/>
  <c r="B54" i="17"/>
  <c r="L54" i="17"/>
  <c r="I54" i="17"/>
  <c r="J54" i="17"/>
  <c r="M54" i="17"/>
  <c r="K54" i="17"/>
  <c r="E54" i="17"/>
  <c r="H54" i="17" s="1"/>
  <c r="H54" i="12"/>
  <c r="F53" i="18"/>
  <c r="N53" i="18" s="1"/>
  <c r="A53" i="18" s="1"/>
  <c r="C53" i="12"/>
  <c r="D54" i="14"/>
  <c r="B54" i="14"/>
  <c r="K54" i="14"/>
  <c r="L54" i="14"/>
  <c r="J54" i="14"/>
  <c r="I54" i="14"/>
  <c r="M54" i="18"/>
  <c r="G54" i="18"/>
  <c r="J54" i="18"/>
  <c r="D54" i="18"/>
  <c r="K54" i="18"/>
  <c r="I54" i="18"/>
  <c r="L54" i="18"/>
  <c r="E54" i="18"/>
  <c r="F54" i="18" s="1"/>
  <c r="D54" i="7"/>
  <c r="E54" i="7" s="1"/>
  <c r="A55" i="7"/>
  <c r="AT59" i="3"/>
  <c r="AW58" i="3"/>
  <c r="AX58" i="3" s="1"/>
  <c r="X58" i="3"/>
  <c r="AM58" i="3"/>
  <c r="Q58" i="3"/>
  <c r="AJ58" i="3"/>
  <c r="E58" i="3"/>
  <c r="B58" i="3"/>
  <c r="F58" i="3"/>
  <c r="V58" i="3"/>
  <c r="AI58" i="3"/>
  <c r="U58" i="3"/>
  <c r="AF58" i="3"/>
  <c r="AE58" i="3"/>
  <c r="T58" i="3"/>
  <c r="AA58" i="3"/>
  <c r="Y58" i="3"/>
  <c r="AH58" i="3"/>
  <c r="I58" i="3"/>
  <c r="D58" i="3"/>
  <c r="L58" i="3"/>
  <c r="S58" i="3"/>
  <c r="AD58" i="3"/>
  <c r="Z58" i="3"/>
  <c r="AB58" i="3"/>
  <c r="AK58" i="3"/>
  <c r="J58" i="3"/>
  <c r="AR58" i="3"/>
  <c r="G58" i="3"/>
  <c r="AP58" i="3"/>
  <c r="AQ58" i="3"/>
  <c r="AC58" i="3"/>
  <c r="R58" i="3"/>
  <c r="W58" i="3"/>
  <c r="AL58" i="3"/>
  <c r="O58" i="3"/>
  <c r="K58" i="3"/>
  <c r="AG58" i="3"/>
  <c r="P58" i="3"/>
  <c r="AO58" i="3"/>
  <c r="AN58" i="3"/>
  <c r="H58" i="3"/>
  <c r="N54" i="18" l="1"/>
  <c r="A54" i="18" s="1"/>
  <c r="C54" i="15"/>
  <c r="C54" i="14"/>
  <c r="C54" i="13"/>
  <c r="C54" i="12"/>
  <c r="H55" i="13"/>
  <c r="H55" i="12"/>
  <c r="C54" i="18"/>
  <c r="F55" i="13"/>
  <c r="H55" i="14"/>
  <c r="E55" i="14"/>
  <c r="F55" i="14"/>
  <c r="E55" i="12"/>
  <c r="E55" i="13"/>
  <c r="H54" i="18"/>
  <c r="F54" i="17"/>
  <c r="B56" i="18"/>
  <c r="A56" i="17"/>
  <c r="A56" i="15"/>
  <c r="C58" i="3"/>
  <c r="A56" i="16"/>
  <c r="A56" i="11"/>
  <c r="A56" i="12"/>
  <c r="G56" i="12" s="1"/>
  <c r="C56" i="7"/>
  <c r="A56" i="14"/>
  <c r="G56" i="14" s="1"/>
  <c r="B56" i="7"/>
  <c r="A56" i="13"/>
  <c r="H56" i="13" s="1"/>
  <c r="AU60" i="3"/>
  <c r="D55" i="12"/>
  <c r="B55" i="12"/>
  <c r="O55" i="12"/>
  <c r="N55" i="12"/>
  <c r="L55" i="12"/>
  <c r="J55" i="12"/>
  <c r="K55" i="12"/>
  <c r="M55" i="12"/>
  <c r="P55" i="12"/>
  <c r="I55" i="12"/>
  <c r="F55" i="12"/>
  <c r="A854" i="11"/>
  <c r="D54" i="11"/>
  <c r="W54" i="11"/>
  <c r="V54" i="11"/>
  <c r="U54" i="11"/>
  <c r="P54" i="11"/>
  <c r="I54" i="11"/>
  <c r="F54" i="11"/>
  <c r="S54" i="11"/>
  <c r="K54" i="11"/>
  <c r="T54" i="11"/>
  <c r="R54" i="11"/>
  <c r="L54" i="11"/>
  <c r="C54" i="11"/>
  <c r="E54" i="11"/>
  <c r="Q54" i="11"/>
  <c r="G54" i="11"/>
  <c r="O55" i="11"/>
  <c r="M55" i="11"/>
  <c r="X55" i="11"/>
  <c r="N55" i="11"/>
  <c r="B55" i="11"/>
  <c r="C55" i="12" s="1"/>
  <c r="H53" i="11"/>
  <c r="J53" i="11"/>
  <c r="L55" i="13"/>
  <c r="K55" i="13"/>
  <c r="I55" i="13"/>
  <c r="D55" i="13"/>
  <c r="M55" i="13"/>
  <c r="J55" i="13"/>
  <c r="B55" i="13"/>
  <c r="B55" i="16"/>
  <c r="C55" i="16"/>
  <c r="K55" i="15"/>
  <c r="E55" i="15"/>
  <c r="D55" i="15"/>
  <c r="I55" i="15"/>
  <c r="H55" i="15"/>
  <c r="F55" i="15"/>
  <c r="G55" i="15"/>
  <c r="B55" i="15"/>
  <c r="J55" i="15"/>
  <c r="B55" i="17"/>
  <c r="G55" i="17"/>
  <c r="L55" i="17"/>
  <c r="D55" i="17"/>
  <c r="M55" i="17"/>
  <c r="J55" i="17"/>
  <c r="K55" i="17"/>
  <c r="I55" i="17"/>
  <c r="E55" i="17"/>
  <c r="F55" i="17" s="1"/>
  <c r="B55" i="14"/>
  <c r="K55" i="14"/>
  <c r="L55" i="14"/>
  <c r="J55" i="14"/>
  <c r="D55" i="14"/>
  <c r="I55" i="14"/>
  <c r="I55" i="18"/>
  <c r="M55" i="18"/>
  <c r="G55" i="18"/>
  <c r="K55" i="18"/>
  <c r="L55" i="18"/>
  <c r="J55" i="18"/>
  <c r="D55" i="18"/>
  <c r="E55" i="18"/>
  <c r="F55" i="18" s="1"/>
  <c r="D55" i="7"/>
  <c r="E55" i="7" s="1"/>
  <c r="A56" i="7"/>
  <c r="AT60" i="3"/>
  <c r="AW59" i="3"/>
  <c r="AX59" i="3" s="1"/>
  <c r="AN59" i="3"/>
  <c r="R59" i="3"/>
  <c r="AH59" i="3"/>
  <c r="P59" i="3"/>
  <c r="X59" i="3"/>
  <c r="AK59" i="3"/>
  <c r="AC59" i="3"/>
  <c r="Y59" i="3"/>
  <c r="J59" i="3"/>
  <c r="AA59" i="3"/>
  <c r="K59" i="3"/>
  <c r="AE59" i="3"/>
  <c r="AL59" i="3"/>
  <c r="AI59" i="3"/>
  <c r="AO59" i="3"/>
  <c r="I59" i="3"/>
  <c r="D59" i="3"/>
  <c r="AG59" i="3"/>
  <c r="O59" i="3"/>
  <c r="T59" i="3"/>
  <c r="U59" i="3"/>
  <c r="E59" i="3"/>
  <c r="V59" i="3"/>
  <c r="AF59" i="3"/>
  <c r="AB59" i="3"/>
  <c r="F59" i="3"/>
  <c r="AM59" i="3"/>
  <c r="Z59" i="3"/>
  <c r="AD59" i="3"/>
  <c r="Q59" i="3"/>
  <c r="AQ59" i="3"/>
  <c r="G59" i="3"/>
  <c r="B59" i="3"/>
  <c r="W59" i="3"/>
  <c r="L59" i="3"/>
  <c r="S59" i="3"/>
  <c r="AP59" i="3"/>
  <c r="AR59" i="3"/>
  <c r="H59" i="3"/>
  <c r="AJ59" i="3"/>
  <c r="F56" i="13" l="1"/>
  <c r="E56" i="13"/>
  <c r="G56" i="13"/>
  <c r="H56" i="14"/>
  <c r="C55" i="15"/>
  <c r="F56" i="12"/>
  <c r="C55" i="18"/>
  <c r="C55" i="17"/>
  <c r="C55" i="14"/>
  <c r="H55" i="18"/>
  <c r="C55" i="13"/>
  <c r="N55" i="18"/>
  <c r="A55" i="18" s="1"/>
  <c r="E56" i="14"/>
  <c r="F56" i="14"/>
  <c r="B57" i="18"/>
  <c r="A57" i="17"/>
  <c r="A57" i="15"/>
  <c r="A57" i="16"/>
  <c r="C59" i="3"/>
  <c r="B57" i="7"/>
  <c r="A57" i="12"/>
  <c r="H57" i="12" s="1"/>
  <c r="C57" i="7"/>
  <c r="A57" i="11"/>
  <c r="A57" i="14"/>
  <c r="G57" i="14" s="1"/>
  <c r="A57" i="13"/>
  <c r="E57" i="13" s="1"/>
  <c r="D56" i="12"/>
  <c r="B56" i="12"/>
  <c r="O56" i="12"/>
  <c r="N56" i="12"/>
  <c r="P56" i="12"/>
  <c r="J56" i="12"/>
  <c r="K56" i="12"/>
  <c r="L56" i="12"/>
  <c r="M56" i="12"/>
  <c r="I56" i="12"/>
  <c r="H56" i="12"/>
  <c r="J54" i="11"/>
  <c r="H54" i="11"/>
  <c r="X56" i="11"/>
  <c r="O56" i="11"/>
  <c r="N56" i="11"/>
  <c r="M56" i="11"/>
  <c r="B56" i="11"/>
  <c r="C56" i="14" s="1"/>
  <c r="AU61" i="3"/>
  <c r="H55" i="17"/>
  <c r="A855" i="11"/>
  <c r="W55" i="11"/>
  <c r="T55" i="11"/>
  <c r="U55" i="11"/>
  <c r="R55" i="11"/>
  <c r="S55" i="11"/>
  <c r="P55" i="11"/>
  <c r="E55" i="11"/>
  <c r="D55" i="11"/>
  <c r="L55" i="11"/>
  <c r="F55" i="11"/>
  <c r="I55" i="11"/>
  <c r="V55" i="11"/>
  <c r="K55" i="11"/>
  <c r="C55" i="11"/>
  <c r="Q55" i="11"/>
  <c r="G55" i="11"/>
  <c r="I56" i="13"/>
  <c r="D56" i="13"/>
  <c r="B56" i="13"/>
  <c r="K56" i="13"/>
  <c r="M56" i="13"/>
  <c r="J56" i="13"/>
  <c r="L56" i="13"/>
  <c r="H56" i="15"/>
  <c r="K56" i="15"/>
  <c r="F56" i="15"/>
  <c r="B56" i="15"/>
  <c r="I56" i="15"/>
  <c r="G56" i="15"/>
  <c r="D56" i="15"/>
  <c r="E56" i="15"/>
  <c r="J56" i="15"/>
  <c r="G56" i="17"/>
  <c r="L56" i="17"/>
  <c r="D56" i="17"/>
  <c r="I56" i="17"/>
  <c r="J56" i="17"/>
  <c r="B56" i="17"/>
  <c r="M56" i="17"/>
  <c r="K56" i="17"/>
  <c r="E56" i="17"/>
  <c r="H56" i="17" s="1"/>
  <c r="B56" i="16"/>
  <c r="C56" i="16"/>
  <c r="E56" i="12"/>
  <c r="B56" i="14"/>
  <c r="K56" i="14"/>
  <c r="L56" i="14"/>
  <c r="D56" i="14"/>
  <c r="J56" i="14"/>
  <c r="I56" i="14"/>
  <c r="I56" i="18"/>
  <c r="M56" i="18"/>
  <c r="G56" i="18"/>
  <c r="J56" i="18"/>
  <c r="K56" i="18"/>
  <c r="L56" i="18"/>
  <c r="D56" i="18"/>
  <c r="E56" i="18"/>
  <c r="F56" i="18" s="1"/>
  <c r="D56" i="7"/>
  <c r="E56" i="7" s="1"/>
  <c r="A57" i="7"/>
  <c r="AT61" i="3"/>
  <c r="AW60" i="3"/>
  <c r="AX60" i="3" s="1"/>
  <c r="AA60" i="3"/>
  <c r="D60" i="3"/>
  <c r="S60" i="3"/>
  <c r="AM60" i="3"/>
  <c r="F60" i="3"/>
  <c r="J60" i="3"/>
  <c r="X60" i="3"/>
  <c r="AL60" i="3"/>
  <c r="G60" i="3"/>
  <c r="Q60" i="3"/>
  <c r="E60" i="3"/>
  <c r="AK60" i="3"/>
  <c r="AD60" i="3"/>
  <c r="L60" i="3"/>
  <c r="AC60" i="3"/>
  <c r="AJ60" i="3"/>
  <c r="P60" i="3"/>
  <c r="Y60" i="3"/>
  <c r="I60" i="3"/>
  <c r="V60" i="3"/>
  <c r="AQ60" i="3"/>
  <c r="AI60" i="3"/>
  <c r="W60" i="3"/>
  <c r="O60" i="3"/>
  <c r="H60" i="3"/>
  <c r="AO60" i="3"/>
  <c r="AP60" i="3"/>
  <c r="AF60" i="3"/>
  <c r="U60" i="3"/>
  <c r="AN60" i="3"/>
  <c r="K60" i="3"/>
  <c r="T60" i="3"/>
  <c r="AE60" i="3"/>
  <c r="B60" i="3"/>
  <c r="Z60" i="3"/>
  <c r="R60" i="3"/>
  <c r="AR60" i="3"/>
  <c r="AG60" i="3"/>
  <c r="AH60" i="3"/>
  <c r="AB60" i="3"/>
  <c r="F57" i="12" l="1"/>
  <c r="F57" i="13"/>
  <c r="G57" i="13"/>
  <c r="C56" i="13"/>
  <c r="H57" i="13"/>
  <c r="C56" i="12"/>
  <c r="C56" i="15"/>
  <c r="C56" i="18"/>
  <c r="C56" i="17"/>
  <c r="H57" i="14"/>
  <c r="F57" i="14"/>
  <c r="H56" i="18"/>
  <c r="B58" i="18"/>
  <c r="A58" i="17"/>
  <c r="A58" i="16"/>
  <c r="A58" i="15"/>
  <c r="C60" i="3"/>
  <c r="A58" i="14"/>
  <c r="G58" i="14" s="1"/>
  <c r="A58" i="11"/>
  <c r="C58" i="7"/>
  <c r="B58" i="7"/>
  <c r="A58" i="12"/>
  <c r="F58" i="12" s="1"/>
  <c r="A58" i="13"/>
  <c r="H58" i="13" s="1"/>
  <c r="AU62" i="3"/>
  <c r="B57" i="12"/>
  <c r="O57" i="12"/>
  <c r="M57" i="12"/>
  <c r="L57" i="12"/>
  <c r="P57" i="12"/>
  <c r="D57" i="12"/>
  <c r="N57" i="12"/>
  <c r="J57" i="12"/>
  <c r="K57" i="12"/>
  <c r="I57" i="12"/>
  <c r="N56" i="18"/>
  <c r="A56" i="18" s="1"/>
  <c r="F56" i="17"/>
  <c r="A856" i="11"/>
  <c r="W56" i="11"/>
  <c r="V56" i="11"/>
  <c r="U56" i="11"/>
  <c r="T56" i="11"/>
  <c r="S56" i="11"/>
  <c r="L56" i="11"/>
  <c r="E56" i="11"/>
  <c r="D56" i="11"/>
  <c r="K56" i="11"/>
  <c r="R56" i="11"/>
  <c r="P56" i="11"/>
  <c r="C56" i="11"/>
  <c r="I56" i="11"/>
  <c r="F56" i="11"/>
  <c r="Q56" i="11"/>
  <c r="G56" i="11"/>
  <c r="B57" i="16"/>
  <c r="C57" i="16"/>
  <c r="G57" i="12"/>
  <c r="J57" i="13"/>
  <c r="D57" i="13"/>
  <c r="M57" i="13"/>
  <c r="B57" i="13"/>
  <c r="I57" i="13"/>
  <c r="L57" i="13"/>
  <c r="K57" i="13"/>
  <c r="K57" i="15"/>
  <c r="F57" i="15"/>
  <c r="D57" i="15"/>
  <c r="I57" i="15"/>
  <c r="G57" i="15"/>
  <c r="E57" i="15"/>
  <c r="H57" i="15"/>
  <c r="B57" i="15"/>
  <c r="J57" i="15"/>
  <c r="L57" i="14"/>
  <c r="J57" i="14"/>
  <c r="D57" i="14"/>
  <c r="B57" i="14"/>
  <c r="K57" i="14"/>
  <c r="I57" i="14"/>
  <c r="B57" i="17"/>
  <c r="D57" i="17"/>
  <c r="M57" i="17"/>
  <c r="I57" i="17"/>
  <c r="G57" i="17"/>
  <c r="K57" i="17"/>
  <c r="L57" i="17"/>
  <c r="J57" i="17"/>
  <c r="E57" i="17"/>
  <c r="F57" i="17" s="1"/>
  <c r="E57" i="12"/>
  <c r="E57" i="14"/>
  <c r="J55" i="11"/>
  <c r="H55" i="11"/>
  <c r="O57" i="11"/>
  <c r="M57" i="11"/>
  <c r="B57" i="11"/>
  <c r="C57" i="12" s="1"/>
  <c r="X57" i="11"/>
  <c r="N57" i="11"/>
  <c r="I57" i="18"/>
  <c r="G57" i="18"/>
  <c r="J57" i="18"/>
  <c r="M57" i="18"/>
  <c r="K57" i="18"/>
  <c r="L57" i="18"/>
  <c r="D57" i="18"/>
  <c r="E57" i="18"/>
  <c r="F57" i="18" s="1"/>
  <c r="D57" i="7"/>
  <c r="E57" i="7" s="1"/>
  <c r="A58" i="7"/>
  <c r="AT62" i="3"/>
  <c r="AW61" i="3"/>
  <c r="AX61" i="3" s="1"/>
  <c r="AA61" i="3"/>
  <c r="P61" i="3"/>
  <c r="AB61" i="3"/>
  <c r="AN61" i="3"/>
  <c r="AR61" i="3"/>
  <c r="AK61" i="3"/>
  <c r="AH61" i="3"/>
  <c r="Q61" i="3"/>
  <c r="D61" i="3"/>
  <c r="AG61" i="3"/>
  <c r="AJ61" i="3"/>
  <c r="AI61" i="3"/>
  <c r="AC61" i="3"/>
  <c r="AO61" i="3"/>
  <c r="W61" i="3"/>
  <c r="I61" i="3"/>
  <c r="AF61" i="3"/>
  <c r="Y61" i="3"/>
  <c r="J61" i="3"/>
  <c r="AL61" i="3"/>
  <c r="O61" i="3"/>
  <c r="AM61" i="3"/>
  <c r="V61" i="3"/>
  <c r="K61" i="3"/>
  <c r="E61" i="3"/>
  <c r="F61" i="3"/>
  <c r="R61" i="3"/>
  <c r="S61" i="3"/>
  <c r="AE61" i="3"/>
  <c r="Z61" i="3"/>
  <c r="H61" i="3"/>
  <c r="AQ61" i="3"/>
  <c r="G61" i="3"/>
  <c r="U61" i="3"/>
  <c r="X61" i="3"/>
  <c r="AD61" i="3"/>
  <c r="AP61" i="3"/>
  <c r="B61" i="3"/>
  <c r="L61" i="3"/>
  <c r="T61" i="3"/>
  <c r="G58" i="13" l="1"/>
  <c r="H58" i="14"/>
  <c r="F58" i="14"/>
  <c r="N57" i="18"/>
  <c r="A57" i="18" s="1"/>
  <c r="E58" i="14"/>
  <c r="H58" i="12"/>
  <c r="G58" i="12"/>
  <c r="E58" i="12"/>
  <c r="F58" i="13"/>
  <c r="E58" i="13"/>
  <c r="C57" i="13"/>
  <c r="B59" i="18"/>
  <c r="A59" i="17"/>
  <c r="A59" i="16"/>
  <c r="A59" i="15"/>
  <c r="C61" i="3"/>
  <c r="A59" i="12"/>
  <c r="F59" i="12" s="1"/>
  <c r="A59" i="14"/>
  <c r="H59" i="14" s="1"/>
  <c r="A59" i="11"/>
  <c r="B59" i="7"/>
  <c r="C59" i="7"/>
  <c r="A59" i="13"/>
  <c r="F59" i="13" s="1"/>
  <c r="C57" i="18"/>
  <c r="X58" i="11"/>
  <c r="O58" i="11"/>
  <c r="M58" i="11"/>
  <c r="N58" i="11"/>
  <c r="B58" i="11"/>
  <c r="C58" i="14" s="1"/>
  <c r="H57" i="17"/>
  <c r="C57" i="15"/>
  <c r="L58" i="14"/>
  <c r="B58" i="14"/>
  <c r="K58" i="14"/>
  <c r="J58" i="14"/>
  <c r="D58" i="14"/>
  <c r="I58" i="14"/>
  <c r="U57" i="11"/>
  <c r="R57" i="11"/>
  <c r="S57" i="11"/>
  <c r="P57" i="11"/>
  <c r="K57" i="11"/>
  <c r="L57" i="11"/>
  <c r="C57" i="11"/>
  <c r="A857" i="11"/>
  <c r="W57" i="11"/>
  <c r="I57" i="11"/>
  <c r="E57" i="11"/>
  <c r="F57" i="11"/>
  <c r="D57" i="11"/>
  <c r="V57" i="11"/>
  <c r="T57" i="11"/>
  <c r="Q57" i="11"/>
  <c r="G57" i="11"/>
  <c r="AU63" i="3"/>
  <c r="H58" i="15"/>
  <c r="I58" i="15"/>
  <c r="F58" i="15"/>
  <c r="B58" i="15"/>
  <c r="K58" i="15"/>
  <c r="G58" i="15"/>
  <c r="E58" i="15"/>
  <c r="D58" i="15"/>
  <c r="J58" i="15"/>
  <c r="B58" i="13"/>
  <c r="D58" i="13"/>
  <c r="K58" i="13"/>
  <c r="L58" i="13"/>
  <c r="M58" i="13"/>
  <c r="I58" i="13"/>
  <c r="J58" i="13"/>
  <c r="B58" i="16"/>
  <c r="C58" i="16"/>
  <c r="C57" i="17"/>
  <c r="H56" i="11"/>
  <c r="J56" i="11"/>
  <c r="J58" i="12"/>
  <c r="D58" i="12"/>
  <c r="B58" i="12"/>
  <c r="P58" i="12"/>
  <c r="K58" i="12"/>
  <c r="L58" i="12"/>
  <c r="M58" i="12"/>
  <c r="N58" i="12"/>
  <c r="O58" i="12"/>
  <c r="I58" i="12"/>
  <c r="G58" i="17"/>
  <c r="B58" i="17"/>
  <c r="K58" i="17"/>
  <c r="L58" i="17"/>
  <c r="J58" i="17"/>
  <c r="D58" i="17"/>
  <c r="M58" i="17"/>
  <c r="I58" i="17"/>
  <c r="E58" i="17"/>
  <c r="H58" i="17" s="1"/>
  <c r="C57" i="14"/>
  <c r="H57" i="18"/>
  <c r="L58" i="18"/>
  <c r="M58" i="18"/>
  <c r="I58" i="18"/>
  <c r="G58" i="18"/>
  <c r="D58" i="18"/>
  <c r="K58" i="18"/>
  <c r="J58" i="18"/>
  <c r="E58" i="18"/>
  <c r="H58" i="18" s="1"/>
  <c r="D58" i="7"/>
  <c r="E58" i="7" s="1"/>
  <c r="A59" i="7"/>
  <c r="AT63" i="3"/>
  <c r="AW62" i="3"/>
  <c r="AX62" i="3" s="1"/>
  <c r="X62" i="3"/>
  <c r="I62" i="3"/>
  <c r="AK62" i="3"/>
  <c r="S62" i="3"/>
  <c r="O62" i="3"/>
  <c r="AQ62" i="3"/>
  <c r="Z62" i="3"/>
  <c r="H62" i="3"/>
  <c r="AN62" i="3"/>
  <c r="V62" i="3"/>
  <c r="E62" i="3"/>
  <c r="G62" i="3"/>
  <c r="P62" i="3"/>
  <c r="Y62" i="3"/>
  <c r="AP62" i="3"/>
  <c r="T62" i="3"/>
  <c r="AR62" i="3"/>
  <c r="AJ62" i="3"/>
  <c r="AH62" i="3"/>
  <c r="U62" i="3"/>
  <c r="AF62" i="3"/>
  <c r="J62" i="3"/>
  <c r="K62" i="3"/>
  <c r="AD62" i="3"/>
  <c r="F62" i="3"/>
  <c r="AA62" i="3"/>
  <c r="B62" i="3"/>
  <c r="AL62" i="3"/>
  <c r="L62" i="3"/>
  <c r="D62" i="3"/>
  <c r="AM62" i="3"/>
  <c r="W62" i="3"/>
  <c r="R62" i="3"/>
  <c r="AB62" i="3"/>
  <c r="AG62" i="3"/>
  <c r="AC62" i="3"/>
  <c r="AE62" i="3"/>
  <c r="AO62" i="3"/>
  <c r="AI62" i="3"/>
  <c r="Q62" i="3"/>
  <c r="G59" i="13" l="1"/>
  <c r="H59" i="13"/>
  <c r="E59" i="13"/>
  <c r="C58" i="12"/>
  <c r="C58" i="13"/>
  <c r="F58" i="18"/>
  <c r="N58" i="18" s="1"/>
  <c r="A58" i="18" s="1"/>
  <c r="E59" i="14"/>
  <c r="C58" i="18"/>
  <c r="C58" i="15"/>
  <c r="C58" i="17"/>
  <c r="F58" i="17"/>
  <c r="G59" i="12"/>
  <c r="H59" i="12"/>
  <c r="E59" i="12"/>
  <c r="B60" i="18"/>
  <c r="A60" i="17"/>
  <c r="A60" i="16"/>
  <c r="A60" i="15"/>
  <c r="C62" i="3"/>
  <c r="A60" i="12"/>
  <c r="F60" i="12" s="1"/>
  <c r="A60" i="14"/>
  <c r="F60" i="14" s="1"/>
  <c r="A60" i="11"/>
  <c r="B60" i="7"/>
  <c r="C60" i="7"/>
  <c r="A60" i="13"/>
  <c r="G60" i="13" s="1"/>
  <c r="X59" i="11"/>
  <c r="O59" i="11"/>
  <c r="B59" i="11"/>
  <c r="C59" i="15" s="1"/>
  <c r="M59" i="11"/>
  <c r="N59" i="11"/>
  <c r="K59" i="14"/>
  <c r="J59" i="14"/>
  <c r="D59" i="14"/>
  <c r="B59" i="14"/>
  <c r="L59" i="14"/>
  <c r="I59" i="14"/>
  <c r="G59" i="14"/>
  <c r="N59" i="12"/>
  <c r="L59" i="12"/>
  <c r="J59" i="12"/>
  <c r="O59" i="12"/>
  <c r="P59" i="12"/>
  <c r="D59" i="12"/>
  <c r="K59" i="12"/>
  <c r="B59" i="12"/>
  <c r="M59" i="12"/>
  <c r="I59" i="12"/>
  <c r="AU64" i="3"/>
  <c r="K59" i="15"/>
  <c r="E59" i="15"/>
  <c r="F59" i="15"/>
  <c r="B59" i="15"/>
  <c r="I59" i="15"/>
  <c r="G59" i="15"/>
  <c r="H59" i="15"/>
  <c r="D59" i="15"/>
  <c r="J59" i="15"/>
  <c r="F59" i="14"/>
  <c r="H57" i="11"/>
  <c r="J57" i="11"/>
  <c r="B59" i="13"/>
  <c r="L59" i="13"/>
  <c r="I59" i="13"/>
  <c r="J59" i="13"/>
  <c r="M59" i="13"/>
  <c r="K59" i="13"/>
  <c r="D59" i="13"/>
  <c r="B59" i="16"/>
  <c r="C59" i="16"/>
  <c r="B59" i="17"/>
  <c r="G59" i="17"/>
  <c r="M59" i="17"/>
  <c r="L59" i="17"/>
  <c r="J59" i="17"/>
  <c r="K59" i="17"/>
  <c r="I59" i="17"/>
  <c r="D59" i="17"/>
  <c r="E59" i="17"/>
  <c r="H59" i="17" s="1"/>
  <c r="A858" i="11"/>
  <c r="T58" i="11"/>
  <c r="S58" i="11"/>
  <c r="R58" i="11"/>
  <c r="K58" i="11"/>
  <c r="P58" i="11"/>
  <c r="I58" i="11"/>
  <c r="D58" i="11"/>
  <c r="E58" i="11"/>
  <c r="C58" i="11"/>
  <c r="F58" i="11"/>
  <c r="U58" i="11"/>
  <c r="V58" i="11"/>
  <c r="L58" i="11"/>
  <c r="W58" i="11"/>
  <c r="Q58" i="11"/>
  <c r="G58" i="11"/>
  <c r="I59" i="18"/>
  <c r="J59" i="18"/>
  <c r="D59" i="18"/>
  <c r="M59" i="18"/>
  <c r="G59" i="18"/>
  <c r="K59" i="18"/>
  <c r="L59" i="18"/>
  <c r="E59" i="18"/>
  <c r="F59" i="18" s="1"/>
  <c r="D59" i="7"/>
  <c r="E59" i="7" s="1"/>
  <c r="A60" i="7"/>
  <c r="AT64" i="3"/>
  <c r="AW63" i="3"/>
  <c r="AX63" i="3" s="1"/>
  <c r="J63" i="3"/>
  <c r="R63" i="3"/>
  <c r="L63" i="3"/>
  <c r="E63" i="3"/>
  <c r="AJ63" i="3"/>
  <c r="AG63" i="3"/>
  <c r="F63" i="3"/>
  <c r="X63" i="3"/>
  <c r="AC63" i="3"/>
  <c r="AK63" i="3"/>
  <c r="AD63" i="3"/>
  <c r="U63" i="3"/>
  <c r="AO63" i="3"/>
  <c r="D63" i="3"/>
  <c r="Y63" i="3"/>
  <c r="AR63" i="3"/>
  <c r="K63" i="3"/>
  <c r="AA63" i="3"/>
  <c r="V63" i="3"/>
  <c r="AQ63" i="3"/>
  <c r="H63" i="3"/>
  <c r="AI63" i="3"/>
  <c r="P63" i="3"/>
  <c r="B63" i="3"/>
  <c r="AE63" i="3"/>
  <c r="Q63" i="3"/>
  <c r="I63" i="3"/>
  <c r="AM63" i="3"/>
  <c r="AH63" i="3"/>
  <c r="AP63" i="3"/>
  <c r="AL63" i="3"/>
  <c r="S63" i="3"/>
  <c r="Z63" i="3"/>
  <c r="G63" i="3"/>
  <c r="AB63" i="3"/>
  <c r="AN63" i="3"/>
  <c r="W63" i="3"/>
  <c r="O63" i="3"/>
  <c r="T63" i="3"/>
  <c r="AF63" i="3"/>
  <c r="H60" i="14" l="1"/>
  <c r="G60" i="12"/>
  <c r="E60" i="13"/>
  <c r="H60" i="13"/>
  <c r="C59" i="13"/>
  <c r="C59" i="12"/>
  <c r="H60" i="12"/>
  <c r="C59" i="18"/>
  <c r="F59" i="17"/>
  <c r="C59" i="14"/>
  <c r="E60" i="12"/>
  <c r="C59" i="17"/>
  <c r="F60" i="13"/>
  <c r="N59" i="18"/>
  <c r="A59" i="18" s="1"/>
  <c r="B61" i="18"/>
  <c r="A61" i="17"/>
  <c r="A61" i="16"/>
  <c r="A61" i="15"/>
  <c r="C63" i="3"/>
  <c r="A61" i="11"/>
  <c r="C61" i="7"/>
  <c r="B61" i="7"/>
  <c r="A61" i="12"/>
  <c r="H61" i="12" s="1"/>
  <c r="A61" i="14"/>
  <c r="F61" i="14" s="1"/>
  <c r="A61" i="13"/>
  <c r="F61" i="13" s="1"/>
  <c r="K60" i="14"/>
  <c r="J60" i="14"/>
  <c r="L60" i="14"/>
  <c r="B60" i="14"/>
  <c r="D60" i="14"/>
  <c r="I60" i="14"/>
  <c r="H59" i="18"/>
  <c r="A859" i="11"/>
  <c r="C59" i="11"/>
  <c r="V59" i="11"/>
  <c r="W59" i="11"/>
  <c r="T59" i="11"/>
  <c r="K59" i="11"/>
  <c r="L59" i="11"/>
  <c r="E59" i="11"/>
  <c r="R59" i="11"/>
  <c r="P59" i="11"/>
  <c r="U59" i="11"/>
  <c r="S59" i="11"/>
  <c r="I59" i="11"/>
  <c r="D59" i="11"/>
  <c r="F59" i="11"/>
  <c r="Q59" i="11"/>
  <c r="G59" i="11"/>
  <c r="N60" i="12"/>
  <c r="L60" i="12"/>
  <c r="J60" i="12"/>
  <c r="O60" i="12"/>
  <c r="M60" i="12"/>
  <c r="K60" i="12"/>
  <c r="P60" i="12"/>
  <c r="D60" i="12"/>
  <c r="B60" i="12"/>
  <c r="I60" i="12"/>
  <c r="O60" i="11"/>
  <c r="M60" i="11"/>
  <c r="X60" i="11"/>
  <c r="B60" i="11"/>
  <c r="C60" i="12" s="1"/>
  <c r="N60" i="11"/>
  <c r="J58" i="11"/>
  <c r="H58" i="11"/>
  <c r="H60" i="15"/>
  <c r="B60" i="15"/>
  <c r="G60" i="15"/>
  <c r="E60" i="15"/>
  <c r="F60" i="15"/>
  <c r="I60" i="15"/>
  <c r="D60" i="15"/>
  <c r="K60" i="15"/>
  <c r="J60" i="15"/>
  <c r="G60" i="14"/>
  <c r="I60" i="13"/>
  <c r="B60" i="13"/>
  <c r="J60" i="13"/>
  <c r="D60" i="13"/>
  <c r="K60" i="13"/>
  <c r="M60" i="13"/>
  <c r="L60" i="13"/>
  <c r="B60" i="16"/>
  <c r="C60" i="16"/>
  <c r="G60" i="17"/>
  <c r="B60" i="17"/>
  <c r="M60" i="17"/>
  <c r="L60" i="17"/>
  <c r="K60" i="17"/>
  <c r="I60" i="17"/>
  <c r="J60" i="17"/>
  <c r="D60" i="17"/>
  <c r="E60" i="17"/>
  <c r="F60" i="17" s="1"/>
  <c r="E60" i="14"/>
  <c r="AU65" i="3"/>
  <c r="I60" i="18"/>
  <c r="D60" i="18"/>
  <c r="M60" i="18"/>
  <c r="G60" i="18"/>
  <c r="K60" i="18"/>
  <c r="J60" i="18"/>
  <c r="L60" i="18"/>
  <c r="E60" i="18"/>
  <c r="H60" i="18" s="1"/>
  <c r="D60" i="7"/>
  <c r="E60" i="7" s="1"/>
  <c r="A61" i="7"/>
  <c r="AT65" i="3"/>
  <c r="AW64" i="3"/>
  <c r="AX64" i="3" s="1"/>
  <c r="AN64" i="3"/>
  <c r="Y64" i="3"/>
  <c r="X64" i="3"/>
  <c r="AQ64" i="3"/>
  <c r="L64" i="3"/>
  <c r="G64" i="3"/>
  <c r="F64" i="3"/>
  <c r="P64" i="3"/>
  <c r="D64" i="3"/>
  <c r="T64" i="3"/>
  <c r="AE64" i="3"/>
  <c r="AL64" i="3"/>
  <c r="Q64" i="3"/>
  <c r="AO64" i="3"/>
  <c r="AF64" i="3"/>
  <c r="W64" i="3"/>
  <c r="AG64" i="3"/>
  <c r="AM64" i="3"/>
  <c r="AJ64" i="3"/>
  <c r="I64" i="3"/>
  <c r="B64" i="3"/>
  <c r="AK64" i="3"/>
  <c r="AD64" i="3"/>
  <c r="E64" i="3"/>
  <c r="AI64" i="3"/>
  <c r="Z64" i="3"/>
  <c r="AR64" i="3"/>
  <c r="S64" i="3"/>
  <c r="AH64" i="3"/>
  <c r="J64" i="3"/>
  <c r="AB64" i="3"/>
  <c r="V64" i="3"/>
  <c r="R64" i="3"/>
  <c r="H64" i="3"/>
  <c r="U64" i="3"/>
  <c r="K64" i="3"/>
  <c r="AA64" i="3"/>
  <c r="AC64" i="3"/>
  <c r="AP64" i="3"/>
  <c r="O64" i="3"/>
  <c r="E61" i="13" l="1"/>
  <c r="C60" i="17"/>
  <c r="E61" i="12"/>
  <c r="F61" i="12"/>
  <c r="C60" i="18"/>
  <c r="G61" i="12"/>
  <c r="C60" i="13"/>
  <c r="G61" i="14"/>
  <c r="H61" i="14"/>
  <c r="C60" i="15"/>
  <c r="H61" i="13"/>
  <c r="F60" i="18"/>
  <c r="N60" i="18" s="1"/>
  <c r="A60" i="18" s="1"/>
  <c r="G61" i="13"/>
  <c r="E61" i="14"/>
  <c r="B62" i="18"/>
  <c r="A62" i="17"/>
  <c r="A62" i="15"/>
  <c r="C64" i="3"/>
  <c r="A62" i="16"/>
  <c r="A62" i="12"/>
  <c r="F62" i="12" s="1"/>
  <c r="A62" i="14"/>
  <c r="E62" i="14" s="1"/>
  <c r="A62" i="11"/>
  <c r="B62" i="7"/>
  <c r="C62" i="7"/>
  <c r="A62" i="13"/>
  <c r="F62" i="13" s="1"/>
  <c r="X61" i="11"/>
  <c r="B61" i="11"/>
  <c r="C61" i="14" s="1"/>
  <c r="O61" i="11"/>
  <c r="M61" i="11"/>
  <c r="N61" i="11"/>
  <c r="AU66" i="3"/>
  <c r="K61" i="15"/>
  <c r="H61" i="15"/>
  <c r="D61" i="15"/>
  <c r="B61" i="15"/>
  <c r="I61" i="15"/>
  <c r="E61" i="15"/>
  <c r="F61" i="15"/>
  <c r="G61" i="15"/>
  <c r="J61" i="15"/>
  <c r="H60" i="17"/>
  <c r="A860" i="11"/>
  <c r="T60" i="11"/>
  <c r="S60" i="11"/>
  <c r="R60" i="11"/>
  <c r="K60" i="11"/>
  <c r="P60" i="11"/>
  <c r="I60" i="11"/>
  <c r="D60" i="11"/>
  <c r="L60" i="11"/>
  <c r="F60" i="11"/>
  <c r="W60" i="11"/>
  <c r="C60" i="11"/>
  <c r="V60" i="11"/>
  <c r="U60" i="11"/>
  <c r="E60" i="11"/>
  <c r="G60" i="11"/>
  <c r="Q60" i="11"/>
  <c r="B61" i="13"/>
  <c r="M61" i="13"/>
  <c r="I61" i="13"/>
  <c r="L61" i="13"/>
  <c r="K61" i="13"/>
  <c r="J61" i="13"/>
  <c r="D61" i="13"/>
  <c r="B61" i="16"/>
  <c r="C61" i="16"/>
  <c r="J61" i="14"/>
  <c r="D61" i="14"/>
  <c r="B61" i="14"/>
  <c r="L61" i="14"/>
  <c r="K61" i="14"/>
  <c r="I61" i="14"/>
  <c r="B61" i="17"/>
  <c r="I61" i="17"/>
  <c r="M61" i="17"/>
  <c r="J61" i="17"/>
  <c r="D61" i="17"/>
  <c r="K61" i="17"/>
  <c r="G61" i="17"/>
  <c r="L61" i="17"/>
  <c r="E61" i="17"/>
  <c r="H61" i="17" s="1"/>
  <c r="H59" i="11"/>
  <c r="J59" i="11"/>
  <c r="C60" i="14"/>
  <c r="L61" i="12"/>
  <c r="J61" i="12"/>
  <c r="D61" i="12"/>
  <c r="M61" i="12"/>
  <c r="K61" i="12"/>
  <c r="N61" i="12"/>
  <c r="O61" i="12"/>
  <c r="P61" i="12"/>
  <c r="B61" i="12"/>
  <c r="I61" i="12"/>
  <c r="L61" i="18"/>
  <c r="J61" i="18"/>
  <c r="M61" i="18"/>
  <c r="I61" i="18"/>
  <c r="G61" i="18"/>
  <c r="K61" i="18"/>
  <c r="D61" i="18"/>
  <c r="E61" i="18"/>
  <c r="H61" i="18" s="1"/>
  <c r="D61" i="7"/>
  <c r="E61" i="7" s="1"/>
  <c r="A62" i="7"/>
  <c r="AT66" i="3"/>
  <c r="AW65" i="3"/>
  <c r="AX65" i="3" s="1"/>
  <c r="AA65" i="3"/>
  <c r="W65" i="3"/>
  <c r="L65" i="3"/>
  <c r="AO65" i="3"/>
  <c r="AI65" i="3"/>
  <c r="V65" i="3"/>
  <c r="J65" i="3"/>
  <c r="Q65" i="3"/>
  <c r="AP65" i="3"/>
  <c r="AQ65" i="3"/>
  <c r="T65" i="3"/>
  <c r="AG65" i="3"/>
  <c r="Y65" i="3"/>
  <c r="AN65" i="3"/>
  <c r="O65" i="3"/>
  <c r="I65" i="3"/>
  <c r="AB65" i="3"/>
  <c r="AD65" i="3"/>
  <c r="AC65" i="3"/>
  <c r="F65" i="3"/>
  <c r="U65" i="3"/>
  <c r="X65" i="3"/>
  <c r="AL65" i="3"/>
  <c r="R65" i="3"/>
  <c r="H65" i="3"/>
  <c r="AR65" i="3"/>
  <c r="B65" i="3"/>
  <c r="G65" i="3"/>
  <c r="AM65" i="3"/>
  <c r="AJ65" i="3"/>
  <c r="D65" i="3"/>
  <c r="AK65" i="3"/>
  <c r="P65" i="3"/>
  <c r="AH65" i="3"/>
  <c r="K65" i="3"/>
  <c r="Z65" i="3"/>
  <c r="AE65" i="3"/>
  <c r="AF65" i="3"/>
  <c r="E65" i="3"/>
  <c r="S65" i="3"/>
  <c r="F62" i="14" l="1"/>
  <c r="E62" i="13"/>
  <c r="H62" i="13"/>
  <c r="G62" i="13"/>
  <c r="C61" i="13"/>
  <c r="C61" i="15"/>
  <c r="E62" i="12"/>
  <c r="C61" i="17"/>
  <c r="G62" i="12"/>
  <c r="C61" i="18"/>
  <c r="C61" i="12"/>
  <c r="B63" i="18"/>
  <c r="A63" i="17"/>
  <c r="C65" i="3"/>
  <c r="A63" i="16"/>
  <c r="A63" i="15"/>
  <c r="A63" i="11"/>
  <c r="C63" i="7"/>
  <c r="B63" i="7"/>
  <c r="A63" i="12"/>
  <c r="F63" i="12" s="1"/>
  <c r="A63" i="14"/>
  <c r="F63" i="14" s="1"/>
  <c r="A63" i="13"/>
  <c r="G63" i="13" s="1"/>
  <c r="O62" i="11"/>
  <c r="M62" i="11"/>
  <c r="X62" i="11"/>
  <c r="B62" i="11"/>
  <c r="C62" i="14" s="1"/>
  <c r="N62" i="11"/>
  <c r="M62" i="12"/>
  <c r="P62" i="12"/>
  <c r="K62" i="12"/>
  <c r="N62" i="12"/>
  <c r="D62" i="12"/>
  <c r="B62" i="12"/>
  <c r="O62" i="12"/>
  <c r="J62" i="12"/>
  <c r="L62" i="12"/>
  <c r="I62" i="12"/>
  <c r="F61" i="18"/>
  <c r="N61" i="18" s="1"/>
  <c r="A61" i="18" s="1"/>
  <c r="F61" i="17"/>
  <c r="C61" i="11"/>
  <c r="A861" i="11"/>
  <c r="V61" i="11"/>
  <c r="W61" i="11"/>
  <c r="T61" i="11"/>
  <c r="K61" i="11"/>
  <c r="L61" i="11"/>
  <c r="U61" i="11"/>
  <c r="S61" i="11"/>
  <c r="I61" i="11"/>
  <c r="P61" i="11"/>
  <c r="E61" i="11"/>
  <c r="D61" i="11"/>
  <c r="R61" i="11"/>
  <c r="F61" i="11"/>
  <c r="G61" i="11"/>
  <c r="Q61" i="11"/>
  <c r="B62" i="16"/>
  <c r="C62" i="16"/>
  <c r="M62" i="13"/>
  <c r="L62" i="13"/>
  <c r="D62" i="13"/>
  <c r="I62" i="13"/>
  <c r="K62" i="13"/>
  <c r="J62" i="13"/>
  <c r="B62" i="13"/>
  <c r="H62" i="15"/>
  <c r="B62" i="15"/>
  <c r="F62" i="15"/>
  <c r="D62" i="15"/>
  <c r="K62" i="15"/>
  <c r="G62" i="15"/>
  <c r="I62" i="15"/>
  <c r="E62" i="15"/>
  <c r="J62" i="15"/>
  <c r="D62" i="14"/>
  <c r="B62" i="14"/>
  <c r="K62" i="14"/>
  <c r="J62" i="14"/>
  <c r="L62" i="14"/>
  <c r="I62" i="14"/>
  <c r="G62" i="14"/>
  <c r="G62" i="17"/>
  <c r="B62" i="17"/>
  <c r="L62" i="17"/>
  <c r="M62" i="17"/>
  <c r="K62" i="17"/>
  <c r="J62" i="17"/>
  <c r="D62" i="17"/>
  <c r="I62" i="17"/>
  <c r="E62" i="17"/>
  <c r="F62" i="17" s="1"/>
  <c r="H62" i="12"/>
  <c r="H62" i="14"/>
  <c r="H60" i="11"/>
  <c r="J60" i="11"/>
  <c r="AU67" i="3"/>
  <c r="I62" i="18"/>
  <c r="M62" i="18"/>
  <c r="G62" i="18"/>
  <c r="K62" i="18"/>
  <c r="J62" i="18"/>
  <c r="L62" i="18"/>
  <c r="D62" i="18"/>
  <c r="E62" i="18"/>
  <c r="F62" i="18" s="1"/>
  <c r="D62" i="7"/>
  <c r="E62" i="7" s="1"/>
  <c r="A63" i="7"/>
  <c r="AT67" i="3"/>
  <c r="AW66" i="3"/>
  <c r="AX66" i="3" s="1"/>
  <c r="K66" i="3"/>
  <c r="Y66" i="3"/>
  <c r="J66" i="3"/>
  <c r="I66" i="3"/>
  <c r="AB66" i="3"/>
  <c r="U66" i="3"/>
  <c r="AG66" i="3"/>
  <c r="AF66" i="3"/>
  <c r="AR66" i="3"/>
  <c r="AI66" i="3"/>
  <c r="AL66" i="3"/>
  <c r="Z66" i="3"/>
  <c r="R66" i="3"/>
  <c r="AO66" i="3"/>
  <c r="P66" i="3"/>
  <c r="AM66" i="3"/>
  <c r="G66" i="3"/>
  <c r="V66" i="3"/>
  <c r="O66" i="3"/>
  <c r="AA66" i="3"/>
  <c r="T66" i="3"/>
  <c r="B66" i="3"/>
  <c r="AQ66" i="3"/>
  <c r="X66" i="3"/>
  <c r="S66" i="3"/>
  <c r="D66" i="3"/>
  <c r="AK66" i="3"/>
  <c r="AD66" i="3"/>
  <c r="AJ66" i="3"/>
  <c r="L66" i="3"/>
  <c r="AE66" i="3"/>
  <c r="AP66" i="3"/>
  <c r="Q66" i="3"/>
  <c r="F66" i="3"/>
  <c r="AC66" i="3"/>
  <c r="AN66" i="3"/>
  <c r="AH66" i="3"/>
  <c r="E66" i="3"/>
  <c r="W66" i="3"/>
  <c r="H66" i="3"/>
  <c r="H63" i="14" l="1"/>
  <c r="H63" i="12"/>
  <c r="G63" i="12"/>
  <c r="F63" i="13"/>
  <c r="C62" i="18"/>
  <c r="E63" i="14"/>
  <c r="C62" i="17"/>
  <c r="H63" i="13"/>
  <c r="E63" i="13"/>
  <c r="G63" i="14"/>
  <c r="N62" i="18"/>
  <c r="A62" i="18" s="1"/>
  <c r="E63" i="12"/>
  <c r="H62" i="17"/>
  <c r="H62" i="18"/>
  <c r="B64" i="18"/>
  <c r="A64" i="17"/>
  <c r="C66" i="3"/>
  <c r="A64" i="16"/>
  <c r="A64" i="15"/>
  <c r="B64" i="7"/>
  <c r="A64" i="11"/>
  <c r="C64" i="7"/>
  <c r="A64" i="12"/>
  <c r="F64" i="12" s="1"/>
  <c r="A64" i="14"/>
  <c r="E64" i="14" s="1"/>
  <c r="A64" i="13"/>
  <c r="H64" i="13" s="1"/>
  <c r="AU68" i="3"/>
  <c r="A862" i="11"/>
  <c r="V62" i="11"/>
  <c r="U62" i="11"/>
  <c r="T62" i="11"/>
  <c r="S62" i="11"/>
  <c r="R62" i="11"/>
  <c r="K62" i="11"/>
  <c r="F62" i="11"/>
  <c r="C62" i="11"/>
  <c r="W62" i="11"/>
  <c r="I62" i="11"/>
  <c r="E62" i="11"/>
  <c r="P62" i="11"/>
  <c r="L62" i="11"/>
  <c r="D62" i="11"/>
  <c r="G62" i="11"/>
  <c r="Q62" i="11"/>
  <c r="C62" i="15"/>
  <c r="X63" i="11"/>
  <c r="N63" i="11"/>
  <c r="B63" i="11"/>
  <c r="C63" i="13" s="1"/>
  <c r="M63" i="11"/>
  <c r="O63" i="11"/>
  <c r="J61" i="11"/>
  <c r="H61" i="11"/>
  <c r="B63" i="16"/>
  <c r="C63" i="16"/>
  <c r="C62" i="13"/>
  <c r="B63" i="13"/>
  <c r="M63" i="13"/>
  <c r="K63" i="13"/>
  <c r="I63" i="13"/>
  <c r="J63" i="13"/>
  <c r="L63" i="13"/>
  <c r="D63" i="13"/>
  <c r="K63" i="15"/>
  <c r="D63" i="15"/>
  <c r="B63" i="15"/>
  <c r="I63" i="15"/>
  <c r="H63" i="15"/>
  <c r="G63" i="15"/>
  <c r="E63" i="15"/>
  <c r="F63" i="15"/>
  <c r="J63" i="15"/>
  <c r="C62" i="12"/>
  <c r="L63" i="14"/>
  <c r="J63" i="14"/>
  <c r="D63" i="14"/>
  <c r="B63" i="14"/>
  <c r="K63" i="14"/>
  <c r="I63" i="14"/>
  <c r="B63" i="17"/>
  <c r="L63" i="17"/>
  <c r="M63" i="17"/>
  <c r="I63" i="17"/>
  <c r="J63" i="17"/>
  <c r="K63" i="17"/>
  <c r="G63" i="17"/>
  <c r="D63" i="17"/>
  <c r="E63" i="17"/>
  <c r="F63" i="17" s="1"/>
  <c r="B63" i="12"/>
  <c r="O63" i="12"/>
  <c r="M63" i="12"/>
  <c r="L63" i="12"/>
  <c r="N63" i="12"/>
  <c r="P63" i="12"/>
  <c r="D63" i="12"/>
  <c r="J63" i="12"/>
  <c r="K63" i="12"/>
  <c r="I63" i="12"/>
  <c r="I63" i="18"/>
  <c r="G63" i="18"/>
  <c r="J63" i="18"/>
  <c r="D63" i="18"/>
  <c r="M63" i="18"/>
  <c r="L63" i="18"/>
  <c r="K63" i="18"/>
  <c r="E63" i="18"/>
  <c r="F63" i="18" s="1"/>
  <c r="D63" i="7"/>
  <c r="E63" i="7" s="1"/>
  <c r="A64" i="7"/>
  <c r="AT68" i="3"/>
  <c r="AW67" i="3"/>
  <c r="AX67" i="3" s="1"/>
  <c r="B67" i="3"/>
  <c r="AD67" i="3"/>
  <c r="AA67" i="3"/>
  <c r="P67" i="3"/>
  <c r="X67" i="3"/>
  <c r="F67" i="3"/>
  <c r="O67" i="3"/>
  <c r="AR67" i="3"/>
  <c r="AL67" i="3"/>
  <c r="V67" i="3"/>
  <c r="AP67" i="3"/>
  <c r="T67" i="3"/>
  <c r="AH67" i="3"/>
  <c r="D67" i="3"/>
  <c r="AI67" i="3"/>
  <c r="AE67" i="3"/>
  <c r="AJ67" i="3"/>
  <c r="Z67" i="3"/>
  <c r="U67" i="3"/>
  <c r="AO67" i="3"/>
  <c r="AF67" i="3"/>
  <c r="R67" i="3"/>
  <c r="H67" i="3"/>
  <c r="I67" i="3"/>
  <c r="W67" i="3"/>
  <c r="S67" i="3"/>
  <c r="AM67" i="3"/>
  <c r="AB67" i="3"/>
  <c r="AG67" i="3"/>
  <c r="Q67" i="3"/>
  <c r="AQ67" i="3"/>
  <c r="K67" i="3"/>
  <c r="AC67" i="3"/>
  <c r="L67" i="3"/>
  <c r="AK67" i="3"/>
  <c r="Y67" i="3"/>
  <c r="E67" i="3"/>
  <c r="AN67" i="3"/>
  <c r="J67" i="3"/>
  <c r="G67" i="3"/>
  <c r="H64" i="12" l="1"/>
  <c r="C63" i="18"/>
  <c r="F64" i="13"/>
  <c r="G64" i="14"/>
  <c r="C63" i="14"/>
  <c r="C63" i="15"/>
  <c r="G64" i="12"/>
  <c r="E64" i="13"/>
  <c r="G64" i="13"/>
  <c r="C63" i="12"/>
  <c r="C63" i="17"/>
  <c r="E64" i="12"/>
  <c r="F64" i="14"/>
  <c r="H64" i="14"/>
  <c r="H63" i="18"/>
  <c r="B65" i="18"/>
  <c r="A65" i="17"/>
  <c r="A65" i="16"/>
  <c r="A65" i="15"/>
  <c r="C67" i="3"/>
  <c r="B65" i="7"/>
  <c r="C65" i="7"/>
  <c r="A65" i="12"/>
  <c r="E65" i="12" s="1"/>
  <c r="A65" i="11"/>
  <c r="A65" i="14"/>
  <c r="H65" i="14" s="1"/>
  <c r="A65" i="13"/>
  <c r="G65" i="13" s="1"/>
  <c r="X64" i="11"/>
  <c r="N64" i="11"/>
  <c r="B64" i="11"/>
  <c r="C64" i="14" s="1"/>
  <c r="O64" i="11"/>
  <c r="M64" i="11"/>
  <c r="N63" i="18"/>
  <c r="A63" i="18" s="1"/>
  <c r="B64" i="16"/>
  <c r="C64" i="16"/>
  <c r="M64" i="13"/>
  <c r="B64" i="13"/>
  <c r="K64" i="13"/>
  <c r="L64" i="13"/>
  <c r="I64" i="13"/>
  <c r="D64" i="13"/>
  <c r="J64" i="13"/>
  <c r="H64" i="15"/>
  <c r="B64" i="15"/>
  <c r="I64" i="15"/>
  <c r="G64" i="15"/>
  <c r="F64" i="15"/>
  <c r="D64" i="15"/>
  <c r="K64" i="15"/>
  <c r="E64" i="15"/>
  <c r="J64" i="15"/>
  <c r="L64" i="14"/>
  <c r="J64" i="14"/>
  <c r="D64" i="14"/>
  <c r="K64" i="14"/>
  <c r="B64" i="14"/>
  <c r="I64" i="14"/>
  <c r="G64" i="17"/>
  <c r="I64" i="17"/>
  <c r="L64" i="17"/>
  <c r="D64" i="17"/>
  <c r="B64" i="17"/>
  <c r="M64" i="17"/>
  <c r="K64" i="17"/>
  <c r="J64" i="17"/>
  <c r="E64" i="17"/>
  <c r="F64" i="17" s="1"/>
  <c r="H63" i="17"/>
  <c r="H62" i="11"/>
  <c r="J62" i="11"/>
  <c r="AU69" i="3"/>
  <c r="A863" i="11"/>
  <c r="I63" i="11"/>
  <c r="F63" i="11"/>
  <c r="W63" i="11"/>
  <c r="T63" i="11"/>
  <c r="V63" i="11"/>
  <c r="R63" i="11"/>
  <c r="P63" i="11"/>
  <c r="K63" i="11"/>
  <c r="U63" i="11"/>
  <c r="C63" i="11"/>
  <c r="L63" i="11"/>
  <c r="D63" i="11"/>
  <c r="E63" i="11"/>
  <c r="S63" i="11"/>
  <c r="G63" i="11"/>
  <c r="Q63" i="11"/>
  <c r="B64" i="12"/>
  <c r="O64" i="12"/>
  <c r="M64" i="12"/>
  <c r="L64" i="12"/>
  <c r="J64" i="12"/>
  <c r="D64" i="12"/>
  <c r="K64" i="12"/>
  <c r="P64" i="12"/>
  <c r="N64" i="12"/>
  <c r="I64" i="12"/>
  <c r="I64" i="18"/>
  <c r="G64" i="18"/>
  <c r="J64" i="18"/>
  <c r="D64" i="18"/>
  <c r="M64" i="18"/>
  <c r="K64" i="18"/>
  <c r="L64" i="18"/>
  <c r="E64" i="18"/>
  <c r="F64" i="18" s="1"/>
  <c r="D64" i="7"/>
  <c r="E64" i="7" s="1"/>
  <c r="A65" i="7"/>
  <c r="AT69" i="3"/>
  <c r="AW68" i="3"/>
  <c r="AX68" i="3" s="1"/>
  <c r="AK68" i="3"/>
  <c r="AP68" i="3"/>
  <c r="O68" i="3"/>
  <c r="F68" i="3"/>
  <c r="D68" i="3"/>
  <c r="Z68" i="3"/>
  <c r="T68" i="3"/>
  <c r="AQ68" i="3"/>
  <c r="Q68" i="3"/>
  <c r="AC68" i="3"/>
  <c r="AI68" i="3"/>
  <c r="AO68" i="3"/>
  <c r="I68" i="3"/>
  <c r="AL68" i="3"/>
  <c r="AA68" i="3"/>
  <c r="AF68" i="3"/>
  <c r="B68" i="3"/>
  <c r="J68" i="3"/>
  <c r="H68" i="3"/>
  <c r="AB68" i="3"/>
  <c r="AD68" i="3"/>
  <c r="AR68" i="3"/>
  <c r="AE68" i="3"/>
  <c r="S68" i="3"/>
  <c r="E68" i="3"/>
  <c r="G68" i="3"/>
  <c r="V68" i="3"/>
  <c r="AM68" i="3"/>
  <c r="R68" i="3"/>
  <c r="K68" i="3"/>
  <c r="U68" i="3"/>
  <c r="P68" i="3"/>
  <c r="W68" i="3"/>
  <c r="AH68" i="3"/>
  <c r="L68" i="3"/>
  <c r="AG68" i="3"/>
  <c r="AJ68" i="3"/>
  <c r="X68" i="3"/>
  <c r="AN68" i="3"/>
  <c r="Y68" i="3"/>
  <c r="G65" i="12" l="1"/>
  <c r="C64" i="13"/>
  <c r="C64" i="12"/>
  <c r="F65" i="13"/>
  <c r="H65" i="13"/>
  <c r="E65" i="13"/>
  <c r="N64" i="18"/>
  <c r="A64" i="18" s="1"/>
  <c r="F65" i="14"/>
  <c r="G65" i="14"/>
  <c r="E65" i="14"/>
  <c r="H64" i="18"/>
  <c r="C64" i="15"/>
  <c r="C64" i="17"/>
  <c r="C64" i="18"/>
  <c r="B66" i="18"/>
  <c r="A66" i="17"/>
  <c r="C68" i="3"/>
  <c r="A66" i="16"/>
  <c r="A66" i="15"/>
  <c r="C66" i="7"/>
  <c r="A66" i="12"/>
  <c r="H66" i="12" s="1"/>
  <c r="B66" i="7"/>
  <c r="A66" i="14"/>
  <c r="H66" i="14" s="1"/>
  <c r="A66" i="11"/>
  <c r="A66" i="13"/>
  <c r="F66" i="13" s="1"/>
  <c r="H64" i="17"/>
  <c r="A864" i="11"/>
  <c r="T64" i="11"/>
  <c r="S64" i="11"/>
  <c r="R64" i="11"/>
  <c r="K64" i="11"/>
  <c r="P64" i="11"/>
  <c r="I64" i="11"/>
  <c r="D64" i="11"/>
  <c r="U64" i="11"/>
  <c r="E64" i="11"/>
  <c r="V64" i="11"/>
  <c r="L64" i="11"/>
  <c r="W64" i="11"/>
  <c r="C64" i="11"/>
  <c r="F64" i="11"/>
  <c r="Q64" i="11"/>
  <c r="G64" i="11"/>
  <c r="K65" i="13"/>
  <c r="D65" i="13"/>
  <c r="J65" i="13"/>
  <c r="M65" i="13"/>
  <c r="B65" i="13"/>
  <c r="L65" i="13"/>
  <c r="I65" i="13"/>
  <c r="B65" i="16"/>
  <c r="C65" i="16"/>
  <c r="H63" i="11"/>
  <c r="J63" i="11"/>
  <c r="D65" i="14"/>
  <c r="J65" i="14"/>
  <c r="L65" i="14"/>
  <c r="K65" i="14"/>
  <c r="B65" i="14"/>
  <c r="I65" i="14"/>
  <c r="B65" i="17"/>
  <c r="D65" i="17"/>
  <c r="M65" i="17"/>
  <c r="I65" i="17"/>
  <c r="G65" i="17"/>
  <c r="K65" i="17"/>
  <c r="L65" i="17"/>
  <c r="J65" i="17"/>
  <c r="E65" i="17"/>
  <c r="H65" i="17" s="1"/>
  <c r="AU70" i="3"/>
  <c r="O65" i="12"/>
  <c r="M65" i="12"/>
  <c r="P65" i="12"/>
  <c r="K65" i="12"/>
  <c r="J65" i="12"/>
  <c r="D65" i="12"/>
  <c r="B65" i="12"/>
  <c r="L65" i="12"/>
  <c r="N65" i="12"/>
  <c r="I65" i="12"/>
  <c r="H65" i="12"/>
  <c r="K65" i="15"/>
  <c r="E65" i="15"/>
  <c r="F65" i="15"/>
  <c r="D65" i="15"/>
  <c r="I65" i="15"/>
  <c r="G65" i="15"/>
  <c r="H65" i="15"/>
  <c r="B65" i="15"/>
  <c r="J65" i="15"/>
  <c r="F65" i="12"/>
  <c r="X65" i="11"/>
  <c r="N65" i="11"/>
  <c r="B65" i="11"/>
  <c r="C65" i="13" s="1"/>
  <c r="M65" i="11"/>
  <c r="O65" i="11"/>
  <c r="I65" i="18"/>
  <c r="G65" i="18"/>
  <c r="J65" i="18"/>
  <c r="M65" i="18"/>
  <c r="K65" i="18"/>
  <c r="L65" i="18"/>
  <c r="D65" i="18"/>
  <c r="E65" i="18"/>
  <c r="H65" i="18" s="1"/>
  <c r="D65" i="7"/>
  <c r="E65" i="7" s="1"/>
  <c r="A66" i="7"/>
  <c r="AT70" i="3"/>
  <c r="AW69" i="3"/>
  <c r="AX69" i="3" s="1"/>
  <c r="Z69" i="3"/>
  <c r="AI69" i="3"/>
  <c r="J69" i="3"/>
  <c r="O69" i="3"/>
  <c r="T69" i="3"/>
  <c r="AC69" i="3"/>
  <c r="AO69" i="3"/>
  <c r="AG69" i="3"/>
  <c r="AB69" i="3"/>
  <c r="D69" i="3"/>
  <c r="R69" i="3"/>
  <c r="P69" i="3"/>
  <c r="G69" i="3"/>
  <c r="AH69" i="3"/>
  <c r="AM69" i="3"/>
  <c r="B69" i="3"/>
  <c r="L69" i="3"/>
  <c r="Q69" i="3"/>
  <c r="AN69" i="3"/>
  <c r="X69" i="3"/>
  <c r="H69" i="3"/>
  <c r="E69" i="3"/>
  <c r="V69" i="3"/>
  <c r="K69" i="3"/>
  <c r="F69" i="3"/>
  <c r="AR69" i="3"/>
  <c r="Y69" i="3"/>
  <c r="W69" i="3"/>
  <c r="AQ69" i="3"/>
  <c r="I69" i="3"/>
  <c r="U69" i="3"/>
  <c r="AK69" i="3"/>
  <c r="AF69" i="3"/>
  <c r="AL69" i="3"/>
  <c r="AA69" i="3"/>
  <c r="AD69" i="3"/>
  <c r="S69" i="3"/>
  <c r="AP69" i="3"/>
  <c r="AJ69" i="3"/>
  <c r="AE69" i="3"/>
  <c r="E66" i="13" l="1"/>
  <c r="H66" i="13"/>
  <c r="F65" i="17"/>
  <c r="C65" i="15"/>
  <c r="C65" i="14"/>
  <c r="C65" i="18"/>
  <c r="G66" i="13"/>
  <c r="E66" i="14"/>
  <c r="C65" i="17"/>
  <c r="F66" i="14"/>
  <c r="G66" i="14"/>
  <c r="B67" i="18"/>
  <c r="A67" i="17"/>
  <c r="A67" i="16"/>
  <c r="C69" i="3"/>
  <c r="A67" i="15"/>
  <c r="B67" i="7"/>
  <c r="A67" i="11"/>
  <c r="C67" i="7"/>
  <c r="A67" i="12"/>
  <c r="H67" i="12" s="1"/>
  <c r="A67" i="14"/>
  <c r="E67" i="14" s="1"/>
  <c r="A67" i="13"/>
  <c r="G67" i="13" s="1"/>
  <c r="D66" i="12"/>
  <c r="B66" i="12"/>
  <c r="O66" i="12"/>
  <c r="N66" i="12"/>
  <c r="L66" i="12"/>
  <c r="J66" i="12"/>
  <c r="M66" i="12"/>
  <c r="P66" i="12"/>
  <c r="K66" i="12"/>
  <c r="I66" i="12"/>
  <c r="J64" i="11"/>
  <c r="H64" i="11"/>
  <c r="H66" i="15"/>
  <c r="B66" i="15"/>
  <c r="F66" i="15"/>
  <c r="K66" i="15"/>
  <c r="D66" i="15"/>
  <c r="I66" i="15"/>
  <c r="G66" i="15"/>
  <c r="E66" i="15"/>
  <c r="J66" i="15"/>
  <c r="B66" i="16"/>
  <c r="C66" i="16"/>
  <c r="E66" i="12"/>
  <c r="K65" i="11"/>
  <c r="L65" i="11"/>
  <c r="V65" i="11"/>
  <c r="R65" i="11"/>
  <c r="W65" i="11"/>
  <c r="P65" i="11"/>
  <c r="U65" i="11"/>
  <c r="F65" i="11"/>
  <c r="E65" i="11"/>
  <c r="T65" i="11"/>
  <c r="D65" i="11"/>
  <c r="S65" i="11"/>
  <c r="I65" i="11"/>
  <c r="C65" i="11"/>
  <c r="A865" i="11"/>
  <c r="G65" i="11"/>
  <c r="Q65" i="11"/>
  <c r="C65" i="12"/>
  <c r="M66" i="13"/>
  <c r="B66" i="13"/>
  <c r="D66" i="13"/>
  <c r="K66" i="13"/>
  <c r="L66" i="13"/>
  <c r="J66" i="13"/>
  <c r="I66" i="13"/>
  <c r="F66" i="12"/>
  <c r="G66" i="17"/>
  <c r="B66" i="17"/>
  <c r="M66" i="17"/>
  <c r="K66" i="17"/>
  <c r="L66" i="17"/>
  <c r="D66" i="17"/>
  <c r="J66" i="17"/>
  <c r="I66" i="17"/>
  <c r="E66" i="17"/>
  <c r="H66" i="17" s="1"/>
  <c r="F65" i="18"/>
  <c r="N65" i="18" s="1"/>
  <c r="A65" i="18" s="1"/>
  <c r="X66" i="11"/>
  <c r="N66" i="11"/>
  <c r="B66" i="11"/>
  <c r="C66" i="13" s="1"/>
  <c r="O66" i="11"/>
  <c r="M66" i="11"/>
  <c r="G66" i="12"/>
  <c r="AU71" i="3"/>
  <c r="B66" i="14"/>
  <c r="K66" i="14"/>
  <c r="L66" i="14"/>
  <c r="D66" i="14"/>
  <c r="J66" i="14"/>
  <c r="I66" i="14"/>
  <c r="I66" i="18"/>
  <c r="M66" i="18"/>
  <c r="K66" i="18"/>
  <c r="G66" i="18"/>
  <c r="J66" i="18"/>
  <c r="L66" i="18"/>
  <c r="D66" i="18"/>
  <c r="E66" i="18"/>
  <c r="H66" i="18" s="1"/>
  <c r="D66" i="7"/>
  <c r="E66" i="7" s="1"/>
  <c r="A67" i="7"/>
  <c r="AT71" i="3"/>
  <c r="AW70" i="3"/>
  <c r="AX70" i="3" s="1"/>
  <c r="B70" i="3"/>
  <c r="X70" i="3"/>
  <c r="Y70" i="3"/>
  <c r="AM70" i="3"/>
  <c r="G70" i="3"/>
  <c r="E70" i="3"/>
  <c r="AE70" i="3"/>
  <c r="V70" i="3"/>
  <c r="AA70" i="3"/>
  <c r="AC70" i="3"/>
  <c r="U70" i="3"/>
  <c r="I70" i="3"/>
  <c r="AH70" i="3"/>
  <c r="S70" i="3"/>
  <c r="J70" i="3"/>
  <c r="Z70" i="3"/>
  <c r="T70" i="3"/>
  <c r="AN70" i="3"/>
  <c r="H70" i="3"/>
  <c r="AK70" i="3"/>
  <c r="AR70" i="3"/>
  <c r="Q70" i="3"/>
  <c r="AP70" i="3"/>
  <c r="R70" i="3"/>
  <c r="AQ70" i="3"/>
  <c r="AF70" i="3"/>
  <c r="D70" i="3"/>
  <c r="AD70" i="3"/>
  <c r="AJ70" i="3"/>
  <c r="L70" i="3"/>
  <c r="F70" i="3"/>
  <c r="K70" i="3"/>
  <c r="AI70" i="3"/>
  <c r="P70" i="3"/>
  <c r="O70" i="3"/>
  <c r="AB70" i="3"/>
  <c r="AO70" i="3"/>
  <c r="AG70" i="3"/>
  <c r="W70" i="3"/>
  <c r="AL70" i="3"/>
  <c r="F67" i="13" l="1"/>
  <c r="G67" i="14"/>
  <c r="E67" i="12"/>
  <c r="F67" i="12"/>
  <c r="F67" i="14"/>
  <c r="C66" i="18"/>
  <c r="H67" i="14"/>
  <c r="G67" i="12"/>
  <c r="C66" i="12"/>
  <c r="H67" i="13"/>
  <c r="E67" i="13"/>
  <c r="F66" i="17"/>
  <c r="B68" i="18"/>
  <c r="A68" i="17"/>
  <c r="A68" i="16"/>
  <c r="A68" i="15"/>
  <c r="C70" i="3"/>
  <c r="A68" i="12"/>
  <c r="G68" i="12" s="1"/>
  <c r="A68" i="14"/>
  <c r="A68" i="11"/>
  <c r="B68" i="7"/>
  <c r="C68" i="7"/>
  <c r="A68" i="13"/>
  <c r="G68" i="13" s="1"/>
  <c r="O67" i="11"/>
  <c r="M67" i="11"/>
  <c r="B67" i="11"/>
  <c r="C67" i="18" s="1"/>
  <c r="X67" i="11"/>
  <c r="N67" i="11"/>
  <c r="C66" i="14"/>
  <c r="C66" i="17"/>
  <c r="A866" i="11"/>
  <c r="P66" i="11"/>
  <c r="I66" i="11"/>
  <c r="L66" i="11"/>
  <c r="E66" i="11"/>
  <c r="F66" i="11"/>
  <c r="C66" i="11"/>
  <c r="V66" i="11"/>
  <c r="U66" i="11"/>
  <c r="T66" i="11"/>
  <c r="W66" i="11"/>
  <c r="R66" i="11"/>
  <c r="K66" i="11"/>
  <c r="S66" i="11"/>
  <c r="D66" i="11"/>
  <c r="Q66" i="11"/>
  <c r="G66" i="11"/>
  <c r="M67" i="13"/>
  <c r="I67" i="13"/>
  <c r="J67" i="13"/>
  <c r="D67" i="13"/>
  <c r="K67" i="13"/>
  <c r="B67" i="13"/>
  <c r="L67" i="13"/>
  <c r="B67" i="16"/>
  <c r="C67" i="16"/>
  <c r="AU72" i="3"/>
  <c r="H65" i="11"/>
  <c r="J65" i="11"/>
  <c r="J67" i="14"/>
  <c r="D67" i="14"/>
  <c r="B67" i="14"/>
  <c r="L67" i="14"/>
  <c r="K67" i="14"/>
  <c r="I67" i="14"/>
  <c r="B67" i="17"/>
  <c r="I67" i="17"/>
  <c r="G67" i="17"/>
  <c r="L67" i="17"/>
  <c r="D67" i="17"/>
  <c r="M67" i="17"/>
  <c r="J67" i="17"/>
  <c r="K67" i="17"/>
  <c r="E67" i="17"/>
  <c r="F67" i="17" s="1"/>
  <c r="K67" i="15"/>
  <c r="E67" i="15"/>
  <c r="D67" i="15"/>
  <c r="B67" i="15"/>
  <c r="I67" i="15"/>
  <c r="G67" i="15"/>
  <c r="H67" i="15"/>
  <c r="F67" i="15"/>
  <c r="J67" i="15"/>
  <c r="F66" i="18"/>
  <c r="N66" i="18" s="1"/>
  <c r="A66" i="18" s="1"/>
  <c r="C66" i="15"/>
  <c r="L67" i="12"/>
  <c r="J67" i="12"/>
  <c r="D67" i="12"/>
  <c r="M67" i="12"/>
  <c r="K67" i="12"/>
  <c r="N67" i="12"/>
  <c r="O67" i="12"/>
  <c r="B67" i="12"/>
  <c r="P67" i="12"/>
  <c r="I67" i="12"/>
  <c r="J67" i="18"/>
  <c r="M67" i="18"/>
  <c r="I67" i="18"/>
  <c r="G67" i="18"/>
  <c r="K67" i="18"/>
  <c r="L67" i="18"/>
  <c r="D67" i="18"/>
  <c r="E67" i="18"/>
  <c r="F67" i="18" s="1"/>
  <c r="D67" i="7"/>
  <c r="E67" i="7" s="1"/>
  <c r="A68" i="7"/>
  <c r="AT72" i="3"/>
  <c r="AW71" i="3"/>
  <c r="AX71" i="3" s="1"/>
  <c r="AO71" i="3"/>
  <c r="V71" i="3"/>
  <c r="H71" i="3"/>
  <c r="AE71" i="3"/>
  <c r="X71" i="3"/>
  <c r="AL71" i="3"/>
  <c r="Y71" i="3"/>
  <c r="Q71" i="3"/>
  <c r="L71" i="3"/>
  <c r="AN71" i="3"/>
  <c r="AC71" i="3"/>
  <c r="O71" i="3"/>
  <c r="AQ71" i="3"/>
  <c r="AH71" i="3"/>
  <c r="AR71" i="3"/>
  <c r="R71" i="3"/>
  <c r="G71" i="3"/>
  <c r="AF71" i="3"/>
  <c r="S71" i="3"/>
  <c r="F71" i="3"/>
  <c r="D71" i="3"/>
  <c r="AD71" i="3"/>
  <c r="AI71" i="3"/>
  <c r="AB71" i="3"/>
  <c r="T71" i="3"/>
  <c r="J71" i="3"/>
  <c r="AG71" i="3"/>
  <c r="Z71" i="3"/>
  <c r="B71" i="3"/>
  <c r="P71" i="3"/>
  <c r="AA71" i="3"/>
  <c r="AK71" i="3"/>
  <c r="U71" i="3"/>
  <c r="AM71" i="3"/>
  <c r="K71" i="3"/>
  <c r="AJ71" i="3"/>
  <c r="W71" i="3"/>
  <c r="AP71" i="3"/>
  <c r="I71" i="3"/>
  <c r="E71" i="3"/>
  <c r="E68" i="13" l="1"/>
  <c r="E68" i="12"/>
  <c r="H67" i="17"/>
  <c r="H68" i="13"/>
  <c r="F68" i="13"/>
  <c r="C67" i="15"/>
  <c r="H67" i="18"/>
  <c r="N67" i="18"/>
  <c r="A67" i="18" s="1"/>
  <c r="B69" i="18"/>
  <c r="A69" i="17"/>
  <c r="A69" i="16"/>
  <c r="A69" i="15"/>
  <c r="C71" i="3"/>
  <c r="A69" i="11"/>
  <c r="B69" i="7"/>
  <c r="A69" i="12"/>
  <c r="F69" i="12" s="1"/>
  <c r="C69" i="7"/>
  <c r="A69" i="14"/>
  <c r="E69" i="14" s="1"/>
  <c r="A69" i="13"/>
  <c r="F69" i="13" s="1"/>
  <c r="A867" i="11"/>
  <c r="E67" i="11"/>
  <c r="D67" i="11"/>
  <c r="C67" i="11"/>
  <c r="V67" i="11"/>
  <c r="S67" i="11"/>
  <c r="P67" i="11"/>
  <c r="T67" i="11"/>
  <c r="R67" i="11"/>
  <c r="L67" i="11"/>
  <c r="U67" i="11"/>
  <c r="I67" i="11"/>
  <c r="F67" i="11"/>
  <c r="K67" i="11"/>
  <c r="W67" i="11"/>
  <c r="G67" i="11"/>
  <c r="Q67" i="11"/>
  <c r="N68" i="12"/>
  <c r="L68" i="12"/>
  <c r="J68" i="12"/>
  <c r="O68" i="12"/>
  <c r="P68" i="12"/>
  <c r="D68" i="12"/>
  <c r="K68" i="12"/>
  <c r="B68" i="12"/>
  <c r="M68" i="12"/>
  <c r="I68" i="12"/>
  <c r="C67" i="12"/>
  <c r="C67" i="17"/>
  <c r="K68" i="14"/>
  <c r="J68" i="14"/>
  <c r="D68" i="14"/>
  <c r="B68" i="14"/>
  <c r="L68" i="14"/>
  <c r="I68" i="14"/>
  <c r="G68" i="14"/>
  <c r="H68" i="15"/>
  <c r="K68" i="15"/>
  <c r="F68" i="15"/>
  <c r="B68" i="15"/>
  <c r="I68" i="15"/>
  <c r="G68" i="15"/>
  <c r="D68" i="15"/>
  <c r="E68" i="15"/>
  <c r="J68" i="15"/>
  <c r="H68" i="12"/>
  <c r="H68" i="14"/>
  <c r="C67" i="14"/>
  <c r="AU73" i="3"/>
  <c r="K68" i="13"/>
  <c r="I68" i="13"/>
  <c r="M68" i="13"/>
  <c r="J68" i="13"/>
  <c r="B68" i="13"/>
  <c r="D68" i="13"/>
  <c r="L68" i="13"/>
  <c r="B68" i="16"/>
  <c r="C68" i="16"/>
  <c r="O68" i="11"/>
  <c r="M68" i="11"/>
  <c r="X68" i="11"/>
  <c r="B68" i="11"/>
  <c r="C68" i="14" s="1"/>
  <c r="N68" i="11"/>
  <c r="G68" i="17"/>
  <c r="D68" i="17"/>
  <c r="L68" i="17"/>
  <c r="I68" i="17"/>
  <c r="J68" i="17"/>
  <c r="B68" i="17"/>
  <c r="M68" i="17"/>
  <c r="K68" i="17"/>
  <c r="E68" i="17"/>
  <c r="H68" i="17" s="1"/>
  <c r="H66" i="11"/>
  <c r="J66" i="11"/>
  <c r="E68" i="14"/>
  <c r="F68" i="12"/>
  <c r="F68" i="14"/>
  <c r="C67" i="13"/>
  <c r="M68" i="18"/>
  <c r="I68" i="18"/>
  <c r="G68" i="18"/>
  <c r="J68" i="18"/>
  <c r="D68" i="18"/>
  <c r="K68" i="18"/>
  <c r="L68" i="18"/>
  <c r="E68" i="18"/>
  <c r="F68" i="18" s="1"/>
  <c r="D68" i="7"/>
  <c r="E68" i="7" s="1"/>
  <c r="A69" i="7"/>
  <c r="AT73" i="3"/>
  <c r="AW72" i="3"/>
  <c r="AX72" i="3" s="1"/>
  <c r="D72" i="3"/>
  <c r="G72" i="3"/>
  <c r="AJ72" i="3"/>
  <c r="P72" i="3"/>
  <c r="K72" i="3"/>
  <c r="AR72" i="3"/>
  <c r="L72" i="3"/>
  <c r="R72" i="3"/>
  <c r="Y72" i="3"/>
  <c r="AK72" i="3"/>
  <c r="AB72" i="3"/>
  <c r="AN72" i="3"/>
  <c r="AF72" i="3"/>
  <c r="AD72" i="3"/>
  <c r="AM72" i="3"/>
  <c r="X72" i="3"/>
  <c r="O72" i="3"/>
  <c r="J72" i="3"/>
  <c r="U72" i="3"/>
  <c r="AL72" i="3"/>
  <c r="AO72" i="3"/>
  <c r="AP72" i="3"/>
  <c r="F72" i="3"/>
  <c r="AH72" i="3"/>
  <c r="E72" i="3"/>
  <c r="AC72" i="3"/>
  <c r="AG72" i="3"/>
  <c r="V72" i="3"/>
  <c r="T72" i="3"/>
  <c r="S72" i="3"/>
  <c r="Z72" i="3"/>
  <c r="W72" i="3"/>
  <c r="H72" i="3"/>
  <c r="AQ72" i="3"/>
  <c r="AA72" i="3"/>
  <c r="AE72" i="3"/>
  <c r="Q72" i="3"/>
  <c r="B72" i="3"/>
  <c r="I72" i="3"/>
  <c r="AI72" i="3"/>
  <c r="H69" i="14" l="1"/>
  <c r="G69" i="14"/>
  <c r="F69" i="14"/>
  <c r="H68" i="18"/>
  <c r="H69" i="13"/>
  <c r="E69" i="13"/>
  <c r="G69" i="13"/>
  <c r="F68" i="17"/>
  <c r="C68" i="12"/>
  <c r="E69" i="12"/>
  <c r="C68" i="15"/>
  <c r="C68" i="18"/>
  <c r="C68" i="17"/>
  <c r="B70" i="18"/>
  <c r="A70" i="17"/>
  <c r="A70" i="16"/>
  <c r="C72" i="3"/>
  <c r="A70" i="15"/>
  <c r="A70" i="14"/>
  <c r="A70" i="11"/>
  <c r="A70" i="12"/>
  <c r="G70" i="12" s="1"/>
  <c r="B70" i="7"/>
  <c r="C70" i="7"/>
  <c r="A70" i="13"/>
  <c r="G70" i="13" s="1"/>
  <c r="AU74" i="3"/>
  <c r="K69" i="15"/>
  <c r="E69" i="15"/>
  <c r="I69" i="15"/>
  <c r="F69" i="15"/>
  <c r="D69" i="15"/>
  <c r="B69" i="15"/>
  <c r="G69" i="15"/>
  <c r="H69" i="15"/>
  <c r="J69" i="15"/>
  <c r="O69" i="11"/>
  <c r="M69" i="11"/>
  <c r="X69" i="11"/>
  <c r="N69" i="11"/>
  <c r="B69" i="11"/>
  <c r="C69" i="15" s="1"/>
  <c r="M69" i="13"/>
  <c r="I69" i="13"/>
  <c r="L69" i="13"/>
  <c r="J69" i="13"/>
  <c r="K69" i="13"/>
  <c r="B69" i="13"/>
  <c r="D69" i="13"/>
  <c r="B69" i="16"/>
  <c r="C69" i="16"/>
  <c r="N69" i="12"/>
  <c r="L69" i="12"/>
  <c r="J69" i="12"/>
  <c r="O69" i="12"/>
  <c r="P69" i="12"/>
  <c r="D69" i="12"/>
  <c r="B69" i="12"/>
  <c r="K69" i="12"/>
  <c r="M69" i="12"/>
  <c r="I69" i="12"/>
  <c r="A868" i="11"/>
  <c r="W68" i="11"/>
  <c r="V68" i="11"/>
  <c r="U68" i="11"/>
  <c r="T68" i="11"/>
  <c r="S68" i="11"/>
  <c r="L68" i="11"/>
  <c r="E68" i="11"/>
  <c r="K68" i="11"/>
  <c r="I68" i="11"/>
  <c r="C68" i="11"/>
  <c r="P68" i="11"/>
  <c r="D68" i="11"/>
  <c r="R68" i="11"/>
  <c r="F68" i="11"/>
  <c r="G68" i="11"/>
  <c r="Q68" i="11"/>
  <c r="K69" i="14"/>
  <c r="J69" i="14"/>
  <c r="L69" i="14"/>
  <c r="B69" i="14"/>
  <c r="D69" i="14"/>
  <c r="I69" i="14"/>
  <c r="B69" i="17"/>
  <c r="M69" i="17"/>
  <c r="G69" i="17"/>
  <c r="D69" i="17"/>
  <c r="K69" i="17"/>
  <c r="I69" i="17"/>
  <c r="L69" i="17"/>
  <c r="J69" i="17"/>
  <c r="E69" i="17"/>
  <c r="H69" i="17" s="1"/>
  <c r="N68" i="18"/>
  <c r="A68" i="18" s="1"/>
  <c r="H67" i="11"/>
  <c r="J67" i="11"/>
  <c r="G69" i="12"/>
  <c r="H69" i="12"/>
  <c r="C68" i="13"/>
  <c r="G69" i="18"/>
  <c r="M69" i="18"/>
  <c r="I69" i="18"/>
  <c r="J69" i="18"/>
  <c r="D69" i="18"/>
  <c r="K69" i="18"/>
  <c r="L69" i="18"/>
  <c r="E69" i="18"/>
  <c r="F69" i="18" s="1"/>
  <c r="D69" i="7"/>
  <c r="E69" i="7" s="1"/>
  <c r="A70" i="7"/>
  <c r="AT74" i="3"/>
  <c r="AW73" i="3"/>
  <c r="AX73" i="3" s="1"/>
  <c r="AB73" i="3"/>
  <c r="AL73" i="3"/>
  <c r="AI73" i="3"/>
  <c r="AH73" i="3"/>
  <c r="AC73" i="3"/>
  <c r="AK73" i="3"/>
  <c r="G73" i="3"/>
  <c r="AQ73" i="3"/>
  <c r="W73" i="3"/>
  <c r="I73" i="3"/>
  <c r="R73" i="3"/>
  <c r="AD73" i="3"/>
  <c r="AF73" i="3"/>
  <c r="AG73" i="3"/>
  <c r="V73" i="3"/>
  <c r="O73" i="3"/>
  <c r="J73" i="3"/>
  <c r="E73" i="3"/>
  <c r="U73" i="3"/>
  <c r="T73" i="3"/>
  <c r="F73" i="3"/>
  <c r="D73" i="3"/>
  <c r="AN73" i="3"/>
  <c r="AJ73" i="3"/>
  <c r="AA73" i="3"/>
  <c r="AM73" i="3"/>
  <c r="L73" i="3"/>
  <c r="H73" i="3"/>
  <c r="B73" i="3"/>
  <c r="Z73" i="3"/>
  <c r="K73" i="3"/>
  <c r="AP73" i="3"/>
  <c r="AO73" i="3"/>
  <c r="P73" i="3"/>
  <c r="Q73" i="3"/>
  <c r="AR73" i="3"/>
  <c r="S73" i="3"/>
  <c r="AE73" i="3"/>
  <c r="Y73" i="3"/>
  <c r="X73" i="3"/>
  <c r="N69" i="18" l="1"/>
  <c r="A69" i="18" s="1"/>
  <c r="C69" i="18"/>
  <c r="F69" i="17"/>
  <c r="E70" i="13"/>
  <c r="F70" i="13"/>
  <c r="H69" i="18"/>
  <c r="C69" i="14"/>
  <c r="C69" i="12"/>
  <c r="H70" i="13"/>
  <c r="C69" i="13"/>
  <c r="B71" i="18"/>
  <c r="A71" i="17"/>
  <c r="A71" i="16"/>
  <c r="A71" i="15"/>
  <c r="C73" i="3"/>
  <c r="A71" i="11"/>
  <c r="B71" i="7"/>
  <c r="C71" i="7"/>
  <c r="A71" i="12"/>
  <c r="F71" i="12" s="1"/>
  <c r="A71" i="14"/>
  <c r="H71" i="14" s="1"/>
  <c r="A71" i="13"/>
  <c r="E71" i="13" s="1"/>
  <c r="L70" i="14"/>
  <c r="B70" i="14"/>
  <c r="D70" i="14"/>
  <c r="J70" i="14"/>
  <c r="K70" i="14"/>
  <c r="I70" i="14"/>
  <c r="H70" i="15"/>
  <c r="B70" i="15"/>
  <c r="F70" i="15"/>
  <c r="I70" i="15"/>
  <c r="G70" i="15"/>
  <c r="E70" i="15"/>
  <c r="D70" i="15"/>
  <c r="K70" i="15"/>
  <c r="J70" i="15"/>
  <c r="G70" i="14"/>
  <c r="AU75" i="3"/>
  <c r="X70" i="11"/>
  <c r="N70" i="11"/>
  <c r="M70" i="11"/>
  <c r="B70" i="11"/>
  <c r="C70" i="15" s="1"/>
  <c r="O70" i="11"/>
  <c r="U69" i="11"/>
  <c r="R69" i="11"/>
  <c r="S69" i="11"/>
  <c r="P69" i="11"/>
  <c r="K69" i="11"/>
  <c r="L69" i="11"/>
  <c r="C69" i="11"/>
  <c r="A869" i="11"/>
  <c r="W69" i="11"/>
  <c r="I69" i="11"/>
  <c r="T69" i="11"/>
  <c r="F69" i="11"/>
  <c r="D69" i="11"/>
  <c r="V69" i="11"/>
  <c r="E69" i="11"/>
  <c r="Q69" i="11"/>
  <c r="G69" i="11"/>
  <c r="M70" i="13"/>
  <c r="J70" i="13"/>
  <c r="B70" i="13"/>
  <c r="I70" i="13"/>
  <c r="D70" i="13"/>
  <c r="L70" i="13"/>
  <c r="K70" i="13"/>
  <c r="B70" i="16"/>
  <c r="C70" i="16"/>
  <c r="H68" i="11"/>
  <c r="J68" i="11"/>
  <c r="J70" i="12"/>
  <c r="D70" i="12"/>
  <c r="B70" i="12"/>
  <c r="P70" i="12"/>
  <c r="K70" i="12"/>
  <c r="N70" i="12"/>
  <c r="L70" i="12"/>
  <c r="O70" i="12"/>
  <c r="M70" i="12"/>
  <c r="I70" i="12"/>
  <c r="E70" i="12"/>
  <c r="E70" i="14"/>
  <c r="G70" i="17"/>
  <c r="B70" i="17"/>
  <c r="L70" i="17"/>
  <c r="I70" i="17"/>
  <c r="J70" i="17"/>
  <c r="D70" i="17"/>
  <c r="M70" i="17"/>
  <c r="K70" i="17"/>
  <c r="E70" i="17"/>
  <c r="H70" i="17" s="1"/>
  <c r="H70" i="12"/>
  <c r="H70" i="14"/>
  <c r="F70" i="12"/>
  <c r="F70" i="14"/>
  <c r="C69" i="17"/>
  <c r="I70" i="18"/>
  <c r="M70" i="18"/>
  <c r="G70" i="18"/>
  <c r="J70" i="18"/>
  <c r="D70" i="18"/>
  <c r="K70" i="18"/>
  <c r="L70" i="18"/>
  <c r="E70" i="18"/>
  <c r="H70" i="18" s="1"/>
  <c r="D70" i="7"/>
  <c r="E70" i="7" s="1"/>
  <c r="A71" i="7"/>
  <c r="AT75" i="3"/>
  <c r="AW74" i="3"/>
  <c r="AX74" i="3" s="1"/>
  <c r="AI74" i="3"/>
  <c r="U74" i="3"/>
  <c r="AH74" i="3"/>
  <c r="F74" i="3"/>
  <c r="G74" i="3"/>
  <c r="D74" i="3"/>
  <c r="L74" i="3"/>
  <c r="B74" i="3"/>
  <c r="AP74" i="3"/>
  <c r="Y74" i="3"/>
  <c r="T74" i="3"/>
  <c r="AA74" i="3"/>
  <c r="AL74" i="3"/>
  <c r="AE74" i="3"/>
  <c r="I74" i="3"/>
  <c r="AG74" i="3"/>
  <c r="Q74" i="3"/>
  <c r="K74" i="3"/>
  <c r="H74" i="3"/>
  <c r="W74" i="3"/>
  <c r="P74" i="3"/>
  <c r="J74" i="3"/>
  <c r="AK74" i="3"/>
  <c r="S74" i="3"/>
  <c r="AO74" i="3"/>
  <c r="AN74" i="3"/>
  <c r="AB74" i="3"/>
  <c r="AJ74" i="3"/>
  <c r="AQ74" i="3"/>
  <c r="Z74" i="3"/>
  <c r="X74" i="3"/>
  <c r="AC74" i="3"/>
  <c r="O74" i="3"/>
  <c r="V74" i="3"/>
  <c r="E74" i="3"/>
  <c r="AR74" i="3"/>
  <c r="R74" i="3"/>
  <c r="AM74" i="3"/>
  <c r="AD74" i="3"/>
  <c r="AF74" i="3"/>
  <c r="H71" i="12" l="1"/>
  <c r="E71" i="14"/>
  <c r="C70" i="12"/>
  <c r="F71" i="14"/>
  <c r="C70" i="13"/>
  <c r="C70" i="17"/>
  <c r="E71" i="12"/>
  <c r="G71" i="12"/>
  <c r="C70" i="18"/>
  <c r="G71" i="14"/>
  <c r="H71" i="13"/>
  <c r="F70" i="18"/>
  <c r="N70" i="18" s="1"/>
  <c r="A70" i="18" s="1"/>
  <c r="F70" i="17"/>
  <c r="B72" i="18"/>
  <c r="A72" i="17"/>
  <c r="A72" i="16"/>
  <c r="A72" i="15"/>
  <c r="C74" i="3"/>
  <c r="B72" i="7"/>
  <c r="C72" i="7"/>
  <c r="A72" i="12"/>
  <c r="A72" i="11"/>
  <c r="A72" i="14"/>
  <c r="H72" i="14" s="1"/>
  <c r="A72" i="13"/>
  <c r="E72" i="13" s="1"/>
  <c r="AU76" i="3"/>
  <c r="X71" i="11"/>
  <c r="O71" i="11"/>
  <c r="M71" i="11"/>
  <c r="B71" i="11"/>
  <c r="N71" i="11"/>
  <c r="J69" i="11"/>
  <c r="H69" i="11"/>
  <c r="K71" i="15"/>
  <c r="H71" i="15"/>
  <c r="I71" i="15"/>
  <c r="E71" i="15"/>
  <c r="G71" i="15"/>
  <c r="F71" i="15"/>
  <c r="D71" i="15"/>
  <c r="B71" i="15"/>
  <c r="J71" i="15"/>
  <c r="B71" i="13"/>
  <c r="L71" i="13"/>
  <c r="M71" i="13"/>
  <c r="J71" i="13"/>
  <c r="I71" i="13"/>
  <c r="K71" i="13"/>
  <c r="D71" i="13"/>
  <c r="B71" i="16"/>
  <c r="C71" i="16"/>
  <c r="F71" i="13"/>
  <c r="A870" i="11"/>
  <c r="W70" i="11"/>
  <c r="V70" i="11"/>
  <c r="U70" i="11"/>
  <c r="T70" i="11"/>
  <c r="S70" i="11"/>
  <c r="L70" i="11"/>
  <c r="E70" i="11"/>
  <c r="R70" i="11"/>
  <c r="P70" i="11"/>
  <c r="F70" i="11"/>
  <c r="I70" i="11"/>
  <c r="D70" i="11"/>
  <c r="K70" i="11"/>
  <c r="C70" i="11"/>
  <c r="G70" i="11"/>
  <c r="Q70" i="11"/>
  <c r="J71" i="14"/>
  <c r="D71" i="14"/>
  <c r="B71" i="14"/>
  <c r="L71" i="14"/>
  <c r="K71" i="14"/>
  <c r="I71" i="14"/>
  <c r="B71" i="17"/>
  <c r="L71" i="17"/>
  <c r="J71" i="17"/>
  <c r="M71" i="17"/>
  <c r="I71" i="17"/>
  <c r="K71" i="17"/>
  <c r="G71" i="17"/>
  <c r="D71" i="17"/>
  <c r="E71" i="17"/>
  <c r="H71" i="17" s="1"/>
  <c r="G71" i="13"/>
  <c r="C70" i="14"/>
  <c r="L71" i="12"/>
  <c r="J71" i="12"/>
  <c r="D71" i="12"/>
  <c r="M71" i="12"/>
  <c r="P71" i="12"/>
  <c r="N71" i="12"/>
  <c r="B71" i="12"/>
  <c r="O71" i="12"/>
  <c r="K71" i="12"/>
  <c r="I71" i="12"/>
  <c r="I71" i="18"/>
  <c r="M71" i="18"/>
  <c r="G71" i="18"/>
  <c r="K71" i="18"/>
  <c r="J71" i="18"/>
  <c r="D71" i="18"/>
  <c r="L71" i="18"/>
  <c r="E71" i="18"/>
  <c r="H71" i="18" s="1"/>
  <c r="D71" i="7"/>
  <c r="E71" i="7" s="1"/>
  <c r="A72" i="7"/>
  <c r="AT76" i="3"/>
  <c r="AW75" i="3"/>
  <c r="AX75" i="3" s="1"/>
  <c r="V75" i="3"/>
  <c r="AJ75" i="3"/>
  <c r="Z75" i="3"/>
  <c r="R75" i="3"/>
  <c r="T75" i="3"/>
  <c r="E75" i="3"/>
  <c r="I75" i="3"/>
  <c r="W75" i="3"/>
  <c r="AN75" i="3"/>
  <c r="Y75" i="3"/>
  <c r="AF75" i="3"/>
  <c r="S75" i="3"/>
  <c r="K75" i="3"/>
  <c r="AG75" i="3"/>
  <c r="AD75" i="3"/>
  <c r="X75" i="3"/>
  <c r="AK75" i="3"/>
  <c r="D75" i="3"/>
  <c r="AQ75" i="3"/>
  <c r="AE75" i="3"/>
  <c r="AR75" i="3"/>
  <c r="AO75" i="3"/>
  <c r="G75" i="3"/>
  <c r="Q75" i="3"/>
  <c r="F75" i="3"/>
  <c r="L75" i="3"/>
  <c r="AB75" i="3"/>
  <c r="AI75" i="3"/>
  <c r="J75" i="3"/>
  <c r="B75" i="3"/>
  <c r="AC75" i="3"/>
  <c r="AL75" i="3"/>
  <c r="O75" i="3"/>
  <c r="AM75" i="3"/>
  <c r="AP75" i="3"/>
  <c r="H75" i="3"/>
  <c r="AA75" i="3"/>
  <c r="U75" i="3"/>
  <c r="AH75" i="3"/>
  <c r="P75" i="3"/>
  <c r="F71" i="17" l="1"/>
  <c r="H72" i="13"/>
  <c r="E72" i="14"/>
  <c r="F72" i="14"/>
  <c r="G72" i="13"/>
  <c r="G72" i="14"/>
  <c r="F72" i="13"/>
  <c r="B73" i="18"/>
  <c r="A73" i="17"/>
  <c r="A73" i="16"/>
  <c r="A73" i="15"/>
  <c r="C75" i="3"/>
  <c r="B73" i="7"/>
  <c r="A73" i="11"/>
  <c r="C73" i="7"/>
  <c r="A73" i="12"/>
  <c r="H73" i="12" s="1"/>
  <c r="A73" i="14"/>
  <c r="E73" i="14" s="1"/>
  <c r="A73" i="13"/>
  <c r="E73" i="13" s="1"/>
  <c r="A871" i="11"/>
  <c r="K71" i="11"/>
  <c r="L71" i="11"/>
  <c r="I71" i="11"/>
  <c r="F71" i="11"/>
  <c r="E71" i="11"/>
  <c r="D71" i="11"/>
  <c r="W71" i="11"/>
  <c r="T71" i="11"/>
  <c r="C71" i="11"/>
  <c r="V71" i="11"/>
  <c r="R71" i="11"/>
  <c r="S71" i="11"/>
  <c r="P71" i="11"/>
  <c r="U71" i="11"/>
  <c r="Q71" i="11"/>
  <c r="G71" i="11"/>
  <c r="C71" i="14"/>
  <c r="C71" i="12"/>
  <c r="C71" i="13"/>
  <c r="B72" i="12"/>
  <c r="O72" i="12"/>
  <c r="M72" i="12"/>
  <c r="L72" i="12"/>
  <c r="N72" i="12"/>
  <c r="P72" i="12"/>
  <c r="D72" i="12"/>
  <c r="J72" i="12"/>
  <c r="K72" i="12"/>
  <c r="I72" i="12"/>
  <c r="C71" i="18"/>
  <c r="G72" i="12"/>
  <c r="H72" i="15"/>
  <c r="B72" i="15"/>
  <c r="I72" i="15"/>
  <c r="F72" i="15"/>
  <c r="K72" i="15"/>
  <c r="G72" i="15"/>
  <c r="E72" i="15"/>
  <c r="D72" i="15"/>
  <c r="J72" i="15"/>
  <c r="I72" i="13"/>
  <c r="J72" i="13"/>
  <c r="M72" i="13"/>
  <c r="D72" i="13"/>
  <c r="K72" i="13"/>
  <c r="L72" i="13"/>
  <c r="B72" i="13"/>
  <c r="B72" i="16"/>
  <c r="C72" i="16"/>
  <c r="J70" i="11"/>
  <c r="H70" i="11"/>
  <c r="F72" i="12"/>
  <c r="L72" i="14"/>
  <c r="J72" i="14"/>
  <c r="D72" i="14"/>
  <c r="B72" i="14"/>
  <c r="K72" i="14"/>
  <c r="I72" i="14"/>
  <c r="G72" i="17"/>
  <c r="B72" i="17"/>
  <c r="K72" i="17"/>
  <c r="L72" i="17"/>
  <c r="M72" i="17"/>
  <c r="I72" i="17"/>
  <c r="J72" i="17"/>
  <c r="D72" i="17"/>
  <c r="E72" i="17"/>
  <c r="H72" i="17" s="1"/>
  <c r="H72" i="12"/>
  <c r="C71" i="15"/>
  <c r="AU77" i="3"/>
  <c r="E72" i="12"/>
  <c r="F71" i="18"/>
  <c r="N71" i="18" s="1"/>
  <c r="A71" i="18" s="1"/>
  <c r="C71" i="17"/>
  <c r="X72" i="11"/>
  <c r="N72" i="11"/>
  <c r="B72" i="11"/>
  <c r="C72" i="15" s="1"/>
  <c r="O72" i="11"/>
  <c r="M72" i="11"/>
  <c r="I72" i="18"/>
  <c r="J72" i="18"/>
  <c r="M72" i="18"/>
  <c r="G72" i="18"/>
  <c r="D72" i="18"/>
  <c r="K72" i="18"/>
  <c r="L72" i="18"/>
  <c r="E72" i="18"/>
  <c r="F72" i="18" s="1"/>
  <c r="D72" i="7"/>
  <c r="E72" i="7" s="1"/>
  <c r="A73" i="7"/>
  <c r="AT77" i="3"/>
  <c r="AW76" i="3"/>
  <c r="AX76" i="3" s="1"/>
  <c r="AH76" i="3"/>
  <c r="W76" i="3"/>
  <c r="AL76" i="3"/>
  <c r="AN76" i="3"/>
  <c r="F76" i="3"/>
  <c r="AQ76" i="3"/>
  <c r="AK76" i="3"/>
  <c r="J76" i="3"/>
  <c r="R76" i="3"/>
  <c r="X76" i="3"/>
  <c r="L76" i="3"/>
  <c r="H76" i="3"/>
  <c r="AG76" i="3"/>
  <c r="E76" i="3"/>
  <c r="Q76" i="3"/>
  <c r="AC76" i="3"/>
  <c r="U76" i="3"/>
  <c r="V76" i="3"/>
  <c r="AR76" i="3"/>
  <c r="Y76" i="3"/>
  <c r="AB76" i="3"/>
  <c r="AP76" i="3"/>
  <c r="AJ76" i="3"/>
  <c r="O76" i="3"/>
  <c r="Z76" i="3"/>
  <c r="D76" i="3"/>
  <c r="K76" i="3"/>
  <c r="P76" i="3"/>
  <c r="AO76" i="3"/>
  <c r="AM76" i="3"/>
  <c r="S76" i="3"/>
  <c r="AI76" i="3"/>
  <c r="I76" i="3"/>
  <c r="AD76" i="3"/>
  <c r="AA76" i="3"/>
  <c r="T76" i="3"/>
  <c r="AF76" i="3"/>
  <c r="B76" i="3"/>
  <c r="AE76" i="3"/>
  <c r="G76" i="3"/>
  <c r="E73" i="12" l="1"/>
  <c r="F73" i="12"/>
  <c r="G73" i="12"/>
  <c r="G73" i="14"/>
  <c r="F73" i="13"/>
  <c r="G73" i="13"/>
  <c r="F73" i="14"/>
  <c r="F72" i="17"/>
  <c r="N72" i="18"/>
  <c r="A72" i="18" s="1"/>
  <c r="H73" i="13"/>
  <c r="H73" i="14"/>
  <c r="C72" i="14"/>
  <c r="C72" i="18"/>
  <c r="C72" i="17"/>
  <c r="B74" i="18"/>
  <c r="A74" i="17"/>
  <c r="A74" i="15"/>
  <c r="A74" i="16"/>
  <c r="C76" i="3"/>
  <c r="A74" i="12"/>
  <c r="G74" i="12" s="1"/>
  <c r="A74" i="14"/>
  <c r="F74" i="14" s="1"/>
  <c r="B74" i="7"/>
  <c r="A74" i="11"/>
  <c r="C74" i="7"/>
  <c r="A74" i="13"/>
  <c r="F74" i="13" s="1"/>
  <c r="H72" i="18"/>
  <c r="AU78" i="3"/>
  <c r="H71" i="11"/>
  <c r="J71" i="11"/>
  <c r="K73" i="15"/>
  <c r="E73" i="15"/>
  <c r="H73" i="15"/>
  <c r="I73" i="15"/>
  <c r="F73" i="15"/>
  <c r="D73" i="15"/>
  <c r="B73" i="15"/>
  <c r="G73" i="15"/>
  <c r="J73" i="15"/>
  <c r="A872" i="11"/>
  <c r="W72" i="11"/>
  <c r="V72" i="11"/>
  <c r="U72" i="11"/>
  <c r="T72" i="11"/>
  <c r="S72" i="11"/>
  <c r="L72" i="11"/>
  <c r="E72" i="11"/>
  <c r="R72" i="11"/>
  <c r="D72" i="11"/>
  <c r="K72" i="11"/>
  <c r="F72" i="11"/>
  <c r="P72" i="11"/>
  <c r="I72" i="11"/>
  <c r="C72" i="11"/>
  <c r="Q72" i="11"/>
  <c r="G72" i="11"/>
  <c r="C72" i="13"/>
  <c r="I73" i="13"/>
  <c r="M73" i="13"/>
  <c r="K73" i="13"/>
  <c r="D73" i="13"/>
  <c r="L73" i="13"/>
  <c r="J73" i="13"/>
  <c r="B73" i="13"/>
  <c r="B73" i="16"/>
  <c r="C73" i="16"/>
  <c r="X73" i="11"/>
  <c r="B73" i="11"/>
  <c r="C73" i="15" s="1"/>
  <c r="O73" i="11"/>
  <c r="M73" i="11"/>
  <c r="N73" i="11"/>
  <c r="D73" i="14"/>
  <c r="J73" i="14"/>
  <c r="L73" i="14"/>
  <c r="K73" i="14"/>
  <c r="B73" i="14"/>
  <c r="I73" i="14"/>
  <c r="B73" i="17"/>
  <c r="L73" i="17"/>
  <c r="J73" i="17"/>
  <c r="M73" i="17"/>
  <c r="G73" i="17"/>
  <c r="D73" i="17"/>
  <c r="K73" i="17"/>
  <c r="I73" i="17"/>
  <c r="E73" i="17"/>
  <c r="H73" i="17" s="1"/>
  <c r="C72" i="12"/>
  <c r="O73" i="12"/>
  <c r="M73" i="12"/>
  <c r="P73" i="12"/>
  <c r="K73" i="12"/>
  <c r="J73" i="12"/>
  <c r="N73" i="12"/>
  <c r="B73" i="12"/>
  <c r="L73" i="12"/>
  <c r="D73" i="12"/>
  <c r="I73" i="12"/>
  <c r="I73" i="18"/>
  <c r="G73" i="18"/>
  <c r="M73" i="18"/>
  <c r="J73" i="18"/>
  <c r="D73" i="18"/>
  <c r="K73" i="18"/>
  <c r="L73" i="18"/>
  <c r="E73" i="18"/>
  <c r="F73" i="18" s="1"/>
  <c r="D73" i="7"/>
  <c r="E73" i="7" s="1"/>
  <c r="A74" i="7"/>
  <c r="AT78" i="3"/>
  <c r="AW77" i="3"/>
  <c r="AX77" i="3" s="1"/>
  <c r="AD77" i="3"/>
  <c r="AP77" i="3"/>
  <c r="AA77" i="3"/>
  <c r="AK77" i="3"/>
  <c r="J77" i="3"/>
  <c r="Q77" i="3"/>
  <c r="AC77" i="3"/>
  <c r="AE77" i="3"/>
  <c r="AB77" i="3"/>
  <c r="K77" i="3"/>
  <c r="F77" i="3"/>
  <c r="U77" i="3"/>
  <c r="V77" i="3"/>
  <c r="R77" i="3"/>
  <c r="P77" i="3"/>
  <c r="W77" i="3"/>
  <c r="D77" i="3"/>
  <c r="AQ77" i="3"/>
  <c r="I77" i="3"/>
  <c r="AH77" i="3"/>
  <c r="L77" i="3"/>
  <c r="AI77" i="3"/>
  <c r="AO77" i="3"/>
  <c r="O77" i="3"/>
  <c r="Y77" i="3"/>
  <c r="AR77" i="3"/>
  <c r="AN77" i="3"/>
  <c r="S77" i="3"/>
  <c r="B77" i="3"/>
  <c r="G77" i="3"/>
  <c r="AL77" i="3"/>
  <c r="H77" i="3"/>
  <c r="Z77" i="3"/>
  <c r="E77" i="3"/>
  <c r="AF77" i="3"/>
  <c r="AM77" i="3"/>
  <c r="AJ77" i="3"/>
  <c r="T77" i="3"/>
  <c r="AG77" i="3"/>
  <c r="X77" i="3"/>
  <c r="E74" i="13" l="1"/>
  <c r="H74" i="13"/>
  <c r="G74" i="13"/>
  <c r="C73" i="17"/>
  <c r="H74" i="12"/>
  <c r="E74" i="12"/>
  <c r="C73" i="18"/>
  <c r="F74" i="12"/>
  <c r="C73" i="14"/>
  <c r="N73" i="18"/>
  <c r="A73" i="18" s="1"/>
  <c r="B75" i="18"/>
  <c r="A75" i="17"/>
  <c r="A75" i="16"/>
  <c r="A75" i="15"/>
  <c r="C77" i="3"/>
  <c r="A75" i="14"/>
  <c r="F75" i="14" s="1"/>
  <c r="B75" i="7"/>
  <c r="C75" i="7"/>
  <c r="A75" i="12"/>
  <c r="F75" i="12" s="1"/>
  <c r="A75" i="11"/>
  <c r="A75" i="13"/>
  <c r="G75" i="13" s="1"/>
  <c r="K73" i="11"/>
  <c r="L73" i="11"/>
  <c r="I73" i="11"/>
  <c r="F73" i="11"/>
  <c r="E73" i="11"/>
  <c r="D73" i="11"/>
  <c r="W73" i="11"/>
  <c r="T73" i="11"/>
  <c r="A873" i="11"/>
  <c r="U73" i="11"/>
  <c r="V73" i="11"/>
  <c r="P73" i="11"/>
  <c r="S73" i="11"/>
  <c r="R73" i="11"/>
  <c r="C73" i="11"/>
  <c r="Q73" i="11"/>
  <c r="G73" i="11"/>
  <c r="C73" i="13"/>
  <c r="D74" i="14"/>
  <c r="B74" i="14"/>
  <c r="K74" i="14"/>
  <c r="L74" i="14"/>
  <c r="J74" i="14"/>
  <c r="I74" i="14"/>
  <c r="H73" i="18"/>
  <c r="M74" i="12"/>
  <c r="P74" i="12"/>
  <c r="K74" i="12"/>
  <c r="N74" i="12"/>
  <c r="D74" i="12"/>
  <c r="L74" i="12"/>
  <c r="O74" i="12"/>
  <c r="J74" i="12"/>
  <c r="B74" i="12"/>
  <c r="I74" i="12"/>
  <c r="B74" i="16"/>
  <c r="C74" i="16"/>
  <c r="G74" i="14"/>
  <c r="L74" i="13"/>
  <c r="D74" i="13"/>
  <c r="K74" i="13"/>
  <c r="J74" i="13"/>
  <c r="M74" i="13"/>
  <c r="I74" i="13"/>
  <c r="B74" i="13"/>
  <c r="H74" i="15"/>
  <c r="K74" i="15"/>
  <c r="I74" i="15"/>
  <c r="F74" i="15"/>
  <c r="G74" i="15"/>
  <c r="E74" i="15"/>
  <c r="D74" i="15"/>
  <c r="B74" i="15"/>
  <c r="J74" i="15"/>
  <c r="H74" i="14"/>
  <c r="H72" i="11"/>
  <c r="J72" i="11"/>
  <c r="G74" i="17"/>
  <c r="D74" i="17"/>
  <c r="K74" i="17"/>
  <c r="L74" i="17"/>
  <c r="J74" i="17"/>
  <c r="B74" i="17"/>
  <c r="M74" i="17"/>
  <c r="I74" i="17"/>
  <c r="E74" i="17"/>
  <c r="F74" i="17" s="1"/>
  <c r="AU79" i="3"/>
  <c r="C73" i="12"/>
  <c r="E74" i="14"/>
  <c r="F73" i="17"/>
  <c r="M74" i="11"/>
  <c r="N74" i="11"/>
  <c r="O74" i="11"/>
  <c r="X74" i="11"/>
  <c r="B74" i="11"/>
  <c r="C74" i="14" s="1"/>
  <c r="M74" i="18"/>
  <c r="I74" i="18"/>
  <c r="G74" i="18"/>
  <c r="L74" i="18"/>
  <c r="D74" i="18"/>
  <c r="K74" i="18"/>
  <c r="J74" i="18"/>
  <c r="E74" i="18"/>
  <c r="H74" i="18" s="1"/>
  <c r="D74" i="7"/>
  <c r="E74" i="7" s="1"/>
  <c r="A75" i="7"/>
  <c r="AT79" i="3"/>
  <c r="AW78" i="3"/>
  <c r="AX78" i="3" s="1"/>
  <c r="H78" i="3"/>
  <c r="K78" i="3"/>
  <c r="V78" i="3"/>
  <c r="B78" i="3"/>
  <c r="L78" i="3"/>
  <c r="AI78" i="3"/>
  <c r="P78" i="3"/>
  <c r="J78" i="3"/>
  <c r="T78" i="3"/>
  <c r="AK78" i="3"/>
  <c r="R78" i="3"/>
  <c r="AJ78" i="3"/>
  <c r="Y78" i="3"/>
  <c r="F78" i="3"/>
  <c r="Q78" i="3"/>
  <c r="AB78" i="3"/>
  <c r="AN78" i="3"/>
  <c r="AR78" i="3"/>
  <c r="AM78" i="3"/>
  <c r="AP78" i="3"/>
  <c r="AF78" i="3"/>
  <c r="O78" i="3"/>
  <c r="Z78" i="3"/>
  <c r="I78" i="3"/>
  <c r="G78" i="3"/>
  <c r="AD78" i="3"/>
  <c r="AA78" i="3"/>
  <c r="E78" i="3"/>
  <c r="U78" i="3"/>
  <c r="X78" i="3"/>
  <c r="D78" i="3"/>
  <c r="W78" i="3"/>
  <c r="AG78" i="3"/>
  <c r="AE78" i="3"/>
  <c r="AH78" i="3"/>
  <c r="AL78" i="3"/>
  <c r="AQ78" i="3"/>
  <c r="S78" i="3"/>
  <c r="AO78" i="3"/>
  <c r="AC78" i="3"/>
  <c r="H74" i="17" l="1"/>
  <c r="G75" i="12"/>
  <c r="H75" i="13"/>
  <c r="F75" i="13"/>
  <c r="E75" i="13"/>
  <c r="H75" i="12"/>
  <c r="E75" i="12"/>
  <c r="C74" i="18"/>
  <c r="E75" i="14"/>
  <c r="C74" i="12"/>
  <c r="G75" i="14"/>
  <c r="C74" i="15"/>
  <c r="H75" i="14"/>
  <c r="F74" i="18"/>
  <c r="N74" i="18" s="1"/>
  <c r="A74" i="18" s="1"/>
  <c r="B76" i="18"/>
  <c r="A76" i="17"/>
  <c r="A76" i="15"/>
  <c r="A76" i="16"/>
  <c r="C78" i="3"/>
  <c r="B76" i="7"/>
  <c r="C76" i="7"/>
  <c r="A76" i="11"/>
  <c r="A76" i="12"/>
  <c r="H76" i="12" s="1"/>
  <c r="A76" i="14"/>
  <c r="H76" i="14" s="1"/>
  <c r="A76" i="13"/>
  <c r="G76" i="13" s="1"/>
  <c r="C74" i="17"/>
  <c r="D75" i="14"/>
  <c r="B75" i="14"/>
  <c r="K75" i="14"/>
  <c r="L75" i="14"/>
  <c r="J75" i="14"/>
  <c r="I75" i="14"/>
  <c r="C74" i="13"/>
  <c r="I75" i="13"/>
  <c r="K75" i="13"/>
  <c r="J75" i="13"/>
  <c r="D75" i="13"/>
  <c r="B75" i="13"/>
  <c r="L75" i="13"/>
  <c r="M75" i="13"/>
  <c r="B75" i="16"/>
  <c r="C75" i="16"/>
  <c r="H73" i="11"/>
  <c r="J73" i="11"/>
  <c r="K75" i="15"/>
  <c r="I75" i="15"/>
  <c r="H75" i="15"/>
  <c r="G75" i="15"/>
  <c r="E75" i="15"/>
  <c r="F75" i="15"/>
  <c r="D75" i="15"/>
  <c r="B75" i="15"/>
  <c r="J75" i="15"/>
  <c r="X75" i="11"/>
  <c r="N75" i="11"/>
  <c r="B75" i="11"/>
  <c r="C75" i="14" s="1"/>
  <c r="M75" i="11"/>
  <c r="O75" i="11"/>
  <c r="B75" i="17"/>
  <c r="G75" i="17"/>
  <c r="M75" i="17"/>
  <c r="I75" i="17"/>
  <c r="L75" i="17"/>
  <c r="J75" i="17"/>
  <c r="K75" i="17"/>
  <c r="D75" i="17"/>
  <c r="E75" i="17"/>
  <c r="F75" i="17" s="1"/>
  <c r="A874" i="11"/>
  <c r="L74" i="11"/>
  <c r="E74" i="11"/>
  <c r="V74" i="11"/>
  <c r="U74" i="11"/>
  <c r="F74" i="11"/>
  <c r="D74" i="11"/>
  <c r="W74" i="11"/>
  <c r="T74" i="11"/>
  <c r="I74" i="11"/>
  <c r="P74" i="11"/>
  <c r="S74" i="11"/>
  <c r="K74" i="11"/>
  <c r="R74" i="11"/>
  <c r="C74" i="11"/>
  <c r="G74" i="11"/>
  <c r="Q74" i="11"/>
  <c r="AU80" i="3"/>
  <c r="O75" i="12"/>
  <c r="M75" i="12"/>
  <c r="P75" i="12"/>
  <c r="K75" i="12"/>
  <c r="J75" i="12"/>
  <c r="L75" i="12"/>
  <c r="N75" i="12"/>
  <c r="B75" i="12"/>
  <c r="D75" i="12"/>
  <c r="I75" i="12"/>
  <c r="M75" i="18"/>
  <c r="I75" i="18"/>
  <c r="K75" i="18"/>
  <c r="G75" i="18"/>
  <c r="J75" i="18"/>
  <c r="L75" i="18"/>
  <c r="D75" i="18"/>
  <c r="E75" i="18"/>
  <c r="F75" i="18" s="1"/>
  <c r="D75" i="7"/>
  <c r="E75" i="7" s="1"/>
  <c r="A76" i="7"/>
  <c r="AT80" i="3"/>
  <c r="AW79" i="3"/>
  <c r="AX79" i="3" s="1"/>
  <c r="V79" i="3"/>
  <c r="AL79" i="3"/>
  <c r="S79" i="3"/>
  <c r="AE79" i="3"/>
  <c r="K79" i="3"/>
  <c r="AN79" i="3"/>
  <c r="Z79" i="3"/>
  <c r="AB79" i="3"/>
  <c r="AJ79" i="3"/>
  <c r="T79" i="3"/>
  <c r="R79" i="3"/>
  <c r="AG79" i="3"/>
  <c r="AF79" i="3"/>
  <c r="AI79" i="3"/>
  <c r="AC79" i="3"/>
  <c r="J79" i="3"/>
  <c r="I79" i="3"/>
  <c r="H79" i="3"/>
  <c r="AP79" i="3"/>
  <c r="W79" i="3"/>
  <c r="B79" i="3"/>
  <c r="AR79" i="3"/>
  <c r="AH79" i="3"/>
  <c r="AK79" i="3"/>
  <c r="Q79" i="3"/>
  <c r="L79" i="3"/>
  <c r="AQ79" i="3"/>
  <c r="AA79" i="3"/>
  <c r="U79" i="3"/>
  <c r="E79" i="3"/>
  <c r="D79" i="3"/>
  <c r="G79" i="3"/>
  <c r="P79" i="3"/>
  <c r="O79" i="3"/>
  <c r="F79" i="3"/>
  <c r="Y79" i="3"/>
  <c r="AD79" i="3"/>
  <c r="X79" i="3"/>
  <c r="AM79" i="3"/>
  <c r="AO79" i="3"/>
  <c r="G76" i="14" l="1"/>
  <c r="H75" i="18"/>
  <c r="E76" i="12"/>
  <c r="F76" i="13"/>
  <c r="E76" i="14"/>
  <c r="F76" i="14"/>
  <c r="E76" i="13"/>
  <c r="H76" i="13"/>
  <c r="C75" i="12"/>
  <c r="C75" i="15"/>
  <c r="F76" i="12"/>
  <c r="C75" i="17"/>
  <c r="N75" i="18"/>
  <c r="A75" i="18" s="1"/>
  <c r="C75" i="18"/>
  <c r="G76" i="12"/>
  <c r="B77" i="18"/>
  <c r="A77" i="17"/>
  <c r="A77" i="16"/>
  <c r="A77" i="15"/>
  <c r="C79" i="3"/>
  <c r="A77" i="14"/>
  <c r="G77" i="14" s="1"/>
  <c r="C77" i="7"/>
  <c r="A77" i="12"/>
  <c r="F77" i="12" s="1"/>
  <c r="A77" i="11"/>
  <c r="B77" i="7"/>
  <c r="A77" i="13"/>
  <c r="G77" i="13" s="1"/>
  <c r="H75" i="17"/>
  <c r="B76" i="11"/>
  <c r="C76" i="15" s="1"/>
  <c r="X76" i="11"/>
  <c r="N76" i="11"/>
  <c r="O76" i="11"/>
  <c r="M76" i="11"/>
  <c r="B76" i="16"/>
  <c r="C76" i="16"/>
  <c r="A875" i="11"/>
  <c r="K75" i="11"/>
  <c r="L75" i="11"/>
  <c r="I75" i="11"/>
  <c r="F75" i="11"/>
  <c r="E75" i="11"/>
  <c r="D75" i="11"/>
  <c r="W75" i="11"/>
  <c r="T75" i="11"/>
  <c r="P75" i="11"/>
  <c r="S75" i="11"/>
  <c r="C75" i="11"/>
  <c r="V75" i="11"/>
  <c r="R75" i="11"/>
  <c r="U75" i="11"/>
  <c r="Q75" i="11"/>
  <c r="G75" i="11"/>
  <c r="K76" i="13"/>
  <c r="D76" i="13"/>
  <c r="L76" i="13"/>
  <c r="J76" i="13"/>
  <c r="I76" i="13"/>
  <c r="B76" i="13"/>
  <c r="M76" i="13"/>
  <c r="H76" i="15"/>
  <c r="B76" i="15"/>
  <c r="F76" i="15"/>
  <c r="I76" i="15"/>
  <c r="G76" i="15"/>
  <c r="E76" i="15"/>
  <c r="D76" i="15"/>
  <c r="K76" i="15"/>
  <c r="J76" i="15"/>
  <c r="AU81" i="3"/>
  <c r="J76" i="14"/>
  <c r="D76" i="14"/>
  <c r="B76" i="14"/>
  <c r="L76" i="14"/>
  <c r="K76" i="14"/>
  <c r="I76" i="14"/>
  <c r="G76" i="17"/>
  <c r="B76" i="17"/>
  <c r="L76" i="17"/>
  <c r="J76" i="17"/>
  <c r="D76" i="17"/>
  <c r="K76" i="17"/>
  <c r="M76" i="17"/>
  <c r="I76" i="17"/>
  <c r="E76" i="17"/>
  <c r="H76" i="17" s="1"/>
  <c r="J74" i="11"/>
  <c r="H74" i="11"/>
  <c r="C75" i="13"/>
  <c r="L76" i="12"/>
  <c r="J76" i="12"/>
  <c r="D76" i="12"/>
  <c r="M76" i="12"/>
  <c r="K76" i="12"/>
  <c r="N76" i="12"/>
  <c r="P76" i="12"/>
  <c r="O76" i="12"/>
  <c r="B76" i="12"/>
  <c r="I76" i="12"/>
  <c r="I76" i="18"/>
  <c r="M76" i="18"/>
  <c r="G76" i="18"/>
  <c r="J76" i="18"/>
  <c r="K76" i="18"/>
  <c r="L76" i="18"/>
  <c r="D76" i="18"/>
  <c r="E76" i="18"/>
  <c r="F76" i="18" s="1"/>
  <c r="D76" i="7"/>
  <c r="E76" i="7" s="1"/>
  <c r="A77" i="7"/>
  <c r="AT81" i="3"/>
  <c r="AW80" i="3"/>
  <c r="AX80" i="3" s="1"/>
  <c r="L80" i="3"/>
  <c r="O80" i="3"/>
  <c r="AE80" i="3"/>
  <c r="H80" i="3"/>
  <c r="D80" i="3"/>
  <c r="AA80" i="3"/>
  <c r="V80" i="3"/>
  <c r="AD80" i="3"/>
  <c r="B80" i="3"/>
  <c r="AK80" i="3"/>
  <c r="AJ80" i="3"/>
  <c r="AM80" i="3"/>
  <c r="AI80" i="3"/>
  <c r="AN80" i="3"/>
  <c r="F80" i="3"/>
  <c r="AR80" i="3"/>
  <c r="AQ80" i="3"/>
  <c r="AB80" i="3"/>
  <c r="R80" i="3"/>
  <c r="I80" i="3"/>
  <c r="K80" i="3"/>
  <c r="S80" i="3"/>
  <c r="T80" i="3"/>
  <c r="E80" i="3"/>
  <c r="AP80" i="3"/>
  <c r="AF80" i="3"/>
  <c r="AL80" i="3"/>
  <c r="AO80" i="3"/>
  <c r="P80" i="3"/>
  <c r="W80" i="3"/>
  <c r="AG80" i="3"/>
  <c r="Z80" i="3"/>
  <c r="G80" i="3"/>
  <c r="X80" i="3"/>
  <c r="AH80" i="3"/>
  <c r="U80" i="3"/>
  <c r="AC80" i="3"/>
  <c r="J80" i="3"/>
  <c r="Y80" i="3"/>
  <c r="Q80" i="3"/>
  <c r="E77" i="14" l="1"/>
  <c r="C76" i="17"/>
  <c r="H77" i="12"/>
  <c r="H77" i="13"/>
  <c r="C76" i="18"/>
  <c r="F77" i="14"/>
  <c r="H77" i="14"/>
  <c r="C76" i="14"/>
  <c r="H76" i="18"/>
  <c r="E77" i="13"/>
  <c r="F77" i="13"/>
  <c r="B78" i="18"/>
  <c r="A78" i="17"/>
  <c r="C80" i="3"/>
  <c r="A78" i="16"/>
  <c r="A78" i="15"/>
  <c r="C78" i="7"/>
  <c r="B78" i="7"/>
  <c r="A78" i="12"/>
  <c r="F78" i="12" s="1"/>
  <c r="A78" i="14"/>
  <c r="F78" i="14" s="1"/>
  <c r="A78" i="11"/>
  <c r="A78" i="13"/>
  <c r="G78" i="13" s="1"/>
  <c r="AU82" i="3"/>
  <c r="N76" i="18"/>
  <c r="A76" i="18" s="1"/>
  <c r="J77" i="14"/>
  <c r="D77" i="14"/>
  <c r="B77" i="14"/>
  <c r="L77" i="14"/>
  <c r="K77" i="14"/>
  <c r="I77" i="14"/>
  <c r="A876" i="11"/>
  <c r="T76" i="11"/>
  <c r="S76" i="11"/>
  <c r="R76" i="11"/>
  <c r="K76" i="11"/>
  <c r="P76" i="11"/>
  <c r="I76" i="11"/>
  <c r="D76" i="11"/>
  <c r="E76" i="11"/>
  <c r="C76" i="11"/>
  <c r="F76" i="11"/>
  <c r="V76" i="11"/>
  <c r="U76" i="11"/>
  <c r="W76" i="11"/>
  <c r="L76" i="11"/>
  <c r="Q76" i="11"/>
  <c r="G76" i="11"/>
  <c r="J75" i="11"/>
  <c r="H75" i="11"/>
  <c r="K77" i="15"/>
  <c r="H77" i="15"/>
  <c r="F77" i="15"/>
  <c r="D77" i="15"/>
  <c r="I77" i="15"/>
  <c r="E77" i="15"/>
  <c r="G77" i="15"/>
  <c r="B77" i="15"/>
  <c r="J77" i="15"/>
  <c r="E77" i="12"/>
  <c r="D77" i="13"/>
  <c r="I77" i="13"/>
  <c r="L77" i="13"/>
  <c r="B77" i="13"/>
  <c r="M77" i="13"/>
  <c r="J77" i="13"/>
  <c r="K77" i="13"/>
  <c r="B77" i="16"/>
  <c r="C77" i="16"/>
  <c r="C76" i="12"/>
  <c r="F76" i="17"/>
  <c r="B77" i="17"/>
  <c r="D77" i="17"/>
  <c r="M77" i="17"/>
  <c r="G77" i="17"/>
  <c r="K77" i="17"/>
  <c r="I77" i="17"/>
  <c r="L77" i="17"/>
  <c r="J77" i="17"/>
  <c r="E77" i="17"/>
  <c r="H77" i="17" s="1"/>
  <c r="L77" i="12"/>
  <c r="J77" i="12"/>
  <c r="D77" i="12"/>
  <c r="M77" i="12"/>
  <c r="K77" i="12"/>
  <c r="N77" i="12"/>
  <c r="O77" i="12"/>
  <c r="P77" i="12"/>
  <c r="B77" i="12"/>
  <c r="I77" i="12"/>
  <c r="C76" i="13"/>
  <c r="G77" i="12"/>
  <c r="X77" i="11"/>
  <c r="N77" i="11"/>
  <c r="B77" i="11"/>
  <c r="C77" i="14" s="1"/>
  <c r="O77" i="11"/>
  <c r="M77" i="11"/>
  <c r="G77" i="18"/>
  <c r="J77" i="18"/>
  <c r="M77" i="18"/>
  <c r="I77" i="18"/>
  <c r="K77" i="18"/>
  <c r="L77" i="18"/>
  <c r="D77" i="18"/>
  <c r="E77" i="18"/>
  <c r="H77" i="18" s="1"/>
  <c r="D77" i="7"/>
  <c r="E77" i="7" s="1"/>
  <c r="A78" i="7"/>
  <c r="AT82" i="3"/>
  <c r="AW81" i="3"/>
  <c r="AX81" i="3" s="1"/>
  <c r="U81" i="3"/>
  <c r="G81" i="3"/>
  <c r="AM81" i="3"/>
  <c r="F81" i="3"/>
  <c r="O81" i="3"/>
  <c r="AP81" i="3"/>
  <c r="AL81" i="3"/>
  <c r="L81" i="3"/>
  <c r="AO81" i="3"/>
  <c r="J81" i="3"/>
  <c r="T81" i="3"/>
  <c r="AN81" i="3"/>
  <c r="AR81" i="3"/>
  <c r="AA81" i="3"/>
  <c r="AB81" i="3"/>
  <c r="AI81" i="3"/>
  <c r="AK81" i="3"/>
  <c r="S81" i="3"/>
  <c r="I81" i="3"/>
  <c r="AG81" i="3"/>
  <c r="R81" i="3"/>
  <c r="AH81" i="3"/>
  <c r="E81" i="3"/>
  <c r="AJ81" i="3"/>
  <c r="Z81" i="3"/>
  <c r="D81" i="3"/>
  <c r="AE81" i="3"/>
  <c r="W81" i="3"/>
  <c r="Y81" i="3"/>
  <c r="H81" i="3"/>
  <c r="B81" i="3"/>
  <c r="AD81" i="3"/>
  <c r="AQ81" i="3"/>
  <c r="P81" i="3"/>
  <c r="K81" i="3"/>
  <c r="AC81" i="3"/>
  <c r="V81" i="3"/>
  <c r="AF81" i="3"/>
  <c r="X81" i="3"/>
  <c r="Q81" i="3"/>
  <c r="H78" i="14" l="1"/>
  <c r="F78" i="13"/>
  <c r="E78" i="14"/>
  <c r="G78" i="14"/>
  <c r="E78" i="13"/>
  <c r="H78" i="13"/>
  <c r="C77" i="13"/>
  <c r="C77" i="18"/>
  <c r="C77" i="12"/>
  <c r="F77" i="17"/>
  <c r="F77" i="18"/>
  <c r="N77" i="18" s="1"/>
  <c r="A77" i="18" s="1"/>
  <c r="B79" i="18"/>
  <c r="A79" i="17"/>
  <c r="A79" i="16"/>
  <c r="A79" i="15"/>
  <c r="C81" i="3"/>
  <c r="A79" i="14"/>
  <c r="E79" i="14" s="1"/>
  <c r="C79" i="7"/>
  <c r="A79" i="11"/>
  <c r="B79" i="7"/>
  <c r="A79" i="12"/>
  <c r="E79" i="12" s="1"/>
  <c r="A79" i="13"/>
  <c r="G79" i="13" s="1"/>
  <c r="C77" i="15"/>
  <c r="H76" i="11"/>
  <c r="J76" i="11"/>
  <c r="H78" i="15"/>
  <c r="F78" i="15"/>
  <c r="B78" i="15"/>
  <c r="K78" i="15"/>
  <c r="D78" i="15"/>
  <c r="G78" i="15"/>
  <c r="E78" i="15"/>
  <c r="I78" i="15"/>
  <c r="J78" i="15"/>
  <c r="D78" i="12"/>
  <c r="B78" i="12"/>
  <c r="O78" i="12"/>
  <c r="N78" i="12"/>
  <c r="J78" i="12"/>
  <c r="K78" i="12"/>
  <c r="P78" i="12"/>
  <c r="L78" i="12"/>
  <c r="M78" i="12"/>
  <c r="I78" i="12"/>
  <c r="E78" i="12"/>
  <c r="G78" i="12"/>
  <c r="AU83" i="3"/>
  <c r="B78" i="16"/>
  <c r="C78" i="16"/>
  <c r="H78" i="12"/>
  <c r="I78" i="13"/>
  <c r="M78" i="13"/>
  <c r="K78" i="13"/>
  <c r="L78" i="13"/>
  <c r="J78" i="13"/>
  <c r="D78" i="13"/>
  <c r="B78" i="13"/>
  <c r="S77" i="11"/>
  <c r="P77" i="11"/>
  <c r="K77" i="11"/>
  <c r="L77" i="11"/>
  <c r="I77" i="11"/>
  <c r="F77" i="11"/>
  <c r="V77" i="11"/>
  <c r="U77" i="11"/>
  <c r="E77" i="11"/>
  <c r="R77" i="11"/>
  <c r="D77" i="11"/>
  <c r="T77" i="11"/>
  <c r="A877" i="11"/>
  <c r="W77" i="11"/>
  <c r="C77" i="11"/>
  <c r="G77" i="11"/>
  <c r="Q77" i="11"/>
  <c r="C77" i="17"/>
  <c r="G78" i="17"/>
  <c r="D78" i="17"/>
  <c r="B78" i="17"/>
  <c r="L78" i="17"/>
  <c r="K78" i="17"/>
  <c r="J78" i="17"/>
  <c r="M78" i="17"/>
  <c r="I78" i="17"/>
  <c r="E78" i="17"/>
  <c r="H78" i="17" s="1"/>
  <c r="N78" i="11"/>
  <c r="B78" i="11"/>
  <c r="C78" i="12" s="1"/>
  <c r="O78" i="11"/>
  <c r="X78" i="11"/>
  <c r="M78" i="11"/>
  <c r="B78" i="14"/>
  <c r="K78" i="14"/>
  <c r="L78" i="14"/>
  <c r="J78" i="14"/>
  <c r="D78" i="14"/>
  <c r="I78" i="14"/>
  <c r="M78" i="18"/>
  <c r="I78" i="18"/>
  <c r="G78" i="18"/>
  <c r="L78" i="18"/>
  <c r="K78" i="18"/>
  <c r="J78" i="18"/>
  <c r="D78" i="18"/>
  <c r="E78" i="18"/>
  <c r="F78" i="18" s="1"/>
  <c r="D78" i="7"/>
  <c r="E78" i="7" s="1"/>
  <c r="A79" i="7"/>
  <c r="AT83" i="3"/>
  <c r="AW82" i="3"/>
  <c r="AX82" i="3" s="1"/>
  <c r="O82" i="3"/>
  <c r="AB82" i="3"/>
  <c r="R82" i="3"/>
  <c r="K82" i="3"/>
  <c r="AK82" i="3"/>
  <c r="D82" i="3"/>
  <c r="AQ82" i="3"/>
  <c r="V82" i="3"/>
  <c r="W82" i="3"/>
  <c r="H82" i="3"/>
  <c r="P82" i="3"/>
  <c r="AL82" i="3"/>
  <c r="AD82" i="3"/>
  <c r="AO82" i="3"/>
  <c r="X82" i="3"/>
  <c r="G82" i="3"/>
  <c r="AJ82" i="3"/>
  <c r="AN82" i="3"/>
  <c r="B82" i="3"/>
  <c r="F82" i="3"/>
  <c r="AP82" i="3"/>
  <c r="Q82" i="3"/>
  <c r="AE82" i="3"/>
  <c r="AR82" i="3"/>
  <c r="Y82" i="3"/>
  <c r="T82" i="3"/>
  <c r="U82" i="3"/>
  <c r="L82" i="3"/>
  <c r="AH82" i="3"/>
  <c r="E82" i="3"/>
  <c r="S82" i="3"/>
  <c r="AA82" i="3"/>
  <c r="AG82" i="3"/>
  <c r="J82" i="3"/>
  <c r="AI82" i="3"/>
  <c r="AF82" i="3"/>
  <c r="AM82" i="3"/>
  <c r="AC82" i="3"/>
  <c r="Z82" i="3"/>
  <c r="I82" i="3"/>
  <c r="N78" i="18" l="1"/>
  <c r="A78" i="18" s="1"/>
  <c r="G79" i="14"/>
  <c r="G79" i="12"/>
  <c r="E79" i="13"/>
  <c r="F79" i="12"/>
  <c r="C78" i="18"/>
  <c r="H79" i="13"/>
  <c r="C78" i="14"/>
  <c r="C78" i="15"/>
  <c r="F79" i="13"/>
  <c r="C78" i="13"/>
  <c r="H79" i="12"/>
  <c r="B80" i="18"/>
  <c r="A80" i="17"/>
  <c r="A80" i="16"/>
  <c r="A80" i="15"/>
  <c r="C82" i="3"/>
  <c r="A80" i="14"/>
  <c r="E80" i="14" s="1"/>
  <c r="C80" i="7"/>
  <c r="A80" i="11"/>
  <c r="A80" i="12"/>
  <c r="E80" i="12" s="1"/>
  <c r="B80" i="7"/>
  <c r="A80" i="13"/>
  <c r="F80" i="13" s="1"/>
  <c r="J77" i="11"/>
  <c r="H77" i="11"/>
  <c r="L79" i="14"/>
  <c r="B79" i="14"/>
  <c r="K79" i="14"/>
  <c r="J79" i="14"/>
  <c r="D79" i="14"/>
  <c r="I79" i="14"/>
  <c r="H79" i="14"/>
  <c r="A878" i="11"/>
  <c r="T78" i="11"/>
  <c r="S78" i="11"/>
  <c r="R78" i="11"/>
  <c r="K78" i="11"/>
  <c r="P78" i="11"/>
  <c r="I78" i="11"/>
  <c r="D78" i="11"/>
  <c r="L78" i="11"/>
  <c r="F78" i="11"/>
  <c r="W78" i="11"/>
  <c r="C78" i="11"/>
  <c r="V78" i="11"/>
  <c r="U78" i="11"/>
  <c r="E78" i="11"/>
  <c r="Q78" i="11"/>
  <c r="G78" i="11"/>
  <c r="K79" i="15"/>
  <c r="E79" i="15"/>
  <c r="F79" i="15"/>
  <c r="I79" i="15"/>
  <c r="H79" i="15"/>
  <c r="D79" i="15"/>
  <c r="G79" i="15"/>
  <c r="B79" i="15"/>
  <c r="J79" i="15"/>
  <c r="F79" i="14"/>
  <c r="F78" i="17"/>
  <c r="AU84" i="3"/>
  <c r="L79" i="13"/>
  <c r="I79" i="13"/>
  <c r="J79" i="13"/>
  <c r="D79" i="13"/>
  <c r="M79" i="13"/>
  <c r="B79" i="13"/>
  <c r="K79" i="13"/>
  <c r="B79" i="16"/>
  <c r="C79" i="16"/>
  <c r="O79" i="11"/>
  <c r="M79" i="11"/>
  <c r="B79" i="11"/>
  <c r="C79" i="15" s="1"/>
  <c r="X79" i="11"/>
  <c r="N79" i="11"/>
  <c r="J79" i="12"/>
  <c r="O79" i="12"/>
  <c r="M79" i="12"/>
  <c r="P79" i="12"/>
  <c r="B79" i="12"/>
  <c r="L79" i="12"/>
  <c r="D79" i="12"/>
  <c r="N79" i="12"/>
  <c r="K79" i="12"/>
  <c r="I79" i="12"/>
  <c r="B79" i="17"/>
  <c r="J79" i="17"/>
  <c r="M79" i="17"/>
  <c r="I79" i="17"/>
  <c r="L79" i="17"/>
  <c r="D79" i="17"/>
  <c r="K79" i="17"/>
  <c r="G79" i="17"/>
  <c r="E79" i="17"/>
  <c r="F79" i="17" s="1"/>
  <c r="H78" i="18"/>
  <c r="C78" i="17"/>
  <c r="I79" i="18"/>
  <c r="G79" i="18"/>
  <c r="L79" i="18"/>
  <c r="M79" i="18"/>
  <c r="K79" i="18"/>
  <c r="J79" i="18"/>
  <c r="D79" i="18"/>
  <c r="E79" i="18"/>
  <c r="H79" i="18" s="1"/>
  <c r="D79" i="7"/>
  <c r="E79" i="7" s="1"/>
  <c r="A80" i="7"/>
  <c r="AT84" i="3"/>
  <c r="AW83" i="3"/>
  <c r="AX83" i="3" s="1"/>
  <c r="W83" i="3"/>
  <c r="P83" i="3"/>
  <c r="X83" i="3"/>
  <c r="AJ83" i="3"/>
  <c r="AE83" i="3"/>
  <c r="J83" i="3"/>
  <c r="R83" i="3"/>
  <c r="AB83" i="3"/>
  <c r="U83" i="3"/>
  <c r="AK83" i="3"/>
  <c r="I83" i="3"/>
  <c r="Y83" i="3"/>
  <c r="K83" i="3"/>
  <c r="S83" i="3"/>
  <c r="AM83" i="3"/>
  <c r="AR83" i="3"/>
  <c r="AI83" i="3"/>
  <c r="G83" i="3"/>
  <c r="E83" i="3"/>
  <c r="D83" i="3"/>
  <c r="AD83" i="3"/>
  <c r="L83" i="3"/>
  <c r="H83" i="3"/>
  <c r="Q83" i="3"/>
  <c r="AA83" i="3"/>
  <c r="O83" i="3"/>
  <c r="AG83" i="3"/>
  <c r="AQ83" i="3"/>
  <c r="AL83" i="3"/>
  <c r="V83" i="3"/>
  <c r="AF83" i="3"/>
  <c r="T83" i="3"/>
  <c r="F83" i="3"/>
  <c r="Z83" i="3"/>
  <c r="AP83" i="3"/>
  <c r="AO83" i="3"/>
  <c r="AC83" i="3"/>
  <c r="AN83" i="3"/>
  <c r="B83" i="3"/>
  <c r="AH83" i="3"/>
  <c r="C79" i="13" l="1"/>
  <c r="G80" i="14"/>
  <c r="C79" i="18"/>
  <c r="C79" i="17"/>
  <c r="E80" i="13"/>
  <c r="F80" i="12"/>
  <c r="G80" i="12"/>
  <c r="H80" i="12"/>
  <c r="H80" i="13"/>
  <c r="G80" i="13"/>
  <c r="H79" i="17"/>
  <c r="B81" i="18"/>
  <c r="A81" i="17"/>
  <c r="A81" i="16"/>
  <c r="C83" i="3"/>
  <c r="A81" i="15"/>
  <c r="A81" i="14"/>
  <c r="H81" i="14" s="1"/>
  <c r="C81" i="7"/>
  <c r="A81" i="11"/>
  <c r="B81" i="7"/>
  <c r="A81" i="12"/>
  <c r="F81" i="12" s="1"/>
  <c r="A81" i="13"/>
  <c r="E81" i="13" s="1"/>
  <c r="D80" i="14"/>
  <c r="L80" i="14"/>
  <c r="J80" i="14"/>
  <c r="K80" i="14"/>
  <c r="B80" i="14"/>
  <c r="I80" i="14"/>
  <c r="F80" i="14"/>
  <c r="A879" i="11"/>
  <c r="E79" i="11"/>
  <c r="D79" i="11"/>
  <c r="C79" i="11"/>
  <c r="V79" i="11"/>
  <c r="S79" i="11"/>
  <c r="P79" i="11"/>
  <c r="T79" i="11"/>
  <c r="R79" i="11"/>
  <c r="L79" i="11"/>
  <c r="U79" i="11"/>
  <c r="I79" i="11"/>
  <c r="F79" i="11"/>
  <c r="W79" i="11"/>
  <c r="K79" i="11"/>
  <c r="Q79" i="11"/>
  <c r="G79" i="11"/>
  <c r="B80" i="11"/>
  <c r="C80" i="14" s="1"/>
  <c r="O80" i="11"/>
  <c r="M80" i="11"/>
  <c r="N80" i="11"/>
  <c r="X80" i="11"/>
  <c r="H80" i="15"/>
  <c r="K80" i="15"/>
  <c r="I80" i="15"/>
  <c r="G80" i="15"/>
  <c r="E80" i="15"/>
  <c r="F80" i="15"/>
  <c r="B80" i="15"/>
  <c r="D80" i="15"/>
  <c r="J80" i="15"/>
  <c r="H80" i="14"/>
  <c r="J78" i="11"/>
  <c r="H78" i="11"/>
  <c r="C79" i="14"/>
  <c r="M80" i="13"/>
  <c r="I80" i="13"/>
  <c r="K80" i="13"/>
  <c r="B80" i="13"/>
  <c r="J80" i="13"/>
  <c r="D80" i="13"/>
  <c r="L80" i="13"/>
  <c r="B80" i="16"/>
  <c r="C80" i="16"/>
  <c r="G80" i="17"/>
  <c r="L80" i="17"/>
  <c r="D80" i="17"/>
  <c r="B80" i="17"/>
  <c r="M80" i="17"/>
  <c r="K80" i="17"/>
  <c r="I80" i="17"/>
  <c r="J80" i="17"/>
  <c r="E80" i="17"/>
  <c r="F80" i="17" s="1"/>
  <c r="AU85" i="3"/>
  <c r="F79" i="18"/>
  <c r="N79" i="18" s="1"/>
  <c r="A79" i="18" s="1"/>
  <c r="C79" i="12"/>
  <c r="O80" i="12"/>
  <c r="M80" i="12"/>
  <c r="P80" i="12"/>
  <c r="K80" i="12"/>
  <c r="J80" i="12"/>
  <c r="D80" i="12"/>
  <c r="B80" i="12"/>
  <c r="N80" i="12"/>
  <c r="L80" i="12"/>
  <c r="I80" i="12"/>
  <c r="I80" i="18"/>
  <c r="J80" i="18"/>
  <c r="D80" i="18"/>
  <c r="M80" i="18"/>
  <c r="K80" i="18"/>
  <c r="G80" i="18"/>
  <c r="L80" i="18"/>
  <c r="E80" i="18"/>
  <c r="H80" i="18" s="1"/>
  <c r="D80" i="7"/>
  <c r="E80" i="7" s="1"/>
  <c r="A81" i="7"/>
  <c r="AT85" i="3"/>
  <c r="AW84" i="3"/>
  <c r="AX84" i="3" s="1"/>
  <c r="E84" i="3"/>
  <c r="I84" i="3"/>
  <c r="K84" i="3"/>
  <c r="AQ84" i="3"/>
  <c r="AJ84" i="3"/>
  <c r="AA84" i="3"/>
  <c r="D84" i="3"/>
  <c r="AI84" i="3"/>
  <c r="AP84" i="3"/>
  <c r="AL84" i="3"/>
  <c r="W84" i="3"/>
  <c r="AB84" i="3"/>
  <c r="AR84" i="3"/>
  <c r="P84" i="3"/>
  <c r="Z84" i="3"/>
  <c r="F84" i="3"/>
  <c r="O84" i="3"/>
  <c r="J84" i="3"/>
  <c r="AO84" i="3"/>
  <c r="U84" i="3"/>
  <c r="AE84" i="3"/>
  <c r="AK84" i="3"/>
  <c r="T84" i="3"/>
  <c r="G84" i="3"/>
  <c r="B84" i="3"/>
  <c r="AM84" i="3"/>
  <c r="X84" i="3"/>
  <c r="S84" i="3"/>
  <c r="AF84" i="3"/>
  <c r="R84" i="3"/>
  <c r="V84" i="3"/>
  <c r="AD84" i="3"/>
  <c r="H84" i="3"/>
  <c r="L84" i="3"/>
  <c r="AH84" i="3"/>
  <c r="AN84" i="3"/>
  <c r="Y84" i="3"/>
  <c r="AC84" i="3"/>
  <c r="AG84" i="3"/>
  <c r="Q84" i="3"/>
  <c r="C80" i="12" l="1"/>
  <c r="E81" i="14"/>
  <c r="F81" i="14"/>
  <c r="F81" i="13"/>
  <c r="G81" i="14"/>
  <c r="G81" i="12"/>
  <c r="H81" i="12"/>
  <c r="E81" i="12"/>
  <c r="G81" i="13"/>
  <c r="C80" i="13"/>
  <c r="H81" i="13"/>
  <c r="C80" i="17"/>
  <c r="C80" i="15"/>
  <c r="C80" i="18"/>
  <c r="B82" i="18"/>
  <c r="A82" i="17"/>
  <c r="A82" i="16"/>
  <c r="C84" i="3"/>
  <c r="A82" i="15"/>
  <c r="C82" i="7"/>
  <c r="A82" i="11"/>
  <c r="A82" i="12"/>
  <c r="G82" i="12" s="1"/>
  <c r="B82" i="7"/>
  <c r="A82" i="14"/>
  <c r="H82" i="14" s="1"/>
  <c r="A82" i="13"/>
  <c r="G82" i="13" s="1"/>
  <c r="O81" i="11"/>
  <c r="M81" i="11"/>
  <c r="B81" i="11"/>
  <c r="C81" i="14" s="1"/>
  <c r="X81" i="11"/>
  <c r="N81" i="11"/>
  <c r="D81" i="14"/>
  <c r="B81" i="14"/>
  <c r="K81" i="14"/>
  <c r="L81" i="14"/>
  <c r="J81" i="14"/>
  <c r="I81" i="14"/>
  <c r="K81" i="15"/>
  <c r="I81" i="15"/>
  <c r="E81" i="15"/>
  <c r="H81" i="15"/>
  <c r="F81" i="15"/>
  <c r="G81" i="15"/>
  <c r="D81" i="15"/>
  <c r="B81" i="15"/>
  <c r="J81" i="15"/>
  <c r="K81" i="13"/>
  <c r="D81" i="13"/>
  <c r="M81" i="13"/>
  <c r="L81" i="13"/>
  <c r="B81" i="13"/>
  <c r="I81" i="13"/>
  <c r="J81" i="13"/>
  <c r="B81" i="16"/>
  <c r="C81" i="16"/>
  <c r="AU86" i="3"/>
  <c r="A880" i="11"/>
  <c r="T80" i="11"/>
  <c r="S80" i="11"/>
  <c r="R80" i="11"/>
  <c r="K80" i="11"/>
  <c r="P80" i="11"/>
  <c r="I80" i="11"/>
  <c r="D80" i="11"/>
  <c r="V80" i="11"/>
  <c r="L80" i="11"/>
  <c r="U80" i="11"/>
  <c r="E80" i="11"/>
  <c r="C80" i="11"/>
  <c r="F80" i="11"/>
  <c r="W80" i="11"/>
  <c r="G80" i="11"/>
  <c r="Q80" i="11"/>
  <c r="M81" i="12"/>
  <c r="P81" i="12"/>
  <c r="K81" i="12"/>
  <c r="N81" i="12"/>
  <c r="D81" i="12"/>
  <c r="B81" i="12"/>
  <c r="O81" i="12"/>
  <c r="L81" i="12"/>
  <c r="J81" i="12"/>
  <c r="I81" i="12"/>
  <c r="B81" i="17"/>
  <c r="I81" i="17"/>
  <c r="G81" i="17"/>
  <c r="M81" i="17"/>
  <c r="J81" i="17"/>
  <c r="K81" i="17"/>
  <c r="D81" i="17"/>
  <c r="L81" i="17"/>
  <c r="E81" i="17"/>
  <c r="H81" i="17" s="1"/>
  <c r="F80" i="18"/>
  <c r="N80" i="18" s="1"/>
  <c r="A80" i="18" s="1"/>
  <c r="H80" i="17"/>
  <c r="J79" i="11"/>
  <c r="H79" i="11"/>
  <c r="M81" i="18"/>
  <c r="I81" i="18"/>
  <c r="G81" i="18"/>
  <c r="J81" i="18"/>
  <c r="K81" i="18"/>
  <c r="L81" i="18"/>
  <c r="D81" i="18"/>
  <c r="E81" i="18"/>
  <c r="H81" i="18" s="1"/>
  <c r="D81" i="7"/>
  <c r="E81" i="7" s="1"/>
  <c r="A82" i="7"/>
  <c r="AT86" i="3"/>
  <c r="AW85" i="3"/>
  <c r="AX85" i="3" s="1"/>
  <c r="AO85" i="3"/>
  <c r="T85" i="3"/>
  <c r="E85" i="3"/>
  <c r="AF85" i="3"/>
  <c r="R85" i="3"/>
  <c r="AP85" i="3"/>
  <c r="Z85" i="3"/>
  <c r="U85" i="3"/>
  <c r="O85" i="3"/>
  <c r="S85" i="3"/>
  <c r="D85" i="3"/>
  <c r="L85" i="3"/>
  <c r="AQ85" i="3"/>
  <c r="AD85" i="3"/>
  <c r="X85" i="3"/>
  <c r="AH85" i="3"/>
  <c r="Y85" i="3"/>
  <c r="AN85" i="3"/>
  <c r="AC85" i="3"/>
  <c r="AK85" i="3"/>
  <c r="AR85" i="3"/>
  <c r="V85" i="3"/>
  <c r="AG85" i="3"/>
  <c r="G85" i="3"/>
  <c r="P85" i="3"/>
  <c r="AI85" i="3"/>
  <c r="AB85" i="3"/>
  <c r="F85" i="3"/>
  <c r="Q85" i="3"/>
  <c r="J85" i="3"/>
  <c r="AE85" i="3"/>
  <c r="AM85" i="3"/>
  <c r="AJ85" i="3"/>
  <c r="B85" i="3"/>
  <c r="W85" i="3"/>
  <c r="I85" i="3"/>
  <c r="AA85" i="3"/>
  <c r="K85" i="3"/>
  <c r="H85" i="3"/>
  <c r="AL85" i="3"/>
  <c r="E82" i="14" l="1"/>
  <c r="F82" i="13"/>
  <c r="H82" i="13"/>
  <c r="F82" i="14"/>
  <c r="G82" i="14"/>
  <c r="C81" i="13"/>
  <c r="C81" i="17"/>
  <c r="E82" i="13"/>
  <c r="F81" i="17"/>
  <c r="B83" i="18"/>
  <c r="A83" i="17"/>
  <c r="A83" i="15"/>
  <c r="C85" i="3"/>
  <c r="A83" i="16"/>
  <c r="A83" i="12"/>
  <c r="H83" i="12" s="1"/>
  <c r="A83" i="14"/>
  <c r="H83" i="14" s="1"/>
  <c r="A83" i="11"/>
  <c r="C83" i="7"/>
  <c r="B83" i="7"/>
  <c r="A83" i="13"/>
  <c r="F83" i="13" s="1"/>
  <c r="P82" i="12"/>
  <c r="K82" i="12"/>
  <c r="N82" i="12"/>
  <c r="L82" i="12"/>
  <c r="B82" i="12"/>
  <c r="O82" i="12"/>
  <c r="M82" i="12"/>
  <c r="J82" i="12"/>
  <c r="D82" i="12"/>
  <c r="I82" i="12"/>
  <c r="I81" i="11"/>
  <c r="F81" i="11"/>
  <c r="E81" i="11"/>
  <c r="D81" i="11"/>
  <c r="C81" i="11"/>
  <c r="A881" i="11"/>
  <c r="U81" i="11"/>
  <c r="R81" i="11"/>
  <c r="W81" i="11"/>
  <c r="S81" i="11"/>
  <c r="T81" i="11"/>
  <c r="K81" i="11"/>
  <c r="L81" i="11"/>
  <c r="P81" i="11"/>
  <c r="V81" i="11"/>
  <c r="G81" i="11"/>
  <c r="Q81" i="11"/>
  <c r="F81" i="18"/>
  <c r="N81" i="18" s="1"/>
  <c r="A81" i="18" s="1"/>
  <c r="C81" i="15"/>
  <c r="H82" i="15"/>
  <c r="G82" i="15"/>
  <c r="E82" i="15"/>
  <c r="F82" i="15"/>
  <c r="B82" i="15"/>
  <c r="I82" i="15"/>
  <c r="D82" i="15"/>
  <c r="K82" i="15"/>
  <c r="J82" i="15"/>
  <c r="C81" i="18"/>
  <c r="C81" i="12"/>
  <c r="H82" i="12"/>
  <c r="X82" i="11"/>
  <c r="O82" i="11"/>
  <c r="N82" i="11"/>
  <c r="M82" i="11"/>
  <c r="B82" i="11"/>
  <c r="C82" i="13" s="1"/>
  <c r="B82" i="16"/>
  <c r="C82" i="16"/>
  <c r="E82" i="12"/>
  <c r="L82" i="14"/>
  <c r="J82" i="14"/>
  <c r="K82" i="14"/>
  <c r="D82" i="14"/>
  <c r="B82" i="14"/>
  <c r="I82" i="14"/>
  <c r="G82" i="17"/>
  <c r="D82" i="17"/>
  <c r="B82" i="17"/>
  <c r="M82" i="17"/>
  <c r="I82" i="17"/>
  <c r="L82" i="17"/>
  <c r="K82" i="17"/>
  <c r="J82" i="17"/>
  <c r="E82" i="17"/>
  <c r="H82" i="17" s="1"/>
  <c r="K82" i="13"/>
  <c r="D82" i="13"/>
  <c r="B82" i="13"/>
  <c r="L82" i="13"/>
  <c r="M82" i="13"/>
  <c r="I82" i="13"/>
  <c r="J82" i="13"/>
  <c r="F82" i="12"/>
  <c r="H80" i="11"/>
  <c r="J80" i="11"/>
  <c r="AU87" i="3"/>
  <c r="J82" i="18"/>
  <c r="D82" i="18"/>
  <c r="M82" i="18"/>
  <c r="I82" i="18"/>
  <c r="G82" i="18"/>
  <c r="K82" i="18"/>
  <c r="L82" i="18"/>
  <c r="E82" i="18"/>
  <c r="H82" i="18" s="1"/>
  <c r="D82" i="7"/>
  <c r="E82" i="7" s="1"/>
  <c r="A83" i="7"/>
  <c r="AT87" i="3"/>
  <c r="AW86" i="3"/>
  <c r="AX86" i="3" s="1"/>
  <c r="AI86" i="3"/>
  <c r="AP86" i="3"/>
  <c r="T86" i="3"/>
  <c r="AQ86" i="3"/>
  <c r="D86" i="3"/>
  <c r="F86" i="3"/>
  <c r="AD86" i="3"/>
  <c r="P86" i="3"/>
  <c r="V86" i="3"/>
  <c r="J86" i="3"/>
  <c r="R86" i="3"/>
  <c r="B86" i="3"/>
  <c r="Z86" i="3"/>
  <c r="AG86" i="3"/>
  <c r="L86" i="3"/>
  <c r="E86" i="3"/>
  <c r="AE86" i="3"/>
  <c r="W86" i="3"/>
  <c r="O86" i="3"/>
  <c r="AK86" i="3"/>
  <c r="Y86" i="3"/>
  <c r="X86" i="3"/>
  <c r="AB86" i="3"/>
  <c r="G86" i="3"/>
  <c r="H86" i="3"/>
  <c r="U86" i="3"/>
  <c r="AC86" i="3"/>
  <c r="Q86" i="3"/>
  <c r="AM86" i="3"/>
  <c r="AO86" i="3"/>
  <c r="AJ86" i="3"/>
  <c r="AH86" i="3"/>
  <c r="AF86" i="3"/>
  <c r="AR86" i="3"/>
  <c r="AL86" i="3"/>
  <c r="S86" i="3"/>
  <c r="AN86" i="3"/>
  <c r="I86" i="3"/>
  <c r="AA86" i="3"/>
  <c r="K86" i="3"/>
  <c r="F83" i="14" l="1"/>
  <c r="F83" i="12"/>
  <c r="F82" i="18"/>
  <c r="N82" i="18" s="1"/>
  <c r="A82" i="18" s="1"/>
  <c r="C82" i="14"/>
  <c r="E83" i="12"/>
  <c r="F82" i="17"/>
  <c r="C82" i="18"/>
  <c r="G83" i="13"/>
  <c r="G83" i="12"/>
  <c r="G83" i="14"/>
  <c r="C82" i="17"/>
  <c r="C82" i="12"/>
  <c r="H83" i="13"/>
  <c r="E83" i="13"/>
  <c r="B84" i="18"/>
  <c r="A84" i="17"/>
  <c r="A84" i="16"/>
  <c r="A84" i="15"/>
  <c r="C86" i="3"/>
  <c r="A84" i="14"/>
  <c r="F84" i="14" s="1"/>
  <c r="A84" i="11"/>
  <c r="B84" i="7"/>
  <c r="A84" i="12"/>
  <c r="F84" i="12" s="1"/>
  <c r="C84" i="7"/>
  <c r="A84" i="13"/>
  <c r="E84" i="13" s="1"/>
  <c r="D83" i="14"/>
  <c r="B83" i="14"/>
  <c r="K83" i="14"/>
  <c r="J83" i="14"/>
  <c r="L83" i="14"/>
  <c r="I83" i="14"/>
  <c r="E83" i="14"/>
  <c r="H81" i="11"/>
  <c r="J81" i="11"/>
  <c r="M83" i="12"/>
  <c r="P83" i="12"/>
  <c r="K83" i="12"/>
  <c r="N83" i="12"/>
  <c r="D83" i="12"/>
  <c r="B83" i="12"/>
  <c r="O83" i="12"/>
  <c r="L83" i="12"/>
  <c r="J83" i="12"/>
  <c r="I83" i="12"/>
  <c r="A882" i="11"/>
  <c r="D82" i="11"/>
  <c r="R82" i="11"/>
  <c r="K82" i="11"/>
  <c r="T82" i="11"/>
  <c r="E82" i="11"/>
  <c r="P82" i="11"/>
  <c r="C82" i="11"/>
  <c r="L82" i="11"/>
  <c r="U82" i="11"/>
  <c r="V82" i="11"/>
  <c r="F82" i="11"/>
  <c r="I82" i="11"/>
  <c r="S82" i="11"/>
  <c r="W82" i="11"/>
  <c r="Q82" i="11"/>
  <c r="G82" i="11"/>
  <c r="B83" i="13"/>
  <c r="K83" i="13"/>
  <c r="D83" i="13"/>
  <c r="L83" i="13"/>
  <c r="I83" i="13"/>
  <c r="M83" i="13"/>
  <c r="J83" i="13"/>
  <c r="K83" i="15"/>
  <c r="F83" i="15"/>
  <c r="I83" i="15"/>
  <c r="E83" i="15"/>
  <c r="G83" i="15"/>
  <c r="H83" i="15"/>
  <c r="D83" i="15"/>
  <c r="B83" i="15"/>
  <c r="J83" i="15"/>
  <c r="C82" i="15"/>
  <c r="B83" i="17"/>
  <c r="I83" i="17"/>
  <c r="G83" i="17"/>
  <c r="J83" i="17"/>
  <c r="D83" i="17"/>
  <c r="M83" i="17"/>
  <c r="L83" i="17"/>
  <c r="K83" i="17"/>
  <c r="E83" i="17"/>
  <c r="F83" i="17" s="1"/>
  <c r="B83" i="11"/>
  <c r="C83" i="13" s="1"/>
  <c r="M83" i="11"/>
  <c r="X83" i="11"/>
  <c r="O83" i="11"/>
  <c r="N83" i="11"/>
  <c r="B83" i="16"/>
  <c r="C83" i="16"/>
  <c r="AU88" i="3"/>
  <c r="M83" i="18"/>
  <c r="I83" i="18"/>
  <c r="G83" i="18"/>
  <c r="J83" i="18"/>
  <c r="K83" i="18"/>
  <c r="L83" i="18"/>
  <c r="D83" i="18"/>
  <c r="E83" i="18"/>
  <c r="F83" i="18" s="1"/>
  <c r="D83" i="7"/>
  <c r="E83" i="7" s="1"/>
  <c r="A84" i="7"/>
  <c r="AT88" i="3"/>
  <c r="AW87" i="3"/>
  <c r="AX87" i="3" s="1"/>
  <c r="AO87" i="3"/>
  <c r="H87" i="3"/>
  <c r="L87" i="3"/>
  <c r="AF87" i="3"/>
  <c r="AK87" i="3"/>
  <c r="S87" i="3"/>
  <c r="AJ87" i="3"/>
  <c r="AC87" i="3"/>
  <c r="X87" i="3"/>
  <c r="AM87" i="3"/>
  <c r="T87" i="3"/>
  <c r="AR87" i="3"/>
  <c r="AL87" i="3"/>
  <c r="U87" i="3"/>
  <c r="D87" i="3"/>
  <c r="R87" i="3"/>
  <c r="E87" i="3"/>
  <c r="K87" i="3"/>
  <c r="AB87" i="3"/>
  <c r="G87" i="3"/>
  <c r="I87" i="3"/>
  <c r="AI87" i="3"/>
  <c r="AN87" i="3"/>
  <c r="P87" i="3"/>
  <c r="V87" i="3"/>
  <c r="AE87" i="3"/>
  <c r="AP87" i="3"/>
  <c r="AQ87" i="3"/>
  <c r="W87" i="3"/>
  <c r="Y87" i="3"/>
  <c r="J87" i="3"/>
  <c r="AH87" i="3"/>
  <c r="Q87" i="3"/>
  <c r="Z87" i="3"/>
  <c r="AA87" i="3"/>
  <c r="AG87" i="3"/>
  <c r="O87" i="3"/>
  <c r="F87" i="3"/>
  <c r="AD87" i="3"/>
  <c r="B87" i="3"/>
  <c r="G84" i="14" l="1"/>
  <c r="F84" i="13"/>
  <c r="G84" i="12"/>
  <c r="H84" i="12"/>
  <c r="E84" i="12"/>
  <c r="H83" i="17"/>
  <c r="H84" i="13"/>
  <c r="G84" i="13"/>
  <c r="E84" i="14"/>
  <c r="B85" i="18"/>
  <c r="A85" i="17"/>
  <c r="C87" i="3"/>
  <c r="A85" i="16"/>
  <c r="A85" i="15"/>
  <c r="A85" i="12"/>
  <c r="E85" i="12" s="1"/>
  <c r="C85" i="7"/>
  <c r="A85" i="14"/>
  <c r="G85" i="14" s="1"/>
  <c r="A85" i="11"/>
  <c r="B85" i="7"/>
  <c r="A85" i="13"/>
  <c r="F85" i="13" s="1"/>
  <c r="C83" i="12"/>
  <c r="L84" i="14"/>
  <c r="B84" i="14"/>
  <c r="J84" i="14"/>
  <c r="D84" i="14"/>
  <c r="K84" i="14"/>
  <c r="I84" i="14"/>
  <c r="H83" i="18"/>
  <c r="C83" i="17"/>
  <c r="X84" i="11"/>
  <c r="N84" i="11"/>
  <c r="M84" i="11"/>
  <c r="B84" i="11"/>
  <c r="C84" i="17" s="1"/>
  <c r="O84" i="11"/>
  <c r="C83" i="18"/>
  <c r="AU89" i="3"/>
  <c r="H84" i="15"/>
  <c r="I84" i="15"/>
  <c r="G84" i="15"/>
  <c r="E84" i="15"/>
  <c r="F84" i="15"/>
  <c r="B84" i="15"/>
  <c r="D84" i="15"/>
  <c r="K84" i="15"/>
  <c r="J84" i="15"/>
  <c r="D84" i="13"/>
  <c r="B84" i="13"/>
  <c r="M84" i="13"/>
  <c r="L84" i="13"/>
  <c r="J84" i="13"/>
  <c r="K84" i="13"/>
  <c r="I84" i="13"/>
  <c r="B84" i="16"/>
  <c r="C84" i="16"/>
  <c r="A883" i="11"/>
  <c r="E83" i="11"/>
  <c r="D83" i="11"/>
  <c r="C83" i="11"/>
  <c r="V83" i="11"/>
  <c r="S83" i="11"/>
  <c r="P83" i="11"/>
  <c r="F83" i="11"/>
  <c r="W83" i="11"/>
  <c r="I83" i="11"/>
  <c r="T83" i="11"/>
  <c r="K83" i="11"/>
  <c r="U83" i="11"/>
  <c r="R83" i="11"/>
  <c r="L83" i="11"/>
  <c r="G83" i="11"/>
  <c r="Q83" i="11"/>
  <c r="G84" i="17"/>
  <c r="I84" i="17"/>
  <c r="L84" i="17"/>
  <c r="D84" i="17"/>
  <c r="B84" i="17"/>
  <c r="K84" i="17"/>
  <c r="J84" i="17"/>
  <c r="M84" i="17"/>
  <c r="E84" i="17"/>
  <c r="H84" i="17" s="1"/>
  <c r="N83" i="18"/>
  <c r="A83" i="18" s="1"/>
  <c r="C83" i="15"/>
  <c r="H84" i="14"/>
  <c r="J82" i="11"/>
  <c r="H82" i="11"/>
  <c r="C83" i="14"/>
  <c r="J84" i="12"/>
  <c r="D84" i="12"/>
  <c r="B84" i="12"/>
  <c r="P84" i="12"/>
  <c r="K84" i="12"/>
  <c r="N84" i="12"/>
  <c r="L84" i="12"/>
  <c r="O84" i="12"/>
  <c r="M84" i="12"/>
  <c r="I84" i="12"/>
  <c r="G84" i="18"/>
  <c r="J84" i="18"/>
  <c r="M84" i="18"/>
  <c r="L84" i="18"/>
  <c r="K84" i="18"/>
  <c r="I84" i="18"/>
  <c r="D84" i="18"/>
  <c r="E84" i="18"/>
  <c r="H84" i="18" s="1"/>
  <c r="D84" i="7"/>
  <c r="E84" i="7" s="1"/>
  <c r="A85" i="7"/>
  <c r="AT89" i="3"/>
  <c r="AW88" i="3"/>
  <c r="AX88" i="3" s="1"/>
  <c r="Y88" i="3"/>
  <c r="L88" i="3"/>
  <c r="Z88" i="3"/>
  <c r="D88" i="3"/>
  <c r="U88" i="3"/>
  <c r="O88" i="3"/>
  <c r="AB88" i="3"/>
  <c r="AE88" i="3"/>
  <c r="AK88" i="3"/>
  <c r="G88" i="3"/>
  <c r="AA88" i="3"/>
  <c r="R88" i="3"/>
  <c r="AQ88" i="3"/>
  <c r="K88" i="3"/>
  <c r="W88" i="3"/>
  <c r="J88" i="3"/>
  <c r="AR88" i="3"/>
  <c r="AG88" i="3"/>
  <c r="AD88" i="3"/>
  <c r="B88" i="3"/>
  <c r="V88" i="3"/>
  <c r="S88" i="3"/>
  <c r="Q88" i="3"/>
  <c r="AJ88" i="3"/>
  <c r="AC88" i="3"/>
  <c r="AH88" i="3"/>
  <c r="F88" i="3"/>
  <c r="AO88" i="3"/>
  <c r="AP88" i="3"/>
  <c r="I88" i="3"/>
  <c r="AI88" i="3"/>
  <c r="H88" i="3"/>
  <c r="AL88" i="3"/>
  <c r="X88" i="3"/>
  <c r="AF88" i="3"/>
  <c r="AN88" i="3"/>
  <c r="T88" i="3"/>
  <c r="E88" i="3"/>
  <c r="P88" i="3"/>
  <c r="AM88" i="3"/>
  <c r="G85" i="12" l="1"/>
  <c r="G85" i="13"/>
  <c r="F84" i="18"/>
  <c r="N84" i="18" s="1"/>
  <c r="A84" i="18" s="1"/>
  <c r="C84" i="15"/>
  <c r="C84" i="18"/>
  <c r="H85" i="12"/>
  <c r="C84" i="13"/>
  <c r="C84" i="14"/>
  <c r="H85" i="13"/>
  <c r="C84" i="12"/>
  <c r="E85" i="13"/>
  <c r="B86" i="18"/>
  <c r="A86" i="17"/>
  <c r="A86" i="15"/>
  <c r="C88" i="3"/>
  <c r="A86" i="16"/>
  <c r="A86" i="12"/>
  <c r="H86" i="12" s="1"/>
  <c r="A86" i="11"/>
  <c r="A86" i="14"/>
  <c r="B86" i="7"/>
  <c r="C86" i="7"/>
  <c r="A86" i="13"/>
  <c r="F86" i="13" s="1"/>
  <c r="L85" i="14"/>
  <c r="B85" i="14"/>
  <c r="K85" i="14"/>
  <c r="J85" i="14"/>
  <c r="D85" i="14"/>
  <c r="I85" i="14"/>
  <c r="H85" i="14"/>
  <c r="E85" i="14"/>
  <c r="J85" i="12"/>
  <c r="D85" i="12"/>
  <c r="B85" i="12"/>
  <c r="P85" i="12"/>
  <c r="K85" i="12"/>
  <c r="N85" i="12"/>
  <c r="M85" i="12"/>
  <c r="L85" i="12"/>
  <c r="O85" i="12"/>
  <c r="I85" i="12"/>
  <c r="F85" i="12"/>
  <c r="F85" i="14"/>
  <c r="H83" i="11"/>
  <c r="J83" i="11"/>
  <c r="K85" i="15"/>
  <c r="E85" i="15"/>
  <c r="I85" i="15"/>
  <c r="D85" i="15"/>
  <c r="B85" i="15"/>
  <c r="G85" i="15"/>
  <c r="H85" i="15"/>
  <c r="F85" i="15"/>
  <c r="J85" i="15"/>
  <c r="AU90" i="3"/>
  <c r="B85" i="16"/>
  <c r="C85" i="16"/>
  <c r="L85" i="13"/>
  <c r="B85" i="13"/>
  <c r="J85" i="13"/>
  <c r="M85" i="13"/>
  <c r="I85" i="13"/>
  <c r="D85" i="13"/>
  <c r="K85" i="13"/>
  <c r="B85" i="17"/>
  <c r="I85" i="17"/>
  <c r="G85" i="17"/>
  <c r="M85" i="17"/>
  <c r="L85" i="17"/>
  <c r="K85" i="17"/>
  <c r="J85" i="17"/>
  <c r="D85" i="17"/>
  <c r="E85" i="17"/>
  <c r="H85" i="17" s="1"/>
  <c r="F84" i="17"/>
  <c r="A884" i="11"/>
  <c r="P84" i="11"/>
  <c r="I84" i="11"/>
  <c r="L84" i="11"/>
  <c r="E84" i="11"/>
  <c r="F84" i="11"/>
  <c r="C84" i="11"/>
  <c r="V84" i="11"/>
  <c r="U84" i="11"/>
  <c r="T84" i="11"/>
  <c r="W84" i="11"/>
  <c r="K84" i="11"/>
  <c r="R84" i="11"/>
  <c r="S84" i="11"/>
  <c r="D84" i="11"/>
  <c r="Q84" i="11"/>
  <c r="G84" i="11"/>
  <c r="B85" i="11"/>
  <c r="C85" i="13" s="1"/>
  <c r="M85" i="11"/>
  <c r="N85" i="11"/>
  <c r="O85" i="11"/>
  <c r="X85" i="11"/>
  <c r="M85" i="18"/>
  <c r="I85" i="18"/>
  <c r="G85" i="18"/>
  <c r="J85" i="18"/>
  <c r="D85" i="18"/>
  <c r="K85" i="18"/>
  <c r="L85" i="18"/>
  <c r="E85" i="18"/>
  <c r="F85" i="18" s="1"/>
  <c r="D85" i="7"/>
  <c r="E85" i="7" s="1"/>
  <c r="A86" i="7"/>
  <c r="AT90" i="3"/>
  <c r="AW89" i="3"/>
  <c r="AX89" i="3" s="1"/>
  <c r="X89" i="3"/>
  <c r="AJ89" i="3"/>
  <c r="AC89" i="3"/>
  <c r="S89" i="3"/>
  <c r="B89" i="3"/>
  <c r="AB89" i="3"/>
  <c r="J89" i="3"/>
  <c r="AF89" i="3"/>
  <c r="AI89" i="3"/>
  <c r="G89" i="3"/>
  <c r="AA89" i="3"/>
  <c r="AO89" i="3"/>
  <c r="AD89" i="3"/>
  <c r="W89" i="3"/>
  <c r="Y89" i="3"/>
  <c r="AP89" i="3"/>
  <c r="D89" i="3"/>
  <c r="K89" i="3"/>
  <c r="L89" i="3"/>
  <c r="U89" i="3"/>
  <c r="I89" i="3"/>
  <c r="AG89" i="3"/>
  <c r="AK89" i="3"/>
  <c r="P89" i="3"/>
  <c r="O89" i="3"/>
  <c r="Q89" i="3"/>
  <c r="H89" i="3"/>
  <c r="R89" i="3"/>
  <c r="AR89" i="3"/>
  <c r="V89" i="3"/>
  <c r="AH89" i="3"/>
  <c r="Z89" i="3"/>
  <c r="AL89" i="3"/>
  <c r="AM89" i="3"/>
  <c r="F89" i="3"/>
  <c r="AE89" i="3"/>
  <c r="T89" i="3"/>
  <c r="AN89" i="3"/>
  <c r="AQ89" i="3"/>
  <c r="E89" i="3"/>
  <c r="F86" i="12" l="1"/>
  <c r="E86" i="13"/>
  <c r="H86" i="13"/>
  <c r="G86" i="13"/>
  <c r="C85" i="12"/>
  <c r="H85" i="18"/>
  <c r="C85" i="18"/>
  <c r="C85" i="15"/>
  <c r="B87" i="18"/>
  <c r="A87" i="17"/>
  <c r="A87" i="15"/>
  <c r="A87" i="16"/>
  <c r="C89" i="3"/>
  <c r="B87" i="7"/>
  <c r="A87" i="12"/>
  <c r="H87" i="12" s="1"/>
  <c r="A87" i="14"/>
  <c r="H87" i="14" s="1"/>
  <c r="C87" i="7"/>
  <c r="A87" i="11"/>
  <c r="A87" i="13"/>
  <c r="E87" i="13" s="1"/>
  <c r="L86" i="14"/>
  <c r="J86" i="14"/>
  <c r="D86" i="14"/>
  <c r="B86" i="14"/>
  <c r="K86" i="14"/>
  <c r="I86" i="14"/>
  <c r="AU91" i="3"/>
  <c r="B86" i="12"/>
  <c r="O86" i="12"/>
  <c r="M86" i="12"/>
  <c r="L86" i="12"/>
  <c r="J86" i="12"/>
  <c r="D86" i="12"/>
  <c r="K86" i="12"/>
  <c r="N86" i="12"/>
  <c r="P86" i="12"/>
  <c r="I86" i="12"/>
  <c r="G86" i="12"/>
  <c r="G86" i="14"/>
  <c r="B86" i="16"/>
  <c r="C86" i="16"/>
  <c r="O86" i="11"/>
  <c r="M86" i="11"/>
  <c r="X86" i="11"/>
  <c r="B86" i="11"/>
  <c r="C86" i="13" s="1"/>
  <c r="N86" i="11"/>
  <c r="H86" i="14"/>
  <c r="E86" i="12"/>
  <c r="E86" i="14"/>
  <c r="K85" i="11"/>
  <c r="L85" i="11"/>
  <c r="I85" i="11"/>
  <c r="F85" i="11"/>
  <c r="E85" i="11"/>
  <c r="D85" i="11"/>
  <c r="W85" i="11"/>
  <c r="T85" i="11"/>
  <c r="S85" i="11"/>
  <c r="C85" i="11"/>
  <c r="P85" i="11"/>
  <c r="A885" i="11"/>
  <c r="R85" i="11"/>
  <c r="U85" i="11"/>
  <c r="V85" i="11"/>
  <c r="Q85" i="11"/>
  <c r="G85" i="11"/>
  <c r="F85" i="17"/>
  <c r="K86" i="13"/>
  <c r="I86" i="13"/>
  <c r="M86" i="13"/>
  <c r="D86" i="13"/>
  <c r="L86" i="13"/>
  <c r="J86" i="13"/>
  <c r="B86" i="13"/>
  <c r="H86" i="15"/>
  <c r="B86" i="15"/>
  <c r="G86" i="15"/>
  <c r="E86" i="15"/>
  <c r="F86" i="15"/>
  <c r="D86" i="15"/>
  <c r="K86" i="15"/>
  <c r="I86" i="15"/>
  <c r="J86" i="15"/>
  <c r="G86" i="17"/>
  <c r="M86" i="17"/>
  <c r="L86" i="17"/>
  <c r="B86" i="17"/>
  <c r="J86" i="17"/>
  <c r="D86" i="17"/>
  <c r="K86" i="17"/>
  <c r="I86" i="17"/>
  <c r="E86" i="17"/>
  <c r="H86" i="17" s="1"/>
  <c r="F86" i="14"/>
  <c r="H84" i="11"/>
  <c r="J84" i="11"/>
  <c r="N85" i="18"/>
  <c r="A85" i="18" s="1"/>
  <c r="C85" i="17"/>
  <c r="C85" i="14"/>
  <c r="I86" i="18"/>
  <c r="G86" i="18"/>
  <c r="J86" i="18"/>
  <c r="D86" i="18"/>
  <c r="M86" i="18"/>
  <c r="L86" i="18"/>
  <c r="K86" i="18"/>
  <c r="E86" i="18"/>
  <c r="H86" i="18" s="1"/>
  <c r="D86" i="7"/>
  <c r="E86" i="7" s="1"/>
  <c r="A87" i="7"/>
  <c r="AT91" i="3"/>
  <c r="AW90" i="3"/>
  <c r="AX90" i="3" s="1"/>
  <c r="V90" i="3"/>
  <c r="Z90" i="3"/>
  <c r="AR90" i="3"/>
  <c r="K90" i="3"/>
  <c r="H90" i="3"/>
  <c r="G90" i="3"/>
  <c r="F90" i="3"/>
  <c r="AA90" i="3"/>
  <c r="Y90" i="3"/>
  <c r="O90" i="3"/>
  <c r="AD90" i="3"/>
  <c r="AF90" i="3"/>
  <c r="AG90" i="3"/>
  <c r="L90" i="3"/>
  <c r="X90" i="3"/>
  <c r="T90" i="3"/>
  <c r="AQ90" i="3"/>
  <c r="AO90" i="3"/>
  <c r="AM90" i="3"/>
  <c r="Q90" i="3"/>
  <c r="W90" i="3"/>
  <c r="AE90" i="3"/>
  <c r="AC90" i="3"/>
  <c r="S90" i="3"/>
  <c r="P90" i="3"/>
  <c r="E90" i="3"/>
  <c r="AK90" i="3"/>
  <c r="B90" i="3"/>
  <c r="R90" i="3"/>
  <c r="AL90" i="3"/>
  <c r="D90" i="3"/>
  <c r="AN90" i="3"/>
  <c r="AJ90" i="3"/>
  <c r="I90" i="3"/>
  <c r="AP90" i="3"/>
  <c r="AI90" i="3"/>
  <c r="AB90" i="3"/>
  <c r="AH90" i="3"/>
  <c r="U90" i="3"/>
  <c r="J90" i="3"/>
  <c r="H87" i="13" l="1"/>
  <c r="F87" i="13"/>
  <c r="G87" i="13"/>
  <c r="F86" i="17"/>
  <c r="F86" i="18"/>
  <c r="N86" i="18" s="1"/>
  <c r="A86" i="18" s="1"/>
  <c r="C86" i="17"/>
  <c r="B88" i="18"/>
  <c r="A88" i="17"/>
  <c r="C90" i="3"/>
  <c r="A88" i="16"/>
  <c r="A88" i="15"/>
  <c r="A88" i="12"/>
  <c r="F88" i="12" s="1"/>
  <c r="B88" i="7"/>
  <c r="A88" i="14"/>
  <c r="G88" i="14" s="1"/>
  <c r="A88" i="11"/>
  <c r="C88" i="7"/>
  <c r="A88" i="13"/>
  <c r="F88" i="13" s="1"/>
  <c r="B87" i="14"/>
  <c r="K87" i="14"/>
  <c r="L87" i="14"/>
  <c r="D87" i="14"/>
  <c r="J87" i="14"/>
  <c r="I87" i="14"/>
  <c r="A886" i="11"/>
  <c r="P86" i="11"/>
  <c r="I86" i="11"/>
  <c r="L86" i="11"/>
  <c r="E86" i="11"/>
  <c r="F86" i="11"/>
  <c r="C86" i="11"/>
  <c r="V86" i="11"/>
  <c r="U86" i="11"/>
  <c r="D86" i="11"/>
  <c r="W86" i="11"/>
  <c r="S86" i="11"/>
  <c r="R86" i="11"/>
  <c r="K86" i="11"/>
  <c r="T86" i="11"/>
  <c r="Q86" i="11"/>
  <c r="G86" i="11"/>
  <c r="C86" i="18"/>
  <c r="C86" i="15"/>
  <c r="C86" i="12"/>
  <c r="D87" i="12"/>
  <c r="B87" i="12"/>
  <c r="O87" i="12"/>
  <c r="N87" i="12"/>
  <c r="L87" i="12"/>
  <c r="J87" i="12"/>
  <c r="M87" i="12"/>
  <c r="P87" i="12"/>
  <c r="K87" i="12"/>
  <c r="I87" i="12"/>
  <c r="B87" i="16"/>
  <c r="C87" i="16"/>
  <c r="E87" i="12"/>
  <c r="E87" i="14"/>
  <c r="H85" i="11"/>
  <c r="J85" i="11"/>
  <c r="AU92" i="3"/>
  <c r="B87" i="13"/>
  <c r="J87" i="13"/>
  <c r="M87" i="13"/>
  <c r="K87" i="13"/>
  <c r="L87" i="13"/>
  <c r="I87" i="13"/>
  <c r="D87" i="13"/>
  <c r="K87" i="15"/>
  <c r="D87" i="15"/>
  <c r="I87" i="15"/>
  <c r="E87" i="15"/>
  <c r="G87" i="15"/>
  <c r="H87" i="15"/>
  <c r="B87" i="15"/>
  <c r="F87" i="15"/>
  <c r="J87" i="15"/>
  <c r="M87" i="11"/>
  <c r="X87" i="11"/>
  <c r="N87" i="11"/>
  <c r="O87" i="11"/>
  <c r="B87" i="11"/>
  <c r="C87" i="12" s="1"/>
  <c r="B87" i="17"/>
  <c r="L87" i="17"/>
  <c r="M87" i="17"/>
  <c r="G87" i="17"/>
  <c r="K87" i="17"/>
  <c r="I87" i="17"/>
  <c r="J87" i="17"/>
  <c r="D87" i="17"/>
  <c r="E87" i="17"/>
  <c r="F87" i="17" s="1"/>
  <c r="F87" i="12"/>
  <c r="F87" i="14"/>
  <c r="G87" i="12"/>
  <c r="G87" i="14"/>
  <c r="C86" i="14"/>
  <c r="G87" i="18"/>
  <c r="J87" i="18"/>
  <c r="M87" i="18"/>
  <c r="I87" i="18"/>
  <c r="K87" i="18"/>
  <c r="L87" i="18"/>
  <c r="D87" i="18"/>
  <c r="E87" i="18"/>
  <c r="F87" i="18" s="1"/>
  <c r="D87" i="7"/>
  <c r="E87" i="7" s="1"/>
  <c r="A88" i="7"/>
  <c r="AT92" i="3"/>
  <c r="AW91" i="3"/>
  <c r="AX91" i="3" s="1"/>
  <c r="AN91" i="3"/>
  <c r="L91" i="3"/>
  <c r="R91" i="3"/>
  <c r="AM91" i="3"/>
  <c r="O91" i="3"/>
  <c r="AQ91" i="3"/>
  <c r="X91" i="3"/>
  <c r="AF91" i="3"/>
  <c r="H91" i="3"/>
  <c r="Z91" i="3"/>
  <c r="Q91" i="3"/>
  <c r="AP91" i="3"/>
  <c r="AI91" i="3"/>
  <c r="K91" i="3"/>
  <c r="W91" i="3"/>
  <c r="AB91" i="3"/>
  <c r="I91" i="3"/>
  <c r="AO91" i="3"/>
  <c r="AD91" i="3"/>
  <c r="AA91" i="3"/>
  <c r="J91" i="3"/>
  <c r="B91" i="3"/>
  <c r="G91" i="3"/>
  <c r="U91" i="3"/>
  <c r="T91" i="3"/>
  <c r="AG91" i="3"/>
  <c r="V91" i="3"/>
  <c r="AH91" i="3"/>
  <c r="AR91" i="3"/>
  <c r="AE91" i="3"/>
  <c r="AK91" i="3"/>
  <c r="AL91" i="3"/>
  <c r="F91" i="3"/>
  <c r="P91" i="3"/>
  <c r="S91" i="3"/>
  <c r="Y91" i="3"/>
  <c r="D91" i="3"/>
  <c r="AJ91" i="3"/>
  <c r="AC91" i="3"/>
  <c r="E91" i="3"/>
  <c r="G88" i="12" l="1"/>
  <c r="G88" i="13"/>
  <c r="E88" i="12"/>
  <c r="E88" i="13"/>
  <c r="N87" i="18"/>
  <c r="A87" i="18" s="1"/>
  <c r="H88" i="13"/>
  <c r="C87" i="17"/>
  <c r="C87" i="18"/>
  <c r="H88" i="12"/>
  <c r="E88" i="14"/>
  <c r="B89" i="18"/>
  <c r="A89" i="17"/>
  <c r="A89" i="16"/>
  <c r="A89" i="15"/>
  <c r="C91" i="3"/>
  <c r="B89" i="7"/>
  <c r="A89" i="12"/>
  <c r="E89" i="12" s="1"/>
  <c r="A89" i="11"/>
  <c r="A89" i="14"/>
  <c r="G89" i="14" s="1"/>
  <c r="C89" i="7"/>
  <c r="A89" i="13"/>
  <c r="E89" i="13" s="1"/>
  <c r="AU93" i="3"/>
  <c r="F88" i="14"/>
  <c r="H87" i="18"/>
  <c r="H87" i="17"/>
  <c r="M88" i="12"/>
  <c r="P88" i="12"/>
  <c r="K88" i="12"/>
  <c r="N88" i="12"/>
  <c r="D88" i="12"/>
  <c r="J88" i="12"/>
  <c r="L88" i="12"/>
  <c r="O88" i="12"/>
  <c r="B88" i="12"/>
  <c r="I88" i="12"/>
  <c r="H88" i="15"/>
  <c r="K88" i="15"/>
  <c r="F88" i="15"/>
  <c r="I88" i="15"/>
  <c r="D88" i="15"/>
  <c r="B88" i="15"/>
  <c r="G88" i="15"/>
  <c r="E88" i="15"/>
  <c r="J88" i="15"/>
  <c r="J86" i="11"/>
  <c r="H86" i="11"/>
  <c r="L88" i="13"/>
  <c r="K88" i="13"/>
  <c r="B88" i="13"/>
  <c r="D88" i="13"/>
  <c r="I88" i="13"/>
  <c r="M88" i="13"/>
  <c r="J88" i="13"/>
  <c r="A887" i="11"/>
  <c r="V87" i="11"/>
  <c r="W87" i="11"/>
  <c r="T87" i="11"/>
  <c r="U87" i="11"/>
  <c r="R87" i="11"/>
  <c r="I87" i="11"/>
  <c r="F87" i="11"/>
  <c r="P87" i="11"/>
  <c r="L87" i="11"/>
  <c r="D87" i="11"/>
  <c r="K87" i="11"/>
  <c r="C87" i="11"/>
  <c r="E87" i="11"/>
  <c r="S87" i="11"/>
  <c r="Q87" i="11"/>
  <c r="G87" i="11"/>
  <c r="B88" i="16"/>
  <c r="C88" i="16"/>
  <c r="C87" i="13"/>
  <c r="G88" i="17"/>
  <c r="L88" i="17"/>
  <c r="J88" i="17"/>
  <c r="D88" i="17"/>
  <c r="K88" i="17"/>
  <c r="M88" i="17"/>
  <c r="B88" i="17"/>
  <c r="I88" i="17"/>
  <c r="E88" i="17"/>
  <c r="H88" i="17" s="1"/>
  <c r="D88" i="14"/>
  <c r="B88" i="14"/>
  <c r="K88" i="14"/>
  <c r="L88" i="14"/>
  <c r="J88" i="14"/>
  <c r="I88" i="14"/>
  <c r="H88" i="14"/>
  <c r="C87" i="15"/>
  <c r="C87" i="14"/>
  <c r="M88" i="11"/>
  <c r="N88" i="11"/>
  <c r="X88" i="11"/>
  <c r="B88" i="11"/>
  <c r="O88" i="11"/>
  <c r="I88" i="18"/>
  <c r="M88" i="18"/>
  <c r="K88" i="18"/>
  <c r="G88" i="18"/>
  <c r="J88" i="18"/>
  <c r="L88" i="18"/>
  <c r="D88" i="18"/>
  <c r="E88" i="18"/>
  <c r="F88" i="18" s="1"/>
  <c r="D88" i="7"/>
  <c r="E88" i="7" s="1"/>
  <c r="A89" i="7"/>
  <c r="AT93" i="3"/>
  <c r="AW92" i="3"/>
  <c r="AX92" i="3" s="1"/>
  <c r="J92" i="3"/>
  <c r="AM92" i="3"/>
  <c r="AO92" i="3"/>
  <c r="O92" i="3"/>
  <c r="Z92" i="3"/>
  <c r="P92" i="3"/>
  <c r="H92" i="3"/>
  <c r="R92" i="3"/>
  <c r="AQ92" i="3"/>
  <c r="U92" i="3"/>
  <c r="AN92" i="3"/>
  <c r="AH92" i="3"/>
  <c r="AG92" i="3"/>
  <c r="V92" i="3"/>
  <c r="Y92" i="3"/>
  <c r="AL92" i="3"/>
  <c r="L92" i="3"/>
  <c r="S92" i="3"/>
  <c r="W92" i="3"/>
  <c r="E92" i="3"/>
  <c r="AR92" i="3"/>
  <c r="D92" i="3"/>
  <c r="AJ92" i="3"/>
  <c r="AP92" i="3"/>
  <c r="X92" i="3"/>
  <c r="F92" i="3"/>
  <c r="AE92" i="3"/>
  <c r="I92" i="3"/>
  <c r="AK92" i="3"/>
  <c r="G92" i="3"/>
  <c r="Q92" i="3"/>
  <c r="AB92" i="3"/>
  <c r="B92" i="3"/>
  <c r="AA92" i="3"/>
  <c r="T92" i="3"/>
  <c r="AC92" i="3"/>
  <c r="K92" i="3"/>
  <c r="AD92" i="3"/>
  <c r="AI92" i="3"/>
  <c r="AF92" i="3"/>
  <c r="E89" i="14" l="1"/>
  <c r="H89" i="14"/>
  <c r="N88" i="18"/>
  <c r="A88" i="18" s="1"/>
  <c r="H89" i="13"/>
  <c r="F89" i="13"/>
  <c r="G89" i="13"/>
  <c r="F89" i="14"/>
  <c r="B90" i="18"/>
  <c r="A90" i="17"/>
  <c r="A90" i="15"/>
  <c r="C92" i="3"/>
  <c r="A90" i="16"/>
  <c r="B90" i="7"/>
  <c r="C90" i="7"/>
  <c r="A90" i="12"/>
  <c r="H90" i="12" s="1"/>
  <c r="A90" i="14"/>
  <c r="E90" i="14" s="1"/>
  <c r="A90" i="11"/>
  <c r="A90" i="13"/>
  <c r="G90" i="13" s="1"/>
  <c r="J87" i="11"/>
  <c r="H87" i="11"/>
  <c r="P89" i="12"/>
  <c r="K89" i="12"/>
  <c r="N89" i="12"/>
  <c r="L89" i="12"/>
  <c r="B89" i="12"/>
  <c r="J89" i="12"/>
  <c r="M89" i="12"/>
  <c r="D89" i="12"/>
  <c r="O89" i="12"/>
  <c r="I89" i="12"/>
  <c r="F89" i="12"/>
  <c r="G89" i="12"/>
  <c r="F88" i="17"/>
  <c r="A888" i="11"/>
  <c r="P88" i="11"/>
  <c r="I88" i="11"/>
  <c r="L88" i="11"/>
  <c r="E88" i="11"/>
  <c r="F88" i="11"/>
  <c r="C88" i="11"/>
  <c r="V88" i="11"/>
  <c r="U88" i="11"/>
  <c r="R88" i="11"/>
  <c r="D88" i="11"/>
  <c r="K88" i="11"/>
  <c r="S88" i="11"/>
  <c r="T88" i="11"/>
  <c r="W88" i="11"/>
  <c r="Q88" i="11"/>
  <c r="G88" i="11"/>
  <c r="C88" i="14"/>
  <c r="C88" i="17"/>
  <c r="C88" i="15"/>
  <c r="K89" i="13"/>
  <c r="B89" i="13"/>
  <c r="M89" i="13"/>
  <c r="D89" i="13"/>
  <c r="I89" i="13"/>
  <c r="J89" i="13"/>
  <c r="L89" i="13"/>
  <c r="B89" i="16"/>
  <c r="C89" i="16"/>
  <c r="M89" i="11"/>
  <c r="X89" i="11"/>
  <c r="N89" i="11"/>
  <c r="O89" i="11"/>
  <c r="B89" i="11"/>
  <c r="C89" i="12" s="1"/>
  <c r="C88" i="13"/>
  <c r="AU94" i="3"/>
  <c r="H88" i="18"/>
  <c r="B89" i="17"/>
  <c r="G89" i="17"/>
  <c r="L89" i="17"/>
  <c r="M89" i="17"/>
  <c r="I89" i="17"/>
  <c r="K89" i="17"/>
  <c r="J89" i="17"/>
  <c r="D89" i="17"/>
  <c r="E89" i="17"/>
  <c r="F89" i="17" s="1"/>
  <c r="H89" i="12"/>
  <c r="K89" i="15"/>
  <c r="D89" i="15"/>
  <c r="B89" i="15"/>
  <c r="I89" i="15"/>
  <c r="H89" i="15"/>
  <c r="G89" i="15"/>
  <c r="E89" i="15"/>
  <c r="F89" i="15"/>
  <c r="J89" i="15"/>
  <c r="C88" i="18"/>
  <c r="C88" i="12"/>
  <c r="L89" i="14"/>
  <c r="J89" i="14"/>
  <c r="K89" i="14"/>
  <c r="D89" i="14"/>
  <c r="B89" i="14"/>
  <c r="I89" i="14"/>
  <c r="I89" i="18"/>
  <c r="J89" i="18"/>
  <c r="D89" i="18"/>
  <c r="M89" i="18"/>
  <c r="L89" i="18"/>
  <c r="K89" i="18"/>
  <c r="G89" i="18"/>
  <c r="E89" i="18"/>
  <c r="H89" i="18" s="1"/>
  <c r="D89" i="7"/>
  <c r="E89" i="7" s="1"/>
  <c r="A90" i="7"/>
  <c r="AT94" i="3"/>
  <c r="AW93" i="3"/>
  <c r="AX93" i="3" s="1"/>
  <c r="X93" i="3"/>
  <c r="AA93" i="3"/>
  <c r="B93" i="3"/>
  <c r="J93" i="3"/>
  <c r="I93" i="3"/>
  <c r="F93" i="3"/>
  <c r="AL93" i="3"/>
  <c r="Z93" i="3"/>
  <c r="U93" i="3"/>
  <c r="AN93" i="3"/>
  <c r="W93" i="3"/>
  <c r="AD93" i="3"/>
  <c r="AO93" i="3"/>
  <c r="AE93" i="3"/>
  <c r="AF93" i="3"/>
  <c r="AI93" i="3"/>
  <c r="AR93" i="3"/>
  <c r="AP93" i="3"/>
  <c r="G93" i="3"/>
  <c r="T93" i="3"/>
  <c r="K93" i="3"/>
  <c r="AJ93" i="3"/>
  <c r="E93" i="3"/>
  <c r="O93" i="3"/>
  <c r="AQ93" i="3"/>
  <c r="P93" i="3"/>
  <c r="AM93" i="3"/>
  <c r="D93" i="3"/>
  <c r="AK93" i="3"/>
  <c r="AC93" i="3"/>
  <c r="Y93" i="3"/>
  <c r="Q93" i="3"/>
  <c r="H93" i="3"/>
  <c r="S93" i="3"/>
  <c r="R93" i="3"/>
  <c r="L93" i="3"/>
  <c r="AB93" i="3"/>
  <c r="AH93" i="3"/>
  <c r="AG93" i="3"/>
  <c r="V93" i="3"/>
  <c r="H90" i="13" l="1"/>
  <c r="F90" i="13"/>
  <c r="E90" i="13"/>
  <c r="C89" i="14"/>
  <c r="F90" i="12"/>
  <c r="C89" i="17"/>
  <c r="F90" i="14"/>
  <c r="C89" i="18"/>
  <c r="C89" i="15"/>
  <c r="H90" i="14"/>
  <c r="G90" i="14"/>
  <c r="B91" i="18"/>
  <c r="A91" i="17"/>
  <c r="A91" i="15"/>
  <c r="C93" i="3"/>
  <c r="A91" i="16"/>
  <c r="C91" i="7"/>
  <c r="B91" i="7"/>
  <c r="A91" i="12"/>
  <c r="H91" i="12" s="1"/>
  <c r="A91" i="11"/>
  <c r="A91" i="14"/>
  <c r="F91" i="14" s="1"/>
  <c r="A91" i="13"/>
  <c r="G91" i="13" s="1"/>
  <c r="F89" i="18"/>
  <c r="N89" i="18" s="1"/>
  <c r="A89" i="18" s="1"/>
  <c r="B90" i="16"/>
  <c r="C90" i="16"/>
  <c r="G90" i="12"/>
  <c r="E89" i="11"/>
  <c r="D89" i="11"/>
  <c r="C89" i="11"/>
  <c r="A889" i="11"/>
  <c r="V89" i="11"/>
  <c r="S89" i="11"/>
  <c r="P89" i="11"/>
  <c r="W89" i="11"/>
  <c r="U89" i="11"/>
  <c r="K89" i="11"/>
  <c r="R89" i="11"/>
  <c r="F89" i="11"/>
  <c r="I89" i="11"/>
  <c r="T89" i="11"/>
  <c r="L89" i="11"/>
  <c r="G89" i="11"/>
  <c r="Q89" i="11"/>
  <c r="B90" i="13"/>
  <c r="K90" i="13"/>
  <c r="D90" i="13"/>
  <c r="M90" i="13"/>
  <c r="J90" i="13"/>
  <c r="I90" i="13"/>
  <c r="L90" i="13"/>
  <c r="H90" i="15"/>
  <c r="B90" i="15"/>
  <c r="K90" i="15"/>
  <c r="F90" i="15"/>
  <c r="G90" i="15"/>
  <c r="E90" i="15"/>
  <c r="D90" i="15"/>
  <c r="I90" i="15"/>
  <c r="J90" i="15"/>
  <c r="AU95" i="3"/>
  <c r="C89" i="13"/>
  <c r="X90" i="11"/>
  <c r="N90" i="11"/>
  <c r="B90" i="11"/>
  <c r="C90" i="18" s="1"/>
  <c r="O90" i="11"/>
  <c r="M90" i="11"/>
  <c r="G90" i="17"/>
  <c r="L90" i="17"/>
  <c r="D90" i="17"/>
  <c r="B90" i="17"/>
  <c r="M90" i="17"/>
  <c r="I90" i="17"/>
  <c r="J90" i="17"/>
  <c r="K90" i="17"/>
  <c r="E90" i="17"/>
  <c r="F90" i="17" s="1"/>
  <c r="N90" i="12"/>
  <c r="L90" i="12"/>
  <c r="J90" i="12"/>
  <c r="O90" i="12"/>
  <c r="P90" i="12"/>
  <c r="D90" i="12"/>
  <c r="K90" i="12"/>
  <c r="B90" i="12"/>
  <c r="M90" i="12"/>
  <c r="I90" i="12"/>
  <c r="J88" i="11"/>
  <c r="H88" i="11"/>
  <c r="E90" i="12"/>
  <c r="H89" i="17"/>
  <c r="K90" i="14"/>
  <c r="J90" i="14"/>
  <c r="L90" i="14"/>
  <c r="B90" i="14"/>
  <c r="D90" i="14"/>
  <c r="I90" i="14"/>
  <c r="I90" i="18"/>
  <c r="M90" i="18"/>
  <c r="J90" i="18"/>
  <c r="D90" i="18"/>
  <c r="K90" i="18"/>
  <c r="G90" i="18"/>
  <c r="L90" i="18"/>
  <c r="E90" i="18"/>
  <c r="H90" i="18" s="1"/>
  <c r="D90" i="7"/>
  <c r="E90" i="7" s="1"/>
  <c r="A91" i="7"/>
  <c r="AT95" i="3"/>
  <c r="AW94" i="3"/>
  <c r="AX94" i="3" s="1"/>
  <c r="P94" i="3"/>
  <c r="AQ94" i="3"/>
  <c r="Q94" i="3"/>
  <c r="H94" i="3"/>
  <c r="AG94" i="3"/>
  <c r="AR94" i="3"/>
  <c r="K94" i="3"/>
  <c r="O94" i="3"/>
  <c r="AA94" i="3"/>
  <c r="AH94" i="3"/>
  <c r="L94" i="3"/>
  <c r="W94" i="3"/>
  <c r="G94" i="3"/>
  <c r="X94" i="3"/>
  <c r="AK94" i="3"/>
  <c r="Z94" i="3"/>
  <c r="Y94" i="3"/>
  <c r="B94" i="3"/>
  <c r="AJ94" i="3"/>
  <c r="AM94" i="3"/>
  <c r="AD94" i="3"/>
  <c r="AN94" i="3"/>
  <c r="F94" i="3"/>
  <c r="E94" i="3"/>
  <c r="S94" i="3"/>
  <c r="AF94" i="3"/>
  <c r="U94" i="3"/>
  <c r="D94" i="3"/>
  <c r="AP94" i="3"/>
  <c r="J94" i="3"/>
  <c r="I94" i="3"/>
  <c r="R94" i="3"/>
  <c r="AI94" i="3"/>
  <c r="AC94" i="3"/>
  <c r="AE94" i="3"/>
  <c r="V94" i="3"/>
  <c r="T94" i="3"/>
  <c r="AL94" i="3"/>
  <c r="AB94" i="3"/>
  <c r="AO94" i="3"/>
  <c r="H91" i="14" l="1"/>
  <c r="E91" i="14"/>
  <c r="G91" i="14"/>
  <c r="H91" i="13"/>
  <c r="E91" i="13"/>
  <c r="F91" i="13"/>
  <c r="H90" i="17"/>
  <c r="B92" i="18"/>
  <c r="A92" i="17"/>
  <c r="A92" i="16"/>
  <c r="C94" i="3"/>
  <c r="A92" i="15"/>
  <c r="C92" i="7"/>
  <c r="B92" i="7"/>
  <c r="A92" i="12"/>
  <c r="F92" i="12" s="1"/>
  <c r="A92" i="14"/>
  <c r="G92" i="14" s="1"/>
  <c r="A92" i="11"/>
  <c r="A92" i="13"/>
  <c r="E92" i="13" s="1"/>
  <c r="A890" i="11"/>
  <c r="V90" i="11"/>
  <c r="U90" i="11"/>
  <c r="L90" i="11"/>
  <c r="E90" i="11"/>
  <c r="S90" i="11"/>
  <c r="K90" i="11"/>
  <c r="T90" i="11"/>
  <c r="I90" i="11"/>
  <c r="F90" i="11"/>
  <c r="W90" i="11"/>
  <c r="C90" i="11"/>
  <c r="R90" i="11"/>
  <c r="P90" i="11"/>
  <c r="D90" i="11"/>
  <c r="G90" i="11"/>
  <c r="Q90" i="11"/>
  <c r="H89" i="11"/>
  <c r="J89" i="11"/>
  <c r="E91" i="12"/>
  <c r="B91" i="16"/>
  <c r="C91" i="16"/>
  <c r="F91" i="12"/>
  <c r="C90" i="13"/>
  <c r="AU96" i="3"/>
  <c r="D91" i="13"/>
  <c r="I91" i="13"/>
  <c r="L91" i="13"/>
  <c r="J91" i="13"/>
  <c r="M91" i="13"/>
  <c r="B91" i="13"/>
  <c r="K91" i="13"/>
  <c r="K91" i="15"/>
  <c r="F91" i="15"/>
  <c r="D91" i="15"/>
  <c r="I91" i="15"/>
  <c r="E91" i="15"/>
  <c r="H91" i="15"/>
  <c r="G91" i="15"/>
  <c r="B91" i="15"/>
  <c r="J91" i="15"/>
  <c r="C90" i="14"/>
  <c r="C90" i="17"/>
  <c r="L91" i="14"/>
  <c r="J91" i="14"/>
  <c r="K91" i="14"/>
  <c r="D91" i="14"/>
  <c r="B91" i="14"/>
  <c r="I91" i="14"/>
  <c r="B91" i="17"/>
  <c r="D91" i="17"/>
  <c r="M91" i="17"/>
  <c r="J91" i="17"/>
  <c r="K91" i="17"/>
  <c r="I91" i="17"/>
  <c r="G91" i="17"/>
  <c r="L91" i="17"/>
  <c r="E91" i="17"/>
  <c r="H91" i="17" s="1"/>
  <c r="P91" i="12"/>
  <c r="K91" i="12"/>
  <c r="N91" i="12"/>
  <c r="L91" i="12"/>
  <c r="B91" i="12"/>
  <c r="D91" i="12"/>
  <c r="J91" i="12"/>
  <c r="M91" i="12"/>
  <c r="O91" i="12"/>
  <c r="I91" i="12"/>
  <c r="C90" i="12"/>
  <c r="G91" i="12"/>
  <c r="F90" i="18"/>
  <c r="N90" i="18" s="1"/>
  <c r="A90" i="18" s="1"/>
  <c r="C90" i="15"/>
  <c r="O91" i="11"/>
  <c r="N91" i="11"/>
  <c r="M91" i="11"/>
  <c r="X91" i="11"/>
  <c r="B91" i="11"/>
  <c r="C91" i="15" s="1"/>
  <c r="G91" i="18"/>
  <c r="J91" i="18"/>
  <c r="M91" i="18"/>
  <c r="I91" i="18"/>
  <c r="L91" i="18"/>
  <c r="K91" i="18"/>
  <c r="D91" i="18"/>
  <c r="E91" i="18"/>
  <c r="F91" i="18" s="1"/>
  <c r="D91" i="7"/>
  <c r="E91" i="7" s="1"/>
  <c r="A92" i="7"/>
  <c r="AT96" i="3"/>
  <c r="AW95" i="3"/>
  <c r="AX95" i="3" s="1"/>
  <c r="X95" i="3"/>
  <c r="AN95" i="3"/>
  <c r="AL95" i="3"/>
  <c r="Z95" i="3"/>
  <c r="AK95" i="3"/>
  <c r="Q95" i="3"/>
  <c r="AC95" i="3"/>
  <c r="K95" i="3"/>
  <c r="P95" i="3"/>
  <c r="F95" i="3"/>
  <c r="B95" i="3"/>
  <c r="AE95" i="3"/>
  <c r="G95" i="3"/>
  <c r="Y95" i="3"/>
  <c r="AH95" i="3"/>
  <c r="AM95" i="3"/>
  <c r="AI95" i="3"/>
  <c r="T95" i="3"/>
  <c r="AJ95" i="3"/>
  <c r="AA95" i="3"/>
  <c r="AR95" i="3"/>
  <c r="U95" i="3"/>
  <c r="L95" i="3"/>
  <c r="AB95" i="3"/>
  <c r="O95" i="3"/>
  <c r="AP95" i="3"/>
  <c r="AO95" i="3"/>
  <c r="AG95" i="3"/>
  <c r="R95" i="3"/>
  <c r="I95" i="3"/>
  <c r="W95" i="3"/>
  <c r="E95" i="3"/>
  <c r="H95" i="3"/>
  <c r="J95" i="3"/>
  <c r="S95" i="3"/>
  <c r="AD95" i="3"/>
  <c r="V95" i="3"/>
  <c r="AQ95" i="3"/>
  <c r="D95" i="3"/>
  <c r="AF95" i="3"/>
  <c r="C91" i="18" l="1"/>
  <c r="F91" i="17"/>
  <c r="H92" i="14"/>
  <c r="E92" i="14"/>
  <c r="F92" i="14"/>
  <c r="H91" i="18"/>
  <c r="H92" i="13"/>
  <c r="G92" i="13"/>
  <c r="F92" i="13"/>
  <c r="C91" i="13"/>
  <c r="N91" i="18"/>
  <c r="A91" i="18" s="1"/>
  <c r="B93" i="18"/>
  <c r="A93" i="17"/>
  <c r="A93" i="16"/>
  <c r="A93" i="15"/>
  <c r="C95" i="3"/>
  <c r="C93" i="7"/>
  <c r="A93" i="12"/>
  <c r="F93" i="12" s="1"/>
  <c r="A93" i="11"/>
  <c r="A93" i="14"/>
  <c r="G93" i="14" s="1"/>
  <c r="B93" i="7"/>
  <c r="A93" i="13"/>
  <c r="E93" i="13" s="1"/>
  <c r="D92" i="12"/>
  <c r="B92" i="12"/>
  <c r="O92" i="12"/>
  <c r="N92" i="12"/>
  <c r="J92" i="12"/>
  <c r="K92" i="12"/>
  <c r="P92" i="12"/>
  <c r="L92" i="12"/>
  <c r="M92" i="12"/>
  <c r="I92" i="12"/>
  <c r="G92" i="12"/>
  <c r="C91" i="17"/>
  <c r="H92" i="15"/>
  <c r="I92" i="15"/>
  <c r="F92" i="15"/>
  <c r="B92" i="15"/>
  <c r="D92" i="15"/>
  <c r="K92" i="15"/>
  <c r="G92" i="15"/>
  <c r="E92" i="15"/>
  <c r="J92" i="15"/>
  <c r="A891" i="11"/>
  <c r="V91" i="11"/>
  <c r="W91" i="11"/>
  <c r="T91" i="11"/>
  <c r="U91" i="11"/>
  <c r="R91" i="11"/>
  <c r="I91" i="11"/>
  <c r="F91" i="11"/>
  <c r="S91" i="11"/>
  <c r="C91" i="11"/>
  <c r="P91" i="11"/>
  <c r="L91" i="11"/>
  <c r="E91" i="11"/>
  <c r="D91" i="11"/>
  <c r="K91" i="11"/>
  <c r="Q91" i="11"/>
  <c r="G91" i="11"/>
  <c r="C91" i="14"/>
  <c r="H90" i="11"/>
  <c r="J90" i="11"/>
  <c r="K92" i="13"/>
  <c r="D92" i="13"/>
  <c r="I92" i="13"/>
  <c r="L92" i="13"/>
  <c r="M92" i="13"/>
  <c r="J92" i="13"/>
  <c r="B92" i="13"/>
  <c r="B92" i="16"/>
  <c r="C92" i="16"/>
  <c r="AU97" i="3"/>
  <c r="N92" i="11"/>
  <c r="B92" i="11"/>
  <c r="C92" i="18" s="1"/>
  <c r="O92" i="11"/>
  <c r="X92" i="11"/>
  <c r="M92" i="11"/>
  <c r="G92" i="17"/>
  <c r="L92" i="17"/>
  <c r="D92" i="17"/>
  <c r="B92" i="17"/>
  <c r="M92" i="17"/>
  <c r="K92" i="17"/>
  <c r="I92" i="17"/>
  <c r="J92" i="17"/>
  <c r="E92" i="17"/>
  <c r="F92" i="17" s="1"/>
  <c r="H92" i="12"/>
  <c r="E92" i="12"/>
  <c r="C91" i="12"/>
  <c r="B92" i="14"/>
  <c r="K92" i="14"/>
  <c r="L92" i="14"/>
  <c r="J92" i="14"/>
  <c r="D92" i="14"/>
  <c r="I92" i="14"/>
  <c r="I92" i="18"/>
  <c r="G92" i="18"/>
  <c r="J92" i="18"/>
  <c r="M92" i="18"/>
  <c r="K92" i="18"/>
  <c r="D92" i="18"/>
  <c r="L92" i="18"/>
  <c r="E92" i="18"/>
  <c r="H92" i="18" s="1"/>
  <c r="D92" i="7"/>
  <c r="E92" i="7" s="1"/>
  <c r="A93" i="7"/>
  <c r="AT97" i="3"/>
  <c r="AW96" i="3"/>
  <c r="AX96" i="3" s="1"/>
  <c r="AA96" i="3"/>
  <c r="F96" i="3"/>
  <c r="X96" i="3"/>
  <c r="Z96" i="3"/>
  <c r="L96" i="3"/>
  <c r="AC96" i="3"/>
  <c r="Q96" i="3"/>
  <c r="I96" i="3"/>
  <c r="B96" i="3"/>
  <c r="J96" i="3"/>
  <c r="AL96" i="3"/>
  <c r="AP96" i="3"/>
  <c r="P96" i="3"/>
  <c r="AF96" i="3"/>
  <c r="O96" i="3"/>
  <c r="G96" i="3"/>
  <c r="U96" i="3"/>
  <c r="AD96" i="3"/>
  <c r="AM96" i="3"/>
  <c r="AJ96" i="3"/>
  <c r="AK96" i="3"/>
  <c r="AR96" i="3"/>
  <c r="R96" i="3"/>
  <c r="K96" i="3"/>
  <c r="AO96" i="3"/>
  <c r="AB96" i="3"/>
  <c r="V96" i="3"/>
  <c r="AI96" i="3"/>
  <c r="AE96" i="3"/>
  <c r="W96" i="3"/>
  <c r="AN96" i="3"/>
  <c r="E96" i="3"/>
  <c r="AH96" i="3"/>
  <c r="T96" i="3"/>
  <c r="Y96" i="3"/>
  <c r="H96" i="3"/>
  <c r="D96" i="3"/>
  <c r="AG96" i="3"/>
  <c r="S96" i="3"/>
  <c r="AQ96" i="3"/>
  <c r="H93" i="14" l="1"/>
  <c r="G93" i="12"/>
  <c r="F93" i="13"/>
  <c r="H93" i="13"/>
  <c r="G93" i="13"/>
  <c r="E93" i="14"/>
  <c r="F93" i="14"/>
  <c r="B94" i="18"/>
  <c r="A94" i="17"/>
  <c r="C96" i="3"/>
  <c r="A94" i="16"/>
  <c r="A94" i="15"/>
  <c r="B94" i="7"/>
  <c r="A94" i="11"/>
  <c r="C94" i="7"/>
  <c r="A94" i="12"/>
  <c r="H94" i="12" s="1"/>
  <c r="A94" i="14"/>
  <c r="G94" i="14" s="1"/>
  <c r="A94" i="13"/>
  <c r="E94" i="13" s="1"/>
  <c r="A892" i="11"/>
  <c r="F92" i="11"/>
  <c r="C92" i="11"/>
  <c r="D92" i="11"/>
  <c r="W92" i="11"/>
  <c r="R92" i="11"/>
  <c r="K92" i="11"/>
  <c r="V92" i="11"/>
  <c r="T92" i="11"/>
  <c r="P92" i="11"/>
  <c r="S92" i="11"/>
  <c r="L92" i="11"/>
  <c r="E92" i="11"/>
  <c r="U92" i="11"/>
  <c r="I92" i="11"/>
  <c r="Q92" i="11"/>
  <c r="G92" i="11"/>
  <c r="C92" i="14"/>
  <c r="D93" i="12"/>
  <c r="B93" i="12"/>
  <c r="O93" i="12"/>
  <c r="N93" i="12"/>
  <c r="P93" i="12"/>
  <c r="J93" i="12"/>
  <c r="L93" i="12"/>
  <c r="M93" i="12"/>
  <c r="K93" i="12"/>
  <c r="I93" i="12"/>
  <c r="E93" i="12"/>
  <c r="H92" i="17"/>
  <c r="AU98" i="3"/>
  <c r="C92" i="15"/>
  <c r="B93" i="13"/>
  <c r="L93" i="13"/>
  <c r="I93" i="13"/>
  <c r="J93" i="13"/>
  <c r="D93" i="13"/>
  <c r="M93" i="13"/>
  <c r="K93" i="13"/>
  <c r="B93" i="16"/>
  <c r="C93" i="16"/>
  <c r="K93" i="15"/>
  <c r="I93" i="15"/>
  <c r="E93" i="15"/>
  <c r="D93" i="15"/>
  <c r="B93" i="15"/>
  <c r="G93" i="15"/>
  <c r="H93" i="15"/>
  <c r="F93" i="15"/>
  <c r="J93" i="15"/>
  <c r="C92" i="12"/>
  <c r="B93" i="17"/>
  <c r="I93" i="17"/>
  <c r="G93" i="17"/>
  <c r="M93" i="17"/>
  <c r="L93" i="17"/>
  <c r="D93" i="17"/>
  <c r="K93" i="17"/>
  <c r="J93" i="17"/>
  <c r="E93" i="17"/>
  <c r="F93" i="17" s="1"/>
  <c r="H91" i="11"/>
  <c r="J91" i="11"/>
  <c r="O93" i="11"/>
  <c r="N93" i="11"/>
  <c r="M93" i="11"/>
  <c r="X93" i="11"/>
  <c r="B93" i="11"/>
  <c r="C93" i="14" s="1"/>
  <c r="C92" i="13"/>
  <c r="C92" i="17"/>
  <c r="H93" i="12"/>
  <c r="F92" i="18"/>
  <c r="N92" i="18" s="1"/>
  <c r="A92" i="18" s="1"/>
  <c r="B93" i="14"/>
  <c r="K93" i="14"/>
  <c r="L93" i="14"/>
  <c r="D93" i="14"/>
  <c r="J93" i="14"/>
  <c r="I93" i="14"/>
  <c r="M93" i="18"/>
  <c r="I93" i="18"/>
  <c r="G93" i="18"/>
  <c r="J93" i="18"/>
  <c r="K93" i="18"/>
  <c r="L93" i="18"/>
  <c r="D93" i="18"/>
  <c r="E93" i="18"/>
  <c r="H93" i="18" s="1"/>
  <c r="D93" i="7"/>
  <c r="E93" i="7" s="1"/>
  <c r="A94" i="7"/>
  <c r="AT98" i="3"/>
  <c r="AW97" i="3"/>
  <c r="AX97" i="3" s="1"/>
  <c r="U97" i="3"/>
  <c r="E97" i="3"/>
  <c r="X97" i="3"/>
  <c r="S97" i="3"/>
  <c r="AI97" i="3"/>
  <c r="F97" i="3"/>
  <c r="AF97" i="3"/>
  <c r="R97" i="3"/>
  <c r="P97" i="3"/>
  <c r="Y97" i="3"/>
  <c r="L97" i="3"/>
  <c r="AH97" i="3"/>
  <c r="AJ97" i="3"/>
  <c r="T97" i="3"/>
  <c r="O97" i="3"/>
  <c r="J97" i="3"/>
  <c r="Z97" i="3"/>
  <c r="AP97" i="3"/>
  <c r="H97" i="3"/>
  <c r="B97" i="3"/>
  <c r="AE97" i="3"/>
  <c r="I97" i="3"/>
  <c r="G97" i="3"/>
  <c r="D97" i="3"/>
  <c r="AB97" i="3"/>
  <c r="AR97" i="3"/>
  <c r="AA97" i="3"/>
  <c r="AQ97" i="3"/>
  <c r="AN97" i="3"/>
  <c r="AM97" i="3"/>
  <c r="AC97" i="3"/>
  <c r="AD97" i="3"/>
  <c r="AO97" i="3"/>
  <c r="K97" i="3"/>
  <c r="AL97" i="3"/>
  <c r="V97" i="3"/>
  <c r="AK97" i="3"/>
  <c r="AG97" i="3"/>
  <c r="W97" i="3"/>
  <c r="Q97" i="3"/>
  <c r="G94" i="12" l="1"/>
  <c r="E94" i="12"/>
  <c r="F94" i="12"/>
  <c r="E94" i="14"/>
  <c r="F94" i="14"/>
  <c r="H94" i="13"/>
  <c r="G94" i="13"/>
  <c r="H94" i="14"/>
  <c r="F94" i="13"/>
  <c r="H93" i="17"/>
  <c r="F93" i="18"/>
  <c r="N93" i="18" s="1"/>
  <c r="A93" i="18" s="1"/>
  <c r="B95" i="18"/>
  <c r="A95" i="17"/>
  <c r="A95" i="16"/>
  <c r="A95" i="15"/>
  <c r="C97" i="3"/>
  <c r="A95" i="12"/>
  <c r="H95" i="12" s="1"/>
  <c r="A95" i="14"/>
  <c r="E95" i="14" s="1"/>
  <c r="C95" i="7"/>
  <c r="A95" i="11"/>
  <c r="B95" i="7"/>
  <c r="A95" i="13"/>
  <c r="G95" i="13" s="1"/>
  <c r="C93" i="17"/>
  <c r="C93" i="12"/>
  <c r="B94" i="11"/>
  <c r="C94" i="14" s="1"/>
  <c r="X94" i="11"/>
  <c r="N94" i="11"/>
  <c r="O94" i="11"/>
  <c r="M94" i="11"/>
  <c r="C93" i="15"/>
  <c r="C93" i="13"/>
  <c r="C93" i="18"/>
  <c r="AU99" i="3"/>
  <c r="J94" i="13"/>
  <c r="B94" i="13"/>
  <c r="D94" i="13"/>
  <c r="L94" i="13"/>
  <c r="K94" i="13"/>
  <c r="M94" i="13"/>
  <c r="I94" i="13"/>
  <c r="J92" i="11"/>
  <c r="H92" i="11"/>
  <c r="B94" i="16"/>
  <c r="C94" i="16"/>
  <c r="D94" i="14"/>
  <c r="J94" i="14"/>
  <c r="L94" i="14"/>
  <c r="K94" i="14"/>
  <c r="B94" i="14"/>
  <c r="I94" i="14"/>
  <c r="G94" i="17"/>
  <c r="D94" i="17"/>
  <c r="B94" i="17"/>
  <c r="L94" i="17"/>
  <c r="K94" i="17"/>
  <c r="J94" i="17"/>
  <c r="M94" i="17"/>
  <c r="I94" i="17"/>
  <c r="E94" i="17"/>
  <c r="F94" i="17" s="1"/>
  <c r="I93" i="11"/>
  <c r="F93" i="11"/>
  <c r="E93" i="11"/>
  <c r="D93" i="11"/>
  <c r="C93" i="11"/>
  <c r="A893" i="11"/>
  <c r="U93" i="11"/>
  <c r="R93" i="11"/>
  <c r="K93" i="11"/>
  <c r="V93" i="11"/>
  <c r="L93" i="11"/>
  <c r="W93" i="11"/>
  <c r="P93" i="11"/>
  <c r="T93" i="11"/>
  <c r="S93" i="11"/>
  <c r="Q93" i="11"/>
  <c r="G93" i="11"/>
  <c r="H94" i="15"/>
  <c r="B94" i="15"/>
  <c r="F94" i="15"/>
  <c r="D94" i="15"/>
  <c r="K94" i="15"/>
  <c r="G94" i="15"/>
  <c r="E94" i="15"/>
  <c r="I94" i="15"/>
  <c r="J94" i="15"/>
  <c r="O94" i="12"/>
  <c r="M94" i="12"/>
  <c r="P94" i="12"/>
  <c r="K94" i="12"/>
  <c r="J94" i="12"/>
  <c r="N94" i="12"/>
  <c r="B94" i="12"/>
  <c r="L94" i="12"/>
  <c r="D94" i="12"/>
  <c r="I94" i="12"/>
  <c r="M94" i="18"/>
  <c r="G94" i="18"/>
  <c r="L94" i="18"/>
  <c r="K94" i="18"/>
  <c r="I94" i="18"/>
  <c r="J94" i="18"/>
  <c r="D94" i="18"/>
  <c r="E94" i="18"/>
  <c r="F94" i="18" s="1"/>
  <c r="D94" i="7"/>
  <c r="E94" i="7" s="1"/>
  <c r="A95" i="7"/>
  <c r="AT99" i="3"/>
  <c r="AW98" i="3"/>
  <c r="AX98" i="3" s="1"/>
  <c r="R98" i="3"/>
  <c r="Z98" i="3"/>
  <c r="AC98" i="3"/>
  <c r="AG98" i="3"/>
  <c r="AM98" i="3"/>
  <c r="G98" i="3"/>
  <c r="AO98" i="3"/>
  <c r="AP98" i="3"/>
  <c r="B98" i="3"/>
  <c r="AL98" i="3"/>
  <c r="S98" i="3"/>
  <c r="W98" i="3"/>
  <c r="H98" i="3"/>
  <c r="AF98" i="3"/>
  <c r="AD98" i="3"/>
  <c r="AE98" i="3"/>
  <c r="AQ98" i="3"/>
  <c r="Y98" i="3"/>
  <c r="D98" i="3"/>
  <c r="L98" i="3"/>
  <c r="AI98" i="3"/>
  <c r="V98" i="3"/>
  <c r="J98" i="3"/>
  <c r="AR98" i="3"/>
  <c r="U98" i="3"/>
  <c r="E98" i="3"/>
  <c r="T98" i="3"/>
  <c r="O98" i="3"/>
  <c r="AA98" i="3"/>
  <c r="I98" i="3"/>
  <c r="AJ98" i="3"/>
  <c r="X98" i="3"/>
  <c r="Q98" i="3"/>
  <c r="AB98" i="3"/>
  <c r="F98" i="3"/>
  <c r="P98" i="3"/>
  <c r="K98" i="3"/>
  <c r="AH98" i="3"/>
  <c r="AN98" i="3"/>
  <c r="AK98" i="3"/>
  <c r="H95" i="13" l="1"/>
  <c r="E95" i="13"/>
  <c r="F95" i="13"/>
  <c r="F95" i="14"/>
  <c r="H94" i="18"/>
  <c r="C94" i="17"/>
  <c r="C94" i="15"/>
  <c r="F95" i="12"/>
  <c r="C94" i="18"/>
  <c r="C94" i="13"/>
  <c r="E95" i="12"/>
  <c r="N94" i="18"/>
  <c r="A94" i="18" s="1"/>
  <c r="C94" i="12"/>
  <c r="G95" i="12"/>
  <c r="G95" i="14"/>
  <c r="B96" i="18"/>
  <c r="A96" i="17"/>
  <c r="C98" i="3"/>
  <c r="A96" i="16"/>
  <c r="A96" i="15"/>
  <c r="A96" i="14"/>
  <c r="H96" i="14" s="1"/>
  <c r="A96" i="11"/>
  <c r="A96" i="12"/>
  <c r="E96" i="12" s="1"/>
  <c r="B96" i="7"/>
  <c r="C96" i="7"/>
  <c r="A96" i="13"/>
  <c r="G96" i="13" s="1"/>
  <c r="L95" i="14"/>
  <c r="J95" i="14"/>
  <c r="D95" i="14"/>
  <c r="K95" i="14"/>
  <c r="B95" i="14"/>
  <c r="I95" i="14"/>
  <c r="H95" i="14"/>
  <c r="AU100" i="3"/>
  <c r="A894" i="11"/>
  <c r="F94" i="11"/>
  <c r="C94" i="11"/>
  <c r="D94" i="11"/>
  <c r="W94" i="11"/>
  <c r="R94" i="11"/>
  <c r="K94" i="11"/>
  <c r="U94" i="11"/>
  <c r="S94" i="11"/>
  <c r="I94" i="11"/>
  <c r="T94" i="11"/>
  <c r="L94" i="11"/>
  <c r="E94" i="11"/>
  <c r="V94" i="11"/>
  <c r="P94" i="11"/>
  <c r="Q94" i="11"/>
  <c r="G94" i="11"/>
  <c r="B95" i="12"/>
  <c r="O95" i="12"/>
  <c r="M95" i="12"/>
  <c r="L95" i="12"/>
  <c r="P95" i="12"/>
  <c r="D95" i="12"/>
  <c r="N95" i="12"/>
  <c r="J95" i="12"/>
  <c r="K95" i="12"/>
  <c r="I95" i="12"/>
  <c r="K95" i="15"/>
  <c r="F95" i="15"/>
  <c r="D95" i="15"/>
  <c r="B95" i="15"/>
  <c r="I95" i="15"/>
  <c r="H95" i="15"/>
  <c r="G95" i="15"/>
  <c r="E95" i="15"/>
  <c r="J95" i="15"/>
  <c r="J93" i="11"/>
  <c r="H93" i="11"/>
  <c r="I95" i="13"/>
  <c r="L95" i="13"/>
  <c r="M95" i="13"/>
  <c r="K95" i="13"/>
  <c r="D95" i="13"/>
  <c r="B95" i="13"/>
  <c r="J95" i="13"/>
  <c r="B95" i="16"/>
  <c r="C95" i="16"/>
  <c r="H94" i="17"/>
  <c r="B95" i="17"/>
  <c r="I95" i="17"/>
  <c r="G95" i="17"/>
  <c r="D95" i="17"/>
  <c r="M95" i="17"/>
  <c r="K95" i="17"/>
  <c r="J95" i="17"/>
  <c r="L95" i="17"/>
  <c r="E95" i="17"/>
  <c r="H95" i="17" s="1"/>
  <c r="N95" i="11"/>
  <c r="B95" i="11"/>
  <c r="C95" i="17" s="1"/>
  <c r="O95" i="11"/>
  <c r="M95" i="11"/>
  <c r="X95" i="11"/>
  <c r="J95" i="18"/>
  <c r="M95" i="18"/>
  <c r="I95" i="18"/>
  <c r="L95" i="18"/>
  <c r="K95" i="18"/>
  <c r="G95" i="18"/>
  <c r="D95" i="18"/>
  <c r="E95" i="18"/>
  <c r="F95" i="18" s="1"/>
  <c r="D95" i="7"/>
  <c r="E95" i="7" s="1"/>
  <c r="A96" i="7"/>
  <c r="AT100" i="3"/>
  <c r="AW99" i="3"/>
  <c r="AX99" i="3" s="1"/>
  <c r="AC99" i="3"/>
  <c r="AH99" i="3"/>
  <c r="O99" i="3"/>
  <c r="AR99" i="3"/>
  <c r="E99" i="3"/>
  <c r="T99" i="3"/>
  <c r="S99" i="3"/>
  <c r="AL99" i="3"/>
  <c r="J99" i="3"/>
  <c r="K99" i="3"/>
  <c r="U99" i="3"/>
  <c r="B99" i="3"/>
  <c r="X99" i="3"/>
  <c r="AA99" i="3"/>
  <c r="R99" i="3"/>
  <c r="AB99" i="3"/>
  <c r="W99" i="3"/>
  <c r="AM99" i="3"/>
  <c r="I99" i="3"/>
  <c r="AJ99" i="3"/>
  <c r="F99" i="3"/>
  <c r="V99" i="3"/>
  <c r="AK99" i="3"/>
  <c r="L99" i="3"/>
  <c r="H99" i="3"/>
  <c r="AO99" i="3"/>
  <c r="AD99" i="3"/>
  <c r="Q99" i="3"/>
  <c r="AI99" i="3"/>
  <c r="G99" i="3"/>
  <c r="Y99" i="3"/>
  <c r="AQ99" i="3"/>
  <c r="AG99" i="3"/>
  <c r="AE99" i="3"/>
  <c r="P99" i="3"/>
  <c r="AP99" i="3"/>
  <c r="AF99" i="3"/>
  <c r="Z99" i="3"/>
  <c r="D99" i="3"/>
  <c r="AN99" i="3"/>
  <c r="H96" i="13" l="1"/>
  <c r="E96" i="13"/>
  <c r="G96" i="14"/>
  <c r="F96" i="13"/>
  <c r="N95" i="18"/>
  <c r="A95" i="18" s="1"/>
  <c r="C95" i="18"/>
  <c r="C95" i="12"/>
  <c r="H95" i="18"/>
  <c r="G96" i="12"/>
  <c r="B97" i="18"/>
  <c r="A97" i="17"/>
  <c r="A97" i="16"/>
  <c r="C99" i="3"/>
  <c r="A97" i="15"/>
  <c r="A97" i="14"/>
  <c r="F97" i="14" s="1"/>
  <c r="A97" i="12"/>
  <c r="E97" i="12" s="1"/>
  <c r="C97" i="7"/>
  <c r="A97" i="11"/>
  <c r="B97" i="7"/>
  <c r="A97" i="13"/>
  <c r="H97" i="13" s="1"/>
  <c r="H96" i="12"/>
  <c r="J94" i="11"/>
  <c r="H94" i="11"/>
  <c r="H96" i="15"/>
  <c r="K96" i="15"/>
  <c r="I96" i="15"/>
  <c r="F96" i="15"/>
  <c r="G96" i="15"/>
  <c r="D96" i="15"/>
  <c r="B96" i="15"/>
  <c r="E96" i="15"/>
  <c r="J96" i="15"/>
  <c r="B96" i="16"/>
  <c r="C96" i="16"/>
  <c r="B96" i="13"/>
  <c r="I96" i="13"/>
  <c r="L96" i="13"/>
  <c r="D96" i="13"/>
  <c r="K96" i="13"/>
  <c r="J96" i="13"/>
  <c r="M96" i="13"/>
  <c r="X96" i="11"/>
  <c r="O96" i="11"/>
  <c r="N96" i="11"/>
  <c r="B96" i="11"/>
  <c r="C96" i="17" s="1"/>
  <c r="M96" i="11"/>
  <c r="L96" i="14"/>
  <c r="J96" i="14"/>
  <c r="K96" i="14"/>
  <c r="D96" i="14"/>
  <c r="B96" i="14"/>
  <c r="I96" i="14"/>
  <c r="AU101" i="3"/>
  <c r="E96" i="14"/>
  <c r="F95" i="17"/>
  <c r="G96" i="17"/>
  <c r="D96" i="17"/>
  <c r="L96" i="17"/>
  <c r="M96" i="17"/>
  <c r="I96" i="17"/>
  <c r="J96" i="17"/>
  <c r="B96" i="17"/>
  <c r="K96" i="17"/>
  <c r="E96" i="17"/>
  <c r="H96" i="17" s="1"/>
  <c r="P96" i="12"/>
  <c r="K96" i="12"/>
  <c r="N96" i="12"/>
  <c r="L96" i="12"/>
  <c r="B96" i="12"/>
  <c r="O96" i="12"/>
  <c r="M96" i="12"/>
  <c r="D96" i="12"/>
  <c r="J96" i="12"/>
  <c r="I96" i="12"/>
  <c r="F96" i="12"/>
  <c r="F96" i="14"/>
  <c r="A895" i="11"/>
  <c r="U95" i="11"/>
  <c r="R95" i="11"/>
  <c r="S95" i="11"/>
  <c r="P95" i="11"/>
  <c r="K95" i="11"/>
  <c r="L95" i="11"/>
  <c r="C95" i="11"/>
  <c r="F95" i="11"/>
  <c r="D95" i="11"/>
  <c r="E95" i="11"/>
  <c r="T95" i="11"/>
  <c r="W95" i="11"/>
  <c r="I95" i="11"/>
  <c r="V95" i="11"/>
  <c r="G95" i="11"/>
  <c r="Q95" i="11"/>
  <c r="C95" i="13"/>
  <c r="C95" i="15"/>
  <c r="C95" i="14"/>
  <c r="I96" i="18"/>
  <c r="J96" i="18"/>
  <c r="M96" i="18"/>
  <c r="D96" i="18"/>
  <c r="K96" i="18"/>
  <c r="L96" i="18"/>
  <c r="G96" i="18"/>
  <c r="E96" i="18"/>
  <c r="H96" i="18" s="1"/>
  <c r="D96" i="7"/>
  <c r="E96" i="7" s="1"/>
  <c r="A97" i="7"/>
  <c r="AT101" i="3"/>
  <c r="AW100" i="3"/>
  <c r="AX100" i="3" s="1"/>
  <c r="AR100" i="3"/>
  <c r="T100" i="3"/>
  <c r="AO100" i="3"/>
  <c r="AA100" i="3"/>
  <c r="K100" i="3"/>
  <c r="F100" i="3"/>
  <c r="AB100" i="3"/>
  <c r="AL100" i="3"/>
  <c r="Y100" i="3"/>
  <c r="R100" i="3"/>
  <c r="AQ100" i="3"/>
  <c r="J100" i="3"/>
  <c r="AP100" i="3"/>
  <c r="Z100" i="3"/>
  <c r="H100" i="3"/>
  <c r="AG100" i="3"/>
  <c r="AN100" i="3"/>
  <c r="G100" i="3"/>
  <c r="U100" i="3"/>
  <c r="AK100" i="3"/>
  <c r="AM100" i="3"/>
  <c r="W100" i="3"/>
  <c r="V100" i="3"/>
  <c r="O100" i="3"/>
  <c r="D100" i="3"/>
  <c r="I100" i="3"/>
  <c r="AF100" i="3"/>
  <c r="L100" i="3"/>
  <c r="Q100" i="3"/>
  <c r="AC100" i="3"/>
  <c r="P100" i="3"/>
  <c r="AJ100" i="3"/>
  <c r="X100" i="3"/>
  <c r="AD100" i="3"/>
  <c r="E100" i="3"/>
  <c r="AI100" i="3"/>
  <c r="AE100" i="3"/>
  <c r="B100" i="3"/>
  <c r="AH100" i="3"/>
  <c r="S100" i="3"/>
  <c r="H97" i="14" l="1"/>
  <c r="E97" i="14"/>
  <c r="E97" i="13"/>
  <c r="G97" i="14"/>
  <c r="F97" i="13"/>
  <c r="G97" i="13"/>
  <c r="H97" i="12"/>
  <c r="C96" i="14"/>
  <c r="C96" i="12"/>
  <c r="C96" i="18"/>
  <c r="C96" i="15"/>
  <c r="B98" i="18"/>
  <c r="A98" i="17"/>
  <c r="A98" i="16"/>
  <c r="A98" i="15"/>
  <c r="C100" i="3"/>
  <c r="C98" i="7"/>
  <c r="A98" i="14"/>
  <c r="H98" i="14" s="1"/>
  <c r="A98" i="11"/>
  <c r="A98" i="12"/>
  <c r="G98" i="12" s="1"/>
  <c r="B98" i="7"/>
  <c r="A98" i="13"/>
  <c r="H98" i="13" s="1"/>
  <c r="AU102" i="3"/>
  <c r="N97" i="12"/>
  <c r="L97" i="12"/>
  <c r="J97" i="12"/>
  <c r="O97" i="12"/>
  <c r="M97" i="12"/>
  <c r="K97" i="12"/>
  <c r="P97" i="12"/>
  <c r="B97" i="12"/>
  <c r="D97" i="12"/>
  <c r="I97" i="12"/>
  <c r="F97" i="12"/>
  <c r="A896" i="11"/>
  <c r="F96" i="11"/>
  <c r="C96" i="11"/>
  <c r="D96" i="11"/>
  <c r="W96" i="11"/>
  <c r="R96" i="11"/>
  <c r="K96" i="11"/>
  <c r="L96" i="11"/>
  <c r="U96" i="11"/>
  <c r="E96" i="11"/>
  <c r="V96" i="11"/>
  <c r="P96" i="11"/>
  <c r="S96" i="11"/>
  <c r="T96" i="11"/>
  <c r="I96" i="11"/>
  <c r="G96" i="11"/>
  <c r="Q96" i="11"/>
  <c r="C96" i="13"/>
  <c r="K97" i="14"/>
  <c r="J97" i="14"/>
  <c r="L97" i="14"/>
  <c r="B97" i="14"/>
  <c r="D97" i="14"/>
  <c r="I97" i="14"/>
  <c r="F96" i="18"/>
  <c r="N96" i="18" s="1"/>
  <c r="A96" i="18" s="1"/>
  <c r="M97" i="13"/>
  <c r="D97" i="13"/>
  <c r="K97" i="13"/>
  <c r="I97" i="13"/>
  <c r="B97" i="13"/>
  <c r="L97" i="13"/>
  <c r="J97" i="13"/>
  <c r="B97" i="16"/>
  <c r="C97" i="16"/>
  <c r="F96" i="17"/>
  <c r="B97" i="17"/>
  <c r="J97" i="17"/>
  <c r="M97" i="17"/>
  <c r="I97" i="17"/>
  <c r="G97" i="17"/>
  <c r="K97" i="17"/>
  <c r="L97" i="17"/>
  <c r="D97" i="17"/>
  <c r="E97" i="17"/>
  <c r="F97" i="17" s="1"/>
  <c r="H95" i="11"/>
  <c r="J95" i="11"/>
  <c r="K97" i="15"/>
  <c r="E97" i="15"/>
  <c r="F97" i="15"/>
  <c r="I97" i="15"/>
  <c r="G97" i="15"/>
  <c r="H97" i="15"/>
  <c r="D97" i="15"/>
  <c r="B97" i="15"/>
  <c r="J97" i="15"/>
  <c r="G97" i="12"/>
  <c r="N97" i="11"/>
  <c r="B97" i="11"/>
  <c r="C97" i="15" s="1"/>
  <c r="O97" i="11"/>
  <c r="X97" i="11"/>
  <c r="M97" i="11"/>
  <c r="I97" i="18"/>
  <c r="G97" i="18"/>
  <c r="J97" i="18"/>
  <c r="M97" i="18"/>
  <c r="K97" i="18"/>
  <c r="D97" i="18"/>
  <c r="L97" i="18"/>
  <c r="E97" i="18"/>
  <c r="H97" i="18" s="1"/>
  <c r="D97" i="7"/>
  <c r="E97" i="7" s="1"/>
  <c r="A98" i="7"/>
  <c r="AT102" i="3"/>
  <c r="AW101" i="3"/>
  <c r="AX101" i="3" s="1"/>
  <c r="AO101" i="3"/>
  <c r="G101" i="3"/>
  <c r="AA101" i="3"/>
  <c r="AH101" i="3"/>
  <c r="H101" i="3"/>
  <c r="J101" i="3"/>
  <c r="V101" i="3"/>
  <c r="AQ101" i="3"/>
  <c r="AD101" i="3"/>
  <c r="R101" i="3"/>
  <c r="AJ101" i="3"/>
  <c r="AF101" i="3"/>
  <c r="B101" i="3"/>
  <c r="AM101" i="3"/>
  <c r="T101" i="3"/>
  <c r="L101" i="3"/>
  <c r="AP101" i="3"/>
  <c r="AE101" i="3"/>
  <c r="Q101" i="3"/>
  <c r="K101" i="3"/>
  <c r="I101" i="3"/>
  <c r="X101" i="3"/>
  <c r="W101" i="3"/>
  <c r="AL101" i="3"/>
  <c r="AI101" i="3"/>
  <c r="E101" i="3"/>
  <c r="U101" i="3"/>
  <c r="AB101" i="3"/>
  <c r="O101" i="3"/>
  <c r="AN101" i="3"/>
  <c r="D101" i="3"/>
  <c r="AG101" i="3"/>
  <c r="Z101" i="3"/>
  <c r="F101" i="3"/>
  <c r="S101" i="3"/>
  <c r="AC101" i="3"/>
  <c r="AK101" i="3"/>
  <c r="P101" i="3"/>
  <c r="Y101" i="3"/>
  <c r="AR101" i="3"/>
  <c r="E98" i="14" l="1"/>
  <c r="F98" i="14"/>
  <c r="E98" i="13"/>
  <c r="G98" i="13"/>
  <c r="F98" i="13"/>
  <c r="C97" i="13"/>
  <c r="H98" i="12"/>
  <c r="C97" i="18"/>
  <c r="C97" i="14"/>
  <c r="E98" i="12"/>
  <c r="F98" i="12"/>
  <c r="B99" i="18"/>
  <c r="A99" i="17"/>
  <c r="A99" i="16"/>
  <c r="C101" i="3"/>
  <c r="A99" i="15"/>
  <c r="A99" i="11"/>
  <c r="A99" i="12"/>
  <c r="E99" i="12" s="1"/>
  <c r="B99" i="7"/>
  <c r="C99" i="7"/>
  <c r="A99" i="14"/>
  <c r="F99" i="14" s="1"/>
  <c r="A99" i="13"/>
  <c r="G99" i="13" s="1"/>
  <c r="B98" i="11"/>
  <c r="C98" i="13" s="1"/>
  <c r="O98" i="11"/>
  <c r="M98" i="11"/>
  <c r="N98" i="11"/>
  <c r="X98" i="11"/>
  <c r="H97" i="17"/>
  <c r="J98" i="14"/>
  <c r="D98" i="14"/>
  <c r="B98" i="14"/>
  <c r="L98" i="14"/>
  <c r="K98" i="14"/>
  <c r="I98" i="14"/>
  <c r="C97" i="17"/>
  <c r="C97" i="12"/>
  <c r="AU103" i="3"/>
  <c r="H98" i="15"/>
  <c r="B98" i="15"/>
  <c r="K98" i="15"/>
  <c r="F98" i="15"/>
  <c r="I98" i="15"/>
  <c r="E98" i="15"/>
  <c r="D98" i="15"/>
  <c r="G98" i="15"/>
  <c r="J98" i="15"/>
  <c r="G98" i="14"/>
  <c r="D98" i="13"/>
  <c r="J98" i="13"/>
  <c r="I98" i="13"/>
  <c r="L98" i="13"/>
  <c r="K98" i="13"/>
  <c r="M98" i="13"/>
  <c r="B98" i="13"/>
  <c r="B98" i="16"/>
  <c r="C98" i="16"/>
  <c r="H96" i="11"/>
  <c r="J96" i="11"/>
  <c r="C97" i="11"/>
  <c r="A897" i="11"/>
  <c r="V97" i="11"/>
  <c r="W97" i="11"/>
  <c r="T97" i="11"/>
  <c r="K97" i="11"/>
  <c r="L97" i="11"/>
  <c r="U97" i="11"/>
  <c r="S97" i="11"/>
  <c r="I97" i="11"/>
  <c r="P97" i="11"/>
  <c r="E97" i="11"/>
  <c r="D97" i="11"/>
  <c r="F97" i="11"/>
  <c r="R97" i="11"/>
  <c r="Q97" i="11"/>
  <c r="G97" i="11"/>
  <c r="G98" i="17"/>
  <c r="D98" i="17"/>
  <c r="M98" i="17"/>
  <c r="L98" i="17"/>
  <c r="K98" i="17"/>
  <c r="J98" i="17"/>
  <c r="B98" i="17"/>
  <c r="I98" i="17"/>
  <c r="E98" i="17"/>
  <c r="F98" i="17" s="1"/>
  <c r="F97" i="18"/>
  <c r="N97" i="18" s="1"/>
  <c r="A97" i="18" s="1"/>
  <c r="L98" i="12"/>
  <c r="J98" i="12"/>
  <c r="D98" i="12"/>
  <c r="M98" i="12"/>
  <c r="K98" i="12"/>
  <c r="N98" i="12"/>
  <c r="O98" i="12"/>
  <c r="P98" i="12"/>
  <c r="B98" i="12"/>
  <c r="I98" i="12"/>
  <c r="J98" i="18"/>
  <c r="M98" i="18"/>
  <c r="G98" i="18"/>
  <c r="D98" i="18"/>
  <c r="K98" i="18"/>
  <c r="I98" i="18"/>
  <c r="L98" i="18"/>
  <c r="E98" i="18"/>
  <c r="H98" i="18" s="1"/>
  <c r="D98" i="7"/>
  <c r="E98" i="7" s="1"/>
  <c r="A99" i="7"/>
  <c r="AT103" i="3"/>
  <c r="AW102" i="3"/>
  <c r="AX102" i="3" s="1"/>
  <c r="AQ102" i="3"/>
  <c r="Q102" i="3"/>
  <c r="B102" i="3"/>
  <c r="AH102" i="3"/>
  <c r="AJ102" i="3"/>
  <c r="T102" i="3"/>
  <c r="AE102" i="3"/>
  <c r="F102" i="3"/>
  <c r="Y102" i="3"/>
  <c r="Z102" i="3"/>
  <c r="AM102" i="3"/>
  <c r="AI102" i="3"/>
  <c r="AO102" i="3"/>
  <c r="AD102" i="3"/>
  <c r="P102" i="3"/>
  <c r="S102" i="3"/>
  <c r="I102" i="3"/>
  <c r="AF102" i="3"/>
  <c r="V102" i="3"/>
  <c r="AG102" i="3"/>
  <c r="X102" i="3"/>
  <c r="U102" i="3"/>
  <c r="AP102" i="3"/>
  <c r="E102" i="3"/>
  <c r="AN102" i="3"/>
  <c r="AC102" i="3"/>
  <c r="L102" i="3"/>
  <c r="W102" i="3"/>
  <c r="AL102" i="3"/>
  <c r="AB102" i="3"/>
  <c r="G102" i="3"/>
  <c r="R102" i="3"/>
  <c r="H102" i="3"/>
  <c r="D102" i="3"/>
  <c r="O102" i="3"/>
  <c r="AA102" i="3"/>
  <c r="AR102" i="3"/>
  <c r="J102" i="3"/>
  <c r="AK102" i="3"/>
  <c r="K102" i="3"/>
  <c r="E99" i="13" l="1"/>
  <c r="F99" i="13"/>
  <c r="H99" i="13"/>
  <c r="C98" i="18"/>
  <c r="H99" i="14"/>
  <c r="G99" i="14"/>
  <c r="E99" i="14"/>
  <c r="H98" i="17"/>
  <c r="C98" i="12"/>
  <c r="C98" i="14"/>
  <c r="B100" i="18"/>
  <c r="A100" i="17"/>
  <c r="A100" i="16"/>
  <c r="C102" i="3"/>
  <c r="A100" i="15"/>
  <c r="A100" i="12"/>
  <c r="E100" i="12" s="1"/>
  <c r="A100" i="14"/>
  <c r="H100" i="14" s="1"/>
  <c r="A100" i="11"/>
  <c r="B100" i="7"/>
  <c r="C100" i="7"/>
  <c r="A100" i="13"/>
  <c r="G100" i="13" s="1"/>
  <c r="AU104" i="3"/>
  <c r="O99" i="11"/>
  <c r="M99" i="11"/>
  <c r="X99" i="11"/>
  <c r="N99" i="11"/>
  <c r="B99" i="11"/>
  <c r="C99" i="13" s="1"/>
  <c r="G99" i="12"/>
  <c r="K99" i="15"/>
  <c r="I99" i="15"/>
  <c r="E99" i="15"/>
  <c r="H99" i="15"/>
  <c r="F99" i="15"/>
  <c r="D99" i="15"/>
  <c r="B99" i="15"/>
  <c r="G99" i="15"/>
  <c r="J99" i="15"/>
  <c r="H97" i="11"/>
  <c r="J97" i="11"/>
  <c r="A898" i="11"/>
  <c r="R98" i="11"/>
  <c r="K98" i="11"/>
  <c r="D98" i="11"/>
  <c r="F98" i="11"/>
  <c r="W98" i="11"/>
  <c r="U98" i="11"/>
  <c r="T98" i="11"/>
  <c r="E98" i="11"/>
  <c r="L98" i="11"/>
  <c r="S98" i="11"/>
  <c r="I98" i="11"/>
  <c r="P98" i="11"/>
  <c r="V98" i="11"/>
  <c r="C98" i="11"/>
  <c r="Q98" i="11"/>
  <c r="G98" i="11"/>
  <c r="I99" i="13"/>
  <c r="D99" i="13"/>
  <c r="M99" i="13"/>
  <c r="B99" i="13"/>
  <c r="K99" i="13"/>
  <c r="J99" i="13"/>
  <c r="L99" i="13"/>
  <c r="B99" i="16"/>
  <c r="C99" i="16"/>
  <c r="N99" i="12"/>
  <c r="L99" i="12"/>
  <c r="J99" i="12"/>
  <c r="O99" i="12"/>
  <c r="M99" i="12"/>
  <c r="K99" i="12"/>
  <c r="P99" i="12"/>
  <c r="D99" i="12"/>
  <c r="B99" i="12"/>
  <c r="I99" i="12"/>
  <c r="F99" i="12"/>
  <c r="K99" i="14"/>
  <c r="J99" i="14"/>
  <c r="D99" i="14"/>
  <c r="B99" i="14"/>
  <c r="L99" i="14"/>
  <c r="I99" i="14"/>
  <c r="B99" i="17"/>
  <c r="M99" i="17"/>
  <c r="D99" i="17"/>
  <c r="K99" i="17"/>
  <c r="G99" i="17"/>
  <c r="L99" i="17"/>
  <c r="J99" i="17"/>
  <c r="I99" i="17"/>
  <c r="C99" i="17"/>
  <c r="E99" i="17"/>
  <c r="H99" i="17" s="1"/>
  <c r="H99" i="12"/>
  <c r="F98" i="18"/>
  <c r="N98" i="18" s="1"/>
  <c r="A98" i="18" s="1"/>
  <c r="C98" i="17"/>
  <c r="C98" i="15"/>
  <c r="M99" i="18"/>
  <c r="G99" i="18"/>
  <c r="L99" i="18"/>
  <c r="J99" i="18"/>
  <c r="D99" i="18"/>
  <c r="K99" i="18"/>
  <c r="I99" i="18"/>
  <c r="E99" i="18"/>
  <c r="F99" i="18" s="1"/>
  <c r="D99" i="7"/>
  <c r="E99" i="7" s="1"/>
  <c r="A100" i="7"/>
  <c r="AT104" i="3"/>
  <c r="AW103" i="3"/>
  <c r="AX103" i="3" s="1"/>
  <c r="F103" i="3"/>
  <c r="W103" i="3"/>
  <c r="Y103" i="3"/>
  <c r="AQ103" i="3"/>
  <c r="AL103" i="3"/>
  <c r="AI103" i="3"/>
  <c r="AP103" i="3"/>
  <c r="AO103" i="3"/>
  <c r="J103" i="3"/>
  <c r="H103" i="3"/>
  <c r="AJ103" i="3"/>
  <c r="AH103" i="3"/>
  <c r="AR103" i="3"/>
  <c r="V103" i="3"/>
  <c r="I103" i="3"/>
  <c r="AE103" i="3"/>
  <c r="AC103" i="3"/>
  <c r="AD103" i="3"/>
  <c r="G103" i="3"/>
  <c r="B103" i="3"/>
  <c r="AG103" i="3"/>
  <c r="U103" i="3"/>
  <c r="AM103" i="3"/>
  <c r="E103" i="3"/>
  <c r="T103" i="3"/>
  <c r="Q103" i="3"/>
  <c r="AB103" i="3"/>
  <c r="S103" i="3"/>
  <c r="P103" i="3"/>
  <c r="O103" i="3"/>
  <c r="K103" i="3"/>
  <c r="AK103" i="3"/>
  <c r="AN103" i="3"/>
  <c r="D103" i="3"/>
  <c r="AF103" i="3"/>
  <c r="X103" i="3"/>
  <c r="AA103" i="3"/>
  <c r="R103" i="3"/>
  <c r="Z103" i="3"/>
  <c r="L103" i="3"/>
  <c r="G100" i="12" l="1"/>
  <c r="H99" i="18"/>
  <c r="F100" i="12"/>
  <c r="E100" i="13"/>
  <c r="F100" i="13"/>
  <c r="H100" i="13"/>
  <c r="H100" i="12"/>
  <c r="E100" i="14"/>
  <c r="C99" i="14"/>
  <c r="C99" i="12"/>
  <c r="C99" i="15"/>
  <c r="N99" i="18"/>
  <c r="A99" i="18" s="1"/>
  <c r="C99" i="18"/>
  <c r="B101" i="18"/>
  <c r="A101" i="17"/>
  <c r="A101" i="16"/>
  <c r="A101" i="15"/>
  <c r="C103" i="3"/>
  <c r="A101" i="11"/>
  <c r="A101" i="12"/>
  <c r="G101" i="12" s="1"/>
  <c r="C101" i="7"/>
  <c r="B101" i="7"/>
  <c r="A101" i="14"/>
  <c r="H101" i="14" s="1"/>
  <c r="A101" i="13"/>
  <c r="F101" i="13" s="1"/>
  <c r="H98" i="11"/>
  <c r="J98" i="11"/>
  <c r="L100" i="14"/>
  <c r="J100" i="14"/>
  <c r="D100" i="14"/>
  <c r="B100" i="14"/>
  <c r="K100" i="14"/>
  <c r="I100" i="14"/>
  <c r="G100" i="14"/>
  <c r="F99" i="17"/>
  <c r="B100" i="12"/>
  <c r="O100" i="12"/>
  <c r="M100" i="12"/>
  <c r="L100" i="12"/>
  <c r="J100" i="12"/>
  <c r="D100" i="12"/>
  <c r="K100" i="12"/>
  <c r="P100" i="12"/>
  <c r="N100" i="12"/>
  <c r="I100" i="12"/>
  <c r="F100" i="14"/>
  <c r="B100" i="13"/>
  <c r="M100" i="13"/>
  <c r="D100" i="13"/>
  <c r="K100" i="13"/>
  <c r="L100" i="13"/>
  <c r="I100" i="13"/>
  <c r="J100" i="13"/>
  <c r="B100" i="16"/>
  <c r="C100" i="16"/>
  <c r="H100" i="15"/>
  <c r="F100" i="15"/>
  <c r="B100" i="15"/>
  <c r="G100" i="15"/>
  <c r="E100" i="15"/>
  <c r="D100" i="15"/>
  <c r="K100" i="15"/>
  <c r="I100" i="15"/>
  <c r="J100" i="15"/>
  <c r="AU105" i="3"/>
  <c r="G100" i="17"/>
  <c r="D100" i="17"/>
  <c r="B100" i="17"/>
  <c r="L100" i="17"/>
  <c r="M100" i="17"/>
  <c r="J100" i="17"/>
  <c r="K100" i="17"/>
  <c r="I100" i="17"/>
  <c r="E100" i="17"/>
  <c r="F100" i="17" s="1"/>
  <c r="O100" i="11"/>
  <c r="M100" i="11"/>
  <c r="X100" i="11"/>
  <c r="N100" i="11"/>
  <c r="B100" i="11"/>
  <c r="C100" i="12" s="1"/>
  <c r="A899" i="11"/>
  <c r="U99" i="11"/>
  <c r="R99" i="11"/>
  <c r="S99" i="11"/>
  <c r="P99" i="11"/>
  <c r="K99" i="11"/>
  <c r="L99" i="11"/>
  <c r="C99" i="11"/>
  <c r="W99" i="11"/>
  <c r="I99" i="11"/>
  <c r="T99" i="11"/>
  <c r="F99" i="11"/>
  <c r="V99" i="11"/>
  <c r="D99" i="11"/>
  <c r="E99" i="11"/>
  <c r="Q99" i="11"/>
  <c r="G99" i="11"/>
  <c r="D100" i="18"/>
  <c r="M100" i="18"/>
  <c r="G100" i="18"/>
  <c r="J100" i="18"/>
  <c r="K100" i="18"/>
  <c r="L100" i="18"/>
  <c r="I100" i="18"/>
  <c r="E100" i="18"/>
  <c r="H100" i="18" s="1"/>
  <c r="D100" i="7"/>
  <c r="E100" i="7" s="1"/>
  <c r="A101" i="7"/>
  <c r="AT105" i="3"/>
  <c r="AW104" i="3"/>
  <c r="AX104" i="3" s="1"/>
  <c r="AP104" i="3"/>
  <c r="AC104" i="3"/>
  <c r="Y104" i="3"/>
  <c r="AG104" i="3"/>
  <c r="S104" i="3"/>
  <c r="F104" i="3"/>
  <c r="AI104" i="3"/>
  <c r="AL104" i="3"/>
  <c r="T104" i="3"/>
  <c r="AO104" i="3"/>
  <c r="AF104" i="3"/>
  <c r="AM104" i="3"/>
  <c r="AQ104" i="3"/>
  <c r="AN104" i="3"/>
  <c r="E104" i="3"/>
  <c r="AR104" i="3"/>
  <c r="U104" i="3"/>
  <c r="O104" i="3"/>
  <c r="AH104" i="3"/>
  <c r="Q104" i="3"/>
  <c r="B104" i="3"/>
  <c r="G104" i="3"/>
  <c r="K104" i="3"/>
  <c r="D104" i="3"/>
  <c r="V104" i="3"/>
  <c r="AD104" i="3"/>
  <c r="W104" i="3"/>
  <c r="AK104" i="3"/>
  <c r="R104" i="3"/>
  <c r="P104" i="3"/>
  <c r="Z104" i="3"/>
  <c r="AA104" i="3"/>
  <c r="AE104" i="3"/>
  <c r="I104" i="3"/>
  <c r="L104" i="3"/>
  <c r="AJ104" i="3"/>
  <c r="X104" i="3"/>
  <c r="J104" i="3"/>
  <c r="AB104" i="3"/>
  <c r="H104" i="3"/>
  <c r="F101" i="12" l="1"/>
  <c r="E101" i="14"/>
  <c r="F101" i="14"/>
  <c r="H100" i="17"/>
  <c r="H101" i="13"/>
  <c r="G101" i="13"/>
  <c r="C100" i="14"/>
  <c r="G101" i="14"/>
  <c r="E101" i="13"/>
  <c r="B102" i="18"/>
  <c r="A102" i="17"/>
  <c r="C104" i="3"/>
  <c r="A102" i="16"/>
  <c r="A102" i="15"/>
  <c r="A102" i="14"/>
  <c r="F102" i="14" s="1"/>
  <c r="A102" i="11"/>
  <c r="B102" i="7"/>
  <c r="C102" i="7"/>
  <c r="A102" i="12"/>
  <c r="H102" i="12" s="1"/>
  <c r="A102" i="13"/>
  <c r="G102" i="13" s="1"/>
  <c r="O101" i="11"/>
  <c r="M101" i="11"/>
  <c r="X101" i="11"/>
  <c r="N101" i="11"/>
  <c r="B101" i="11"/>
  <c r="C101" i="15" s="1"/>
  <c r="C100" i="18"/>
  <c r="J99" i="11"/>
  <c r="H99" i="11"/>
  <c r="C100" i="17"/>
  <c r="C100" i="13"/>
  <c r="A900" i="11"/>
  <c r="W100" i="11"/>
  <c r="V100" i="11"/>
  <c r="U100" i="11"/>
  <c r="T100" i="11"/>
  <c r="S100" i="11"/>
  <c r="L100" i="11"/>
  <c r="E100" i="11"/>
  <c r="R100" i="11"/>
  <c r="P100" i="11"/>
  <c r="F100" i="11"/>
  <c r="I100" i="11"/>
  <c r="D100" i="11"/>
  <c r="K100" i="11"/>
  <c r="C100" i="11"/>
  <c r="G100" i="11"/>
  <c r="Q100" i="11"/>
  <c r="K101" i="15"/>
  <c r="E101" i="15"/>
  <c r="I101" i="15"/>
  <c r="H101" i="15"/>
  <c r="G101" i="15"/>
  <c r="F101" i="15"/>
  <c r="D101" i="15"/>
  <c r="B101" i="15"/>
  <c r="J101" i="15"/>
  <c r="B101" i="13"/>
  <c r="M101" i="13"/>
  <c r="I101" i="13"/>
  <c r="L101" i="13"/>
  <c r="K101" i="13"/>
  <c r="D101" i="13"/>
  <c r="J101" i="13"/>
  <c r="B101" i="16"/>
  <c r="C101" i="16"/>
  <c r="C100" i="15"/>
  <c r="L101" i="14"/>
  <c r="J101" i="14"/>
  <c r="D101" i="14"/>
  <c r="K101" i="14"/>
  <c r="B101" i="14"/>
  <c r="I101" i="14"/>
  <c r="B101" i="17"/>
  <c r="M101" i="17"/>
  <c r="I101" i="17"/>
  <c r="L101" i="17"/>
  <c r="J101" i="17"/>
  <c r="K101" i="17"/>
  <c r="G101" i="17"/>
  <c r="D101" i="17"/>
  <c r="E101" i="17"/>
  <c r="F101" i="17" s="1"/>
  <c r="B101" i="12"/>
  <c r="O101" i="12"/>
  <c r="M101" i="12"/>
  <c r="L101" i="12"/>
  <c r="J101" i="12"/>
  <c r="D101" i="12"/>
  <c r="K101" i="12"/>
  <c r="P101" i="12"/>
  <c r="N101" i="12"/>
  <c r="I101" i="12"/>
  <c r="F100" i="18"/>
  <c r="N100" i="18" s="1"/>
  <c r="A100" i="18" s="1"/>
  <c r="AU106" i="3"/>
  <c r="H101" i="12"/>
  <c r="E101" i="12"/>
  <c r="G101" i="18"/>
  <c r="L101" i="18"/>
  <c r="M101" i="18"/>
  <c r="J101" i="18"/>
  <c r="K101" i="18"/>
  <c r="I101" i="18"/>
  <c r="D101" i="18"/>
  <c r="E101" i="18"/>
  <c r="H101" i="18" s="1"/>
  <c r="D101" i="7"/>
  <c r="E101" i="7" s="1"/>
  <c r="A102" i="7"/>
  <c r="AT106" i="3"/>
  <c r="AW105" i="3"/>
  <c r="AX105" i="3" s="1"/>
  <c r="AD105" i="3"/>
  <c r="O105" i="3"/>
  <c r="R105" i="3"/>
  <c r="X105" i="3"/>
  <c r="Y105" i="3"/>
  <c r="AN105" i="3"/>
  <c r="H105" i="3"/>
  <c r="G105" i="3"/>
  <c r="AH105" i="3"/>
  <c r="AM105" i="3"/>
  <c r="AA105" i="3"/>
  <c r="AK105" i="3"/>
  <c r="Q105" i="3"/>
  <c r="B105" i="3"/>
  <c r="AF105" i="3"/>
  <c r="U105" i="3"/>
  <c r="F105" i="3"/>
  <c r="J105" i="3"/>
  <c r="Z105" i="3"/>
  <c r="P105" i="3"/>
  <c r="AC105" i="3"/>
  <c r="AP105" i="3"/>
  <c r="L105" i="3"/>
  <c r="S105" i="3"/>
  <c r="W105" i="3"/>
  <c r="V105" i="3"/>
  <c r="AJ105" i="3"/>
  <c r="AG105" i="3"/>
  <c r="K105" i="3"/>
  <c r="AB105" i="3"/>
  <c r="T105" i="3"/>
  <c r="AE105" i="3"/>
  <c r="AQ105" i="3"/>
  <c r="AI105" i="3"/>
  <c r="AR105" i="3"/>
  <c r="E105" i="3"/>
  <c r="D105" i="3"/>
  <c r="AL105" i="3"/>
  <c r="I105" i="3"/>
  <c r="AO105" i="3"/>
  <c r="E102" i="14" l="1"/>
  <c r="F102" i="13"/>
  <c r="H101" i="17"/>
  <c r="F101" i="18"/>
  <c r="N101" i="18" s="1"/>
  <c r="A101" i="18" s="1"/>
  <c r="G102" i="14"/>
  <c r="H102" i="14"/>
  <c r="G102" i="12"/>
  <c r="E102" i="12"/>
  <c r="F102" i="12"/>
  <c r="E102" i="13"/>
  <c r="H102" i="13"/>
  <c r="C101" i="17"/>
  <c r="B103" i="18"/>
  <c r="A103" i="17"/>
  <c r="A103" i="16"/>
  <c r="C105" i="3"/>
  <c r="A103" i="15"/>
  <c r="A103" i="11"/>
  <c r="B103" i="7"/>
  <c r="C103" i="7"/>
  <c r="A103" i="12"/>
  <c r="F103" i="12" s="1"/>
  <c r="A103" i="14"/>
  <c r="H103" i="14" s="1"/>
  <c r="A103" i="13"/>
  <c r="G103" i="13" s="1"/>
  <c r="C101" i="12"/>
  <c r="H100" i="11"/>
  <c r="J100" i="11"/>
  <c r="H102" i="15"/>
  <c r="D102" i="15"/>
  <c r="F102" i="15"/>
  <c r="B102" i="15"/>
  <c r="K102" i="15"/>
  <c r="I102" i="15"/>
  <c r="G102" i="15"/>
  <c r="E102" i="15"/>
  <c r="J102" i="15"/>
  <c r="AU107" i="3"/>
  <c r="X102" i="11"/>
  <c r="N102" i="11"/>
  <c r="M102" i="11"/>
  <c r="B102" i="11"/>
  <c r="C102" i="17" s="1"/>
  <c r="O102" i="11"/>
  <c r="D102" i="14"/>
  <c r="B102" i="14"/>
  <c r="K102" i="14"/>
  <c r="L102" i="14"/>
  <c r="J102" i="14"/>
  <c r="I102" i="14"/>
  <c r="B102" i="16"/>
  <c r="C102" i="16"/>
  <c r="B102" i="13"/>
  <c r="J102" i="13"/>
  <c r="I102" i="13"/>
  <c r="M102" i="13"/>
  <c r="K102" i="13"/>
  <c r="L102" i="13"/>
  <c r="D102" i="13"/>
  <c r="E101" i="11"/>
  <c r="D101" i="11"/>
  <c r="C101" i="11"/>
  <c r="A901" i="11"/>
  <c r="V101" i="11"/>
  <c r="S101" i="11"/>
  <c r="P101" i="11"/>
  <c r="I101" i="11"/>
  <c r="T101" i="11"/>
  <c r="F101" i="11"/>
  <c r="W101" i="11"/>
  <c r="R101" i="11"/>
  <c r="L101" i="11"/>
  <c r="U101" i="11"/>
  <c r="K101" i="11"/>
  <c r="Q101" i="11"/>
  <c r="G101" i="11"/>
  <c r="C101" i="13"/>
  <c r="C101" i="14"/>
  <c r="M102" i="12"/>
  <c r="P102" i="12"/>
  <c r="K102" i="12"/>
  <c r="N102" i="12"/>
  <c r="D102" i="12"/>
  <c r="B102" i="12"/>
  <c r="O102" i="12"/>
  <c r="L102" i="12"/>
  <c r="J102" i="12"/>
  <c r="I102" i="12"/>
  <c r="G102" i="17"/>
  <c r="L102" i="17"/>
  <c r="J102" i="17"/>
  <c r="B102" i="17"/>
  <c r="K102" i="17"/>
  <c r="I102" i="17"/>
  <c r="M102" i="17"/>
  <c r="D102" i="17"/>
  <c r="E102" i="17"/>
  <c r="F102" i="17" s="1"/>
  <c r="C101" i="18"/>
  <c r="K102" i="18"/>
  <c r="M102" i="18"/>
  <c r="I102" i="18"/>
  <c r="G102" i="18"/>
  <c r="J102" i="18"/>
  <c r="D102" i="18"/>
  <c r="L102" i="18"/>
  <c r="E102" i="18"/>
  <c r="F102" i="18" s="1"/>
  <c r="D102" i="7"/>
  <c r="E102" i="7" s="1"/>
  <c r="A103" i="7"/>
  <c r="AT107" i="3"/>
  <c r="AW106" i="3"/>
  <c r="AX106" i="3" s="1"/>
  <c r="O106" i="3"/>
  <c r="AA106" i="3"/>
  <c r="S106" i="3"/>
  <c r="U106" i="3"/>
  <c r="V106" i="3"/>
  <c r="P106" i="3"/>
  <c r="AO106" i="3"/>
  <c r="W106" i="3"/>
  <c r="R106" i="3"/>
  <c r="E106" i="3"/>
  <c r="AN106" i="3"/>
  <c r="AH106" i="3"/>
  <c r="I106" i="3"/>
  <c r="X106" i="3"/>
  <c r="AJ106" i="3"/>
  <c r="Q106" i="3"/>
  <c r="Y106" i="3"/>
  <c r="AG106" i="3"/>
  <c r="AQ106" i="3"/>
  <c r="T106" i="3"/>
  <c r="J106" i="3"/>
  <c r="AL106" i="3"/>
  <c r="AB106" i="3"/>
  <c r="L106" i="3"/>
  <c r="AK106" i="3"/>
  <c r="D106" i="3"/>
  <c r="AR106" i="3"/>
  <c r="B106" i="3"/>
  <c r="AC106" i="3"/>
  <c r="Z106" i="3"/>
  <c r="K106" i="3"/>
  <c r="AP106" i="3"/>
  <c r="AM106" i="3"/>
  <c r="AD106" i="3"/>
  <c r="G106" i="3"/>
  <c r="F106" i="3"/>
  <c r="AI106" i="3"/>
  <c r="H106" i="3"/>
  <c r="AE106" i="3"/>
  <c r="AF106" i="3"/>
  <c r="H103" i="13" l="1"/>
  <c r="E103" i="13"/>
  <c r="F103" i="13"/>
  <c r="H102" i="18"/>
  <c r="G103" i="12"/>
  <c r="H103" i="12"/>
  <c r="E103" i="14"/>
  <c r="E103" i="12"/>
  <c r="G103" i="14"/>
  <c r="H102" i="17"/>
  <c r="C102" i="12"/>
  <c r="C102" i="14"/>
  <c r="F103" i="14"/>
  <c r="N102" i="18"/>
  <c r="A102" i="18" s="1"/>
  <c r="C102" i="15"/>
  <c r="C102" i="13"/>
  <c r="C102" i="18"/>
  <c r="B104" i="18"/>
  <c r="A104" i="17"/>
  <c r="A104" i="15"/>
  <c r="A104" i="16"/>
  <c r="C106" i="3"/>
  <c r="B104" i="7"/>
  <c r="C104" i="7"/>
  <c r="A104" i="12"/>
  <c r="E104" i="12" s="1"/>
  <c r="A104" i="14"/>
  <c r="H104" i="14" s="1"/>
  <c r="A104" i="11"/>
  <c r="A104" i="13"/>
  <c r="G104" i="13" s="1"/>
  <c r="J101" i="11"/>
  <c r="H101" i="11"/>
  <c r="X103" i="11"/>
  <c r="B103" i="11"/>
  <c r="C103" i="17" s="1"/>
  <c r="O103" i="11"/>
  <c r="M103" i="11"/>
  <c r="N103" i="11"/>
  <c r="A902" i="11"/>
  <c r="W102" i="11"/>
  <c r="V102" i="11"/>
  <c r="U102" i="11"/>
  <c r="T102" i="11"/>
  <c r="S102" i="11"/>
  <c r="L102" i="11"/>
  <c r="E102" i="11"/>
  <c r="K102" i="11"/>
  <c r="I102" i="11"/>
  <c r="C102" i="11"/>
  <c r="P102" i="11"/>
  <c r="D102" i="11"/>
  <c r="R102" i="11"/>
  <c r="F102" i="11"/>
  <c r="Q102" i="11"/>
  <c r="G102" i="11"/>
  <c r="K103" i="15"/>
  <c r="G103" i="15"/>
  <c r="F103" i="15"/>
  <c r="D103" i="15"/>
  <c r="B103" i="15"/>
  <c r="I103" i="15"/>
  <c r="E103" i="15"/>
  <c r="H103" i="15"/>
  <c r="J103" i="15"/>
  <c r="M103" i="13"/>
  <c r="L103" i="13"/>
  <c r="I103" i="13"/>
  <c r="B103" i="13"/>
  <c r="K103" i="13"/>
  <c r="D103" i="13"/>
  <c r="J103" i="13"/>
  <c r="B103" i="16"/>
  <c r="C103" i="16"/>
  <c r="D103" i="14"/>
  <c r="B103" i="14"/>
  <c r="K103" i="14"/>
  <c r="L103" i="14"/>
  <c r="J103" i="14"/>
  <c r="I103" i="14"/>
  <c r="B103" i="17"/>
  <c r="K103" i="17"/>
  <c r="I103" i="17"/>
  <c r="G103" i="17"/>
  <c r="D103" i="17"/>
  <c r="M103" i="17"/>
  <c r="L103" i="17"/>
  <c r="J103" i="17"/>
  <c r="E103" i="17"/>
  <c r="H103" i="17" s="1"/>
  <c r="AU108" i="3"/>
  <c r="O103" i="12"/>
  <c r="M103" i="12"/>
  <c r="P103" i="12"/>
  <c r="K103" i="12"/>
  <c r="J103" i="12"/>
  <c r="D103" i="12"/>
  <c r="B103" i="12"/>
  <c r="L103" i="12"/>
  <c r="N103" i="12"/>
  <c r="I103" i="12"/>
  <c r="L103" i="18"/>
  <c r="J103" i="18"/>
  <c r="M103" i="18"/>
  <c r="K103" i="18"/>
  <c r="I103" i="18"/>
  <c r="G103" i="18"/>
  <c r="D103" i="18"/>
  <c r="E103" i="18"/>
  <c r="F103" i="18" s="1"/>
  <c r="D103" i="7"/>
  <c r="E103" i="7" s="1"/>
  <c r="A104" i="7"/>
  <c r="AT108" i="3"/>
  <c r="AW107" i="3"/>
  <c r="AX107" i="3" s="1"/>
  <c r="U107" i="3"/>
  <c r="AI107" i="3"/>
  <c r="AC107" i="3"/>
  <c r="AD107" i="3"/>
  <c r="I107" i="3"/>
  <c r="B107" i="3"/>
  <c r="AA107" i="3"/>
  <c r="AJ107" i="3"/>
  <c r="Z107" i="3"/>
  <c r="AN107" i="3"/>
  <c r="AO107" i="3"/>
  <c r="F107" i="3"/>
  <c r="Y107" i="3"/>
  <c r="J107" i="3"/>
  <c r="AF107" i="3"/>
  <c r="AB107" i="3"/>
  <c r="E107" i="3"/>
  <c r="AR107" i="3"/>
  <c r="P107" i="3"/>
  <c r="G107" i="3"/>
  <c r="T107" i="3"/>
  <c r="K107" i="3"/>
  <c r="D107" i="3"/>
  <c r="AE107" i="3"/>
  <c r="AQ107" i="3"/>
  <c r="AK107" i="3"/>
  <c r="H107" i="3"/>
  <c r="R107" i="3"/>
  <c r="X107" i="3"/>
  <c r="AL107" i="3"/>
  <c r="AP107" i="3"/>
  <c r="Q107" i="3"/>
  <c r="AH107" i="3"/>
  <c r="W107" i="3"/>
  <c r="V107" i="3"/>
  <c r="AG107" i="3"/>
  <c r="AM107" i="3"/>
  <c r="O107" i="3"/>
  <c r="L107" i="3"/>
  <c r="S107" i="3"/>
  <c r="E104" i="13" l="1"/>
  <c r="H104" i="13"/>
  <c r="F104" i="13"/>
  <c r="G104" i="14"/>
  <c r="E104" i="14"/>
  <c r="G104" i="12"/>
  <c r="F104" i="14"/>
  <c r="B105" i="18"/>
  <c r="A105" i="17"/>
  <c r="C107" i="3"/>
  <c r="A105" i="16"/>
  <c r="A105" i="15"/>
  <c r="A105" i="11"/>
  <c r="B105" i="7"/>
  <c r="C105" i="7"/>
  <c r="A105" i="12"/>
  <c r="G105" i="12" s="1"/>
  <c r="A105" i="14"/>
  <c r="F105" i="14" s="1"/>
  <c r="A105" i="13"/>
  <c r="G105" i="13" s="1"/>
  <c r="F103" i="17"/>
  <c r="B104" i="16"/>
  <c r="C104" i="16"/>
  <c r="H103" i="18"/>
  <c r="D104" i="13"/>
  <c r="L104" i="13"/>
  <c r="M104" i="13"/>
  <c r="B104" i="13"/>
  <c r="I104" i="13"/>
  <c r="J104" i="13"/>
  <c r="K104" i="13"/>
  <c r="H104" i="15"/>
  <c r="B104" i="15"/>
  <c r="K104" i="15"/>
  <c r="F104" i="15"/>
  <c r="I104" i="15"/>
  <c r="G104" i="15"/>
  <c r="E104" i="15"/>
  <c r="D104" i="15"/>
  <c r="J104" i="15"/>
  <c r="H102" i="11"/>
  <c r="J102" i="11"/>
  <c r="N103" i="18"/>
  <c r="A103" i="18" s="1"/>
  <c r="A903" i="11"/>
  <c r="K103" i="11"/>
  <c r="L103" i="11"/>
  <c r="I103" i="11"/>
  <c r="F103" i="11"/>
  <c r="E103" i="11"/>
  <c r="D103" i="11"/>
  <c r="W103" i="11"/>
  <c r="T103" i="11"/>
  <c r="U103" i="11"/>
  <c r="V103" i="11"/>
  <c r="S103" i="11"/>
  <c r="P103" i="11"/>
  <c r="C103" i="11"/>
  <c r="R103" i="11"/>
  <c r="G103" i="11"/>
  <c r="Q103" i="11"/>
  <c r="C103" i="18"/>
  <c r="C103" i="14"/>
  <c r="C103" i="13"/>
  <c r="X104" i="11"/>
  <c r="N104" i="11"/>
  <c r="B104" i="11"/>
  <c r="C104" i="17" s="1"/>
  <c r="O104" i="11"/>
  <c r="M104" i="11"/>
  <c r="G104" i="17"/>
  <c r="M104" i="17"/>
  <c r="K104" i="17"/>
  <c r="I104" i="17"/>
  <c r="L104" i="17"/>
  <c r="J104" i="17"/>
  <c r="D104" i="17"/>
  <c r="B104" i="17"/>
  <c r="E104" i="17"/>
  <c r="F104" i="17" s="1"/>
  <c r="N104" i="12"/>
  <c r="L104" i="12"/>
  <c r="J104" i="12"/>
  <c r="O104" i="12"/>
  <c r="P104" i="12"/>
  <c r="D104" i="12"/>
  <c r="B104" i="12"/>
  <c r="K104" i="12"/>
  <c r="M104" i="12"/>
  <c r="I104" i="12"/>
  <c r="H104" i="12"/>
  <c r="AU109" i="3"/>
  <c r="F104" i="12"/>
  <c r="C103" i="12"/>
  <c r="C103" i="15"/>
  <c r="K104" i="14"/>
  <c r="J104" i="14"/>
  <c r="L104" i="14"/>
  <c r="B104" i="14"/>
  <c r="D104" i="14"/>
  <c r="I104" i="14"/>
  <c r="K104" i="18"/>
  <c r="I104" i="18"/>
  <c r="G104" i="18"/>
  <c r="M104" i="18"/>
  <c r="L104" i="18"/>
  <c r="J104" i="18"/>
  <c r="D104" i="18"/>
  <c r="E104" i="18"/>
  <c r="H104" i="18" s="1"/>
  <c r="D104" i="7"/>
  <c r="E104" i="7" s="1"/>
  <c r="A105" i="7"/>
  <c r="AT109" i="3"/>
  <c r="AW108" i="3"/>
  <c r="AX108" i="3" s="1"/>
  <c r="AK108" i="3"/>
  <c r="F108" i="3"/>
  <c r="AI108" i="3"/>
  <c r="AL108" i="3"/>
  <c r="B108" i="3"/>
  <c r="AD108" i="3"/>
  <c r="AG108" i="3"/>
  <c r="R108" i="3"/>
  <c r="T108" i="3"/>
  <c r="Y108" i="3"/>
  <c r="J108" i="3"/>
  <c r="AQ108" i="3"/>
  <c r="P108" i="3"/>
  <c r="E108" i="3"/>
  <c r="G108" i="3"/>
  <c r="AN108" i="3"/>
  <c r="Z108" i="3"/>
  <c r="AB108" i="3"/>
  <c r="V108" i="3"/>
  <c r="AM108" i="3"/>
  <c r="X108" i="3"/>
  <c r="W108" i="3"/>
  <c r="Q108" i="3"/>
  <c r="O108" i="3"/>
  <c r="D108" i="3"/>
  <c r="I108" i="3"/>
  <c r="AO108" i="3"/>
  <c r="AJ108" i="3"/>
  <c r="AF108" i="3"/>
  <c r="AA108" i="3"/>
  <c r="AP108" i="3"/>
  <c r="AC108" i="3"/>
  <c r="AE108" i="3"/>
  <c r="K108" i="3"/>
  <c r="H108" i="3"/>
  <c r="L108" i="3"/>
  <c r="AH108" i="3"/>
  <c r="AR108" i="3"/>
  <c r="U108" i="3"/>
  <c r="S108" i="3"/>
  <c r="E105" i="14" l="1"/>
  <c r="G105" i="14"/>
  <c r="H105" i="14"/>
  <c r="C104" i="18"/>
  <c r="H105" i="12"/>
  <c r="H105" i="13"/>
  <c r="C104" i="14"/>
  <c r="E105" i="13"/>
  <c r="F104" i="18"/>
  <c r="N104" i="18" s="1"/>
  <c r="A104" i="18" s="1"/>
  <c r="F105" i="13"/>
  <c r="C104" i="12"/>
  <c r="C104" i="15"/>
  <c r="E105" i="12"/>
  <c r="F105" i="12"/>
  <c r="H104" i="17"/>
  <c r="B106" i="18"/>
  <c r="A106" i="17"/>
  <c r="C108" i="3"/>
  <c r="A106" i="16"/>
  <c r="A106" i="15"/>
  <c r="A106" i="12"/>
  <c r="G106" i="12" s="1"/>
  <c r="A106" i="14"/>
  <c r="H106" i="14" s="1"/>
  <c r="B106" i="7"/>
  <c r="A106" i="11"/>
  <c r="C106" i="7"/>
  <c r="A106" i="13"/>
  <c r="H106" i="13" s="1"/>
  <c r="X105" i="11"/>
  <c r="O105" i="11"/>
  <c r="M105" i="11"/>
  <c r="B105" i="11"/>
  <c r="C105" i="17" s="1"/>
  <c r="N105" i="11"/>
  <c r="A904" i="11"/>
  <c r="W104" i="11"/>
  <c r="V104" i="11"/>
  <c r="U104" i="11"/>
  <c r="T104" i="11"/>
  <c r="S104" i="11"/>
  <c r="L104" i="11"/>
  <c r="E104" i="11"/>
  <c r="D104" i="11"/>
  <c r="K104" i="11"/>
  <c r="R104" i="11"/>
  <c r="P104" i="11"/>
  <c r="C104" i="11"/>
  <c r="F104" i="11"/>
  <c r="I104" i="11"/>
  <c r="Q104" i="11"/>
  <c r="G104" i="11"/>
  <c r="D105" i="13"/>
  <c r="J105" i="13"/>
  <c r="I105" i="13"/>
  <c r="K105" i="13"/>
  <c r="M105" i="13"/>
  <c r="B105" i="13"/>
  <c r="L105" i="13"/>
  <c r="K105" i="15"/>
  <c r="H105" i="15"/>
  <c r="I105" i="15"/>
  <c r="G105" i="15"/>
  <c r="E105" i="15"/>
  <c r="F105" i="15"/>
  <c r="D105" i="15"/>
  <c r="B105" i="15"/>
  <c r="J105" i="15"/>
  <c r="B105" i="16"/>
  <c r="C105" i="16"/>
  <c r="J105" i="14"/>
  <c r="D105" i="14"/>
  <c r="B105" i="14"/>
  <c r="L105" i="14"/>
  <c r="K105" i="14"/>
  <c r="I105" i="14"/>
  <c r="B105" i="17"/>
  <c r="L105" i="17"/>
  <c r="M105" i="17"/>
  <c r="K105" i="17"/>
  <c r="I105" i="17"/>
  <c r="G105" i="17"/>
  <c r="D105" i="17"/>
  <c r="J105" i="17"/>
  <c r="E105" i="17"/>
  <c r="F105" i="17" s="1"/>
  <c r="AU110" i="3"/>
  <c r="H103" i="11"/>
  <c r="J103" i="11"/>
  <c r="C104" i="13"/>
  <c r="L105" i="12"/>
  <c r="J105" i="12"/>
  <c r="D105" i="12"/>
  <c r="M105" i="12"/>
  <c r="P105" i="12"/>
  <c r="N105" i="12"/>
  <c r="B105" i="12"/>
  <c r="O105" i="12"/>
  <c r="K105" i="12"/>
  <c r="I105" i="12"/>
  <c r="K105" i="18"/>
  <c r="I105" i="18"/>
  <c r="M105" i="18"/>
  <c r="L105" i="18"/>
  <c r="J105" i="18"/>
  <c r="D105" i="18"/>
  <c r="G105" i="18"/>
  <c r="E105" i="18"/>
  <c r="H105" i="18" s="1"/>
  <c r="D105" i="7"/>
  <c r="E105" i="7" s="1"/>
  <c r="A106" i="7"/>
  <c r="AT110" i="3"/>
  <c r="AW109" i="3"/>
  <c r="AX109" i="3" s="1"/>
  <c r="U109" i="3"/>
  <c r="T109" i="3"/>
  <c r="Y109" i="3"/>
  <c r="Q109" i="3"/>
  <c r="AQ109" i="3"/>
  <c r="W109" i="3"/>
  <c r="AG109" i="3"/>
  <c r="AC109" i="3"/>
  <c r="O109" i="3"/>
  <c r="AO109" i="3"/>
  <c r="I109" i="3"/>
  <c r="L109" i="3"/>
  <c r="D109" i="3"/>
  <c r="AE109" i="3"/>
  <c r="AH109" i="3"/>
  <c r="E109" i="3"/>
  <c r="AR109" i="3"/>
  <c r="B109" i="3"/>
  <c r="P109" i="3"/>
  <c r="AK109" i="3"/>
  <c r="X109" i="3"/>
  <c r="AA109" i="3"/>
  <c r="AI109" i="3"/>
  <c r="AP109" i="3"/>
  <c r="AJ109" i="3"/>
  <c r="H109" i="3"/>
  <c r="J109" i="3"/>
  <c r="S109" i="3"/>
  <c r="R109" i="3"/>
  <c r="G109" i="3"/>
  <c r="AM109" i="3"/>
  <c r="F109" i="3"/>
  <c r="Z109" i="3"/>
  <c r="AD109" i="3"/>
  <c r="AB109" i="3"/>
  <c r="K109" i="3"/>
  <c r="AL109" i="3"/>
  <c r="AN109" i="3"/>
  <c r="AF109" i="3"/>
  <c r="V109" i="3"/>
  <c r="C105" i="13" l="1"/>
  <c r="E106" i="14"/>
  <c r="F106" i="13"/>
  <c r="H106" i="12"/>
  <c r="E106" i="12"/>
  <c r="G106" i="13"/>
  <c r="F105" i="18"/>
  <c r="N105" i="18" s="1"/>
  <c r="A105" i="18" s="1"/>
  <c r="E106" i="13"/>
  <c r="F106" i="12"/>
  <c r="B107" i="18"/>
  <c r="A107" i="17"/>
  <c r="A107" i="16"/>
  <c r="A107" i="15"/>
  <c r="C109" i="3"/>
  <c r="A107" i="14"/>
  <c r="H107" i="14" s="1"/>
  <c r="B107" i="7"/>
  <c r="C107" i="7"/>
  <c r="A107" i="12"/>
  <c r="F107" i="12" s="1"/>
  <c r="A107" i="11"/>
  <c r="A107" i="13"/>
  <c r="G107" i="13" s="1"/>
  <c r="V105" i="11"/>
  <c r="W105" i="11"/>
  <c r="T105" i="11"/>
  <c r="U105" i="11"/>
  <c r="R105" i="11"/>
  <c r="I105" i="11"/>
  <c r="F105" i="11"/>
  <c r="S105" i="11"/>
  <c r="K105" i="11"/>
  <c r="E105" i="11"/>
  <c r="L105" i="11"/>
  <c r="A905" i="11"/>
  <c r="C105" i="11"/>
  <c r="P105" i="11"/>
  <c r="D105" i="11"/>
  <c r="G105" i="11"/>
  <c r="Q105" i="11"/>
  <c r="L106" i="14"/>
  <c r="B106" i="14"/>
  <c r="K106" i="14"/>
  <c r="J106" i="14"/>
  <c r="D106" i="14"/>
  <c r="I106" i="14"/>
  <c r="F106" i="14"/>
  <c r="H105" i="17"/>
  <c r="J106" i="12"/>
  <c r="D106" i="12"/>
  <c r="B106" i="12"/>
  <c r="P106" i="12"/>
  <c r="K106" i="12"/>
  <c r="N106" i="12"/>
  <c r="L106" i="12"/>
  <c r="O106" i="12"/>
  <c r="M106" i="12"/>
  <c r="I106" i="12"/>
  <c r="H106" i="15"/>
  <c r="B106" i="15"/>
  <c r="F106" i="15"/>
  <c r="D106" i="15"/>
  <c r="K106" i="15"/>
  <c r="I106" i="15"/>
  <c r="G106" i="15"/>
  <c r="E106" i="15"/>
  <c r="J106" i="15"/>
  <c r="C105" i="18"/>
  <c r="C105" i="14"/>
  <c r="J106" i="13"/>
  <c r="B106" i="13"/>
  <c r="K106" i="13"/>
  <c r="M106" i="13"/>
  <c r="L106" i="13"/>
  <c r="D106" i="13"/>
  <c r="I106" i="13"/>
  <c r="AU111" i="3"/>
  <c r="B106" i="16"/>
  <c r="C106" i="16"/>
  <c r="C105" i="12"/>
  <c r="C105" i="15"/>
  <c r="G106" i="17"/>
  <c r="D106" i="17"/>
  <c r="B106" i="17"/>
  <c r="M106" i="17"/>
  <c r="L106" i="17"/>
  <c r="J106" i="17"/>
  <c r="K106" i="17"/>
  <c r="I106" i="17"/>
  <c r="E106" i="17"/>
  <c r="F106" i="17" s="1"/>
  <c r="G106" i="14"/>
  <c r="J104" i="11"/>
  <c r="H104" i="11"/>
  <c r="M106" i="11"/>
  <c r="N106" i="11"/>
  <c r="O106" i="11"/>
  <c r="X106" i="11"/>
  <c r="B106" i="11"/>
  <c r="C106" i="14" s="1"/>
  <c r="K106" i="18"/>
  <c r="M106" i="18"/>
  <c r="I106" i="18"/>
  <c r="L106" i="18"/>
  <c r="D106" i="18"/>
  <c r="G106" i="18"/>
  <c r="J106" i="18"/>
  <c r="E106" i="18"/>
  <c r="H106" i="18" s="1"/>
  <c r="D106" i="7"/>
  <c r="E106" i="7" s="1"/>
  <c r="A107" i="7"/>
  <c r="AT111" i="3"/>
  <c r="AW110" i="3"/>
  <c r="AX110" i="3" s="1"/>
  <c r="D110" i="3"/>
  <c r="T110" i="3"/>
  <c r="AC110" i="3"/>
  <c r="R110" i="3"/>
  <c r="AI110" i="3"/>
  <c r="AK110" i="3"/>
  <c r="V110" i="3"/>
  <c r="AG110" i="3"/>
  <c r="E110" i="3"/>
  <c r="AE110" i="3"/>
  <c r="F110" i="3"/>
  <c r="S110" i="3"/>
  <c r="AD110" i="3"/>
  <c r="Q110" i="3"/>
  <c r="O110" i="3"/>
  <c r="AB110" i="3"/>
  <c r="AH110" i="3"/>
  <c r="X110" i="3"/>
  <c r="AM110" i="3"/>
  <c r="W110" i="3"/>
  <c r="L110" i="3"/>
  <c r="AO110" i="3"/>
  <c r="I110" i="3"/>
  <c r="K110" i="3"/>
  <c r="H110" i="3"/>
  <c r="J110" i="3"/>
  <c r="AN110" i="3"/>
  <c r="AP110" i="3"/>
  <c r="AA110" i="3"/>
  <c r="B110" i="3"/>
  <c r="P110" i="3"/>
  <c r="AJ110" i="3"/>
  <c r="G110" i="3"/>
  <c r="AL110" i="3"/>
  <c r="AR110" i="3"/>
  <c r="AF110" i="3"/>
  <c r="AQ110" i="3"/>
  <c r="Y110" i="3"/>
  <c r="Z110" i="3"/>
  <c r="U110" i="3"/>
  <c r="G107" i="12" l="1"/>
  <c r="C106" i="12"/>
  <c r="H107" i="12"/>
  <c r="E107" i="12"/>
  <c r="H107" i="13"/>
  <c r="C106" i="17"/>
  <c r="F107" i="13"/>
  <c r="C106" i="18"/>
  <c r="E107" i="13"/>
  <c r="F106" i="18"/>
  <c r="N106" i="18" s="1"/>
  <c r="A106" i="18" s="1"/>
  <c r="F107" i="14"/>
  <c r="E107" i="14"/>
  <c r="G107" i="14"/>
  <c r="B108" i="18"/>
  <c r="A108" i="17"/>
  <c r="A108" i="15"/>
  <c r="A108" i="16"/>
  <c r="C110" i="3"/>
  <c r="B108" i="7"/>
  <c r="A108" i="11"/>
  <c r="C108" i="7"/>
  <c r="A108" i="12"/>
  <c r="H108" i="12" s="1"/>
  <c r="A108" i="14"/>
  <c r="H108" i="14" s="1"/>
  <c r="A108" i="13"/>
  <c r="F108" i="13" s="1"/>
  <c r="C106" i="15"/>
  <c r="J107" i="14"/>
  <c r="D107" i="14"/>
  <c r="B107" i="14"/>
  <c r="L107" i="14"/>
  <c r="K107" i="14"/>
  <c r="I107" i="14"/>
  <c r="H105" i="11"/>
  <c r="J105" i="11"/>
  <c r="I107" i="13"/>
  <c r="D107" i="13"/>
  <c r="M107" i="13"/>
  <c r="J107" i="13"/>
  <c r="B107" i="13"/>
  <c r="K107" i="13"/>
  <c r="L107" i="13"/>
  <c r="B107" i="16"/>
  <c r="C107" i="16"/>
  <c r="K107" i="15"/>
  <c r="E107" i="15"/>
  <c r="F107" i="15"/>
  <c r="D107" i="15"/>
  <c r="B107" i="15"/>
  <c r="I107" i="15"/>
  <c r="G107" i="15"/>
  <c r="H107" i="15"/>
  <c r="J107" i="15"/>
  <c r="AU112" i="3"/>
  <c r="X107" i="11"/>
  <c r="N107" i="11"/>
  <c r="B107" i="11"/>
  <c r="C107" i="14" s="1"/>
  <c r="M107" i="11"/>
  <c r="O107" i="11"/>
  <c r="B107" i="17"/>
  <c r="I107" i="17"/>
  <c r="J107" i="17"/>
  <c r="D107" i="17"/>
  <c r="M107" i="17"/>
  <c r="K107" i="17"/>
  <c r="G107" i="17"/>
  <c r="L107" i="17"/>
  <c r="E107" i="17"/>
  <c r="H107" i="17" s="1"/>
  <c r="A906" i="11"/>
  <c r="L106" i="11"/>
  <c r="E106" i="11"/>
  <c r="V106" i="11"/>
  <c r="U106" i="11"/>
  <c r="R106" i="11"/>
  <c r="C106" i="11"/>
  <c r="P106" i="11"/>
  <c r="F106" i="11"/>
  <c r="S106" i="11"/>
  <c r="T106" i="11"/>
  <c r="D106" i="11"/>
  <c r="I106" i="11"/>
  <c r="K106" i="11"/>
  <c r="W106" i="11"/>
  <c r="Q106" i="11"/>
  <c r="G106" i="11"/>
  <c r="H106" i="17"/>
  <c r="C106" i="13"/>
  <c r="L107" i="12"/>
  <c r="J107" i="12"/>
  <c r="D107" i="12"/>
  <c r="M107" i="12"/>
  <c r="P107" i="12"/>
  <c r="N107" i="12"/>
  <c r="O107" i="12"/>
  <c r="B107" i="12"/>
  <c r="K107" i="12"/>
  <c r="I107" i="12"/>
  <c r="K107" i="18"/>
  <c r="L107" i="18"/>
  <c r="J107" i="18"/>
  <c r="M107" i="18"/>
  <c r="I107" i="18"/>
  <c r="D107" i="18"/>
  <c r="G107" i="18"/>
  <c r="E107" i="18"/>
  <c r="F107" i="18" s="1"/>
  <c r="D107" i="7"/>
  <c r="E107" i="7" s="1"/>
  <c r="A108" i="7"/>
  <c r="AT112" i="3"/>
  <c r="AW111" i="3"/>
  <c r="AX111" i="3" s="1"/>
  <c r="T111" i="3"/>
  <c r="AL111" i="3"/>
  <c r="AO111" i="3"/>
  <c r="AJ111" i="3"/>
  <c r="AC111" i="3"/>
  <c r="AB111" i="3"/>
  <c r="AM111" i="3"/>
  <c r="V111" i="3"/>
  <c r="O111" i="3"/>
  <c r="Z111" i="3"/>
  <c r="Y111" i="3"/>
  <c r="AQ111" i="3"/>
  <c r="AN111" i="3"/>
  <c r="J111" i="3"/>
  <c r="P111" i="3"/>
  <c r="U111" i="3"/>
  <c r="I111" i="3"/>
  <c r="L111" i="3"/>
  <c r="AP111" i="3"/>
  <c r="AG111" i="3"/>
  <c r="AR111" i="3"/>
  <c r="AE111" i="3"/>
  <c r="Q111" i="3"/>
  <c r="E111" i="3"/>
  <c r="D111" i="3"/>
  <c r="AI111" i="3"/>
  <c r="AK111" i="3"/>
  <c r="H111" i="3"/>
  <c r="K111" i="3"/>
  <c r="X111" i="3"/>
  <c r="AF111" i="3"/>
  <c r="R111" i="3"/>
  <c r="AH111" i="3"/>
  <c r="G111" i="3"/>
  <c r="F111" i="3"/>
  <c r="W111" i="3"/>
  <c r="AA111" i="3"/>
  <c r="S111" i="3"/>
  <c r="AD111" i="3"/>
  <c r="B111" i="3"/>
  <c r="N107" i="18" l="1"/>
  <c r="A107" i="18" s="1"/>
  <c r="H108" i="13"/>
  <c r="E108" i="12"/>
  <c r="E108" i="14"/>
  <c r="G108" i="13"/>
  <c r="F108" i="12"/>
  <c r="E108" i="13"/>
  <c r="C107" i="17"/>
  <c r="C107" i="15"/>
  <c r="C107" i="18"/>
  <c r="C107" i="12"/>
  <c r="G108" i="12"/>
  <c r="G108" i="14"/>
  <c r="F108" i="14"/>
  <c r="H107" i="18"/>
  <c r="B109" i="18"/>
  <c r="A109" i="17"/>
  <c r="A109" i="16"/>
  <c r="A109" i="15"/>
  <c r="C111" i="3"/>
  <c r="A109" i="14"/>
  <c r="H109" i="14" s="1"/>
  <c r="B109" i="7"/>
  <c r="C109" i="7"/>
  <c r="A109" i="12"/>
  <c r="H109" i="12" s="1"/>
  <c r="A109" i="11"/>
  <c r="A109" i="13"/>
  <c r="G109" i="13" s="1"/>
  <c r="AU113" i="3"/>
  <c r="B108" i="11"/>
  <c r="C108" i="13" s="1"/>
  <c r="M108" i="11"/>
  <c r="X108" i="11"/>
  <c r="N108" i="11"/>
  <c r="O108" i="11"/>
  <c r="F107" i="17"/>
  <c r="B108" i="16"/>
  <c r="C108" i="16"/>
  <c r="B108" i="13"/>
  <c r="J108" i="13"/>
  <c r="K108" i="13"/>
  <c r="I108" i="13"/>
  <c r="L108" i="13"/>
  <c r="M108" i="13"/>
  <c r="D108" i="13"/>
  <c r="H108" i="15"/>
  <c r="B108" i="15"/>
  <c r="K108" i="15"/>
  <c r="I108" i="15"/>
  <c r="F108" i="15"/>
  <c r="D108" i="15"/>
  <c r="G108" i="15"/>
  <c r="E108" i="15"/>
  <c r="J108" i="15"/>
  <c r="A907" i="11"/>
  <c r="K107" i="11"/>
  <c r="L107" i="11"/>
  <c r="I107" i="11"/>
  <c r="F107" i="11"/>
  <c r="E107" i="11"/>
  <c r="D107" i="11"/>
  <c r="W107" i="11"/>
  <c r="T107" i="11"/>
  <c r="S107" i="11"/>
  <c r="C107" i="11"/>
  <c r="P107" i="11"/>
  <c r="R107" i="11"/>
  <c r="U107" i="11"/>
  <c r="V107" i="11"/>
  <c r="G107" i="11"/>
  <c r="Q107" i="11"/>
  <c r="D108" i="14"/>
  <c r="J108" i="14"/>
  <c r="L108" i="14"/>
  <c r="K108" i="14"/>
  <c r="B108" i="14"/>
  <c r="I108" i="14"/>
  <c r="G108" i="17"/>
  <c r="D108" i="17"/>
  <c r="K108" i="17"/>
  <c r="L108" i="17"/>
  <c r="J108" i="17"/>
  <c r="B108" i="17"/>
  <c r="M108" i="17"/>
  <c r="I108" i="17"/>
  <c r="E108" i="17"/>
  <c r="F108" i="17" s="1"/>
  <c r="J106" i="11"/>
  <c r="H106" i="11"/>
  <c r="C107" i="13"/>
  <c r="O108" i="12"/>
  <c r="M108" i="12"/>
  <c r="P108" i="12"/>
  <c r="K108" i="12"/>
  <c r="J108" i="12"/>
  <c r="N108" i="12"/>
  <c r="B108" i="12"/>
  <c r="L108" i="12"/>
  <c r="D108" i="12"/>
  <c r="I108" i="12"/>
  <c r="M108" i="18"/>
  <c r="I108" i="18"/>
  <c r="L108" i="18"/>
  <c r="K108" i="18"/>
  <c r="J108" i="18"/>
  <c r="D108" i="18"/>
  <c r="G108" i="18"/>
  <c r="E108" i="18"/>
  <c r="H108" i="18" s="1"/>
  <c r="D108" i="7"/>
  <c r="E108" i="7" s="1"/>
  <c r="A109" i="7"/>
  <c r="AT113" i="3"/>
  <c r="AW112" i="3"/>
  <c r="AX112" i="3" s="1"/>
  <c r="AM112" i="3"/>
  <c r="J112" i="3"/>
  <c r="S112" i="3"/>
  <c r="Z112" i="3"/>
  <c r="AO112" i="3"/>
  <c r="U112" i="3"/>
  <c r="AK112" i="3"/>
  <c r="V112" i="3"/>
  <c r="O112" i="3"/>
  <c r="D112" i="3"/>
  <c r="AH112" i="3"/>
  <c r="L112" i="3"/>
  <c r="F112" i="3"/>
  <c r="AA112" i="3"/>
  <c r="R112" i="3"/>
  <c r="AC112" i="3"/>
  <c r="B112" i="3"/>
  <c r="AD112" i="3"/>
  <c r="T112" i="3"/>
  <c r="H112" i="3"/>
  <c r="Y112" i="3"/>
  <c r="AJ112" i="3"/>
  <c r="AQ112" i="3"/>
  <c r="W112" i="3"/>
  <c r="Q112" i="3"/>
  <c r="AN112" i="3"/>
  <c r="AL112" i="3"/>
  <c r="K112" i="3"/>
  <c r="E112" i="3"/>
  <c r="I112" i="3"/>
  <c r="AB112" i="3"/>
  <c r="G112" i="3"/>
  <c r="AF112" i="3"/>
  <c r="AP112" i="3"/>
  <c r="AG112" i="3"/>
  <c r="AE112" i="3"/>
  <c r="P112" i="3"/>
  <c r="AI112" i="3"/>
  <c r="X112" i="3"/>
  <c r="AR112" i="3"/>
  <c r="F109" i="12" l="1"/>
  <c r="E109" i="14"/>
  <c r="G109" i="14"/>
  <c r="F109" i="14"/>
  <c r="E109" i="12"/>
  <c r="G109" i="12"/>
  <c r="E109" i="13"/>
  <c r="F109" i="13"/>
  <c r="H109" i="13"/>
  <c r="B110" i="18"/>
  <c r="A110" i="17"/>
  <c r="A110" i="16"/>
  <c r="A110" i="15"/>
  <c r="C112" i="3"/>
  <c r="C110" i="7"/>
  <c r="A110" i="12"/>
  <c r="H110" i="12" s="1"/>
  <c r="A110" i="14"/>
  <c r="B110" i="7"/>
  <c r="A110" i="11"/>
  <c r="A110" i="13"/>
  <c r="G110" i="13" s="1"/>
  <c r="F108" i="18"/>
  <c r="N108" i="18" s="1"/>
  <c r="A108" i="18" s="1"/>
  <c r="H108" i="17"/>
  <c r="D109" i="14"/>
  <c r="B109" i="14"/>
  <c r="K109" i="14"/>
  <c r="L109" i="14"/>
  <c r="J109" i="14"/>
  <c r="I109" i="14"/>
  <c r="A908" i="11"/>
  <c r="T108" i="11"/>
  <c r="S108" i="11"/>
  <c r="R108" i="11"/>
  <c r="K108" i="11"/>
  <c r="P108" i="11"/>
  <c r="I108" i="11"/>
  <c r="D108" i="11"/>
  <c r="L108" i="11"/>
  <c r="F108" i="11"/>
  <c r="W108" i="11"/>
  <c r="C108" i="11"/>
  <c r="V108" i="11"/>
  <c r="U108" i="11"/>
  <c r="E108" i="11"/>
  <c r="G108" i="11"/>
  <c r="Q108" i="11"/>
  <c r="C108" i="18"/>
  <c r="C108" i="12"/>
  <c r="J107" i="11"/>
  <c r="H107" i="11"/>
  <c r="K109" i="13"/>
  <c r="I109" i="13"/>
  <c r="B109" i="13"/>
  <c r="L109" i="13"/>
  <c r="D109" i="13"/>
  <c r="M109" i="13"/>
  <c r="J109" i="13"/>
  <c r="B109" i="16"/>
  <c r="C109" i="16"/>
  <c r="AU114" i="3"/>
  <c r="C108" i="14"/>
  <c r="C108" i="15"/>
  <c r="X109" i="11"/>
  <c r="N109" i="11"/>
  <c r="B109" i="11"/>
  <c r="C109" i="12" s="1"/>
  <c r="M109" i="11"/>
  <c r="O109" i="11"/>
  <c r="B109" i="17"/>
  <c r="G109" i="17"/>
  <c r="M109" i="17"/>
  <c r="K109" i="17"/>
  <c r="I109" i="17"/>
  <c r="L109" i="17"/>
  <c r="J109" i="17"/>
  <c r="D109" i="17"/>
  <c r="E109" i="17"/>
  <c r="F109" i="17" s="1"/>
  <c r="C108" i="17"/>
  <c r="K109" i="15"/>
  <c r="I109" i="15"/>
  <c r="E109" i="15"/>
  <c r="D109" i="15"/>
  <c r="B109" i="15"/>
  <c r="G109" i="15"/>
  <c r="H109" i="15"/>
  <c r="F109" i="15"/>
  <c r="J109" i="15"/>
  <c r="O109" i="12"/>
  <c r="M109" i="12"/>
  <c r="P109" i="12"/>
  <c r="K109" i="12"/>
  <c r="J109" i="12"/>
  <c r="N109" i="12"/>
  <c r="L109" i="12"/>
  <c r="B109" i="12"/>
  <c r="D109" i="12"/>
  <c r="I109" i="12"/>
  <c r="M109" i="18"/>
  <c r="I109" i="18"/>
  <c r="G109" i="18"/>
  <c r="L109" i="18"/>
  <c r="J109" i="18"/>
  <c r="D109" i="18"/>
  <c r="K109" i="18"/>
  <c r="E109" i="18"/>
  <c r="H109" i="18" s="1"/>
  <c r="D109" i="7"/>
  <c r="E109" i="7" s="1"/>
  <c r="A110" i="7"/>
  <c r="AT114" i="3"/>
  <c r="AW113" i="3"/>
  <c r="AX113" i="3" s="1"/>
  <c r="R113" i="3"/>
  <c r="D113" i="3"/>
  <c r="AJ113" i="3"/>
  <c r="AH113" i="3"/>
  <c r="B113" i="3"/>
  <c r="AQ113" i="3"/>
  <c r="AK113" i="3"/>
  <c r="Z113" i="3"/>
  <c r="AR113" i="3"/>
  <c r="AD113" i="3"/>
  <c r="E113" i="3"/>
  <c r="S113" i="3"/>
  <c r="AO113" i="3"/>
  <c r="K113" i="3"/>
  <c r="T113" i="3"/>
  <c r="AB113" i="3"/>
  <c r="F113" i="3"/>
  <c r="Y113" i="3"/>
  <c r="H113" i="3"/>
  <c r="AF113" i="3"/>
  <c r="L113" i="3"/>
  <c r="AP113" i="3"/>
  <c r="AI113" i="3"/>
  <c r="Q113" i="3"/>
  <c r="AM113" i="3"/>
  <c r="J113" i="3"/>
  <c r="I113" i="3"/>
  <c r="X113" i="3"/>
  <c r="AL113" i="3"/>
  <c r="AE113" i="3"/>
  <c r="V113" i="3"/>
  <c r="W113" i="3"/>
  <c r="AN113" i="3"/>
  <c r="AG113" i="3"/>
  <c r="P113" i="3"/>
  <c r="AA113" i="3"/>
  <c r="O113" i="3"/>
  <c r="AC113" i="3"/>
  <c r="U113" i="3"/>
  <c r="G113" i="3"/>
  <c r="E110" i="12" l="1"/>
  <c r="F110" i="13"/>
  <c r="G110" i="12"/>
  <c r="H110" i="13"/>
  <c r="E110" i="13"/>
  <c r="H109" i="17"/>
  <c r="C109" i="15"/>
  <c r="C109" i="13"/>
  <c r="C109" i="18"/>
  <c r="B111" i="18"/>
  <c r="A111" i="17"/>
  <c r="C113" i="3"/>
  <c r="A111" i="16"/>
  <c r="A111" i="15"/>
  <c r="A111" i="14"/>
  <c r="G111" i="14" s="1"/>
  <c r="C111" i="7"/>
  <c r="A111" i="12"/>
  <c r="F111" i="12" s="1"/>
  <c r="A111" i="11"/>
  <c r="B111" i="7"/>
  <c r="A111" i="13"/>
  <c r="H111" i="13" s="1"/>
  <c r="L110" i="14"/>
  <c r="J110" i="14"/>
  <c r="K110" i="14"/>
  <c r="D110" i="14"/>
  <c r="B110" i="14"/>
  <c r="I110" i="14"/>
  <c r="E110" i="14"/>
  <c r="P110" i="12"/>
  <c r="K110" i="12"/>
  <c r="N110" i="12"/>
  <c r="L110" i="12"/>
  <c r="B110" i="12"/>
  <c r="J110" i="12"/>
  <c r="M110" i="12"/>
  <c r="D110" i="12"/>
  <c r="O110" i="12"/>
  <c r="I110" i="12"/>
  <c r="F110" i="12"/>
  <c r="F110" i="14"/>
  <c r="C109" i="11"/>
  <c r="A909" i="11"/>
  <c r="V109" i="11"/>
  <c r="W109" i="11"/>
  <c r="T109" i="11"/>
  <c r="K109" i="11"/>
  <c r="L109" i="11"/>
  <c r="E109" i="11"/>
  <c r="R109" i="11"/>
  <c r="D109" i="11"/>
  <c r="U109" i="11"/>
  <c r="S109" i="11"/>
  <c r="F109" i="11"/>
  <c r="I109" i="11"/>
  <c r="P109" i="11"/>
  <c r="G109" i="11"/>
  <c r="Q109" i="11"/>
  <c r="G110" i="14"/>
  <c r="F109" i="18"/>
  <c r="N109" i="18" s="1"/>
  <c r="A109" i="18" s="1"/>
  <c r="C109" i="14"/>
  <c r="B110" i="13"/>
  <c r="L110" i="13"/>
  <c r="M110" i="13"/>
  <c r="D110" i="13"/>
  <c r="J110" i="13"/>
  <c r="K110" i="13"/>
  <c r="I110" i="13"/>
  <c r="B110" i="16"/>
  <c r="C110" i="16"/>
  <c r="J108" i="11"/>
  <c r="H108" i="11"/>
  <c r="N110" i="11"/>
  <c r="B110" i="11"/>
  <c r="C110" i="15" s="1"/>
  <c r="O110" i="11"/>
  <c r="X110" i="11"/>
  <c r="M110" i="11"/>
  <c r="G110" i="17"/>
  <c r="D110" i="17"/>
  <c r="B110" i="17"/>
  <c r="K110" i="17"/>
  <c r="L110" i="17"/>
  <c r="J110" i="17"/>
  <c r="M110" i="17"/>
  <c r="I110" i="17"/>
  <c r="E110" i="17"/>
  <c r="F110" i="17" s="1"/>
  <c r="H110" i="14"/>
  <c r="H110" i="15"/>
  <c r="B110" i="15"/>
  <c r="F110" i="15"/>
  <c r="K110" i="15"/>
  <c r="D110" i="15"/>
  <c r="G110" i="15"/>
  <c r="E110" i="15"/>
  <c r="I110" i="15"/>
  <c r="J110" i="15"/>
  <c r="C109" i="17"/>
  <c r="AU115" i="3"/>
  <c r="L110" i="18"/>
  <c r="M110" i="18"/>
  <c r="K110" i="18"/>
  <c r="I110" i="18"/>
  <c r="G110" i="18"/>
  <c r="J110" i="18"/>
  <c r="D110" i="18"/>
  <c r="E110" i="18"/>
  <c r="H110" i="18" s="1"/>
  <c r="D110" i="7"/>
  <c r="E110" i="7" s="1"/>
  <c r="A111" i="7"/>
  <c r="AT115" i="3"/>
  <c r="AW114" i="3"/>
  <c r="AX114" i="3" s="1"/>
  <c r="L114" i="3"/>
  <c r="T114" i="3"/>
  <c r="R114" i="3"/>
  <c r="AL114" i="3"/>
  <c r="AH114" i="3"/>
  <c r="V114" i="3"/>
  <c r="X114" i="3"/>
  <c r="AE114" i="3"/>
  <c r="AB114" i="3"/>
  <c r="AC114" i="3"/>
  <c r="Z114" i="3"/>
  <c r="J114" i="3"/>
  <c r="S114" i="3"/>
  <c r="AN114" i="3"/>
  <c r="AI114" i="3"/>
  <c r="AM114" i="3"/>
  <c r="AA114" i="3"/>
  <c r="F114" i="3"/>
  <c r="Y114" i="3"/>
  <c r="E114" i="3"/>
  <c r="O114" i="3"/>
  <c r="P114" i="3"/>
  <c r="AR114" i="3"/>
  <c r="I114" i="3"/>
  <c r="U114" i="3"/>
  <c r="AF114" i="3"/>
  <c r="AG114" i="3"/>
  <c r="AO114" i="3"/>
  <c r="AJ114" i="3"/>
  <c r="D114" i="3"/>
  <c r="K114" i="3"/>
  <c r="W114" i="3"/>
  <c r="AP114" i="3"/>
  <c r="G114" i="3"/>
  <c r="B114" i="3"/>
  <c r="AK114" i="3"/>
  <c r="Q114" i="3"/>
  <c r="AQ114" i="3"/>
  <c r="H114" i="3"/>
  <c r="AD114" i="3"/>
  <c r="H111" i="14" l="1"/>
  <c r="E111" i="14"/>
  <c r="F111" i="14"/>
  <c r="E111" i="13"/>
  <c r="H110" i="17"/>
  <c r="F111" i="13"/>
  <c r="G111" i="13"/>
  <c r="H111" i="12"/>
  <c r="F110" i="18"/>
  <c r="N110" i="18" s="1"/>
  <c r="A110" i="18" s="1"/>
  <c r="B112" i="18"/>
  <c r="A112" i="17"/>
  <c r="A112" i="15"/>
  <c r="C114" i="3"/>
  <c r="A112" i="16"/>
  <c r="A112" i="14"/>
  <c r="G112" i="14" s="1"/>
  <c r="C112" i="7"/>
  <c r="A112" i="11"/>
  <c r="A112" i="12"/>
  <c r="F112" i="12" s="1"/>
  <c r="B112" i="7"/>
  <c r="A112" i="13"/>
  <c r="E112" i="13" s="1"/>
  <c r="A910" i="11"/>
  <c r="T110" i="11"/>
  <c r="S110" i="11"/>
  <c r="R110" i="11"/>
  <c r="K110" i="11"/>
  <c r="P110" i="11"/>
  <c r="I110" i="11"/>
  <c r="D110" i="11"/>
  <c r="E110" i="11"/>
  <c r="C110" i="11"/>
  <c r="F110" i="11"/>
  <c r="U110" i="11"/>
  <c r="V110" i="11"/>
  <c r="L110" i="11"/>
  <c r="W110" i="11"/>
  <c r="G110" i="11"/>
  <c r="Q110" i="11"/>
  <c r="C110" i="13"/>
  <c r="D111" i="14"/>
  <c r="B111" i="14"/>
  <c r="K111" i="14"/>
  <c r="J111" i="14"/>
  <c r="L111" i="14"/>
  <c r="I111" i="14"/>
  <c r="C110" i="17"/>
  <c r="L111" i="13"/>
  <c r="D111" i="13"/>
  <c r="B111" i="13"/>
  <c r="K111" i="13"/>
  <c r="M111" i="13"/>
  <c r="I111" i="13"/>
  <c r="J111" i="13"/>
  <c r="M111" i="12"/>
  <c r="P111" i="12"/>
  <c r="K111" i="12"/>
  <c r="N111" i="12"/>
  <c r="D111" i="12"/>
  <c r="L111" i="12"/>
  <c r="O111" i="12"/>
  <c r="J111" i="12"/>
  <c r="B111" i="12"/>
  <c r="I111" i="12"/>
  <c r="E111" i="12"/>
  <c r="J109" i="11"/>
  <c r="H109" i="11"/>
  <c r="C110" i="12"/>
  <c r="C110" i="18"/>
  <c r="AU116" i="3"/>
  <c r="B111" i="17"/>
  <c r="G111" i="17"/>
  <c r="J111" i="17"/>
  <c r="M111" i="17"/>
  <c r="I111" i="17"/>
  <c r="L111" i="17"/>
  <c r="K111" i="17"/>
  <c r="D111" i="17"/>
  <c r="E111" i="17"/>
  <c r="H111" i="17" s="1"/>
  <c r="K111" i="15"/>
  <c r="E111" i="15"/>
  <c r="F111" i="15"/>
  <c r="I111" i="15"/>
  <c r="D111" i="15"/>
  <c r="B111" i="15"/>
  <c r="G111" i="15"/>
  <c r="H111" i="15"/>
  <c r="J111" i="15"/>
  <c r="B111" i="16"/>
  <c r="C111" i="16"/>
  <c r="G111" i="12"/>
  <c r="C110" i="14"/>
  <c r="O111" i="11"/>
  <c r="M111" i="11"/>
  <c r="B111" i="11"/>
  <c r="X111" i="11"/>
  <c r="N111" i="11"/>
  <c r="I111" i="18"/>
  <c r="M111" i="18"/>
  <c r="G111" i="18"/>
  <c r="J111" i="18"/>
  <c r="D111" i="18"/>
  <c r="K111" i="18"/>
  <c r="L111" i="18"/>
  <c r="E111" i="18"/>
  <c r="F111" i="18" s="1"/>
  <c r="D111" i="7"/>
  <c r="E111" i="7" s="1"/>
  <c r="A112" i="7"/>
  <c r="AT116" i="3"/>
  <c r="AW115" i="3"/>
  <c r="AX115" i="3" s="1"/>
  <c r="AF115" i="3"/>
  <c r="Y115" i="3"/>
  <c r="AR115" i="3"/>
  <c r="S115" i="3"/>
  <c r="J115" i="3"/>
  <c r="B115" i="3"/>
  <c r="AB115" i="3"/>
  <c r="O115" i="3"/>
  <c r="E115" i="3"/>
  <c r="D115" i="3"/>
  <c r="Z115" i="3"/>
  <c r="AH115" i="3"/>
  <c r="AC115" i="3"/>
  <c r="U115" i="3"/>
  <c r="K115" i="3"/>
  <c r="AE115" i="3"/>
  <c r="T115" i="3"/>
  <c r="AJ115" i="3"/>
  <c r="AA115" i="3"/>
  <c r="AO115" i="3"/>
  <c r="G115" i="3"/>
  <c r="W115" i="3"/>
  <c r="Q115" i="3"/>
  <c r="AM115" i="3"/>
  <c r="AQ115" i="3"/>
  <c r="AL115" i="3"/>
  <c r="R115" i="3"/>
  <c r="I115" i="3"/>
  <c r="V115" i="3"/>
  <c r="F115" i="3"/>
  <c r="P115" i="3"/>
  <c r="X115" i="3"/>
  <c r="AK115" i="3"/>
  <c r="L115" i="3"/>
  <c r="AP115" i="3"/>
  <c r="AN115" i="3"/>
  <c r="AI115" i="3"/>
  <c r="H115" i="3"/>
  <c r="AD115" i="3"/>
  <c r="AG115" i="3"/>
  <c r="E112" i="12" l="1"/>
  <c r="H112" i="14"/>
  <c r="G112" i="12"/>
  <c r="H112" i="12"/>
  <c r="H112" i="13"/>
  <c r="F111" i="17"/>
  <c r="H111" i="18"/>
  <c r="E112" i="14"/>
  <c r="F112" i="14"/>
  <c r="B113" i="18"/>
  <c r="A113" i="17"/>
  <c r="A113" i="15"/>
  <c r="C115" i="3"/>
  <c r="A113" i="16"/>
  <c r="A113" i="14"/>
  <c r="G113" i="14" s="1"/>
  <c r="C113" i="7"/>
  <c r="A113" i="11"/>
  <c r="B113" i="7"/>
  <c r="A113" i="12"/>
  <c r="H113" i="12" s="1"/>
  <c r="A113" i="13"/>
  <c r="F113" i="13" s="1"/>
  <c r="A911" i="11"/>
  <c r="E111" i="11"/>
  <c r="D111" i="11"/>
  <c r="C111" i="11"/>
  <c r="V111" i="11"/>
  <c r="S111" i="11"/>
  <c r="P111" i="11"/>
  <c r="W111" i="11"/>
  <c r="U111" i="11"/>
  <c r="K111" i="11"/>
  <c r="R111" i="11"/>
  <c r="F111" i="11"/>
  <c r="I111" i="11"/>
  <c r="T111" i="11"/>
  <c r="L111" i="11"/>
  <c r="Q111" i="11"/>
  <c r="G111" i="11"/>
  <c r="C111" i="15"/>
  <c r="B112" i="11"/>
  <c r="C112" i="14" s="1"/>
  <c r="O112" i="11"/>
  <c r="M112" i="11"/>
  <c r="N112" i="11"/>
  <c r="X112" i="11"/>
  <c r="C111" i="12"/>
  <c r="C111" i="13"/>
  <c r="J112" i="14"/>
  <c r="D112" i="14"/>
  <c r="B112" i="14"/>
  <c r="L112" i="14"/>
  <c r="K112" i="14"/>
  <c r="I112" i="14"/>
  <c r="AU117" i="3"/>
  <c r="N111" i="18"/>
  <c r="A111" i="18" s="1"/>
  <c r="J110" i="11"/>
  <c r="H110" i="11"/>
  <c r="L112" i="13"/>
  <c r="J112" i="13"/>
  <c r="M112" i="13"/>
  <c r="I112" i="13"/>
  <c r="K112" i="13"/>
  <c r="D112" i="13"/>
  <c r="B112" i="13"/>
  <c r="G112" i="13"/>
  <c r="C111" i="18"/>
  <c r="G112" i="17"/>
  <c r="D112" i="17"/>
  <c r="I112" i="17"/>
  <c r="L112" i="17"/>
  <c r="J112" i="17"/>
  <c r="B112" i="17"/>
  <c r="K112" i="17"/>
  <c r="M112" i="17"/>
  <c r="E112" i="17"/>
  <c r="F112" i="17" s="1"/>
  <c r="C111" i="17"/>
  <c r="B112" i="16"/>
  <c r="C112" i="16"/>
  <c r="C111" i="14"/>
  <c r="H112" i="15"/>
  <c r="I112" i="15"/>
  <c r="G112" i="15"/>
  <c r="F112" i="15"/>
  <c r="K112" i="15"/>
  <c r="D112" i="15"/>
  <c r="B112" i="15"/>
  <c r="E112" i="15"/>
  <c r="J112" i="15"/>
  <c r="F112" i="13"/>
  <c r="L112" i="12"/>
  <c r="J112" i="12"/>
  <c r="D112" i="12"/>
  <c r="M112" i="12"/>
  <c r="K112" i="12"/>
  <c r="N112" i="12"/>
  <c r="B112" i="12"/>
  <c r="P112" i="12"/>
  <c r="O112" i="12"/>
  <c r="I112" i="12"/>
  <c r="G112" i="18"/>
  <c r="J112" i="18"/>
  <c r="M112" i="18"/>
  <c r="I112" i="18"/>
  <c r="K112" i="18"/>
  <c r="L112" i="18"/>
  <c r="D112" i="18"/>
  <c r="E112" i="18"/>
  <c r="H112" i="18" s="1"/>
  <c r="D112" i="7"/>
  <c r="E112" i="7" s="1"/>
  <c r="A113" i="7"/>
  <c r="AT117" i="3"/>
  <c r="AW116" i="3"/>
  <c r="AX116" i="3" s="1"/>
  <c r="AB116" i="3"/>
  <c r="AK116" i="3"/>
  <c r="L116" i="3"/>
  <c r="AD116" i="3"/>
  <c r="AQ116" i="3"/>
  <c r="B116" i="3"/>
  <c r="J116" i="3"/>
  <c r="Q116" i="3"/>
  <c r="I116" i="3"/>
  <c r="AM116" i="3"/>
  <c r="V116" i="3"/>
  <c r="AF116" i="3"/>
  <c r="AP116" i="3"/>
  <c r="U116" i="3"/>
  <c r="AG116" i="3"/>
  <c r="S116" i="3"/>
  <c r="K116" i="3"/>
  <c r="AL116" i="3"/>
  <c r="P116" i="3"/>
  <c r="Z116" i="3"/>
  <c r="AE116" i="3"/>
  <c r="W116" i="3"/>
  <c r="D116" i="3"/>
  <c r="H116" i="3"/>
  <c r="X116" i="3"/>
  <c r="G116" i="3"/>
  <c r="AR116" i="3"/>
  <c r="F116" i="3"/>
  <c r="AC116" i="3"/>
  <c r="O116" i="3"/>
  <c r="AN116" i="3"/>
  <c r="AH116" i="3"/>
  <c r="Y116" i="3"/>
  <c r="AO116" i="3"/>
  <c r="E116" i="3"/>
  <c r="R116" i="3"/>
  <c r="AI116" i="3"/>
  <c r="T116" i="3"/>
  <c r="AJ116" i="3"/>
  <c r="AA116" i="3"/>
  <c r="F113" i="12" l="1"/>
  <c r="E113" i="12"/>
  <c r="E113" i="13"/>
  <c r="H113" i="13"/>
  <c r="G113" i="13"/>
  <c r="H112" i="17"/>
  <c r="G113" i="12"/>
  <c r="E113" i="14"/>
  <c r="F113" i="14"/>
  <c r="B114" i="18"/>
  <c r="A114" i="17"/>
  <c r="C116" i="3"/>
  <c r="A114" i="16"/>
  <c r="A114" i="15"/>
  <c r="C114" i="7"/>
  <c r="A114" i="11"/>
  <c r="A114" i="12"/>
  <c r="G114" i="12" s="1"/>
  <c r="B114" i="7"/>
  <c r="A114" i="14"/>
  <c r="F114" i="14" s="1"/>
  <c r="A114" i="13"/>
  <c r="H114" i="13" s="1"/>
  <c r="B113" i="16"/>
  <c r="C113" i="16"/>
  <c r="C112" i="18"/>
  <c r="C112" i="13"/>
  <c r="AU118" i="3"/>
  <c r="J111" i="11"/>
  <c r="H111" i="11"/>
  <c r="O113" i="11"/>
  <c r="M113" i="11"/>
  <c r="B113" i="11"/>
  <c r="C113" i="13" s="1"/>
  <c r="X113" i="11"/>
  <c r="N113" i="11"/>
  <c r="I113" i="13"/>
  <c r="K113" i="13"/>
  <c r="D113" i="13"/>
  <c r="B113" i="13"/>
  <c r="M113" i="13"/>
  <c r="J113" i="13"/>
  <c r="L113" i="13"/>
  <c r="D113" i="15"/>
  <c r="H113" i="15"/>
  <c r="F113" i="15"/>
  <c r="B113" i="15"/>
  <c r="G113" i="15"/>
  <c r="E113" i="15"/>
  <c r="K113" i="15"/>
  <c r="I113" i="15"/>
  <c r="J113" i="15"/>
  <c r="C112" i="15"/>
  <c r="C112" i="17"/>
  <c r="J113" i="12"/>
  <c r="D113" i="12"/>
  <c r="B113" i="12"/>
  <c r="P113" i="12"/>
  <c r="K113" i="12"/>
  <c r="L113" i="12"/>
  <c r="N113" i="12"/>
  <c r="O113" i="12"/>
  <c r="M113" i="12"/>
  <c r="I113" i="12"/>
  <c r="B113" i="17"/>
  <c r="G113" i="17"/>
  <c r="L113" i="17"/>
  <c r="D113" i="17"/>
  <c r="M113" i="17"/>
  <c r="I113" i="17"/>
  <c r="J113" i="17"/>
  <c r="K113" i="17"/>
  <c r="E113" i="17"/>
  <c r="F113" i="17" s="1"/>
  <c r="A912" i="11"/>
  <c r="T112" i="11"/>
  <c r="S112" i="11"/>
  <c r="R112" i="11"/>
  <c r="K112" i="11"/>
  <c r="P112" i="11"/>
  <c r="I112" i="11"/>
  <c r="D112" i="11"/>
  <c r="U112" i="11"/>
  <c r="E112" i="11"/>
  <c r="V112" i="11"/>
  <c r="L112" i="11"/>
  <c r="W112" i="11"/>
  <c r="F112" i="11"/>
  <c r="C112" i="11"/>
  <c r="Q112" i="11"/>
  <c r="G112" i="11"/>
  <c r="L113" i="14"/>
  <c r="B113" i="14"/>
  <c r="K113" i="14"/>
  <c r="J113" i="14"/>
  <c r="D113" i="14"/>
  <c r="I113" i="14"/>
  <c r="F112" i="18"/>
  <c r="N112" i="18" s="1"/>
  <c r="A112" i="18" s="1"/>
  <c r="C112" i="12"/>
  <c r="H113" i="14"/>
  <c r="I113" i="18"/>
  <c r="J113" i="18"/>
  <c r="M113" i="18"/>
  <c r="G113" i="18"/>
  <c r="K113" i="18"/>
  <c r="L113" i="18"/>
  <c r="D113" i="18"/>
  <c r="E113" i="18"/>
  <c r="H113" i="18" s="1"/>
  <c r="D113" i="7"/>
  <c r="E113" i="7" s="1"/>
  <c r="A114" i="7"/>
  <c r="AT118" i="3"/>
  <c r="AW117" i="3"/>
  <c r="AX117" i="3" s="1"/>
  <c r="U117" i="3"/>
  <c r="AP117" i="3"/>
  <c r="K117" i="3"/>
  <c r="P117" i="3"/>
  <c r="W117" i="3"/>
  <c r="B117" i="3"/>
  <c r="AO117" i="3"/>
  <c r="AD117" i="3"/>
  <c r="O117" i="3"/>
  <c r="Z117" i="3"/>
  <c r="L117" i="3"/>
  <c r="AI117" i="3"/>
  <c r="S117" i="3"/>
  <c r="D117" i="3"/>
  <c r="T117" i="3"/>
  <c r="X117" i="3"/>
  <c r="E117" i="3"/>
  <c r="Q117" i="3"/>
  <c r="AC117" i="3"/>
  <c r="AF117" i="3"/>
  <c r="H117" i="3"/>
  <c r="AM117" i="3"/>
  <c r="AR117" i="3"/>
  <c r="F117" i="3"/>
  <c r="AB117" i="3"/>
  <c r="I117" i="3"/>
  <c r="AQ117" i="3"/>
  <c r="AG117" i="3"/>
  <c r="Y117" i="3"/>
  <c r="AH117" i="3"/>
  <c r="R117" i="3"/>
  <c r="J117" i="3"/>
  <c r="AA117" i="3"/>
  <c r="G117" i="3"/>
  <c r="AK117" i="3"/>
  <c r="AL117" i="3"/>
  <c r="V117" i="3"/>
  <c r="AN117" i="3"/>
  <c r="AJ117" i="3"/>
  <c r="AE117" i="3"/>
  <c r="G114" i="13" l="1"/>
  <c r="F114" i="13"/>
  <c r="G114" i="14"/>
  <c r="C113" i="15"/>
  <c r="C113" i="14"/>
  <c r="E114" i="13"/>
  <c r="C113" i="12"/>
  <c r="F113" i="18"/>
  <c r="N113" i="18" s="1"/>
  <c r="A113" i="18" s="1"/>
  <c r="H113" i="17"/>
  <c r="E114" i="14"/>
  <c r="H114" i="14"/>
  <c r="B115" i="18"/>
  <c r="A115" i="17"/>
  <c r="A115" i="15"/>
  <c r="A115" i="16"/>
  <c r="C117" i="3"/>
  <c r="A115" i="12"/>
  <c r="F115" i="12" s="1"/>
  <c r="A115" i="14"/>
  <c r="E115" i="14" s="1"/>
  <c r="A115" i="11"/>
  <c r="C115" i="7"/>
  <c r="B115" i="7"/>
  <c r="A115" i="13"/>
  <c r="F115" i="13" s="1"/>
  <c r="AU119" i="3"/>
  <c r="D114" i="12"/>
  <c r="B114" i="12"/>
  <c r="O114" i="12"/>
  <c r="N114" i="12"/>
  <c r="J114" i="12"/>
  <c r="P114" i="12"/>
  <c r="K114" i="12"/>
  <c r="L114" i="12"/>
  <c r="M114" i="12"/>
  <c r="I114" i="12"/>
  <c r="E114" i="12"/>
  <c r="C113" i="17"/>
  <c r="X114" i="11"/>
  <c r="O114" i="11"/>
  <c r="N114" i="11"/>
  <c r="B114" i="11"/>
  <c r="C114" i="12" s="1"/>
  <c r="M114" i="11"/>
  <c r="F114" i="12"/>
  <c r="H114" i="12"/>
  <c r="B114" i="16"/>
  <c r="C114" i="16"/>
  <c r="J114" i="13"/>
  <c r="M114" i="13"/>
  <c r="L114" i="13"/>
  <c r="D114" i="13"/>
  <c r="B114" i="13"/>
  <c r="K114" i="13"/>
  <c r="I114" i="13"/>
  <c r="H112" i="11"/>
  <c r="J112" i="11"/>
  <c r="B114" i="14"/>
  <c r="K114" i="14"/>
  <c r="L114" i="14"/>
  <c r="D114" i="14"/>
  <c r="J114" i="14"/>
  <c r="I114" i="14"/>
  <c r="G114" i="17"/>
  <c r="K114" i="17"/>
  <c r="L114" i="17"/>
  <c r="D114" i="17"/>
  <c r="J114" i="17"/>
  <c r="B114" i="17"/>
  <c r="I114" i="17"/>
  <c r="M114" i="17"/>
  <c r="E114" i="17"/>
  <c r="F114" i="17" s="1"/>
  <c r="W113" i="11"/>
  <c r="T113" i="11"/>
  <c r="U113" i="11"/>
  <c r="R113" i="11"/>
  <c r="S113" i="11"/>
  <c r="P113" i="11"/>
  <c r="E113" i="11"/>
  <c r="D113" i="11"/>
  <c r="K113" i="11"/>
  <c r="I113" i="11"/>
  <c r="C113" i="11"/>
  <c r="F113" i="11"/>
  <c r="V113" i="11"/>
  <c r="L113" i="11"/>
  <c r="A913" i="11"/>
  <c r="Q113" i="11"/>
  <c r="G113" i="11"/>
  <c r="H114" i="15"/>
  <c r="F114" i="15"/>
  <c r="K114" i="15"/>
  <c r="D114" i="15"/>
  <c r="B114" i="15"/>
  <c r="I114" i="15"/>
  <c r="G114" i="15"/>
  <c r="E114" i="15"/>
  <c r="J114" i="15"/>
  <c r="C113" i="18"/>
  <c r="I114" i="18"/>
  <c r="G114" i="18"/>
  <c r="L114" i="18"/>
  <c r="M114" i="18"/>
  <c r="K114" i="18"/>
  <c r="J114" i="18"/>
  <c r="D114" i="18"/>
  <c r="E114" i="18"/>
  <c r="H114" i="18" s="1"/>
  <c r="D114" i="7"/>
  <c r="E114" i="7" s="1"/>
  <c r="A115" i="7"/>
  <c r="AT119" i="3"/>
  <c r="AW118" i="3"/>
  <c r="AX118" i="3" s="1"/>
  <c r="Q118" i="3"/>
  <c r="AB118" i="3"/>
  <c r="E118" i="3"/>
  <c r="X118" i="3"/>
  <c r="O118" i="3"/>
  <c r="H118" i="3"/>
  <c r="B118" i="3"/>
  <c r="V118" i="3"/>
  <c r="AC118" i="3"/>
  <c r="L118" i="3"/>
  <c r="U118" i="3"/>
  <c r="F118" i="3"/>
  <c r="AM118" i="3"/>
  <c r="AP118" i="3"/>
  <c r="AG118" i="3"/>
  <c r="Z118" i="3"/>
  <c r="AK118" i="3"/>
  <c r="AL118" i="3"/>
  <c r="AN118" i="3"/>
  <c r="D118" i="3"/>
  <c r="AF118" i="3"/>
  <c r="AJ118" i="3"/>
  <c r="P118" i="3"/>
  <c r="J118" i="3"/>
  <c r="T118" i="3"/>
  <c r="I118" i="3"/>
  <c r="K118" i="3"/>
  <c r="AH118" i="3"/>
  <c r="AE118" i="3"/>
  <c r="R118" i="3"/>
  <c r="W118" i="3"/>
  <c r="G118" i="3"/>
  <c r="AI118" i="3"/>
  <c r="S118" i="3"/>
  <c r="AQ118" i="3"/>
  <c r="AR118" i="3"/>
  <c r="AO118" i="3"/>
  <c r="Y118" i="3"/>
  <c r="AA118" i="3"/>
  <c r="AD118" i="3"/>
  <c r="G115" i="12" l="1"/>
  <c r="H115" i="12"/>
  <c r="C114" i="13"/>
  <c r="E115" i="12"/>
  <c r="H115" i="13"/>
  <c r="G115" i="13"/>
  <c r="E115" i="13"/>
  <c r="H115" i="14"/>
  <c r="C114" i="15"/>
  <c r="H114" i="17"/>
  <c r="C114" i="18"/>
  <c r="B116" i="18"/>
  <c r="A116" i="17"/>
  <c r="A116" i="15"/>
  <c r="A116" i="16"/>
  <c r="C118" i="3"/>
  <c r="A116" i="14"/>
  <c r="F116" i="14" s="1"/>
  <c r="A116" i="11"/>
  <c r="B116" i="7"/>
  <c r="C116" i="7"/>
  <c r="A116" i="12"/>
  <c r="E116" i="12" s="1"/>
  <c r="A116" i="13"/>
  <c r="E116" i="13" s="1"/>
  <c r="L115" i="14"/>
  <c r="B115" i="14"/>
  <c r="D115" i="14"/>
  <c r="J115" i="14"/>
  <c r="K115" i="14"/>
  <c r="I115" i="14"/>
  <c r="G115" i="14"/>
  <c r="J115" i="12"/>
  <c r="D115" i="12"/>
  <c r="B115" i="12"/>
  <c r="P115" i="12"/>
  <c r="K115" i="12"/>
  <c r="L115" i="12"/>
  <c r="M115" i="12"/>
  <c r="O115" i="12"/>
  <c r="N115" i="12"/>
  <c r="I115" i="12"/>
  <c r="A914" i="11"/>
  <c r="D114" i="11"/>
  <c r="R114" i="11"/>
  <c r="K114" i="11"/>
  <c r="S114" i="11"/>
  <c r="V114" i="11"/>
  <c r="I114" i="11"/>
  <c r="T114" i="11"/>
  <c r="E114" i="11"/>
  <c r="F114" i="11"/>
  <c r="U114" i="11"/>
  <c r="C114" i="11"/>
  <c r="P114" i="11"/>
  <c r="L114" i="11"/>
  <c r="W114" i="11"/>
  <c r="G114" i="11"/>
  <c r="Q114" i="11"/>
  <c r="AU120" i="3"/>
  <c r="F115" i="14"/>
  <c r="B115" i="13"/>
  <c r="K115" i="13"/>
  <c r="J115" i="13"/>
  <c r="I115" i="13"/>
  <c r="M115" i="13"/>
  <c r="L115" i="13"/>
  <c r="D115" i="13"/>
  <c r="K115" i="15"/>
  <c r="E115" i="15"/>
  <c r="F115" i="15"/>
  <c r="D115" i="15"/>
  <c r="I115" i="15"/>
  <c r="G115" i="15"/>
  <c r="H115" i="15"/>
  <c r="B115" i="15"/>
  <c r="J115" i="15"/>
  <c r="J113" i="11"/>
  <c r="H113" i="11"/>
  <c r="C114" i="17"/>
  <c r="B115" i="16"/>
  <c r="C115" i="16"/>
  <c r="C114" i="14"/>
  <c r="B115" i="17"/>
  <c r="D115" i="17"/>
  <c r="M115" i="17"/>
  <c r="I115" i="17"/>
  <c r="G115" i="17"/>
  <c r="K115" i="17"/>
  <c r="L115" i="17"/>
  <c r="J115" i="17"/>
  <c r="E115" i="17"/>
  <c r="F115" i="17" s="1"/>
  <c r="B115" i="11"/>
  <c r="C115" i="18" s="1"/>
  <c r="M115" i="11"/>
  <c r="N115" i="11"/>
  <c r="O115" i="11"/>
  <c r="X115" i="11"/>
  <c r="F114" i="18"/>
  <c r="N114" i="18" s="1"/>
  <c r="A114" i="18" s="1"/>
  <c r="I115" i="18"/>
  <c r="G115" i="18"/>
  <c r="J115" i="18"/>
  <c r="M115" i="18"/>
  <c r="K115" i="18"/>
  <c r="L115" i="18"/>
  <c r="D115" i="18"/>
  <c r="E115" i="18"/>
  <c r="F115" i="18" s="1"/>
  <c r="D115" i="7"/>
  <c r="E115" i="7" s="1"/>
  <c r="A116" i="7"/>
  <c r="AT120" i="3"/>
  <c r="AW119" i="3"/>
  <c r="AX119" i="3" s="1"/>
  <c r="AI119" i="3"/>
  <c r="B119" i="3"/>
  <c r="AH119" i="3"/>
  <c r="AL119" i="3"/>
  <c r="AR119" i="3"/>
  <c r="AP119" i="3"/>
  <c r="U119" i="3"/>
  <c r="I119" i="3"/>
  <c r="AB119" i="3"/>
  <c r="V119" i="3"/>
  <c r="K119" i="3"/>
  <c r="P119" i="3"/>
  <c r="AA119" i="3"/>
  <c r="O119" i="3"/>
  <c r="F119" i="3"/>
  <c r="R119" i="3"/>
  <c r="AQ119" i="3"/>
  <c r="T119" i="3"/>
  <c r="Q119" i="3"/>
  <c r="AJ119" i="3"/>
  <c r="AK119" i="3"/>
  <c r="E119" i="3"/>
  <c r="Z119" i="3"/>
  <c r="AE119" i="3"/>
  <c r="D119" i="3"/>
  <c r="AM119" i="3"/>
  <c r="AO119" i="3"/>
  <c r="H119" i="3"/>
  <c r="G119" i="3"/>
  <c r="Y119" i="3"/>
  <c r="AF119" i="3"/>
  <c r="S119" i="3"/>
  <c r="AC119" i="3"/>
  <c r="X119" i="3"/>
  <c r="L119" i="3"/>
  <c r="AN119" i="3"/>
  <c r="W119" i="3"/>
  <c r="J119" i="3"/>
  <c r="AD119" i="3"/>
  <c r="AG119" i="3"/>
  <c r="G116" i="13" l="1"/>
  <c r="H116" i="13"/>
  <c r="F116" i="13"/>
  <c r="F116" i="12"/>
  <c r="G116" i="14"/>
  <c r="E116" i="14"/>
  <c r="H116" i="14"/>
  <c r="N115" i="18"/>
  <c r="A115" i="18" s="1"/>
  <c r="C115" i="17"/>
  <c r="C115" i="12"/>
  <c r="G116" i="12"/>
  <c r="H116" i="12"/>
  <c r="B117" i="18"/>
  <c r="A117" i="17"/>
  <c r="A117" i="15"/>
  <c r="A117" i="16"/>
  <c r="C119" i="3"/>
  <c r="A117" i="12"/>
  <c r="F117" i="12" s="1"/>
  <c r="C117" i="7"/>
  <c r="A117" i="11"/>
  <c r="A117" i="14"/>
  <c r="H117" i="14" s="1"/>
  <c r="B117" i="7"/>
  <c r="A117" i="13"/>
  <c r="G117" i="13" s="1"/>
  <c r="AU121" i="3"/>
  <c r="X116" i="11"/>
  <c r="N116" i="11"/>
  <c r="M116" i="11"/>
  <c r="B116" i="11"/>
  <c r="C116" i="14" s="1"/>
  <c r="O116" i="11"/>
  <c r="J114" i="11"/>
  <c r="H114" i="11"/>
  <c r="D116" i="14"/>
  <c r="B116" i="14"/>
  <c r="K116" i="14"/>
  <c r="L116" i="14"/>
  <c r="J116" i="14"/>
  <c r="I116" i="14"/>
  <c r="B116" i="16"/>
  <c r="C116" i="16"/>
  <c r="M116" i="13"/>
  <c r="B116" i="13"/>
  <c r="D116" i="13"/>
  <c r="J116" i="13"/>
  <c r="K116" i="13"/>
  <c r="I116" i="13"/>
  <c r="L116" i="13"/>
  <c r="H116" i="15"/>
  <c r="I116" i="15"/>
  <c r="G116" i="15"/>
  <c r="F116" i="15"/>
  <c r="B116" i="15"/>
  <c r="D116" i="15"/>
  <c r="K116" i="15"/>
  <c r="E116" i="15"/>
  <c r="J116" i="15"/>
  <c r="A915" i="11"/>
  <c r="E115" i="11"/>
  <c r="D115" i="11"/>
  <c r="C115" i="11"/>
  <c r="V115" i="11"/>
  <c r="S115" i="11"/>
  <c r="P115" i="11"/>
  <c r="I115" i="11"/>
  <c r="T115" i="11"/>
  <c r="F115" i="11"/>
  <c r="W115" i="11"/>
  <c r="U115" i="11"/>
  <c r="L115" i="11"/>
  <c r="R115" i="11"/>
  <c r="K115" i="11"/>
  <c r="Q115" i="11"/>
  <c r="G115" i="11"/>
  <c r="C115" i="15"/>
  <c r="M116" i="12"/>
  <c r="P116" i="12"/>
  <c r="K116" i="12"/>
  <c r="N116" i="12"/>
  <c r="D116" i="12"/>
  <c r="B116" i="12"/>
  <c r="O116" i="12"/>
  <c r="J116" i="12"/>
  <c r="L116" i="12"/>
  <c r="I116" i="12"/>
  <c r="G116" i="17"/>
  <c r="B116" i="17"/>
  <c r="I116" i="17"/>
  <c r="L116" i="17"/>
  <c r="M116" i="17"/>
  <c r="K116" i="17"/>
  <c r="J116" i="17"/>
  <c r="D116" i="17"/>
  <c r="E116" i="17"/>
  <c r="H116" i="17" s="1"/>
  <c r="H115" i="18"/>
  <c r="H115" i="17"/>
  <c r="C115" i="13"/>
  <c r="C115" i="14"/>
  <c r="J116" i="18"/>
  <c r="M116" i="18"/>
  <c r="I116" i="18"/>
  <c r="G116" i="18"/>
  <c r="K116" i="18"/>
  <c r="L116" i="18"/>
  <c r="D116" i="18"/>
  <c r="E116" i="18"/>
  <c r="H116" i="18" s="1"/>
  <c r="D116" i="7"/>
  <c r="E116" i="7" s="1"/>
  <c r="A117" i="7"/>
  <c r="AT121" i="3"/>
  <c r="AW120" i="3"/>
  <c r="AX120" i="3" s="1"/>
  <c r="H120" i="3"/>
  <c r="Q120" i="3"/>
  <c r="AL120" i="3"/>
  <c r="AO120" i="3"/>
  <c r="E120" i="3"/>
  <c r="W120" i="3"/>
  <c r="J120" i="3"/>
  <c r="P120" i="3"/>
  <c r="I120" i="3"/>
  <c r="T120" i="3"/>
  <c r="AC120" i="3"/>
  <c r="AF120" i="3"/>
  <c r="F120" i="3"/>
  <c r="L120" i="3"/>
  <c r="O120" i="3"/>
  <c r="B120" i="3"/>
  <c r="AG120" i="3"/>
  <c r="Y120" i="3"/>
  <c r="AD120" i="3"/>
  <c r="K120" i="3"/>
  <c r="AE120" i="3"/>
  <c r="AJ120" i="3"/>
  <c r="AB120" i="3"/>
  <c r="S120" i="3"/>
  <c r="D120" i="3"/>
  <c r="X120" i="3"/>
  <c r="AI120" i="3"/>
  <c r="AK120" i="3"/>
  <c r="U120" i="3"/>
  <c r="V120" i="3"/>
  <c r="Z120" i="3"/>
  <c r="AR120" i="3"/>
  <c r="AP120" i="3"/>
  <c r="R120" i="3"/>
  <c r="AQ120" i="3"/>
  <c r="AH120" i="3"/>
  <c r="AA120" i="3"/>
  <c r="AN120" i="3"/>
  <c r="AM120" i="3"/>
  <c r="G120" i="3"/>
  <c r="E117" i="14" l="1"/>
  <c r="G117" i="12"/>
  <c r="G117" i="14"/>
  <c r="F117" i="14"/>
  <c r="H117" i="12"/>
  <c r="E117" i="12"/>
  <c r="E117" i="13"/>
  <c r="F116" i="18"/>
  <c r="N116" i="18" s="1"/>
  <c r="A116" i="18" s="1"/>
  <c r="H117" i="13"/>
  <c r="F117" i="13"/>
  <c r="B118" i="18"/>
  <c r="A118" i="17"/>
  <c r="A118" i="16"/>
  <c r="A118" i="15"/>
  <c r="C120" i="3"/>
  <c r="A118" i="14"/>
  <c r="H118" i="14" s="1"/>
  <c r="A118" i="12"/>
  <c r="E118" i="12" s="1"/>
  <c r="A118" i="11"/>
  <c r="B118" i="7"/>
  <c r="C118" i="7"/>
  <c r="A118" i="13"/>
  <c r="F118" i="13" s="1"/>
  <c r="B117" i="11"/>
  <c r="C117" i="13" s="1"/>
  <c r="M117" i="11"/>
  <c r="O117" i="11"/>
  <c r="X117" i="11"/>
  <c r="N117" i="11"/>
  <c r="C116" i="18"/>
  <c r="C116" i="12"/>
  <c r="M117" i="12"/>
  <c r="P117" i="12"/>
  <c r="K117" i="12"/>
  <c r="N117" i="12"/>
  <c r="D117" i="12"/>
  <c r="B117" i="12"/>
  <c r="O117" i="12"/>
  <c r="L117" i="12"/>
  <c r="J117" i="12"/>
  <c r="I117" i="12"/>
  <c r="A916" i="11"/>
  <c r="P116" i="11"/>
  <c r="I116" i="11"/>
  <c r="L116" i="11"/>
  <c r="E116" i="11"/>
  <c r="F116" i="11"/>
  <c r="C116" i="11"/>
  <c r="V116" i="11"/>
  <c r="U116" i="11"/>
  <c r="D116" i="11"/>
  <c r="W116" i="11"/>
  <c r="S116" i="11"/>
  <c r="R116" i="11"/>
  <c r="K116" i="11"/>
  <c r="T116" i="11"/>
  <c r="G116" i="11"/>
  <c r="Q116" i="11"/>
  <c r="H115" i="11"/>
  <c r="J115" i="11"/>
  <c r="AU122" i="3"/>
  <c r="C116" i="13"/>
  <c r="J117" i="13"/>
  <c r="I117" i="13"/>
  <c r="D117" i="13"/>
  <c r="K117" i="13"/>
  <c r="L117" i="13"/>
  <c r="M117" i="13"/>
  <c r="B117" i="13"/>
  <c r="K117" i="15"/>
  <c r="H117" i="15"/>
  <c r="I117" i="15"/>
  <c r="E117" i="15"/>
  <c r="D117" i="15"/>
  <c r="B117" i="15"/>
  <c r="G117" i="15"/>
  <c r="F117" i="15"/>
  <c r="J117" i="15"/>
  <c r="F116" i="17"/>
  <c r="C116" i="15"/>
  <c r="B117" i="17"/>
  <c r="M117" i="17"/>
  <c r="I117" i="17"/>
  <c r="L117" i="17"/>
  <c r="K117" i="17"/>
  <c r="G117" i="17"/>
  <c r="J117" i="17"/>
  <c r="D117" i="17"/>
  <c r="E117" i="17"/>
  <c r="F117" i="17" s="1"/>
  <c r="B117" i="16"/>
  <c r="C117" i="16"/>
  <c r="C116" i="17"/>
  <c r="D117" i="14"/>
  <c r="B117" i="14"/>
  <c r="K117" i="14"/>
  <c r="J117" i="14"/>
  <c r="L117" i="14"/>
  <c r="I117" i="14"/>
  <c r="I117" i="18"/>
  <c r="M117" i="18"/>
  <c r="G117" i="18"/>
  <c r="J117" i="18"/>
  <c r="D117" i="18"/>
  <c r="K117" i="18"/>
  <c r="L117" i="18"/>
  <c r="E117" i="18"/>
  <c r="F117" i="18" s="1"/>
  <c r="D117" i="7"/>
  <c r="E117" i="7" s="1"/>
  <c r="A118" i="7"/>
  <c r="AT122" i="3"/>
  <c r="AW121" i="3"/>
  <c r="AX121" i="3" s="1"/>
  <c r="AI121" i="3"/>
  <c r="AC121" i="3"/>
  <c r="G121" i="3"/>
  <c r="AR121" i="3"/>
  <c r="AK121" i="3"/>
  <c r="O121" i="3"/>
  <c r="U121" i="3"/>
  <c r="D121" i="3"/>
  <c r="F121" i="3"/>
  <c r="AG121" i="3"/>
  <c r="AN121" i="3"/>
  <c r="H121" i="3"/>
  <c r="AF121" i="3"/>
  <c r="J121" i="3"/>
  <c r="AP121" i="3"/>
  <c r="Z121" i="3"/>
  <c r="AO121" i="3"/>
  <c r="L121" i="3"/>
  <c r="AM121" i="3"/>
  <c r="W121" i="3"/>
  <c r="AB121" i="3"/>
  <c r="E121" i="3"/>
  <c r="K121" i="3"/>
  <c r="B121" i="3"/>
  <c r="P121" i="3"/>
  <c r="AE121" i="3"/>
  <c r="AL121" i="3"/>
  <c r="T121" i="3"/>
  <c r="AA121" i="3"/>
  <c r="AQ121" i="3"/>
  <c r="X121" i="3"/>
  <c r="AH121" i="3"/>
  <c r="I121" i="3"/>
  <c r="V121" i="3"/>
  <c r="R121" i="3"/>
  <c r="AD121" i="3"/>
  <c r="S121" i="3"/>
  <c r="AJ121" i="3"/>
  <c r="Y121" i="3"/>
  <c r="Q121" i="3"/>
  <c r="C117" i="18" l="1"/>
  <c r="E118" i="14"/>
  <c r="H117" i="18"/>
  <c r="C117" i="15"/>
  <c r="C117" i="14"/>
  <c r="H118" i="13"/>
  <c r="E118" i="13"/>
  <c r="G118" i="13"/>
  <c r="G118" i="14"/>
  <c r="N117" i="18"/>
  <c r="A117" i="18" s="1"/>
  <c r="H118" i="12"/>
  <c r="C117" i="17"/>
  <c r="F118" i="14"/>
  <c r="B119" i="18"/>
  <c r="A119" i="17"/>
  <c r="A119" i="15"/>
  <c r="A119" i="16"/>
  <c r="C121" i="3"/>
  <c r="B119" i="7"/>
  <c r="A119" i="12"/>
  <c r="E119" i="12" s="1"/>
  <c r="A119" i="14"/>
  <c r="A119" i="11"/>
  <c r="C119" i="7"/>
  <c r="A119" i="13"/>
  <c r="E119" i="13" s="1"/>
  <c r="B118" i="11"/>
  <c r="C118" i="17" s="1"/>
  <c r="M118" i="11"/>
  <c r="X118" i="11"/>
  <c r="N118" i="11"/>
  <c r="O118" i="11"/>
  <c r="N118" i="12"/>
  <c r="L118" i="12"/>
  <c r="J118" i="12"/>
  <c r="O118" i="12"/>
  <c r="M118" i="12"/>
  <c r="K118" i="12"/>
  <c r="P118" i="12"/>
  <c r="B118" i="12"/>
  <c r="D118" i="12"/>
  <c r="I118" i="12"/>
  <c r="G118" i="12"/>
  <c r="H117" i="17"/>
  <c r="AU123" i="3"/>
  <c r="K118" i="14"/>
  <c r="J118" i="14"/>
  <c r="L118" i="14"/>
  <c r="B118" i="14"/>
  <c r="D118" i="14"/>
  <c r="I118" i="14"/>
  <c r="F118" i="12"/>
  <c r="B118" i="13"/>
  <c r="L118" i="13"/>
  <c r="M118" i="13"/>
  <c r="I118" i="13"/>
  <c r="D118" i="13"/>
  <c r="J118" i="13"/>
  <c r="K118" i="13"/>
  <c r="B118" i="16"/>
  <c r="C118" i="16"/>
  <c r="V117" i="11"/>
  <c r="W117" i="11"/>
  <c r="T117" i="11"/>
  <c r="U117" i="11"/>
  <c r="R117" i="11"/>
  <c r="I117" i="11"/>
  <c r="F117" i="11"/>
  <c r="C117" i="11"/>
  <c r="P117" i="11"/>
  <c r="A917" i="11"/>
  <c r="S117" i="11"/>
  <c r="E117" i="11"/>
  <c r="L117" i="11"/>
  <c r="D117" i="11"/>
  <c r="K117" i="11"/>
  <c r="G117" i="11"/>
  <c r="Q117" i="11"/>
  <c r="H118" i="15"/>
  <c r="K118" i="15"/>
  <c r="F118" i="15"/>
  <c r="G118" i="15"/>
  <c r="E118" i="15"/>
  <c r="D118" i="15"/>
  <c r="B118" i="15"/>
  <c r="I118" i="15"/>
  <c r="J118" i="15"/>
  <c r="H116" i="11"/>
  <c r="J116" i="11"/>
  <c r="G118" i="17"/>
  <c r="L118" i="17"/>
  <c r="D118" i="17"/>
  <c r="M118" i="17"/>
  <c r="J118" i="17"/>
  <c r="B118" i="17"/>
  <c r="K118" i="17"/>
  <c r="I118" i="17"/>
  <c r="E118" i="17"/>
  <c r="H118" i="17" s="1"/>
  <c r="C117" i="12"/>
  <c r="I118" i="18"/>
  <c r="G118" i="18"/>
  <c r="L118" i="18"/>
  <c r="M118" i="18"/>
  <c r="D118" i="18"/>
  <c r="K118" i="18"/>
  <c r="J118" i="18"/>
  <c r="E118" i="18"/>
  <c r="H118" i="18" s="1"/>
  <c r="D118" i="7"/>
  <c r="E118" i="7" s="1"/>
  <c r="A119" i="7"/>
  <c r="AT123" i="3"/>
  <c r="AW122" i="3"/>
  <c r="AX122" i="3" s="1"/>
  <c r="W122" i="3"/>
  <c r="AI122" i="3"/>
  <c r="AO122" i="3"/>
  <c r="F122" i="3"/>
  <c r="AC122" i="3"/>
  <c r="G122" i="3"/>
  <c r="O122" i="3"/>
  <c r="X122" i="3"/>
  <c r="T122" i="3"/>
  <c r="P122" i="3"/>
  <c r="AG122" i="3"/>
  <c r="AB122" i="3"/>
  <c r="S122" i="3"/>
  <c r="R122" i="3"/>
  <c r="D122" i="3"/>
  <c r="AJ122" i="3"/>
  <c r="AA122" i="3"/>
  <c r="AD122" i="3"/>
  <c r="L122" i="3"/>
  <c r="I122" i="3"/>
  <c r="J122" i="3"/>
  <c r="H122" i="3"/>
  <c r="AN122" i="3"/>
  <c r="Z122" i="3"/>
  <c r="AR122" i="3"/>
  <c r="K122" i="3"/>
  <c r="AF122" i="3"/>
  <c r="Y122" i="3"/>
  <c r="E122" i="3"/>
  <c r="V122" i="3"/>
  <c r="AP122" i="3"/>
  <c r="AL122" i="3"/>
  <c r="AM122" i="3"/>
  <c r="Q122" i="3"/>
  <c r="B122" i="3"/>
  <c r="U122" i="3"/>
  <c r="AE122" i="3"/>
  <c r="AQ122" i="3"/>
  <c r="AH122" i="3"/>
  <c r="AK122" i="3"/>
  <c r="G119" i="13" l="1"/>
  <c r="F118" i="17"/>
  <c r="C118" i="12"/>
  <c r="F119" i="13"/>
  <c r="C118" i="15"/>
  <c r="F118" i="18"/>
  <c r="N118" i="18" s="1"/>
  <c r="A118" i="18" s="1"/>
  <c r="C118" i="13"/>
  <c r="H119" i="13"/>
  <c r="B120" i="18"/>
  <c r="A120" i="17"/>
  <c r="C122" i="3"/>
  <c r="A120" i="16"/>
  <c r="A120" i="15"/>
  <c r="A120" i="12"/>
  <c r="G120" i="12" s="1"/>
  <c r="B120" i="7"/>
  <c r="A120" i="14"/>
  <c r="E120" i="14" s="1"/>
  <c r="A120" i="11"/>
  <c r="C120" i="7"/>
  <c r="A120" i="13"/>
  <c r="E120" i="13" s="1"/>
  <c r="L119" i="14"/>
  <c r="J119" i="14"/>
  <c r="K119" i="14"/>
  <c r="D119" i="14"/>
  <c r="B119" i="14"/>
  <c r="I119" i="14"/>
  <c r="P119" i="12"/>
  <c r="K119" i="12"/>
  <c r="N119" i="12"/>
  <c r="L119" i="12"/>
  <c r="B119" i="12"/>
  <c r="O119" i="12"/>
  <c r="M119" i="12"/>
  <c r="D119" i="12"/>
  <c r="J119" i="12"/>
  <c r="I119" i="12"/>
  <c r="C118" i="18"/>
  <c r="G119" i="14"/>
  <c r="B119" i="16"/>
  <c r="C119" i="16"/>
  <c r="F119" i="12"/>
  <c r="E119" i="14"/>
  <c r="AU124" i="3"/>
  <c r="B119" i="13"/>
  <c r="L119" i="13"/>
  <c r="D119" i="13"/>
  <c r="M119" i="13"/>
  <c r="J119" i="13"/>
  <c r="I119" i="13"/>
  <c r="K119" i="13"/>
  <c r="K119" i="15"/>
  <c r="F119" i="15"/>
  <c r="I119" i="15"/>
  <c r="G119" i="15"/>
  <c r="E119" i="15"/>
  <c r="H119" i="15"/>
  <c r="D119" i="15"/>
  <c r="B119" i="15"/>
  <c r="J119" i="15"/>
  <c r="A918" i="11"/>
  <c r="V118" i="11"/>
  <c r="K118" i="11"/>
  <c r="L118" i="11"/>
  <c r="E118" i="11"/>
  <c r="W118" i="11"/>
  <c r="S118" i="11"/>
  <c r="D118" i="11"/>
  <c r="R118" i="11"/>
  <c r="C118" i="11"/>
  <c r="F118" i="11"/>
  <c r="U118" i="11"/>
  <c r="I118" i="11"/>
  <c r="T118" i="11"/>
  <c r="P118" i="11"/>
  <c r="G118" i="11"/>
  <c r="Q118" i="11"/>
  <c r="G119" i="12"/>
  <c r="F119" i="14"/>
  <c r="B119" i="17"/>
  <c r="G119" i="17"/>
  <c r="M119" i="17"/>
  <c r="L119" i="17"/>
  <c r="J119" i="17"/>
  <c r="D119" i="17"/>
  <c r="K119" i="17"/>
  <c r="I119" i="17"/>
  <c r="E119" i="17"/>
  <c r="H119" i="17" s="1"/>
  <c r="J117" i="11"/>
  <c r="H117" i="11"/>
  <c r="H119" i="12"/>
  <c r="H119" i="14"/>
  <c r="C118" i="14"/>
  <c r="M119" i="11"/>
  <c r="X119" i="11"/>
  <c r="N119" i="11"/>
  <c r="O119" i="11"/>
  <c r="B119" i="11"/>
  <c r="C119" i="12" s="1"/>
  <c r="I119" i="18"/>
  <c r="J119" i="18"/>
  <c r="M119" i="18"/>
  <c r="G119" i="18"/>
  <c r="K119" i="18"/>
  <c r="L119" i="18"/>
  <c r="D119" i="18"/>
  <c r="E119" i="18"/>
  <c r="F119" i="18" s="1"/>
  <c r="D119" i="7"/>
  <c r="E119" i="7" s="1"/>
  <c r="A120" i="7"/>
  <c r="AT124" i="3"/>
  <c r="AW123" i="3"/>
  <c r="AX123" i="3" s="1"/>
  <c r="AM123" i="3"/>
  <c r="AP123" i="3"/>
  <c r="Y123" i="3"/>
  <c r="Z123" i="3"/>
  <c r="AO123" i="3"/>
  <c r="G123" i="3"/>
  <c r="AK123" i="3"/>
  <c r="D123" i="3"/>
  <c r="U123" i="3"/>
  <c r="AC123" i="3"/>
  <c r="S123" i="3"/>
  <c r="E123" i="3"/>
  <c r="B123" i="3"/>
  <c r="AR123" i="3"/>
  <c r="AH123" i="3"/>
  <c r="I123" i="3"/>
  <c r="AG123" i="3"/>
  <c r="AE123" i="3"/>
  <c r="O123" i="3"/>
  <c r="AA123" i="3"/>
  <c r="AB123" i="3"/>
  <c r="X123" i="3"/>
  <c r="V123" i="3"/>
  <c r="H123" i="3"/>
  <c r="F123" i="3"/>
  <c r="K123" i="3"/>
  <c r="Q123" i="3"/>
  <c r="AF123" i="3"/>
  <c r="AQ123" i="3"/>
  <c r="P123" i="3"/>
  <c r="W123" i="3"/>
  <c r="AD123" i="3"/>
  <c r="AL123" i="3"/>
  <c r="AI123" i="3"/>
  <c r="AN123" i="3"/>
  <c r="J123" i="3"/>
  <c r="AJ123" i="3"/>
  <c r="T123" i="3"/>
  <c r="R123" i="3"/>
  <c r="L123" i="3"/>
  <c r="H120" i="13" l="1"/>
  <c r="G120" i="13"/>
  <c r="F120" i="13"/>
  <c r="H119" i="18"/>
  <c r="E120" i="12"/>
  <c r="H120" i="12"/>
  <c r="C119" i="18"/>
  <c r="F120" i="12"/>
  <c r="C119" i="17"/>
  <c r="C119" i="13"/>
  <c r="G120" i="14"/>
  <c r="B121" i="18"/>
  <c r="A121" i="17"/>
  <c r="A121" i="16"/>
  <c r="C123" i="3"/>
  <c r="A121" i="15"/>
  <c r="B121" i="7"/>
  <c r="A121" i="12"/>
  <c r="G121" i="12" s="1"/>
  <c r="A121" i="14"/>
  <c r="E121" i="14" s="1"/>
  <c r="C121" i="7"/>
  <c r="A121" i="11"/>
  <c r="A121" i="13"/>
  <c r="F121" i="13" s="1"/>
  <c r="F120" i="14"/>
  <c r="J120" i="12"/>
  <c r="D120" i="12"/>
  <c r="B120" i="12"/>
  <c r="P120" i="12"/>
  <c r="K120" i="12"/>
  <c r="N120" i="12"/>
  <c r="M120" i="12"/>
  <c r="L120" i="12"/>
  <c r="O120" i="12"/>
  <c r="I120" i="12"/>
  <c r="H120" i="15"/>
  <c r="F120" i="15"/>
  <c r="B120" i="15"/>
  <c r="I120" i="15"/>
  <c r="G120" i="15"/>
  <c r="E120" i="15"/>
  <c r="D120" i="15"/>
  <c r="K120" i="15"/>
  <c r="J120" i="15"/>
  <c r="H118" i="11"/>
  <c r="J118" i="11"/>
  <c r="I120" i="13"/>
  <c r="M120" i="13"/>
  <c r="L120" i="13"/>
  <c r="J120" i="13"/>
  <c r="K120" i="13"/>
  <c r="B120" i="13"/>
  <c r="D120" i="13"/>
  <c r="L120" i="14"/>
  <c r="B120" i="14"/>
  <c r="K120" i="14"/>
  <c r="J120" i="14"/>
  <c r="D120" i="14"/>
  <c r="I120" i="14"/>
  <c r="N119" i="18"/>
  <c r="A119" i="18" s="1"/>
  <c r="B120" i="16"/>
  <c r="C120" i="16"/>
  <c r="A919" i="11"/>
  <c r="T119" i="11"/>
  <c r="W119" i="11"/>
  <c r="P119" i="11"/>
  <c r="U119" i="11"/>
  <c r="L119" i="11"/>
  <c r="I119" i="11"/>
  <c r="R119" i="11"/>
  <c r="S119" i="11"/>
  <c r="K119" i="11"/>
  <c r="E119" i="11"/>
  <c r="V119" i="11"/>
  <c r="C119" i="11"/>
  <c r="F119" i="11"/>
  <c r="D119" i="11"/>
  <c r="G119" i="11"/>
  <c r="Q119" i="11"/>
  <c r="C119" i="15"/>
  <c r="G120" i="17"/>
  <c r="B120" i="17"/>
  <c r="M120" i="17"/>
  <c r="K120" i="17"/>
  <c r="L120" i="17"/>
  <c r="I120" i="17"/>
  <c r="J120" i="17"/>
  <c r="D120" i="17"/>
  <c r="E120" i="17"/>
  <c r="H120" i="17" s="1"/>
  <c r="H120" i="14"/>
  <c r="F119" i="17"/>
  <c r="AU125" i="3"/>
  <c r="C119" i="14"/>
  <c r="O120" i="11"/>
  <c r="N120" i="11"/>
  <c r="M120" i="11"/>
  <c r="X120" i="11"/>
  <c r="B120" i="11"/>
  <c r="M120" i="18"/>
  <c r="I120" i="18"/>
  <c r="G120" i="18"/>
  <c r="J120" i="18"/>
  <c r="D120" i="18"/>
  <c r="K120" i="18"/>
  <c r="L120" i="18"/>
  <c r="E120" i="18"/>
  <c r="H120" i="18" s="1"/>
  <c r="D120" i="7"/>
  <c r="E120" i="7" s="1"/>
  <c r="A121" i="7"/>
  <c r="AT125" i="3"/>
  <c r="AW124" i="3"/>
  <c r="AX124" i="3" s="1"/>
  <c r="AH124" i="3"/>
  <c r="AN124" i="3"/>
  <c r="K124" i="3"/>
  <c r="AG124" i="3"/>
  <c r="T124" i="3"/>
  <c r="AJ124" i="3"/>
  <c r="AL124" i="3"/>
  <c r="S124" i="3"/>
  <c r="AR124" i="3"/>
  <c r="Q124" i="3"/>
  <c r="V124" i="3"/>
  <c r="AB124" i="3"/>
  <c r="U124" i="3"/>
  <c r="AK124" i="3"/>
  <c r="AP124" i="3"/>
  <c r="AO124" i="3"/>
  <c r="AF124" i="3"/>
  <c r="AQ124" i="3"/>
  <c r="AI124" i="3"/>
  <c r="AM124" i="3"/>
  <c r="D124" i="3"/>
  <c r="J124" i="3"/>
  <c r="E124" i="3"/>
  <c r="W124" i="3"/>
  <c r="G124" i="3"/>
  <c r="P124" i="3"/>
  <c r="AD124" i="3"/>
  <c r="F124" i="3"/>
  <c r="AE124" i="3"/>
  <c r="L124" i="3"/>
  <c r="R124" i="3"/>
  <c r="AC124" i="3"/>
  <c r="H124" i="3"/>
  <c r="B124" i="3"/>
  <c r="Y124" i="3"/>
  <c r="AA124" i="3"/>
  <c r="I124" i="3"/>
  <c r="Z124" i="3"/>
  <c r="O124" i="3"/>
  <c r="X124" i="3"/>
  <c r="G121" i="13" l="1"/>
  <c r="H121" i="13"/>
  <c r="E121" i="13"/>
  <c r="F120" i="17"/>
  <c r="B122" i="18"/>
  <c r="A122" i="17"/>
  <c r="C124" i="3"/>
  <c r="A122" i="16"/>
  <c r="A122" i="15"/>
  <c r="B122" i="7"/>
  <c r="C122" i="7"/>
  <c r="A122" i="12"/>
  <c r="A122" i="11"/>
  <c r="A122" i="14"/>
  <c r="E122" i="14" s="1"/>
  <c r="A122" i="13"/>
  <c r="E122" i="13" s="1"/>
  <c r="A920" i="11"/>
  <c r="P120" i="11"/>
  <c r="S120" i="11"/>
  <c r="L120" i="11"/>
  <c r="K120" i="11"/>
  <c r="F120" i="11"/>
  <c r="C120" i="11"/>
  <c r="V120" i="11"/>
  <c r="I120" i="11"/>
  <c r="W120" i="11"/>
  <c r="R120" i="11"/>
  <c r="D120" i="11"/>
  <c r="U120" i="11"/>
  <c r="T120" i="11"/>
  <c r="E120" i="11"/>
  <c r="Q120" i="11"/>
  <c r="G120" i="11"/>
  <c r="C120" i="12"/>
  <c r="F121" i="12"/>
  <c r="J119" i="11"/>
  <c r="H119" i="11"/>
  <c r="K121" i="15"/>
  <c r="I121" i="15"/>
  <c r="E121" i="15"/>
  <c r="H121" i="15"/>
  <c r="F121" i="15"/>
  <c r="D121" i="15"/>
  <c r="G121" i="15"/>
  <c r="B121" i="15"/>
  <c r="J121" i="15"/>
  <c r="C120" i="18"/>
  <c r="C120" i="17"/>
  <c r="K121" i="13"/>
  <c r="J121" i="13"/>
  <c r="L121" i="13"/>
  <c r="I121" i="13"/>
  <c r="B121" i="13"/>
  <c r="D121" i="13"/>
  <c r="M121" i="13"/>
  <c r="B121" i="16"/>
  <c r="C121" i="16"/>
  <c r="B121" i="14"/>
  <c r="K121" i="14"/>
  <c r="L121" i="14"/>
  <c r="D121" i="14"/>
  <c r="J121" i="14"/>
  <c r="I121" i="14"/>
  <c r="C120" i="13"/>
  <c r="D121" i="12"/>
  <c r="B121" i="12"/>
  <c r="O121" i="12"/>
  <c r="N121" i="12"/>
  <c r="L121" i="12"/>
  <c r="J121" i="12"/>
  <c r="M121" i="12"/>
  <c r="P121" i="12"/>
  <c r="K121" i="12"/>
  <c r="I121" i="12"/>
  <c r="F121" i="14"/>
  <c r="AU126" i="3"/>
  <c r="M121" i="11"/>
  <c r="X121" i="11"/>
  <c r="N121" i="11"/>
  <c r="O121" i="11"/>
  <c r="B121" i="11"/>
  <c r="C121" i="18" s="1"/>
  <c r="B121" i="17"/>
  <c r="I121" i="17"/>
  <c r="L121" i="17"/>
  <c r="J121" i="17"/>
  <c r="M121" i="17"/>
  <c r="D121" i="17"/>
  <c r="K121" i="17"/>
  <c r="G121" i="17"/>
  <c r="E121" i="17"/>
  <c r="H121" i="17" s="1"/>
  <c r="C120" i="15"/>
  <c r="E121" i="12"/>
  <c r="G121" i="14"/>
  <c r="H121" i="12"/>
  <c r="H121" i="14"/>
  <c r="F120" i="18"/>
  <c r="N120" i="18" s="1"/>
  <c r="A120" i="18" s="1"/>
  <c r="C120" i="14"/>
  <c r="M121" i="18"/>
  <c r="I121" i="18"/>
  <c r="G121" i="18"/>
  <c r="J121" i="18"/>
  <c r="K121" i="18"/>
  <c r="L121" i="18"/>
  <c r="D121" i="18"/>
  <c r="E121" i="18"/>
  <c r="F121" i="18" s="1"/>
  <c r="D121" i="7"/>
  <c r="E121" i="7" s="1"/>
  <c r="A122" i="7"/>
  <c r="AT126" i="3"/>
  <c r="AW125" i="3"/>
  <c r="AX125" i="3" s="1"/>
  <c r="AQ125" i="3"/>
  <c r="B125" i="3"/>
  <c r="AR125" i="3"/>
  <c r="Q125" i="3"/>
  <c r="AE125" i="3"/>
  <c r="J125" i="3"/>
  <c r="AD125" i="3"/>
  <c r="AJ125" i="3"/>
  <c r="I125" i="3"/>
  <c r="G125" i="3"/>
  <c r="AB125" i="3"/>
  <c r="F125" i="3"/>
  <c r="O125" i="3"/>
  <c r="Z125" i="3"/>
  <c r="AC125" i="3"/>
  <c r="AF125" i="3"/>
  <c r="P125" i="3"/>
  <c r="X125" i="3"/>
  <c r="R125" i="3"/>
  <c r="Y125" i="3"/>
  <c r="S125" i="3"/>
  <c r="V125" i="3"/>
  <c r="AM125" i="3"/>
  <c r="AI125" i="3"/>
  <c r="AK125" i="3"/>
  <c r="L125" i="3"/>
  <c r="AA125" i="3"/>
  <c r="AL125" i="3"/>
  <c r="AG125" i="3"/>
  <c r="T125" i="3"/>
  <c r="H125" i="3"/>
  <c r="U125" i="3"/>
  <c r="AO125" i="3"/>
  <c r="AN125" i="3"/>
  <c r="W125" i="3"/>
  <c r="K125" i="3"/>
  <c r="D125" i="3"/>
  <c r="E125" i="3"/>
  <c r="AH125" i="3"/>
  <c r="AP125" i="3"/>
  <c r="G122" i="13" l="1"/>
  <c r="F122" i="13"/>
  <c r="F122" i="14"/>
  <c r="H122" i="13"/>
  <c r="H122" i="14"/>
  <c r="G122" i="14"/>
  <c r="N121" i="18"/>
  <c r="A121" i="18" s="1"/>
  <c r="H121" i="18"/>
  <c r="B123" i="18"/>
  <c r="A123" i="17"/>
  <c r="A123" i="16"/>
  <c r="A123" i="15"/>
  <c r="C125" i="3"/>
  <c r="B123" i="7"/>
  <c r="C123" i="7"/>
  <c r="A123" i="12"/>
  <c r="E123" i="12" s="1"/>
  <c r="A123" i="11"/>
  <c r="A123" i="14"/>
  <c r="G123" i="14" s="1"/>
  <c r="A123" i="13"/>
  <c r="G123" i="13" s="1"/>
  <c r="U121" i="11"/>
  <c r="R121" i="11"/>
  <c r="S121" i="11"/>
  <c r="P121" i="11"/>
  <c r="K121" i="11"/>
  <c r="L121" i="11"/>
  <c r="C121" i="11"/>
  <c r="A921" i="11"/>
  <c r="I121" i="11"/>
  <c r="E121" i="11"/>
  <c r="V121" i="11"/>
  <c r="D121" i="11"/>
  <c r="W121" i="11"/>
  <c r="T121" i="11"/>
  <c r="F121" i="11"/>
  <c r="G121" i="11"/>
  <c r="Q121" i="11"/>
  <c r="C121" i="12"/>
  <c r="B122" i="12"/>
  <c r="O122" i="12"/>
  <c r="M122" i="12"/>
  <c r="L122" i="12"/>
  <c r="J122" i="12"/>
  <c r="D122" i="12"/>
  <c r="K122" i="12"/>
  <c r="N122" i="12"/>
  <c r="P122" i="12"/>
  <c r="I122" i="12"/>
  <c r="J120" i="11"/>
  <c r="H120" i="11"/>
  <c r="B122" i="16"/>
  <c r="C122" i="16"/>
  <c r="E122" i="12"/>
  <c r="AU127" i="3"/>
  <c r="I122" i="13"/>
  <c r="B122" i="13"/>
  <c r="M122" i="13"/>
  <c r="K122" i="13"/>
  <c r="L122" i="13"/>
  <c r="J122" i="13"/>
  <c r="D122" i="13"/>
  <c r="C121" i="13"/>
  <c r="G122" i="12"/>
  <c r="F122" i="12"/>
  <c r="F121" i="17"/>
  <c r="L122" i="14"/>
  <c r="J122" i="14"/>
  <c r="D122" i="14"/>
  <c r="B122" i="14"/>
  <c r="K122" i="14"/>
  <c r="I122" i="14"/>
  <c r="G122" i="17"/>
  <c r="D122" i="17"/>
  <c r="B122" i="17"/>
  <c r="L122" i="17"/>
  <c r="K122" i="17"/>
  <c r="J122" i="17"/>
  <c r="M122" i="17"/>
  <c r="I122" i="17"/>
  <c r="E122" i="17"/>
  <c r="F122" i="17" s="1"/>
  <c r="H122" i="15"/>
  <c r="F122" i="15"/>
  <c r="B122" i="15"/>
  <c r="I122" i="15"/>
  <c r="D122" i="15"/>
  <c r="K122" i="15"/>
  <c r="G122" i="15"/>
  <c r="E122" i="15"/>
  <c r="J122" i="15"/>
  <c r="H122" i="12"/>
  <c r="C121" i="14"/>
  <c r="C121" i="17"/>
  <c r="C121" i="15"/>
  <c r="X122" i="11"/>
  <c r="N122" i="11"/>
  <c r="B122" i="11"/>
  <c r="C122" i="18" s="1"/>
  <c r="O122" i="11"/>
  <c r="M122" i="11"/>
  <c r="I122" i="18"/>
  <c r="M122" i="18"/>
  <c r="G122" i="18"/>
  <c r="J122" i="18"/>
  <c r="K122" i="18"/>
  <c r="D122" i="18"/>
  <c r="L122" i="18"/>
  <c r="E122" i="18"/>
  <c r="H122" i="18" s="1"/>
  <c r="D122" i="7"/>
  <c r="E122" i="7" s="1"/>
  <c r="A123" i="7"/>
  <c r="AT127" i="3"/>
  <c r="AW126" i="3"/>
  <c r="AX126" i="3" s="1"/>
  <c r="J126" i="3"/>
  <c r="X126" i="3"/>
  <c r="R126" i="3"/>
  <c r="AQ126" i="3"/>
  <c r="L126" i="3"/>
  <c r="AN126" i="3"/>
  <c r="AI126" i="3"/>
  <c r="D126" i="3"/>
  <c r="I126" i="3"/>
  <c r="B126" i="3"/>
  <c r="G126" i="3"/>
  <c r="K126" i="3"/>
  <c r="AC126" i="3"/>
  <c r="S126" i="3"/>
  <c r="O126" i="3"/>
  <c r="E126" i="3"/>
  <c r="AL126" i="3"/>
  <c r="P126" i="3"/>
  <c r="AM126" i="3"/>
  <c r="T126" i="3"/>
  <c r="Y126" i="3"/>
  <c r="AO126" i="3"/>
  <c r="AB126" i="3"/>
  <c r="Q126" i="3"/>
  <c r="W126" i="3"/>
  <c r="AH126" i="3"/>
  <c r="AJ126" i="3"/>
  <c r="V126" i="3"/>
  <c r="AE126" i="3"/>
  <c r="AK126" i="3"/>
  <c r="U126" i="3"/>
  <c r="AA126" i="3"/>
  <c r="Z126" i="3"/>
  <c r="AF126" i="3"/>
  <c r="AR126" i="3"/>
  <c r="H126" i="3"/>
  <c r="AD126" i="3"/>
  <c r="F126" i="3"/>
  <c r="AP126" i="3"/>
  <c r="AG126" i="3"/>
  <c r="E123" i="14" l="1"/>
  <c r="H123" i="13"/>
  <c r="H123" i="12"/>
  <c r="C122" i="17"/>
  <c r="F123" i="14"/>
  <c r="F122" i="18"/>
  <c r="N122" i="18" s="1"/>
  <c r="A122" i="18" s="1"/>
  <c r="H123" i="14"/>
  <c r="C122" i="14"/>
  <c r="C122" i="12"/>
  <c r="E123" i="13"/>
  <c r="F123" i="13"/>
  <c r="B124" i="18"/>
  <c r="A124" i="17"/>
  <c r="C126" i="3"/>
  <c r="A124" i="16"/>
  <c r="A124" i="15"/>
  <c r="C124" i="7"/>
  <c r="A124" i="12"/>
  <c r="B124" i="7"/>
  <c r="A124" i="14"/>
  <c r="H124" i="14" s="1"/>
  <c r="A124" i="11"/>
  <c r="A124" i="13"/>
  <c r="G124" i="13" s="1"/>
  <c r="H121" i="11"/>
  <c r="J121" i="11"/>
  <c r="K123" i="15"/>
  <c r="F123" i="15"/>
  <c r="D123" i="15"/>
  <c r="I123" i="15"/>
  <c r="E123" i="15"/>
  <c r="H123" i="15"/>
  <c r="G123" i="15"/>
  <c r="B123" i="15"/>
  <c r="J123" i="15"/>
  <c r="A922" i="11"/>
  <c r="R122" i="11"/>
  <c r="K122" i="11"/>
  <c r="D122" i="11"/>
  <c r="P122" i="11"/>
  <c r="C122" i="11"/>
  <c r="L122" i="11"/>
  <c r="F122" i="11"/>
  <c r="S122" i="11"/>
  <c r="T122" i="11"/>
  <c r="W122" i="11"/>
  <c r="E122" i="11"/>
  <c r="I122" i="11"/>
  <c r="U122" i="11"/>
  <c r="V122" i="11"/>
  <c r="G122" i="11"/>
  <c r="Q122" i="11"/>
  <c r="C122" i="15"/>
  <c r="AU128" i="3"/>
  <c r="B123" i="13"/>
  <c r="L123" i="13"/>
  <c r="I123" i="13"/>
  <c r="J123" i="13"/>
  <c r="K123" i="13"/>
  <c r="M123" i="13"/>
  <c r="D123" i="13"/>
  <c r="B123" i="16"/>
  <c r="C123" i="16"/>
  <c r="D123" i="12"/>
  <c r="B123" i="12"/>
  <c r="O123" i="12"/>
  <c r="N123" i="12"/>
  <c r="L123" i="12"/>
  <c r="J123" i="12"/>
  <c r="M123" i="12"/>
  <c r="K123" i="12"/>
  <c r="P123" i="12"/>
  <c r="I123" i="12"/>
  <c r="F123" i="12"/>
  <c r="H122" i="17"/>
  <c r="C122" i="13"/>
  <c r="B123" i="14"/>
  <c r="K123" i="14"/>
  <c r="L123" i="14"/>
  <c r="J123" i="14"/>
  <c r="D123" i="14"/>
  <c r="I123" i="14"/>
  <c r="B123" i="17"/>
  <c r="I123" i="17"/>
  <c r="D123" i="17"/>
  <c r="M123" i="17"/>
  <c r="L123" i="17"/>
  <c r="K123" i="17"/>
  <c r="G123" i="17"/>
  <c r="J123" i="17"/>
  <c r="E123" i="17"/>
  <c r="F123" i="17" s="1"/>
  <c r="G123" i="12"/>
  <c r="O123" i="11"/>
  <c r="N123" i="11"/>
  <c r="M123" i="11"/>
  <c r="B123" i="11"/>
  <c r="C123" i="15" s="1"/>
  <c r="X123" i="11"/>
  <c r="G123" i="18"/>
  <c r="J123" i="18"/>
  <c r="M123" i="18"/>
  <c r="I123" i="18"/>
  <c r="K123" i="18"/>
  <c r="L123" i="18"/>
  <c r="D123" i="18"/>
  <c r="E123" i="18"/>
  <c r="H123" i="18" s="1"/>
  <c r="D123" i="7"/>
  <c r="E123" i="7" s="1"/>
  <c r="A124" i="7"/>
  <c r="AT128" i="3"/>
  <c r="AW127" i="3"/>
  <c r="AX127" i="3" s="1"/>
  <c r="F127" i="3"/>
  <c r="AP127" i="3"/>
  <c r="AO127" i="3"/>
  <c r="AK127" i="3"/>
  <c r="K127" i="3"/>
  <c r="R127" i="3"/>
  <c r="X127" i="3"/>
  <c r="V127" i="3"/>
  <c r="AE127" i="3"/>
  <c r="AI127" i="3"/>
  <c r="AA127" i="3"/>
  <c r="L127" i="3"/>
  <c r="P127" i="3"/>
  <c r="H127" i="3"/>
  <c r="S127" i="3"/>
  <c r="O127" i="3"/>
  <c r="E127" i="3"/>
  <c r="AJ127" i="3"/>
  <c r="AG127" i="3"/>
  <c r="AL127" i="3"/>
  <c r="AH127" i="3"/>
  <c r="D127" i="3"/>
  <c r="T127" i="3"/>
  <c r="AN127" i="3"/>
  <c r="Z127" i="3"/>
  <c r="Y127" i="3"/>
  <c r="U127" i="3"/>
  <c r="AB127" i="3"/>
  <c r="AF127" i="3"/>
  <c r="W127" i="3"/>
  <c r="G127" i="3"/>
  <c r="J127" i="3"/>
  <c r="AD127" i="3"/>
  <c r="AM127" i="3"/>
  <c r="AQ127" i="3"/>
  <c r="Q127" i="3"/>
  <c r="B127" i="3"/>
  <c r="I127" i="3"/>
  <c r="AC127" i="3"/>
  <c r="AR127" i="3"/>
  <c r="E124" i="14" l="1"/>
  <c r="G124" i="14"/>
  <c r="C123" i="18"/>
  <c r="F124" i="14"/>
  <c r="F124" i="13"/>
  <c r="E124" i="13"/>
  <c r="H124" i="13"/>
  <c r="B125" i="18"/>
  <c r="A125" i="17"/>
  <c r="C127" i="3"/>
  <c r="A125" i="16"/>
  <c r="A125" i="15"/>
  <c r="C125" i="7"/>
  <c r="A125" i="12"/>
  <c r="G125" i="12" s="1"/>
  <c r="A125" i="11"/>
  <c r="A125" i="14"/>
  <c r="G125" i="14" s="1"/>
  <c r="B125" i="7"/>
  <c r="A125" i="13"/>
  <c r="E125" i="13" s="1"/>
  <c r="P124" i="12"/>
  <c r="K124" i="12"/>
  <c r="N124" i="12"/>
  <c r="L124" i="12"/>
  <c r="B124" i="12"/>
  <c r="J124" i="12"/>
  <c r="M124" i="12"/>
  <c r="D124" i="12"/>
  <c r="O124" i="12"/>
  <c r="I124" i="12"/>
  <c r="E124" i="12"/>
  <c r="F124" i="12"/>
  <c r="H123" i="17"/>
  <c r="C123" i="13"/>
  <c r="H124" i="15"/>
  <c r="G124" i="15"/>
  <c r="E124" i="15"/>
  <c r="F124" i="15"/>
  <c r="D124" i="15"/>
  <c r="B124" i="15"/>
  <c r="K124" i="15"/>
  <c r="I124" i="15"/>
  <c r="J124" i="15"/>
  <c r="J122" i="11"/>
  <c r="H122" i="11"/>
  <c r="G124" i="12"/>
  <c r="B124" i="16"/>
  <c r="C124" i="16"/>
  <c r="H124" i="12"/>
  <c r="C123" i="17"/>
  <c r="AU129" i="3"/>
  <c r="I124" i="13"/>
  <c r="L124" i="13"/>
  <c r="K124" i="13"/>
  <c r="J124" i="13"/>
  <c r="B124" i="13"/>
  <c r="D124" i="13"/>
  <c r="M124" i="13"/>
  <c r="F123" i="18"/>
  <c r="N123" i="18" s="1"/>
  <c r="A123" i="18" s="1"/>
  <c r="N124" i="11"/>
  <c r="B124" i="11"/>
  <c r="C124" i="12" s="1"/>
  <c r="O124" i="11"/>
  <c r="X124" i="11"/>
  <c r="M124" i="11"/>
  <c r="G124" i="17"/>
  <c r="D124" i="17"/>
  <c r="B124" i="17"/>
  <c r="I124" i="17"/>
  <c r="L124" i="17"/>
  <c r="M124" i="17"/>
  <c r="J124" i="17"/>
  <c r="K124" i="17"/>
  <c r="E124" i="17"/>
  <c r="F124" i="17" s="1"/>
  <c r="A923" i="11"/>
  <c r="V123" i="11"/>
  <c r="W123" i="11"/>
  <c r="T123" i="11"/>
  <c r="U123" i="11"/>
  <c r="R123" i="11"/>
  <c r="I123" i="11"/>
  <c r="F123" i="11"/>
  <c r="C123" i="11"/>
  <c r="P123" i="11"/>
  <c r="S123" i="11"/>
  <c r="L123" i="11"/>
  <c r="D123" i="11"/>
  <c r="K123" i="11"/>
  <c r="E123" i="11"/>
  <c r="G123" i="11"/>
  <c r="Q123" i="11"/>
  <c r="C123" i="12"/>
  <c r="C123" i="14"/>
  <c r="K124" i="14"/>
  <c r="L124" i="14"/>
  <c r="B124" i="14"/>
  <c r="J124" i="14"/>
  <c r="D124" i="14"/>
  <c r="I124" i="14"/>
  <c r="L124" i="18"/>
  <c r="J124" i="18"/>
  <c r="M124" i="18"/>
  <c r="I124" i="18"/>
  <c r="G124" i="18"/>
  <c r="K124" i="18"/>
  <c r="D124" i="18"/>
  <c r="E124" i="18"/>
  <c r="F124" i="18" s="1"/>
  <c r="D124" i="7"/>
  <c r="E124" i="7" s="1"/>
  <c r="A125" i="7"/>
  <c r="AT129" i="3"/>
  <c r="AW128" i="3"/>
  <c r="AX128" i="3" s="1"/>
  <c r="AD128" i="3"/>
  <c r="V128" i="3"/>
  <c r="G128" i="3"/>
  <c r="AN128" i="3"/>
  <c r="Z128" i="3"/>
  <c r="AQ128" i="3"/>
  <c r="AI128" i="3"/>
  <c r="J128" i="3"/>
  <c r="R128" i="3"/>
  <c r="AF128" i="3"/>
  <c r="AB128" i="3"/>
  <c r="W128" i="3"/>
  <c r="Q128" i="3"/>
  <c r="AG128" i="3"/>
  <c r="AL128" i="3"/>
  <c r="AC128" i="3"/>
  <c r="AO128" i="3"/>
  <c r="AP128" i="3"/>
  <c r="E128" i="3"/>
  <c r="O128" i="3"/>
  <c r="T128" i="3"/>
  <c r="D128" i="3"/>
  <c r="F128" i="3"/>
  <c r="AE128" i="3"/>
  <c r="X128" i="3"/>
  <c r="H128" i="3"/>
  <c r="AK128" i="3"/>
  <c r="B128" i="3"/>
  <c r="AR128" i="3"/>
  <c r="I128" i="3"/>
  <c r="AM128" i="3"/>
  <c r="AA128" i="3"/>
  <c r="L128" i="3"/>
  <c r="Y128" i="3"/>
  <c r="S128" i="3"/>
  <c r="K128" i="3"/>
  <c r="P128" i="3"/>
  <c r="AJ128" i="3"/>
  <c r="AH128" i="3"/>
  <c r="U128" i="3"/>
  <c r="E125" i="14" l="1"/>
  <c r="F125" i="14"/>
  <c r="F125" i="13"/>
  <c r="G125" i="13"/>
  <c r="C124" i="17"/>
  <c r="H125" i="14"/>
  <c r="C124" i="18"/>
  <c r="C124" i="15"/>
  <c r="H125" i="13"/>
  <c r="H125" i="12"/>
  <c r="N124" i="18"/>
  <c r="A124" i="18" s="1"/>
  <c r="E125" i="12"/>
  <c r="H124" i="17"/>
  <c r="B126" i="18"/>
  <c r="A126" i="17"/>
  <c r="C128" i="3"/>
  <c r="A126" i="16"/>
  <c r="A126" i="15"/>
  <c r="C126" i="7"/>
  <c r="B126" i="7"/>
  <c r="A126" i="11"/>
  <c r="A126" i="12"/>
  <c r="E126" i="12" s="1"/>
  <c r="A126" i="14"/>
  <c r="E126" i="14" s="1"/>
  <c r="A126" i="13"/>
  <c r="F126" i="13" s="1"/>
  <c r="O125" i="11"/>
  <c r="N125" i="11"/>
  <c r="M125" i="11"/>
  <c r="X125" i="11"/>
  <c r="B125" i="11"/>
  <c r="P125" i="12"/>
  <c r="K125" i="12"/>
  <c r="N125" i="12"/>
  <c r="L125" i="12"/>
  <c r="B125" i="12"/>
  <c r="D125" i="12"/>
  <c r="J125" i="12"/>
  <c r="M125" i="12"/>
  <c r="O125" i="12"/>
  <c r="I125" i="12"/>
  <c r="H124" i="18"/>
  <c r="B125" i="16"/>
  <c r="C125" i="16"/>
  <c r="C124" i="14"/>
  <c r="L125" i="13"/>
  <c r="K125" i="13"/>
  <c r="I125" i="13"/>
  <c r="J125" i="13"/>
  <c r="B125" i="13"/>
  <c r="D125" i="13"/>
  <c r="M125" i="13"/>
  <c r="J123" i="11"/>
  <c r="H123" i="11"/>
  <c r="B125" i="17"/>
  <c r="I125" i="17"/>
  <c r="J125" i="17"/>
  <c r="M125" i="17"/>
  <c r="D125" i="17"/>
  <c r="K125" i="17"/>
  <c r="G125" i="17"/>
  <c r="L125" i="17"/>
  <c r="E125" i="17"/>
  <c r="F125" i="17" s="1"/>
  <c r="K125" i="15"/>
  <c r="I125" i="15"/>
  <c r="H125" i="15"/>
  <c r="F125" i="15"/>
  <c r="D125" i="15"/>
  <c r="G125" i="15"/>
  <c r="E125" i="15"/>
  <c r="B125" i="15"/>
  <c r="J125" i="15"/>
  <c r="A924" i="11"/>
  <c r="F124" i="11"/>
  <c r="C124" i="11"/>
  <c r="D124" i="11"/>
  <c r="W124" i="11"/>
  <c r="R124" i="11"/>
  <c r="K124" i="11"/>
  <c r="U124" i="11"/>
  <c r="S124" i="11"/>
  <c r="I124" i="11"/>
  <c r="T124" i="11"/>
  <c r="L124" i="11"/>
  <c r="E124" i="11"/>
  <c r="P124" i="11"/>
  <c r="V124" i="11"/>
  <c r="G124" i="11"/>
  <c r="Q124" i="11"/>
  <c r="F125" i="12"/>
  <c r="C124" i="13"/>
  <c r="AU130" i="3"/>
  <c r="K125" i="14"/>
  <c r="L125" i="14"/>
  <c r="B125" i="14"/>
  <c r="D125" i="14"/>
  <c r="J125" i="14"/>
  <c r="I125" i="14"/>
  <c r="L125" i="18"/>
  <c r="M125" i="18"/>
  <c r="I125" i="18"/>
  <c r="G125" i="18"/>
  <c r="J125" i="18"/>
  <c r="K125" i="18"/>
  <c r="D125" i="18"/>
  <c r="E125" i="18"/>
  <c r="H125" i="18" s="1"/>
  <c r="D125" i="7"/>
  <c r="E125" i="7" s="1"/>
  <c r="A126" i="7"/>
  <c r="AT130" i="3"/>
  <c r="AW129" i="3"/>
  <c r="AX129" i="3" s="1"/>
  <c r="L129" i="3"/>
  <c r="AM129" i="3"/>
  <c r="O129" i="3"/>
  <c r="X129" i="3"/>
  <c r="T129" i="3"/>
  <c r="E129" i="3"/>
  <c r="W129" i="3"/>
  <c r="AD129" i="3"/>
  <c r="AP129" i="3"/>
  <c r="D129" i="3"/>
  <c r="AL129" i="3"/>
  <c r="AN129" i="3"/>
  <c r="H129" i="3"/>
  <c r="AH129" i="3"/>
  <c r="AA129" i="3"/>
  <c r="S129" i="3"/>
  <c r="F129" i="3"/>
  <c r="AI129" i="3"/>
  <c r="G129" i="3"/>
  <c r="AQ129" i="3"/>
  <c r="AK129" i="3"/>
  <c r="I129" i="3"/>
  <c r="AE129" i="3"/>
  <c r="AB129" i="3"/>
  <c r="AO129" i="3"/>
  <c r="AJ129" i="3"/>
  <c r="Q129" i="3"/>
  <c r="P129" i="3"/>
  <c r="B129" i="3"/>
  <c r="AG129" i="3"/>
  <c r="Y129" i="3"/>
  <c r="AF129" i="3"/>
  <c r="Z129" i="3"/>
  <c r="U129" i="3"/>
  <c r="AR129" i="3"/>
  <c r="V129" i="3"/>
  <c r="R129" i="3"/>
  <c r="J129" i="3"/>
  <c r="AC129" i="3"/>
  <c r="K129" i="3"/>
  <c r="F126" i="14" l="1"/>
  <c r="G126" i="14"/>
  <c r="F126" i="12"/>
  <c r="G126" i="12"/>
  <c r="F125" i="18"/>
  <c r="N125" i="18" s="1"/>
  <c r="A125" i="18" s="1"/>
  <c r="H126" i="13"/>
  <c r="H126" i="14"/>
  <c r="E126" i="13"/>
  <c r="H126" i="12"/>
  <c r="G126" i="13"/>
  <c r="B127" i="18"/>
  <c r="A127" i="17"/>
  <c r="C129" i="3"/>
  <c r="A127" i="16"/>
  <c r="A127" i="15"/>
  <c r="A127" i="14"/>
  <c r="E127" i="14" s="1"/>
  <c r="A127" i="12"/>
  <c r="F127" i="12" s="1"/>
  <c r="C127" i="7"/>
  <c r="A127" i="11"/>
  <c r="B127" i="7"/>
  <c r="A127" i="13"/>
  <c r="H127" i="13" s="1"/>
  <c r="W125" i="11"/>
  <c r="T125" i="11"/>
  <c r="U125" i="11"/>
  <c r="R125" i="11"/>
  <c r="S125" i="11"/>
  <c r="P125" i="11"/>
  <c r="E125" i="11"/>
  <c r="D125" i="11"/>
  <c r="V125" i="11"/>
  <c r="L125" i="11"/>
  <c r="K125" i="11"/>
  <c r="I125" i="11"/>
  <c r="A925" i="11"/>
  <c r="C125" i="11"/>
  <c r="F125" i="11"/>
  <c r="Q125" i="11"/>
  <c r="G125" i="11"/>
  <c r="AU131" i="3"/>
  <c r="C125" i="17"/>
  <c r="C125" i="18"/>
  <c r="C125" i="13"/>
  <c r="C125" i="14"/>
  <c r="H126" i="15"/>
  <c r="D126" i="15"/>
  <c r="B126" i="15"/>
  <c r="F126" i="15"/>
  <c r="K126" i="15"/>
  <c r="I126" i="15"/>
  <c r="E126" i="15"/>
  <c r="G126" i="15"/>
  <c r="J126" i="15"/>
  <c r="B126" i="16"/>
  <c r="C126" i="16"/>
  <c r="J124" i="11"/>
  <c r="H124" i="11"/>
  <c r="K126" i="13"/>
  <c r="L126" i="13"/>
  <c r="D126" i="13"/>
  <c r="J126" i="13"/>
  <c r="M126" i="13"/>
  <c r="I126" i="13"/>
  <c r="B126" i="13"/>
  <c r="B126" i="11"/>
  <c r="C126" i="12" s="1"/>
  <c r="M126" i="11"/>
  <c r="X126" i="11"/>
  <c r="N126" i="11"/>
  <c r="O126" i="11"/>
  <c r="C125" i="15"/>
  <c r="C125" i="12"/>
  <c r="L126" i="14"/>
  <c r="J126" i="14"/>
  <c r="D126" i="14"/>
  <c r="K126" i="14"/>
  <c r="B126" i="14"/>
  <c r="I126" i="14"/>
  <c r="G126" i="17"/>
  <c r="B126" i="17"/>
  <c r="M126" i="17"/>
  <c r="I126" i="17"/>
  <c r="L126" i="17"/>
  <c r="J126" i="17"/>
  <c r="D126" i="17"/>
  <c r="K126" i="17"/>
  <c r="E126" i="17"/>
  <c r="F126" i="17" s="1"/>
  <c r="H125" i="17"/>
  <c r="L126" i="12"/>
  <c r="J126" i="12"/>
  <c r="D126" i="12"/>
  <c r="M126" i="12"/>
  <c r="P126" i="12"/>
  <c r="N126" i="12"/>
  <c r="B126" i="12"/>
  <c r="O126" i="12"/>
  <c r="K126" i="12"/>
  <c r="I126" i="12"/>
  <c r="K126" i="18"/>
  <c r="M126" i="18"/>
  <c r="G126" i="18"/>
  <c r="L126" i="18"/>
  <c r="I126" i="18"/>
  <c r="D126" i="18"/>
  <c r="J126" i="18"/>
  <c r="E126" i="18"/>
  <c r="H126" i="18" s="1"/>
  <c r="D126" i="7"/>
  <c r="E126" i="7" s="1"/>
  <c r="A127" i="7"/>
  <c r="AT131" i="3"/>
  <c r="AW130" i="3"/>
  <c r="AX130" i="3" s="1"/>
  <c r="AN130" i="3"/>
  <c r="AC130" i="3"/>
  <c r="O130" i="3"/>
  <c r="AO130" i="3"/>
  <c r="T130" i="3"/>
  <c r="F130" i="3"/>
  <c r="AG130" i="3"/>
  <c r="Y130" i="3"/>
  <c r="AF130" i="3"/>
  <c r="AH130" i="3"/>
  <c r="R130" i="3"/>
  <c r="H130" i="3"/>
  <c r="L130" i="3"/>
  <c r="I130" i="3"/>
  <c r="AM130" i="3"/>
  <c r="X130" i="3"/>
  <c r="AK130" i="3"/>
  <c r="V130" i="3"/>
  <c r="AI130" i="3"/>
  <c r="D130" i="3"/>
  <c r="G130" i="3"/>
  <c r="AA130" i="3"/>
  <c r="E130" i="3"/>
  <c r="W130" i="3"/>
  <c r="S130" i="3"/>
  <c r="AD130" i="3"/>
  <c r="J130" i="3"/>
  <c r="AJ130" i="3"/>
  <c r="K130" i="3"/>
  <c r="P130" i="3"/>
  <c r="Z130" i="3"/>
  <c r="AB130" i="3"/>
  <c r="AQ130" i="3"/>
  <c r="AR130" i="3"/>
  <c r="AE130" i="3"/>
  <c r="B130" i="3"/>
  <c r="U130" i="3"/>
  <c r="AL130" i="3"/>
  <c r="Q130" i="3"/>
  <c r="AP130" i="3"/>
  <c r="G127" i="13" l="1"/>
  <c r="E127" i="12"/>
  <c r="G127" i="12"/>
  <c r="F126" i="18"/>
  <c r="N126" i="18" s="1"/>
  <c r="A126" i="18" s="1"/>
  <c r="H126" i="17"/>
  <c r="F127" i="14"/>
  <c r="H127" i="14"/>
  <c r="G127" i="14"/>
  <c r="B128" i="18"/>
  <c r="A128" i="17"/>
  <c r="C130" i="3"/>
  <c r="A128" i="16"/>
  <c r="A128" i="15"/>
  <c r="A128" i="11"/>
  <c r="A128" i="12"/>
  <c r="G128" i="12" s="1"/>
  <c r="B128" i="7"/>
  <c r="A128" i="14"/>
  <c r="E128" i="14" s="1"/>
  <c r="C128" i="7"/>
  <c r="A128" i="13"/>
  <c r="E128" i="13" s="1"/>
  <c r="A926" i="11"/>
  <c r="P126" i="11"/>
  <c r="I126" i="11"/>
  <c r="L126" i="11"/>
  <c r="E126" i="11"/>
  <c r="F126" i="11"/>
  <c r="C126" i="11"/>
  <c r="V126" i="11"/>
  <c r="U126" i="11"/>
  <c r="T126" i="11"/>
  <c r="W126" i="11"/>
  <c r="R126" i="11"/>
  <c r="K126" i="11"/>
  <c r="S126" i="11"/>
  <c r="D126" i="11"/>
  <c r="Q126" i="11"/>
  <c r="G126" i="11"/>
  <c r="N127" i="12"/>
  <c r="L127" i="12"/>
  <c r="J127" i="12"/>
  <c r="O127" i="12"/>
  <c r="P127" i="12"/>
  <c r="D127" i="12"/>
  <c r="K127" i="12"/>
  <c r="B127" i="12"/>
  <c r="M127" i="12"/>
  <c r="I127" i="12"/>
  <c r="H127" i="12"/>
  <c r="C126" i="17"/>
  <c r="C126" i="13"/>
  <c r="B127" i="14"/>
  <c r="L127" i="14"/>
  <c r="J127" i="14"/>
  <c r="D127" i="14"/>
  <c r="K127" i="14"/>
  <c r="I127" i="14"/>
  <c r="C126" i="14"/>
  <c r="D127" i="13"/>
  <c r="I127" i="13"/>
  <c r="L127" i="13"/>
  <c r="M127" i="13"/>
  <c r="B127" i="13"/>
  <c r="K127" i="13"/>
  <c r="J127" i="13"/>
  <c r="C126" i="15"/>
  <c r="B127" i="17"/>
  <c r="I127" i="17"/>
  <c r="D127" i="17"/>
  <c r="M127" i="17"/>
  <c r="K127" i="17"/>
  <c r="L127" i="17"/>
  <c r="J127" i="17"/>
  <c r="G127" i="17"/>
  <c r="E127" i="17"/>
  <c r="H127" i="17" s="1"/>
  <c r="AU132" i="3"/>
  <c r="K127" i="15"/>
  <c r="E127" i="15"/>
  <c r="F127" i="15"/>
  <c r="D127" i="15"/>
  <c r="B127" i="15"/>
  <c r="I127" i="15"/>
  <c r="G127" i="15"/>
  <c r="H127" i="15"/>
  <c r="J127" i="15"/>
  <c r="J125" i="11"/>
  <c r="H125" i="11"/>
  <c r="B127" i="16"/>
  <c r="C127" i="16"/>
  <c r="E127" i="13"/>
  <c r="F127" i="13"/>
  <c r="C126" i="18"/>
  <c r="N127" i="11"/>
  <c r="B127" i="11"/>
  <c r="C127" i="13" s="1"/>
  <c r="O127" i="11"/>
  <c r="X127" i="11"/>
  <c r="M127" i="11"/>
  <c r="K127" i="18"/>
  <c r="L127" i="18"/>
  <c r="J127" i="18"/>
  <c r="D127" i="18"/>
  <c r="M127" i="18"/>
  <c r="I127" i="18"/>
  <c r="G127" i="18"/>
  <c r="E127" i="18"/>
  <c r="H127" i="18" s="1"/>
  <c r="D127" i="7"/>
  <c r="E127" i="7" s="1"/>
  <c r="A128" i="7"/>
  <c r="AT132" i="3"/>
  <c r="AW131" i="3"/>
  <c r="AX131" i="3" s="1"/>
  <c r="D131" i="3"/>
  <c r="Q131" i="3"/>
  <c r="G131" i="3"/>
  <c r="V131" i="3"/>
  <c r="X131" i="3"/>
  <c r="AE131" i="3"/>
  <c r="H131" i="3"/>
  <c r="AB131" i="3"/>
  <c r="S131" i="3"/>
  <c r="AP131" i="3"/>
  <c r="AG131" i="3"/>
  <c r="L131" i="3"/>
  <c r="AK131" i="3"/>
  <c r="AH131" i="3"/>
  <c r="AN131" i="3"/>
  <c r="R131" i="3"/>
  <c r="AD131" i="3"/>
  <c r="AA131" i="3"/>
  <c r="AQ131" i="3"/>
  <c r="K131" i="3"/>
  <c r="AM131" i="3"/>
  <c r="I131" i="3"/>
  <c r="E131" i="3"/>
  <c r="T131" i="3"/>
  <c r="P131" i="3"/>
  <c r="AF131" i="3"/>
  <c r="AL131" i="3"/>
  <c r="AJ131" i="3"/>
  <c r="J131" i="3"/>
  <c r="W131" i="3"/>
  <c r="AO131" i="3"/>
  <c r="O131" i="3"/>
  <c r="F131" i="3"/>
  <c r="Y131" i="3"/>
  <c r="U131" i="3"/>
  <c r="AI131" i="3"/>
  <c r="B131" i="3"/>
  <c r="Z131" i="3"/>
  <c r="AC131" i="3"/>
  <c r="AR131" i="3"/>
  <c r="G128" i="13" l="1"/>
  <c r="H128" i="14"/>
  <c r="F128" i="12"/>
  <c r="H128" i="13"/>
  <c r="F128" i="13"/>
  <c r="F128" i="14"/>
  <c r="G128" i="14"/>
  <c r="B129" i="18"/>
  <c r="A129" i="17"/>
  <c r="C131" i="3"/>
  <c r="A129" i="16"/>
  <c r="A129" i="15"/>
  <c r="A129" i="14"/>
  <c r="H129" i="14" s="1"/>
  <c r="A129" i="12"/>
  <c r="E129" i="12" s="1"/>
  <c r="C129" i="7"/>
  <c r="A129" i="11"/>
  <c r="B129" i="7"/>
  <c r="A129" i="13"/>
  <c r="G129" i="13" s="1"/>
  <c r="D128" i="12"/>
  <c r="B128" i="12"/>
  <c r="O128" i="12"/>
  <c r="N128" i="12"/>
  <c r="P128" i="12"/>
  <c r="J128" i="12"/>
  <c r="L128" i="12"/>
  <c r="M128" i="12"/>
  <c r="K128" i="12"/>
  <c r="I128" i="12"/>
  <c r="H128" i="12"/>
  <c r="C127" i="15"/>
  <c r="F127" i="17"/>
  <c r="C127" i="12"/>
  <c r="X128" i="11"/>
  <c r="O128" i="11"/>
  <c r="N128" i="11"/>
  <c r="B128" i="11"/>
  <c r="C128" i="12" s="1"/>
  <c r="M128" i="11"/>
  <c r="F127" i="18"/>
  <c r="N127" i="18" s="1"/>
  <c r="A127" i="18" s="1"/>
  <c r="J126" i="11"/>
  <c r="H126" i="11"/>
  <c r="L128" i="13"/>
  <c r="B128" i="13"/>
  <c r="I128" i="13"/>
  <c r="D128" i="13"/>
  <c r="M128" i="13"/>
  <c r="K128" i="13"/>
  <c r="J128" i="13"/>
  <c r="A927" i="11"/>
  <c r="U127" i="11"/>
  <c r="R127" i="11"/>
  <c r="S127" i="11"/>
  <c r="P127" i="11"/>
  <c r="K127" i="11"/>
  <c r="L127" i="11"/>
  <c r="C127" i="11"/>
  <c r="I127" i="11"/>
  <c r="E127" i="11"/>
  <c r="V127" i="11"/>
  <c r="D127" i="11"/>
  <c r="W127" i="11"/>
  <c r="T127" i="11"/>
  <c r="F127" i="11"/>
  <c r="G127" i="11"/>
  <c r="Q127" i="11"/>
  <c r="AU133" i="3"/>
  <c r="B128" i="16"/>
  <c r="C128" i="16"/>
  <c r="C127" i="18"/>
  <c r="G128" i="17"/>
  <c r="D128" i="17"/>
  <c r="I128" i="17"/>
  <c r="L128" i="17"/>
  <c r="J128" i="17"/>
  <c r="M128" i="17"/>
  <c r="K128" i="17"/>
  <c r="B128" i="17"/>
  <c r="E128" i="17"/>
  <c r="F128" i="17" s="1"/>
  <c r="C127" i="14"/>
  <c r="C127" i="17"/>
  <c r="H128" i="15"/>
  <c r="B128" i="15"/>
  <c r="I128" i="15"/>
  <c r="G128" i="15"/>
  <c r="E128" i="15"/>
  <c r="F128" i="15"/>
  <c r="D128" i="15"/>
  <c r="K128" i="15"/>
  <c r="J128" i="15"/>
  <c r="E128" i="12"/>
  <c r="D128" i="14"/>
  <c r="B128" i="14"/>
  <c r="K128" i="14"/>
  <c r="J128" i="14"/>
  <c r="L128" i="14"/>
  <c r="I128" i="14"/>
  <c r="K128" i="18"/>
  <c r="L128" i="18"/>
  <c r="J128" i="18"/>
  <c r="D128" i="18"/>
  <c r="M128" i="18"/>
  <c r="I128" i="18"/>
  <c r="G128" i="18"/>
  <c r="E128" i="18"/>
  <c r="F128" i="18" s="1"/>
  <c r="D128" i="7"/>
  <c r="E128" i="7" s="1"/>
  <c r="A129" i="7"/>
  <c r="AT133" i="3"/>
  <c r="AW132" i="3"/>
  <c r="AX132" i="3" s="1"/>
  <c r="AB132" i="3"/>
  <c r="P132" i="3"/>
  <c r="Y132" i="3"/>
  <c r="J132" i="3"/>
  <c r="AA132" i="3"/>
  <c r="Z132" i="3"/>
  <c r="AE132" i="3"/>
  <c r="V132" i="3"/>
  <c r="R132" i="3"/>
  <c r="AQ132" i="3"/>
  <c r="AG132" i="3"/>
  <c r="AP132" i="3"/>
  <c r="E132" i="3"/>
  <c r="X132" i="3"/>
  <c r="AJ132" i="3"/>
  <c r="F132" i="3"/>
  <c r="AK132" i="3"/>
  <c r="H132" i="3"/>
  <c r="B132" i="3"/>
  <c r="AH132" i="3"/>
  <c r="AN132" i="3"/>
  <c r="AD132" i="3"/>
  <c r="T132" i="3"/>
  <c r="L132" i="3"/>
  <c r="G132" i="3"/>
  <c r="W132" i="3"/>
  <c r="Q132" i="3"/>
  <c r="AL132" i="3"/>
  <c r="S132" i="3"/>
  <c r="K132" i="3"/>
  <c r="AO132" i="3"/>
  <c r="AI132" i="3"/>
  <c r="AF132" i="3"/>
  <c r="AM132" i="3"/>
  <c r="U132" i="3"/>
  <c r="AC132" i="3"/>
  <c r="AR132" i="3"/>
  <c r="D132" i="3"/>
  <c r="O132" i="3"/>
  <c r="I132" i="3"/>
  <c r="E129" i="14" l="1"/>
  <c r="F129" i="14"/>
  <c r="G129" i="14"/>
  <c r="H128" i="18"/>
  <c r="C128" i="17"/>
  <c r="H129" i="13"/>
  <c r="C128" i="13"/>
  <c r="C128" i="15"/>
  <c r="E129" i="13"/>
  <c r="C128" i="18"/>
  <c r="F129" i="13"/>
  <c r="C128" i="14"/>
  <c r="H129" i="12"/>
  <c r="N128" i="18"/>
  <c r="A128" i="18" s="1"/>
  <c r="H128" i="17"/>
  <c r="B130" i="18"/>
  <c r="A130" i="17"/>
  <c r="A130" i="15"/>
  <c r="A130" i="16"/>
  <c r="C132" i="3"/>
  <c r="A130" i="11"/>
  <c r="A130" i="12"/>
  <c r="H130" i="12" s="1"/>
  <c r="B130" i="7"/>
  <c r="A130" i="14"/>
  <c r="F130" i="14" s="1"/>
  <c r="C130" i="7"/>
  <c r="A130" i="13"/>
  <c r="E130" i="13" s="1"/>
  <c r="B129" i="12"/>
  <c r="O129" i="12"/>
  <c r="M129" i="12"/>
  <c r="L129" i="12"/>
  <c r="P129" i="12"/>
  <c r="D129" i="12"/>
  <c r="N129" i="12"/>
  <c r="J129" i="12"/>
  <c r="K129" i="12"/>
  <c r="I129" i="12"/>
  <c r="F129" i="12"/>
  <c r="A928" i="11"/>
  <c r="F128" i="11"/>
  <c r="C128" i="11"/>
  <c r="D128" i="11"/>
  <c r="W128" i="11"/>
  <c r="R128" i="11"/>
  <c r="K128" i="11"/>
  <c r="E128" i="11"/>
  <c r="V128" i="11"/>
  <c r="L128" i="11"/>
  <c r="U128" i="11"/>
  <c r="P128" i="11"/>
  <c r="S128" i="11"/>
  <c r="I128" i="11"/>
  <c r="T128" i="11"/>
  <c r="Q128" i="11"/>
  <c r="G128" i="11"/>
  <c r="K129" i="14"/>
  <c r="L129" i="14"/>
  <c r="J129" i="14"/>
  <c r="B129" i="14"/>
  <c r="D129" i="14"/>
  <c r="I129" i="14"/>
  <c r="AU134" i="3"/>
  <c r="B129" i="16"/>
  <c r="C129" i="16"/>
  <c r="L129" i="13"/>
  <c r="J129" i="13"/>
  <c r="I129" i="13"/>
  <c r="B129" i="13"/>
  <c r="K129" i="13"/>
  <c r="M129" i="13"/>
  <c r="D129" i="13"/>
  <c r="J127" i="11"/>
  <c r="H127" i="11"/>
  <c r="B129" i="17"/>
  <c r="I129" i="17"/>
  <c r="J129" i="17"/>
  <c r="M129" i="17"/>
  <c r="K129" i="17"/>
  <c r="L129" i="17"/>
  <c r="G129" i="17"/>
  <c r="D129" i="17"/>
  <c r="E129" i="17"/>
  <c r="H129" i="17" s="1"/>
  <c r="K129" i="15"/>
  <c r="E129" i="15"/>
  <c r="F129" i="15"/>
  <c r="I129" i="15"/>
  <c r="G129" i="15"/>
  <c r="H129" i="15"/>
  <c r="D129" i="15"/>
  <c r="B129" i="15"/>
  <c r="J129" i="15"/>
  <c r="G129" i="12"/>
  <c r="N129" i="11"/>
  <c r="B129" i="11"/>
  <c r="C129" i="17" s="1"/>
  <c r="O129" i="11"/>
  <c r="M129" i="11"/>
  <c r="X129" i="11"/>
  <c r="K129" i="18"/>
  <c r="L129" i="18"/>
  <c r="J129" i="18"/>
  <c r="M129" i="18"/>
  <c r="I129" i="18"/>
  <c r="G129" i="18"/>
  <c r="D129" i="18"/>
  <c r="E129" i="18"/>
  <c r="H129" i="18" s="1"/>
  <c r="D129" i="7"/>
  <c r="E129" i="7" s="1"/>
  <c r="A130" i="7"/>
  <c r="AT134" i="3"/>
  <c r="AW133" i="3"/>
  <c r="AX133" i="3" s="1"/>
  <c r="Q133" i="3"/>
  <c r="J133" i="3"/>
  <c r="P133" i="3"/>
  <c r="E133" i="3"/>
  <c r="AM133" i="3"/>
  <c r="AL133" i="3"/>
  <c r="AO133" i="3"/>
  <c r="AH133" i="3"/>
  <c r="AN133" i="3"/>
  <c r="W133" i="3"/>
  <c r="L133" i="3"/>
  <c r="AC133" i="3"/>
  <c r="G133" i="3"/>
  <c r="K133" i="3"/>
  <c r="AG133" i="3"/>
  <c r="AJ133" i="3"/>
  <c r="AD133" i="3"/>
  <c r="H133" i="3"/>
  <c r="AA133" i="3"/>
  <c r="AP133" i="3"/>
  <c r="V133" i="3"/>
  <c r="B133" i="3"/>
  <c r="S133" i="3"/>
  <c r="R133" i="3"/>
  <c r="AF133" i="3"/>
  <c r="Y133" i="3"/>
  <c r="AE133" i="3"/>
  <c r="AR133" i="3"/>
  <c r="X133" i="3"/>
  <c r="U133" i="3"/>
  <c r="AQ133" i="3"/>
  <c r="I133" i="3"/>
  <c r="AK133" i="3"/>
  <c r="Z133" i="3"/>
  <c r="AB133" i="3"/>
  <c r="D133" i="3"/>
  <c r="O133" i="3"/>
  <c r="F133" i="3"/>
  <c r="AI133" i="3"/>
  <c r="T133" i="3"/>
  <c r="F130" i="13" l="1"/>
  <c r="H130" i="14"/>
  <c r="E130" i="14"/>
  <c r="G130" i="14"/>
  <c r="H130" i="13"/>
  <c r="G130" i="13"/>
  <c r="F129" i="18"/>
  <c r="N129" i="18" s="1"/>
  <c r="A129" i="18" s="1"/>
  <c r="F129" i="17"/>
  <c r="C129" i="12"/>
  <c r="C129" i="15"/>
  <c r="C129" i="18"/>
  <c r="C129" i="13"/>
  <c r="B131" i="18"/>
  <c r="A131" i="17"/>
  <c r="A131" i="15"/>
  <c r="A131" i="16"/>
  <c r="C133" i="3"/>
  <c r="A131" i="11"/>
  <c r="B131" i="7"/>
  <c r="A131" i="12"/>
  <c r="A131" i="14"/>
  <c r="H131" i="14" s="1"/>
  <c r="C131" i="7"/>
  <c r="A131" i="13"/>
  <c r="G131" i="13" s="1"/>
  <c r="J128" i="11"/>
  <c r="H128" i="11"/>
  <c r="O130" i="12"/>
  <c r="M130" i="12"/>
  <c r="P130" i="12"/>
  <c r="K130" i="12"/>
  <c r="J130" i="12"/>
  <c r="L130" i="12"/>
  <c r="N130" i="12"/>
  <c r="B130" i="12"/>
  <c r="D130" i="12"/>
  <c r="I130" i="12"/>
  <c r="C129" i="14"/>
  <c r="B130" i="11"/>
  <c r="C130" i="13" s="1"/>
  <c r="O130" i="11"/>
  <c r="M130" i="11"/>
  <c r="X130" i="11"/>
  <c r="N130" i="11"/>
  <c r="AU135" i="3"/>
  <c r="B130" i="16"/>
  <c r="C130" i="16"/>
  <c r="B130" i="13"/>
  <c r="J130" i="13"/>
  <c r="I130" i="13"/>
  <c r="D130" i="13"/>
  <c r="K130" i="13"/>
  <c r="M130" i="13"/>
  <c r="L130" i="13"/>
  <c r="H130" i="15"/>
  <c r="D130" i="15"/>
  <c r="B130" i="15"/>
  <c r="I130" i="15"/>
  <c r="F130" i="15"/>
  <c r="K130" i="15"/>
  <c r="G130" i="15"/>
  <c r="E130" i="15"/>
  <c r="J130" i="15"/>
  <c r="E130" i="12"/>
  <c r="F130" i="12"/>
  <c r="G130" i="17"/>
  <c r="J130" i="17"/>
  <c r="D130" i="17"/>
  <c r="K130" i="17"/>
  <c r="L130" i="17"/>
  <c r="M130" i="17"/>
  <c r="B130" i="17"/>
  <c r="I130" i="17"/>
  <c r="E130" i="17"/>
  <c r="H130" i="17" s="1"/>
  <c r="G130" i="12"/>
  <c r="S129" i="11"/>
  <c r="P129" i="11"/>
  <c r="K129" i="11"/>
  <c r="L129" i="11"/>
  <c r="I129" i="11"/>
  <c r="F129" i="11"/>
  <c r="V129" i="11"/>
  <c r="E129" i="11"/>
  <c r="C129" i="11"/>
  <c r="T129" i="11"/>
  <c r="A929" i="11"/>
  <c r="U129" i="11"/>
  <c r="R129" i="11"/>
  <c r="D129" i="11"/>
  <c r="W129" i="11"/>
  <c r="Q129" i="11"/>
  <c r="G129" i="11"/>
  <c r="J130" i="14"/>
  <c r="D130" i="14"/>
  <c r="B130" i="14"/>
  <c r="K130" i="14"/>
  <c r="L130" i="14"/>
  <c r="I130" i="14"/>
  <c r="K130" i="18"/>
  <c r="L130" i="18"/>
  <c r="J130" i="18"/>
  <c r="M130" i="18"/>
  <c r="I130" i="18"/>
  <c r="G130" i="18"/>
  <c r="D130" i="18"/>
  <c r="E130" i="18"/>
  <c r="F130" i="18" s="1"/>
  <c r="D130" i="7"/>
  <c r="E130" i="7" s="1"/>
  <c r="A131" i="7"/>
  <c r="AT135" i="3"/>
  <c r="AW134" i="3"/>
  <c r="AX134" i="3" s="1"/>
  <c r="AO134" i="3"/>
  <c r="T134" i="3"/>
  <c r="AQ134" i="3"/>
  <c r="K134" i="3"/>
  <c r="AG134" i="3"/>
  <c r="W134" i="3"/>
  <c r="Q134" i="3"/>
  <c r="Z134" i="3"/>
  <c r="AE134" i="3"/>
  <c r="V134" i="3"/>
  <c r="G134" i="3"/>
  <c r="H134" i="3"/>
  <c r="B134" i="3"/>
  <c r="U134" i="3"/>
  <c r="AN134" i="3"/>
  <c r="AM134" i="3"/>
  <c r="I134" i="3"/>
  <c r="D134" i="3"/>
  <c r="AI134" i="3"/>
  <c r="AP134" i="3"/>
  <c r="L134" i="3"/>
  <c r="AR134" i="3"/>
  <c r="F134" i="3"/>
  <c r="AH134" i="3"/>
  <c r="X134" i="3"/>
  <c r="P134" i="3"/>
  <c r="E134" i="3"/>
  <c r="AB134" i="3"/>
  <c r="AC134" i="3"/>
  <c r="AF134" i="3"/>
  <c r="AD134" i="3"/>
  <c r="S134" i="3"/>
  <c r="AJ134" i="3"/>
  <c r="AK134" i="3"/>
  <c r="O134" i="3"/>
  <c r="J134" i="3"/>
  <c r="AL134" i="3"/>
  <c r="AA134" i="3"/>
  <c r="Y134" i="3"/>
  <c r="R134" i="3"/>
  <c r="C130" i="17" l="1"/>
  <c r="H130" i="18"/>
  <c r="C130" i="15"/>
  <c r="F131" i="14"/>
  <c r="E131" i="14"/>
  <c r="G131" i="14"/>
  <c r="H131" i="13"/>
  <c r="N130" i="18"/>
  <c r="A130" i="18" s="1"/>
  <c r="C130" i="12"/>
  <c r="E131" i="13"/>
  <c r="F131" i="13"/>
  <c r="C130" i="18"/>
  <c r="C130" i="14"/>
  <c r="B132" i="18"/>
  <c r="A132" i="17"/>
  <c r="A132" i="15"/>
  <c r="A132" i="16"/>
  <c r="C134" i="3"/>
  <c r="A132" i="14"/>
  <c r="F132" i="14" s="1"/>
  <c r="A132" i="11"/>
  <c r="A132" i="12"/>
  <c r="F132" i="12" s="1"/>
  <c r="B132" i="7"/>
  <c r="C132" i="7"/>
  <c r="A132" i="13"/>
  <c r="E132" i="13" s="1"/>
  <c r="H129" i="11"/>
  <c r="J129" i="11"/>
  <c r="AU136" i="3"/>
  <c r="O131" i="11"/>
  <c r="M131" i="11"/>
  <c r="X131" i="11"/>
  <c r="N131" i="11"/>
  <c r="B131" i="11"/>
  <c r="C131" i="13" s="1"/>
  <c r="B131" i="12"/>
  <c r="O131" i="12"/>
  <c r="M131" i="12"/>
  <c r="L131" i="12"/>
  <c r="N131" i="12"/>
  <c r="P131" i="12"/>
  <c r="D131" i="12"/>
  <c r="K131" i="12"/>
  <c r="J131" i="12"/>
  <c r="I131" i="12"/>
  <c r="G131" i="12"/>
  <c r="B131" i="16"/>
  <c r="C131" i="16"/>
  <c r="H131" i="12"/>
  <c r="D131" i="13"/>
  <c r="M131" i="13"/>
  <c r="K131" i="13"/>
  <c r="L131" i="13"/>
  <c r="J131" i="13"/>
  <c r="I131" i="13"/>
  <c r="B131" i="13"/>
  <c r="K131" i="15"/>
  <c r="G131" i="15"/>
  <c r="F131" i="15"/>
  <c r="I131" i="15"/>
  <c r="E131" i="15"/>
  <c r="H131" i="15"/>
  <c r="D131" i="15"/>
  <c r="B131" i="15"/>
  <c r="J131" i="15"/>
  <c r="F130" i="17"/>
  <c r="E131" i="12"/>
  <c r="A930" i="11"/>
  <c r="L130" i="11"/>
  <c r="E130" i="11"/>
  <c r="V130" i="11"/>
  <c r="U130" i="11"/>
  <c r="K130" i="11"/>
  <c r="T130" i="11"/>
  <c r="I130" i="11"/>
  <c r="R130" i="11"/>
  <c r="C130" i="11"/>
  <c r="D130" i="11"/>
  <c r="S130" i="11"/>
  <c r="P130" i="11"/>
  <c r="W130" i="11"/>
  <c r="F130" i="11"/>
  <c r="G130" i="11"/>
  <c r="Q130" i="11"/>
  <c r="B131" i="17"/>
  <c r="K131" i="17"/>
  <c r="J131" i="17"/>
  <c r="M131" i="17"/>
  <c r="I131" i="17"/>
  <c r="G131" i="17"/>
  <c r="L131" i="17"/>
  <c r="D131" i="17"/>
  <c r="E131" i="17"/>
  <c r="F131" i="17" s="1"/>
  <c r="F131" i="12"/>
  <c r="K131" i="14"/>
  <c r="L131" i="14"/>
  <c r="J131" i="14"/>
  <c r="D131" i="14"/>
  <c r="B131" i="14"/>
  <c r="I131" i="14"/>
  <c r="I131" i="18"/>
  <c r="J131" i="18"/>
  <c r="M131" i="18"/>
  <c r="K131" i="18"/>
  <c r="L131" i="18"/>
  <c r="G131" i="18"/>
  <c r="D131" i="18"/>
  <c r="E131" i="18"/>
  <c r="F131" i="18" s="1"/>
  <c r="D131" i="7"/>
  <c r="E131" i="7" s="1"/>
  <c r="A132" i="7"/>
  <c r="AT136" i="3"/>
  <c r="AW135" i="3"/>
  <c r="AX135" i="3" s="1"/>
  <c r="Q135" i="3"/>
  <c r="AP135" i="3"/>
  <c r="AR135" i="3"/>
  <c r="W135" i="3"/>
  <c r="AC135" i="3"/>
  <c r="I135" i="3"/>
  <c r="AL135" i="3"/>
  <c r="L135" i="3"/>
  <c r="P135" i="3"/>
  <c r="AA135" i="3"/>
  <c r="H135" i="3"/>
  <c r="AE135" i="3"/>
  <c r="O135" i="3"/>
  <c r="J135" i="3"/>
  <c r="Y135" i="3"/>
  <c r="AB135" i="3"/>
  <c r="B135" i="3"/>
  <c r="AO135" i="3"/>
  <c r="T135" i="3"/>
  <c r="AI135" i="3"/>
  <c r="X135" i="3"/>
  <c r="AN135" i="3"/>
  <c r="S135" i="3"/>
  <c r="AD135" i="3"/>
  <c r="E135" i="3"/>
  <c r="AJ135" i="3"/>
  <c r="F135" i="3"/>
  <c r="V135" i="3"/>
  <c r="AG135" i="3"/>
  <c r="AQ135" i="3"/>
  <c r="R135" i="3"/>
  <c r="AH135" i="3"/>
  <c r="AF135" i="3"/>
  <c r="AK135" i="3"/>
  <c r="AM135" i="3"/>
  <c r="G135" i="3"/>
  <c r="Z135" i="3"/>
  <c r="D135" i="3"/>
  <c r="K135" i="3"/>
  <c r="U135" i="3"/>
  <c r="H132" i="14" l="1"/>
  <c r="E132" i="14"/>
  <c r="N131" i="18"/>
  <c r="A131" i="18" s="1"/>
  <c r="H132" i="13"/>
  <c r="C131" i="14"/>
  <c r="G132" i="13"/>
  <c r="F132" i="13"/>
  <c r="G132" i="14"/>
  <c r="C131" i="17"/>
  <c r="C131" i="12"/>
  <c r="C131" i="18"/>
  <c r="C131" i="15"/>
  <c r="B133" i="18"/>
  <c r="A133" i="17"/>
  <c r="C135" i="3"/>
  <c r="A133" i="16"/>
  <c r="A133" i="15"/>
  <c r="A133" i="11"/>
  <c r="B133" i="7"/>
  <c r="A133" i="12"/>
  <c r="G133" i="12" s="1"/>
  <c r="C133" i="7"/>
  <c r="A133" i="14"/>
  <c r="F133" i="14" s="1"/>
  <c r="A133" i="13"/>
  <c r="G133" i="13" s="1"/>
  <c r="O132" i="11"/>
  <c r="M132" i="11"/>
  <c r="X132" i="11"/>
  <c r="B132" i="11"/>
  <c r="C132" i="13" s="1"/>
  <c r="N132" i="11"/>
  <c r="H130" i="11"/>
  <c r="J130" i="11"/>
  <c r="AU137" i="3"/>
  <c r="B132" i="14"/>
  <c r="L132" i="14"/>
  <c r="K132" i="14"/>
  <c r="D132" i="14"/>
  <c r="J132" i="14"/>
  <c r="I132" i="14"/>
  <c r="B132" i="16"/>
  <c r="C132" i="16"/>
  <c r="E132" i="12"/>
  <c r="A931" i="11"/>
  <c r="U131" i="11"/>
  <c r="R131" i="11"/>
  <c r="S131" i="11"/>
  <c r="P131" i="11"/>
  <c r="K131" i="11"/>
  <c r="L131" i="11"/>
  <c r="C131" i="11"/>
  <c r="T131" i="11"/>
  <c r="F131" i="11"/>
  <c r="W131" i="11"/>
  <c r="I131" i="11"/>
  <c r="E131" i="11"/>
  <c r="D131" i="11"/>
  <c r="V131" i="11"/>
  <c r="Q131" i="11"/>
  <c r="G131" i="11"/>
  <c r="I132" i="13"/>
  <c r="M132" i="13"/>
  <c r="D132" i="13"/>
  <c r="B132" i="13"/>
  <c r="J132" i="13"/>
  <c r="K132" i="13"/>
  <c r="L132" i="13"/>
  <c r="H132" i="15"/>
  <c r="D132" i="15"/>
  <c r="F132" i="15"/>
  <c r="B132" i="15"/>
  <c r="K132" i="15"/>
  <c r="I132" i="15"/>
  <c r="G132" i="15"/>
  <c r="E132" i="15"/>
  <c r="J132" i="15"/>
  <c r="G132" i="12"/>
  <c r="H132" i="12"/>
  <c r="H131" i="17"/>
  <c r="G132" i="17"/>
  <c r="J132" i="17"/>
  <c r="B132" i="17"/>
  <c r="L132" i="17"/>
  <c r="D132" i="17"/>
  <c r="M132" i="17"/>
  <c r="K132" i="17"/>
  <c r="I132" i="17"/>
  <c r="E132" i="17"/>
  <c r="F132" i="17" s="1"/>
  <c r="N132" i="12"/>
  <c r="L132" i="12"/>
  <c r="J132" i="12"/>
  <c r="O132" i="12"/>
  <c r="M132" i="12"/>
  <c r="K132" i="12"/>
  <c r="P132" i="12"/>
  <c r="B132" i="12"/>
  <c r="D132" i="12"/>
  <c r="I132" i="12"/>
  <c r="H131" i="18"/>
  <c r="L132" i="18"/>
  <c r="M132" i="18"/>
  <c r="K132" i="18"/>
  <c r="G132" i="18"/>
  <c r="I132" i="18"/>
  <c r="J132" i="18"/>
  <c r="D132" i="18"/>
  <c r="E132" i="18"/>
  <c r="F132" i="18" s="1"/>
  <c r="D132" i="7"/>
  <c r="E132" i="7" s="1"/>
  <c r="A133" i="7"/>
  <c r="AT137" i="3"/>
  <c r="AW136" i="3"/>
  <c r="AX136" i="3" s="1"/>
  <c r="K136" i="3"/>
  <c r="F136" i="3"/>
  <c r="AE136" i="3"/>
  <c r="E136" i="3"/>
  <c r="AR136" i="3"/>
  <c r="AM136" i="3"/>
  <c r="AA136" i="3"/>
  <c r="Z136" i="3"/>
  <c r="AC136" i="3"/>
  <c r="D136" i="3"/>
  <c r="O136" i="3"/>
  <c r="AQ136" i="3"/>
  <c r="AK136" i="3"/>
  <c r="I136" i="3"/>
  <c r="AG136" i="3"/>
  <c r="AN136" i="3"/>
  <c r="R136" i="3"/>
  <c r="X136" i="3"/>
  <c r="AF136" i="3"/>
  <c r="B136" i="3"/>
  <c r="AL136" i="3"/>
  <c r="P136" i="3"/>
  <c r="H136" i="3"/>
  <c r="AJ136" i="3"/>
  <c r="AI136" i="3"/>
  <c r="S136" i="3"/>
  <c r="V136" i="3"/>
  <c r="AP136" i="3"/>
  <c r="AH136" i="3"/>
  <c r="AD136" i="3"/>
  <c r="Q136" i="3"/>
  <c r="L136" i="3"/>
  <c r="G136" i="3"/>
  <c r="W136" i="3"/>
  <c r="T136" i="3"/>
  <c r="AO136" i="3"/>
  <c r="U136" i="3"/>
  <c r="Y136" i="3"/>
  <c r="AB136" i="3"/>
  <c r="J136" i="3"/>
  <c r="E133" i="14" l="1"/>
  <c r="G133" i="14"/>
  <c r="H133" i="14"/>
  <c r="E133" i="13"/>
  <c r="F133" i="13"/>
  <c r="H132" i="18"/>
  <c r="C132" i="18"/>
  <c r="C132" i="15"/>
  <c r="H132" i="17"/>
  <c r="B134" i="18"/>
  <c r="A134" i="17"/>
  <c r="A134" i="15"/>
  <c r="C136" i="3"/>
  <c r="A134" i="16"/>
  <c r="A134" i="14"/>
  <c r="F134" i="14" s="1"/>
  <c r="A134" i="11"/>
  <c r="B134" i="7"/>
  <c r="C134" i="7"/>
  <c r="A134" i="12"/>
  <c r="F134" i="12" s="1"/>
  <c r="A134" i="13"/>
  <c r="G134" i="13" s="1"/>
  <c r="A932" i="11"/>
  <c r="W132" i="11"/>
  <c r="V132" i="11"/>
  <c r="U132" i="11"/>
  <c r="T132" i="11"/>
  <c r="S132" i="11"/>
  <c r="L132" i="11"/>
  <c r="E132" i="11"/>
  <c r="K132" i="11"/>
  <c r="I132" i="11"/>
  <c r="C132" i="11"/>
  <c r="P132" i="11"/>
  <c r="D132" i="11"/>
  <c r="F132" i="11"/>
  <c r="R132" i="11"/>
  <c r="G132" i="11"/>
  <c r="Q132" i="11"/>
  <c r="C132" i="14"/>
  <c r="O133" i="11"/>
  <c r="M133" i="11"/>
  <c r="X133" i="11"/>
  <c r="N133" i="11"/>
  <c r="B133" i="11"/>
  <c r="C133" i="14" s="1"/>
  <c r="C132" i="12"/>
  <c r="K133" i="15"/>
  <c r="G133" i="15"/>
  <c r="H133" i="15"/>
  <c r="I133" i="15"/>
  <c r="E133" i="15"/>
  <c r="F133" i="15"/>
  <c r="D133" i="15"/>
  <c r="B133" i="15"/>
  <c r="J133" i="15"/>
  <c r="N133" i="12"/>
  <c r="L133" i="12"/>
  <c r="J133" i="12"/>
  <c r="O133" i="12"/>
  <c r="M133" i="12"/>
  <c r="K133" i="12"/>
  <c r="P133" i="12"/>
  <c r="D133" i="12"/>
  <c r="B133" i="12"/>
  <c r="I133" i="12"/>
  <c r="H133" i="12"/>
  <c r="E133" i="12"/>
  <c r="H131" i="11"/>
  <c r="J131" i="11"/>
  <c r="I133" i="13"/>
  <c r="M133" i="13"/>
  <c r="J133" i="13"/>
  <c r="L133" i="13"/>
  <c r="B133" i="13"/>
  <c r="D133" i="13"/>
  <c r="K133" i="13"/>
  <c r="B133" i="14"/>
  <c r="L133" i="14"/>
  <c r="J133" i="14"/>
  <c r="D133" i="14"/>
  <c r="K133" i="14"/>
  <c r="I133" i="14"/>
  <c r="B133" i="17"/>
  <c r="K133" i="17"/>
  <c r="L133" i="17"/>
  <c r="J133" i="17"/>
  <c r="M133" i="17"/>
  <c r="I133" i="17"/>
  <c r="D133" i="17"/>
  <c r="G133" i="17"/>
  <c r="E133" i="17"/>
  <c r="H133" i="17" s="1"/>
  <c r="AU138" i="3"/>
  <c r="B133" i="16"/>
  <c r="C133" i="16"/>
  <c r="F133" i="12"/>
  <c r="H133" i="13"/>
  <c r="N132" i="18"/>
  <c r="A132" i="18" s="1"/>
  <c r="C132" i="17"/>
  <c r="K133" i="18"/>
  <c r="I133" i="18"/>
  <c r="M133" i="18"/>
  <c r="G133" i="18"/>
  <c r="L133" i="18"/>
  <c r="D133" i="18"/>
  <c r="J133" i="18"/>
  <c r="E133" i="18"/>
  <c r="H133" i="18" s="1"/>
  <c r="D133" i="7"/>
  <c r="E133" i="7" s="1"/>
  <c r="A134" i="7"/>
  <c r="AT138" i="3"/>
  <c r="AW137" i="3"/>
  <c r="AX137" i="3" s="1"/>
  <c r="Q137" i="3"/>
  <c r="AP137" i="3"/>
  <c r="O137" i="3"/>
  <c r="H137" i="3"/>
  <c r="AJ137" i="3"/>
  <c r="AB137" i="3"/>
  <c r="D137" i="3"/>
  <c r="AN137" i="3"/>
  <c r="P137" i="3"/>
  <c r="X137" i="3"/>
  <c r="Z137" i="3"/>
  <c r="AI137" i="3"/>
  <c r="I137" i="3"/>
  <c r="AD137" i="3"/>
  <c r="AQ137" i="3"/>
  <c r="T137" i="3"/>
  <c r="L137" i="3"/>
  <c r="AF137" i="3"/>
  <c r="AK137" i="3"/>
  <c r="AE137" i="3"/>
  <c r="Y137" i="3"/>
  <c r="AO137" i="3"/>
  <c r="AH137" i="3"/>
  <c r="AG137" i="3"/>
  <c r="V137" i="3"/>
  <c r="AC137" i="3"/>
  <c r="F137" i="3"/>
  <c r="AR137" i="3"/>
  <c r="G137" i="3"/>
  <c r="J137" i="3"/>
  <c r="K137" i="3"/>
  <c r="R137" i="3"/>
  <c r="E137" i="3"/>
  <c r="B137" i="3"/>
  <c r="S137" i="3"/>
  <c r="AL137" i="3"/>
  <c r="W137" i="3"/>
  <c r="U137" i="3"/>
  <c r="AA137" i="3"/>
  <c r="AM137" i="3"/>
  <c r="G134" i="14" l="1"/>
  <c r="H134" i="14"/>
  <c r="E134" i="13"/>
  <c r="F134" i="13"/>
  <c r="H134" i="13"/>
  <c r="H134" i="12"/>
  <c r="E134" i="12"/>
  <c r="F133" i="17"/>
  <c r="G134" i="12"/>
  <c r="B135" i="18"/>
  <c r="A135" i="17"/>
  <c r="A135" i="16"/>
  <c r="C137" i="3"/>
  <c r="A135" i="15"/>
  <c r="B135" i="7"/>
  <c r="A135" i="11"/>
  <c r="C135" i="7"/>
  <c r="A135" i="12"/>
  <c r="G135" i="12" s="1"/>
  <c r="A135" i="14"/>
  <c r="G135" i="14" s="1"/>
  <c r="A135" i="13"/>
  <c r="G135" i="13" s="1"/>
  <c r="K134" i="14"/>
  <c r="D134" i="14"/>
  <c r="B134" i="14"/>
  <c r="L134" i="14"/>
  <c r="J134" i="14"/>
  <c r="I134" i="14"/>
  <c r="E134" i="14"/>
  <c r="B134" i="16"/>
  <c r="C134" i="16"/>
  <c r="A933" i="11"/>
  <c r="U133" i="11"/>
  <c r="R133" i="11"/>
  <c r="S133" i="11"/>
  <c r="P133" i="11"/>
  <c r="K133" i="11"/>
  <c r="L133" i="11"/>
  <c r="C133" i="11"/>
  <c r="T133" i="11"/>
  <c r="F133" i="11"/>
  <c r="W133" i="11"/>
  <c r="I133" i="11"/>
  <c r="V133" i="11"/>
  <c r="E133" i="11"/>
  <c r="D133" i="11"/>
  <c r="Q133" i="11"/>
  <c r="G133" i="11"/>
  <c r="AU139" i="3"/>
  <c r="C133" i="12"/>
  <c r="F133" i="18"/>
  <c r="N133" i="18" s="1"/>
  <c r="A133" i="18" s="1"/>
  <c r="H132" i="11"/>
  <c r="J132" i="11"/>
  <c r="I134" i="13"/>
  <c r="B134" i="13"/>
  <c r="M134" i="13"/>
  <c r="J134" i="13"/>
  <c r="K134" i="13"/>
  <c r="L134" i="13"/>
  <c r="D134" i="13"/>
  <c r="H134" i="15"/>
  <c r="B134" i="15"/>
  <c r="F134" i="15"/>
  <c r="D134" i="15"/>
  <c r="I134" i="15"/>
  <c r="K134" i="15"/>
  <c r="G134" i="15"/>
  <c r="E134" i="15"/>
  <c r="J134" i="15"/>
  <c r="C133" i="18"/>
  <c r="J134" i="12"/>
  <c r="D134" i="12"/>
  <c r="B134" i="12"/>
  <c r="P134" i="12"/>
  <c r="K134" i="12"/>
  <c r="L134" i="12"/>
  <c r="N134" i="12"/>
  <c r="O134" i="12"/>
  <c r="M134" i="12"/>
  <c r="I134" i="12"/>
  <c r="G134" i="17"/>
  <c r="D134" i="17"/>
  <c r="M134" i="17"/>
  <c r="L134" i="17"/>
  <c r="J134" i="17"/>
  <c r="K134" i="17"/>
  <c r="B134" i="17"/>
  <c r="I134" i="17"/>
  <c r="E134" i="17"/>
  <c r="H134" i="17" s="1"/>
  <c r="X134" i="11"/>
  <c r="N134" i="11"/>
  <c r="M134" i="11"/>
  <c r="B134" i="11"/>
  <c r="O134" i="11"/>
  <c r="C133" i="13"/>
  <c r="C133" i="17"/>
  <c r="C133" i="15"/>
  <c r="K134" i="18"/>
  <c r="M134" i="18"/>
  <c r="I134" i="18"/>
  <c r="L134" i="18"/>
  <c r="G134" i="18"/>
  <c r="J134" i="18"/>
  <c r="D134" i="18"/>
  <c r="E134" i="18"/>
  <c r="F134" i="18" s="1"/>
  <c r="D134" i="7"/>
  <c r="E134" i="7" s="1"/>
  <c r="A135" i="7"/>
  <c r="AT139" i="3"/>
  <c r="AW138" i="3"/>
  <c r="AX138" i="3" s="1"/>
  <c r="O138" i="3"/>
  <c r="AJ138" i="3"/>
  <c r="AI138" i="3"/>
  <c r="E138" i="3"/>
  <c r="AA138" i="3"/>
  <c r="AH138" i="3"/>
  <c r="AL138" i="3"/>
  <c r="AE138" i="3"/>
  <c r="R138" i="3"/>
  <c r="AM138" i="3"/>
  <c r="AB138" i="3"/>
  <c r="L138" i="3"/>
  <c r="Y138" i="3"/>
  <c r="S138" i="3"/>
  <c r="AD138" i="3"/>
  <c r="J138" i="3"/>
  <c r="V138" i="3"/>
  <c r="I138" i="3"/>
  <c r="AC138" i="3"/>
  <c r="AF138" i="3"/>
  <c r="K138" i="3"/>
  <c r="AP138" i="3"/>
  <c r="X138" i="3"/>
  <c r="T138" i="3"/>
  <c r="G138" i="3"/>
  <c r="Z138" i="3"/>
  <c r="H138" i="3"/>
  <c r="AN138" i="3"/>
  <c r="B138" i="3"/>
  <c r="F138" i="3"/>
  <c r="P138" i="3"/>
  <c r="AG138" i="3"/>
  <c r="AQ138" i="3"/>
  <c r="W138" i="3"/>
  <c r="U138" i="3"/>
  <c r="Q138" i="3"/>
  <c r="D138" i="3"/>
  <c r="AR138" i="3"/>
  <c r="AK138" i="3"/>
  <c r="AO138" i="3"/>
  <c r="N134" i="18" l="1"/>
  <c r="A134" i="18" s="1"/>
  <c r="H135" i="14"/>
  <c r="E135" i="14"/>
  <c r="F135" i="14"/>
  <c r="H135" i="13"/>
  <c r="H135" i="12"/>
  <c r="F135" i="13"/>
  <c r="E135" i="13"/>
  <c r="E135" i="12"/>
  <c r="F135" i="12"/>
  <c r="A136" i="15"/>
  <c r="B136" i="18"/>
  <c r="A136" i="16"/>
  <c r="C138" i="3"/>
  <c r="A136" i="17"/>
  <c r="B136" i="7"/>
  <c r="A136" i="12"/>
  <c r="G136" i="12" s="1"/>
  <c r="A136" i="11"/>
  <c r="C136" i="7"/>
  <c r="A136" i="14"/>
  <c r="F136" i="14" s="1"/>
  <c r="A136" i="13"/>
  <c r="F136" i="13" s="1"/>
  <c r="AU140" i="3"/>
  <c r="X135" i="11"/>
  <c r="O135" i="11"/>
  <c r="M135" i="11"/>
  <c r="N135" i="11"/>
  <c r="B135" i="11"/>
  <c r="C135" i="14" s="1"/>
  <c r="J133" i="11"/>
  <c r="H133" i="11"/>
  <c r="A934" i="11"/>
  <c r="F134" i="11"/>
  <c r="C134" i="11"/>
  <c r="D134" i="11"/>
  <c r="W134" i="11"/>
  <c r="R134" i="11"/>
  <c r="K134" i="11"/>
  <c r="V134" i="11"/>
  <c r="T134" i="11"/>
  <c r="P134" i="11"/>
  <c r="S134" i="11"/>
  <c r="E134" i="11"/>
  <c r="L134" i="11"/>
  <c r="I134" i="11"/>
  <c r="U134" i="11"/>
  <c r="Q134" i="11"/>
  <c r="G134" i="11"/>
  <c r="F134" i="17"/>
  <c r="B135" i="13"/>
  <c r="M135" i="13"/>
  <c r="L135" i="13"/>
  <c r="K135" i="13"/>
  <c r="I135" i="13"/>
  <c r="D135" i="13"/>
  <c r="J135" i="13"/>
  <c r="B135" i="16"/>
  <c r="C135" i="16"/>
  <c r="C134" i="15"/>
  <c r="H134" i="18"/>
  <c r="C134" i="17"/>
  <c r="L135" i="14"/>
  <c r="J135" i="14"/>
  <c r="D135" i="14"/>
  <c r="K135" i="14"/>
  <c r="B135" i="14"/>
  <c r="I135" i="14"/>
  <c r="B135" i="17"/>
  <c r="M135" i="17"/>
  <c r="K135" i="17"/>
  <c r="I135" i="17"/>
  <c r="G135" i="17"/>
  <c r="L135" i="17"/>
  <c r="J135" i="17"/>
  <c r="D135" i="17"/>
  <c r="E135" i="17"/>
  <c r="F135" i="17" s="1"/>
  <c r="C134" i="12"/>
  <c r="K135" i="15"/>
  <c r="I135" i="15"/>
  <c r="G135" i="15"/>
  <c r="E135" i="15"/>
  <c r="H135" i="15"/>
  <c r="F135" i="15"/>
  <c r="D135" i="15"/>
  <c r="B135" i="15"/>
  <c r="J135" i="15"/>
  <c r="C134" i="13"/>
  <c r="C134" i="18"/>
  <c r="C134" i="14"/>
  <c r="L135" i="12"/>
  <c r="J135" i="12"/>
  <c r="D135" i="12"/>
  <c r="M135" i="12"/>
  <c r="K135" i="12"/>
  <c r="N135" i="12"/>
  <c r="O135" i="12"/>
  <c r="P135" i="12"/>
  <c r="B135" i="12"/>
  <c r="I135" i="12"/>
  <c r="K135" i="18"/>
  <c r="I135" i="18"/>
  <c r="G135" i="18"/>
  <c r="L135" i="18"/>
  <c r="M135" i="18"/>
  <c r="J135" i="18"/>
  <c r="D135" i="18"/>
  <c r="E135" i="18"/>
  <c r="F135" i="18" s="1"/>
  <c r="D135" i="7"/>
  <c r="E135" i="7" s="1"/>
  <c r="A136" i="7"/>
  <c r="AT140" i="3"/>
  <c r="AW139" i="3"/>
  <c r="AX139" i="3" s="1"/>
  <c r="AI139" i="3"/>
  <c r="AB139" i="3"/>
  <c r="S139" i="3"/>
  <c r="AJ139" i="3"/>
  <c r="E139" i="3"/>
  <c r="AR139" i="3"/>
  <c r="AF139" i="3"/>
  <c r="AO139" i="3"/>
  <c r="J139" i="3"/>
  <c r="F139" i="3"/>
  <c r="AP139" i="3"/>
  <c r="V139" i="3"/>
  <c r="AC139" i="3"/>
  <c r="O139" i="3"/>
  <c r="R139" i="3"/>
  <c r="I139" i="3"/>
  <c r="G139" i="3"/>
  <c r="Z139" i="3"/>
  <c r="P139" i="3"/>
  <c r="AN139" i="3"/>
  <c r="AH139" i="3"/>
  <c r="U139" i="3"/>
  <c r="AM139" i="3"/>
  <c r="AE139" i="3"/>
  <c r="AA139" i="3"/>
  <c r="K139" i="3"/>
  <c r="AG139" i="3"/>
  <c r="Y139" i="3"/>
  <c r="H139" i="3"/>
  <c r="T139" i="3"/>
  <c r="X139" i="3"/>
  <c r="L139" i="3"/>
  <c r="AL139" i="3"/>
  <c r="B139" i="3"/>
  <c r="W139" i="3"/>
  <c r="AK139" i="3"/>
  <c r="AD139" i="3"/>
  <c r="D139" i="3"/>
  <c r="Q139" i="3"/>
  <c r="AQ139" i="3"/>
  <c r="C135" i="15" l="1"/>
  <c r="C135" i="12"/>
  <c r="C135" i="13"/>
  <c r="G136" i="14"/>
  <c r="H135" i="17"/>
  <c r="H136" i="12"/>
  <c r="H136" i="14"/>
  <c r="F136" i="12"/>
  <c r="E136" i="14"/>
  <c r="E136" i="13"/>
  <c r="G136" i="13"/>
  <c r="H136" i="13"/>
  <c r="C135" i="18"/>
  <c r="C135" i="17"/>
  <c r="B137" i="18"/>
  <c r="A137" i="17"/>
  <c r="C139" i="3"/>
  <c r="A137" i="16"/>
  <c r="A137" i="15"/>
  <c r="A137" i="11"/>
  <c r="B137" i="7"/>
  <c r="C137" i="7"/>
  <c r="A137" i="12"/>
  <c r="F137" i="12" s="1"/>
  <c r="A137" i="14"/>
  <c r="F137" i="14" s="1"/>
  <c r="A137" i="13"/>
  <c r="G137" i="13" s="1"/>
  <c r="B136" i="12"/>
  <c r="O136" i="12"/>
  <c r="M136" i="12"/>
  <c r="L136" i="12"/>
  <c r="J136" i="12"/>
  <c r="D136" i="12"/>
  <c r="K136" i="12"/>
  <c r="P136" i="12"/>
  <c r="N136" i="12"/>
  <c r="I136" i="12"/>
  <c r="E136" i="12"/>
  <c r="X136" i="11"/>
  <c r="N136" i="11"/>
  <c r="B136" i="11"/>
  <c r="C136" i="13" s="1"/>
  <c r="O136" i="11"/>
  <c r="M136" i="11"/>
  <c r="G136" i="17"/>
  <c r="L136" i="17"/>
  <c r="J136" i="17"/>
  <c r="D136" i="17"/>
  <c r="B136" i="17"/>
  <c r="K136" i="17"/>
  <c r="M136" i="17"/>
  <c r="I136" i="17"/>
  <c r="E136" i="17"/>
  <c r="H136" i="17" s="1"/>
  <c r="J134" i="11"/>
  <c r="H134" i="11"/>
  <c r="H135" i="18"/>
  <c r="I136" i="13"/>
  <c r="B136" i="13"/>
  <c r="K136" i="13"/>
  <c r="L136" i="13"/>
  <c r="D136" i="13"/>
  <c r="M136" i="13"/>
  <c r="J136" i="13"/>
  <c r="B136" i="16"/>
  <c r="C136" i="16"/>
  <c r="AU141" i="3"/>
  <c r="K136" i="14"/>
  <c r="L136" i="14"/>
  <c r="J136" i="14"/>
  <c r="D136" i="14"/>
  <c r="B136" i="14"/>
  <c r="I136" i="14"/>
  <c r="D136" i="18"/>
  <c r="M136" i="18"/>
  <c r="I136" i="18"/>
  <c r="L136" i="18"/>
  <c r="J136" i="18"/>
  <c r="K136" i="18"/>
  <c r="G136" i="18"/>
  <c r="E136" i="18"/>
  <c r="F136" i="18" s="1"/>
  <c r="N135" i="18"/>
  <c r="A135" i="18" s="1"/>
  <c r="A935" i="11"/>
  <c r="K135" i="11"/>
  <c r="L135" i="11"/>
  <c r="I135" i="11"/>
  <c r="F135" i="11"/>
  <c r="E135" i="11"/>
  <c r="D135" i="11"/>
  <c r="W135" i="11"/>
  <c r="T135" i="11"/>
  <c r="C135" i="11"/>
  <c r="V135" i="11"/>
  <c r="R135" i="11"/>
  <c r="S135" i="11"/>
  <c r="P135" i="11"/>
  <c r="U135" i="11"/>
  <c r="G135" i="11"/>
  <c r="Q135" i="11"/>
  <c r="H136" i="15"/>
  <c r="F136" i="15"/>
  <c r="B136" i="15"/>
  <c r="I136" i="15"/>
  <c r="G136" i="15"/>
  <c r="D136" i="15"/>
  <c r="K136" i="15"/>
  <c r="E136" i="15"/>
  <c r="J136" i="15"/>
  <c r="D136" i="7"/>
  <c r="E136" i="7" s="1"/>
  <c r="A137" i="7"/>
  <c r="AT141" i="3"/>
  <c r="AW140" i="3"/>
  <c r="AX140" i="3" s="1"/>
  <c r="AA140" i="3"/>
  <c r="AC140" i="3"/>
  <c r="AN140" i="3"/>
  <c r="AF140" i="3"/>
  <c r="AJ140" i="3"/>
  <c r="K140" i="3"/>
  <c r="Q140" i="3"/>
  <c r="J140" i="3"/>
  <c r="AQ140" i="3"/>
  <c r="Z140" i="3"/>
  <c r="R140" i="3"/>
  <c r="AB140" i="3"/>
  <c r="P140" i="3"/>
  <c r="O140" i="3"/>
  <c r="U140" i="3"/>
  <c r="I140" i="3"/>
  <c r="S140" i="3"/>
  <c r="H140" i="3"/>
  <c r="AR140" i="3"/>
  <c r="AE140" i="3"/>
  <c r="B140" i="3"/>
  <c r="W140" i="3"/>
  <c r="D140" i="3"/>
  <c r="V140" i="3"/>
  <c r="G140" i="3"/>
  <c r="Y140" i="3"/>
  <c r="E140" i="3"/>
  <c r="AD140" i="3"/>
  <c r="AP140" i="3"/>
  <c r="L140" i="3"/>
  <c r="X140" i="3"/>
  <c r="AO140" i="3"/>
  <c r="AG140" i="3"/>
  <c r="T140" i="3"/>
  <c r="AK140" i="3"/>
  <c r="AL140" i="3"/>
  <c r="AI140" i="3"/>
  <c r="AM140" i="3"/>
  <c r="F140" i="3"/>
  <c r="AH140" i="3"/>
  <c r="G137" i="12" l="1"/>
  <c r="H137" i="13"/>
  <c r="F137" i="13"/>
  <c r="G137" i="14"/>
  <c r="H137" i="12"/>
  <c r="H137" i="14"/>
  <c r="C136" i="14"/>
  <c r="E137" i="14"/>
  <c r="E137" i="13"/>
  <c r="F136" i="17"/>
  <c r="H136" i="18"/>
  <c r="E137" i="12"/>
  <c r="B138" i="18"/>
  <c r="A138" i="17"/>
  <c r="C140" i="3"/>
  <c r="A138" i="16"/>
  <c r="A138" i="15"/>
  <c r="A138" i="12"/>
  <c r="G138" i="12" s="1"/>
  <c r="A138" i="14"/>
  <c r="F138" i="14" s="1"/>
  <c r="B138" i="7"/>
  <c r="A138" i="11"/>
  <c r="C138" i="7"/>
  <c r="A138" i="13"/>
  <c r="H138" i="13" s="1"/>
  <c r="A936" i="11"/>
  <c r="W136" i="11"/>
  <c r="V136" i="11"/>
  <c r="U136" i="11"/>
  <c r="T136" i="11"/>
  <c r="S136" i="11"/>
  <c r="L136" i="11"/>
  <c r="E136" i="11"/>
  <c r="R136" i="11"/>
  <c r="D136" i="11"/>
  <c r="K136" i="11"/>
  <c r="I136" i="11"/>
  <c r="F136" i="11"/>
  <c r="P136" i="11"/>
  <c r="C136" i="11"/>
  <c r="G136" i="11"/>
  <c r="Q136" i="11"/>
  <c r="C136" i="15"/>
  <c r="X137" i="11"/>
  <c r="B137" i="11"/>
  <c r="C137" i="13" s="1"/>
  <c r="O137" i="11"/>
  <c r="M137" i="11"/>
  <c r="N137" i="11"/>
  <c r="G137" i="15"/>
  <c r="E137" i="15"/>
  <c r="F137" i="15"/>
  <c r="D137" i="15"/>
  <c r="H137" i="15"/>
  <c r="B137" i="15"/>
  <c r="K137" i="15"/>
  <c r="I137" i="15"/>
  <c r="J137" i="15"/>
  <c r="B137" i="16"/>
  <c r="C137" i="16"/>
  <c r="K137" i="13"/>
  <c r="B137" i="13"/>
  <c r="L137" i="13"/>
  <c r="M137" i="13"/>
  <c r="J137" i="13"/>
  <c r="I137" i="13"/>
  <c r="D137" i="13"/>
  <c r="N136" i="18"/>
  <c r="A136" i="18" s="1"/>
  <c r="AU142" i="3"/>
  <c r="C136" i="17"/>
  <c r="C136" i="12"/>
  <c r="J137" i="14"/>
  <c r="D137" i="14"/>
  <c r="B137" i="14"/>
  <c r="K137" i="14"/>
  <c r="L137" i="14"/>
  <c r="I137" i="14"/>
  <c r="K137" i="17"/>
  <c r="I137" i="17"/>
  <c r="J137" i="17"/>
  <c r="B137" i="17"/>
  <c r="G137" i="17"/>
  <c r="L137" i="17"/>
  <c r="D137" i="17"/>
  <c r="M137" i="17"/>
  <c r="E137" i="17"/>
  <c r="H137" i="17" s="1"/>
  <c r="J135" i="11"/>
  <c r="H135" i="11"/>
  <c r="C136" i="18"/>
  <c r="O137" i="12"/>
  <c r="M137" i="12"/>
  <c r="P137" i="12"/>
  <c r="K137" i="12"/>
  <c r="J137" i="12"/>
  <c r="D137" i="12"/>
  <c r="B137" i="12"/>
  <c r="L137" i="12"/>
  <c r="N137" i="12"/>
  <c r="I137" i="12"/>
  <c r="K137" i="18"/>
  <c r="I137" i="18"/>
  <c r="L137" i="18"/>
  <c r="J137" i="18"/>
  <c r="G137" i="18"/>
  <c r="M137" i="18"/>
  <c r="D137" i="18"/>
  <c r="E137" i="18"/>
  <c r="F137" i="18" s="1"/>
  <c r="D137" i="7"/>
  <c r="E137" i="7" s="1"/>
  <c r="A138" i="7"/>
  <c r="AT142" i="3"/>
  <c r="AW141" i="3"/>
  <c r="AX141" i="3" s="1"/>
  <c r="AG141" i="3"/>
  <c r="K141" i="3"/>
  <c r="AO141" i="3"/>
  <c r="AD141" i="3"/>
  <c r="P141" i="3"/>
  <c r="AL141" i="3"/>
  <c r="R141" i="3"/>
  <c r="D141" i="3"/>
  <c r="I141" i="3"/>
  <c r="AR141" i="3"/>
  <c r="L141" i="3"/>
  <c r="T141" i="3"/>
  <c r="S141" i="3"/>
  <c r="Z141" i="3"/>
  <c r="AP141" i="3"/>
  <c r="AC141" i="3"/>
  <c r="Q141" i="3"/>
  <c r="V141" i="3"/>
  <c r="B141" i="3"/>
  <c r="AB141" i="3"/>
  <c r="AF141" i="3"/>
  <c r="G141" i="3"/>
  <c r="AI141" i="3"/>
  <c r="AJ141" i="3"/>
  <c r="AM141" i="3"/>
  <c r="U141" i="3"/>
  <c r="AE141" i="3"/>
  <c r="AA141" i="3"/>
  <c r="W141" i="3"/>
  <c r="AN141" i="3"/>
  <c r="Y141" i="3"/>
  <c r="F141" i="3"/>
  <c r="O141" i="3"/>
  <c r="J141" i="3"/>
  <c r="AK141" i="3"/>
  <c r="H141" i="3"/>
  <c r="E141" i="3"/>
  <c r="AQ141" i="3"/>
  <c r="X141" i="3"/>
  <c r="AH141" i="3"/>
  <c r="H138" i="12" l="1"/>
  <c r="E138" i="12"/>
  <c r="F138" i="12"/>
  <c r="G138" i="13"/>
  <c r="F138" i="13"/>
  <c r="C137" i="14"/>
  <c r="E138" i="13"/>
  <c r="G138" i="14"/>
  <c r="C137" i="18"/>
  <c r="F137" i="17"/>
  <c r="N137" i="18"/>
  <c r="A137" i="18" s="1"/>
  <c r="B139" i="18"/>
  <c r="A139" i="17"/>
  <c r="A139" i="15"/>
  <c r="A139" i="16"/>
  <c r="C141" i="3"/>
  <c r="B139" i="7"/>
  <c r="C139" i="7"/>
  <c r="A139" i="12"/>
  <c r="F139" i="12" s="1"/>
  <c r="A139" i="11"/>
  <c r="A139" i="14"/>
  <c r="F139" i="14" s="1"/>
  <c r="A139" i="13"/>
  <c r="G139" i="13" s="1"/>
  <c r="A937" i="11"/>
  <c r="K137" i="11"/>
  <c r="L137" i="11"/>
  <c r="I137" i="11"/>
  <c r="F137" i="11"/>
  <c r="E137" i="11"/>
  <c r="D137" i="11"/>
  <c r="W137" i="11"/>
  <c r="T137" i="11"/>
  <c r="C137" i="11"/>
  <c r="V137" i="11"/>
  <c r="R137" i="11"/>
  <c r="S137" i="11"/>
  <c r="P137" i="11"/>
  <c r="U137" i="11"/>
  <c r="Q137" i="11"/>
  <c r="G137" i="11"/>
  <c r="J138" i="14"/>
  <c r="D138" i="14"/>
  <c r="B138" i="14"/>
  <c r="L138" i="14"/>
  <c r="K138" i="14"/>
  <c r="I138" i="14"/>
  <c r="C137" i="12"/>
  <c r="M138" i="12"/>
  <c r="P138" i="12"/>
  <c r="K138" i="12"/>
  <c r="N138" i="12"/>
  <c r="D138" i="12"/>
  <c r="B138" i="12"/>
  <c r="O138" i="12"/>
  <c r="L138" i="12"/>
  <c r="J138" i="12"/>
  <c r="I138" i="12"/>
  <c r="B138" i="16"/>
  <c r="C138" i="16"/>
  <c r="H138" i="14"/>
  <c r="C137" i="15"/>
  <c r="J136" i="11"/>
  <c r="H136" i="11"/>
  <c r="I138" i="13"/>
  <c r="K138" i="13"/>
  <c r="L138" i="13"/>
  <c r="D138" i="13"/>
  <c r="M138" i="13"/>
  <c r="J138" i="13"/>
  <c r="B138" i="13"/>
  <c r="AU143" i="3"/>
  <c r="H138" i="15"/>
  <c r="G138" i="15"/>
  <c r="E138" i="15"/>
  <c r="F138" i="15"/>
  <c r="D138" i="15"/>
  <c r="K138" i="15"/>
  <c r="B138" i="15"/>
  <c r="I138" i="15"/>
  <c r="J138" i="15"/>
  <c r="E138" i="14"/>
  <c r="C137" i="17"/>
  <c r="G138" i="17"/>
  <c r="J138" i="17"/>
  <c r="D138" i="17"/>
  <c r="B138" i="17"/>
  <c r="I138" i="17"/>
  <c r="L138" i="17"/>
  <c r="M138" i="17"/>
  <c r="K138" i="17"/>
  <c r="E138" i="17"/>
  <c r="F138" i="17" s="1"/>
  <c r="H137" i="18"/>
  <c r="M138" i="11"/>
  <c r="N138" i="11"/>
  <c r="O138" i="11"/>
  <c r="X138" i="11"/>
  <c r="B138" i="11"/>
  <c r="C138" i="17" s="1"/>
  <c r="L138" i="18"/>
  <c r="D138" i="18"/>
  <c r="M138" i="18"/>
  <c r="K138" i="18"/>
  <c r="I138" i="18"/>
  <c r="G138" i="18"/>
  <c r="J138" i="18"/>
  <c r="E138" i="18"/>
  <c r="F138" i="18" s="1"/>
  <c r="D138" i="7"/>
  <c r="E138" i="7" s="1"/>
  <c r="A139" i="7"/>
  <c r="AT143" i="3"/>
  <c r="AW142" i="3"/>
  <c r="AX142" i="3" s="1"/>
  <c r="AI142" i="3"/>
  <c r="AL142" i="3"/>
  <c r="E142" i="3"/>
  <c r="P142" i="3"/>
  <c r="AR142" i="3"/>
  <c r="I142" i="3"/>
  <c r="K142" i="3"/>
  <c r="AC142" i="3"/>
  <c r="O142" i="3"/>
  <c r="AQ142" i="3"/>
  <c r="Y142" i="3"/>
  <c r="Z142" i="3"/>
  <c r="AB142" i="3"/>
  <c r="AA142" i="3"/>
  <c r="AG142" i="3"/>
  <c r="D142" i="3"/>
  <c r="U142" i="3"/>
  <c r="L142" i="3"/>
  <c r="AJ142" i="3"/>
  <c r="AN142" i="3"/>
  <c r="J142" i="3"/>
  <c r="S142" i="3"/>
  <c r="AO142" i="3"/>
  <c r="B142" i="3"/>
  <c r="F142" i="3"/>
  <c r="AM142" i="3"/>
  <c r="AH142" i="3"/>
  <c r="AK142" i="3"/>
  <c r="AP142" i="3"/>
  <c r="V142" i="3"/>
  <c r="AF142" i="3"/>
  <c r="H142" i="3"/>
  <c r="W142" i="3"/>
  <c r="X142" i="3"/>
  <c r="R142" i="3"/>
  <c r="Q142" i="3"/>
  <c r="G142" i="3"/>
  <c r="T142" i="3"/>
  <c r="AE142" i="3"/>
  <c r="AD142" i="3"/>
  <c r="N138" i="18" l="1"/>
  <c r="A138" i="18" s="1"/>
  <c r="H139" i="14"/>
  <c r="E139" i="14"/>
  <c r="G139" i="14"/>
  <c r="H139" i="13"/>
  <c r="E139" i="13"/>
  <c r="F139" i="13"/>
  <c r="B140" i="18"/>
  <c r="A140" i="17"/>
  <c r="A140" i="16"/>
  <c r="A140" i="15"/>
  <c r="C142" i="3"/>
  <c r="B140" i="7"/>
  <c r="A140" i="11"/>
  <c r="C140" i="7"/>
  <c r="A140" i="12"/>
  <c r="E140" i="12" s="1"/>
  <c r="A140" i="14"/>
  <c r="H140" i="14" s="1"/>
  <c r="A140" i="13"/>
  <c r="G140" i="13" s="1"/>
  <c r="O139" i="12"/>
  <c r="M139" i="12"/>
  <c r="P139" i="12"/>
  <c r="K139" i="12"/>
  <c r="J139" i="12"/>
  <c r="D139" i="12"/>
  <c r="B139" i="12"/>
  <c r="N139" i="12"/>
  <c r="L139" i="12"/>
  <c r="I139" i="12"/>
  <c r="E139" i="12"/>
  <c r="A938" i="11"/>
  <c r="D138" i="11"/>
  <c r="R138" i="11"/>
  <c r="K138" i="11"/>
  <c r="W138" i="11"/>
  <c r="U138" i="11"/>
  <c r="S138" i="11"/>
  <c r="P138" i="11"/>
  <c r="C138" i="11"/>
  <c r="V138" i="11"/>
  <c r="F138" i="11"/>
  <c r="I138" i="11"/>
  <c r="E138" i="11"/>
  <c r="T138" i="11"/>
  <c r="L138" i="11"/>
  <c r="G138" i="11"/>
  <c r="Q138" i="11"/>
  <c r="G139" i="12"/>
  <c r="H137" i="11"/>
  <c r="J137" i="11"/>
  <c r="B139" i="16"/>
  <c r="C139" i="16"/>
  <c r="H139" i="12"/>
  <c r="AU144" i="3"/>
  <c r="C138" i="12"/>
  <c r="J139" i="13"/>
  <c r="K139" i="13"/>
  <c r="I139" i="13"/>
  <c r="D139" i="13"/>
  <c r="M139" i="13"/>
  <c r="B139" i="13"/>
  <c r="L139" i="13"/>
  <c r="K139" i="15"/>
  <c r="E139" i="15"/>
  <c r="F139" i="15"/>
  <c r="D139" i="15"/>
  <c r="B139" i="15"/>
  <c r="I139" i="15"/>
  <c r="G139" i="15"/>
  <c r="H139" i="15"/>
  <c r="J139" i="15"/>
  <c r="C138" i="18"/>
  <c r="H138" i="18"/>
  <c r="H138" i="17"/>
  <c r="C138" i="14"/>
  <c r="J139" i="14"/>
  <c r="L139" i="14"/>
  <c r="K139" i="14"/>
  <c r="B139" i="14"/>
  <c r="D139" i="14"/>
  <c r="I139" i="14"/>
  <c r="B139" i="17"/>
  <c r="I139" i="17"/>
  <c r="G139" i="17"/>
  <c r="J139" i="17"/>
  <c r="D139" i="17"/>
  <c r="M139" i="17"/>
  <c r="K139" i="17"/>
  <c r="L139" i="17"/>
  <c r="E139" i="17"/>
  <c r="F139" i="17" s="1"/>
  <c r="C138" i="15"/>
  <c r="C138" i="13"/>
  <c r="X139" i="11"/>
  <c r="N139" i="11"/>
  <c r="B139" i="11"/>
  <c r="C139" i="17" s="1"/>
  <c r="M139" i="11"/>
  <c r="O139" i="11"/>
  <c r="K139" i="18"/>
  <c r="L139" i="18"/>
  <c r="J139" i="18"/>
  <c r="D139" i="18"/>
  <c r="M139" i="18"/>
  <c r="I139" i="18"/>
  <c r="G139" i="18"/>
  <c r="E139" i="18"/>
  <c r="H139" i="18" s="1"/>
  <c r="D139" i="7"/>
  <c r="E139" i="7" s="1"/>
  <c r="A140" i="7"/>
  <c r="AT144" i="3"/>
  <c r="AW143" i="3"/>
  <c r="AX143" i="3" s="1"/>
  <c r="AJ143" i="3"/>
  <c r="AF143" i="3"/>
  <c r="H143" i="3"/>
  <c r="D143" i="3"/>
  <c r="Q143" i="3"/>
  <c r="AA143" i="3"/>
  <c r="AO143" i="3"/>
  <c r="S143" i="3"/>
  <c r="W143" i="3"/>
  <c r="AD143" i="3"/>
  <c r="U143" i="3"/>
  <c r="V143" i="3"/>
  <c r="Y143" i="3"/>
  <c r="AQ143" i="3"/>
  <c r="G143" i="3"/>
  <c r="AC143" i="3"/>
  <c r="AN143" i="3"/>
  <c r="I143" i="3"/>
  <c r="Z143" i="3"/>
  <c r="T143" i="3"/>
  <c r="B143" i="3"/>
  <c r="AL143" i="3"/>
  <c r="AH143" i="3"/>
  <c r="F143" i="3"/>
  <c r="AG143" i="3"/>
  <c r="R143" i="3"/>
  <c r="E143" i="3"/>
  <c r="AM143" i="3"/>
  <c r="AK143" i="3"/>
  <c r="AR143" i="3"/>
  <c r="AB143" i="3"/>
  <c r="O143" i="3"/>
  <c r="J143" i="3"/>
  <c r="AP143" i="3"/>
  <c r="AE143" i="3"/>
  <c r="X143" i="3"/>
  <c r="K143" i="3"/>
  <c r="P143" i="3"/>
  <c r="AI143" i="3"/>
  <c r="L143" i="3"/>
  <c r="C139" i="18" l="1"/>
  <c r="F140" i="13"/>
  <c r="E140" i="14"/>
  <c r="F140" i="12"/>
  <c r="C139" i="13"/>
  <c r="F139" i="18"/>
  <c r="N139" i="18" s="1"/>
  <c r="A139" i="18" s="1"/>
  <c r="E140" i="13"/>
  <c r="G140" i="12"/>
  <c r="H140" i="13"/>
  <c r="C139" i="12"/>
  <c r="F140" i="14"/>
  <c r="H140" i="12"/>
  <c r="G140" i="14"/>
  <c r="B141" i="18"/>
  <c r="A141" i="17"/>
  <c r="C143" i="3"/>
  <c r="A141" i="16"/>
  <c r="A141" i="15"/>
  <c r="B141" i="7"/>
  <c r="C141" i="7"/>
  <c r="A141" i="12"/>
  <c r="H141" i="12" s="1"/>
  <c r="A141" i="11"/>
  <c r="A141" i="14"/>
  <c r="F141" i="14" s="1"/>
  <c r="A141" i="13"/>
  <c r="G141" i="13" s="1"/>
  <c r="B140" i="11"/>
  <c r="C140" i="13" s="1"/>
  <c r="X140" i="11"/>
  <c r="N140" i="11"/>
  <c r="O140" i="11"/>
  <c r="M140" i="11"/>
  <c r="C139" i="15"/>
  <c r="AU145" i="3"/>
  <c r="J140" i="13"/>
  <c r="B140" i="13"/>
  <c r="M140" i="13"/>
  <c r="D140" i="13"/>
  <c r="I140" i="13"/>
  <c r="K140" i="13"/>
  <c r="L140" i="13"/>
  <c r="B140" i="16"/>
  <c r="C140" i="16"/>
  <c r="H139" i="17"/>
  <c r="H140" i="15"/>
  <c r="G140" i="15"/>
  <c r="E140" i="15"/>
  <c r="F140" i="15"/>
  <c r="D140" i="15"/>
  <c r="B140" i="15"/>
  <c r="K140" i="15"/>
  <c r="I140" i="15"/>
  <c r="J140" i="15"/>
  <c r="A939" i="11"/>
  <c r="K139" i="11"/>
  <c r="L139" i="11"/>
  <c r="I139" i="11"/>
  <c r="F139" i="11"/>
  <c r="E139" i="11"/>
  <c r="D139" i="11"/>
  <c r="W139" i="11"/>
  <c r="T139" i="11"/>
  <c r="P139" i="11"/>
  <c r="S139" i="11"/>
  <c r="C139" i="11"/>
  <c r="U139" i="11"/>
  <c r="R139" i="11"/>
  <c r="V139" i="11"/>
  <c r="G139" i="11"/>
  <c r="Q139" i="11"/>
  <c r="L140" i="14"/>
  <c r="J140" i="14"/>
  <c r="D140" i="14"/>
  <c r="K140" i="14"/>
  <c r="B140" i="14"/>
  <c r="I140" i="14"/>
  <c r="G140" i="17"/>
  <c r="M140" i="17"/>
  <c r="I140" i="17"/>
  <c r="L140" i="17"/>
  <c r="J140" i="17"/>
  <c r="D140" i="17"/>
  <c r="B140" i="17"/>
  <c r="K140" i="17"/>
  <c r="E140" i="17"/>
  <c r="H140" i="17" s="1"/>
  <c r="J138" i="11"/>
  <c r="H138" i="11"/>
  <c r="C139" i="14"/>
  <c r="L140" i="12"/>
  <c r="J140" i="12"/>
  <c r="D140" i="12"/>
  <c r="M140" i="12"/>
  <c r="P140" i="12"/>
  <c r="N140" i="12"/>
  <c r="B140" i="12"/>
  <c r="O140" i="12"/>
  <c r="K140" i="12"/>
  <c r="I140" i="12"/>
  <c r="K140" i="18"/>
  <c r="I140" i="18"/>
  <c r="J140" i="18"/>
  <c r="D140" i="18"/>
  <c r="M140" i="18"/>
  <c r="L140" i="18"/>
  <c r="G140" i="18"/>
  <c r="E140" i="18"/>
  <c r="H140" i="18" s="1"/>
  <c r="D140" i="7"/>
  <c r="E140" i="7" s="1"/>
  <c r="A141" i="7"/>
  <c r="AT145" i="3"/>
  <c r="AW144" i="3"/>
  <c r="AX144" i="3" s="1"/>
  <c r="AG144" i="3"/>
  <c r="AO144" i="3"/>
  <c r="X144" i="3"/>
  <c r="F144" i="3"/>
  <c r="Q144" i="3"/>
  <c r="B144" i="3"/>
  <c r="AK144" i="3"/>
  <c r="AL144" i="3"/>
  <c r="AM144" i="3"/>
  <c r="T144" i="3"/>
  <c r="W144" i="3"/>
  <c r="J144" i="3"/>
  <c r="AR144" i="3"/>
  <c r="V144" i="3"/>
  <c r="AQ144" i="3"/>
  <c r="AF144" i="3"/>
  <c r="L144" i="3"/>
  <c r="Y144" i="3"/>
  <c r="H144" i="3"/>
  <c r="AJ144" i="3"/>
  <c r="AP144" i="3"/>
  <c r="R144" i="3"/>
  <c r="AN144" i="3"/>
  <c r="AH144" i="3"/>
  <c r="S144" i="3"/>
  <c r="AC144" i="3"/>
  <c r="U144" i="3"/>
  <c r="AI144" i="3"/>
  <c r="AA144" i="3"/>
  <c r="E144" i="3"/>
  <c r="AE144" i="3"/>
  <c r="D144" i="3"/>
  <c r="P144" i="3"/>
  <c r="K144" i="3"/>
  <c r="AD144" i="3"/>
  <c r="AB144" i="3"/>
  <c r="I144" i="3"/>
  <c r="O144" i="3"/>
  <c r="G144" i="3"/>
  <c r="Z144" i="3"/>
  <c r="E141" i="13" l="1"/>
  <c r="G141" i="14"/>
  <c r="F140" i="18"/>
  <c r="N140" i="18" s="1"/>
  <c r="A140" i="18" s="1"/>
  <c r="F141" i="13"/>
  <c r="H141" i="13"/>
  <c r="F140" i="17"/>
  <c r="C140" i="18"/>
  <c r="C140" i="17"/>
  <c r="C140" i="12"/>
  <c r="H141" i="14"/>
  <c r="E141" i="14"/>
  <c r="B142" i="18"/>
  <c r="A142" i="17"/>
  <c r="C144" i="3"/>
  <c r="A142" i="16"/>
  <c r="A142" i="15"/>
  <c r="C142" i="7"/>
  <c r="B142" i="7"/>
  <c r="A142" i="12"/>
  <c r="G142" i="12" s="1"/>
  <c r="A142" i="14"/>
  <c r="G142" i="14" s="1"/>
  <c r="A142" i="11"/>
  <c r="A142" i="13"/>
  <c r="F142" i="13" s="1"/>
  <c r="AU146" i="3"/>
  <c r="L141" i="12"/>
  <c r="J141" i="12"/>
  <c r="D141" i="12"/>
  <c r="M141" i="12"/>
  <c r="P141" i="12"/>
  <c r="N141" i="12"/>
  <c r="O141" i="12"/>
  <c r="B141" i="12"/>
  <c r="K141" i="12"/>
  <c r="I141" i="12"/>
  <c r="H139" i="11"/>
  <c r="J139" i="11"/>
  <c r="B141" i="16"/>
  <c r="C141" i="16"/>
  <c r="C140" i="14"/>
  <c r="C140" i="15"/>
  <c r="D141" i="13"/>
  <c r="M141" i="13"/>
  <c r="K141" i="13"/>
  <c r="I141" i="13"/>
  <c r="L141" i="13"/>
  <c r="J141" i="13"/>
  <c r="B141" i="13"/>
  <c r="A940" i="11"/>
  <c r="T140" i="11"/>
  <c r="S140" i="11"/>
  <c r="R140" i="11"/>
  <c r="K140" i="11"/>
  <c r="P140" i="11"/>
  <c r="I140" i="11"/>
  <c r="D140" i="11"/>
  <c r="E140" i="11"/>
  <c r="C140" i="11"/>
  <c r="F140" i="11"/>
  <c r="U140" i="11"/>
  <c r="V140" i="11"/>
  <c r="L140" i="11"/>
  <c r="W140" i="11"/>
  <c r="G140" i="11"/>
  <c r="Q140" i="11"/>
  <c r="E141" i="12"/>
  <c r="F141" i="12"/>
  <c r="L141" i="14"/>
  <c r="J141" i="14"/>
  <c r="D141" i="14"/>
  <c r="K141" i="14"/>
  <c r="B141" i="14"/>
  <c r="I141" i="14"/>
  <c r="B141" i="17"/>
  <c r="I141" i="17"/>
  <c r="G141" i="17"/>
  <c r="L141" i="17"/>
  <c r="M141" i="17"/>
  <c r="K141" i="17"/>
  <c r="J141" i="17"/>
  <c r="D141" i="17"/>
  <c r="E141" i="17"/>
  <c r="F141" i="17" s="1"/>
  <c r="K141" i="15"/>
  <c r="E141" i="15"/>
  <c r="I141" i="15"/>
  <c r="G141" i="15"/>
  <c r="F141" i="15"/>
  <c r="H141" i="15"/>
  <c r="D141" i="15"/>
  <c r="B141" i="15"/>
  <c r="J141" i="15"/>
  <c r="G141" i="12"/>
  <c r="X141" i="11"/>
  <c r="N141" i="11"/>
  <c r="B141" i="11"/>
  <c r="C141" i="17" s="1"/>
  <c r="M141" i="11"/>
  <c r="O141" i="11"/>
  <c r="K141" i="18"/>
  <c r="M141" i="18"/>
  <c r="I141" i="18"/>
  <c r="L141" i="18"/>
  <c r="J141" i="18"/>
  <c r="G141" i="18"/>
  <c r="D141" i="18"/>
  <c r="E141" i="18"/>
  <c r="H141" i="18" s="1"/>
  <c r="D141" i="7"/>
  <c r="E141" i="7" s="1"/>
  <c r="A142" i="7"/>
  <c r="AT146" i="3"/>
  <c r="AW145" i="3"/>
  <c r="AX145" i="3" s="1"/>
  <c r="AQ145" i="3"/>
  <c r="AC145" i="3"/>
  <c r="I145" i="3"/>
  <c r="L145" i="3"/>
  <c r="T145" i="3"/>
  <c r="R145" i="3"/>
  <c r="AE145" i="3"/>
  <c r="V145" i="3"/>
  <c r="AN145" i="3"/>
  <c r="G145" i="3"/>
  <c r="Y145" i="3"/>
  <c r="AA145" i="3"/>
  <c r="O145" i="3"/>
  <c r="Q145" i="3"/>
  <c r="AR145" i="3"/>
  <c r="AD145" i="3"/>
  <c r="D145" i="3"/>
  <c r="AO145" i="3"/>
  <c r="J145" i="3"/>
  <c r="AM145" i="3"/>
  <c r="Z145" i="3"/>
  <c r="AF145" i="3"/>
  <c r="F145" i="3"/>
  <c r="P145" i="3"/>
  <c r="AL145" i="3"/>
  <c r="AJ145" i="3"/>
  <c r="AG145" i="3"/>
  <c r="X145" i="3"/>
  <c r="AB145" i="3"/>
  <c r="H145" i="3"/>
  <c r="AH145" i="3"/>
  <c r="S145" i="3"/>
  <c r="AP145" i="3"/>
  <c r="AI145" i="3"/>
  <c r="K145" i="3"/>
  <c r="AK145" i="3"/>
  <c r="E145" i="3"/>
  <c r="B145" i="3"/>
  <c r="W145" i="3"/>
  <c r="U145" i="3"/>
  <c r="C141" i="18" l="1"/>
  <c r="H141" i="17"/>
  <c r="H142" i="14"/>
  <c r="E142" i="14"/>
  <c r="H142" i="13"/>
  <c r="F142" i="14"/>
  <c r="E142" i="13"/>
  <c r="C141" i="15"/>
  <c r="G142" i="13"/>
  <c r="B143" i="18"/>
  <c r="A143" i="17"/>
  <c r="A143" i="15"/>
  <c r="C145" i="3"/>
  <c r="A143" i="16"/>
  <c r="A143" i="14"/>
  <c r="E143" i="14" s="1"/>
  <c r="C143" i="7"/>
  <c r="A143" i="11"/>
  <c r="A143" i="12"/>
  <c r="F143" i="12" s="1"/>
  <c r="B143" i="7"/>
  <c r="A143" i="13"/>
  <c r="G143" i="13" s="1"/>
  <c r="C141" i="12"/>
  <c r="H142" i="15"/>
  <c r="B142" i="15"/>
  <c r="F142" i="15"/>
  <c r="D142" i="15"/>
  <c r="I142" i="15"/>
  <c r="G142" i="15"/>
  <c r="E142" i="15"/>
  <c r="K142" i="15"/>
  <c r="J142" i="15"/>
  <c r="F142" i="12"/>
  <c r="AU147" i="3"/>
  <c r="B142" i="16"/>
  <c r="C142" i="16"/>
  <c r="C141" i="14"/>
  <c r="M142" i="13"/>
  <c r="L142" i="13"/>
  <c r="D142" i="13"/>
  <c r="B142" i="13"/>
  <c r="K142" i="13"/>
  <c r="I142" i="13"/>
  <c r="J142" i="13"/>
  <c r="E142" i="12"/>
  <c r="H140" i="11"/>
  <c r="J140" i="11"/>
  <c r="N142" i="11"/>
  <c r="B142" i="11"/>
  <c r="C142" i="12" s="1"/>
  <c r="O142" i="11"/>
  <c r="X142" i="11"/>
  <c r="M142" i="11"/>
  <c r="G142" i="17"/>
  <c r="D142" i="17"/>
  <c r="M142" i="17"/>
  <c r="K142" i="17"/>
  <c r="L142" i="17"/>
  <c r="J142" i="17"/>
  <c r="I142" i="17"/>
  <c r="B142" i="17"/>
  <c r="E142" i="17"/>
  <c r="F142" i="17" s="1"/>
  <c r="D142" i="12"/>
  <c r="B142" i="12"/>
  <c r="O142" i="12"/>
  <c r="N142" i="12"/>
  <c r="L142" i="12"/>
  <c r="J142" i="12"/>
  <c r="M142" i="12"/>
  <c r="P142" i="12"/>
  <c r="K142" i="12"/>
  <c r="I142" i="12"/>
  <c r="A941" i="11"/>
  <c r="K141" i="11"/>
  <c r="L141" i="11"/>
  <c r="I141" i="11"/>
  <c r="F141" i="11"/>
  <c r="E141" i="11"/>
  <c r="D141" i="11"/>
  <c r="W141" i="11"/>
  <c r="T141" i="11"/>
  <c r="P141" i="11"/>
  <c r="S141" i="11"/>
  <c r="C141" i="11"/>
  <c r="V141" i="11"/>
  <c r="U141" i="11"/>
  <c r="R141" i="11"/>
  <c r="Q141" i="11"/>
  <c r="G141" i="11"/>
  <c r="H142" i="12"/>
  <c r="F141" i="18"/>
  <c r="N141" i="18" s="1"/>
  <c r="A141" i="18" s="1"/>
  <c r="C141" i="13"/>
  <c r="D142" i="14"/>
  <c r="B142" i="14"/>
  <c r="K142" i="14"/>
  <c r="J142" i="14"/>
  <c r="L142" i="14"/>
  <c r="C142" i="14"/>
  <c r="I142" i="14"/>
  <c r="K142" i="18"/>
  <c r="M142" i="18"/>
  <c r="I142" i="18"/>
  <c r="L142" i="18"/>
  <c r="J142" i="18"/>
  <c r="D142" i="18"/>
  <c r="G142" i="18"/>
  <c r="E142" i="18"/>
  <c r="H142" i="18" s="1"/>
  <c r="D142" i="7"/>
  <c r="E142" i="7" s="1"/>
  <c r="A143" i="7"/>
  <c r="AT147" i="3"/>
  <c r="AW146" i="3"/>
  <c r="AX146" i="3" s="1"/>
  <c r="X146" i="3"/>
  <c r="D146" i="3"/>
  <c r="P146" i="3"/>
  <c r="S146" i="3"/>
  <c r="O146" i="3"/>
  <c r="Z146" i="3"/>
  <c r="T146" i="3"/>
  <c r="F146" i="3"/>
  <c r="H146" i="3"/>
  <c r="AR146" i="3"/>
  <c r="AQ146" i="3"/>
  <c r="AL146" i="3"/>
  <c r="AC146" i="3"/>
  <c r="B146" i="3"/>
  <c r="AM146" i="3"/>
  <c r="V146" i="3"/>
  <c r="AH146" i="3"/>
  <c r="G146" i="3"/>
  <c r="Q146" i="3"/>
  <c r="AG146" i="3"/>
  <c r="AA146" i="3"/>
  <c r="AK146" i="3"/>
  <c r="AN146" i="3"/>
  <c r="AJ146" i="3"/>
  <c r="W146" i="3"/>
  <c r="R146" i="3"/>
  <c r="AP146" i="3"/>
  <c r="AD146" i="3"/>
  <c r="U146" i="3"/>
  <c r="AO146" i="3"/>
  <c r="AE146" i="3"/>
  <c r="Y146" i="3"/>
  <c r="K146" i="3"/>
  <c r="E146" i="3"/>
  <c r="I146" i="3"/>
  <c r="AF146" i="3"/>
  <c r="L146" i="3"/>
  <c r="AI146" i="3"/>
  <c r="AB146" i="3"/>
  <c r="J146" i="3"/>
  <c r="F143" i="14" l="1"/>
  <c r="G143" i="14"/>
  <c r="C142" i="18"/>
  <c r="H143" i="13"/>
  <c r="E143" i="13"/>
  <c r="F143" i="13"/>
  <c r="G143" i="12"/>
  <c r="H143" i="12"/>
  <c r="E143" i="12"/>
  <c r="B144" i="18"/>
  <c r="A144" i="17"/>
  <c r="A144" i="16"/>
  <c r="A144" i="15"/>
  <c r="C146" i="3"/>
  <c r="A144" i="14"/>
  <c r="G144" i="14" s="1"/>
  <c r="A144" i="11"/>
  <c r="A144" i="12"/>
  <c r="F144" i="12" s="1"/>
  <c r="B144" i="7"/>
  <c r="C144" i="7"/>
  <c r="A144" i="13"/>
  <c r="H144" i="13" s="1"/>
  <c r="H141" i="11"/>
  <c r="J141" i="11"/>
  <c r="K143" i="14"/>
  <c r="D143" i="14"/>
  <c r="J143" i="14"/>
  <c r="L143" i="14"/>
  <c r="B143" i="14"/>
  <c r="I143" i="14"/>
  <c r="H143" i="14"/>
  <c r="A942" i="11"/>
  <c r="W142" i="11"/>
  <c r="V142" i="11"/>
  <c r="U142" i="11"/>
  <c r="T142" i="11"/>
  <c r="S142" i="11"/>
  <c r="L142" i="11"/>
  <c r="E142" i="11"/>
  <c r="R142" i="11"/>
  <c r="P142" i="11"/>
  <c r="F142" i="11"/>
  <c r="I142" i="11"/>
  <c r="D142" i="11"/>
  <c r="K142" i="11"/>
  <c r="C142" i="11"/>
  <c r="G142" i="11"/>
  <c r="Q142" i="11"/>
  <c r="C142" i="13"/>
  <c r="AU148" i="3"/>
  <c r="B143" i="16"/>
  <c r="C143" i="16"/>
  <c r="F142" i="18"/>
  <c r="N142" i="18" s="1"/>
  <c r="A142" i="18" s="1"/>
  <c r="H142" i="17"/>
  <c r="D143" i="13"/>
  <c r="L143" i="13"/>
  <c r="M143" i="13"/>
  <c r="I143" i="13"/>
  <c r="J143" i="13"/>
  <c r="B143" i="13"/>
  <c r="K143" i="13"/>
  <c r="K143" i="15"/>
  <c r="E143" i="15"/>
  <c r="H143" i="15"/>
  <c r="I143" i="15"/>
  <c r="G143" i="15"/>
  <c r="F143" i="15"/>
  <c r="D143" i="15"/>
  <c r="B143" i="15"/>
  <c r="J143" i="15"/>
  <c r="O143" i="11"/>
  <c r="M143" i="11"/>
  <c r="B143" i="11"/>
  <c r="C143" i="17" s="1"/>
  <c r="X143" i="11"/>
  <c r="N143" i="11"/>
  <c r="C142" i="15"/>
  <c r="B143" i="17"/>
  <c r="I143" i="17"/>
  <c r="D143" i="17"/>
  <c r="M143" i="17"/>
  <c r="K143" i="17"/>
  <c r="L143" i="17"/>
  <c r="G143" i="17"/>
  <c r="J143" i="17"/>
  <c r="E143" i="17"/>
  <c r="F143" i="17" s="1"/>
  <c r="C142" i="17"/>
  <c r="J143" i="12"/>
  <c r="O143" i="12"/>
  <c r="M143" i="12"/>
  <c r="P143" i="12"/>
  <c r="B143" i="12"/>
  <c r="N143" i="12"/>
  <c r="L143" i="12"/>
  <c r="K143" i="12"/>
  <c r="D143" i="12"/>
  <c r="I143" i="12"/>
  <c r="K143" i="18"/>
  <c r="L143" i="18"/>
  <c r="M143" i="18"/>
  <c r="I143" i="18"/>
  <c r="J143" i="18"/>
  <c r="G143" i="18"/>
  <c r="D143" i="18"/>
  <c r="E143" i="18"/>
  <c r="H143" i="18" s="1"/>
  <c r="D143" i="7"/>
  <c r="E143" i="7" s="1"/>
  <c r="A144" i="7"/>
  <c r="AT148" i="3"/>
  <c r="AW147" i="3"/>
  <c r="AX147" i="3" s="1"/>
  <c r="I147" i="3"/>
  <c r="AN147" i="3"/>
  <c r="AP147" i="3"/>
  <c r="AK147" i="3"/>
  <c r="AD147" i="3"/>
  <c r="S147" i="3"/>
  <c r="AH147" i="3"/>
  <c r="AC147" i="3"/>
  <c r="AI147" i="3"/>
  <c r="AQ147" i="3"/>
  <c r="Q147" i="3"/>
  <c r="AE147" i="3"/>
  <c r="V147" i="3"/>
  <c r="D147" i="3"/>
  <c r="AB147" i="3"/>
  <c r="AG147" i="3"/>
  <c r="J147" i="3"/>
  <c r="AF147" i="3"/>
  <c r="P147" i="3"/>
  <c r="H147" i="3"/>
  <c r="AR147" i="3"/>
  <c r="W147" i="3"/>
  <c r="T147" i="3"/>
  <c r="G147" i="3"/>
  <c r="K147" i="3"/>
  <c r="F147" i="3"/>
  <c r="U147" i="3"/>
  <c r="X147" i="3"/>
  <c r="Y147" i="3"/>
  <c r="L147" i="3"/>
  <c r="AL147" i="3"/>
  <c r="AM147" i="3"/>
  <c r="R147" i="3"/>
  <c r="E147" i="3"/>
  <c r="B147" i="3"/>
  <c r="AA147" i="3"/>
  <c r="AO147" i="3"/>
  <c r="AJ147" i="3"/>
  <c r="O147" i="3"/>
  <c r="Z147" i="3"/>
  <c r="C143" i="18" l="1"/>
  <c r="H143" i="17"/>
  <c r="G144" i="13"/>
  <c r="C143" i="12"/>
  <c r="F144" i="13"/>
  <c r="C143" i="15"/>
  <c r="H144" i="14"/>
  <c r="E144" i="14"/>
  <c r="F144" i="14"/>
  <c r="E144" i="13"/>
  <c r="F143" i="18"/>
  <c r="N143" i="18" s="1"/>
  <c r="A143" i="18" s="1"/>
  <c r="B145" i="18"/>
  <c r="A145" i="17"/>
  <c r="A145" i="15"/>
  <c r="A145" i="16"/>
  <c r="C147" i="3"/>
  <c r="A145" i="14"/>
  <c r="E145" i="14" s="1"/>
  <c r="C145" i="7"/>
  <c r="A145" i="12"/>
  <c r="E145" i="12" s="1"/>
  <c r="A145" i="11"/>
  <c r="B145" i="7"/>
  <c r="A145" i="13"/>
  <c r="F145" i="13" s="1"/>
  <c r="AU149" i="3"/>
  <c r="O144" i="12"/>
  <c r="M144" i="12"/>
  <c r="P144" i="12"/>
  <c r="K144" i="12"/>
  <c r="J144" i="12"/>
  <c r="N144" i="12"/>
  <c r="L144" i="12"/>
  <c r="B144" i="12"/>
  <c r="D144" i="12"/>
  <c r="I144" i="12"/>
  <c r="B144" i="11"/>
  <c r="C144" i="12" s="1"/>
  <c r="O144" i="11"/>
  <c r="M144" i="11"/>
  <c r="N144" i="11"/>
  <c r="X144" i="11"/>
  <c r="E144" i="12"/>
  <c r="A943" i="11"/>
  <c r="E143" i="11"/>
  <c r="D143" i="11"/>
  <c r="C143" i="11"/>
  <c r="V143" i="11"/>
  <c r="S143" i="11"/>
  <c r="P143" i="11"/>
  <c r="T143" i="11"/>
  <c r="R143" i="11"/>
  <c r="L143" i="11"/>
  <c r="U143" i="11"/>
  <c r="I143" i="11"/>
  <c r="F143" i="11"/>
  <c r="W143" i="11"/>
  <c r="K143" i="11"/>
  <c r="G143" i="11"/>
  <c r="Q143" i="11"/>
  <c r="J144" i="14"/>
  <c r="D144" i="14"/>
  <c r="B144" i="14"/>
  <c r="K144" i="14"/>
  <c r="L144" i="14"/>
  <c r="I144" i="14"/>
  <c r="G144" i="12"/>
  <c r="H144" i="15"/>
  <c r="D144" i="15"/>
  <c r="F144" i="15"/>
  <c r="B144" i="15"/>
  <c r="K144" i="15"/>
  <c r="I144" i="15"/>
  <c r="G144" i="15"/>
  <c r="E144" i="15"/>
  <c r="J144" i="15"/>
  <c r="C143" i="13"/>
  <c r="C143" i="14"/>
  <c r="M144" i="13"/>
  <c r="L144" i="13"/>
  <c r="I144" i="13"/>
  <c r="K144" i="13"/>
  <c r="J144" i="13"/>
  <c r="B144" i="13"/>
  <c r="D144" i="13"/>
  <c r="B144" i="16"/>
  <c r="C144" i="16"/>
  <c r="G144" i="17"/>
  <c r="J144" i="17"/>
  <c r="D144" i="17"/>
  <c r="B144" i="17"/>
  <c r="M144" i="17"/>
  <c r="K144" i="17"/>
  <c r="L144" i="17"/>
  <c r="I144" i="17"/>
  <c r="E144" i="17"/>
  <c r="H144" i="17" s="1"/>
  <c r="J142" i="11"/>
  <c r="H142" i="11"/>
  <c r="H144" i="12"/>
  <c r="M144" i="18"/>
  <c r="K144" i="18"/>
  <c r="G144" i="18"/>
  <c r="J144" i="18"/>
  <c r="D144" i="18"/>
  <c r="I144" i="18"/>
  <c r="L144" i="18"/>
  <c r="E144" i="18"/>
  <c r="F144" i="18" s="1"/>
  <c r="D144" i="7"/>
  <c r="E144" i="7" s="1"/>
  <c r="A145" i="7"/>
  <c r="AT149" i="3"/>
  <c r="AW148" i="3"/>
  <c r="AX148" i="3" s="1"/>
  <c r="Q148" i="3"/>
  <c r="I148" i="3"/>
  <c r="AP148" i="3"/>
  <c r="W148" i="3"/>
  <c r="O148" i="3"/>
  <c r="T148" i="3"/>
  <c r="L148" i="3"/>
  <c r="AG148" i="3"/>
  <c r="AK148" i="3"/>
  <c r="F148" i="3"/>
  <c r="U148" i="3"/>
  <c r="E148" i="3"/>
  <c r="AD148" i="3"/>
  <c r="AL148" i="3"/>
  <c r="AF148" i="3"/>
  <c r="V148" i="3"/>
  <c r="Y148" i="3"/>
  <c r="S148" i="3"/>
  <c r="R148" i="3"/>
  <c r="G148" i="3"/>
  <c r="H148" i="3"/>
  <c r="AQ148" i="3"/>
  <c r="AO148" i="3"/>
  <c r="AJ148" i="3"/>
  <c r="B148" i="3"/>
  <c r="D148" i="3"/>
  <c r="AE148" i="3"/>
  <c r="AR148" i="3"/>
  <c r="AA148" i="3"/>
  <c r="AN148" i="3"/>
  <c r="AB148" i="3"/>
  <c r="J148" i="3"/>
  <c r="AC148" i="3"/>
  <c r="Z148" i="3"/>
  <c r="AM148" i="3"/>
  <c r="AI148" i="3"/>
  <c r="K148" i="3"/>
  <c r="P148" i="3"/>
  <c r="AH148" i="3"/>
  <c r="X148" i="3"/>
  <c r="H144" i="18" l="1"/>
  <c r="N144" i="18"/>
  <c r="A144" i="18" s="1"/>
  <c r="C144" i="18"/>
  <c r="F145" i="14"/>
  <c r="F144" i="17"/>
  <c r="C144" i="13"/>
  <c r="C144" i="15"/>
  <c r="G145" i="14"/>
  <c r="C144" i="17"/>
  <c r="H145" i="13"/>
  <c r="E145" i="13"/>
  <c r="G145" i="13"/>
  <c r="B146" i="18"/>
  <c r="A146" i="17"/>
  <c r="C148" i="3"/>
  <c r="A146" i="16"/>
  <c r="A146" i="15"/>
  <c r="C146" i="7"/>
  <c r="A146" i="11"/>
  <c r="A146" i="12"/>
  <c r="H146" i="12" s="1"/>
  <c r="B146" i="7"/>
  <c r="A146" i="14"/>
  <c r="E146" i="14" s="1"/>
  <c r="A146" i="13"/>
  <c r="F146" i="13" s="1"/>
  <c r="J145" i="14"/>
  <c r="D145" i="14"/>
  <c r="B145" i="14"/>
  <c r="L145" i="14"/>
  <c r="K145" i="14"/>
  <c r="I145" i="14"/>
  <c r="H145" i="14"/>
  <c r="A944" i="11"/>
  <c r="T144" i="11"/>
  <c r="S144" i="11"/>
  <c r="R144" i="11"/>
  <c r="K144" i="11"/>
  <c r="P144" i="11"/>
  <c r="I144" i="11"/>
  <c r="D144" i="11"/>
  <c r="V144" i="11"/>
  <c r="L144" i="11"/>
  <c r="U144" i="11"/>
  <c r="E144" i="11"/>
  <c r="W144" i="11"/>
  <c r="F144" i="11"/>
  <c r="C144" i="11"/>
  <c r="Q144" i="11"/>
  <c r="G144" i="11"/>
  <c r="B145" i="16"/>
  <c r="C145" i="16"/>
  <c r="J145" i="13"/>
  <c r="B145" i="13"/>
  <c r="M145" i="13"/>
  <c r="L145" i="13"/>
  <c r="I145" i="13"/>
  <c r="K145" i="13"/>
  <c r="D145" i="13"/>
  <c r="K145" i="15"/>
  <c r="G145" i="15"/>
  <c r="E145" i="15"/>
  <c r="H145" i="15"/>
  <c r="F145" i="15"/>
  <c r="I145" i="15"/>
  <c r="D145" i="15"/>
  <c r="B145" i="15"/>
  <c r="J145" i="15"/>
  <c r="M145" i="12"/>
  <c r="P145" i="12"/>
  <c r="K145" i="12"/>
  <c r="N145" i="12"/>
  <c r="D145" i="12"/>
  <c r="L145" i="12"/>
  <c r="O145" i="12"/>
  <c r="J145" i="12"/>
  <c r="B145" i="12"/>
  <c r="I145" i="12"/>
  <c r="AU150" i="3"/>
  <c r="J143" i="11"/>
  <c r="H143" i="11"/>
  <c r="B145" i="17"/>
  <c r="K145" i="17"/>
  <c r="I145" i="17"/>
  <c r="J145" i="17"/>
  <c r="M145" i="17"/>
  <c r="G145" i="17"/>
  <c r="L145" i="17"/>
  <c r="D145" i="17"/>
  <c r="E145" i="17"/>
  <c r="H145" i="17" s="1"/>
  <c r="G145" i="12"/>
  <c r="H145" i="12"/>
  <c r="F145" i="12"/>
  <c r="C144" i="14"/>
  <c r="O145" i="11"/>
  <c r="M145" i="11"/>
  <c r="B145" i="11"/>
  <c r="C145" i="15" s="1"/>
  <c r="X145" i="11"/>
  <c r="N145" i="11"/>
  <c r="G145" i="18"/>
  <c r="J145" i="18"/>
  <c r="M145" i="18"/>
  <c r="K145" i="18"/>
  <c r="L145" i="18"/>
  <c r="I145" i="18"/>
  <c r="D145" i="18"/>
  <c r="E145" i="18"/>
  <c r="H145" i="18" s="1"/>
  <c r="D145" i="7"/>
  <c r="E145" i="7" s="1"/>
  <c r="A146" i="7"/>
  <c r="AT150" i="3"/>
  <c r="AW149" i="3"/>
  <c r="AX149" i="3" s="1"/>
  <c r="AI149" i="3"/>
  <c r="I149" i="3"/>
  <c r="X149" i="3"/>
  <c r="AA149" i="3"/>
  <c r="AP149" i="3"/>
  <c r="V149" i="3"/>
  <c r="AJ149" i="3"/>
  <c r="AM149" i="3"/>
  <c r="W149" i="3"/>
  <c r="O149" i="3"/>
  <c r="R149" i="3"/>
  <c r="AB149" i="3"/>
  <c r="AN149" i="3"/>
  <c r="B149" i="3"/>
  <c r="AK149" i="3"/>
  <c r="L149" i="3"/>
  <c r="Q149" i="3"/>
  <c r="F149" i="3"/>
  <c r="AG149" i="3"/>
  <c r="AD149" i="3"/>
  <c r="Z149" i="3"/>
  <c r="AF149" i="3"/>
  <c r="AE149" i="3"/>
  <c r="U149" i="3"/>
  <c r="S149" i="3"/>
  <c r="AC149" i="3"/>
  <c r="AH149" i="3"/>
  <c r="J149" i="3"/>
  <c r="G149" i="3"/>
  <c r="H149" i="3"/>
  <c r="K149" i="3"/>
  <c r="E149" i="3"/>
  <c r="D149" i="3"/>
  <c r="P149" i="3"/>
  <c r="AR149" i="3"/>
  <c r="T149" i="3"/>
  <c r="AL149" i="3"/>
  <c r="AO149" i="3"/>
  <c r="AQ149" i="3"/>
  <c r="Y149" i="3"/>
  <c r="G146" i="14" l="1"/>
  <c r="F146" i="14"/>
  <c r="C145" i="13"/>
  <c r="C145" i="18"/>
  <c r="E146" i="13"/>
  <c r="C145" i="17"/>
  <c r="H146" i="13"/>
  <c r="G146" i="13"/>
  <c r="H146" i="14"/>
  <c r="B147" i="18"/>
  <c r="A147" i="17"/>
  <c r="A147" i="16"/>
  <c r="A147" i="15"/>
  <c r="C149" i="3"/>
  <c r="A147" i="12"/>
  <c r="H147" i="12" s="1"/>
  <c r="C147" i="7"/>
  <c r="A147" i="14"/>
  <c r="H147" i="14" s="1"/>
  <c r="A147" i="11"/>
  <c r="B147" i="7"/>
  <c r="A147" i="13"/>
  <c r="H147" i="13" s="1"/>
  <c r="E146" i="12"/>
  <c r="E145" i="11"/>
  <c r="D145" i="11"/>
  <c r="C145" i="11"/>
  <c r="A945" i="11"/>
  <c r="V145" i="11"/>
  <c r="S145" i="11"/>
  <c r="P145" i="11"/>
  <c r="T145" i="11"/>
  <c r="R145" i="11"/>
  <c r="L145" i="11"/>
  <c r="U145" i="11"/>
  <c r="I145" i="11"/>
  <c r="F145" i="11"/>
  <c r="W145" i="11"/>
  <c r="K145" i="11"/>
  <c r="G145" i="11"/>
  <c r="Q145" i="11"/>
  <c r="H146" i="15"/>
  <c r="K146" i="15"/>
  <c r="E146" i="15"/>
  <c r="F146" i="15"/>
  <c r="D146" i="15"/>
  <c r="B146" i="15"/>
  <c r="I146" i="15"/>
  <c r="G146" i="15"/>
  <c r="J146" i="15"/>
  <c r="X146" i="11"/>
  <c r="O146" i="11"/>
  <c r="N146" i="11"/>
  <c r="B146" i="11"/>
  <c r="C146" i="15" s="1"/>
  <c r="M146" i="11"/>
  <c r="F146" i="12"/>
  <c r="AU151" i="3"/>
  <c r="J144" i="11"/>
  <c r="H144" i="11"/>
  <c r="B146" i="16"/>
  <c r="C146" i="16"/>
  <c r="G146" i="12"/>
  <c r="B146" i="13"/>
  <c r="K146" i="13"/>
  <c r="I146" i="13"/>
  <c r="M146" i="13"/>
  <c r="J146" i="13"/>
  <c r="D146" i="13"/>
  <c r="L146" i="13"/>
  <c r="C145" i="12"/>
  <c r="K146" i="14"/>
  <c r="L146" i="14"/>
  <c r="B146" i="14"/>
  <c r="D146" i="14"/>
  <c r="J146" i="14"/>
  <c r="I146" i="14"/>
  <c r="G146" i="17"/>
  <c r="L146" i="17"/>
  <c r="J146" i="17"/>
  <c r="D146" i="17"/>
  <c r="B146" i="17"/>
  <c r="M146" i="17"/>
  <c r="K146" i="17"/>
  <c r="I146" i="17"/>
  <c r="E146" i="17"/>
  <c r="H146" i="17" s="1"/>
  <c r="P146" i="12"/>
  <c r="K146" i="12"/>
  <c r="N146" i="12"/>
  <c r="L146" i="12"/>
  <c r="B146" i="12"/>
  <c r="D146" i="12"/>
  <c r="J146" i="12"/>
  <c r="M146" i="12"/>
  <c r="O146" i="12"/>
  <c r="I146" i="12"/>
  <c r="F145" i="18"/>
  <c r="N145" i="18" s="1"/>
  <c r="A145" i="18" s="1"/>
  <c r="F145" i="17"/>
  <c r="C145" i="14"/>
  <c r="K146" i="18"/>
  <c r="G146" i="18"/>
  <c r="L146" i="18"/>
  <c r="M146" i="18"/>
  <c r="I146" i="18"/>
  <c r="J146" i="18"/>
  <c r="D146" i="18"/>
  <c r="E146" i="18"/>
  <c r="H146" i="18" s="1"/>
  <c r="D146" i="7"/>
  <c r="E146" i="7" s="1"/>
  <c r="A147" i="7"/>
  <c r="AT151" i="3"/>
  <c r="AW150" i="3"/>
  <c r="AX150" i="3" s="1"/>
  <c r="AA150" i="3"/>
  <c r="G150" i="3"/>
  <c r="AR150" i="3"/>
  <c r="F150" i="3"/>
  <c r="AI150" i="3"/>
  <c r="Q150" i="3"/>
  <c r="AD150" i="3"/>
  <c r="AB150" i="3"/>
  <c r="AH150" i="3"/>
  <c r="S150" i="3"/>
  <c r="AP150" i="3"/>
  <c r="Z150" i="3"/>
  <c r="AO150" i="3"/>
  <c r="AN150" i="3"/>
  <c r="O150" i="3"/>
  <c r="AC150" i="3"/>
  <c r="H150" i="3"/>
  <c r="AK150" i="3"/>
  <c r="R150" i="3"/>
  <c r="U150" i="3"/>
  <c r="I150" i="3"/>
  <c r="AM150" i="3"/>
  <c r="E150" i="3"/>
  <c r="Y150" i="3"/>
  <c r="X150" i="3"/>
  <c r="V150" i="3"/>
  <c r="AF150" i="3"/>
  <c r="AE150" i="3"/>
  <c r="T150" i="3"/>
  <c r="K150" i="3"/>
  <c r="B150" i="3"/>
  <c r="AL150" i="3"/>
  <c r="D150" i="3"/>
  <c r="P150" i="3"/>
  <c r="AQ150" i="3"/>
  <c r="AJ150" i="3"/>
  <c r="L150" i="3"/>
  <c r="J150" i="3"/>
  <c r="W150" i="3"/>
  <c r="AG150" i="3"/>
  <c r="F147" i="13" l="1"/>
  <c r="F147" i="12"/>
  <c r="G147" i="12"/>
  <c r="C146" i="12"/>
  <c r="E147" i="13"/>
  <c r="C146" i="13"/>
  <c r="C146" i="17"/>
  <c r="G147" i="13"/>
  <c r="C146" i="18"/>
  <c r="C146" i="14"/>
  <c r="F146" i="17"/>
  <c r="B148" i="18"/>
  <c r="A148" i="17"/>
  <c r="C150" i="3"/>
  <c r="A148" i="16"/>
  <c r="A148" i="15"/>
  <c r="A148" i="14"/>
  <c r="E148" i="14" s="1"/>
  <c r="A148" i="11"/>
  <c r="B148" i="7"/>
  <c r="C148" i="7"/>
  <c r="A148" i="12"/>
  <c r="E148" i="12" s="1"/>
  <c r="A148" i="13"/>
  <c r="F148" i="13" s="1"/>
  <c r="G147" i="14"/>
  <c r="M147" i="12"/>
  <c r="P147" i="12"/>
  <c r="K147" i="12"/>
  <c r="N147" i="12"/>
  <c r="D147" i="12"/>
  <c r="J147" i="12"/>
  <c r="L147" i="12"/>
  <c r="O147" i="12"/>
  <c r="B147" i="12"/>
  <c r="I147" i="12"/>
  <c r="E147" i="12"/>
  <c r="J147" i="14"/>
  <c r="D147" i="14"/>
  <c r="B147" i="14"/>
  <c r="K147" i="14"/>
  <c r="L147" i="14"/>
  <c r="I147" i="14"/>
  <c r="AU152" i="3"/>
  <c r="E147" i="14"/>
  <c r="F146" i="18"/>
  <c r="N146" i="18" s="1"/>
  <c r="A146" i="18" s="1"/>
  <c r="A946" i="11"/>
  <c r="V146" i="11"/>
  <c r="U146" i="11"/>
  <c r="L146" i="11"/>
  <c r="E146" i="11"/>
  <c r="P146" i="11"/>
  <c r="F146" i="11"/>
  <c r="D146" i="11"/>
  <c r="K146" i="11"/>
  <c r="R146" i="11"/>
  <c r="W146" i="11"/>
  <c r="C146" i="11"/>
  <c r="I146" i="11"/>
  <c r="T146" i="11"/>
  <c r="S146" i="11"/>
  <c r="G146" i="11"/>
  <c r="Q146" i="11"/>
  <c r="K147" i="13"/>
  <c r="L147" i="13"/>
  <c r="M147" i="13"/>
  <c r="B147" i="13"/>
  <c r="I147" i="13"/>
  <c r="J147" i="13"/>
  <c r="D147" i="13"/>
  <c r="B147" i="16"/>
  <c r="C147" i="16"/>
  <c r="F147" i="14"/>
  <c r="B147" i="17"/>
  <c r="K147" i="17"/>
  <c r="L147" i="17"/>
  <c r="J147" i="17"/>
  <c r="M147" i="17"/>
  <c r="I147" i="17"/>
  <c r="G147" i="17"/>
  <c r="D147" i="17"/>
  <c r="E147" i="17"/>
  <c r="F147" i="17" s="1"/>
  <c r="H145" i="11"/>
  <c r="J145" i="11"/>
  <c r="K147" i="15"/>
  <c r="G147" i="15"/>
  <c r="E147" i="15"/>
  <c r="I147" i="15"/>
  <c r="H147" i="15"/>
  <c r="F147" i="15"/>
  <c r="D147" i="15"/>
  <c r="B147" i="15"/>
  <c r="J147" i="15"/>
  <c r="B147" i="11"/>
  <c r="C147" i="18" s="1"/>
  <c r="M147" i="11"/>
  <c r="O147" i="11"/>
  <c r="X147" i="11"/>
  <c r="N147" i="11"/>
  <c r="I147" i="18"/>
  <c r="M147" i="18"/>
  <c r="K147" i="18"/>
  <c r="L147" i="18"/>
  <c r="G147" i="18"/>
  <c r="J147" i="18"/>
  <c r="D147" i="18"/>
  <c r="E147" i="18"/>
  <c r="F147" i="18" s="1"/>
  <c r="D147" i="7"/>
  <c r="E147" i="7" s="1"/>
  <c r="A148" i="7"/>
  <c r="AT152" i="3"/>
  <c r="AW151" i="3"/>
  <c r="AX151" i="3" s="1"/>
  <c r="AE151" i="3"/>
  <c r="Y151" i="3"/>
  <c r="Z151" i="3"/>
  <c r="J151" i="3"/>
  <c r="R151" i="3"/>
  <c r="W151" i="3"/>
  <c r="AM151" i="3"/>
  <c r="O151" i="3"/>
  <c r="Q151" i="3"/>
  <c r="AQ151" i="3"/>
  <c r="AC151" i="3"/>
  <c r="P151" i="3"/>
  <c r="AB151" i="3"/>
  <c r="AO151" i="3"/>
  <c r="AK151" i="3"/>
  <c r="AN151" i="3"/>
  <c r="H151" i="3"/>
  <c r="X151" i="3"/>
  <c r="U151" i="3"/>
  <c r="AG151" i="3"/>
  <c r="F151" i="3"/>
  <c r="D151" i="3"/>
  <c r="AF151" i="3"/>
  <c r="AA151" i="3"/>
  <c r="L151" i="3"/>
  <c r="AL151" i="3"/>
  <c r="G151" i="3"/>
  <c r="V151" i="3"/>
  <c r="AP151" i="3"/>
  <c r="I151" i="3"/>
  <c r="T151" i="3"/>
  <c r="K151" i="3"/>
  <c r="S151" i="3"/>
  <c r="E151" i="3"/>
  <c r="AJ151" i="3"/>
  <c r="AD151" i="3"/>
  <c r="AI151" i="3"/>
  <c r="AH151" i="3"/>
  <c r="AR151" i="3"/>
  <c r="B151" i="3"/>
  <c r="F148" i="12" l="1"/>
  <c r="G148" i="12"/>
  <c r="H148" i="12"/>
  <c r="E148" i="13"/>
  <c r="G148" i="13"/>
  <c r="C147" i="17"/>
  <c r="C147" i="13"/>
  <c r="C147" i="14"/>
  <c r="C147" i="12"/>
  <c r="H147" i="18"/>
  <c r="H148" i="13"/>
  <c r="G148" i="14"/>
  <c r="B149" i="18"/>
  <c r="A149" i="17"/>
  <c r="A149" i="16"/>
  <c r="A149" i="15"/>
  <c r="C151" i="3"/>
  <c r="A149" i="12"/>
  <c r="H149" i="12" s="1"/>
  <c r="C149" i="7"/>
  <c r="A149" i="11"/>
  <c r="A149" i="14"/>
  <c r="H149" i="14" s="1"/>
  <c r="B149" i="7"/>
  <c r="A149" i="13"/>
  <c r="F149" i="13" s="1"/>
  <c r="AU153" i="3"/>
  <c r="K148" i="14"/>
  <c r="D148" i="14"/>
  <c r="B148" i="14"/>
  <c r="L148" i="14"/>
  <c r="J148" i="14"/>
  <c r="I148" i="14"/>
  <c r="F148" i="14"/>
  <c r="H148" i="15"/>
  <c r="D148" i="15"/>
  <c r="K148" i="15"/>
  <c r="I148" i="15"/>
  <c r="G148" i="15"/>
  <c r="E148" i="15"/>
  <c r="F148" i="15"/>
  <c r="B148" i="15"/>
  <c r="J148" i="15"/>
  <c r="B148" i="16"/>
  <c r="C148" i="16"/>
  <c r="H148" i="14"/>
  <c r="A947" i="11"/>
  <c r="E147" i="11"/>
  <c r="D147" i="11"/>
  <c r="C147" i="11"/>
  <c r="V147" i="11"/>
  <c r="S147" i="11"/>
  <c r="P147" i="11"/>
  <c r="F147" i="11"/>
  <c r="W147" i="11"/>
  <c r="I147" i="11"/>
  <c r="T147" i="11"/>
  <c r="R147" i="11"/>
  <c r="L147" i="11"/>
  <c r="U147" i="11"/>
  <c r="K147" i="11"/>
  <c r="G147" i="11"/>
  <c r="Q147" i="11"/>
  <c r="M148" i="13"/>
  <c r="D148" i="13"/>
  <c r="L148" i="13"/>
  <c r="J148" i="13"/>
  <c r="I148" i="13"/>
  <c r="B148" i="13"/>
  <c r="K148" i="13"/>
  <c r="J146" i="11"/>
  <c r="H146" i="11"/>
  <c r="J148" i="12"/>
  <c r="D148" i="12"/>
  <c r="B148" i="12"/>
  <c r="P148" i="12"/>
  <c r="K148" i="12"/>
  <c r="L148" i="12"/>
  <c r="M148" i="12"/>
  <c r="N148" i="12"/>
  <c r="O148" i="12"/>
  <c r="I148" i="12"/>
  <c r="G148" i="17"/>
  <c r="J148" i="17"/>
  <c r="D148" i="17"/>
  <c r="K148" i="17"/>
  <c r="I148" i="17"/>
  <c r="L148" i="17"/>
  <c r="B148" i="17"/>
  <c r="M148" i="17"/>
  <c r="E148" i="17"/>
  <c r="F148" i="17" s="1"/>
  <c r="X148" i="11"/>
  <c r="N148" i="11"/>
  <c r="M148" i="11"/>
  <c r="B148" i="11"/>
  <c r="C148" i="13" s="1"/>
  <c r="O148" i="11"/>
  <c r="N147" i="18"/>
  <c r="A147" i="18" s="1"/>
  <c r="C147" i="15"/>
  <c r="H147" i="17"/>
  <c r="G148" i="18"/>
  <c r="J148" i="18"/>
  <c r="D148" i="18"/>
  <c r="M148" i="18"/>
  <c r="K148" i="18"/>
  <c r="L148" i="18"/>
  <c r="I148" i="18"/>
  <c r="E148" i="18"/>
  <c r="H148" i="18" s="1"/>
  <c r="D148" i="7"/>
  <c r="E148" i="7" s="1"/>
  <c r="A149" i="7"/>
  <c r="AT153" i="3"/>
  <c r="AW152" i="3"/>
  <c r="AX152" i="3" s="1"/>
  <c r="D152" i="3"/>
  <c r="AO152" i="3"/>
  <c r="AH152" i="3"/>
  <c r="AK152" i="3"/>
  <c r="AI152" i="3"/>
  <c r="AQ152" i="3"/>
  <c r="I152" i="3"/>
  <c r="T152" i="3"/>
  <c r="G152" i="3"/>
  <c r="L152" i="3"/>
  <c r="E152" i="3"/>
  <c r="AB152" i="3"/>
  <c r="AA152" i="3"/>
  <c r="Q152" i="3"/>
  <c r="AJ152" i="3"/>
  <c r="W152" i="3"/>
  <c r="AM152" i="3"/>
  <c r="AC152" i="3"/>
  <c r="Y152" i="3"/>
  <c r="AE152" i="3"/>
  <c r="AN152" i="3"/>
  <c r="U152" i="3"/>
  <c r="V152" i="3"/>
  <c r="AP152" i="3"/>
  <c r="S152" i="3"/>
  <c r="AL152" i="3"/>
  <c r="AD152" i="3"/>
  <c r="X152" i="3"/>
  <c r="Z152" i="3"/>
  <c r="O152" i="3"/>
  <c r="R152" i="3"/>
  <c r="K152" i="3"/>
  <c r="P152" i="3"/>
  <c r="AG152" i="3"/>
  <c r="H152" i="3"/>
  <c r="AF152" i="3"/>
  <c r="B152" i="3"/>
  <c r="AR152" i="3"/>
  <c r="J152" i="3"/>
  <c r="F152" i="3"/>
  <c r="H148" i="17" l="1"/>
  <c r="G149" i="14"/>
  <c r="F149" i="12"/>
  <c r="G149" i="13"/>
  <c r="F149" i="14"/>
  <c r="G149" i="12"/>
  <c r="E149" i="12"/>
  <c r="H149" i="13"/>
  <c r="C148" i="15"/>
  <c r="C148" i="18"/>
  <c r="E149" i="13"/>
  <c r="C148" i="17"/>
  <c r="E149" i="14"/>
  <c r="B150" i="18"/>
  <c r="A150" i="17"/>
  <c r="A150" i="15"/>
  <c r="A150" i="16"/>
  <c r="C152" i="3"/>
  <c r="A150" i="12"/>
  <c r="F150" i="12" s="1"/>
  <c r="A150" i="14"/>
  <c r="E150" i="14" s="1"/>
  <c r="A150" i="11"/>
  <c r="B150" i="7"/>
  <c r="C150" i="7"/>
  <c r="A150" i="13"/>
  <c r="H150" i="13" s="1"/>
  <c r="B149" i="11"/>
  <c r="C149" i="12" s="1"/>
  <c r="M149" i="11"/>
  <c r="N149" i="11"/>
  <c r="O149" i="11"/>
  <c r="X149" i="11"/>
  <c r="J149" i="12"/>
  <c r="D149" i="12"/>
  <c r="B149" i="12"/>
  <c r="P149" i="12"/>
  <c r="K149" i="12"/>
  <c r="L149" i="12"/>
  <c r="O149" i="12"/>
  <c r="M149" i="12"/>
  <c r="N149" i="12"/>
  <c r="I149" i="12"/>
  <c r="K149" i="15"/>
  <c r="E149" i="15"/>
  <c r="F149" i="15"/>
  <c r="I149" i="15"/>
  <c r="G149" i="15"/>
  <c r="H149" i="15"/>
  <c r="D149" i="15"/>
  <c r="B149" i="15"/>
  <c r="J149" i="15"/>
  <c r="A948" i="11"/>
  <c r="P148" i="11"/>
  <c r="I148" i="11"/>
  <c r="L148" i="11"/>
  <c r="E148" i="11"/>
  <c r="F148" i="11"/>
  <c r="C148" i="11"/>
  <c r="V148" i="11"/>
  <c r="U148" i="11"/>
  <c r="T148" i="11"/>
  <c r="W148" i="11"/>
  <c r="R148" i="11"/>
  <c r="K148" i="11"/>
  <c r="S148" i="11"/>
  <c r="D148" i="11"/>
  <c r="Q148" i="11"/>
  <c r="G148" i="11"/>
  <c r="C148" i="12"/>
  <c r="B149" i="13"/>
  <c r="K149" i="13"/>
  <c r="M149" i="13"/>
  <c r="L149" i="13"/>
  <c r="I149" i="13"/>
  <c r="D149" i="13"/>
  <c r="J149" i="13"/>
  <c r="B149" i="16"/>
  <c r="C149" i="16"/>
  <c r="C148" i="14"/>
  <c r="B149" i="17"/>
  <c r="I149" i="17"/>
  <c r="G149" i="17"/>
  <c r="J149" i="17"/>
  <c r="M149" i="17"/>
  <c r="K149" i="17"/>
  <c r="L149" i="17"/>
  <c r="D149" i="17"/>
  <c r="E149" i="17"/>
  <c r="F149" i="17" s="1"/>
  <c r="AU154" i="3"/>
  <c r="F148" i="18"/>
  <c r="N148" i="18" s="1"/>
  <c r="A148" i="18" s="1"/>
  <c r="H147" i="11"/>
  <c r="J147" i="11"/>
  <c r="K149" i="14"/>
  <c r="D149" i="14"/>
  <c r="J149" i="14"/>
  <c r="L149" i="14"/>
  <c r="B149" i="14"/>
  <c r="I149" i="14"/>
  <c r="K149" i="18"/>
  <c r="L149" i="18"/>
  <c r="M149" i="18"/>
  <c r="I149" i="18"/>
  <c r="G149" i="18"/>
  <c r="J149" i="18"/>
  <c r="D149" i="18"/>
  <c r="E149" i="18"/>
  <c r="F149" i="18" s="1"/>
  <c r="D149" i="7"/>
  <c r="E149" i="7" s="1"/>
  <c r="A150" i="7"/>
  <c r="AT154" i="3"/>
  <c r="AW153" i="3"/>
  <c r="AX153" i="3" s="1"/>
  <c r="AQ153" i="3"/>
  <c r="V153" i="3"/>
  <c r="Z153" i="3"/>
  <c r="AP153" i="3"/>
  <c r="AN153" i="3"/>
  <c r="O153" i="3"/>
  <c r="J153" i="3"/>
  <c r="AC153" i="3"/>
  <c r="AF153" i="3"/>
  <c r="AB153" i="3"/>
  <c r="AD153" i="3"/>
  <c r="AO153" i="3"/>
  <c r="W153" i="3"/>
  <c r="AE153" i="3"/>
  <c r="AJ153" i="3"/>
  <c r="U153" i="3"/>
  <c r="H153" i="3"/>
  <c r="AK153" i="3"/>
  <c r="S153" i="3"/>
  <c r="I153" i="3"/>
  <c r="K153" i="3"/>
  <c r="Y153" i="3"/>
  <c r="R153" i="3"/>
  <c r="B153" i="3"/>
  <c r="AL153" i="3"/>
  <c r="P153" i="3"/>
  <c r="E153" i="3"/>
  <c r="AM153" i="3"/>
  <c r="AA153" i="3"/>
  <c r="AI153" i="3"/>
  <c r="AH153" i="3"/>
  <c r="T153" i="3"/>
  <c r="AR153" i="3"/>
  <c r="AG153" i="3"/>
  <c r="Q153" i="3"/>
  <c r="X153" i="3"/>
  <c r="L153" i="3"/>
  <c r="G153" i="3"/>
  <c r="D153" i="3"/>
  <c r="F153" i="3"/>
  <c r="C149" i="18" l="1"/>
  <c r="C149" i="14"/>
  <c r="C149" i="17"/>
  <c r="G150" i="13"/>
  <c r="F150" i="13"/>
  <c r="N149" i="18"/>
  <c r="A149" i="18" s="1"/>
  <c r="G150" i="12"/>
  <c r="E150" i="12"/>
  <c r="E150" i="13"/>
  <c r="H150" i="12"/>
  <c r="H149" i="17"/>
  <c r="B151" i="18"/>
  <c r="A151" i="17"/>
  <c r="C153" i="3"/>
  <c r="A151" i="16"/>
  <c r="A151" i="15"/>
  <c r="B151" i="7"/>
  <c r="A151" i="11"/>
  <c r="A151" i="12"/>
  <c r="G151" i="12" s="1"/>
  <c r="A151" i="14"/>
  <c r="F151" i="14" s="1"/>
  <c r="C151" i="7"/>
  <c r="A151" i="13"/>
  <c r="H151" i="13" s="1"/>
  <c r="K150" i="14"/>
  <c r="L150" i="14"/>
  <c r="J150" i="14"/>
  <c r="D150" i="14"/>
  <c r="B150" i="14"/>
  <c r="I150" i="14"/>
  <c r="H149" i="18"/>
  <c r="B150" i="12"/>
  <c r="O150" i="12"/>
  <c r="M150" i="12"/>
  <c r="L150" i="12"/>
  <c r="P150" i="12"/>
  <c r="D150" i="12"/>
  <c r="N150" i="12"/>
  <c r="J150" i="12"/>
  <c r="K150" i="12"/>
  <c r="I150" i="12"/>
  <c r="B150" i="16"/>
  <c r="C150" i="16"/>
  <c r="F150" i="14"/>
  <c r="AU155" i="3"/>
  <c r="H148" i="11"/>
  <c r="J148" i="11"/>
  <c r="L150" i="13"/>
  <c r="B150" i="13"/>
  <c r="M150" i="13"/>
  <c r="K150" i="13"/>
  <c r="I150" i="13"/>
  <c r="D150" i="13"/>
  <c r="J150" i="13"/>
  <c r="H150" i="15"/>
  <c r="B150" i="15"/>
  <c r="G150" i="15"/>
  <c r="E150" i="15"/>
  <c r="F150" i="15"/>
  <c r="D150" i="15"/>
  <c r="I150" i="15"/>
  <c r="K150" i="15"/>
  <c r="J150" i="15"/>
  <c r="O150" i="11"/>
  <c r="M150" i="11"/>
  <c r="X150" i="11"/>
  <c r="B150" i="11"/>
  <c r="C150" i="18" s="1"/>
  <c r="N150" i="11"/>
  <c r="G150" i="14"/>
  <c r="C149" i="13"/>
  <c r="G150" i="17"/>
  <c r="D150" i="17"/>
  <c r="B150" i="17"/>
  <c r="M150" i="17"/>
  <c r="I150" i="17"/>
  <c r="L150" i="17"/>
  <c r="J150" i="17"/>
  <c r="K150" i="17"/>
  <c r="E150" i="17"/>
  <c r="H150" i="17" s="1"/>
  <c r="E149" i="11"/>
  <c r="D149" i="11"/>
  <c r="C149" i="11"/>
  <c r="A949" i="11"/>
  <c r="V149" i="11"/>
  <c r="S149" i="11"/>
  <c r="P149" i="11"/>
  <c r="F149" i="11"/>
  <c r="W149" i="11"/>
  <c r="I149" i="11"/>
  <c r="T149" i="11"/>
  <c r="K149" i="11"/>
  <c r="R149" i="11"/>
  <c r="L149" i="11"/>
  <c r="U149" i="11"/>
  <c r="Q149" i="11"/>
  <c r="G149" i="11"/>
  <c r="H150" i="14"/>
  <c r="C149" i="15"/>
  <c r="K150" i="18"/>
  <c r="D150" i="18"/>
  <c r="M150" i="18"/>
  <c r="I150" i="18"/>
  <c r="L150" i="18"/>
  <c r="J150" i="18"/>
  <c r="G150" i="18"/>
  <c r="E150" i="18"/>
  <c r="H150" i="18" s="1"/>
  <c r="D150" i="7"/>
  <c r="E150" i="7" s="1"/>
  <c r="A151" i="7"/>
  <c r="AT155" i="3"/>
  <c r="AW154" i="3"/>
  <c r="AX154" i="3" s="1"/>
  <c r="Y154" i="3"/>
  <c r="AK154" i="3"/>
  <c r="AC154" i="3"/>
  <c r="Z154" i="3"/>
  <c r="Q154" i="3"/>
  <c r="AR154" i="3"/>
  <c r="P154" i="3"/>
  <c r="AI154" i="3"/>
  <c r="S154" i="3"/>
  <c r="H154" i="3"/>
  <c r="AA154" i="3"/>
  <c r="AM154" i="3"/>
  <c r="R154" i="3"/>
  <c r="AJ154" i="3"/>
  <c r="I154" i="3"/>
  <c r="B154" i="3"/>
  <c r="J154" i="3"/>
  <c r="F154" i="3"/>
  <c r="V154" i="3"/>
  <c r="AG154" i="3"/>
  <c r="T154" i="3"/>
  <c r="AP154" i="3"/>
  <c r="AH154" i="3"/>
  <c r="L154" i="3"/>
  <c r="U154" i="3"/>
  <c r="X154" i="3"/>
  <c r="W154" i="3"/>
  <c r="O154" i="3"/>
  <c r="AQ154" i="3"/>
  <c r="G154" i="3"/>
  <c r="AL154" i="3"/>
  <c r="AO154" i="3"/>
  <c r="AN154" i="3"/>
  <c r="AF154" i="3"/>
  <c r="AE154" i="3"/>
  <c r="AD154" i="3"/>
  <c r="K154" i="3"/>
  <c r="AB154" i="3"/>
  <c r="E154" i="3"/>
  <c r="D154" i="3"/>
  <c r="G151" i="14" l="1"/>
  <c r="F150" i="17"/>
  <c r="H151" i="14"/>
  <c r="E151" i="14"/>
  <c r="E151" i="13"/>
  <c r="G151" i="13"/>
  <c r="F151" i="13"/>
  <c r="B152" i="18"/>
  <c r="A152" i="17"/>
  <c r="A152" i="16"/>
  <c r="C154" i="3"/>
  <c r="A152" i="15"/>
  <c r="A152" i="12"/>
  <c r="F152" i="12" s="1"/>
  <c r="B152" i="7"/>
  <c r="A152" i="14"/>
  <c r="G152" i="14" s="1"/>
  <c r="A152" i="11"/>
  <c r="C152" i="7"/>
  <c r="A152" i="13"/>
  <c r="G152" i="13" s="1"/>
  <c r="A950" i="11"/>
  <c r="T150" i="11"/>
  <c r="S150" i="11"/>
  <c r="R150" i="11"/>
  <c r="K150" i="11"/>
  <c r="P150" i="11"/>
  <c r="I150" i="11"/>
  <c r="D150" i="11"/>
  <c r="L150" i="11"/>
  <c r="F150" i="11"/>
  <c r="W150" i="11"/>
  <c r="C150" i="11"/>
  <c r="V150" i="11"/>
  <c r="U150" i="11"/>
  <c r="E150" i="11"/>
  <c r="G150" i="11"/>
  <c r="Q150" i="11"/>
  <c r="AU156" i="3"/>
  <c r="M151" i="11"/>
  <c r="X151" i="11"/>
  <c r="N151" i="11"/>
  <c r="O151" i="11"/>
  <c r="B151" i="11"/>
  <c r="C151" i="17" s="1"/>
  <c r="F151" i="12"/>
  <c r="H149" i="11"/>
  <c r="J149" i="11"/>
  <c r="K151" i="15"/>
  <c r="H151" i="15"/>
  <c r="I151" i="15"/>
  <c r="G151" i="15"/>
  <c r="F151" i="15"/>
  <c r="D151" i="15"/>
  <c r="B151" i="15"/>
  <c r="E151" i="15"/>
  <c r="J151" i="15"/>
  <c r="B151" i="16"/>
  <c r="C151" i="16"/>
  <c r="F150" i="18"/>
  <c r="N150" i="18" s="1"/>
  <c r="A150" i="18" s="1"/>
  <c r="C150" i="17"/>
  <c r="J151" i="13"/>
  <c r="I151" i="13"/>
  <c r="L151" i="13"/>
  <c r="B151" i="13"/>
  <c r="M151" i="13"/>
  <c r="K151" i="13"/>
  <c r="D151" i="13"/>
  <c r="D151" i="12"/>
  <c r="B151" i="12"/>
  <c r="O151" i="12"/>
  <c r="N151" i="12"/>
  <c r="J151" i="12"/>
  <c r="P151" i="12"/>
  <c r="L151" i="12"/>
  <c r="M151" i="12"/>
  <c r="K151" i="12"/>
  <c r="I151" i="12"/>
  <c r="E151" i="12"/>
  <c r="H151" i="12"/>
  <c r="C150" i="15"/>
  <c r="C150" i="13"/>
  <c r="B151" i="17"/>
  <c r="M151" i="17"/>
  <c r="K151" i="17"/>
  <c r="I151" i="17"/>
  <c r="G151" i="17"/>
  <c r="J151" i="17"/>
  <c r="D151" i="17"/>
  <c r="L151" i="17"/>
  <c r="E151" i="17"/>
  <c r="H151" i="17" s="1"/>
  <c r="C150" i="12"/>
  <c r="C150" i="14"/>
  <c r="D151" i="14"/>
  <c r="B151" i="14"/>
  <c r="K151" i="14"/>
  <c r="L151" i="14"/>
  <c r="J151" i="14"/>
  <c r="I151" i="14"/>
  <c r="K151" i="18"/>
  <c r="I151" i="18"/>
  <c r="G151" i="18"/>
  <c r="L151" i="18"/>
  <c r="M151" i="18"/>
  <c r="J151" i="18"/>
  <c r="D151" i="18"/>
  <c r="E151" i="18"/>
  <c r="F151" i="18" s="1"/>
  <c r="D151" i="7"/>
  <c r="E151" i="7" s="1"/>
  <c r="A152" i="7"/>
  <c r="AT156" i="3"/>
  <c r="AW155" i="3"/>
  <c r="AX155" i="3" s="1"/>
  <c r="AB155" i="3"/>
  <c r="O155" i="3"/>
  <c r="AF155" i="3"/>
  <c r="P155" i="3"/>
  <c r="AH155" i="3"/>
  <c r="V155" i="3"/>
  <c r="R155" i="3"/>
  <c r="AI155" i="3"/>
  <c r="AG155" i="3"/>
  <c r="L155" i="3"/>
  <c r="AO155" i="3"/>
  <c r="AE155" i="3"/>
  <c r="Q155" i="3"/>
  <c r="S155" i="3"/>
  <c r="AR155" i="3"/>
  <c r="D155" i="3"/>
  <c r="AC155" i="3"/>
  <c r="AP155" i="3"/>
  <c r="AQ155" i="3"/>
  <c r="U155" i="3"/>
  <c r="G155" i="3"/>
  <c r="I155" i="3"/>
  <c r="AM155" i="3"/>
  <c r="AN155" i="3"/>
  <c r="B155" i="3"/>
  <c r="K155" i="3"/>
  <c r="E155" i="3"/>
  <c r="W155" i="3"/>
  <c r="AL155" i="3"/>
  <c r="AK155" i="3"/>
  <c r="F155" i="3"/>
  <c r="AA155" i="3"/>
  <c r="AJ155" i="3"/>
  <c r="AD155" i="3"/>
  <c r="T155" i="3"/>
  <c r="Z155" i="3"/>
  <c r="J155" i="3"/>
  <c r="Y155" i="3"/>
  <c r="H155" i="3"/>
  <c r="X155" i="3"/>
  <c r="C151" i="12" l="1"/>
  <c r="C151" i="13"/>
  <c r="F151" i="17"/>
  <c r="F152" i="13"/>
  <c r="C151" i="18"/>
  <c r="C151" i="14"/>
  <c r="E152" i="13"/>
  <c r="H152" i="13"/>
  <c r="C151" i="15"/>
  <c r="H152" i="12"/>
  <c r="E152" i="12"/>
  <c r="G152" i="12"/>
  <c r="N151" i="18"/>
  <c r="A151" i="18" s="1"/>
  <c r="B153" i="18"/>
  <c r="A153" i="17"/>
  <c r="A153" i="16"/>
  <c r="A153" i="15"/>
  <c r="C155" i="3"/>
  <c r="B153" i="7"/>
  <c r="A153" i="12"/>
  <c r="E153" i="12" s="1"/>
  <c r="A153" i="14"/>
  <c r="F153" i="14" s="1"/>
  <c r="C153" i="7"/>
  <c r="A153" i="11"/>
  <c r="A153" i="13"/>
  <c r="H153" i="13" s="1"/>
  <c r="J152" i="14"/>
  <c r="D152" i="14"/>
  <c r="B152" i="14"/>
  <c r="L152" i="14"/>
  <c r="K152" i="14"/>
  <c r="I152" i="14"/>
  <c r="E152" i="14"/>
  <c r="M152" i="12"/>
  <c r="P152" i="12"/>
  <c r="K152" i="12"/>
  <c r="N152" i="12"/>
  <c r="D152" i="12"/>
  <c r="B152" i="12"/>
  <c r="O152" i="12"/>
  <c r="J152" i="12"/>
  <c r="L152" i="12"/>
  <c r="I152" i="12"/>
  <c r="H152" i="14"/>
  <c r="AU157" i="3"/>
  <c r="H152" i="15"/>
  <c r="F152" i="15"/>
  <c r="D152" i="15"/>
  <c r="B152" i="15"/>
  <c r="K152" i="15"/>
  <c r="I152" i="15"/>
  <c r="G152" i="15"/>
  <c r="E152" i="15"/>
  <c r="J152" i="15"/>
  <c r="J150" i="11"/>
  <c r="H150" i="11"/>
  <c r="M152" i="13"/>
  <c r="J152" i="13"/>
  <c r="L152" i="13"/>
  <c r="D152" i="13"/>
  <c r="K152" i="13"/>
  <c r="I152" i="13"/>
  <c r="B152" i="13"/>
  <c r="B152" i="16"/>
  <c r="C152" i="16"/>
  <c r="A951" i="11"/>
  <c r="V151" i="11"/>
  <c r="W151" i="11"/>
  <c r="T151" i="11"/>
  <c r="U151" i="11"/>
  <c r="R151" i="11"/>
  <c r="I151" i="11"/>
  <c r="F151" i="11"/>
  <c r="P151" i="11"/>
  <c r="L151" i="11"/>
  <c r="D151" i="11"/>
  <c r="K151" i="11"/>
  <c r="C151" i="11"/>
  <c r="S151" i="11"/>
  <c r="E151" i="11"/>
  <c r="G151" i="11"/>
  <c r="Q151" i="11"/>
  <c r="G152" i="17"/>
  <c r="D152" i="17"/>
  <c r="B152" i="17"/>
  <c r="L152" i="17"/>
  <c r="J152" i="17"/>
  <c r="M152" i="17"/>
  <c r="K152" i="17"/>
  <c r="I152" i="17"/>
  <c r="E152" i="17"/>
  <c r="H152" i="17" s="1"/>
  <c r="H151" i="18"/>
  <c r="F152" i="14"/>
  <c r="M152" i="11"/>
  <c r="N152" i="11"/>
  <c r="X152" i="11"/>
  <c r="B152" i="11"/>
  <c r="C152" i="18" s="1"/>
  <c r="O152" i="11"/>
  <c r="K152" i="18"/>
  <c r="L152" i="18"/>
  <c r="M152" i="18"/>
  <c r="I152" i="18"/>
  <c r="G152" i="18"/>
  <c r="J152" i="18"/>
  <c r="D152" i="18"/>
  <c r="E152" i="18"/>
  <c r="H152" i="18" s="1"/>
  <c r="D152" i="7"/>
  <c r="E152" i="7" s="1"/>
  <c r="A153" i="7"/>
  <c r="AT157" i="3"/>
  <c r="AW156" i="3"/>
  <c r="AX156" i="3" s="1"/>
  <c r="I156" i="3"/>
  <c r="B156" i="3"/>
  <c r="G156" i="3"/>
  <c r="W156" i="3"/>
  <c r="D156" i="3"/>
  <c r="AG156" i="3"/>
  <c r="H156" i="3"/>
  <c r="X156" i="3"/>
  <c r="U156" i="3"/>
  <c r="V156" i="3"/>
  <c r="S156" i="3"/>
  <c r="AK156" i="3"/>
  <c r="AC156" i="3"/>
  <c r="AJ156" i="3"/>
  <c r="Y156" i="3"/>
  <c r="T156" i="3"/>
  <c r="K156" i="3"/>
  <c r="E156" i="3"/>
  <c r="AF156" i="3"/>
  <c r="Q156" i="3"/>
  <c r="Z156" i="3"/>
  <c r="AE156" i="3"/>
  <c r="AD156" i="3"/>
  <c r="F156" i="3"/>
  <c r="AI156" i="3"/>
  <c r="AQ156" i="3"/>
  <c r="AA156" i="3"/>
  <c r="AR156" i="3"/>
  <c r="O156" i="3"/>
  <c r="J156" i="3"/>
  <c r="AN156" i="3"/>
  <c r="AH156" i="3"/>
  <c r="AB156" i="3"/>
  <c r="AL156" i="3"/>
  <c r="AP156" i="3"/>
  <c r="AO156" i="3"/>
  <c r="P156" i="3"/>
  <c r="L156" i="3"/>
  <c r="AM156" i="3"/>
  <c r="R156" i="3"/>
  <c r="E153" i="13" l="1"/>
  <c r="F153" i="13"/>
  <c r="C152" i="17"/>
  <c r="G153" i="13"/>
  <c r="B154" i="18"/>
  <c r="A154" i="17"/>
  <c r="C156" i="3"/>
  <c r="A154" i="16"/>
  <c r="A154" i="15"/>
  <c r="B154" i="7"/>
  <c r="A154" i="12"/>
  <c r="G154" i="12" s="1"/>
  <c r="C154" i="7"/>
  <c r="A154" i="11"/>
  <c r="A154" i="14"/>
  <c r="E154" i="14" s="1"/>
  <c r="A154" i="13"/>
  <c r="E154" i="13" s="1"/>
  <c r="F152" i="18"/>
  <c r="N152" i="18" s="1"/>
  <c r="A152" i="18" s="1"/>
  <c r="P153" i="12"/>
  <c r="K153" i="12"/>
  <c r="N153" i="12"/>
  <c r="L153" i="12"/>
  <c r="B153" i="12"/>
  <c r="O153" i="12"/>
  <c r="M153" i="12"/>
  <c r="D153" i="12"/>
  <c r="J153" i="12"/>
  <c r="I153" i="12"/>
  <c r="J151" i="11"/>
  <c r="H151" i="11"/>
  <c r="K153" i="15"/>
  <c r="G153" i="15"/>
  <c r="E153" i="15"/>
  <c r="H153" i="15"/>
  <c r="F153" i="15"/>
  <c r="D153" i="15"/>
  <c r="B153" i="15"/>
  <c r="I153" i="15"/>
  <c r="J153" i="15"/>
  <c r="F153" i="12"/>
  <c r="E153" i="14"/>
  <c r="K153" i="13"/>
  <c r="M153" i="13"/>
  <c r="B153" i="13"/>
  <c r="L153" i="13"/>
  <c r="D153" i="13"/>
  <c r="J153" i="13"/>
  <c r="I153" i="13"/>
  <c r="B153" i="16"/>
  <c r="C153" i="16"/>
  <c r="AU158" i="3"/>
  <c r="A952" i="11"/>
  <c r="P152" i="11"/>
  <c r="I152" i="11"/>
  <c r="L152" i="11"/>
  <c r="E152" i="11"/>
  <c r="F152" i="11"/>
  <c r="C152" i="11"/>
  <c r="V152" i="11"/>
  <c r="U152" i="11"/>
  <c r="R152" i="11"/>
  <c r="D152" i="11"/>
  <c r="K152" i="11"/>
  <c r="W152" i="11"/>
  <c r="S152" i="11"/>
  <c r="T152" i="11"/>
  <c r="Q152" i="11"/>
  <c r="G152" i="11"/>
  <c r="C152" i="12"/>
  <c r="H153" i="14"/>
  <c r="G153" i="12"/>
  <c r="F152" i="17"/>
  <c r="C152" i="13"/>
  <c r="M153" i="11"/>
  <c r="X153" i="11"/>
  <c r="N153" i="11"/>
  <c r="O153" i="11"/>
  <c r="B153" i="11"/>
  <c r="B153" i="17"/>
  <c r="K153" i="17"/>
  <c r="D153" i="17"/>
  <c r="M153" i="17"/>
  <c r="I153" i="17"/>
  <c r="G153" i="17"/>
  <c r="L153" i="17"/>
  <c r="J153" i="17"/>
  <c r="E153" i="17"/>
  <c r="H153" i="17" s="1"/>
  <c r="K153" i="14"/>
  <c r="L153" i="14"/>
  <c r="B153" i="14"/>
  <c r="D153" i="14"/>
  <c r="J153" i="14"/>
  <c r="I153" i="14"/>
  <c r="H153" i="12"/>
  <c r="G153" i="14"/>
  <c r="C152" i="15"/>
  <c r="C152" i="14"/>
  <c r="K153" i="18"/>
  <c r="I153" i="18"/>
  <c r="G153" i="18"/>
  <c r="L153" i="18"/>
  <c r="J153" i="18"/>
  <c r="D153" i="18"/>
  <c r="M153" i="18"/>
  <c r="E153" i="18"/>
  <c r="F153" i="18" s="1"/>
  <c r="D153" i="7"/>
  <c r="E153" i="7" s="1"/>
  <c r="A154" i="7"/>
  <c r="AT158" i="3"/>
  <c r="AW157" i="3"/>
  <c r="AX157" i="3" s="1"/>
  <c r="Q157" i="3"/>
  <c r="Y157" i="3"/>
  <c r="G157" i="3"/>
  <c r="E157" i="3"/>
  <c r="AR157" i="3"/>
  <c r="X157" i="3"/>
  <c r="F157" i="3"/>
  <c r="K157" i="3"/>
  <c r="AB157" i="3"/>
  <c r="R157" i="3"/>
  <c r="AK157" i="3"/>
  <c r="AL157" i="3"/>
  <c r="H157" i="3"/>
  <c r="AE157" i="3"/>
  <c r="Z157" i="3"/>
  <c r="D157" i="3"/>
  <c r="J157" i="3"/>
  <c r="I157" i="3"/>
  <c r="AG157" i="3"/>
  <c r="O157" i="3"/>
  <c r="AC157" i="3"/>
  <c r="AF157" i="3"/>
  <c r="L157" i="3"/>
  <c r="W157" i="3"/>
  <c r="T157" i="3"/>
  <c r="AN157" i="3"/>
  <c r="AP157" i="3"/>
  <c r="S157" i="3"/>
  <c r="U157" i="3"/>
  <c r="AO157" i="3"/>
  <c r="AM157" i="3"/>
  <c r="AH157" i="3"/>
  <c r="V157" i="3"/>
  <c r="AI157" i="3"/>
  <c r="AA157" i="3"/>
  <c r="AD157" i="3"/>
  <c r="AJ157" i="3"/>
  <c r="AQ157" i="3"/>
  <c r="B157" i="3"/>
  <c r="P157" i="3"/>
  <c r="G154" i="13" l="1"/>
  <c r="F154" i="13"/>
  <c r="F154" i="14"/>
  <c r="G154" i="14"/>
  <c r="H154" i="14"/>
  <c r="H154" i="13"/>
  <c r="H153" i="18"/>
  <c r="N153" i="18"/>
  <c r="A153" i="18" s="1"/>
  <c r="B155" i="18"/>
  <c r="A155" i="17"/>
  <c r="A155" i="15"/>
  <c r="C157" i="3"/>
  <c r="A155" i="16"/>
  <c r="A155" i="14"/>
  <c r="H155" i="14" s="1"/>
  <c r="C155" i="7"/>
  <c r="A155" i="12"/>
  <c r="G155" i="12" s="1"/>
  <c r="A155" i="11"/>
  <c r="B155" i="7"/>
  <c r="A155" i="13"/>
  <c r="F155" i="13" s="1"/>
  <c r="C153" i="11"/>
  <c r="A953" i="11"/>
  <c r="V153" i="11"/>
  <c r="W153" i="11"/>
  <c r="T153" i="11"/>
  <c r="K153" i="11"/>
  <c r="L153" i="11"/>
  <c r="R153" i="11"/>
  <c r="P153" i="11"/>
  <c r="F153" i="11"/>
  <c r="S153" i="11"/>
  <c r="E153" i="11"/>
  <c r="D153" i="11"/>
  <c r="U153" i="11"/>
  <c r="I153" i="11"/>
  <c r="Q153" i="11"/>
  <c r="G153" i="11"/>
  <c r="C153" i="15"/>
  <c r="N154" i="12"/>
  <c r="L154" i="12"/>
  <c r="J154" i="12"/>
  <c r="O154" i="12"/>
  <c r="M154" i="12"/>
  <c r="K154" i="12"/>
  <c r="P154" i="12"/>
  <c r="D154" i="12"/>
  <c r="B154" i="12"/>
  <c r="I154" i="12"/>
  <c r="C153" i="18"/>
  <c r="J152" i="11"/>
  <c r="H152" i="11"/>
  <c r="C153" i="12"/>
  <c r="B154" i="16"/>
  <c r="C154" i="16"/>
  <c r="H154" i="12"/>
  <c r="K154" i="13"/>
  <c r="D154" i="13"/>
  <c r="L154" i="13"/>
  <c r="J154" i="13"/>
  <c r="I154" i="13"/>
  <c r="M154" i="13"/>
  <c r="B154" i="13"/>
  <c r="H154" i="15"/>
  <c r="K154" i="15"/>
  <c r="F154" i="15"/>
  <c r="D154" i="15"/>
  <c r="B154" i="15"/>
  <c r="I154" i="15"/>
  <c r="G154" i="15"/>
  <c r="E154" i="15"/>
  <c r="J154" i="15"/>
  <c r="E154" i="12"/>
  <c r="F153" i="17"/>
  <c r="C153" i="13"/>
  <c r="B154" i="14"/>
  <c r="L154" i="14"/>
  <c r="J154" i="14"/>
  <c r="D154" i="14"/>
  <c r="K154" i="14"/>
  <c r="I154" i="14"/>
  <c r="G154" i="17"/>
  <c r="D154" i="17"/>
  <c r="M154" i="17"/>
  <c r="K154" i="17"/>
  <c r="L154" i="17"/>
  <c r="J154" i="17"/>
  <c r="B154" i="17"/>
  <c r="I154" i="17"/>
  <c r="E154" i="17"/>
  <c r="F154" i="17" s="1"/>
  <c r="AU159" i="3"/>
  <c r="F154" i="12"/>
  <c r="C153" i="14"/>
  <c r="C153" i="17"/>
  <c r="X154" i="11"/>
  <c r="N154" i="11"/>
  <c r="B154" i="11"/>
  <c r="C154" i="13" s="1"/>
  <c r="O154" i="11"/>
  <c r="M154" i="11"/>
  <c r="K154" i="18"/>
  <c r="G154" i="18"/>
  <c r="M154" i="18"/>
  <c r="I154" i="18"/>
  <c r="L154" i="18"/>
  <c r="J154" i="18"/>
  <c r="D154" i="18"/>
  <c r="E154" i="18"/>
  <c r="H154" i="18" s="1"/>
  <c r="D154" i="7"/>
  <c r="E154" i="7" s="1"/>
  <c r="A155" i="7"/>
  <c r="AT159" i="3"/>
  <c r="AW158" i="3"/>
  <c r="AX158" i="3" s="1"/>
  <c r="V158" i="3"/>
  <c r="L158" i="3"/>
  <c r="Q158" i="3"/>
  <c r="AI158" i="3"/>
  <c r="AP158" i="3"/>
  <c r="E158" i="3"/>
  <c r="G158" i="3"/>
  <c r="R158" i="3"/>
  <c r="AO158" i="3"/>
  <c r="B158" i="3"/>
  <c r="O158" i="3"/>
  <c r="AA158" i="3"/>
  <c r="J158" i="3"/>
  <c r="AG158" i="3"/>
  <c r="AR158" i="3"/>
  <c r="AE158" i="3"/>
  <c r="AN158" i="3"/>
  <c r="AK158" i="3"/>
  <c r="AQ158" i="3"/>
  <c r="AL158" i="3"/>
  <c r="I158" i="3"/>
  <c r="Y158" i="3"/>
  <c r="Z158" i="3"/>
  <c r="H158" i="3"/>
  <c r="AM158" i="3"/>
  <c r="AB158" i="3"/>
  <c r="F158" i="3"/>
  <c r="AC158" i="3"/>
  <c r="X158" i="3"/>
  <c r="AF158" i="3"/>
  <c r="W158" i="3"/>
  <c r="D158" i="3"/>
  <c r="K158" i="3"/>
  <c r="U158" i="3"/>
  <c r="P158" i="3"/>
  <c r="AD158" i="3"/>
  <c r="AJ158" i="3"/>
  <c r="AH158" i="3"/>
  <c r="T158" i="3"/>
  <c r="S158" i="3"/>
  <c r="E155" i="14" l="1"/>
  <c r="G155" i="13"/>
  <c r="H155" i="13"/>
  <c r="E155" i="13"/>
  <c r="C154" i="14"/>
  <c r="C154" i="15"/>
  <c r="F154" i="18"/>
  <c r="N154" i="18" s="1"/>
  <c r="A154" i="18" s="1"/>
  <c r="F155" i="14"/>
  <c r="C154" i="18"/>
  <c r="G155" i="14"/>
  <c r="C154" i="12"/>
  <c r="B156" i="18"/>
  <c r="A156" i="17"/>
  <c r="A156" i="16"/>
  <c r="A156" i="15"/>
  <c r="C158" i="3"/>
  <c r="C156" i="7"/>
  <c r="A156" i="12"/>
  <c r="F156" i="12" s="1"/>
  <c r="A156" i="14"/>
  <c r="F156" i="14" s="1"/>
  <c r="B156" i="7"/>
  <c r="A156" i="11"/>
  <c r="A156" i="13"/>
  <c r="H156" i="13" s="1"/>
  <c r="K155" i="14"/>
  <c r="L155" i="14"/>
  <c r="B155" i="14"/>
  <c r="J155" i="14"/>
  <c r="D155" i="14"/>
  <c r="I155" i="14"/>
  <c r="P155" i="12"/>
  <c r="K155" i="12"/>
  <c r="N155" i="12"/>
  <c r="L155" i="12"/>
  <c r="B155" i="12"/>
  <c r="O155" i="12"/>
  <c r="M155" i="12"/>
  <c r="J155" i="12"/>
  <c r="D155" i="12"/>
  <c r="I155" i="12"/>
  <c r="H155" i="12"/>
  <c r="B155" i="16"/>
  <c r="C155" i="16"/>
  <c r="AU160" i="3"/>
  <c r="H153" i="11"/>
  <c r="J153" i="11"/>
  <c r="H154" i="17"/>
  <c r="K155" i="13"/>
  <c r="I155" i="13"/>
  <c r="D155" i="13"/>
  <c r="M155" i="13"/>
  <c r="B155" i="13"/>
  <c r="L155" i="13"/>
  <c r="J155" i="13"/>
  <c r="K155" i="15"/>
  <c r="G155" i="15"/>
  <c r="F155" i="15"/>
  <c r="D155" i="15"/>
  <c r="B155" i="15"/>
  <c r="I155" i="15"/>
  <c r="H155" i="15"/>
  <c r="E155" i="15"/>
  <c r="J155" i="15"/>
  <c r="E155" i="12"/>
  <c r="A954" i="11"/>
  <c r="R154" i="11"/>
  <c r="K154" i="11"/>
  <c r="D154" i="11"/>
  <c r="V154" i="11"/>
  <c r="I154" i="11"/>
  <c r="T154" i="11"/>
  <c r="E154" i="11"/>
  <c r="P154" i="11"/>
  <c r="C154" i="11"/>
  <c r="W154" i="11"/>
  <c r="S154" i="11"/>
  <c r="L154" i="11"/>
  <c r="F154" i="11"/>
  <c r="U154" i="11"/>
  <c r="Q154" i="11"/>
  <c r="G154" i="11"/>
  <c r="B155" i="17"/>
  <c r="I155" i="17"/>
  <c r="G155" i="17"/>
  <c r="D155" i="17"/>
  <c r="M155" i="17"/>
  <c r="K155" i="17"/>
  <c r="L155" i="17"/>
  <c r="J155" i="17"/>
  <c r="E155" i="17"/>
  <c r="F155" i="17" s="1"/>
  <c r="F155" i="12"/>
  <c r="C154" i="17"/>
  <c r="O155" i="11"/>
  <c r="N155" i="11"/>
  <c r="M155" i="11"/>
  <c r="X155" i="11"/>
  <c r="B155" i="11"/>
  <c r="C155" i="15" s="1"/>
  <c r="K155" i="18"/>
  <c r="L155" i="18"/>
  <c r="J155" i="18"/>
  <c r="D155" i="18"/>
  <c r="M155" i="18"/>
  <c r="G155" i="18"/>
  <c r="I155" i="18"/>
  <c r="E155" i="18"/>
  <c r="F155" i="18" s="1"/>
  <c r="D155" i="7"/>
  <c r="E155" i="7" s="1"/>
  <c r="A156" i="7"/>
  <c r="AT160" i="3"/>
  <c r="AW159" i="3"/>
  <c r="AX159" i="3" s="1"/>
  <c r="F159" i="3"/>
  <c r="AN159" i="3"/>
  <c r="AG159" i="3"/>
  <c r="AI159" i="3"/>
  <c r="D159" i="3"/>
  <c r="AA159" i="3"/>
  <c r="T159" i="3"/>
  <c r="AK159" i="3"/>
  <c r="J159" i="3"/>
  <c r="X159" i="3"/>
  <c r="AO159" i="3"/>
  <c r="W159" i="3"/>
  <c r="S159" i="3"/>
  <c r="AD159" i="3"/>
  <c r="Q159" i="3"/>
  <c r="H159" i="3"/>
  <c r="G159" i="3"/>
  <c r="B159" i="3"/>
  <c r="V159" i="3"/>
  <c r="AQ159" i="3"/>
  <c r="O159" i="3"/>
  <c r="AM159" i="3"/>
  <c r="U159" i="3"/>
  <c r="AP159" i="3"/>
  <c r="E159" i="3"/>
  <c r="L159" i="3"/>
  <c r="AB159" i="3"/>
  <c r="AH159" i="3"/>
  <c r="AJ159" i="3"/>
  <c r="R159" i="3"/>
  <c r="AL159" i="3"/>
  <c r="AC159" i="3"/>
  <c r="AR159" i="3"/>
  <c r="K159" i="3"/>
  <c r="P159" i="3"/>
  <c r="Y159" i="3"/>
  <c r="AE159" i="3"/>
  <c r="AF159" i="3"/>
  <c r="Z159" i="3"/>
  <c r="I159" i="3"/>
  <c r="G156" i="13" l="1"/>
  <c r="N155" i="18"/>
  <c r="A155" i="18" s="1"/>
  <c r="F156" i="13"/>
  <c r="E156" i="12"/>
  <c r="H155" i="17"/>
  <c r="E156" i="13"/>
  <c r="B157" i="18"/>
  <c r="A157" i="17"/>
  <c r="A157" i="15"/>
  <c r="A157" i="16"/>
  <c r="C159" i="3"/>
  <c r="C157" i="7"/>
  <c r="A157" i="12"/>
  <c r="H157" i="12" s="1"/>
  <c r="A157" i="11"/>
  <c r="A157" i="14"/>
  <c r="F157" i="14" s="1"/>
  <c r="B157" i="7"/>
  <c r="A157" i="13"/>
  <c r="E157" i="13" s="1"/>
  <c r="D156" i="12"/>
  <c r="B156" i="12"/>
  <c r="O156" i="12"/>
  <c r="N156" i="12"/>
  <c r="L156" i="12"/>
  <c r="J156" i="12"/>
  <c r="M156" i="12"/>
  <c r="P156" i="12"/>
  <c r="K156" i="12"/>
  <c r="I156" i="12"/>
  <c r="C155" i="17"/>
  <c r="J154" i="11"/>
  <c r="H154" i="11"/>
  <c r="E156" i="14"/>
  <c r="C155" i="12"/>
  <c r="G156" i="12"/>
  <c r="K156" i="13"/>
  <c r="J156" i="13"/>
  <c r="I156" i="13"/>
  <c r="M156" i="13"/>
  <c r="B156" i="13"/>
  <c r="L156" i="13"/>
  <c r="D156" i="13"/>
  <c r="B156" i="16"/>
  <c r="C156" i="16"/>
  <c r="D156" i="14"/>
  <c r="B156" i="14"/>
  <c r="K156" i="14"/>
  <c r="J156" i="14"/>
  <c r="L156" i="14"/>
  <c r="I156" i="14"/>
  <c r="C155" i="18"/>
  <c r="H156" i="12"/>
  <c r="G156" i="14"/>
  <c r="N156" i="11"/>
  <c r="B156" i="11"/>
  <c r="C156" i="15" s="1"/>
  <c r="O156" i="11"/>
  <c r="X156" i="11"/>
  <c r="M156" i="11"/>
  <c r="G156" i="17"/>
  <c r="K156" i="17"/>
  <c r="L156" i="17"/>
  <c r="J156" i="17"/>
  <c r="D156" i="17"/>
  <c r="B156" i="17"/>
  <c r="M156" i="17"/>
  <c r="I156" i="17"/>
  <c r="E156" i="17"/>
  <c r="H156" i="17" s="1"/>
  <c r="A955" i="11"/>
  <c r="V155" i="11"/>
  <c r="W155" i="11"/>
  <c r="T155" i="11"/>
  <c r="U155" i="11"/>
  <c r="R155" i="11"/>
  <c r="I155" i="11"/>
  <c r="F155" i="11"/>
  <c r="S155" i="11"/>
  <c r="C155" i="11"/>
  <c r="P155" i="11"/>
  <c r="E155" i="11"/>
  <c r="K155" i="11"/>
  <c r="L155" i="11"/>
  <c r="D155" i="11"/>
  <c r="Q155" i="11"/>
  <c r="G155" i="11"/>
  <c r="H156" i="14"/>
  <c r="H156" i="15"/>
  <c r="I156" i="15"/>
  <c r="F156" i="15"/>
  <c r="D156" i="15"/>
  <c r="B156" i="15"/>
  <c r="G156" i="15"/>
  <c r="E156" i="15"/>
  <c r="K156" i="15"/>
  <c r="J156" i="15"/>
  <c r="H155" i="18"/>
  <c r="C155" i="13"/>
  <c r="AU161" i="3"/>
  <c r="C155" i="14"/>
  <c r="K156" i="18"/>
  <c r="I156" i="18"/>
  <c r="L156" i="18"/>
  <c r="J156" i="18"/>
  <c r="M156" i="18"/>
  <c r="D156" i="18"/>
  <c r="G156" i="18"/>
  <c r="E156" i="18"/>
  <c r="F156" i="18" s="1"/>
  <c r="D156" i="7"/>
  <c r="E156" i="7" s="1"/>
  <c r="A157" i="7"/>
  <c r="AT161" i="3"/>
  <c r="AW160" i="3"/>
  <c r="AX160" i="3" s="1"/>
  <c r="H160" i="3"/>
  <c r="W160" i="3"/>
  <c r="B160" i="3"/>
  <c r="O160" i="3"/>
  <c r="AC160" i="3"/>
  <c r="AJ160" i="3"/>
  <c r="AL160" i="3"/>
  <c r="AA160" i="3"/>
  <c r="AR160" i="3"/>
  <c r="AK160" i="3"/>
  <c r="AB160" i="3"/>
  <c r="L160" i="3"/>
  <c r="J160" i="3"/>
  <c r="U160" i="3"/>
  <c r="AD160" i="3"/>
  <c r="AO160" i="3"/>
  <c r="AH160" i="3"/>
  <c r="D160" i="3"/>
  <c r="AI160" i="3"/>
  <c r="K160" i="3"/>
  <c r="Z160" i="3"/>
  <c r="Y160" i="3"/>
  <c r="Q160" i="3"/>
  <c r="V160" i="3"/>
  <c r="P160" i="3"/>
  <c r="AP160" i="3"/>
  <c r="X160" i="3"/>
  <c r="AM160" i="3"/>
  <c r="F160" i="3"/>
  <c r="S160" i="3"/>
  <c r="T160" i="3"/>
  <c r="G160" i="3"/>
  <c r="AG160" i="3"/>
  <c r="AF160" i="3"/>
  <c r="E160" i="3"/>
  <c r="AQ160" i="3"/>
  <c r="I160" i="3"/>
  <c r="AE160" i="3"/>
  <c r="AN160" i="3"/>
  <c r="R160" i="3"/>
  <c r="G157" i="13" l="1"/>
  <c r="G157" i="14"/>
  <c r="C156" i="18"/>
  <c r="H157" i="14"/>
  <c r="E157" i="14"/>
  <c r="F157" i="13"/>
  <c r="N156" i="18"/>
  <c r="A156" i="18" s="1"/>
  <c r="H157" i="13"/>
  <c r="B158" i="18"/>
  <c r="A158" i="17"/>
  <c r="C160" i="3"/>
  <c r="A158" i="16"/>
  <c r="A158" i="15"/>
  <c r="C158" i="7"/>
  <c r="B158" i="7"/>
  <c r="A158" i="11"/>
  <c r="A158" i="12"/>
  <c r="E158" i="12" s="1"/>
  <c r="A158" i="14"/>
  <c r="F158" i="14" s="1"/>
  <c r="A158" i="13"/>
  <c r="E158" i="13" s="1"/>
  <c r="A956" i="11"/>
  <c r="F156" i="11"/>
  <c r="C156" i="11"/>
  <c r="D156" i="11"/>
  <c r="W156" i="11"/>
  <c r="R156" i="11"/>
  <c r="K156" i="11"/>
  <c r="V156" i="11"/>
  <c r="T156" i="11"/>
  <c r="P156" i="11"/>
  <c r="S156" i="11"/>
  <c r="E156" i="11"/>
  <c r="L156" i="11"/>
  <c r="U156" i="11"/>
  <c r="I156" i="11"/>
  <c r="G156" i="11"/>
  <c r="Q156" i="11"/>
  <c r="D157" i="12"/>
  <c r="B157" i="12"/>
  <c r="O157" i="12"/>
  <c r="N157" i="12"/>
  <c r="L157" i="12"/>
  <c r="J157" i="12"/>
  <c r="M157" i="12"/>
  <c r="K157" i="12"/>
  <c r="P157" i="12"/>
  <c r="I157" i="12"/>
  <c r="H156" i="18"/>
  <c r="H155" i="11"/>
  <c r="J155" i="11"/>
  <c r="C156" i="13"/>
  <c r="AU162" i="3"/>
  <c r="F156" i="17"/>
  <c r="B157" i="16"/>
  <c r="C157" i="16"/>
  <c r="E157" i="12"/>
  <c r="C156" i="17"/>
  <c r="J157" i="13"/>
  <c r="B157" i="13"/>
  <c r="I157" i="13"/>
  <c r="D157" i="13"/>
  <c r="M157" i="13"/>
  <c r="K157" i="13"/>
  <c r="L157" i="13"/>
  <c r="K157" i="15"/>
  <c r="E157" i="15"/>
  <c r="I157" i="15"/>
  <c r="G157" i="15"/>
  <c r="F157" i="15"/>
  <c r="H157" i="15"/>
  <c r="D157" i="15"/>
  <c r="B157" i="15"/>
  <c r="J157" i="15"/>
  <c r="O157" i="11"/>
  <c r="N157" i="11"/>
  <c r="M157" i="11"/>
  <c r="X157" i="11"/>
  <c r="B157" i="11"/>
  <c r="F157" i="12"/>
  <c r="B157" i="17"/>
  <c r="I157" i="17"/>
  <c r="L157" i="17"/>
  <c r="M157" i="17"/>
  <c r="K157" i="17"/>
  <c r="G157" i="17"/>
  <c r="J157" i="17"/>
  <c r="D157" i="17"/>
  <c r="E157" i="17"/>
  <c r="H157" i="17" s="1"/>
  <c r="C156" i="12"/>
  <c r="G157" i="12"/>
  <c r="C156" i="14"/>
  <c r="D157" i="14"/>
  <c r="B157" i="14"/>
  <c r="K157" i="14"/>
  <c r="L157" i="14"/>
  <c r="J157" i="14"/>
  <c r="I157" i="14"/>
  <c r="K157" i="18"/>
  <c r="M157" i="18"/>
  <c r="I157" i="18"/>
  <c r="L157" i="18"/>
  <c r="J157" i="18"/>
  <c r="G157" i="18"/>
  <c r="D157" i="18"/>
  <c r="E157" i="18"/>
  <c r="H157" i="18" s="1"/>
  <c r="D157" i="7"/>
  <c r="E157" i="7" s="1"/>
  <c r="A158" i="7"/>
  <c r="AT162" i="3"/>
  <c r="AW161" i="3"/>
  <c r="AX161" i="3" s="1"/>
  <c r="AN161" i="3"/>
  <c r="AD161" i="3"/>
  <c r="L161" i="3"/>
  <c r="X161" i="3"/>
  <c r="AH161" i="3"/>
  <c r="AE161" i="3"/>
  <c r="I161" i="3"/>
  <c r="Y161" i="3"/>
  <c r="H161" i="3"/>
  <c r="V161" i="3"/>
  <c r="AO161" i="3"/>
  <c r="S161" i="3"/>
  <c r="AP161" i="3"/>
  <c r="AL161" i="3"/>
  <c r="AK161" i="3"/>
  <c r="B161" i="3"/>
  <c r="D161" i="3"/>
  <c r="J161" i="3"/>
  <c r="T161" i="3"/>
  <c r="K161" i="3"/>
  <c r="Q161" i="3"/>
  <c r="R161" i="3"/>
  <c r="AB161" i="3"/>
  <c r="G161" i="3"/>
  <c r="F161" i="3"/>
  <c r="AA161" i="3"/>
  <c r="P161" i="3"/>
  <c r="Z161" i="3"/>
  <c r="AQ161" i="3"/>
  <c r="AR161" i="3"/>
  <c r="E161" i="3"/>
  <c r="W161" i="3"/>
  <c r="AJ161" i="3"/>
  <c r="AI161" i="3"/>
  <c r="AG161" i="3"/>
  <c r="AC161" i="3"/>
  <c r="AM161" i="3"/>
  <c r="U161" i="3"/>
  <c r="O161" i="3"/>
  <c r="AF161" i="3"/>
  <c r="H158" i="13" l="1"/>
  <c r="F158" i="13"/>
  <c r="G158" i="12"/>
  <c r="G158" i="13"/>
  <c r="F158" i="12"/>
  <c r="H158" i="12"/>
  <c r="G158" i="14"/>
  <c r="H158" i="14"/>
  <c r="E158" i="14"/>
  <c r="B159" i="18"/>
  <c r="A159" i="17"/>
  <c r="C161" i="3"/>
  <c r="A159" i="16"/>
  <c r="A159" i="15"/>
  <c r="A159" i="12"/>
  <c r="G159" i="12" s="1"/>
  <c r="A159" i="14"/>
  <c r="G159" i="14" s="1"/>
  <c r="C159" i="7"/>
  <c r="A159" i="11"/>
  <c r="B159" i="7"/>
  <c r="A159" i="13"/>
  <c r="F159" i="13" s="1"/>
  <c r="C157" i="11"/>
  <c r="A957" i="11"/>
  <c r="V157" i="11"/>
  <c r="W157" i="11"/>
  <c r="T157" i="11"/>
  <c r="K157" i="11"/>
  <c r="L157" i="11"/>
  <c r="D157" i="11"/>
  <c r="U157" i="11"/>
  <c r="E157" i="11"/>
  <c r="R157" i="11"/>
  <c r="P157" i="11"/>
  <c r="I157" i="11"/>
  <c r="S157" i="11"/>
  <c r="F157" i="11"/>
  <c r="G157" i="11"/>
  <c r="Q157" i="11"/>
  <c r="C157" i="12"/>
  <c r="B158" i="11"/>
  <c r="C158" i="13" s="1"/>
  <c r="M158" i="11"/>
  <c r="X158" i="11"/>
  <c r="N158" i="11"/>
  <c r="O158" i="11"/>
  <c r="H158" i="15"/>
  <c r="D158" i="15"/>
  <c r="F158" i="15"/>
  <c r="B158" i="15"/>
  <c r="K158" i="15"/>
  <c r="I158" i="15"/>
  <c r="G158" i="15"/>
  <c r="E158" i="15"/>
  <c r="J158" i="15"/>
  <c r="C157" i="18"/>
  <c r="H156" i="11"/>
  <c r="J156" i="11"/>
  <c r="J158" i="13"/>
  <c r="K158" i="13"/>
  <c r="L158" i="13"/>
  <c r="D158" i="13"/>
  <c r="M158" i="13"/>
  <c r="I158" i="13"/>
  <c r="B158" i="13"/>
  <c r="C157" i="13"/>
  <c r="F157" i="18"/>
  <c r="N157" i="18" s="1"/>
  <c r="A157" i="18" s="1"/>
  <c r="B158" i="16"/>
  <c r="C158" i="16"/>
  <c r="C157" i="14"/>
  <c r="C157" i="15"/>
  <c r="J158" i="14"/>
  <c r="D158" i="14"/>
  <c r="B158" i="14"/>
  <c r="K158" i="14"/>
  <c r="L158" i="14"/>
  <c r="I158" i="14"/>
  <c r="G158" i="17"/>
  <c r="J158" i="17"/>
  <c r="M158" i="17"/>
  <c r="L158" i="17"/>
  <c r="D158" i="17"/>
  <c r="K158" i="17"/>
  <c r="B158" i="17"/>
  <c r="I158" i="17"/>
  <c r="E158" i="17"/>
  <c r="F158" i="17" s="1"/>
  <c r="C157" i="17"/>
  <c r="AU163" i="3"/>
  <c r="F157" i="17"/>
  <c r="O158" i="12"/>
  <c r="M158" i="12"/>
  <c r="P158" i="12"/>
  <c r="K158" i="12"/>
  <c r="J158" i="12"/>
  <c r="D158" i="12"/>
  <c r="B158" i="12"/>
  <c r="L158" i="12"/>
  <c r="N158" i="12"/>
  <c r="I158" i="12"/>
  <c r="I158" i="18"/>
  <c r="M158" i="18"/>
  <c r="K158" i="18"/>
  <c r="L158" i="18"/>
  <c r="J158" i="18"/>
  <c r="G158" i="18"/>
  <c r="D158" i="18"/>
  <c r="E158" i="18"/>
  <c r="H158" i="18" s="1"/>
  <c r="D158" i="7"/>
  <c r="E158" i="7" s="1"/>
  <c r="A159" i="7"/>
  <c r="AT163" i="3"/>
  <c r="AW162" i="3"/>
  <c r="AX162" i="3" s="1"/>
  <c r="F162" i="3"/>
  <c r="G162" i="3"/>
  <c r="D162" i="3"/>
  <c r="R162" i="3"/>
  <c r="U162" i="3"/>
  <c r="I162" i="3"/>
  <c r="AM162" i="3"/>
  <c r="W162" i="3"/>
  <c r="AN162" i="3"/>
  <c r="AJ162" i="3"/>
  <c r="L162" i="3"/>
  <c r="T162" i="3"/>
  <c r="S162" i="3"/>
  <c r="P162" i="3"/>
  <c r="H162" i="3"/>
  <c r="AR162" i="3"/>
  <c r="AO162" i="3"/>
  <c r="AF162" i="3"/>
  <c r="V162" i="3"/>
  <c r="K162" i="3"/>
  <c r="AE162" i="3"/>
  <c r="AK162" i="3"/>
  <c r="B162" i="3"/>
  <c r="E162" i="3"/>
  <c r="J162" i="3"/>
  <c r="AP162" i="3"/>
  <c r="AD162" i="3"/>
  <c r="AG162" i="3"/>
  <c r="Y162" i="3"/>
  <c r="AB162" i="3"/>
  <c r="AI162" i="3"/>
  <c r="X162" i="3"/>
  <c r="Q162" i="3"/>
  <c r="AC162" i="3"/>
  <c r="AL162" i="3"/>
  <c r="Z162" i="3"/>
  <c r="AQ162" i="3"/>
  <c r="O162" i="3"/>
  <c r="AA162" i="3"/>
  <c r="AH162" i="3"/>
  <c r="H159" i="12" l="1"/>
  <c r="H159" i="14"/>
  <c r="H159" i="13"/>
  <c r="E159" i="12"/>
  <c r="F158" i="18"/>
  <c r="N158" i="18" s="1"/>
  <c r="A158" i="18" s="1"/>
  <c r="F159" i="12"/>
  <c r="H158" i="17"/>
  <c r="C158" i="18"/>
  <c r="C158" i="17"/>
  <c r="C158" i="12"/>
  <c r="C158" i="15"/>
  <c r="G159" i="13"/>
  <c r="C158" i="14"/>
  <c r="E159" i="13"/>
  <c r="B160" i="18"/>
  <c r="A160" i="17"/>
  <c r="A160" i="15"/>
  <c r="C162" i="3"/>
  <c r="A160" i="16"/>
  <c r="A160" i="14"/>
  <c r="F160" i="14" s="1"/>
  <c r="A160" i="11"/>
  <c r="A160" i="12"/>
  <c r="H160" i="12" s="1"/>
  <c r="B160" i="7"/>
  <c r="C160" i="7"/>
  <c r="A160" i="13"/>
  <c r="G160" i="13" s="1"/>
  <c r="K159" i="14"/>
  <c r="L159" i="14"/>
  <c r="J159" i="14"/>
  <c r="D159" i="14"/>
  <c r="B159" i="14"/>
  <c r="I159" i="14"/>
  <c r="E159" i="14"/>
  <c r="AU164" i="3"/>
  <c r="A958" i="11"/>
  <c r="P158" i="11"/>
  <c r="I158" i="11"/>
  <c r="L158" i="11"/>
  <c r="E158" i="11"/>
  <c r="F158" i="11"/>
  <c r="C158" i="11"/>
  <c r="V158" i="11"/>
  <c r="U158" i="11"/>
  <c r="D158" i="11"/>
  <c r="W158" i="11"/>
  <c r="S158" i="11"/>
  <c r="R158" i="11"/>
  <c r="K158" i="11"/>
  <c r="T158" i="11"/>
  <c r="Q158" i="11"/>
  <c r="G158" i="11"/>
  <c r="B159" i="12"/>
  <c r="O159" i="12"/>
  <c r="M159" i="12"/>
  <c r="L159" i="12"/>
  <c r="J159" i="12"/>
  <c r="D159" i="12"/>
  <c r="K159" i="12"/>
  <c r="N159" i="12"/>
  <c r="P159" i="12"/>
  <c r="I159" i="12"/>
  <c r="H157" i="11"/>
  <c r="J157" i="11"/>
  <c r="K159" i="13"/>
  <c r="I159" i="13"/>
  <c r="D159" i="13"/>
  <c r="B159" i="13"/>
  <c r="M159" i="13"/>
  <c r="J159" i="13"/>
  <c r="L159" i="13"/>
  <c r="K159" i="15"/>
  <c r="I159" i="15"/>
  <c r="G159" i="15"/>
  <c r="H159" i="15"/>
  <c r="F159" i="15"/>
  <c r="D159" i="15"/>
  <c r="B159" i="15"/>
  <c r="E159" i="15"/>
  <c r="J159" i="15"/>
  <c r="B159" i="16"/>
  <c r="C159" i="16"/>
  <c r="B159" i="17"/>
  <c r="I159" i="17"/>
  <c r="G159" i="17"/>
  <c r="M159" i="17"/>
  <c r="K159" i="17"/>
  <c r="J159" i="17"/>
  <c r="D159" i="17"/>
  <c r="L159" i="17"/>
  <c r="E159" i="17"/>
  <c r="H159" i="17" s="1"/>
  <c r="F159" i="14"/>
  <c r="N159" i="11"/>
  <c r="B159" i="11"/>
  <c r="C159" i="12" s="1"/>
  <c r="O159" i="11"/>
  <c r="X159" i="11"/>
  <c r="M159" i="11"/>
  <c r="K159" i="18"/>
  <c r="L159" i="18"/>
  <c r="M159" i="18"/>
  <c r="G159" i="18"/>
  <c r="J159" i="18"/>
  <c r="D159" i="18"/>
  <c r="I159" i="18"/>
  <c r="E159" i="18"/>
  <c r="H159" i="18" s="1"/>
  <c r="D159" i="7"/>
  <c r="E159" i="7" s="1"/>
  <c r="A160" i="7"/>
  <c r="AT164" i="3"/>
  <c r="AW163" i="3"/>
  <c r="AX163" i="3" s="1"/>
  <c r="V163" i="3"/>
  <c r="AM163" i="3"/>
  <c r="AE163" i="3"/>
  <c r="AN163" i="3"/>
  <c r="AD163" i="3"/>
  <c r="L163" i="3"/>
  <c r="J163" i="3"/>
  <c r="H163" i="3"/>
  <c r="F163" i="3"/>
  <c r="R163" i="3"/>
  <c r="S163" i="3"/>
  <c r="AR163" i="3"/>
  <c r="AL163" i="3"/>
  <c r="G163" i="3"/>
  <c r="U163" i="3"/>
  <c r="T163" i="3"/>
  <c r="AC163" i="3"/>
  <c r="AP163" i="3"/>
  <c r="AA163" i="3"/>
  <c r="AQ163" i="3"/>
  <c r="AH163" i="3"/>
  <c r="Z163" i="3"/>
  <c r="O163" i="3"/>
  <c r="P163" i="3"/>
  <c r="I163" i="3"/>
  <c r="E163" i="3"/>
  <c r="Q163" i="3"/>
  <c r="AB163" i="3"/>
  <c r="AG163" i="3"/>
  <c r="K163" i="3"/>
  <c r="AI163" i="3"/>
  <c r="B163" i="3"/>
  <c r="AJ163" i="3"/>
  <c r="AO163" i="3"/>
  <c r="AK163" i="3"/>
  <c r="Y163" i="3"/>
  <c r="AF163" i="3"/>
  <c r="X163" i="3"/>
  <c r="W163" i="3"/>
  <c r="D163" i="3"/>
  <c r="F159" i="17" l="1"/>
  <c r="G160" i="14"/>
  <c r="C159" i="18"/>
  <c r="C159" i="17"/>
  <c r="H160" i="14"/>
  <c r="E160" i="14"/>
  <c r="E160" i="13"/>
  <c r="F160" i="13"/>
  <c r="H160" i="13"/>
  <c r="C159" i="15"/>
  <c r="B161" i="18"/>
  <c r="A161" i="17"/>
  <c r="A161" i="16"/>
  <c r="C163" i="3"/>
  <c r="A161" i="15"/>
  <c r="B161" i="7"/>
  <c r="A161" i="12"/>
  <c r="G161" i="12" s="1"/>
  <c r="A161" i="11"/>
  <c r="A161" i="14"/>
  <c r="F161" i="14" s="1"/>
  <c r="C161" i="7"/>
  <c r="A161" i="13"/>
  <c r="F161" i="13" s="1"/>
  <c r="X160" i="11"/>
  <c r="O160" i="11"/>
  <c r="N160" i="11"/>
  <c r="B160" i="11"/>
  <c r="C160" i="15" s="1"/>
  <c r="M160" i="11"/>
  <c r="F159" i="18"/>
  <c r="N159" i="18" s="1"/>
  <c r="A159" i="18" s="1"/>
  <c r="K160" i="14"/>
  <c r="L160" i="14"/>
  <c r="B160" i="14"/>
  <c r="D160" i="14"/>
  <c r="J160" i="14"/>
  <c r="I160" i="14"/>
  <c r="P160" i="12"/>
  <c r="K160" i="12"/>
  <c r="N160" i="12"/>
  <c r="L160" i="12"/>
  <c r="B160" i="12"/>
  <c r="D160" i="12"/>
  <c r="J160" i="12"/>
  <c r="M160" i="12"/>
  <c r="O160" i="12"/>
  <c r="I160" i="12"/>
  <c r="H158" i="11"/>
  <c r="J158" i="11"/>
  <c r="AU165" i="3"/>
  <c r="K160" i="13"/>
  <c r="J160" i="13"/>
  <c r="D160" i="13"/>
  <c r="L160" i="13"/>
  <c r="B160" i="13"/>
  <c r="M160" i="13"/>
  <c r="I160" i="13"/>
  <c r="E160" i="15"/>
  <c r="B160" i="15"/>
  <c r="H160" i="15"/>
  <c r="F160" i="15"/>
  <c r="D160" i="15"/>
  <c r="I160" i="15"/>
  <c r="G160" i="15"/>
  <c r="K160" i="15"/>
  <c r="J160" i="15"/>
  <c r="B160" i="16"/>
  <c r="C160" i="16"/>
  <c r="F160" i="12"/>
  <c r="A959" i="11"/>
  <c r="U159" i="11"/>
  <c r="R159" i="11"/>
  <c r="S159" i="11"/>
  <c r="P159" i="11"/>
  <c r="K159" i="11"/>
  <c r="L159" i="11"/>
  <c r="C159" i="11"/>
  <c r="F159" i="11"/>
  <c r="D159" i="11"/>
  <c r="E159" i="11"/>
  <c r="W159" i="11"/>
  <c r="T159" i="11"/>
  <c r="V159" i="11"/>
  <c r="I159" i="11"/>
  <c r="Q159" i="11"/>
  <c r="G159" i="11"/>
  <c r="G160" i="17"/>
  <c r="L160" i="17"/>
  <c r="J160" i="17"/>
  <c r="D160" i="17"/>
  <c r="B160" i="17"/>
  <c r="M160" i="17"/>
  <c r="K160" i="17"/>
  <c r="I160" i="17"/>
  <c r="E160" i="17"/>
  <c r="F160" i="17" s="1"/>
  <c r="E160" i="12"/>
  <c r="G160" i="12"/>
  <c r="C159" i="13"/>
  <c r="C159" i="14"/>
  <c r="K160" i="18"/>
  <c r="I160" i="18"/>
  <c r="G160" i="18"/>
  <c r="L160" i="18"/>
  <c r="M160" i="18"/>
  <c r="D160" i="18"/>
  <c r="J160" i="18"/>
  <c r="E160" i="18"/>
  <c r="H160" i="18" s="1"/>
  <c r="D160" i="7"/>
  <c r="E160" i="7" s="1"/>
  <c r="A161" i="7"/>
  <c r="AT165" i="3"/>
  <c r="AW164" i="3"/>
  <c r="AX164" i="3" s="1"/>
  <c r="W164" i="3"/>
  <c r="AL164" i="3"/>
  <c r="AO164" i="3"/>
  <c r="AH164" i="3"/>
  <c r="D164" i="3"/>
  <c r="O164" i="3"/>
  <c r="AR164" i="3"/>
  <c r="AQ164" i="3"/>
  <c r="AE164" i="3"/>
  <c r="Z164" i="3"/>
  <c r="AK164" i="3"/>
  <c r="I164" i="3"/>
  <c r="X164" i="3"/>
  <c r="AA164" i="3"/>
  <c r="G164" i="3"/>
  <c r="AG164" i="3"/>
  <c r="Q164" i="3"/>
  <c r="AM164" i="3"/>
  <c r="AC164" i="3"/>
  <c r="K164" i="3"/>
  <c r="AI164" i="3"/>
  <c r="V164" i="3"/>
  <c r="J164" i="3"/>
  <c r="U164" i="3"/>
  <c r="P164" i="3"/>
  <c r="AB164" i="3"/>
  <c r="AP164" i="3"/>
  <c r="L164" i="3"/>
  <c r="AJ164" i="3"/>
  <c r="Y164" i="3"/>
  <c r="AD164" i="3"/>
  <c r="AF164" i="3"/>
  <c r="B164" i="3"/>
  <c r="F164" i="3"/>
  <c r="R164" i="3"/>
  <c r="E164" i="3"/>
  <c r="S164" i="3"/>
  <c r="AN164" i="3"/>
  <c r="T164" i="3"/>
  <c r="H164" i="3"/>
  <c r="G161" i="14" l="1"/>
  <c r="C160" i="14"/>
  <c r="E161" i="13"/>
  <c r="H161" i="13"/>
  <c r="G161" i="13"/>
  <c r="H161" i="14"/>
  <c r="H160" i="17"/>
  <c r="E161" i="14"/>
  <c r="F160" i="18"/>
  <c r="N160" i="18" s="1"/>
  <c r="A160" i="18" s="1"/>
  <c r="C160" i="18"/>
  <c r="F161" i="12"/>
  <c r="B162" i="18"/>
  <c r="A162" i="17"/>
  <c r="A162" i="16"/>
  <c r="A162" i="15"/>
  <c r="C164" i="3"/>
  <c r="C162" i="7"/>
  <c r="B162" i="7"/>
  <c r="A162" i="11"/>
  <c r="A162" i="12"/>
  <c r="G162" i="12" s="1"/>
  <c r="A162" i="14"/>
  <c r="G162" i="14" s="1"/>
  <c r="A162" i="13"/>
  <c r="G162" i="13" s="1"/>
  <c r="M161" i="11"/>
  <c r="X161" i="11"/>
  <c r="N161" i="11"/>
  <c r="O161" i="11"/>
  <c r="B161" i="11"/>
  <c r="C161" i="13" s="1"/>
  <c r="A960" i="11"/>
  <c r="F160" i="11"/>
  <c r="C160" i="11"/>
  <c r="D160" i="11"/>
  <c r="W160" i="11"/>
  <c r="R160" i="11"/>
  <c r="K160" i="11"/>
  <c r="L160" i="11"/>
  <c r="U160" i="11"/>
  <c r="E160" i="11"/>
  <c r="V160" i="11"/>
  <c r="T160" i="11"/>
  <c r="I160" i="11"/>
  <c r="P160" i="11"/>
  <c r="S160" i="11"/>
  <c r="G160" i="11"/>
  <c r="Q160" i="11"/>
  <c r="P161" i="12"/>
  <c r="K161" i="12"/>
  <c r="N161" i="12"/>
  <c r="L161" i="12"/>
  <c r="B161" i="12"/>
  <c r="J161" i="12"/>
  <c r="M161" i="12"/>
  <c r="D161" i="12"/>
  <c r="O161" i="12"/>
  <c r="I161" i="12"/>
  <c r="E161" i="12"/>
  <c r="H161" i="12"/>
  <c r="AU166" i="3"/>
  <c r="D161" i="13"/>
  <c r="M161" i="13"/>
  <c r="L161" i="13"/>
  <c r="I161" i="13"/>
  <c r="J161" i="13"/>
  <c r="K161" i="13"/>
  <c r="B161" i="13"/>
  <c r="B161" i="16"/>
  <c r="C161" i="16"/>
  <c r="H161" i="15"/>
  <c r="D161" i="15"/>
  <c r="F161" i="15"/>
  <c r="B161" i="15"/>
  <c r="K161" i="15"/>
  <c r="I161" i="15"/>
  <c r="G161" i="15"/>
  <c r="E161" i="15"/>
  <c r="J161" i="15"/>
  <c r="C160" i="17"/>
  <c r="C160" i="13"/>
  <c r="C160" i="12"/>
  <c r="B161" i="17"/>
  <c r="K161" i="17"/>
  <c r="G161" i="17"/>
  <c r="L161" i="17"/>
  <c r="J161" i="17"/>
  <c r="M161" i="17"/>
  <c r="I161" i="17"/>
  <c r="D161" i="17"/>
  <c r="E161" i="17"/>
  <c r="H161" i="17" s="1"/>
  <c r="H159" i="11"/>
  <c r="J159" i="11"/>
  <c r="K161" i="14"/>
  <c r="L161" i="14"/>
  <c r="B161" i="14"/>
  <c r="J161" i="14"/>
  <c r="D161" i="14"/>
  <c r="I161" i="14"/>
  <c r="K161" i="18"/>
  <c r="I161" i="18"/>
  <c r="L161" i="18"/>
  <c r="M161" i="18"/>
  <c r="G161" i="18"/>
  <c r="J161" i="18"/>
  <c r="D161" i="18"/>
  <c r="E161" i="18"/>
  <c r="H161" i="18" s="1"/>
  <c r="D161" i="7"/>
  <c r="E161" i="7" s="1"/>
  <c r="A162" i="7"/>
  <c r="AT166" i="3"/>
  <c r="AW165" i="3"/>
  <c r="AX165" i="3" s="1"/>
  <c r="AE165" i="3"/>
  <c r="X165" i="3"/>
  <c r="AG165" i="3"/>
  <c r="K165" i="3"/>
  <c r="AL165" i="3"/>
  <c r="R165" i="3"/>
  <c r="Z165" i="3"/>
  <c r="D165" i="3"/>
  <c r="P165" i="3"/>
  <c r="AM165" i="3"/>
  <c r="AH165" i="3"/>
  <c r="J165" i="3"/>
  <c r="I165" i="3"/>
  <c r="Q165" i="3"/>
  <c r="AI165" i="3"/>
  <c r="O165" i="3"/>
  <c r="E165" i="3"/>
  <c r="H165" i="3"/>
  <c r="AB165" i="3"/>
  <c r="G165" i="3"/>
  <c r="AP165" i="3"/>
  <c r="AN165" i="3"/>
  <c r="AQ165" i="3"/>
  <c r="Y165" i="3"/>
  <c r="W165" i="3"/>
  <c r="AK165" i="3"/>
  <c r="AC165" i="3"/>
  <c r="L165" i="3"/>
  <c r="T165" i="3"/>
  <c r="AO165" i="3"/>
  <c r="S165" i="3"/>
  <c r="F165" i="3"/>
  <c r="AF165" i="3"/>
  <c r="AD165" i="3"/>
  <c r="AR165" i="3"/>
  <c r="AJ165" i="3"/>
  <c r="U165" i="3"/>
  <c r="B165" i="3"/>
  <c r="AA165" i="3"/>
  <c r="V165" i="3"/>
  <c r="F162" i="13" l="1"/>
  <c r="C161" i="12"/>
  <c r="E162" i="12"/>
  <c r="C161" i="18"/>
  <c r="E162" i="13"/>
  <c r="H162" i="13"/>
  <c r="H162" i="12"/>
  <c r="F161" i="17"/>
  <c r="F162" i="12"/>
  <c r="E162" i="14"/>
  <c r="H162" i="14"/>
  <c r="F162" i="14"/>
  <c r="F161" i="18"/>
  <c r="N161" i="18" s="1"/>
  <c r="A161" i="18" s="1"/>
  <c r="B163" i="18"/>
  <c r="A163" i="17"/>
  <c r="C165" i="3"/>
  <c r="A163" i="16"/>
  <c r="A163" i="15"/>
  <c r="A163" i="14"/>
  <c r="E163" i="14" s="1"/>
  <c r="B163" i="7"/>
  <c r="C163" i="7"/>
  <c r="A163" i="12"/>
  <c r="H163" i="12" s="1"/>
  <c r="A163" i="11"/>
  <c r="A163" i="13"/>
  <c r="E163" i="13" s="1"/>
  <c r="B162" i="11"/>
  <c r="C162" i="12" s="1"/>
  <c r="M162" i="11"/>
  <c r="X162" i="11"/>
  <c r="N162" i="11"/>
  <c r="O162" i="11"/>
  <c r="C161" i="15"/>
  <c r="K162" i="15"/>
  <c r="H162" i="15"/>
  <c r="I162" i="15"/>
  <c r="G162" i="15"/>
  <c r="E162" i="15"/>
  <c r="F162" i="15"/>
  <c r="D162" i="15"/>
  <c r="B162" i="15"/>
  <c r="J162" i="15"/>
  <c r="I162" i="13"/>
  <c r="J162" i="13"/>
  <c r="M162" i="13"/>
  <c r="D162" i="13"/>
  <c r="K162" i="13"/>
  <c r="B162" i="13"/>
  <c r="L162" i="13"/>
  <c r="B162" i="16"/>
  <c r="C162" i="16"/>
  <c r="V161" i="11"/>
  <c r="W161" i="11"/>
  <c r="T161" i="11"/>
  <c r="U161" i="11"/>
  <c r="R161" i="11"/>
  <c r="I161" i="11"/>
  <c r="F161" i="11"/>
  <c r="P161" i="11"/>
  <c r="L161" i="11"/>
  <c r="D161" i="11"/>
  <c r="K161" i="11"/>
  <c r="C161" i="11"/>
  <c r="A961" i="11"/>
  <c r="E161" i="11"/>
  <c r="S161" i="11"/>
  <c r="G161" i="11"/>
  <c r="Q161" i="11"/>
  <c r="C161" i="14"/>
  <c r="C161" i="17"/>
  <c r="AU167" i="3"/>
  <c r="J162" i="14"/>
  <c r="D162" i="14"/>
  <c r="B162" i="14"/>
  <c r="K162" i="14"/>
  <c r="L162" i="14"/>
  <c r="I162" i="14"/>
  <c r="G162" i="17"/>
  <c r="D162" i="17"/>
  <c r="M162" i="17"/>
  <c r="K162" i="17"/>
  <c r="L162" i="17"/>
  <c r="J162" i="17"/>
  <c r="B162" i="17"/>
  <c r="I162" i="17"/>
  <c r="E162" i="17"/>
  <c r="H162" i="17" s="1"/>
  <c r="J160" i="11"/>
  <c r="H160" i="11"/>
  <c r="O162" i="12"/>
  <c r="M162" i="12"/>
  <c r="P162" i="12"/>
  <c r="K162" i="12"/>
  <c r="J162" i="12"/>
  <c r="D162" i="12"/>
  <c r="B162" i="12"/>
  <c r="N162" i="12"/>
  <c r="L162" i="12"/>
  <c r="I162" i="12"/>
  <c r="K162" i="18"/>
  <c r="G162" i="18"/>
  <c r="M162" i="18"/>
  <c r="I162" i="18"/>
  <c r="L162" i="18"/>
  <c r="J162" i="18"/>
  <c r="D162" i="18"/>
  <c r="E162" i="18"/>
  <c r="F162" i="18" s="1"/>
  <c r="D162" i="7"/>
  <c r="E162" i="7" s="1"/>
  <c r="A163" i="7"/>
  <c r="AT167" i="3"/>
  <c r="AW166" i="3"/>
  <c r="AX166" i="3" s="1"/>
  <c r="Z166" i="3"/>
  <c r="B166" i="3"/>
  <c r="Q166" i="3"/>
  <c r="J166" i="3"/>
  <c r="AH166" i="3"/>
  <c r="G166" i="3"/>
  <c r="V166" i="3"/>
  <c r="E166" i="3"/>
  <c r="P166" i="3"/>
  <c r="I166" i="3"/>
  <c r="AI166" i="3"/>
  <c r="AB166" i="3"/>
  <c r="AM166" i="3"/>
  <c r="F166" i="3"/>
  <c r="Y166" i="3"/>
  <c r="AL166" i="3"/>
  <c r="AD166" i="3"/>
  <c r="AC166" i="3"/>
  <c r="H166" i="3"/>
  <c r="AE166" i="3"/>
  <c r="AA166" i="3"/>
  <c r="W166" i="3"/>
  <c r="O166" i="3"/>
  <c r="AN166" i="3"/>
  <c r="R166" i="3"/>
  <c r="AK166" i="3"/>
  <c r="L166" i="3"/>
  <c r="D166" i="3"/>
  <c r="K166" i="3"/>
  <c r="AJ166" i="3"/>
  <c r="AF166" i="3"/>
  <c r="X166" i="3"/>
  <c r="S166" i="3"/>
  <c r="AR166" i="3"/>
  <c r="U166" i="3"/>
  <c r="AG166" i="3"/>
  <c r="AO166" i="3"/>
  <c r="AQ166" i="3"/>
  <c r="T166" i="3"/>
  <c r="AP166" i="3"/>
  <c r="F163" i="13" l="1"/>
  <c r="G163" i="13"/>
  <c r="C162" i="13"/>
  <c r="H163" i="13"/>
  <c r="C162" i="17"/>
  <c r="C162" i="14"/>
  <c r="C162" i="15"/>
  <c r="C162" i="18"/>
  <c r="H162" i="18"/>
  <c r="F163" i="12"/>
  <c r="E163" i="12"/>
  <c r="F162" i="17"/>
  <c r="G163" i="12"/>
  <c r="N162" i="18"/>
  <c r="A162" i="18" s="1"/>
  <c r="B164" i="18"/>
  <c r="A164" i="17"/>
  <c r="C166" i="3"/>
  <c r="A164" i="16"/>
  <c r="A164" i="15"/>
  <c r="A164" i="12"/>
  <c r="F164" i="12" s="1"/>
  <c r="A164" i="14"/>
  <c r="G164" i="14" s="1"/>
  <c r="A164" i="11"/>
  <c r="B164" i="7"/>
  <c r="C164" i="7"/>
  <c r="A164" i="13"/>
  <c r="H164" i="13" s="1"/>
  <c r="J163" i="14"/>
  <c r="K163" i="14"/>
  <c r="L163" i="14"/>
  <c r="B163" i="14"/>
  <c r="D163" i="14"/>
  <c r="I163" i="14"/>
  <c r="H163" i="14"/>
  <c r="H163" i="15"/>
  <c r="D163" i="15"/>
  <c r="K163" i="15"/>
  <c r="I163" i="15"/>
  <c r="G163" i="15"/>
  <c r="E163" i="15"/>
  <c r="F163" i="15"/>
  <c r="B163" i="15"/>
  <c r="J163" i="15"/>
  <c r="AU168" i="3"/>
  <c r="B163" i="16"/>
  <c r="C163" i="16"/>
  <c r="K163" i="13"/>
  <c r="M163" i="13"/>
  <c r="L163" i="13"/>
  <c r="D163" i="13"/>
  <c r="B163" i="13"/>
  <c r="J163" i="13"/>
  <c r="I163" i="13"/>
  <c r="A962" i="11"/>
  <c r="S162" i="11"/>
  <c r="C162" i="11"/>
  <c r="P162" i="11"/>
  <c r="L162" i="11"/>
  <c r="R162" i="11"/>
  <c r="K162" i="11"/>
  <c r="V162" i="11"/>
  <c r="T162" i="11"/>
  <c r="W162" i="11"/>
  <c r="D162" i="11"/>
  <c r="U162" i="11"/>
  <c r="E162" i="11"/>
  <c r="F162" i="11"/>
  <c r="I162" i="11"/>
  <c r="G162" i="11"/>
  <c r="Q162" i="11"/>
  <c r="F163" i="14"/>
  <c r="G163" i="14"/>
  <c r="J161" i="11"/>
  <c r="H161" i="11"/>
  <c r="X163" i="11"/>
  <c r="N163" i="11"/>
  <c r="B163" i="11"/>
  <c r="C163" i="15" s="1"/>
  <c r="M163" i="11"/>
  <c r="O163" i="11"/>
  <c r="B163" i="17"/>
  <c r="K163" i="17"/>
  <c r="I163" i="17"/>
  <c r="D163" i="17"/>
  <c r="M163" i="17"/>
  <c r="G163" i="17"/>
  <c r="L163" i="17"/>
  <c r="J163" i="17"/>
  <c r="E163" i="17"/>
  <c r="H163" i="17" s="1"/>
  <c r="O163" i="12"/>
  <c r="M163" i="12"/>
  <c r="P163" i="12"/>
  <c r="K163" i="12"/>
  <c r="J163" i="12"/>
  <c r="D163" i="12"/>
  <c r="B163" i="12"/>
  <c r="L163" i="12"/>
  <c r="N163" i="12"/>
  <c r="I163" i="12"/>
  <c r="K163" i="18"/>
  <c r="G163" i="18"/>
  <c r="L163" i="18"/>
  <c r="J163" i="18"/>
  <c r="D163" i="18"/>
  <c r="M163" i="18"/>
  <c r="I163" i="18"/>
  <c r="E163" i="18"/>
  <c r="H163" i="18" s="1"/>
  <c r="D163" i="7"/>
  <c r="E163" i="7" s="1"/>
  <c r="A164" i="7"/>
  <c r="AT168" i="3"/>
  <c r="AW167" i="3"/>
  <c r="AX167" i="3" s="1"/>
  <c r="K167" i="3"/>
  <c r="AM167" i="3"/>
  <c r="AI167" i="3"/>
  <c r="AK167" i="3"/>
  <c r="D167" i="3"/>
  <c r="AE167" i="3"/>
  <c r="R167" i="3"/>
  <c r="AB167" i="3"/>
  <c r="I167" i="3"/>
  <c r="AP167" i="3"/>
  <c r="Q167" i="3"/>
  <c r="AN167" i="3"/>
  <c r="V167" i="3"/>
  <c r="Z167" i="3"/>
  <c r="E167" i="3"/>
  <c r="H167" i="3"/>
  <c r="AQ167" i="3"/>
  <c r="Y167" i="3"/>
  <c r="P167" i="3"/>
  <c r="AL167" i="3"/>
  <c r="T167" i="3"/>
  <c r="AH167" i="3"/>
  <c r="AF167" i="3"/>
  <c r="W167" i="3"/>
  <c r="AD167" i="3"/>
  <c r="X167" i="3"/>
  <c r="B167" i="3"/>
  <c r="AC167" i="3"/>
  <c r="AO167" i="3"/>
  <c r="AG167" i="3"/>
  <c r="U167" i="3"/>
  <c r="AA167" i="3"/>
  <c r="S167" i="3"/>
  <c r="J167" i="3"/>
  <c r="AR167" i="3"/>
  <c r="AJ167" i="3"/>
  <c r="F167" i="3"/>
  <c r="G167" i="3"/>
  <c r="L167" i="3"/>
  <c r="O167" i="3"/>
  <c r="H164" i="12" l="1"/>
  <c r="G164" i="12"/>
  <c r="G164" i="13"/>
  <c r="F164" i="13"/>
  <c r="F163" i="18"/>
  <c r="N163" i="18" s="1"/>
  <c r="A163" i="18" s="1"/>
  <c r="E164" i="12"/>
  <c r="E164" i="13"/>
  <c r="B165" i="18"/>
  <c r="A165" i="17"/>
  <c r="A165" i="15"/>
  <c r="A165" i="16"/>
  <c r="C167" i="3"/>
  <c r="C165" i="7"/>
  <c r="A165" i="12"/>
  <c r="G165" i="12" s="1"/>
  <c r="A165" i="11"/>
  <c r="A165" i="14"/>
  <c r="H165" i="14" s="1"/>
  <c r="B165" i="7"/>
  <c r="A165" i="13"/>
  <c r="H165" i="13" s="1"/>
  <c r="C163" i="13"/>
  <c r="L164" i="14"/>
  <c r="J164" i="14"/>
  <c r="K164" i="14"/>
  <c r="D164" i="14"/>
  <c r="B164" i="14"/>
  <c r="I164" i="14"/>
  <c r="AU169" i="3"/>
  <c r="B164" i="12"/>
  <c r="O164" i="12"/>
  <c r="M164" i="12"/>
  <c r="L164" i="12"/>
  <c r="P164" i="12"/>
  <c r="D164" i="12"/>
  <c r="N164" i="12"/>
  <c r="J164" i="12"/>
  <c r="K164" i="12"/>
  <c r="I164" i="12"/>
  <c r="H162" i="11"/>
  <c r="J162" i="11"/>
  <c r="K164" i="15"/>
  <c r="H164" i="15"/>
  <c r="F164" i="15"/>
  <c r="I164" i="15"/>
  <c r="G164" i="15"/>
  <c r="D164" i="15"/>
  <c r="B164" i="15"/>
  <c r="E164" i="15"/>
  <c r="J164" i="15"/>
  <c r="B164" i="16"/>
  <c r="C164" i="16"/>
  <c r="H164" i="14"/>
  <c r="C163" i="17"/>
  <c r="J164" i="13"/>
  <c r="B164" i="13"/>
  <c r="K164" i="13"/>
  <c r="I164" i="13"/>
  <c r="L164" i="13"/>
  <c r="D164" i="13"/>
  <c r="M164" i="13"/>
  <c r="O164" i="11"/>
  <c r="M164" i="11"/>
  <c r="X164" i="11"/>
  <c r="B164" i="11"/>
  <c r="C164" i="12" s="1"/>
  <c r="N164" i="11"/>
  <c r="E164" i="14"/>
  <c r="G164" i="17"/>
  <c r="D164" i="17"/>
  <c r="L164" i="17"/>
  <c r="J164" i="17"/>
  <c r="B164" i="17"/>
  <c r="M164" i="17"/>
  <c r="K164" i="17"/>
  <c r="I164" i="17"/>
  <c r="E164" i="17"/>
  <c r="F164" i="17" s="1"/>
  <c r="A963" i="11"/>
  <c r="V163" i="11"/>
  <c r="W163" i="11"/>
  <c r="T163" i="11"/>
  <c r="U163" i="11"/>
  <c r="R163" i="11"/>
  <c r="I163" i="11"/>
  <c r="F163" i="11"/>
  <c r="S163" i="11"/>
  <c r="C163" i="11"/>
  <c r="P163" i="11"/>
  <c r="E163" i="11"/>
  <c r="L163" i="11"/>
  <c r="D163" i="11"/>
  <c r="K163" i="11"/>
  <c r="Q163" i="11"/>
  <c r="G163" i="11"/>
  <c r="C163" i="18"/>
  <c r="C163" i="12"/>
  <c r="F163" i="17"/>
  <c r="F164" i="14"/>
  <c r="C163" i="14"/>
  <c r="K164" i="18"/>
  <c r="G164" i="18"/>
  <c r="L164" i="18"/>
  <c r="J164" i="18"/>
  <c r="M164" i="18"/>
  <c r="I164" i="18"/>
  <c r="D164" i="18"/>
  <c r="E164" i="18"/>
  <c r="H164" i="18" s="1"/>
  <c r="D164" i="7"/>
  <c r="E164" i="7" s="1"/>
  <c r="A165" i="7"/>
  <c r="AT169" i="3"/>
  <c r="AW168" i="3"/>
  <c r="AX168" i="3" s="1"/>
  <c r="AD168" i="3"/>
  <c r="F168" i="3"/>
  <c r="AE168" i="3"/>
  <c r="AP168" i="3"/>
  <c r="AG168" i="3"/>
  <c r="AL168" i="3"/>
  <c r="U168" i="3"/>
  <c r="I168" i="3"/>
  <c r="AJ168" i="3"/>
  <c r="AM168" i="3"/>
  <c r="J168" i="3"/>
  <c r="Z168" i="3"/>
  <c r="T168" i="3"/>
  <c r="Y168" i="3"/>
  <c r="Q168" i="3"/>
  <c r="P168" i="3"/>
  <c r="G168" i="3"/>
  <c r="AH168" i="3"/>
  <c r="B168" i="3"/>
  <c r="L168" i="3"/>
  <c r="AR168" i="3"/>
  <c r="V168" i="3"/>
  <c r="X168" i="3"/>
  <c r="AB168" i="3"/>
  <c r="AN168" i="3"/>
  <c r="AF168" i="3"/>
  <c r="AQ168" i="3"/>
  <c r="AO168" i="3"/>
  <c r="W168" i="3"/>
  <c r="E168" i="3"/>
  <c r="H168" i="3"/>
  <c r="AC168" i="3"/>
  <c r="S168" i="3"/>
  <c r="AI168" i="3"/>
  <c r="O168" i="3"/>
  <c r="AK168" i="3"/>
  <c r="D168" i="3"/>
  <c r="K168" i="3"/>
  <c r="AA168" i="3"/>
  <c r="R168" i="3"/>
  <c r="C164" i="17" l="1"/>
  <c r="E165" i="14"/>
  <c r="G165" i="14"/>
  <c r="E165" i="13"/>
  <c r="F165" i="13"/>
  <c r="F165" i="14"/>
  <c r="C164" i="18"/>
  <c r="G165" i="13"/>
  <c r="F165" i="12"/>
  <c r="F164" i="18"/>
  <c r="N164" i="18" s="1"/>
  <c r="A164" i="18" s="1"/>
  <c r="B166" i="18"/>
  <c r="A166" i="17"/>
  <c r="A166" i="15"/>
  <c r="A166" i="16"/>
  <c r="C168" i="3"/>
  <c r="C166" i="7"/>
  <c r="A166" i="11"/>
  <c r="A166" i="12"/>
  <c r="F166" i="12" s="1"/>
  <c r="B166" i="7"/>
  <c r="A166" i="14"/>
  <c r="F166" i="14" s="1"/>
  <c r="A166" i="13"/>
  <c r="H166" i="13" s="1"/>
  <c r="D165" i="12"/>
  <c r="B165" i="12"/>
  <c r="O165" i="12"/>
  <c r="N165" i="12"/>
  <c r="P165" i="12"/>
  <c r="J165" i="12"/>
  <c r="L165" i="12"/>
  <c r="M165" i="12"/>
  <c r="K165" i="12"/>
  <c r="I165" i="12"/>
  <c r="H165" i="12"/>
  <c r="J163" i="11"/>
  <c r="H163" i="11"/>
  <c r="H164" i="17"/>
  <c r="AU170" i="3"/>
  <c r="A964" i="11"/>
  <c r="W164" i="11"/>
  <c r="V164" i="11"/>
  <c r="U164" i="11"/>
  <c r="T164" i="11"/>
  <c r="S164" i="11"/>
  <c r="L164" i="11"/>
  <c r="E164" i="11"/>
  <c r="R164" i="11"/>
  <c r="P164" i="11"/>
  <c r="F164" i="11"/>
  <c r="I164" i="11"/>
  <c r="D164" i="11"/>
  <c r="K164" i="11"/>
  <c r="C164" i="11"/>
  <c r="Q164" i="11"/>
  <c r="G164" i="11"/>
  <c r="K165" i="13"/>
  <c r="J165" i="13"/>
  <c r="I165" i="13"/>
  <c r="D165" i="13"/>
  <c r="B165" i="13"/>
  <c r="M165" i="13"/>
  <c r="L165" i="13"/>
  <c r="H165" i="15"/>
  <c r="F165" i="15"/>
  <c r="D165" i="15"/>
  <c r="K165" i="15"/>
  <c r="I165" i="15"/>
  <c r="G165" i="15"/>
  <c r="E165" i="15"/>
  <c r="B165" i="15"/>
  <c r="J165" i="15"/>
  <c r="B165" i="16"/>
  <c r="C165" i="16"/>
  <c r="C164" i="13"/>
  <c r="C164" i="15"/>
  <c r="C164" i="14"/>
  <c r="B165" i="17"/>
  <c r="I165" i="17"/>
  <c r="G165" i="17"/>
  <c r="L165" i="17"/>
  <c r="J165" i="17"/>
  <c r="M165" i="17"/>
  <c r="K165" i="17"/>
  <c r="D165" i="17"/>
  <c r="E165" i="17"/>
  <c r="H165" i="17" s="1"/>
  <c r="O165" i="11"/>
  <c r="N165" i="11"/>
  <c r="M165" i="11"/>
  <c r="X165" i="11"/>
  <c r="B165" i="11"/>
  <c r="C165" i="13" s="1"/>
  <c r="E165" i="12"/>
  <c r="B165" i="14"/>
  <c r="K165" i="14"/>
  <c r="L165" i="14"/>
  <c r="D165" i="14"/>
  <c r="J165" i="14"/>
  <c r="I165" i="14"/>
  <c r="K165" i="18"/>
  <c r="M165" i="18"/>
  <c r="I165" i="18"/>
  <c r="G165" i="18"/>
  <c r="L165" i="18"/>
  <c r="J165" i="18"/>
  <c r="D165" i="18"/>
  <c r="E165" i="18"/>
  <c r="H165" i="18" s="1"/>
  <c r="D165" i="7"/>
  <c r="E165" i="7" s="1"/>
  <c r="A166" i="7"/>
  <c r="AT170" i="3"/>
  <c r="AW169" i="3"/>
  <c r="AX169" i="3" s="1"/>
  <c r="I169" i="3"/>
  <c r="R169" i="3"/>
  <c r="U169" i="3"/>
  <c r="AH169" i="3"/>
  <c r="AO169" i="3"/>
  <c r="AQ169" i="3"/>
  <c r="J169" i="3"/>
  <c r="D169" i="3"/>
  <c r="AJ169" i="3"/>
  <c r="AD169" i="3"/>
  <c r="P169" i="3"/>
  <c r="F169" i="3"/>
  <c r="B169" i="3"/>
  <c r="W169" i="3"/>
  <c r="X169" i="3"/>
  <c r="V169" i="3"/>
  <c r="K169" i="3"/>
  <c r="AM169" i="3"/>
  <c r="Y169" i="3"/>
  <c r="AL169" i="3"/>
  <c r="Q169" i="3"/>
  <c r="H169" i="3"/>
  <c r="G169" i="3"/>
  <c r="AA169" i="3"/>
  <c r="AF169" i="3"/>
  <c r="AG169" i="3"/>
  <c r="AR169" i="3"/>
  <c r="E169" i="3"/>
  <c r="AN169" i="3"/>
  <c r="Z169" i="3"/>
  <c r="L169" i="3"/>
  <c r="S169" i="3"/>
  <c r="AK169" i="3"/>
  <c r="AB169" i="3"/>
  <c r="AP169" i="3"/>
  <c r="AE169" i="3"/>
  <c r="AC169" i="3"/>
  <c r="T169" i="3"/>
  <c r="O169" i="3"/>
  <c r="AI169" i="3"/>
  <c r="H166" i="14" l="1"/>
  <c r="E166" i="13"/>
  <c r="G166" i="14"/>
  <c r="F166" i="13"/>
  <c r="E166" i="14"/>
  <c r="G166" i="13"/>
  <c r="C165" i="18"/>
  <c r="B167" i="18"/>
  <c r="A167" i="17"/>
  <c r="C169" i="3"/>
  <c r="A167" i="16"/>
  <c r="A167" i="15"/>
  <c r="A167" i="14"/>
  <c r="F167" i="14" s="1"/>
  <c r="C167" i="7"/>
  <c r="A167" i="11"/>
  <c r="A167" i="12"/>
  <c r="F167" i="12" s="1"/>
  <c r="B167" i="7"/>
  <c r="A167" i="13"/>
  <c r="H167" i="13" s="1"/>
  <c r="M166" i="11"/>
  <c r="N166" i="11"/>
  <c r="X166" i="11"/>
  <c r="B166" i="11"/>
  <c r="C166" i="13" s="1"/>
  <c r="O166" i="11"/>
  <c r="E166" i="12"/>
  <c r="C165" i="15"/>
  <c r="C165" i="12"/>
  <c r="L166" i="12"/>
  <c r="J166" i="12"/>
  <c r="D166" i="12"/>
  <c r="M166" i="12"/>
  <c r="P166" i="12"/>
  <c r="O166" i="12"/>
  <c r="N166" i="12"/>
  <c r="B166" i="12"/>
  <c r="K166" i="12"/>
  <c r="I166" i="12"/>
  <c r="G166" i="12"/>
  <c r="AU171" i="3"/>
  <c r="J166" i="13"/>
  <c r="D166" i="13"/>
  <c r="M166" i="13"/>
  <c r="I166" i="13"/>
  <c r="L166" i="13"/>
  <c r="K166" i="13"/>
  <c r="B166" i="13"/>
  <c r="K166" i="15"/>
  <c r="F166" i="15"/>
  <c r="I166" i="15"/>
  <c r="G166" i="15"/>
  <c r="E166" i="15"/>
  <c r="H166" i="15"/>
  <c r="D166" i="15"/>
  <c r="B166" i="15"/>
  <c r="J166" i="15"/>
  <c r="H164" i="11"/>
  <c r="J164" i="11"/>
  <c r="F165" i="17"/>
  <c r="J166" i="14"/>
  <c r="D166" i="14"/>
  <c r="B166" i="14"/>
  <c r="L166" i="14"/>
  <c r="K166" i="14"/>
  <c r="I166" i="14"/>
  <c r="G166" i="17"/>
  <c r="B166" i="17"/>
  <c r="K166" i="17"/>
  <c r="L166" i="17"/>
  <c r="J166" i="17"/>
  <c r="D166" i="17"/>
  <c r="M166" i="17"/>
  <c r="I166" i="17"/>
  <c r="E166" i="17"/>
  <c r="H166" i="17" s="1"/>
  <c r="K165" i="11"/>
  <c r="L165" i="11"/>
  <c r="I165" i="11"/>
  <c r="F165" i="11"/>
  <c r="E165" i="11"/>
  <c r="D165" i="11"/>
  <c r="W165" i="11"/>
  <c r="T165" i="11"/>
  <c r="P165" i="11"/>
  <c r="A965" i="11"/>
  <c r="S165" i="11"/>
  <c r="C165" i="11"/>
  <c r="V165" i="11"/>
  <c r="R165" i="11"/>
  <c r="U165" i="11"/>
  <c r="G165" i="11"/>
  <c r="Q165" i="11"/>
  <c r="C165" i="14"/>
  <c r="B166" i="16"/>
  <c r="C166" i="16"/>
  <c r="H166" i="12"/>
  <c r="F165" i="18"/>
  <c r="N165" i="18" s="1"/>
  <c r="A165" i="18" s="1"/>
  <c r="C165" i="17"/>
  <c r="K166" i="18"/>
  <c r="J166" i="18"/>
  <c r="M166" i="18"/>
  <c r="I166" i="18"/>
  <c r="G166" i="18"/>
  <c r="L166" i="18"/>
  <c r="D166" i="18"/>
  <c r="E166" i="18"/>
  <c r="F166" i="18" s="1"/>
  <c r="D166" i="7"/>
  <c r="E166" i="7" s="1"/>
  <c r="A167" i="7"/>
  <c r="AT171" i="3"/>
  <c r="AW170" i="3"/>
  <c r="AX170" i="3" s="1"/>
  <c r="T170" i="3"/>
  <c r="AC170" i="3"/>
  <c r="AD170" i="3"/>
  <c r="G170" i="3"/>
  <c r="AA170" i="3"/>
  <c r="X170" i="3"/>
  <c r="I170" i="3"/>
  <c r="AR170" i="3"/>
  <c r="P170" i="3"/>
  <c r="AQ170" i="3"/>
  <c r="L170" i="3"/>
  <c r="U170" i="3"/>
  <c r="AE170" i="3"/>
  <c r="AB170" i="3"/>
  <c r="AO170" i="3"/>
  <c r="AK170" i="3"/>
  <c r="AP170" i="3"/>
  <c r="W170" i="3"/>
  <c r="AM170" i="3"/>
  <c r="K170" i="3"/>
  <c r="E170" i="3"/>
  <c r="Z170" i="3"/>
  <c r="AF170" i="3"/>
  <c r="AJ170" i="3"/>
  <c r="R170" i="3"/>
  <c r="J170" i="3"/>
  <c r="Y170" i="3"/>
  <c r="AG170" i="3"/>
  <c r="AL170" i="3"/>
  <c r="B170" i="3"/>
  <c r="AH170" i="3"/>
  <c r="S170" i="3"/>
  <c r="H170" i="3"/>
  <c r="F170" i="3"/>
  <c r="D170" i="3"/>
  <c r="O170" i="3"/>
  <c r="AI170" i="3"/>
  <c r="Q170" i="3"/>
  <c r="V170" i="3"/>
  <c r="AN170" i="3"/>
  <c r="H166" i="18" l="1"/>
  <c r="E167" i="13"/>
  <c r="E167" i="14"/>
  <c r="F167" i="13"/>
  <c r="G167" i="13"/>
  <c r="G167" i="12"/>
  <c r="G167" i="14"/>
  <c r="H167" i="12"/>
  <c r="N166" i="18"/>
  <c r="A166" i="18" s="1"/>
  <c r="E167" i="12"/>
  <c r="C166" i="14"/>
  <c r="H167" i="14"/>
  <c r="F166" i="17"/>
  <c r="B168" i="18"/>
  <c r="A168" i="17"/>
  <c r="A168" i="16"/>
  <c r="A168" i="15"/>
  <c r="C170" i="3"/>
  <c r="B168" i="7"/>
  <c r="C168" i="7"/>
  <c r="A168" i="11"/>
  <c r="A168" i="12"/>
  <c r="G168" i="12" s="1"/>
  <c r="A168" i="14"/>
  <c r="H168" i="14" s="1"/>
  <c r="A168" i="13"/>
  <c r="F168" i="13" s="1"/>
  <c r="A966" i="11"/>
  <c r="L166" i="11"/>
  <c r="E166" i="11"/>
  <c r="F166" i="11"/>
  <c r="C166" i="11"/>
  <c r="D166" i="11"/>
  <c r="T166" i="11"/>
  <c r="S166" i="11"/>
  <c r="V166" i="11"/>
  <c r="R166" i="11"/>
  <c r="U166" i="11"/>
  <c r="I166" i="11"/>
  <c r="P166" i="11"/>
  <c r="W166" i="11"/>
  <c r="K166" i="11"/>
  <c r="Q166" i="11"/>
  <c r="G166" i="11"/>
  <c r="C166" i="15"/>
  <c r="L167" i="14"/>
  <c r="B167" i="14"/>
  <c r="D167" i="14"/>
  <c r="J167" i="14"/>
  <c r="K167" i="14"/>
  <c r="I167" i="14"/>
  <c r="AU172" i="3"/>
  <c r="J165" i="11"/>
  <c r="H165" i="11"/>
  <c r="B167" i="16"/>
  <c r="C167" i="16"/>
  <c r="C166" i="18"/>
  <c r="B167" i="13"/>
  <c r="D167" i="13"/>
  <c r="J167" i="13"/>
  <c r="K167" i="13"/>
  <c r="M167" i="13"/>
  <c r="I167" i="13"/>
  <c r="L167" i="13"/>
  <c r="C166" i="17"/>
  <c r="C166" i="12"/>
  <c r="B167" i="17"/>
  <c r="K167" i="17"/>
  <c r="I167" i="17"/>
  <c r="L167" i="17"/>
  <c r="J167" i="17"/>
  <c r="D167" i="17"/>
  <c r="M167" i="17"/>
  <c r="G167" i="17"/>
  <c r="E167" i="17"/>
  <c r="H167" i="17" s="1"/>
  <c r="O167" i="11"/>
  <c r="M167" i="11"/>
  <c r="B167" i="11"/>
  <c r="C167" i="12" s="1"/>
  <c r="X167" i="11"/>
  <c r="N167" i="11"/>
  <c r="H167" i="15"/>
  <c r="D167" i="15"/>
  <c r="G167" i="15"/>
  <c r="E167" i="15"/>
  <c r="F167" i="15"/>
  <c r="B167" i="15"/>
  <c r="I167" i="15"/>
  <c r="K167" i="15"/>
  <c r="J167" i="15"/>
  <c r="J167" i="12"/>
  <c r="D167" i="12"/>
  <c r="B167" i="12"/>
  <c r="P167" i="12"/>
  <c r="K167" i="12"/>
  <c r="N167" i="12"/>
  <c r="L167" i="12"/>
  <c r="O167" i="12"/>
  <c r="M167" i="12"/>
  <c r="I167" i="12"/>
  <c r="K167" i="18"/>
  <c r="D167" i="18"/>
  <c r="M167" i="18"/>
  <c r="I167" i="18"/>
  <c r="G167" i="18"/>
  <c r="L167" i="18"/>
  <c r="J167" i="18"/>
  <c r="E167" i="18"/>
  <c r="H167" i="18" s="1"/>
  <c r="D167" i="7"/>
  <c r="E167" i="7" s="1"/>
  <c r="A168" i="7"/>
  <c r="AT172" i="3"/>
  <c r="AW171" i="3"/>
  <c r="AX171" i="3" s="1"/>
  <c r="H171" i="3"/>
  <c r="AG171" i="3"/>
  <c r="L171" i="3"/>
  <c r="O171" i="3"/>
  <c r="AB171" i="3"/>
  <c r="E171" i="3"/>
  <c r="B171" i="3"/>
  <c r="AN171" i="3"/>
  <c r="G171" i="3"/>
  <c r="K171" i="3"/>
  <c r="AP171" i="3"/>
  <c r="AH171" i="3"/>
  <c r="I171" i="3"/>
  <c r="F171" i="3"/>
  <c r="AA171" i="3"/>
  <c r="AD171" i="3"/>
  <c r="S171" i="3"/>
  <c r="AI171" i="3"/>
  <c r="AO171" i="3"/>
  <c r="D171" i="3"/>
  <c r="T171" i="3"/>
  <c r="Q171" i="3"/>
  <c r="V171" i="3"/>
  <c r="AM171" i="3"/>
  <c r="Y171" i="3"/>
  <c r="AJ171" i="3"/>
  <c r="AQ171" i="3"/>
  <c r="AE171" i="3"/>
  <c r="J171" i="3"/>
  <c r="R171" i="3"/>
  <c r="AR171" i="3"/>
  <c r="Z171" i="3"/>
  <c r="P171" i="3"/>
  <c r="AC171" i="3"/>
  <c r="AF171" i="3"/>
  <c r="U171" i="3"/>
  <c r="X171" i="3"/>
  <c r="AK171" i="3"/>
  <c r="W171" i="3"/>
  <c r="AL171" i="3"/>
  <c r="H168" i="12" l="1"/>
  <c r="E168" i="13"/>
  <c r="H168" i="13"/>
  <c r="G168" i="13"/>
  <c r="G168" i="14"/>
  <c r="F167" i="17"/>
  <c r="E168" i="12"/>
  <c r="E168" i="14"/>
  <c r="F168" i="12"/>
  <c r="F168" i="14"/>
  <c r="B169" i="18"/>
  <c r="A169" i="17"/>
  <c r="C171" i="3"/>
  <c r="A169" i="16"/>
  <c r="A169" i="15"/>
  <c r="A169" i="12"/>
  <c r="F169" i="12" s="1"/>
  <c r="A169" i="14"/>
  <c r="H169" i="14" s="1"/>
  <c r="C169" i="7"/>
  <c r="A169" i="11"/>
  <c r="B169" i="7"/>
  <c r="A169" i="13"/>
  <c r="E169" i="13" s="1"/>
  <c r="X168" i="11"/>
  <c r="N168" i="11"/>
  <c r="B168" i="11"/>
  <c r="C168" i="14" s="1"/>
  <c r="O168" i="11"/>
  <c r="M168" i="11"/>
  <c r="A967" i="11"/>
  <c r="E167" i="11"/>
  <c r="D167" i="11"/>
  <c r="C167" i="11"/>
  <c r="V167" i="11"/>
  <c r="S167" i="11"/>
  <c r="P167" i="11"/>
  <c r="W167" i="11"/>
  <c r="U167" i="11"/>
  <c r="K167" i="11"/>
  <c r="R167" i="11"/>
  <c r="I167" i="11"/>
  <c r="F167" i="11"/>
  <c r="L167" i="11"/>
  <c r="T167" i="11"/>
  <c r="G167" i="11"/>
  <c r="Q167" i="11"/>
  <c r="C167" i="18"/>
  <c r="C167" i="13"/>
  <c r="F167" i="18"/>
  <c r="N167" i="18" s="1"/>
  <c r="A167" i="18" s="1"/>
  <c r="AU173" i="3"/>
  <c r="J166" i="11"/>
  <c r="H166" i="11"/>
  <c r="K168" i="15"/>
  <c r="G168" i="15"/>
  <c r="E168" i="15"/>
  <c r="I168" i="15"/>
  <c r="F168" i="15"/>
  <c r="D168" i="15"/>
  <c r="B168" i="15"/>
  <c r="H168" i="15"/>
  <c r="J168" i="15"/>
  <c r="C167" i="14"/>
  <c r="D168" i="13"/>
  <c r="I168" i="13"/>
  <c r="J168" i="13"/>
  <c r="M168" i="13"/>
  <c r="B168" i="13"/>
  <c r="L168" i="13"/>
  <c r="K168" i="13"/>
  <c r="B168" i="16"/>
  <c r="C168" i="16"/>
  <c r="C167" i="15"/>
  <c r="C167" i="17"/>
  <c r="K168" i="14"/>
  <c r="J168" i="14"/>
  <c r="D168" i="14"/>
  <c r="B168" i="14"/>
  <c r="L168" i="14"/>
  <c r="I168" i="14"/>
  <c r="G168" i="17"/>
  <c r="J168" i="17"/>
  <c r="D168" i="17"/>
  <c r="L168" i="17"/>
  <c r="B168" i="17"/>
  <c r="K168" i="17"/>
  <c r="I168" i="17"/>
  <c r="M168" i="17"/>
  <c r="E168" i="17"/>
  <c r="H168" i="17" s="1"/>
  <c r="N168" i="12"/>
  <c r="L168" i="12"/>
  <c r="J168" i="12"/>
  <c r="O168" i="12"/>
  <c r="M168" i="12"/>
  <c r="K168" i="12"/>
  <c r="P168" i="12"/>
  <c r="D168" i="12"/>
  <c r="B168" i="12"/>
  <c r="I168" i="12"/>
  <c r="G168" i="18"/>
  <c r="L168" i="18"/>
  <c r="M168" i="18"/>
  <c r="K168" i="18"/>
  <c r="J168" i="18"/>
  <c r="D168" i="18"/>
  <c r="I168" i="18"/>
  <c r="E168" i="18"/>
  <c r="F168" i="18" s="1"/>
  <c r="D168" i="7"/>
  <c r="E168" i="7" s="1"/>
  <c r="A169" i="7"/>
  <c r="AT173" i="3"/>
  <c r="AW172" i="3"/>
  <c r="AX172" i="3" s="1"/>
  <c r="U172" i="3"/>
  <c r="G172" i="3"/>
  <c r="AI172" i="3"/>
  <c r="R172" i="3"/>
  <c r="H172" i="3"/>
  <c r="O172" i="3"/>
  <c r="AJ172" i="3"/>
  <c r="AG172" i="3"/>
  <c r="AN172" i="3"/>
  <c r="AD172" i="3"/>
  <c r="I172" i="3"/>
  <c r="S172" i="3"/>
  <c r="AP172" i="3"/>
  <c r="B172" i="3"/>
  <c r="AE172" i="3"/>
  <c r="D172" i="3"/>
  <c r="AC172" i="3"/>
  <c r="AH172" i="3"/>
  <c r="L172" i="3"/>
  <c r="AL172" i="3"/>
  <c r="AF172" i="3"/>
  <c r="W172" i="3"/>
  <c r="E172" i="3"/>
  <c r="Q172" i="3"/>
  <c r="AA172" i="3"/>
  <c r="AQ172" i="3"/>
  <c r="AR172" i="3"/>
  <c r="AM172" i="3"/>
  <c r="AB172" i="3"/>
  <c r="F172" i="3"/>
  <c r="J172" i="3"/>
  <c r="T172" i="3"/>
  <c r="Z172" i="3"/>
  <c r="K172" i="3"/>
  <c r="P172" i="3"/>
  <c r="X172" i="3"/>
  <c r="Y172" i="3"/>
  <c r="V172" i="3"/>
  <c r="AO172" i="3"/>
  <c r="AK172" i="3"/>
  <c r="N168" i="18" l="1"/>
  <c r="A168" i="18" s="1"/>
  <c r="E169" i="12"/>
  <c r="G169" i="14"/>
  <c r="F168" i="17"/>
  <c r="C168" i="18"/>
  <c r="C168" i="13"/>
  <c r="C168" i="12"/>
  <c r="H169" i="12"/>
  <c r="C168" i="15"/>
  <c r="G169" i="12"/>
  <c r="C168" i="17"/>
  <c r="G169" i="13"/>
  <c r="F169" i="13"/>
  <c r="H169" i="13"/>
  <c r="B170" i="18"/>
  <c r="A170" i="17"/>
  <c r="A170" i="16"/>
  <c r="A170" i="15"/>
  <c r="C172" i="3"/>
  <c r="A170" i="14"/>
  <c r="G170" i="14" s="1"/>
  <c r="A170" i="11"/>
  <c r="B170" i="7"/>
  <c r="C170" i="7"/>
  <c r="A170" i="12"/>
  <c r="E170" i="12" s="1"/>
  <c r="A170" i="13"/>
  <c r="G170" i="13" s="1"/>
  <c r="B169" i="14"/>
  <c r="L169" i="14"/>
  <c r="K169" i="14"/>
  <c r="D169" i="14"/>
  <c r="J169" i="14"/>
  <c r="I169" i="14"/>
  <c r="F169" i="14"/>
  <c r="A968" i="11"/>
  <c r="W168" i="11"/>
  <c r="V168" i="11"/>
  <c r="U168" i="11"/>
  <c r="T168" i="11"/>
  <c r="S168" i="11"/>
  <c r="L168" i="11"/>
  <c r="E168" i="11"/>
  <c r="D168" i="11"/>
  <c r="K168" i="11"/>
  <c r="R168" i="11"/>
  <c r="F168" i="11"/>
  <c r="I168" i="11"/>
  <c r="P168" i="11"/>
  <c r="C168" i="11"/>
  <c r="Q168" i="11"/>
  <c r="G168" i="11"/>
  <c r="N169" i="12"/>
  <c r="L169" i="12"/>
  <c r="J169" i="12"/>
  <c r="O169" i="12"/>
  <c r="M169" i="12"/>
  <c r="K169" i="12"/>
  <c r="P169" i="12"/>
  <c r="B169" i="12"/>
  <c r="D169" i="12"/>
  <c r="I169" i="12"/>
  <c r="AU174" i="3"/>
  <c r="E169" i="14"/>
  <c r="I169" i="13"/>
  <c r="B169" i="13"/>
  <c r="K169" i="13"/>
  <c r="L169" i="13"/>
  <c r="D169" i="13"/>
  <c r="M169" i="13"/>
  <c r="J169" i="13"/>
  <c r="H169" i="15"/>
  <c r="D169" i="15"/>
  <c r="B169" i="15"/>
  <c r="K169" i="15"/>
  <c r="I169" i="15"/>
  <c r="F169" i="15"/>
  <c r="G169" i="15"/>
  <c r="E169" i="15"/>
  <c r="J169" i="15"/>
  <c r="B169" i="17"/>
  <c r="K169" i="17"/>
  <c r="I169" i="17"/>
  <c r="J169" i="17"/>
  <c r="M169" i="17"/>
  <c r="G169" i="17"/>
  <c r="L169" i="17"/>
  <c r="D169" i="17"/>
  <c r="E169" i="17"/>
  <c r="H169" i="17" s="1"/>
  <c r="H167" i="11"/>
  <c r="J167" i="11"/>
  <c r="B169" i="16"/>
  <c r="C169" i="16"/>
  <c r="H168" i="18"/>
  <c r="N169" i="11"/>
  <c r="B169" i="11"/>
  <c r="C169" i="12" s="1"/>
  <c r="O169" i="11"/>
  <c r="X169" i="11"/>
  <c r="M169" i="11"/>
  <c r="G169" i="18"/>
  <c r="M169" i="18"/>
  <c r="K169" i="18"/>
  <c r="L169" i="18"/>
  <c r="I169" i="18"/>
  <c r="J169" i="18"/>
  <c r="D169" i="18"/>
  <c r="E169" i="18"/>
  <c r="H169" i="18" s="1"/>
  <c r="D169" i="7"/>
  <c r="E169" i="7" s="1"/>
  <c r="A170" i="7"/>
  <c r="AT174" i="3"/>
  <c r="AW173" i="3"/>
  <c r="AX173" i="3" s="1"/>
  <c r="I173" i="3"/>
  <c r="B173" i="3"/>
  <c r="V173" i="3"/>
  <c r="AN173" i="3"/>
  <c r="E173" i="3"/>
  <c r="AA173" i="3"/>
  <c r="AO173" i="3"/>
  <c r="F173" i="3"/>
  <c r="AP173" i="3"/>
  <c r="P173" i="3"/>
  <c r="Z173" i="3"/>
  <c r="AJ173" i="3"/>
  <c r="Y173" i="3"/>
  <c r="K173" i="3"/>
  <c r="AB173" i="3"/>
  <c r="O173" i="3"/>
  <c r="W173" i="3"/>
  <c r="AG173" i="3"/>
  <c r="AK173" i="3"/>
  <c r="AE173" i="3"/>
  <c r="Q173" i="3"/>
  <c r="AC173" i="3"/>
  <c r="AL173" i="3"/>
  <c r="AQ173" i="3"/>
  <c r="AM173" i="3"/>
  <c r="AD173" i="3"/>
  <c r="G173" i="3"/>
  <c r="X173" i="3"/>
  <c r="J173" i="3"/>
  <c r="AF173" i="3"/>
  <c r="T173" i="3"/>
  <c r="S173" i="3"/>
  <c r="R173" i="3"/>
  <c r="D173" i="3"/>
  <c r="AR173" i="3"/>
  <c r="U173" i="3"/>
  <c r="L173" i="3"/>
  <c r="AI173" i="3"/>
  <c r="AH173" i="3"/>
  <c r="H173" i="3"/>
  <c r="F170" i="13" l="1"/>
  <c r="F170" i="12"/>
  <c r="F170" i="14"/>
  <c r="C169" i="15"/>
  <c r="H170" i="14"/>
  <c r="G170" i="12"/>
  <c r="E170" i="14"/>
  <c r="H170" i="12"/>
  <c r="C169" i="18"/>
  <c r="E170" i="13"/>
  <c r="F169" i="18"/>
  <c r="N169" i="18" s="1"/>
  <c r="A169" i="18" s="1"/>
  <c r="H170" i="13"/>
  <c r="B171" i="18"/>
  <c r="A171" i="17"/>
  <c r="C173" i="3"/>
  <c r="A171" i="16"/>
  <c r="A171" i="15"/>
  <c r="A171" i="12"/>
  <c r="E171" i="12" s="1"/>
  <c r="A171" i="11"/>
  <c r="A171" i="14"/>
  <c r="H171" i="14" s="1"/>
  <c r="C171" i="7"/>
  <c r="B171" i="7"/>
  <c r="A171" i="13"/>
  <c r="G171" i="13" s="1"/>
  <c r="N170" i="11"/>
  <c r="B170" i="11"/>
  <c r="C170" i="13" s="1"/>
  <c r="O170" i="11"/>
  <c r="X170" i="11"/>
  <c r="M170" i="11"/>
  <c r="C169" i="13"/>
  <c r="C169" i="14"/>
  <c r="J170" i="14"/>
  <c r="D170" i="14"/>
  <c r="B170" i="14"/>
  <c r="L170" i="14"/>
  <c r="K170" i="14"/>
  <c r="I170" i="14"/>
  <c r="K170" i="15"/>
  <c r="E170" i="15"/>
  <c r="F170" i="15"/>
  <c r="I170" i="15"/>
  <c r="G170" i="15"/>
  <c r="H170" i="15"/>
  <c r="D170" i="15"/>
  <c r="B170" i="15"/>
  <c r="J170" i="15"/>
  <c r="F169" i="17"/>
  <c r="D170" i="13"/>
  <c r="L170" i="13"/>
  <c r="J170" i="13"/>
  <c r="M170" i="13"/>
  <c r="K170" i="13"/>
  <c r="I170" i="13"/>
  <c r="B170" i="13"/>
  <c r="B170" i="16"/>
  <c r="C170" i="16"/>
  <c r="AU175" i="3"/>
  <c r="W169" i="11"/>
  <c r="T169" i="11"/>
  <c r="U169" i="11"/>
  <c r="R169" i="11"/>
  <c r="S169" i="11"/>
  <c r="P169" i="11"/>
  <c r="E169" i="11"/>
  <c r="D169" i="11"/>
  <c r="L169" i="11"/>
  <c r="F169" i="11"/>
  <c r="A969" i="11"/>
  <c r="I169" i="11"/>
  <c r="V169" i="11"/>
  <c r="C169" i="11"/>
  <c r="K169" i="11"/>
  <c r="G169" i="11"/>
  <c r="Q169" i="11"/>
  <c r="M170" i="12"/>
  <c r="P170" i="12"/>
  <c r="K170" i="12"/>
  <c r="N170" i="12"/>
  <c r="D170" i="12"/>
  <c r="L170" i="12"/>
  <c r="O170" i="12"/>
  <c r="J170" i="12"/>
  <c r="B170" i="12"/>
  <c r="I170" i="12"/>
  <c r="G170" i="17"/>
  <c r="D170" i="17"/>
  <c r="B170" i="17"/>
  <c r="L170" i="17"/>
  <c r="J170" i="17"/>
  <c r="M170" i="17"/>
  <c r="K170" i="17"/>
  <c r="I170" i="17"/>
  <c r="E170" i="17"/>
  <c r="F170" i="17" s="1"/>
  <c r="C169" i="17"/>
  <c r="J168" i="11"/>
  <c r="H168" i="11"/>
  <c r="K170" i="18"/>
  <c r="L170" i="18"/>
  <c r="J170" i="18"/>
  <c r="M170" i="18"/>
  <c r="I170" i="18"/>
  <c r="D170" i="18"/>
  <c r="G170" i="18"/>
  <c r="E170" i="18"/>
  <c r="F170" i="18" s="1"/>
  <c r="D170" i="7"/>
  <c r="E170" i="7" s="1"/>
  <c r="A171" i="7"/>
  <c r="AT175" i="3"/>
  <c r="AW174" i="3"/>
  <c r="AX174" i="3" s="1"/>
  <c r="V174" i="3"/>
  <c r="AJ174" i="3"/>
  <c r="H174" i="3"/>
  <c r="AH174" i="3"/>
  <c r="R174" i="3"/>
  <c r="AF174" i="3"/>
  <c r="AL174" i="3"/>
  <c r="S174" i="3"/>
  <c r="AQ174" i="3"/>
  <c r="D174" i="3"/>
  <c r="AG174" i="3"/>
  <c r="AR174" i="3"/>
  <c r="P174" i="3"/>
  <c r="AP174" i="3"/>
  <c r="AO174" i="3"/>
  <c r="W174" i="3"/>
  <c r="AK174" i="3"/>
  <c r="Q174" i="3"/>
  <c r="G174" i="3"/>
  <c r="Y174" i="3"/>
  <c r="F174" i="3"/>
  <c r="AA174" i="3"/>
  <c r="B174" i="3"/>
  <c r="AI174" i="3"/>
  <c r="X174" i="3"/>
  <c r="O174" i="3"/>
  <c r="E174" i="3"/>
  <c r="AM174" i="3"/>
  <c r="Z174" i="3"/>
  <c r="AC174" i="3"/>
  <c r="I174" i="3"/>
  <c r="J174" i="3"/>
  <c r="AE174" i="3"/>
  <c r="T174" i="3"/>
  <c r="AB174" i="3"/>
  <c r="AN174" i="3"/>
  <c r="U174" i="3"/>
  <c r="K174" i="3"/>
  <c r="L174" i="3"/>
  <c r="AD174" i="3"/>
  <c r="N170" i="18" l="1"/>
  <c r="A170" i="18" s="1"/>
  <c r="G171" i="12"/>
  <c r="F171" i="12"/>
  <c r="H171" i="12"/>
  <c r="C170" i="12"/>
  <c r="H170" i="17"/>
  <c r="E171" i="13"/>
  <c r="C170" i="14"/>
  <c r="H171" i="13"/>
  <c r="C170" i="18"/>
  <c r="F171" i="13"/>
  <c r="B172" i="18"/>
  <c r="A172" i="17"/>
  <c r="A172" i="15"/>
  <c r="A172" i="16"/>
  <c r="C174" i="3"/>
  <c r="B172" i="7"/>
  <c r="A172" i="11"/>
  <c r="C172" i="7"/>
  <c r="A172" i="12"/>
  <c r="H172" i="12" s="1"/>
  <c r="A172" i="14"/>
  <c r="E172" i="14" s="1"/>
  <c r="A172" i="13"/>
  <c r="F172" i="13" s="1"/>
  <c r="AU176" i="3"/>
  <c r="B171" i="11"/>
  <c r="C171" i="12" s="1"/>
  <c r="M171" i="11"/>
  <c r="O171" i="11"/>
  <c r="N171" i="11"/>
  <c r="X171" i="11"/>
  <c r="F171" i="14"/>
  <c r="M171" i="12"/>
  <c r="P171" i="12"/>
  <c r="K171" i="12"/>
  <c r="N171" i="12"/>
  <c r="D171" i="12"/>
  <c r="J171" i="12"/>
  <c r="L171" i="12"/>
  <c r="O171" i="12"/>
  <c r="B171" i="12"/>
  <c r="I171" i="12"/>
  <c r="A970" i="11"/>
  <c r="R170" i="11"/>
  <c r="K170" i="11"/>
  <c r="P170" i="11"/>
  <c r="I170" i="11"/>
  <c r="L170" i="11"/>
  <c r="E170" i="11"/>
  <c r="W170" i="11"/>
  <c r="S170" i="11"/>
  <c r="C170" i="11"/>
  <c r="F170" i="11"/>
  <c r="D170" i="11"/>
  <c r="U170" i="11"/>
  <c r="V170" i="11"/>
  <c r="T170" i="11"/>
  <c r="G170" i="11"/>
  <c r="Q170" i="11"/>
  <c r="B171" i="13"/>
  <c r="J171" i="13"/>
  <c r="K171" i="13"/>
  <c r="L171" i="13"/>
  <c r="M171" i="13"/>
  <c r="I171" i="13"/>
  <c r="D171" i="13"/>
  <c r="J171" i="14"/>
  <c r="D171" i="14"/>
  <c r="B171" i="14"/>
  <c r="K171" i="14"/>
  <c r="L171" i="14"/>
  <c r="I171" i="14"/>
  <c r="H171" i="15"/>
  <c r="B171" i="15"/>
  <c r="F171" i="15"/>
  <c r="D171" i="15"/>
  <c r="I171" i="15"/>
  <c r="G171" i="15"/>
  <c r="E171" i="15"/>
  <c r="K171" i="15"/>
  <c r="J171" i="15"/>
  <c r="H169" i="11"/>
  <c r="J169" i="11"/>
  <c r="H170" i="18"/>
  <c r="C170" i="15"/>
  <c r="B171" i="17"/>
  <c r="I171" i="17"/>
  <c r="G171" i="17"/>
  <c r="L171" i="17"/>
  <c r="M171" i="17"/>
  <c r="K171" i="17"/>
  <c r="J171" i="17"/>
  <c r="D171" i="17"/>
  <c r="E171" i="17"/>
  <c r="F171" i="17" s="1"/>
  <c r="G171" i="14"/>
  <c r="B171" i="16"/>
  <c r="C171" i="16"/>
  <c r="E171" i="14"/>
  <c r="C170" i="17"/>
  <c r="K171" i="18"/>
  <c r="M171" i="18"/>
  <c r="I171" i="18"/>
  <c r="L171" i="18"/>
  <c r="J171" i="18"/>
  <c r="D171" i="18"/>
  <c r="G171" i="18"/>
  <c r="E171" i="18"/>
  <c r="F171" i="18" s="1"/>
  <c r="D171" i="7"/>
  <c r="E171" i="7" s="1"/>
  <c r="A172" i="7"/>
  <c r="AT176" i="3"/>
  <c r="AW175" i="3"/>
  <c r="AX175" i="3" s="1"/>
  <c r="Q175" i="3"/>
  <c r="T175" i="3"/>
  <c r="X175" i="3"/>
  <c r="V175" i="3"/>
  <c r="S175" i="3"/>
  <c r="AO175" i="3"/>
  <c r="H175" i="3"/>
  <c r="AG175" i="3"/>
  <c r="O175" i="3"/>
  <c r="U175" i="3"/>
  <c r="Y175" i="3"/>
  <c r="AM175" i="3"/>
  <c r="E175" i="3"/>
  <c r="AF175" i="3"/>
  <c r="AE175" i="3"/>
  <c r="AN175" i="3"/>
  <c r="AR175" i="3"/>
  <c r="F175" i="3"/>
  <c r="G175" i="3"/>
  <c r="R175" i="3"/>
  <c r="J175" i="3"/>
  <c r="K175" i="3"/>
  <c r="AP175" i="3"/>
  <c r="L175" i="3"/>
  <c r="AI175" i="3"/>
  <c r="AD175" i="3"/>
  <c r="P175" i="3"/>
  <c r="W175" i="3"/>
  <c r="AA175" i="3"/>
  <c r="AB175" i="3"/>
  <c r="I175" i="3"/>
  <c r="AQ175" i="3"/>
  <c r="AJ175" i="3"/>
  <c r="AL175" i="3"/>
  <c r="B175" i="3"/>
  <c r="AH175" i="3"/>
  <c r="AK175" i="3"/>
  <c r="Z175" i="3"/>
  <c r="AC175" i="3"/>
  <c r="D175" i="3"/>
  <c r="E172" i="12" l="1"/>
  <c r="F172" i="12"/>
  <c r="G172" i="12"/>
  <c r="F172" i="14"/>
  <c r="G172" i="14"/>
  <c r="C171" i="15"/>
  <c r="C171" i="18"/>
  <c r="C171" i="17"/>
  <c r="C171" i="14"/>
  <c r="C171" i="13"/>
  <c r="E172" i="13"/>
  <c r="H171" i="18"/>
  <c r="H172" i="13"/>
  <c r="G172" i="13"/>
  <c r="H172" i="14"/>
  <c r="B173" i="18"/>
  <c r="A173" i="17"/>
  <c r="A173" i="16"/>
  <c r="A173" i="15"/>
  <c r="C175" i="3"/>
  <c r="A173" i="11"/>
  <c r="C173" i="7"/>
  <c r="B173" i="7"/>
  <c r="A173" i="12"/>
  <c r="H173" i="12" s="1"/>
  <c r="A173" i="14"/>
  <c r="E173" i="14" s="1"/>
  <c r="A173" i="13"/>
  <c r="E173" i="13" s="1"/>
  <c r="H171" i="17"/>
  <c r="J170" i="11"/>
  <c r="H170" i="11"/>
  <c r="A971" i="11"/>
  <c r="U171" i="11"/>
  <c r="R171" i="11"/>
  <c r="S171" i="11"/>
  <c r="P171" i="11"/>
  <c r="K171" i="11"/>
  <c r="L171" i="11"/>
  <c r="C171" i="11"/>
  <c r="W171" i="11"/>
  <c r="I171" i="11"/>
  <c r="T171" i="11"/>
  <c r="F171" i="11"/>
  <c r="D171" i="11"/>
  <c r="E171" i="11"/>
  <c r="V171" i="11"/>
  <c r="Q171" i="11"/>
  <c r="G171" i="11"/>
  <c r="B172" i="11"/>
  <c r="C172" i="18" s="1"/>
  <c r="M172" i="11"/>
  <c r="X172" i="11"/>
  <c r="N172" i="11"/>
  <c r="O172" i="11"/>
  <c r="B172" i="16"/>
  <c r="C172" i="16"/>
  <c r="D172" i="13"/>
  <c r="B172" i="13"/>
  <c r="J172" i="13"/>
  <c r="I172" i="13"/>
  <c r="K172" i="13"/>
  <c r="L172" i="13"/>
  <c r="M172" i="13"/>
  <c r="K172" i="15"/>
  <c r="E172" i="15"/>
  <c r="F172" i="15"/>
  <c r="D172" i="15"/>
  <c r="B172" i="15"/>
  <c r="I172" i="15"/>
  <c r="G172" i="15"/>
  <c r="H172" i="15"/>
  <c r="J172" i="15"/>
  <c r="AU177" i="3"/>
  <c r="N171" i="18"/>
  <c r="A171" i="18" s="1"/>
  <c r="J172" i="14"/>
  <c r="D172" i="14"/>
  <c r="B172" i="14"/>
  <c r="K172" i="14"/>
  <c r="L172" i="14"/>
  <c r="I172" i="14"/>
  <c r="G172" i="17"/>
  <c r="D172" i="17"/>
  <c r="I172" i="17"/>
  <c r="L172" i="17"/>
  <c r="J172" i="17"/>
  <c r="B172" i="17"/>
  <c r="M172" i="17"/>
  <c r="K172" i="17"/>
  <c r="E172" i="17"/>
  <c r="H172" i="17" s="1"/>
  <c r="O172" i="12"/>
  <c r="M172" i="12"/>
  <c r="P172" i="12"/>
  <c r="K172" i="12"/>
  <c r="J172" i="12"/>
  <c r="D172" i="12"/>
  <c r="B172" i="12"/>
  <c r="L172" i="12"/>
  <c r="N172" i="12"/>
  <c r="I172" i="12"/>
  <c r="K172" i="18"/>
  <c r="L172" i="18"/>
  <c r="J172" i="18"/>
  <c r="D172" i="18"/>
  <c r="M172" i="18"/>
  <c r="I172" i="18"/>
  <c r="G172" i="18"/>
  <c r="E172" i="18"/>
  <c r="H172" i="18" s="1"/>
  <c r="D172" i="7"/>
  <c r="E172" i="7" s="1"/>
  <c r="A173" i="7"/>
  <c r="AT177" i="3"/>
  <c r="AW176" i="3"/>
  <c r="AX176" i="3" s="1"/>
  <c r="AM176" i="3"/>
  <c r="AO176" i="3"/>
  <c r="O176" i="3"/>
  <c r="R176" i="3"/>
  <c r="V176" i="3"/>
  <c r="AJ176" i="3"/>
  <c r="I176" i="3"/>
  <c r="Q176" i="3"/>
  <c r="K176" i="3"/>
  <c r="D176" i="3"/>
  <c r="E176" i="3"/>
  <c r="AH176" i="3"/>
  <c r="AR176" i="3"/>
  <c r="AB176" i="3"/>
  <c r="U176" i="3"/>
  <c r="AE176" i="3"/>
  <c r="AG176" i="3"/>
  <c r="AC176" i="3"/>
  <c r="AK176" i="3"/>
  <c r="AA176" i="3"/>
  <c r="Z176" i="3"/>
  <c r="AQ176" i="3"/>
  <c r="H176" i="3"/>
  <c r="Y176" i="3"/>
  <c r="F176" i="3"/>
  <c r="AI176" i="3"/>
  <c r="B176" i="3"/>
  <c r="W176" i="3"/>
  <c r="L176" i="3"/>
  <c r="AD176" i="3"/>
  <c r="S176" i="3"/>
  <c r="AN176" i="3"/>
  <c r="AF176" i="3"/>
  <c r="X176" i="3"/>
  <c r="J176" i="3"/>
  <c r="AL176" i="3"/>
  <c r="AP176" i="3"/>
  <c r="G176" i="3"/>
  <c r="T176" i="3"/>
  <c r="P176" i="3"/>
  <c r="E173" i="12" l="1"/>
  <c r="C172" i="17"/>
  <c r="F173" i="12"/>
  <c r="H173" i="14"/>
  <c r="C172" i="13"/>
  <c r="F172" i="18"/>
  <c r="N172" i="18" s="1"/>
  <c r="A172" i="18" s="1"/>
  <c r="F173" i="14"/>
  <c r="C172" i="14"/>
  <c r="G173" i="12"/>
  <c r="C172" i="15"/>
  <c r="C172" i="12"/>
  <c r="H173" i="13"/>
  <c r="G173" i="13"/>
  <c r="F173" i="13"/>
  <c r="B174" i="18"/>
  <c r="A174" i="17"/>
  <c r="A174" i="15"/>
  <c r="C176" i="3"/>
  <c r="A174" i="16"/>
  <c r="A174" i="12"/>
  <c r="H174" i="12" s="1"/>
  <c r="A174" i="11"/>
  <c r="A174" i="14"/>
  <c r="G174" i="14" s="1"/>
  <c r="B174" i="7"/>
  <c r="C174" i="7"/>
  <c r="A174" i="13"/>
  <c r="F174" i="13" s="1"/>
  <c r="AU178" i="3"/>
  <c r="O173" i="11"/>
  <c r="M173" i="11"/>
  <c r="X173" i="11"/>
  <c r="N173" i="11"/>
  <c r="B173" i="11"/>
  <c r="C173" i="14" s="1"/>
  <c r="A972" i="11"/>
  <c r="T172" i="11"/>
  <c r="S172" i="11"/>
  <c r="R172" i="11"/>
  <c r="K172" i="11"/>
  <c r="P172" i="11"/>
  <c r="I172" i="11"/>
  <c r="D172" i="11"/>
  <c r="L172" i="11"/>
  <c r="F172" i="11"/>
  <c r="W172" i="11"/>
  <c r="C172" i="11"/>
  <c r="V172" i="11"/>
  <c r="U172" i="11"/>
  <c r="E172" i="11"/>
  <c r="G172" i="11"/>
  <c r="Q172" i="11"/>
  <c r="J171" i="11"/>
  <c r="H171" i="11"/>
  <c r="H173" i="15"/>
  <c r="D173" i="15"/>
  <c r="F173" i="15"/>
  <c r="B173" i="15"/>
  <c r="K173" i="15"/>
  <c r="I173" i="15"/>
  <c r="G173" i="15"/>
  <c r="E173" i="15"/>
  <c r="J173" i="15"/>
  <c r="D173" i="13"/>
  <c r="K173" i="13"/>
  <c r="B173" i="13"/>
  <c r="L173" i="13"/>
  <c r="I173" i="13"/>
  <c r="M173" i="13"/>
  <c r="J173" i="13"/>
  <c r="B173" i="16"/>
  <c r="C173" i="16"/>
  <c r="K173" i="14"/>
  <c r="L173" i="14"/>
  <c r="J173" i="14"/>
  <c r="B173" i="14"/>
  <c r="D173" i="14"/>
  <c r="I173" i="14"/>
  <c r="B173" i="17"/>
  <c r="K173" i="17"/>
  <c r="L173" i="17"/>
  <c r="M173" i="17"/>
  <c r="I173" i="17"/>
  <c r="D173" i="17"/>
  <c r="G173" i="17"/>
  <c r="J173" i="17"/>
  <c r="E173" i="17"/>
  <c r="F173" i="17" s="1"/>
  <c r="G173" i="14"/>
  <c r="F172" i="17"/>
  <c r="B173" i="12"/>
  <c r="O173" i="12"/>
  <c r="M173" i="12"/>
  <c r="L173" i="12"/>
  <c r="J173" i="12"/>
  <c r="D173" i="12"/>
  <c r="K173" i="12"/>
  <c r="P173" i="12"/>
  <c r="N173" i="12"/>
  <c r="I173" i="12"/>
  <c r="I173" i="18"/>
  <c r="M173" i="18"/>
  <c r="K173" i="18"/>
  <c r="L173" i="18"/>
  <c r="D173" i="18"/>
  <c r="G173" i="18"/>
  <c r="J173" i="18"/>
  <c r="E173" i="18"/>
  <c r="H173" i="18" s="1"/>
  <c r="D173" i="7"/>
  <c r="E173" i="7" s="1"/>
  <c r="A174" i="7"/>
  <c r="AT178" i="3"/>
  <c r="AW177" i="3"/>
  <c r="AX177" i="3" s="1"/>
  <c r="Q177" i="3"/>
  <c r="S177" i="3"/>
  <c r="L177" i="3"/>
  <c r="AE177" i="3"/>
  <c r="AN177" i="3"/>
  <c r="AO177" i="3"/>
  <c r="AJ177" i="3"/>
  <c r="J177" i="3"/>
  <c r="AL177" i="3"/>
  <c r="Y177" i="3"/>
  <c r="AG177" i="3"/>
  <c r="AM177" i="3"/>
  <c r="AC177" i="3"/>
  <c r="AQ177" i="3"/>
  <c r="O177" i="3"/>
  <c r="I177" i="3"/>
  <c r="X177" i="3"/>
  <c r="G177" i="3"/>
  <c r="AI177" i="3"/>
  <c r="AD177" i="3"/>
  <c r="W177" i="3"/>
  <c r="U177" i="3"/>
  <c r="AH177" i="3"/>
  <c r="R177" i="3"/>
  <c r="H177" i="3"/>
  <c r="AK177" i="3"/>
  <c r="AF177" i="3"/>
  <c r="AR177" i="3"/>
  <c r="T177" i="3"/>
  <c r="AB177" i="3"/>
  <c r="E177" i="3"/>
  <c r="Z177" i="3"/>
  <c r="AP177" i="3"/>
  <c r="K177" i="3"/>
  <c r="B177" i="3"/>
  <c r="D177" i="3"/>
  <c r="F177" i="3"/>
  <c r="AA177" i="3"/>
  <c r="V177" i="3"/>
  <c r="P177" i="3"/>
  <c r="H173" i="17" l="1"/>
  <c r="C173" i="13"/>
  <c r="E174" i="12"/>
  <c r="E174" i="13"/>
  <c r="G174" i="13"/>
  <c r="H174" i="13"/>
  <c r="C173" i="17"/>
  <c r="C173" i="15"/>
  <c r="E174" i="14"/>
  <c r="C173" i="18"/>
  <c r="C173" i="12"/>
  <c r="F174" i="12"/>
  <c r="G174" i="12"/>
  <c r="F173" i="18"/>
  <c r="N173" i="18" s="1"/>
  <c r="A173" i="18" s="1"/>
  <c r="B175" i="18"/>
  <c r="A175" i="17"/>
  <c r="A175" i="16"/>
  <c r="A175" i="15"/>
  <c r="C177" i="3"/>
  <c r="B175" i="7"/>
  <c r="A175" i="11"/>
  <c r="A175" i="12"/>
  <c r="E175" i="12" s="1"/>
  <c r="A175" i="14"/>
  <c r="G175" i="14" s="1"/>
  <c r="C175" i="7"/>
  <c r="A175" i="13"/>
  <c r="F175" i="13" s="1"/>
  <c r="X174" i="11"/>
  <c r="O174" i="11"/>
  <c r="N174" i="11"/>
  <c r="B174" i="11"/>
  <c r="M174" i="11"/>
  <c r="J174" i="12"/>
  <c r="D174" i="12"/>
  <c r="B174" i="12"/>
  <c r="P174" i="12"/>
  <c r="K174" i="12"/>
  <c r="L174" i="12"/>
  <c r="N174" i="12"/>
  <c r="M174" i="12"/>
  <c r="O174" i="12"/>
  <c r="I174" i="12"/>
  <c r="F174" i="14"/>
  <c r="D174" i="13"/>
  <c r="L174" i="13"/>
  <c r="I174" i="13"/>
  <c r="K174" i="13"/>
  <c r="B174" i="13"/>
  <c r="M174" i="13"/>
  <c r="J174" i="13"/>
  <c r="K174" i="15"/>
  <c r="E174" i="15"/>
  <c r="H174" i="15"/>
  <c r="I174" i="15"/>
  <c r="G174" i="15"/>
  <c r="F174" i="15"/>
  <c r="D174" i="15"/>
  <c r="B174" i="15"/>
  <c r="J174" i="15"/>
  <c r="B174" i="16"/>
  <c r="C174" i="16"/>
  <c r="J172" i="11"/>
  <c r="H172" i="11"/>
  <c r="I173" i="11"/>
  <c r="F173" i="11"/>
  <c r="E173" i="11"/>
  <c r="D173" i="11"/>
  <c r="C173" i="11"/>
  <c r="A973" i="11"/>
  <c r="U173" i="11"/>
  <c r="R173" i="11"/>
  <c r="L173" i="11"/>
  <c r="K173" i="11"/>
  <c r="V173" i="11"/>
  <c r="S173" i="11"/>
  <c r="P173" i="11"/>
  <c r="W173" i="11"/>
  <c r="T173" i="11"/>
  <c r="Q173" i="11"/>
  <c r="G173" i="11"/>
  <c r="G174" i="17"/>
  <c r="D174" i="17"/>
  <c r="M174" i="17"/>
  <c r="L174" i="17"/>
  <c r="J174" i="17"/>
  <c r="K174" i="17"/>
  <c r="B174" i="17"/>
  <c r="I174" i="17"/>
  <c r="E174" i="17"/>
  <c r="H174" i="17" s="1"/>
  <c r="K174" i="14"/>
  <c r="D174" i="14"/>
  <c r="L174" i="14"/>
  <c r="J174" i="14"/>
  <c r="B174" i="14"/>
  <c r="I174" i="14"/>
  <c r="AU179" i="3"/>
  <c r="H174" i="14"/>
  <c r="K174" i="18"/>
  <c r="M174" i="18"/>
  <c r="I174" i="18"/>
  <c r="L174" i="18"/>
  <c r="J174" i="18"/>
  <c r="G174" i="18"/>
  <c r="D174" i="18"/>
  <c r="E174" i="18"/>
  <c r="F174" i="18" s="1"/>
  <c r="D174" i="7"/>
  <c r="E174" i="7" s="1"/>
  <c r="A175" i="7"/>
  <c r="AT179" i="3"/>
  <c r="AW178" i="3"/>
  <c r="AX178" i="3" s="1"/>
  <c r="V178" i="3"/>
  <c r="E178" i="3"/>
  <c r="I178" i="3"/>
  <c r="AB178" i="3"/>
  <c r="AO178" i="3"/>
  <c r="AI178" i="3"/>
  <c r="AJ178" i="3"/>
  <c r="S178" i="3"/>
  <c r="AF178" i="3"/>
  <c r="AN178" i="3"/>
  <c r="D178" i="3"/>
  <c r="Q178" i="3"/>
  <c r="T178" i="3"/>
  <c r="AQ178" i="3"/>
  <c r="W178" i="3"/>
  <c r="AM178" i="3"/>
  <c r="F178" i="3"/>
  <c r="G178" i="3"/>
  <c r="O178" i="3"/>
  <c r="L178" i="3"/>
  <c r="AH178" i="3"/>
  <c r="X178" i="3"/>
  <c r="J178" i="3"/>
  <c r="K178" i="3"/>
  <c r="AA178" i="3"/>
  <c r="B178" i="3"/>
  <c r="AE178" i="3"/>
  <c r="R178" i="3"/>
  <c r="H178" i="3"/>
  <c r="AR178" i="3"/>
  <c r="AC178" i="3"/>
  <c r="AG178" i="3"/>
  <c r="Y178" i="3"/>
  <c r="AD178" i="3"/>
  <c r="Z178" i="3"/>
  <c r="U178" i="3"/>
  <c r="AK178" i="3"/>
  <c r="AL178" i="3"/>
  <c r="AP178" i="3"/>
  <c r="P178" i="3"/>
  <c r="E175" i="13" l="1"/>
  <c r="E175" i="14"/>
  <c r="F175" i="14"/>
  <c r="H175" i="13"/>
  <c r="G175" i="13"/>
  <c r="H175" i="14"/>
  <c r="H174" i="18"/>
  <c r="N174" i="18"/>
  <c r="A174" i="18" s="1"/>
  <c r="B176" i="18"/>
  <c r="A176" i="17"/>
  <c r="C178" i="3"/>
  <c r="A176" i="16"/>
  <c r="A176" i="15"/>
  <c r="C176" i="7"/>
  <c r="A176" i="11"/>
  <c r="A176" i="12"/>
  <c r="G176" i="12" s="1"/>
  <c r="B176" i="7"/>
  <c r="A176" i="14"/>
  <c r="G176" i="14" s="1"/>
  <c r="A176" i="13"/>
  <c r="F176" i="13" s="1"/>
  <c r="N175" i="12"/>
  <c r="L175" i="12"/>
  <c r="J175" i="12"/>
  <c r="M175" i="12"/>
  <c r="P175" i="12"/>
  <c r="O175" i="12"/>
  <c r="D175" i="12"/>
  <c r="B175" i="12"/>
  <c r="K175" i="12"/>
  <c r="I175" i="12"/>
  <c r="F175" i="12"/>
  <c r="A974" i="11"/>
  <c r="D174" i="11"/>
  <c r="W174" i="11"/>
  <c r="V174" i="11"/>
  <c r="U174" i="11"/>
  <c r="P174" i="11"/>
  <c r="I174" i="11"/>
  <c r="T174" i="11"/>
  <c r="R174" i="11"/>
  <c r="L174" i="11"/>
  <c r="K174" i="11"/>
  <c r="F174" i="11"/>
  <c r="C174" i="11"/>
  <c r="E174" i="11"/>
  <c r="S174" i="11"/>
  <c r="Q174" i="11"/>
  <c r="G174" i="11"/>
  <c r="C174" i="13"/>
  <c r="C174" i="15"/>
  <c r="AU180" i="3"/>
  <c r="K175" i="13"/>
  <c r="M175" i="13"/>
  <c r="J175" i="13"/>
  <c r="D175" i="13"/>
  <c r="I175" i="13"/>
  <c r="L175" i="13"/>
  <c r="B175" i="13"/>
  <c r="B175" i="16"/>
  <c r="C175" i="16"/>
  <c r="H173" i="11"/>
  <c r="J173" i="11"/>
  <c r="F174" i="17"/>
  <c r="C174" i="12"/>
  <c r="B175" i="17"/>
  <c r="K175" i="17"/>
  <c r="D175" i="17"/>
  <c r="M175" i="17"/>
  <c r="I175" i="17"/>
  <c r="L175" i="17"/>
  <c r="J175" i="17"/>
  <c r="G175" i="17"/>
  <c r="E175" i="17"/>
  <c r="F175" i="17" s="1"/>
  <c r="M175" i="11"/>
  <c r="X175" i="11"/>
  <c r="N175" i="11"/>
  <c r="O175" i="11"/>
  <c r="B175" i="11"/>
  <c r="C175" i="17" s="1"/>
  <c r="C174" i="18"/>
  <c r="H175" i="15"/>
  <c r="D175" i="15"/>
  <c r="K175" i="15"/>
  <c r="I175" i="15"/>
  <c r="G175" i="15"/>
  <c r="E175" i="15"/>
  <c r="F175" i="15"/>
  <c r="B175" i="15"/>
  <c r="J175" i="15"/>
  <c r="G175" i="12"/>
  <c r="H175" i="12"/>
  <c r="C174" i="14"/>
  <c r="C174" i="17"/>
  <c r="D175" i="14"/>
  <c r="B175" i="14"/>
  <c r="K175" i="14"/>
  <c r="L175" i="14"/>
  <c r="J175" i="14"/>
  <c r="I175" i="14"/>
  <c r="I175" i="18"/>
  <c r="L175" i="18"/>
  <c r="J175" i="18"/>
  <c r="D175" i="18"/>
  <c r="M175" i="18"/>
  <c r="K175" i="18"/>
  <c r="G175" i="18"/>
  <c r="E175" i="18"/>
  <c r="H175" i="18" s="1"/>
  <c r="D175" i="7"/>
  <c r="E175" i="7" s="1"/>
  <c r="A176" i="7"/>
  <c r="AT180" i="3"/>
  <c r="AW179" i="3"/>
  <c r="AX179" i="3" s="1"/>
  <c r="S179" i="3"/>
  <c r="AC179" i="3"/>
  <c r="AI179" i="3"/>
  <c r="G179" i="3"/>
  <c r="AO179" i="3"/>
  <c r="K179" i="3"/>
  <c r="AD179" i="3"/>
  <c r="B179" i="3"/>
  <c r="F179" i="3"/>
  <c r="R179" i="3"/>
  <c r="AB179" i="3"/>
  <c r="X179" i="3"/>
  <c r="Z179" i="3"/>
  <c r="AE179" i="3"/>
  <c r="AF179" i="3"/>
  <c r="L179" i="3"/>
  <c r="AP179" i="3"/>
  <c r="AR179" i="3"/>
  <c r="V179" i="3"/>
  <c r="D179" i="3"/>
  <c r="J179" i="3"/>
  <c r="Q179" i="3"/>
  <c r="AK179" i="3"/>
  <c r="W179" i="3"/>
  <c r="Y179" i="3"/>
  <c r="AQ179" i="3"/>
  <c r="AL179" i="3"/>
  <c r="AJ179" i="3"/>
  <c r="U179" i="3"/>
  <c r="H179" i="3"/>
  <c r="AG179" i="3"/>
  <c r="AA179" i="3"/>
  <c r="T179" i="3"/>
  <c r="O179" i="3"/>
  <c r="AN179" i="3"/>
  <c r="I179" i="3"/>
  <c r="E179" i="3"/>
  <c r="AH179" i="3"/>
  <c r="P179" i="3"/>
  <c r="AM179" i="3"/>
  <c r="C175" i="18" l="1"/>
  <c r="C175" i="14"/>
  <c r="C175" i="15"/>
  <c r="F176" i="12"/>
  <c r="H176" i="13"/>
  <c r="E176" i="13"/>
  <c r="C175" i="12"/>
  <c r="G176" i="13"/>
  <c r="C175" i="13"/>
  <c r="H175" i="17"/>
  <c r="F176" i="14"/>
  <c r="H176" i="14"/>
  <c r="E176" i="14"/>
  <c r="B177" i="18"/>
  <c r="A177" i="17"/>
  <c r="A177" i="15"/>
  <c r="A177" i="16"/>
  <c r="C179" i="3"/>
  <c r="B177" i="7"/>
  <c r="A177" i="11"/>
  <c r="C177" i="7"/>
  <c r="A177" i="12"/>
  <c r="G177" i="12" s="1"/>
  <c r="A177" i="14"/>
  <c r="G177" i="14" s="1"/>
  <c r="A177" i="13"/>
  <c r="F177" i="13" s="1"/>
  <c r="B176" i="11"/>
  <c r="C176" i="13" s="1"/>
  <c r="O176" i="11"/>
  <c r="M176" i="11"/>
  <c r="N176" i="11"/>
  <c r="X176" i="11"/>
  <c r="F175" i="18"/>
  <c r="N175" i="18" s="1"/>
  <c r="A175" i="18" s="1"/>
  <c r="A975" i="11"/>
  <c r="V175" i="11"/>
  <c r="W175" i="11"/>
  <c r="T175" i="11"/>
  <c r="U175" i="11"/>
  <c r="R175" i="11"/>
  <c r="I175" i="11"/>
  <c r="F175" i="11"/>
  <c r="S175" i="11"/>
  <c r="K175" i="11"/>
  <c r="E175" i="11"/>
  <c r="L175" i="11"/>
  <c r="C175" i="11"/>
  <c r="D175" i="11"/>
  <c r="P175" i="11"/>
  <c r="Q175" i="11"/>
  <c r="G175" i="11"/>
  <c r="J174" i="11"/>
  <c r="H174" i="11"/>
  <c r="AU181" i="3"/>
  <c r="B176" i="13"/>
  <c r="L176" i="13"/>
  <c r="D176" i="13"/>
  <c r="K176" i="13"/>
  <c r="I176" i="13"/>
  <c r="J176" i="13"/>
  <c r="M176" i="13"/>
  <c r="K176" i="12"/>
  <c r="P176" i="12"/>
  <c r="N176" i="12"/>
  <c r="D176" i="12"/>
  <c r="O176" i="12"/>
  <c r="M176" i="12"/>
  <c r="J176" i="12"/>
  <c r="L176" i="12"/>
  <c r="B176" i="12"/>
  <c r="I176" i="12"/>
  <c r="H176" i="12"/>
  <c r="L176" i="14"/>
  <c r="J176" i="14"/>
  <c r="D176" i="14"/>
  <c r="K176" i="14"/>
  <c r="B176" i="14"/>
  <c r="I176" i="14"/>
  <c r="G176" i="17"/>
  <c r="J176" i="17"/>
  <c r="D176" i="17"/>
  <c r="M176" i="17"/>
  <c r="L176" i="17"/>
  <c r="K176" i="17"/>
  <c r="B176" i="17"/>
  <c r="I176" i="17"/>
  <c r="E176" i="17"/>
  <c r="F176" i="17" s="1"/>
  <c r="K176" i="15"/>
  <c r="G176" i="15"/>
  <c r="E176" i="15"/>
  <c r="H176" i="15"/>
  <c r="I176" i="15"/>
  <c r="F176" i="15"/>
  <c r="D176" i="15"/>
  <c r="B176" i="15"/>
  <c r="J176" i="15"/>
  <c r="B176" i="16"/>
  <c r="C176" i="16"/>
  <c r="E176" i="12"/>
  <c r="K176" i="18"/>
  <c r="M176" i="18"/>
  <c r="I176" i="18"/>
  <c r="L176" i="18"/>
  <c r="J176" i="18"/>
  <c r="G176" i="18"/>
  <c r="D176" i="18"/>
  <c r="E176" i="18"/>
  <c r="F176" i="18" s="1"/>
  <c r="D176" i="7"/>
  <c r="E176" i="7" s="1"/>
  <c r="A177" i="7"/>
  <c r="AT181" i="3"/>
  <c r="AW180" i="3"/>
  <c r="AX180" i="3" s="1"/>
  <c r="W180" i="3"/>
  <c r="S180" i="3"/>
  <c r="O180" i="3"/>
  <c r="AI180" i="3"/>
  <c r="AR180" i="3"/>
  <c r="K180" i="3"/>
  <c r="AF180" i="3"/>
  <c r="AL180" i="3"/>
  <c r="L180" i="3"/>
  <c r="Z180" i="3"/>
  <c r="U180" i="3"/>
  <c r="Y180" i="3"/>
  <c r="AA180" i="3"/>
  <c r="H180" i="3"/>
  <c r="E180" i="3"/>
  <c r="X180" i="3"/>
  <c r="AK180" i="3"/>
  <c r="F180" i="3"/>
  <c r="AH180" i="3"/>
  <c r="J180" i="3"/>
  <c r="T180" i="3"/>
  <c r="I180" i="3"/>
  <c r="AO180" i="3"/>
  <c r="G180" i="3"/>
  <c r="AJ180" i="3"/>
  <c r="AB180" i="3"/>
  <c r="B180" i="3"/>
  <c r="AD180" i="3"/>
  <c r="P180" i="3"/>
  <c r="AE180" i="3"/>
  <c r="AG180" i="3"/>
  <c r="R180" i="3"/>
  <c r="AM180" i="3"/>
  <c r="D180" i="3"/>
  <c r="AC180" i="3"/>
  <c r="AQ180" i="3"/>
  <c r="Q180" i="3"/>
  <c r="AN180" i="3"/>
  <c r="AP180" i="3"/>
  <c r="V180" i="3"/>
  <c r="H177" i="14" l="1"/>
  <c r="E177" i="14"/>
  <c r="H177" i="13"/>
  <c r="G177" i="13"/>
  <c r="F177" i="14"/>
  <c r="N176" i="18"/>
  <c r="A176" i="18" s="1"/>
  <c r="E177" i="13"/>
  <c r="C176" i="14"/>
  <c r="E177" i="12"/>
  <c r="H176" i="17"/>
  <c r="C176" i="15"/>
  <c r="F177" i="12"/>
  <c r="C176" i="12"/>
  <c r="H177" i="12"/>
  <c r="C176" i="17"/>
  <c r="B178" i="18"/>
  <c r="A178" i="17"/>
  <c r="C180" i="3"/>
  <c r="A178" i="16"/>
  <c r="A178" i="15"/>
  <c r="C178" i="7"/>
  <c r="A178" i="12"/>
  <c r="G178" i="12" s="1"/>
  <c r="A178" i="14"/>
  <c r="G178" i="14" s="1"/>
  <c r="A178" i="11"/>
  <c r="B178" i="7"/>
  <c r="A178" i="13"/>
  <c r="G178" i="13" s="1"/>
  <c r="C176" i="18"/>
  <c r="AU182" i="3"/>
  <c r="X177" i="11"/>
  <c r="O177" i="11"/>
  <c r="M177" i="11"/>
  <c r="N177" i="11"/>
  <c r="B177" i="11"/>
  <c r="C177" i="14" s="1"/>
  <c r="H176" i="18"/>
  <c r="B177" i="16"/>
  <c r="C177" i="16"/>
  <c r="L177" i="13"/>
  <c r="K177" i="13"/>
  <c r="B177" i="13"/>
  <c r="D177" i="13"/>
  <c r="I177" i="13"/>
  <c r="M177" i="13"/>
  <c r="J177" i="13"/>
  <c r="H177" i="15"/>
  <c r="B177" i="15"/>
  <c r="K177" i="15"/>
  <c r="I177" i="15"/>
  <c r="F177" i="15"/>
  <c r="D177" i="15"/>
  <c r="G177" i="15"/>
  <c r="E177" i="15"/>
  <c r="J177" i="15"/>
  <c r="A976" i="11"/>
  <c r="T176" i="11"/>
  <c r="S176" i="11"/>
  <c r="R176" i="11"/>
  <c r="K176" i="11"/>
  <c r="P176" i="11"/>
  <c r="I176" i="11"/>
  <c r="D176" i="11"/>
  <c r="U176" i="11"/>
  <c r="E176" i="11"/>
  <c r="V176" i="11"/>
  <c r="L176" i="11"/>
  <c r="F176" i="11"/>
  <c r="W176" i="11"/>
  <c r="C176" i="11"/>
  <c r="G176" i="11"/>
  <c r="Q176" i="11"/>
  <c r="J175" i="11"/>
  <c r="H175" i="11"/>
  <c r="L177" i="14"/>
  <c r="J177" i="14"/>
  <c r="D177" i="14"/>
  <c r="K177" i="14"/>
  <c r="B177" i="14"/>
  <c r="I177" i="14"/>
  <c r="B177" i="17"/>
  <c r="I177" i="17"/>
  <c r="J177" i="17"/>
  <c r="M177" i="17"/>
  <c r="K177" i="17"/>
  <c r="L177" i="17"/>
  <c r="G177" i="17"/>
  <c r="D177" i="17"/>
  <c r="E177" i="17"/>
  <c r="H177" i="17" s="1"/>
  <c r="K177" i="12"/>
  <c r="P177" i="12"/>
  <c r="N177" i="12"/>
  <c r="D177" i="12"/>
  <c r="O177" i="12"/>
  <c r="M177" i="12"/>
  <c r="L177" i="12"/>
  <c r="J177" i="12"/>
  <c r="B177" i="12"/>
  <c r="I177" i="12"/>
  <c r="K177" i="18"/>
  <c r="L177" i="18"/>
  <c r="J177" i="18"/>
  <c r="M177" i="18"/>
  <c r="I177" i="18"/>
  <c r="G177" i="18"/>
  <c r="D177" i="18"/>
  <c r="E177" i="18"/>
  <c r="F177" i="18" s="1"/>
  <c r="D177" i="7"/>
  <c r="E177" i="7" s="1"/>
  <c r="A178" i="7"/>
  <c r="AT182" i="3"/>
  <c r="AW181" i="3"/>
  <c r="AX181" i="3" s="1"/>
  <c r="AF181" i="3"/>
  <c r="P181" i="3"/>
  <c r="AA181" i="3"/>
  <c r="AI181" i="3"/>
  <c r="AR181" i="3"/>
  <c r="W181" i="3"/>
  <c r="AM181" i="3"/>
  <c r="AB181" i="3"/>
  <c r="AQ181" i="3"/>
  <c r="V181" i="3"/>
  <c r="Q181" i="3"/>
  <c r="AJ181" i="3"/>
  <c r="K181" i="3"/>
  <c r="B181" i="3"/>
  <c r="AP181" i="3"/>
  <c r="G181" i="3"/>
  <c r="L181" i="3"/>
  <c r="AG181" i="3"/>
  <c r="X181" i="3"/>
  <c r="U181" i="3"/>
  <c r="AE181" i="3"/>
  <c r="T181" i="3"/>
  <c r="F181" i="3"/>
  <c r="Y181" i="3"/>
  <c r="O181" i="3"/>
  <c r="AH181" i="3"/>
  <c r="J181" i="3"/>
  <c r="D181" i="3"/>
  <c r="AK181" i="3"/>
  <c r="H181" i="3"/>
  <c r="AO181" i="3"/>
  <c r="AN181" i="3"/>
  <c r="AD181" i="3"/>
  <c r="I181" i="3"/>
  <c r="R181" i="3"/>
  <c r="AL181" i="3"/>
  <c r="S181" i="3"/>
  <c r="E181" i="3"/>
  <c r="Z181" i="3"/>
  <c r="AC181" i="3"/>
  <c r="N177" i="18" l="1"/>
  <c r="A177" i="18" s="1"/>
  <c r="C177" i="18"/>
  <c r="C177" i="15"/>
  <c r="C177" i="13"/>
  <c r="H177" i="18"/>
  <c r="C177" i="12"/>
  <c r="C177" i="17"/>
  <c r="F178" i="13"/>
  <c r="E178" i="13"/>
  <c r="H178" i="13"/>
  <c r="F177" i="17"/>
  <c r="B179" i="18"/>
  <c r="A179" i="17"/>
  <c r="C181" i="3"/>
  <c r="A179" i="16"/>
  <c r="A179" i="15"/>
  <c r="A179" i="14"/>
  <c r="F179" i="14" s="1"/>
  <c r="C179" i="7"/>
  <c r="A179" i="12"/>
  <c r="H179" i="12" s="1"/>
  <c r="A179" i="11"/>
  <c r="B179" i="7"/>
  <c r="A179" i="13"/>
  <c r="H179" i="13" s="1"/>
  <c r="O178" i="12"/>
  <c r="B178" i="12"/>
  <c r="M178" i="12"/>
  <c r="K178" i="12"/>
  <c r="L178" i="12"/>
  <c r="J178" i="12"/>
  <c r="D178" i="12"/>
  <c r="N178" i="12"/>
  <c r="P178" i="12"/>
  <c r="I178" i="12"/>
  <c r="K178" i="14"/>
  <c r="L178" i="14"/>
  <c r="B178" i="14"/>
  <c r="J178" i="14"/>
  <c r="D178" i="14"/>
  <c r="I178" i="14"/>
  <c r="AU183" i="3"/>
  <c r="B178" i="16"/>
  <c r="C178" i="16"/>
  <c r="H178" i="12"/>
  <c r="H178" i="14"/>
  <c r="B178" i="13"/>
  <c r="K178" i="13"/>
  <c r="J178" i="13"/>
  <c r="I178" i="13"/>
  <c r="D178" i="13"/>
  <c r="L178" i="13"/>
  <c r="M178" i="13"/>
  <c r="K178" i="15"/>
  <c r="I178" i="15"/>
  <c r="G178" i="15"/>
  <c r="E178" i="15"/>
  <c r="H178" i="15"/>
  <c r="F178" i="15"/>
  <c r="D178" i="15"/>
  <c r="B178" i="15"/>
  <c r="J178" i="15"/>
  <c r="E178" i="12"/>
  <c r="E178" i="14"/>
  <c r="U177" i="11"/>
  <c r="R177" i="11"/>
  <c r="S177" i="11"/>
  <c r="P177" i="11"/>
  <c r="K177" i="11"/>
  <c r="L177" i="11"/>
  <c r="C177" i="11"/>
  <c r="A977" i="11"/>
  <c r="F177" i="11"/>
  <c r="D177" i="11"/>
  <c r="E177" i="11"/>
  <c r="W177" i="11"/>
  <c r="T177" i="11"/>
  <c r="V177" i="11"/>
  <c r="I177" i="11"/>
  <c r="Q177" i="11"/>
  <c r="G177" i="11"/>
  <c r="G178" i="17"/>
  <c r="M178" i="17"/>
  <c r="K178" i="17"/>
  <c r="L178" i="17"/>
  <c r="J178" i="17"/>
  <c r="D178" i="17"/>
  <c r="B178" i="17"/>
  <c r="I178" i="17"/>
  <c r="E178" i="17"/>
  <c r="F178" i="17" s="1"/>
  <c r="J176" i="11"/>
  <c r="H176" i="11"/>
  <c r="F178" i="12"/>
  <c r="F178" i="14"/>
  <c r="O178" i="11"/>
  <c r="M178" i="11"/>
  <c r="X178" i="11"/>
  <c r="B178" i="11"/>
  <c r="C178" i="17" s="1"/>
  <c r="N178" i="11"/>
  <c r="K178" i="18"/>
  <c r="I178" i="18"/>
  <c r="M178" i="18"/>
  <c r="L178" i="18"/>
  <c r="G178" i="18"/>
  <c r="J178" i="18"/>
  <c r="D178" i="18"/>
  <c r="E178" i="18"/>
  <c r="H178" i="18" s="1"/>
  <c r="D178" i="7"/>
  <c r="E178" i="7" s="1"/>
  <c r="A179" i="7"/>
  <c r="AT183" i="3"/>
  <c r="AW182" i="3"/>
  <c r="AX182" i="3" s="1"/>
  <c r="AL182" i="3"/>
  <c r="R182" i="3"/>
  <c r="P182" i="3"/>
  <c r="Y182" i="3"/>
  <c r="AH182" i="3"/>
  <c r="AN182" i="3"/>
  <c r="AE182" i="3"/>
  <c r="AB182" i="3"/>
  <c r="W182" i="3"/>
  <c r="E182" i="3"/>
  <c r="K182" i="3"/>
  <c r="Z182" i="3"/>
  <c r="I182" i="3"/>
  <c r="AJ182" i="3"/>
  <c r="AK182" i="3"/>
  <c r="AO182" i="3"/>
  <c r="AA182" i="3"/>
  <c r="H182" i="3"/>
  <c r="B182" i="3"/>
  <c r="J182" i="3"/>
  <c r="T182" i="3"/>
  <c r="F182" i="3"/>
  <c r="AF182" i="3"/>
  <c r="Q182" i="3"/>
  <c r="O182" i="3"/>
  <c r="AG182" i="3"/>
  <c r="S182" i="3"/>
  <c r="X182" i="3"/>
  <c r="AM182" i="3"/>
  <c r="U182" i="3"/>
  <c r="D182" i="3"/>
  <c r="AD182" i="3"/>
  <c r="AR182" i="3"/>
  <c r="AC182" i="3"/>
  <c r="L182" i="3"/>
  <c r="V182" i="3"/>
  <c r="AQ182" i="3"/>
  <c r="AI182" i="3"/>
  <c r="AP182" i="3"/>
  <c r="G182" i="3"/>
  <c r="H179" i="14" l="1"/>
  <c r="G179" i="14"/>
  <c r="E179" i="13"/>
  <c r="F179" i="13"/>
  <c r="E179" i="14"/>
  <c r="H178" i="17"/>
  <c r="C178" i="18"/>
  <c r="G179" i="13"/>
  <c r="B180" i="18"/>
  <c r="A180" i="17"/>
  <c r="A180" i="16"/>
  <c r="A180" i="15"/>
  <c r="C182" i="3"/>
  <c r="A180" i="14"/>
  <c r="G180" i="14" s="1"/>
  <c r="A180" i="11"/>
  <c r="A180" i="12"/>
  <c r="E180" i="12" s="1"/>
  <c r="B180" i="7"/>
  <c r="C180" i="7"/>
  <c r="A180" i="13"/>
  <c r="G180" i="13" s="1"/>
  <c r="A978" i="11"/>
  <c r="L178" i="11"/>
  <c r="E178" i="11"/>
  <c r="F178" i="11"/>
  <c r="C178" i="11"/>
  <c r="D178" i="11"/>
  <c r="T178" i="11"/>
  <c r="S178" i="11"/>
  <c r="I178" i="11"/>
  <c r="V178" i="11"/>
  <c r="W178" i="11"/>
  <c r="U178" i="11"/>
  <c r="K178" i="11"/>
  <c r="R178" i="11"/>
  <c r="P178" i="11"/>
  <c r="Q178" i="11"/>
  <c r="G178" i="11"/>
  <c r="H177" i="11"/>
  <c r="J177" i="11"/>
  <c r="AU184" i="3"/>
  <c r="K179" i="14"/>
  <c r="L179" i="14"/>
  <c r="B179" i="14"/>
  <c r="J179" i="14"/>
  <c r="D179" i="14"/>
  <c r="I179" i="14"/>
  <c r="O179" i="12"/>
  <c r="B179" i="12"/>
  <c r="M179" i="12"/>
  <c r="K179" i="12"/>
  <c r="L179" i="12"/>
  <c r="J179" i="12"/>
  <c r="D179" i="12"/>
  <c r="P179" i="12"/>
  <c r="N179" i="12"/>
  <c r="I179" i="12"/>
  <c r="E179" i="12"/>
  <c r="C178" i="12"/>
  <c r="G179" i="12"/>
  <c r="C178" i="15"/>
  <c r="B179" i="13"/>
  <c r="L179" i="13"/>
  <c r="I179" i="13"/>
  <c r="J179" i="13"/>
  <c r="D179" i="13"/>
  <c r="M179" i="13"/>
  <c r="K179" i="13"/>
  <c r="H179" i="15"/>
  <c r="B179" i="15"/>
  <c r="F179" i="15"/>
  <c r="D179" i="15"/>
  <c r="K179" i="15"/>
  <c r="I179" i="15"/>
  <c r="G179" i="15"/>
  <c r="E179" i="15"/>
  <c r="J179" i="15"/>
  <c r="F179" i="12"/>
  <c r="C178" i="14"/>
  <c r="B179" i="17"/>
  <c r="I179" i="17"/>
  <c r="L179" i="17"/>
  <c r="M179" i="17"/>
  <c r="K179" i="17"/>
  <c r="J179" i="17"/>
  <c r="G179" i="17"/>
  <c r="D179" i="17"/>
  <c r="E179" i="17"/>
  <c r="H179" i="17" s="1"/>
  <c r="B179" i="16"/>
  <c r="C179" i="16"/>
  <c r="F178" i="18"/>
  <c r="N178" i="18" s="1"/>
  <c r="A178" i="18" s="1"/>
  <c r="C178" i="13"/>
  <c r="O179" i="11"/>
  <c r="N179" i="11"/>
  <c r="M179" i="11"/>
  <c r="X179" i="11"/>
  <c r="B179" i="11"/>
  <c r="C179" i="12" s="1"/>
  <c r="K179" i="18"/>
  <c r="M179" i="18"/>
  <c r="I179" i="18"/>
  <c r="L179" i="18"/>
  <c r="G179" i="18"/>
  <c r="J179" i="18"/>
  <c r="D179" i="18"/>
  <c r="E179" i="18"/>
  <c r="H179" i="18" s="1"/>
  <c r="D179" i="7"/>
  <c r="E179" i="7" s="1"/>
  <c r="A180" i="7"/>
  <c r="AT184" i="3"/>
  <c r="AW183" i="3"/>
  <c r="AX183" i="3" s="1"/>
  <c r="AO183" i="3"/>
  <c r="AM183" i="3"/>
  <c r="AN183" i="3"/>
  <c r="AA183" i="3"/>
  <c r="AL183" i="3"/>
  <c r="AH183" i="3"/>
  <c r="L183" i="3"/>
  <c r="AJ183" i="3"/>
  <c r="R183" i="3"/>
  <c r="S183" i="3"/>
  <c r="AB183" i="3"/>
  <c r="K183" i="3"/>
  <c r="AP183" i="3"/>
  <c r="AG183" i="3"/>
  <c r="AE183" i="3"/>
  <c r="W183" i="3"/>
  <c r="B183" i="3"/>
  <c r="AK183" i="3"/>
  <c r="V183" i="3"/>
  <c r="U183" i="3"/>
  <c r="T183" i="3"/>
  <c r="AD183" i="3"/>
  <c r="F183" i="3"/>
  <c r="AF183" i="3"/>
  <c r="I183" i="3"/>
  <c r="AI183" i="3"/>
  <c r="H183" i="3"/>
  <c r="P183" i="3"/>
  <c r="D183" i="3"/>
  <c r="AC183" i="3"/>
  <c r="J183" i="3"/>
  <c r="AQ183" i="3"/>
  <c r="Z183" i="3"/>
  <c r="X183" i="3"/>
  <c r="Q183" i="3"/>
  <c r="E183" i="3"/>
  <c r="AR183" i="3"/>
  <c r="Y183" i="3"/>
  <c r="G183" i="3"/>
  <c r="O183" i="3"/>
  <c r="F180" i="13" l="1"/>
  <c r="H180" i="14"/>
  <c r="H180" i="13"/>
  <c r="E180" i="13"/>
  <c r="C179" i="15"/>
  <c r="C179" i="18"/>
  <c r="C179" i="17"/>
  <c r="F180" i="12"/>
  <c r="F180" i="14"/>
  <c r="B181" i="18"/>
  <c r="A181" i="17"/>
  <c r="C183" i="3"/>
  <c r="A181" i="16"/>
  <c r="A181" i="15"/>
  <c r="A181" i="14"/>
  <c r="G181" i="14" s="1"/>
  <c r="C181" i="7"/>
  <c r="A181" i="12"/>
  <c r="F181" i="12" s="1"/>
  <c r="A181" i="11"/>
  <c r="B181" i="7"/>
  <c r="A181" i="13"/>
  <c r="G181" i="13" s="1"/>
  <c r="J180" i="14"/>
  <c r="D180" i="14"/>
  <c r="B180" i="14"/>
  <c r="L180" i="14"/>
  <c r="K180" i="14"/>
  <c r="I180" i="14"/>
  <c r="E180" i="14"/>
  <c r="L180" i="13"/>
  <c r="B180" i="13"/>
  <c r="K180" i="13"/>
  <c r="D180" i="13"/>
  <c r="M180" i="13"/>
  <c r="I180" i="13"/>
  <c r="J180" i="13"/>
  <c r="B180" i="16"/>
  <c r="C180" i="16"/>
  <c r="D180" i="12"/>
  <c r="O180" i="12"/>
  <c r="B180" i="12"/>
  <c r="M180" i="12"/>
  <c r="N180" i="12"/>
  <c r="K180" i="12"/>
  <c r="J180" i="12"/>
  <c r="P180" i="12"/>
  <c r="L180" i="12"/>
  <c r="I180" i="12"/>
  <c r="G180" i="12"/>
  <c r="X180" i="11"/>
  <c r="N180" i="11"/>
  <c r="M180" i="11"/>
  <c r="B180" i="11"/>
  <c r="C180" i="14" s="1"/>
  <c r="O180" i="11"/>
  <c r="H180" i="12"/>
  <c r="AU185" i="3"/>
  <c r="K180" i="15"/>
  <c r="G180" i="15"/>
  <c r="E180" i="15"/>
  <c r="H180" i="15"/>
  <c r="B180" i="15"/>
  <c r="I180" i="15"/>
  <c r="F180" i="15"/>
  <c r="D180" i="15"/>
  <c r="J180" i="15"/>
  <c r="F179" i="18"/>
  <c r="N179" i="18" s="1"/>
  <c r="A179" i="18" s="1"/>
  <c r="A979" i="11"/>
  <c r="K179" i="11"/>
  <c r="L179" i="11"/>
  <c r="I179" i="11"/>
  <c r="F179" i="11"/>
  <c r="E179" i="11"/>
  <c r="D179" i="11"/>
  <c r="W179" i="11"/>
  <c r="T179" i="11"/>
  <c r="S179" i="11"/>
  <c r="C179" i="11"/>
  <c r="P179" i="11"/>
  <c r="R179" i="11"/>
  <c r="V179" i="11"/>
  <c r="U179" i="11"/>
  <c r="G179" i="11"/>
  <c r="Q179" i="11"/>
  <c r="C179" i="13"/>
  <c r="C179" i="14"/>
  <c r="G180" i="17"/>
  <c r="J180" i="17"/>
  <c r="M180" i="17"/>
  <c r="L180" i="17"/>
  <c r="D180" i="17"/>
  <c r="K180" i="17"/>
  <c r="B180" i="17"/>
  <c r="I180" i="17"/>
  <c r="E180" i="17"/>
  <c r="F180" i="17" s="1"/>
  <c r="F179" i="17"/>
  <c r="J178" i="11"/>
  <c r="H178" i="11"/>
  <c r="I180" i="18"/>
  <c r="M180" i="18"/>
  <c r="K180" i="18"/>
  <c r="L180" i="18"/>
  <c r="J180" i="18"/>
  <c r="G180" i="18"/>
  <c r="D180" i="18"/>
  <c r="E180" i="18"/>
  <c r="H180" i="18" s="1"/>
  <c r="D180" i="7"/>
  <c r="E180" i="7" s="1"/>
  <c r="A181" i="7"/>
  <c r="AT185" i="3"/>
  <c r="AW184" i="3"/>
  <c r="AX184" i="3" s="1"/>
  <c r="R184" i="3"/>
  <c r="Q184" i="3"/>
  <c r="AK184" i="3"/>
  <c r="AA184" i="3"/>
  <c r="AC184" i="3"/>
  <c r="V184" i="3"/>
  <c r="K184" i="3"/>
  <c r="F184" i="3"/>
  <c r="AD184" i="3"/>
  <c r="AQ184" i="3"/>
  <c r="Z184" i="3"/>
  <c r="Y184" i="3"/>
  <c r="T184" i="3"/>
  <c r="AH184" i="3"/>
  <c r="O184" i="3"/>
  <c r="AL184" i="3"/>
  <c r="P184" i="3"/>
  <c r="AM184" i="3"/>
  <c r="AJ184" i="3"/>
  <c r="AP184" i="3"/>
  <c r="AE184" i="3"/>
  <c r="L184" i="3"/>
  <c r="X184" i="3"/>
  <c r="AR184" i="3"/>
  <c r="S184" i="3"/>
  <c r="AB184" i="3"/>
  <c r="AG184" i="3"/>
  <c r="AF184" i="3"/>
  <c r="B184" i="3"/>
  <c r="D184" i="3"/>
  <c r="AN184" i="3"/>
  <c r="H184" i="3"/>
  <c r="AO184" i="3"/>
  <c r="I184" i="3"/>
  <c r="AI184" i="3"/>
  <c r="G184" i="3"/>
  <c r="J184" i="3"/>
  <c r="W184" i="3"/>
  <c r="E184" i="3"/>
  <c r="U184" i="3"/>
  <c r="C180" i="17" l="1"/>
  <c r="F181" i="14"/>
  <c r="H181" i="14"/>
  <c r="E181" i="14"/>
  <c r="C180" i="12"/>
  <c r="C180" i="18"/>
  <c r="C180" i="13"/>
  <c r="H181" i="13"/>
  <c r="E181" i="13"/>
  <c r="F181" i="13"/>
  <c r="C180" i="15"/>
  <c r="B182" i="18"/>
  <c r="A182" i="17"/>
  <c r="A182" i="16"/>
  <c r="C184" i="3"/>
  <c r="A182" i="15"/>
  <c r="A182" i="11"/>
  <c r="A182" i="12"/>
  <c r="E182" i="12" s="1"/>
  <c r="B182" i="7"/>
  <c r="A182" i="14"/>
  <c r="G182" i="14" s="1"/>
  <c r="C182" i="7"/>
  <c r="A182" i="13"/>
  <c r="G182" i="13" s="1"/>
  <c r="E181" i="12"/>
  <c r="H180" i="17"/>
  <c r="J181" i="14"/>
  <c r="D181" i="14"/>
  <c r="B181" i="14"/>
  <c r="K181" i="14"/>
  <c r="L181" i="14"/>
  <c r="I181" i="14"/>
  <c r="AU186" i="3"/>
  <c r="H181" i="15"/>
  <c r="F181" i="15"/>
  <c r="D181" i="15"/>
  <c r="B181" i="15"/>
  <c r="I181" i="15"/>
  <c r="G181" i="15"/>
  <c r="E181" i="15"/>
  <c r="K181" i="15"/>
  <c r="J181" i="15"/>
  <c r="G181" i="12"/>
  <c r="B181" i="16"/>
  <c r="C181" i="16"/>
  <c r="F180" i="18"/>
  <c r="N180" i="18" s="1"/>
  <c r="A180" i="18" s="1"/>
  <c r="L181" i="13"/>
  <c r="K181" i="13"/>
  <c r="J181" i="13"/>
  <c r="I181" i="13"/>
  <c r="D181" i="13"/>
  <c r="B181" i="13"/>
  <c r="M181" i="13"/>
  <c r="A980" i="11"/>
  <c r="P180" i="11"/>
  <c r="I180" i="11"/>
  <c r="L180" i="11"/>
  <c r="E180" i="11"/>
  <c r="F180" i="11"/>
  <c r="C180" i="11"/>
  <c r="V180" i="11"/>
  <c r="U180" i="11"/>
  <c r="D180" i="11"/>
  <c r="W180" i="11"/>
  <c r="S180" i="11"/>
  <c r="R180" i="11"/>
  <c r="K180" i="11"/>
  <c r="T180" i="11"/>
  <c r="Q180" i="11"/>
  <c r="G180" i="11"/>
  <c r="B181" i="17"/>
  <c r="M181" i="17"/>
  <c r="I181" i="17"/>
  <c r="J181" i="17"/>
  <c r="K181" i="17"/>
  <c r="D181" i="17"/>
  <c r="G181" i="17"/>
  <c r="L181" i="17"/>
  <c r="E181" i="17"/>
  <c r="H181" i="17" s="1"/>
  <c r="J179" i="11"/>
  <c r="H179" i="11"/>
  <c r="J181" i="12"/>
  <c r="D181" i="12"/>
  <c r="O181" i="12"/>
  <c r="B181" i="12"/>
  <c r="P181" i="12"/>
  <c r="M181" i="12"/>
  <c r="K181" i="12"/>
  <c r="L181" i="12"/>
  <c r="N181" i="12"/>
  <c r="I181" i="12"/>
  <c r="H181" i="12"/>
  <c r="X181" i="11"/>
  <c r="N181" i="11"/>
  <c r="B181" i="11"/>
  <c r="C181" i="14" s="1"/>
  <c r="M181" i="11"/>
  <c r="O181" i="11"/>
  <c r="M181" i="18"/>
  <c r="I181" i="18"/>
  <c r="K181" i="18"/>
  <c r="J181" i="18"/>
  <c r="D181" i="18"/>
  <c r="G181" i="18"/>
  <c r="L181" i="18"/>
  <c r="E181" i="18"/>
  <c r="F181" i="18" s="1"/>
  <c r="D181" i="7"/>
  <c r="E181" i="7" s="1"/>
  <c r="A182" i="7"/>
  <c r="AT186" i="3"/>
  <c r="AW185" i="3"/>
  <c r="AX185" i="3" s="1"/>
  <c r="U185" i="3"/>
  <c r="AP185" i="3"/>
  <c r="AH185" i="3"/>
  <c r="R185" i="3"/>
  <c r="F185" i="3"/>
  <c r="L185" i="3"/>
  <c r="AR185" i="3"/>
  <c r="AB185" i="3"/>
  <c r="S185" i="3"/>
  <c r="T185" i="3"/>
  <c r="AA185" i="3"/>
  <c r="K185" i="3"/>
  <c r="AC185" i="3"/>
  <c r="AM185" i="3"/>
  <c r="B185" i="3"/>
  <c r="AG185" i="3"/>
  <c r="I185" i="3"/>
  <c r="AL185" i="3"/>
  <c r="V185" i="3"/>
  <c r="E185" i="3"/>
  <c r="AO185" i="3"/>
  <c r="Q185" i="3"/>
  <c r="J185" i="3"/>
  <c r="Y185" i="3"/>
  <c r="AI185" i="3"/>
  <c r="P185" i="3"/>
  <c r="Z185" i="3"/>
  <c r="W185" i="3"/>
  <c r="AD185" i="3"/>
  <c r="D185" i="3"/>
  <c r="AE185" i="3"/>
  <c r="G185" i="3"/>
  <c r="AJ185" i="3"/>
  <c r="AN185" i="3"/>
  <c r="AK185" i="3"/>
  <c r="X185" i="3"/>
  <c r="O185" i="3"/>
  <c r="AQ185" i="3"/>
  <c r="H185" i="3"/>
  <c r="AF185" i="3"/>
  <c r="E182" i="13" l="1"/>
  <c r="H182" i="14"/>
  <c r="F181" i="17"/>
  <c r="N181" i="18"/>
  <c r="A181" i="18" s="1"/>
  <c r="F182" i="13"/>
  <c r="H182" i="13"/>
  <c r="H182" i="12"/>
  <c r="E182" i="14"/>
  <c r="F182" i="14"/>
  <c r="C181" i="12"/>
  <c r="B183" i="18"/>
  <c r="A183" i="17"/>
  <c r="A183" i="16"/>
  <c r="A183" i="15"/>
  <c r="C185" i="3"/>
  <c r="A183" i="14"/>
  <c r="H183" i="14" s="1"/>
  <c r="A183" i="12"/>
  <c r="H183" i="12" s="1"/>
  <c r="C183" i="7"/>
  <c r="A183" i="11"/>
  <c r="B183" i="7"/>
  <c r="A183" i="13"/>
  <c r="H183" i="13" s="1"/>
  <c r="C181" i="18"/>
  <c r="C181" i="13"/>
  <c r="N182" i="12"/>
  <c r="L182" i="12"/>
  <c r="J182" i="12"/>
  <c r="M182" i="12"/>
  <c r="K182" i="12"/>
  <c r="P182" i="12"/>
  <c r="D182" i="12"/>
  <c r="B182" i="12"/>
  <c r="O182" i="12"/>
  <c r="I182" i="12"/>
  <c r="C181" i="15"/>
  <c r="X182" i="11"/>
  <c r="N182" i="11"/>
  <c r="B182" i="11"/>
  <c r="C182" i="17" s="1"/>
  <c r="O182" i="11"/>
  <c r="M182" i="11"/>
  <c r="C181" i="17"/>
  <c r="AU187" i="3"/>
  <c r="K182" i="13"/>
  <c r="L182" i="13"/>
  <c r="J182" i="13"/>
  <c r="I182" i="13"/>
  <c r="D182" i="13"/>
  <c r="B182" i="13"/>
  <c r="M182" i="13"/>
  <c r="B182" i="16"/>
  <c r="C182" i="16"/>
  <c r="E181" i="11"/>
  <c r="D181" i="11"/>
  <c r="C181" i="11"/>
  <c r="A981" i="11"/>
  <c r="V181" i="11"/>
  <c r="S181" i="11"/>
  <c r="P181" i="11"/>
  <c r="F181" i="11"/>
  <c r="W181" i="11"/>
  <c r="I181" i="11"/>
  <c r="T181" i="11"/>
  <c r="R181" i="11"/>
  <c r="K181" i="11"/>
  <c r="L181" i="11"/>
  <c r="U181" i="11"/>
  <c r="Q181" i="11"/>
  <c r="G181" i="11"/>
  <c r="J180" i="11"/>
  <c r="H180" i="11"/>
  <c r="G182" i="12"/>
  <c r="G182" i="17"/>
  <c r="M182" i="17"/>
  <c r="L182" i="17"/>
  <c r="J182" i="17"/>
  <c r="B182" i="17"/>
  <c r="K182" i="17"/>
  <c r="D182" i="17"/>
  <c r="I182" i="17"/>
  <c r="E182" i="17"/>
  <c r="F182" i="17" s="1"/>
  <c r="K182" i="15"/>
  <c r="E182" i="15"/>
  <c r="H182" i="15"/>
  <c r="I182" i="15"/>
  <c r="G182" i="15"/>
  <c r="F182" i="15"/>
  <c r="D182" i="15"/>
  <c r="B182" i="15"/>
  <c r="J182" i="15"/>
  <c r="F182" i="12"/>
  <c r="H181" i="18"/>
  <c r="D182" i="14"/>
  <c r="B182" i="14"/>
  <c r="K182" i="14"/>
  <c r="L182" i="14"/>
  <c r="J182" i="14"/>
  <c r="I182" i="14"/>
  <c r="K182" i="18"/>
  <c r="I182" i="18"/>
  <c r="G182" i="18"/>
  <c r="M182" i="18"/>
  <c r="J182" i="18"/>
  <c r="L182" i="18"/>
  <c r="D182" i="18"/>
  <c r="E182" i="18"/>
  <c r="H182" i="18" s="1"/>
  <c r="D182" i="7"/>
  <c r="E182" i="7" s="1"/>
  <c r="A183" i="7"/>
  <c r="AT187" i="3"/>
  <c r="AW186" i="3"/>
  <c r="AX186" i="3" s="1"/>
  <c r="AC186" i="3"/>
  <c r="AF186" i="3"/>
  <c r="AE186" i="3"/>
  <c r="W186" i="3"/>
  <c r="AJ186" i="3"/>
  <c r="E186" i="3"/>
  <c r="AR186" i="3"/>
  <c r="Y186" i="3"/>
  <c r="AB186" i="3"/>
  <c r="B186" i="3"/>
  <c r="H186" i="3"/>
  <c r="U186" i="3"/>
  <c r="AN186" i="3"/>
  <c r="V186" i="3"/>
  <c r="AA186" i="3"/>
  <c r="AM186" i="3"/>
  <c r="Q186" i="3"/>
  <c r="AP186" i="3"/>
  <c r="AG186" i="3"/>
  <c r="K186" i="3"/>
  <c r="L186" i="3"/>
  <c r="S186" i="3"/>
  <c r="I186" i="3"/>
  <c r="AH186" i="3"/>
  <c r="G186" i="3"/>
  <c r="J186" i="3"/>
  <c r="AQ186" i="3"/>
  <c r="AK186" i="3"/>
  <c r="AD186" i="3"/>
  <c r="AO186" i="3"/>
  <c r="AL186" i="3"/>
  <c r="T186" i="3"/>
  <c r="X186" i="3"/>
  <c r="R186" i="3"/>
  <c r="F186" i="3"/>
  <c r="AI186" i="3"/>
  <c r="P186" i="3"/>
  <c r="Z186" i="3"/>
  <c r="O186" i="3"/>
  <c r="D186" i="3"/>
  <c r="E183" i="13" l="1"/>
  <c r="F183" i="13"/>
  <c r="G183" i="13"/>
  <c r="E183" i="14"/>
  <c r="F183" i="12"/>
  <c r="E183" i="12"/>
  <c r="C182" i="18"/>
  <c r="C182" i="13"/>
  <c r="C182" i="14"/>
  <c r="C182" i="12"/>
  <c r="F183" i="14"/>
  <c r="C182" i="15"/>
  <c r="G183" i="14"/>
  <c r="B184" i="18"/>
  <c r="A184" i="17"/>
  <c r="A184" i="16"/>
  <c r="A184" i="15"/>
  <c r="C186" i="3"/>
  <c r="A184" i="12"/>
  <c r="E184" i="12" s="1"/>
  <c r="B184" i="7"/>
  <c r="A184" i="14"/>
  <c r="G184" i="14" s="1"/>
  <c r="A184" i="11"/>
  <c r="C184" i="7"/>
  <c r="A184" i="13"/>
  <c r="G184" i="13" s="1"/>
  <c r="L183" i="12"/>
  <c r="J183" i="12"/>
  <c r="D183" i="12"/>
  <c r="K183" i="12"/>
  <c r="P183" i="12"/>
  <c r="N183" i="12"/>
  <c r="B183" i="12"/>
  <c r="M183" i="12"/>
  <c r="O183" i="12"/>
  <c r="I183" i="12"/>
  <c r="G183" i="12"/>
  <c r="H182" i="17"/>
  <c r="K183" i="14"/>
  <c r="L183" i="14"/>
  <c r="J183" i="14"/>
  <c r="D183" i="14"/>
  <c r="B183" i="14"/>
  <c r="I183" i="14"/>
  <c r="H181" i="11"/>
  <c r="J181" i="11"/>
  <c r="D183" i="13"/>
  <c r="L183" i="13"/>
  <c r="K183" i="13"/>
  <c r="B183" i="13"/>
  <c r="M183" i="13"/>
  <c r="J183" i="13"/>
  <c r="I183" i="13"/>
  <c r="B183" i="16"/>
  <c r="C183" i="16"/>
  <c r="AU188" i="3"/>
  <c r="H183" i="15"/>
  <c r="D183" i="15"/>
  <c r="K183" i="15"/>
  <c r="G183" i="15"/>
  <c r="E183" i="15"/>
  <c r="F183" i="15"/>
  <c r="B183" i="15"/>
  <c r="I183" i="15"/>
  <c r="J183" i="15"/>
  <c r="F182" i="18"/>
  <c r="N182" i="18" s="1"/>
  <c r="A182" i="18" s="1"/>
  <c r="B183" i="17"/>
  <c r="K183" i="17"/>
  <c r="L183" i="17"/>
  <c r="D183" i="17"/>
  <c r="M183" i="17"/>
  <c r="I183" i="17"/>
  <c r="G183" i="17"/>
  <c r="J183" i="17"/>
  <c r="E183" i="17"/>
  <c r="F183" i="17" s="1"/>
  <c r="A982" i="11"/>
  <c r="V182" i="11"/>
  <c r="U182" i="11"/>
  <c r="T182" i="11"/>
  <c r="S182" i="11"/>
  <c r="R182" i="11"/>
  <c r="K182" i="11"/>
  <c r="F182" i="11"/>
  <c r="C182" i="11"/>
  <c r="P182" i="11"/>
  <c r="L182" i="11"/>
  <c r="D182" i="11"/>
  <c r="E182" i="11"/>
  <c r="W182" i="11"/>
  <c r="I182" i="11"/>
  <c r="Q182" i="11"/>
  <c r="G182" i="11"/>
  <c r="N183" i="11"/>
  <c r="B183" i="11"/>
  <c r="C183" i="14" s="1"/>
  <c r="O183" i="11"/>
  <c r="X183" i="11"/>
  <c r="M183" i="11"/>
  <c r="I183" i="18"/>
  <c r="G183" i="18"/>
  <c r="D183" i="18"/>
  <c r="M183" i="18"/>
  <c r="K183" i="18"/>
  <c r="L183" i="18"/>
  <c r="J183" i="18"/>
  <c r="E183" i="18"/>
  <c r="F183" i="18" s="1"/>
  <c r="D183" i="7"/>
  <c r="E183" i="7" s="1"/>
  <c r="A184" i="7"/>
  <c r="AT188" i="3"/>
  <c r="AW187" i="3"/>
  <c r="AX187" i="3" s="1"/>
  <c r="AC187" i="3"/>
  <c r="S187" i="3"/>
  <c r="V187" i="3"/>
  <c r="AL187" i="3"/>
  <c r="AN187" i="3"/>
  <c r="U187" i="3"/>
  <c r="AD187" i="3"/>
  <c r="AF187" i="3"/>
  <c r="Z187" i="3"/>
  <c r="AP187" i="3"/>
  <c r="AR187" i="3"/>
  <c r="Q187" i="3"/>
  <c r="W187" i="3"/>
  <c r="AK187" i="3"/>
  <c r="P187" i="3"/>
  <c r="D187" i="3"/>
  <c r="AM187" i="3"/>
  <c r="Y187" i="3"/>
  <c r="J187" i="3"/>
  <c r="AE187" i="3"/>
  <c r="T187" i="3"/>
  <c r="AI187" i="3"/>
  <c r="G187" i="3"/>
  <c r="H187" i="3"/>
  <c r="I187" i="3"/>
  <c r="E187" i="3"/>
  <c r="B187" i="3"/>
  <c r="AQ187" i="3"/>
  <c r="O187" i="3"/>
  <c r="F187" i="3"/>
  <c r="X187" i="3"/>
  <c r="AA187" i="3"/>
  <c r="AH187" i="3"/>
  <c r="AB187" i="3"/>
  <c r="AJ187" i="3"/>
  <c r="K187" i="3"/>
  <c r="R187" i="3"/>
  <c r="L187" i="3"/>
  <c r="AG187" i="3"/>
  <c r="AO187" i="3"/>
  <c r="E184" i="13" l="1"/>
  <c r="H183" i="18"/>
  <c r="H184" i="13"/>
  <c r="F184" i="13"/>
  <c r="C183" i="12"/>
  <c r="G184" i="12"/>
  <c r="F184" i="12"/>
  <c r="C183" i="18"/>
  <c r="H184" i="12"/>
  <c r="E184" i="14"/>
  <c r="C183" i="17"/>
  <c r="B185" i="18"/>
  <c r="A185" i="17"/>
  <c r="A185" i="15"/>
  <c r="A185" i="16"/>
  <c r="C187" i="3"/>
  <c r="A185" i="14"/>
  <c r="E185" i="14" s="1"/>
  <c r="C185" i="7"/>
  <c r="A185" i="12"/>
  <c r="G185" i="12" s="1"/>
  <c r="A185" i="11"/>
  <c r="B185" i="7"/>
  <c r="A185" i="13"/>
  <c r="F185" i="13" s="1"/>
  <c r="N183" i="18"/>
  <c r="A183" i="18" s="1"/>
  <c r="H183" i="17"/>
  <c r="C183" i="13"/>
  <c r="P184" i="12"/>
  <c r="N184" i="12"/>
  <c r="L184" i="12"/>
  <c r="O184" i="12"/>
  <c r="B184" i="12"/>
  <c r="K184" i="12"/>
  <c r="M184" i="12"/>
  <c r="J184" i="12"/>
  <c r="D184" i="12"/>
  <c r="I184" i="12"/>
  <c r="K184" i="15"/>
  <c r="B184" i="15"/>
  <c r="I184" i="15"/>
  <c r="G184" i="15"/>
  <c r="H184" i="15"/>
  <c r="F184" i="15"/>
  <c r="E184" i="15"/>
  <c r="D184" i="15"/>
  <c r="J184" i="15"/>
  <c r="F184" i="14"/>
  <c r="I184" i="13"/>
  <c r="K184" i="13"/>
  <c r="M184" i="13"/>
  <c r="J184" i="13"/>
  <c r="L184" i="13"/>
  <c r="B184" i="13"/>
  <c r="D184" i="13"/>
  <c r="B184" i="16"/>
  <c r="C184" i="16"/>
  <c r="J182" i="11"/>
  <c r="H182" i="11"/>
  <c r="A983" i="11"/>
  <c r="U183" i="11"/>
  <c r="R183" i="11"/>
  <c r="S183" i="11"/>
  <c r="P183" i="11"/>
  <c r="K183" i="11"/>
  <c r="L183" i="11"/>
  <c r="C183" i="11"/>
  <c r="I183" i="11"/>
  <c r="E183" i="11"/>
  <c r="V183" i="11"/>
  <c r="D183" i="11"/>
  <c r="W183" i="11"/>
  <c r="T183" i="11"/>
  <c r="F183" i="11"/>
  <c r="Q183" i="11"/>
  <c r="G183" i="11"/>
  <c r="C183" i="15"/>
  <c r="G184" i="17"/>
  <c r="D184" i="17"/>
  <c r="B184" i="17"/>
  <c r="M184" i="17"/>
  <c r="L184" i="17"/>
  <c r="J184" i="17"/>
  <c r="K184" i="17"/>
  <c r="I184" i="17"/>
  <c r="E184" i="17"/>
  <c r="H184" i="17" s="1"/>
  <c r="K184" i="14"/>
  <c r="D184" i="14"/>
  <c r="J184" i="14"/>
  <c r="L184" i="14"/>
  <c r="B184" i="14"/>
  <c r="I184" i="14"/>
  <c r="H184" i="14"/>
  <c r="AU189" i="3"/>
  <c r="M184" i="11"/>
  <c r="B184" i="11"/>
  <c r="C184" i="12" s="1"/>
  <c r="O184" i="11"/>
  <c r="N184" i="11"/>
  <c r="X184" i="11"/>
  <c r="K184" i="18"/>
  <c r="M184" i="18"/>
  <c r="I184" i="18"/>
  <c r="G184" i="18"/>
  <c r="L184" i="18"/>
  <c r="J184" i="18"/>
  <c r="D184" i="18"/>
  <c r="E184" i="18"/>
  <c r="F184" i="18" s="1"/>
  <c r="D184" i="7"/>
  <c r="E184" i="7" s="1"/>
  <c r="A185" i="7"/>
  <c r="AT189" i="3"/>
  <c r="AW188" i="3"/>
  <c r="AX188" i="3" s="1"/>
  <c r="AD188" i="3"/>
  <c r="AG188" i="3"/>
  <c r="AC188" i="3"/>
  <c r="AK188" i="3"/>
  <c r="AO188" i="3"/>
  <c r="D188" i="3"/>
  <c r="AL188" i="3"/>
  <c r="B188" i="3"/>
  <c r="X188" i="3"/>
  <c r="AN188" i="3"/>
  <c r="AF188" i="3"/>
  <c r="T188" i="3"/>
  <c r="L188" i="3"/>
  <c r="E188" i="3"/>
  <c r="AB188" i="3"/>
  <c r="Z188" i="3"/>
  <c r="Q188" i="3"/>
  <c r="R188" i="3"/>
  <c r="S188" i="3"/>
  <c r="AH188" i="3"/>
  <c r="AA188" i="3"/>
  <c r="H188" i="3"/>
  <c r="J188" i="3"/>
  <c r="AI188" i="3"/>
  <c r="V188" i="3"/>
  <c r="AR188" i="3"/>
  <c r="F188" i="3"/>
  <c r="AQ188" i="3"/>
  <c r="AE188" i="3"/>
  <c r="AM188" i="3"/>
  <c r="G188" i="3"/>
  <c r="AP188" i="3"/>
  <c r="K188" i="3"/>
  <c r="W188" i="3"/>
  <c r="O188" i="3"/>
  <c r="U188" i="3"/>
  <c r="I188" i="3"/>
  <c r="Y188" i="3"/>
  <c r="AJ188" i="3"/>
  <c r="P188" i="3"/>
  <c r="E185" i="13" l="1"/>
  <c r="G185" i="13"/>
  <c r="H185" i="13"/>
  <c r="C184" i="13"/>
  <c r="F184" i="17"/>
  <c r="G185" i="14"/>
  <c r="C184" i="14"/>
  <c r="F185" i="14"/>
  <c r="H185" i="14"/>
  <c r="B186" i="18"/>
  <c r="A186" i="17"/>
  <c r="C188" i="3"/>
  <c r="A186" i="16"/>
  <c r="A186" i="15"/>
  <c r="A186" i="12"/>
  <c r="E186" i="12" s="1"/>
  <c r="A186" i="14"/>
  <c r="G186" i="14" s="1"/>
  <c r="A186" i="11"/>
  <c r="B186" i="7"/>
  <c r="C186" i="7"/>
  <c r="A186" i="13"/>
  <c r="G186" i="13" s="1"/>
  <c r="F185" i="12"/>
  <c r="A984" i="11"/>
  <c r="P184" i="11"/>
  <c r="C184" i="11"/>
  <c r="L184" i="11"/>
  <c r="F184" i="11"/>
  <c r="S184" i="11"/>
  <c r="K184" i="11"/>
  <c r="D184" i="11"/>
  <c r="T184" i="11"/>
  <c r="I184" i="11"/>
  <c r="U184" i="11"/>
  <c r="R184" i="11"/>
  <c r="E184" i="11"/>
  <c r="V184" i="11"/>
  <c r="W184" i="11"/>
  <c r="G184" i="11"/>
  <c r="Q184" i="11"/>
  <c r="K185" i="14"/>
  <c r="D185" i="14"/>
  <c r="B185" i="14"/>
  <c r="L185" i="14"/>
  <c r="J185" i="14"/>
  <c r="I185" i="14"/>
  <c r="P185" i="12"/>
  <c r="N185" i="12"/>
  <c r="L185" i="12"/>
  <c r="O185" i="12"/>
  <c r="B185" i="12"/>
  <c r="K185" i="12"/>
  <c r="D185" i="12"/>
  <c r="J185" i="12"/>
  <c r="M185" i="12"/>
  <c r="I185" i="12"/>
  <c r="E185" i="12"/>
  <c r="AU190" i="3"/>
  <c r="B185" i="16"/>
  <c r="C185" i="16"/>
  <c r="H184" i="18"/>
  <c r="C184" i="17"/>
  <c r="J185" i="13"/>
  <c r="B185" i="13"/>
  <c r="M185" i="13"/>
  <c r="D185" i="13"/>
  <c r="I185" i="13"/>
  <c r="L185" i="13"/>
  <c r="K185" i="13"/>
  <c r="H185" i="15"/>
  <c r="B185" i="15"/>
  <c r="K185" i="15"/>
  <c r="F185" i="15"/>
  <c r="D185" i="15"/>
  <c r="I185" i="15"/>
  <c r="G185" i="15"/>
  <c r="E185" i="15"/>
  <c r="J185" i="15"/>
  <c r="N184" i="18"/>
  <c r="A184" i="18" s="1"/>
  <c r="C184" i="15"/>
  <c r="B185" i="17"/>
  <c r="K185" i="17"/>
  <c r="I185" i="17"/>
  <c r="M185" i="17"/>
  <c r="L185" i="17"/>
  <c r="J185" i="17"/>
  <c r="G185" i="17"/>
  <c r="D185" i="17"/>
  <c r="E185" i="17"/>
  <c r="H185" i="17" s="1"/>
  <c r="H185" i="12"/>
  <c r="C184" i="18"/>
  <c r="H183" i="11"/>
  <c r="J183" i="11"/>
  <c r="X185" i="11"/>
  <c r="N185" i="11"/>
  <c r="M185" i="11"/>
  <c r="B185" i="11"/>
  <c r="C185" i="17" s="1"/>
  <c r="O185" i="11"/>
  <c r="L185" i="18"/>
  <c r="M185" i="18"/>
  <c r="K185" i="18"/>
  <c r="I185" i="18"/>
  <c r="G185" i="18"/>
  <c r="J185" i="18"/>
  <c r="D185" i="18"/>
  <c r="E185" i="18"/>
  <c r="H185" i="18" s="1"/>
  <c r="D185" i="7"/>
  <c r="E185" i="7" s="1"/>
  <c r="A186" i="7"/>
  <c r="AT190" i="3"/>
  <c r="AW189" i="3"/>
  <c r="AX189" i="3" s="1"/>
  <c r="V189" i="3"/>
  <c r="U189" i="3"/>
  <c r="AF189" i="3"/>
  <c r="AP189" i="3"/>
  <c r="F189" i="3"/>
  <c r="I189" i="3"/>
  <c r="AJ189" i="3"/>
  <c r="R189" i="3"/>
  <c r="AC189" i="3"/>
  <c r="AH189" i="3"/>
  <c r="AL189" i="3"/>
  <c r="G189" i="3"/>
  <c r="AA189" i="3"/>
  <c r="L189" i="3"/>
  <c r="AM189" i="3"/>
  <c r="AG189" i="3"/>
  <c r="D189" i="3"/>
  <c r="S189" i="3"/>
  <c r="AD189" i="3"/>
  <c r="Z189" i="3"/>
  <c r="P189" i="3"/>
  <c r="E189" i="3"/>
  <c r="AR189" i="3"/>
  <c r="O189" i="3"/>
  <c r="J189" i="3"/>
  <c r="W189" i="3"/>
  <c r="AK189" i="3"/>
  <c r="AQ189" i="3"/>
  <c r="AN189" i="3"/>
  <c r="AE189" i="3"/>
  <c r="B189" i="3"/>
  <c r="H189" i="3"/>
  <c r="X189" i="3"/>
  <c r="T189" i="3"/>
  <c r="Q189" i="3"/>
  <c r="AI189" i="3"/>
  <c r="Y189" i="3"/>
  <c r="AB189" i="3"/>
  <c r="K189" i="3"/>
  <c r="AO189" i="3"/>
  <c r="F186" i="14" l="1"/>
  <c r="F185" i="18"/>
  <c r="N185" i="18" s="1"/>
  <c r="A185" i="18" s="1"/>
  <c r="F186" i="12"/>
  <c r="F186" i="13"/>
  <c r="E186" i="14"/>
  <c r="F185" i="17"/>
  <c r="G186" i="12"/>
  <c r="H186" i="12"/>
  <c r="E186" i="13"/>
  <c r="C185" i="13"/>
  <c r="H186" i="13"/>
  <c r="B187" i="18"/>
  <c r="A187" i="17"/>
  <c r="A187" i="16"/>
  <c r="A187" i="15"/>
  <c r="C189" i="3"/>
  <c r="A187" i="11"/>
  <c r="B187" i="7"/>
  <c r="A187" i="12"/>
  <c r="E187" i="12" s="1"/>
  <c r="A187" i="14"/>
  <c r="E187" i="14" s="1"/>
  <c r="C187" i="7"/>
  <c r="A187" i="13"/>
  <c r="H187" i="13" s="1"/>
  <c r="X186" i="11"/>
  <c r="B186" i="11"/>
  <c r="C186" i="14" s="1"/>
  <c r="O186" i="11"/>
  <c r="M186" i="11"/>
  <c r="N186" i="11"/>
  <c r="B186" i="14"/>
  <c r="L186" i="14"/>
  <c r="J186" i="14"/>
  <c r="D186" i="14"/>
  <c r="K186" i="14"/>
  <c r="I186" i="14"/>
  <c r="H186" i="14"/>
  <c r="C185" i="15"/>
  <c r="C185" i="12"/>
  <c r="M186" i="12"/>
  <c r="K186" i="12"/>
  <c r="P186" i="12"/>
  <c r="J186" i="12"/>
  <c r="O186" i="12"/>
  <c r="N186" i="12"/>
  <c r="B186" i="12"/>
  <c r="L186" i="12"/>
  <c r="D186" i="12"/>
  <c r="I186" i="12"/>
  <c r="C185" i="14"/>
  <c r="D186" i="13"/>
  <c r="J186" i="13"/>
  <c r="B186" i="13"/>
  <c r="L186" i="13"/>
  <c r="I186" i="13"/>
  <c r="M186" i="13"/>
  <c r="K186" i="13"/>
  <c r="J184" i="11"/>
  <c r="H184" i="11"/>
  <c r="B186" i="16"/>
  <c r="C186" i="16"/>
  <c r="C185" i="18"/>
  <c r="G186" i="17"/>
  <c r="J186" i="17"/>
  <c r="K186" i="17"/>
  <c r="L186" i="17"/>
  <c r="D186" i="17"/>
  <c r="M186" i="17"/>
  <c r="B186" i="17"/>
  <c r="I186" i="17"/>
  <c r="E186" i="17"/>
  <c r="F186" i="17" s="1"/>
  <c r="K186" i="15"/>
  <c r="G186" i="15"/>
  <c r="H186" i="15"/>
  <c r="F186" i="15"/>
  <c r="I186" i="15"/>
  <c r="E186" i="15"/>
  <c r="D186" i="15"/>
  <c r="B186" i="15"/>
  <c r="J186" i="15"/>
  <c r="R185" i="11"/>
  <c r="K185" i="11"/>
  <c r="P185" i="11"/>
  <c r="I185" i="11"/>
  <c r="L185" i="11"/>
  <c r="C185" i="11"/>
  <c r="W185" i="11"/>
  <c r="E185" i="11"/>
  <c r="A985" i="11"/>
  <c r="V185" i="11"/>
  <c r="D185" i="11"/>
  <c r="S185" i="11"/>
  <c r="T185" i="11"/>
  <c r="F185" i="11"/>
  <c r="U185" i="11"/>
  <c r="Q185" i="11"/>
  <c r="G185" i="11"/>
  <c r="AU191" i="3"/>
  <c r="K186" i="18"/>
  <c r="I186" i="18"/>
  <c r="J186" i="18"/>
  <c r="M186" i="18"/>
  <c r="G186" i="18"/>
  <c r="L186" i="18"/>
  <c r="D186" i="18"/>
  <c r="E186" i="18"/>
  <c r="F186" i="18" s="1"/>
  <c r="D186" i="7"/>
  <c r="E186" i="7" s="1"/>
  <c r="A187" i="7"/>
  <c r="AT191" i="3"/>
  <c r="AW190" i="3"/>
  <c r="AX190" i="3" s="1"/>
  <c r="Q190" i="3"/>
  <c r="L190" i="3"/>
  <c r="E190" i="3"/>
  <c r="AO190" i="3"/>
  <c r="AP190" i="3"/>
  <c r="X190" i="3"/>
  <c r="I190" i="3"/>
  <c r="AB190" i="3"/>
  <c r="K190" i="3"/>
  <c r="AN190" i="3"/>
  <c r="V190" i="3"/>
  <c r="B190" i="3"/>
  <c r="AA190" i="3"/>
  <c r="P190" i="3"/>
  <c r="T190" i="3"/>
  <c r="AI190" i="3"/>
  <c r="AQ190" i="3"/>
  <c r="AG190" i="3"/>
  <c r="AJ190" i="3"/>
  <c r="H190" i="3"/>
  <c r="AL190" i="3"/>
  <c r="AM190" i="3"/>
  <c r="AE190" i="3"/>
  <c r="AK190" i="3"/>
  <c r="D190" i="3"/>
  <c r="AC190" i="3"/>
  <c r="R190" i="3"/>
  <c r="AD190" i="3"/>
  <c r="W190" i="3"/>
  <c r="J190" i="3"/>
  <c r="AR190" i="3"/>
  <c r="U190" i="3"/>
  <c r="Z190" i="3"/>
  <c r="S190" i="3"/>
  <c r="G190" i="3"/>
  <c r="O190" i="3"/>
  <c r="AF190" i="3"/>
  <c r="F190" i="3"/>
  <c r="Y190" i="3"/>
  <c r="AH190" i="3"/>
  <c r="F187" i="14" l="1"/>
  <c r="G187" i="14"/>
  <c r="E187" i="13"/>
  <c r="F187" i="13"/>
  <c r="G187" i="13"/>
  <c r="H187" i="14"/>
  <c r="H186" i="17"/>
  <c r="C186" i="18"/>
  <c r="C186" i="15"/>
  <c r="H186" i="18"/>
  <c r="B188" i="18"/>
  <c r="A188" i="17"/>
  <c r="A188" i="15"/>
  <c r="C190" i="3"/>
  <c r="A188" i="16"/>
  <c r="C188" i="7"/>
  <c r="A188" i="12"/>
  <c r="G188" i="12" s="1"/>
  <c r="A188" i="14"/>
  <c r="F188" i="14" s="1"/>
  <c r="A188" i="11"/>
  <c r="B188" i="7"/>
  <c r="A188" i="13"/>
  <c r="F188" i="13" s="1"/>
  <c r="AU192" i="3"/>
  <c r="H185" i="11"/>
  <c r="J185" i="11"/>
  <c r="F187" i="12"/>
  <c r="X187" i="11"/>
  <c r="N187" i="11"/>
  <c r="B187" i="11"/>
  <c r="C187" i="14" s="1"/>
  <c r="O187" i="11"/>
  <c r="M187" i="11"/>
  <c r="G187" i="12"/>
  <c r="B187" i="13"/>
  <c r="K187" i="13"/>
  <c r="J187" i="13"/>
  <c r="D187" i="13"/>
  <c r="L187" i="13"/>
  <c r="I187" i="13"/>
  <c r="M187" i="13"/>
  <c r="B187" i="16"/>
  <c r="C187" i="16"/>
  <c r="A986" i="11"/>
  <c r="C186" i="11"/>
  <c r="V186" i="11"/>
  <c r="W186" i="11"/>
  <c r="T186" i="11"/>
  <c r="K186" i="11"/>
  <c r="L186" i="11"/>
  <c r="D186" i="11"/>
  <c r="U186" i="11"/>
  <c r="S186" i="11"/>
  <c r="R186" i="11"/>
  <c r="P186" i="11"/>
  <c r="F186" i="11"/>
  <c r="E186" i="11"/>
  <c r="I186" i="11"/>
  <c r="Q186" i="11"/>
  <c r="G186" i="11"/>
  <c r="H187" i="15"/>
  <c r="B187" i="15"/>
  <c r="I187" i="15"/>
  <c r="G187" i="15"/>
  <c r="E187" i="15"/>
  <c r="F187" i="15"/>
  <c r="D187" i="15"/>
  <c r="K187" i="15"/>
  <c r="J187" i="15"/>
  <c r="C186" i="17"/>
  <c r="C186" i="13"/>
  <c r="B187" i="17"/>
  <c r="I187" i="17"/>
  <c r="D187" i="17"/>
  <c r="M187" i="17"/>
  <c r="K187" i="17"/>
  <c r="L187" i="17"/>
  <c r="J187" i="17"/>
  <c r="G187" i="17"/>
  <c r="E187" i="17"/>
  <c r="F187" i="17" s="1"/>
  <c r="M187" i="12"/>
  <c r="K187" i="12"/>
  <c r="P187" i="12"/>
  <c r="J187" i="12"/>
  <c r="O187" i="12"/>
  <c r="N187" i="12"/>
  <c r="L187" i="12"/>
  <c r="B187" i="12"/>
  <c r="D187" i="12"/>
  <c r="I187" i="12"/>
  <c r="H187" i="12"/>
  <c r="C186" i="12"/>
  <c r="N186" i="18"/>
  <c r="A186" i="18" s="1"/>
  <c r="B187" i="14"/>
  <c r="L187" i="14"/>
  <c r="K187" i="14"/>
  <c r="D187" i="14"/>
  <c r="J187" i="14"/>
  <c r="I187" i="14"/>
  <c r="K187" i="18"/>
  <c r="L187" i="18"/>
  <c r="J187" i="18"/>
  <c r="D187" i="18"/>
  <c r="M187" i="18"/>
  <c r="I187" i="18"/>
  <c r="G187" i="18"/>
  <c r="E187" i="18"/>
  <c r="H187" i="18" s="1"/>
  <c r="D187" i="7"/>
  <c r="E187" i="7" s="1"/>
  <c r="A188" i="7"/>
  <c r="AT192" i="3"/>
  <c r="AW191" i="3"/>
  <c r="AX191" i="3" s="1"/>
  <c r="AL191" i="3"/>
  <c r="AC191" i="3"/>
  <c r="AN191" i="3"/>
  <c r="B191" i="3"/>
  <c r="H191" i="3"/>
  <c r="P191" i="3"/>
  <c r="J191" i="3"/>
  <c r="G191" i="3"/>
  <c r="AH191" i="3"/>
  <c r="Y191" i="3"/>
  <c r="AE191" i="3"/>
  <c r="AR191" i="3"/>
  <c r="F191" i="3"/>
  <c r="AK191" i="3"/>
  <c r="U191" i="3"/>
  <c r="E191" i="3"/>
  <c r="AI191" i="3"/>
  <c r="D191" i="3"/>
  <c r="AA191" i="3"/>
  <c r="AO191" i="3"/>
  <c r="Z191" i="3"/>
  <c r="AF191" i="3"/>
  <c r="AQ191" i="3"/>
  <c r="W191" i="3"/>
  <c r="Q191" i="3"/>
  <c r="AP191" i="3"/>
  <c r="R191" i="3"/>
  <c r="O191" i="3"/>
  <c r="AG191" i="3"/>
  <c r="X191" i="3"/>
  <c r="AM191" i="3"/>
  <c r="K191" i="3"/>
  <c r="T191" i="3"/>
  <c r="AJ191" i="3"/>
  <c r="AD191" i="3"/>
  <c r="S191" i="3"/>
  <c r="V191" i="3"/>
  <c r="I191" i="3"/>
  <c r="AB191" i="3"/>
  <c r="L191" i="3"/>
  <c r="G188" i="14" l="1"/>
  <c r="C187" i="13"/>
  <c r="C187" i="18"/>
  <c r="C187" i="17"/>
  <c r="F187" i="18"/>
  <c r="N187" i="18" s="1"/>
  <c r="A187" i="18" s="1"/>
  <c r="H188" i="12"/>
  <c r="F188" i="12"/>
  <c r="E188" i="13"/>
  <c r="C187" i="15"/>
  <c r="C187" i="12"/>
  <c r="B189" i="18"/>
  <c r="A189" i="17"/>
  <c r="A189" i="15"/>
  <c r="A189" i="16"/>
  <c r="C191" i="3"/>
  <c r="A189" i="12"/>
  <c r="G189" i="12" s="1"/>
  <c r="C189" i="7"/>
  <c r="A189" i="14"/>
  <c r="H189" i="14" s="1"/>
  <c r="A189" i="11"/>
  <c r="B189" i="7"/>
  <c r="A189" i="13"/>
  <c r="F189" i="13" s="1"/>
  <c r="J186" i="11"/>
  <c r="H186" i="11"/>
  <c r="K188" i="14"/>
  <c r="L188" i="14"/>
  <c r="B188" i="14"/>
  <c r="D188" i="14"/>
  <c r="J188" i="14"/>
  <c r="I188" i="14"/>
  <c r="H188" i="14"/>
  <c r="O188" i="12"/>
  <c r="B188" i="12"/>
  <c r="M188" i="12"/>
  <c r="K188" i="12"/>
  <c r="L188" i="12"/>
  <c r="J188" i="12"/>
  <c r="D188" i="12"/>
  <c r="P188" i="12"/>
  <c r="N188" i="12"/>
  <c r="I188" i="12"/>
  <c r="E188" i="12"/>
  <c r="E188" i="14"/>
  <c r="H187" i="17"/>
  <c r="B188" i="13"/>
  <c r="K188" i="13"/>
  <c r="I188" i="13"/>
  <c r="M188" i="13"/>
  <c r="J188" i="13"/>
  <c r="D188" i="13"/>
  <c r="L188" i="13"/>
  <c r="A987" i="11"/>
  <c r="F187" i="11"/>
  <c r="C187" i="11"/>
  <c r="D187" i="11"/>
  <c r="W187" i="11"/>
  <c r="R187" i="11"/>
  <c r="K187" i="11"/>
  <c r="L187" i="11"/>
  <c r="U187" i="11"/>
  <c r="E187" i="11"/>
  <c r="V187" i="11"/>
  <c r="S187" i="11"/>
  <c r="I187" i="11"/>
  <c r="T187" i="11"/>
  <c r="P187" i="11"/>
  <c r="Q187" i="11"/>
  <c r="G187" i="11"/>
  <c r="G188" i="17"/>
  <c r="D188" i="17"/>
  <c r="L188" i="17"/>
  <c r="J188" i="17"/>
  <c r="M188" i="17"/>
  <c r="K188" i="17"/>
  <c r="B188" i="17"/>
  <c r="I188" i="17"/>
  <c r="E188" i="17"/>
  <c r="H188" i="17" s="1"/>
  <c r="B188" i="16"/>
  <c r="C188" i="16"/>
  <c r="AU193" i="3"/>
  <c r="K188" i="15"/>
  <c r="E188" i="15"/>
  <c r="I188" i="15"/>
  <c r="G188" i="15"/>
  <c r="H188" i="15"/>
  <c r="F188" i="15"/>
  <c r="D188" i="15"/>
  <c r="B188" i="15"/>
  <c r="J188" i="15"/>
  <c r="H188" i="13"/>
  <c r="G188" i="13"/>
  <c r="M188" i="11"/>
  <c r="X188" i="11"/>
  <c r="N188" i="11"/>
  <c r="O188" i="11"/>
  <c r="B188" i="11"/>
  <c r="C188" i="14" s="1"/>
  <c r="K188" i="18"/>
  <c r="L188" i="18"/>
  <c r="M188" i="18"/>
  <c r="I188" i="18"/>
  <c r="G188" i="18"/>
  <c r="J188" i="18"/>
  <c r="D188" i="18"/>
  <c r="E188" i="18"/>
  <c r="F188" i="18" s="1"/>
  <c r="D188" i="7"/>
  <c r="E188" i="7" s="1"/>
  <c r="A189" i="7"/>
  <c r="AT193" i="3"/>
  <c r="AW192" i="3"/>
  <c r="AX192" i="3" s="1"/>
  <c r="AG192" i="3"/>
  <c r="O192" i="3"/>
  <c r="AN192" i="3"/>
  <c r="AC192" i="3"/>
  <c r="AE192" i="3"/>
  <c r="V192" i="3"/>
  <c r="Y192" i="3"/>
  <c r="U192" i="3"/>
  <c r="Z192" i="3"/>
  <c r="D192" i="3"/>
  <c r="T192" i="3"/>
  <c r="AI192" i="3"/>
  <c r="AP192" i="3"/>
  <c r="AL192" i="3"/>
  <c r="AF192" i="3"/>
  <c r="AA192" i="3"/>
  <c r="P192" i="3"/>
  <c r="AK192" i="3"/>
  <c r="Q192" i="3"/>
  <c r="E192" i="3"/>
  <c r="R192" i="3"/>
  <c r="AD192" i="3"/>
  <c r="G192" i="3"/>
  <c r="J192" i="3"/>
  <c r="AO192" i="3"/>
  <c r="K192" i="3"/>
  <c r="W192" i="3"/>
  <c r="L192" i="3"/>
  <c r="I192" i="3"/>
  <c r="AQ192" i="3"/>
  <c r="S192" i="3"/>
  <c r="AR192" i="3"/>
  <c r="AH192" i="3"/>
  <c r="AJ192" i="3"/>
  <c r="X192" i="3"/>
  <c r="AB192" i="3"/>
  <c r="AM192" i="3"/>
  <c r="F192" i="3"/>
  <c r="H192" i="3"/>
  <c r="B192" i="3"/>
  <c r="G189" i="13" l="1"/>
  <c r="F189" i="12"/>
  <c r="C188" i="17"/>
  <c r="G189" i="14"/>
  <c r="H188" i="18"/>
  <c r="F188" i="17"/>
  <c r="H189" i="12"/>
  <c r="C188" i="18"/>
  <c r="E189" i="12"/>
  <c r="C188" i="12"/>
  <c r="H189" i="13"/>
  <c r="E189" i="13"/>
  <c r="B190" i="18"/>
  <c r="A190" i="17"/>
  <c r="A190" i="16"/>
  <c r="A190" i="15"/>
  <c r="C192" i="3"/>
  <c r="B190" i="7"/>
  <c r="C190" i="7"/>
  <c r="A190" i="12"/>
  <c r="H190" i="12" s="1"/>
  <c r="A190" i="11"/>
  <c r="A190" i="14"/>
  <c r="H190" i="14" s="1"/>
  <c r="A190" i="13"/>
  <c r="G190" i="13" s="1"/>
  <c r="E189" i="14"/>
  <c r="D189" i="12"/>
  <c r="O189" i="12"/>
  <c r="B189" i="12"/>
  <c r="M189" i="12"/>
  <c r="N189" i="12"/>
  <c r="L189" i="12"/>
  <c r="J189" i="12"/>
  <c r="K189" i="12"/>
  <c r="P189" i="12"/>
  <c r="I189" i="12"/>
  <c r="I189" i="13"/>
  <c r="B189" i="13"/>
  <c r="M189" i="13"/>
  <c r="D189" i="13"/>
  <c r="K189" i="13"/>
  <c r="J189" i="13"/>
  <c r="L189" i="13"/>
  <c r="H189" i="15"/>
  <c r="D189" i="15"/>
  <c r="F189" i="15"/>
  <c r="B189" i="15"/>
  <c r="K189" i="15"/>
  <c r="I189" i="15"/>
  <c r="G189" i="15"/>
  <c r="E189" i="15"/>
  <c r="J189" i="15"/>
  <c r="N188" i="18"/>
  <c r="A188" i="18" s="1"/>
  <c r="A988" i="11"/>
  <c r="V188" i="11"/>
  <c r="W188" i="11"/>
  <c r="T188" i="11"/>
  <c r="U188" i="11"/>
  <c r="R188" i="11"/>
  <c r="I188" i="11"/>
  <c r="F188" i="11"/>
  <c r="P188" i="11"/>
  <c r="L188" i="11"/>
  <c r="D188" i="11"/>
  <c r="K188" i="11"/>
  <c r="C188" i="11"/>
  <c r="S188" i="11"/>
  <c r="E188" i="11"/>
  <c r="G188" i="11"/>
  <c r="Q188" i="11"/>
  <c r="C188" i="15"/>
  <c r="J187" i="11"/>
  <c r="H187" i="11"/>
  <c r="B189" i="17"/>
  <c r="K189" i="17"/>
  <c r="J189" i="17"/>
  <c r="M189" i="17"/>
  <c r="I189" i="17"/>
  <c r="L189" i="17"/>
  <c r="G189" i="17"/>
  <c r="D189" i="17"/>
  <c r="E189" i="17"/>
  <c r="F189" i="17" s="1"/>
  <c r="J189" i="14"/>
  <c r="D189" i="14"/>
  <c r="B189" i="14"/>
  <c r="L189" i="14"/>
  <c r="K189" i="14"/>
  <c r="I189" i="14"/>
  <c r="B189" i="16"/>
  <c r="C189" i="16"/>
  <c r="F189" i="14"/>
  <c r="AU194" i="3"/>
  <c r="C188" i="13"/>
  <c r="M189" i="11"/>
  <c r="N189" i="11"/>
  <c r="O189" i="11"/>
  <c r="X189" i="11"/>
  <c r="B189" i="11"/>
  <c r="C189" i="15" s="1"/>
  <c r="I189" i="18"/>
  <c r="L189" i="18"/>
  <c r="M189" i="18"/>
  <c r="K189" i="18"/>
  <c r="G189" i="18"/>
  <c r="J189" i="18"/>
  <c r="D189" i="18"/>
  <c r="E189" i="18"/>
  <c r="H189" i="18" s="1"/>
  <c r="D189" i="7"/>
  <c r="E189" i="7" s="1"/>
  <c r="A190" i="7"/>
  <c r="AT194" i="3"/>
  <c r="AW193" i="3"/>
  <c r="AX193" i="3" s="1"/>
  <c r="K193" i="3"/>
  <c r="AF193" i="3"/>
  <c r="D193" i="3"/>
  <c r="O193" i="3"/>
  <c r="E193" i="3"/>
  <c r="Y193" i="3"/>
  <c r="AP193" i="3"/>
  <c r="U193" i="3"/>
  <c r="AJ193" i="3"/>
  <c r="I193" i="3"/>
  <c r="AG193" i="3"/>
  <c r="F193" i="3"/>
  <c r="AL193" i="3"/>
  <c r="AM193" i="3"/>
  <c r="AE193" i="3"/>
  <c r="Z193" i="3"/>
  <c r="AR193" i="3"/>
  <c r="L193" i="3"/>
  <c r="S193" i="3"/>
  <c r="AA193" i="3"/>
  <c r="G193" i="3"/>
  <c r="X193" i="3"/>
  <c r="P193" i="3"/>
  <c r="AN193" i="3"/>
  <c r="V193" i="3"/>
  <c r="AB193" i="3"/>
  <c r="W193" i="3"/>
  <c r="T193" i="3"/>
  <c r="AH193" i="3"/>
  <c r="AI193" i="3"/>
  <c r="AC193" i="3"/>
  <c r="AQ193" i="3"/>
  <c r="AO193" i="3"/>
  <c r="Q193" i="3"/>
  <c r="H193" i="3"/>
  <c r="J193" i="3"/>
  <c r="AK193" i="3"/>
  <c r="R193" i="3"/>
  <c r="AD193" i="3"/>
  <c r="B193" i="3"/>
  <c r="E190" i="14" l="1"/>
  <c r="F190" i="13"/>
  <c r="F190" i="14"/>
  <c r="G190" i="14"/>
  <c r="E190" i="13"/>
  <c r="H190" i="13"/>
  <c r="B191" i="18"/>
  <c r="A191" i="17"/>
  <c r="C193" i="3"/>
  <c r="A191" i="16"/>
  <c r="A191" i="15"/>
  <c r="A191" i="11"/>
  <c r="B191" i="7"/>
  <c r="C191" i="7"/>
  <c r="A191" i="12"/>
  <c r="F191" i="12" s="1"/>
  <c r="A191" i="14"/>
  <c r="G191" i="14" s="1"/>
  <c r="A191" i="13"/>
  <c r="H191" i="13" s="1"/>
  <c r="D189" i="11"/>
  <c r="A989" i="11"/>
  <c r="W189" i="11"/>
  <c r="V189" i="11"/>
  <c r="U189" i="11"/>
  <c r="P189" i="11"/>
  <c r="I189" i="11"/>
  <c r="T189" i="11"/>
  <c r="F189" i="11"/>
  <c r="S189" i="11"/>
  <c r="L189" i="11"/>
  <c r="K189" i="11"/>
  <c r="E189" i="11"/>
  <c r="C189" i="11"/>
  <c r="R189" i="11"/>
  <c r="Q189" i="11"/>
  <c r="G189" i="11"/>
  <c r="C189" i="17"/>
  <c r="C189" i="12"/>
  <c r="F190" i="12"/>
  <c r="G190" i="12"/>
  <c r="C189" i="14"/>
  <c r="M190" i="13"/>
  <c r="D190" i="13"/>
  <c r="I190" i="13"/>
  <c r="J190" i="13"/>
  <c r="K190" i="13"/>
  <c r="B190" i="13"/>
  <c r="L190" i="13"/>
  <c r="B190" i="16"/>
  <c r="C190" i="16"/>
  <c r="L190" i="12"/>
  <c r="J190" i="12"/>
  <c r="D190" i="12"/>
  <c r="K190" i="12"/>
  <c r="M190" i="12"/>
  <c r="O190" i="12"/>
  <c r="N190" i="12"/>
  <c r="P190" i="12"/>
  <c r="B190" i="12"/>
  <c r="I190" i="12"/>
  <c r="C189" i="18"/>
  <c r="C189" i="13"/>
  <c r="K190" i="15"/>
  <c r="I190" i="15"/>
  <c r="G190" i="15"/>
  <c r="E190" i="15"/>
  <c r="H190" i="15"/>
  <c r="F190" i="15"/>
  <c r="D190" i="15"/>
  <c r="B190" i="15"/>
  <c r="J190" i="15"/>
  <c r="J188" i="11"/>
  <c r="H188" i="11"/>
  <c r="K190" i="14"/>
  <c r="L190" i="14"/>
  <c r="J190" i="14"/>
  <c r="D190" i="14"/>
  <c r="B190" i="14"/>
  <c r="I190" i="14"/>
  <c r="G190" i="17"/>
  <c r="M190" i="17"/>
  <c r="K190" i="17"/>
  <c r="L190" i="17"/>
  <c r="J190" i="17"/>
  <c r="D190" i="17"/>
  <c r="B190" i="17"/>
  <c r="I190" i="17"/>
  <c r="E190" i="17"/>
  <c r="H190" i="17" s="1"/>
  <c r="E190" i="12"/>
  <c r="F189" i="18"/>
  <c r="N189" i="18" s="1"/>
  <c r="A189" i="18" s="1"/>
  <c r="AU195" i="3"/>
  <c r="H189" i="17"/>
  <c r="X190" i="11"/>
  <c r="N190" i="11"/>
  <c r="B190" i="11"/>
  <c r="C190" i="18" s="1"/>
  <c r="M190" i="11"/>
  <c r="O190" i="11"/>
  <c r="K190" i="18"/>
  <c r="I190" i="18"/>
  <c r="M190" i="18"/>
  <c r="L190" i="18"/>
  <c r="G190" i="18"/>
  <c r="J190" i="18"/>
  <c r="D190" i="18"/>
  <c r="E190" i="18"/>
  <c r="H190" i="18" s="1"/>
  <c r="D190" i="7"/>
  <c r="E190" i="7" s="1"/>
  <c r="A191" i="7"/>
  <c r="AT195" i="3"/>
  <c r="AW194" i="3"/>
  <c r="AX194" i="3" s="1"/>
  <c r="AA194" i="3"/>
  <c r="O194" i="3"/>
  <c r="I194" i="3"/>
  <c r="B194" i="3"/>
  <c r="S194" i="3"/>
  <c r="X194" i="3"/>
  <c r="AP194" i="3"/>
  <c r="AR194" i="3"/>
  <c r="AB194" i="3"/>
  <c r="P194" i="3"/>
  <c r="AH194" i="3"/>
  <c r="D194" i="3"/>
  <c r="Q194" i="3"/>
  <c r="AO194" i="3"/>
  <c r="AL194" i="3"/>
  <c r="H194" i="3"/>
  <c r="AF194" i="3"/>
  <c r="AM194" i="3"/>
  <c r="F194" i="3"/>
  <c r="AQ194" i="3"/>
  <c r="AD194" i="3"/>
  <c r="R194" i="3"/>
  <c r="AJ194" i="3"/>
  <c r="T194" i="3"/>
  <c r="Y194" i="3"/>
  <c r="G194" i="3"/>
  <c r="Z194" i="3"/>
  <c r="AI194" i="3"/>
  <c r="L194" i="3"/>
  <c r="K194" i="3"/>
  <c r="E194" i="3"/>
  <c r="AN194" i="3"/>
  <c r="W194" i="3"/>
  <c r="V194" i="3"/>
  <c r="AE194" i="3"/>
  <c r="U194" i="3"/>
  <c r="J194" i="3"/>
  <c r="AG194" i="3"/>
  <c r="AC194" i="3"/>
  <c r="AK194" i="3"/>
  <c r="H191" i="14" l="1"/>
  <c r="E191" i="14"/>
  <c r="E191" i="13"/>
  <c r="G191" i="12"/>
  <c r="F191" i="13"/>
  <c r="H191" i="12"/>
  <c r="E191" i="12"/>
  <c r="F190" i="17"/>
  <c r="G191" i="13"/>
  <c r="F191" i="14"/>
  <c r="C190" i="14"/>
  <c r="C190" i="15"/>
  <c r="B192" i="18"/>
  <c r="A192" i="17"/>
  <c r="C194" i="3"/>
  <c r="A192" i="16"/>
  <c r="A192" i="15"/>
  <c r="A192" i="11"/>
  <c r="A192" i="12"/>
  <c r="G192" i="12" s="1"/>
  <c r="B192" i="7"/>
  <c r="A192" i="14"/>
  <c r="E192" i="14" s="1"/>
  <c r="C192" i="7"/>
  <c r="A192" i="13"/>
  <c r="F192" i="13" s="1"/>
  <c r="B191" i="11"/>
  <c r="C191" i="17" s="1"/>
  <c r="M191" i="11"/>
  <c r="X191" i="11"/>
  <c r="N191" i="11"/>
  <c r="O191" i="11"/>
  <c r="F190" i="18"/>
  <c r="N190" i="18" s="1"/>
  <c r="A190" i="18" s="1"/>
  <c r="H191" i="15"/>
  <c r="B191" i="15"/>
  <c r="F191" i="15"/>
  <c r="D191" i="15"/>
  <c r="K191" i="15"/>
  <c r="I191" i="15"/>
  <c r="G191" i="15"/>
  <c r="E191" i="15"/>
  <c r="J191" i="15"/>
  <c r="J191" i="13"/>
  <c r="L191" i="13"/>
  <c r="I191" i="13"/>
  <c r="D191" i="13"/>
  <c r="B191" i="13"/>
  <c r="K191" i="13"/>
  <c r="M191" i="13"/>
  <c r="AU196" i="3"/>
  <c r="A990" i="11"/>
  <c r="S190" i="11"/>
  <c r="P190" i="11"/>
  <c r="K190" i="11"/>
  <c r="L190" i="11"/>
  <c r="I190" i="11"/>
  <c r="F190" i="11"/>
  <c r="V190" i="11"/>
  <c r="E190" i="11"/>
  <c r="C190" i="11"/>
  <c r="T190" i="11"/>
  <c r="U190" i="11"/>
  <c r="R190" i="11"/>
  <c r="D190" i="11"/>
  <c r="W190" i="11"/>
  <c r="G190" i="11"/>
  <c r="Q190" i="11"/>
  <c r="C190" i="12"/>
  <c r="J191" i="14"/>
  <c r="K191" i="14"/>
  <c r="L191" i="14"/>
  <c r="B191" i="14"/>
  <c r="D191" i="14"/>
  <c r="I191" i="14"/>
  <c r="B191" i="17"/>
  <c r="K191" i="17"/>
  <c r="I191" i="17"/>
  <c r="L191" i="17"/>
  <c r="J191" i="17"/>
  <c r="M191" i="17"/>
  <c r="G191" i="17"/>
  <c r="D191" i="17"/>
  <c r="E191" i="17"/>
  <c r="F191" i="17" s="1"/>
  <c r="H189" i="11"/>
  <c r="J189" i="11"/>
  <c r="B191" i="16"/>
  <c r="C191" i="16"/>
  <c r="C190" i="17"/>
  <c r="C190" i="13"/>
  <c r="J191" i="12"/>
  <c r="D191" i="12"/>
  <c r="O191" i="12"/>
  <c r="B191" i="12"/>
  <c r="P191" i="12"/>
  <c r="M191" i="12"/>
  <c r="L191" i="12"/>
  <c r="K191" i="12"/>
  <c r="N191" i="12"/>
  <c r="I191" i="12"/>
  <c r="M191" i="18"/>
  <c r="K191" i="18"/>
  <c r="I191" i="18"/>
  <c r="L191" i="18"/>
  <c r="G191" i="18"/>
  <c r="J191" i="18"/>
  <c r="D191" i="18"/>
  <c r="E191" i="18"/>
  <c r="H191" i="18" s="1"/>
  <c r="D191" i="7"/>
  <c r="E191" i="7" s="1"/>
  <c r="A192" i="7"/>
  <c r="AT196" i="3"/>
  <c r="AW195" i="3"/>
  <c r="AX195" i="3" s="1"/>
  <c r="G195" i="3"/>
  <c r="K195" i="3"/>
  <c r="AA195" i="3"/>
  <c r="X195" i="3"/>
  <c r="AF195" i="3"/>
  <c r="AG195" i="3"/>
  <c r="V195" i="3"/>
  <c r="AJ195" i="3"/>
  <c r="D195" i="3"/>
  <c r="AK195" i="3"/>
  <c r="AD195" i="3"/>
  <c r="AN195" i="3"/>
  <c r="AH195" i="3"/>
  <c r="I195" i="3"/>
  <c r="AE195" i="3"/>
  <c r="AI195" i="3"/>
  <c r="AB195" i="3"/>
  <c r="AR195" i="3"/>
  <c r="AO195" i="3"/>
  <c r="Q195" i="3"/>
  <c r="AL195" i="3"/>
  <c r="O195" i="3"/>
  <c r="T195" i="3"/>
  <c r="U195" i="3"/>
  <c r="Y195" i="3"/>
  <c r="AC195" i="3"/>
  <c r="AQ195" i="3"/>
  <c r="S195" i="3"/>
  <c r="J195" i="3"/>
  <c r="R195" i="3"/>
  <c r="AM195" i="3"/>
  <c r="L195" i="3"/>
  <c r="B195" i="3"/>
  <c r="H195" i="3"/>
  <c r="W195" i="3"/>
  <c r="P195" i="3"/>
  <c r="F195" i="3"/>
  <c r="Z195" i="3"/>
  <c r="E195" i="3"/>
  <c r="AP195" i="3"/>
  <c r="G192" i="14" l="1"/>
  <c r="F192" i="14"/>
  <c r="H192" i="12"/>
  <c r="C191" i="13"/>
  <c r="C191" i="12"/>
  <c r="H192" i="14"/>
  <c r="E192" i="13"/>
  <c r="G192" i="13"/>
  <c r="H192" i="13"/>
  <c r="B193" i="18"/>
  <c r="A193" i="17"/>
  <c r="A193" i="15"/>
  <c r="A193" i="16"/>
  <c r="C195" i="3"/>
  <c r="B193" i="7"/>
  <c r="A193" i="12"/>
  <c r="G193" i="12" s="1"/>
  <c r="A193" i="14"/>
  <c r="F193" i="14" s="1"/>
  <c r="A193" i="11"/>
  <c r="C193" i="7"/>
  <c r="A193" i="13"/>
  <c r="E193" i="13" s="1"/>
  <c r="F191" i="18"/>
  <c r="N191" i="18" s="1"/>
  <c r="A191" i="18" s="1"/>
  <c r="N192" i="12"/>
  <c r="L192" i="12"/>
  <c r="J192" i="12"/>
  <c r="M192" i="12"/>
  <c r="K192" i="12"/>
  <c r="P192" i="12"/>
  <c r="D192" i="12"/>
  <c r="B192" i="12"/>
  <c r="O192" i="12"/>
  <c r="I192" i="12"/>
  <c r="C191" i="18"/>
  <c r="O192" i="11"/>
  <c r="N192" i="11"/>
  <c r="M192" i="11"/>
  <c r="X192" i="11"/>
  <c r="B192" i="11"/>
  <c r="C192" i="13" s="1"/>
  <c r="K192" i="15"/>
  <c r="G192" i="15"/>
  <c r="E192" i="15"/>
  <c r="I192" i="15"/>
  <c r="H192" i="15"/>
  <c r="D192" i="15"/>
  <c r="B192" i="15"/>
  <c r="F192" i="15"/>
  <c r="J192" i="15"/>
  <c r="H191" i="17"/>
  <c r="B192" i="16"/>
  <c r="C192" i="16"/>
  <c r="E192" i="12"/>
  <c r="J192" i="13"/>
  <c r="I192" i="13"/>
  <c r="M192" i="13"/>
  <c r="B192" i="13"/>
  <c r="D192" i="13"/>
  <c r="K192" i="13"/>
  <c r="L192" i="13"/>
  <c r="AU197" i="3"/>
  <c r="A991" i="11"/>
  <c r="P191" i="11"/>
  <c r="I191" i="11"/>
  <c r="L191" i="11"/>
  <c r="E191" i="11"/>
  <c r="F191" i="11"/>
  <c r="C191" i="11"/>
  <c r="V191" i="11"/>
  <c r="U191" i="11"/>
  <c r="D191" i="11"/>
  <c r="W191" i="11"/>
  <c r="S191" i="11"/>
  <c r="R191" i="11"/>
  <c r="K191" i="11"/>
  <c r="T191" i="11"/>
  <c r="Q191" i="11"/>
  <c r="G191" i="11"/>
  <c r="F192" i="12"/>
  <c r="C191" i="15"/>
  <c r="G192" i="17"/>
  <c r="J192" i="17"/>
  <c r="D192" i="17"/>
  <c r="L192" i="17"/>
  <c r="M192" i="17"/>
  <c r="K192" i="17"/>
  <c r="I192" i="17"/>
  <c r="B192" i="17"/>
  <c r="E192" i="17"/>
  <c r="F192" i="17" s="1"/>
  <c r="C191" i="14"/>
  <c r="H190" i="11"/>
  <c r="J190" i="11"/>
  <c r="D192" i="14"/>
  <c r="B192" i="14"/>
  <c r="K192" i="14"/>
  <c r="L192" i="14"/>
  <c r="J192" i="14"/>
  <c r="I192" i="14"/>
  <c r="K192" i="18"/>
  <c r="L192" i="18"/>
  <c r="M192" i="18"/>
  <c r="I192" i="18"/>
  <c r="D192" i="18"/>
  <c r="G192" i="18"/>
  <c r="J192" i="18"/>
  <c r="E192" i="18"/>
  <c r="F192" i="18" s="1"/>
  <c r="D192" i="7"/>
  <c r="E192" i="7" s="1"/>
  <c r="A193" i="7"/>
  <c r="AT197" i="3"/>
  <c r="AW196" i="3"/>
  <c r="AX196" i="3" s="1"/>
  <c r="AM196" i="3"/>
  <c r="W196" i="3"/>
  <c r="L196" i="3"/>
  <c r="Z196" i="3"/>
  <c r="AJ196" i="3"/>
  <c r="Q196" i="3"/>
  <c r="X196" i="3"/>
  <c r="AO196" i="3"/>
  <c r="K196" i="3"/>
  <c r="AC196" i="3"/>
  <c r="B196" i="3"/>
  <c r="AN196" i="3"/>
  <c r="R196" i="3"/>
  <c r="AF196" i="3"/>
  <c r="P196" i="3"/>
  <c r="J196" i="3"/>
  <c r="AL196" i="3"/>
  <c r="AR196" i="3"/>
  <c r="AG196" i="3"/>
  <c r="F196" i="3"/>
  <c r="D196" i="3"/>
  <c r="I196" i="3"/>
  <c r="S196" i="3"/>
  <c r="H196" i="3"/>
  <c r="AH196" i="3"/>
  <c r="AA196" i="3"/>
  <c r="AQ196" i="3"/>
  <c r="AD196" i="3"/>
  <c r="AE196" i="3"/>
  <c r="AI196" i="3"/>
  <c r="AK196" i="3"/>
  <c r="U196" i="3"/>
  <c r="AB196" i="3"/>
  <c r="O196" i="3"/>
  <c r="E196" i="3"/>
  <c r="T196" i="3"/>
  <c r="V196" i="3"/>
  <c r="G196" i="3"/>
  <c r="AP196" i="3"/>
  <c r="Y196" i="3"/>
  <c r="G193" i="13" l="1"/>
  <c r="F193" i="13"/>
  <c r="C192" i="14"/>
  <c r="H193" i="14"/>
  <c r="H193" i="13"/>
  <c r="H192" i="18"/>
  <c r="H193" i="12"/>
  <c r="E193" i="12"/>
  <c r="H192" i="17"/>
  <c r="C192" i="17"/>
  <c r="N192" i="18"/>
  <c r="A192" i="18" s="1"/>
  <c r="B194" i="18"/>
  <c r="A194" i="17"/>
  <c r="A194" i="15"/>
  <c r="A194" i="16"/>
  <c r="C196" i="3"/>
  <c r="C194" i="7"/>
  <c r="B194" i="7"/>
  <c r="A194" i="11"/>
  <c r="A194" i="12"/>
  <c r="G194" i="12" s="1"/>
  <c r="A194" i="14"/>
  <c r="E194" i="14" s="1"/>
  <c r="A194" i="13"/>
  <c r="G194" i="13" s="1"/>
  <c r="N193" i="12"/>
  <c r="L193" i="12"/>
  <c r="J193" i="12"/>
  <c r="M193" i="12"/>
  <c r="K193" i="12"/>
  <c r="P193" i="12"/>
  <c r="D193" i="12"/>
  <c r="O193" i="12"/>
  <c r="B193" i="12"/>
  <c r="I193" i="12"/>
  <c r="F193" i="12"/>
  <c r="C192" i="15"/>
  <c r="C192" i="12"/>
  <c r="D193" i="14"/>
  <c r="B193" i="14"/>
  <c r="K193" i="14"/>
  <c r="J193" i="14"/>
  <c r="L193" i="14"/>
  <c r="I193" i="14"/>
  <c r="K193" i="13"/>
  <c r="I193" i="13"/>
  <c r="B193" i="13"/>
  <c r="J193" i="13"/>
  <c r="M193" i="13"/>
  <c r="D193" i="13"/>
  <c r="L193" i="13"/>
  <c r="H193" i="15"/>
  <c r="B193" i="15"/>
  <c r="I193" i="15"/>
  <c r="G193" i="15"/>
  <c r="E193" i="15"/>
  <c r="F193" i="15"/>
  <c r="D193" i="15"/>
  <c r="K193" i="15"/>
  <c r="J193" i="15"/>
  <c r="H191" i="11"/>
  <c r="J191" i="11"/>
  <c r="B193" i="17"/>
  <c r="I193" i="17"/>
  <c r="D193" i="17"/>
  <c r="M193" i="17"/>
  <c r="K193" i="17"/>
  <c r="L193" i="17"/>
  <c r="J193" i="17"/>
  <c r="G193" i="17"/>
  <c r="E193" i="17"/>
  <c r="H193" i="17" s="1"/>
  <c r="E193" i="14"/>
  <c r="G193" i="14"/>
  <c r="A992" i="11"/>
  <c r="K192" i="11"/>
  <c r="L192" i="11"/>
  <c r="I192" i="11"/>
  <c r="F192" i="11"/>
  <c r="E192" i="11"/>
  <c r="D192" i="11"/>
  <c r="W192" i="11"/>
  <c r="T192" i="11"/>
  <c r="P192" i="11"/>
  <c r="S192" i="11"/>
  <c r="C192" i="11"/>
  <c r="U192" i="11"/>
  <c r="R192" i="11"/>
  <c r="V192" i="11"/>
  <c r="Q192" i="11"/>
  <c r="G192" i="11"/>
  <c r="B193" i="16"/>
  <c r="C193" i="16"/>
  <c r="C192" i="18"/>
  <c r="AU198" i="3"/>
  <c r="N193" i="11"/>
  <c r="B193" i="11"/>
  <c r="C193" i="14" s="1"/>
  <c r="O193" i="11"/>
  <c r="X193" i="11"/>
  <c r="M193" i="11"/>
  <c r="K193" i="18"/>
  <c r="L193" i="18"/>
  <c r="J193" i="18"/>
  <c r="D193" i="18"/>
  <c r="M193" i="18"/>
  <c r="I193" i="18"/>
  <c r="G193" i="18"/>
  <c r="E193" i="18"/>
  <c r="F193" i="18" s="1"/>
  <c r="D193" i="7"/>
  <c r="E193" i="7" s="1"/>
  <c r="A194" i="7"/>
  <c r="AT198" i="3"/>
  <c r="AW197" i="3"/>
  <c r="AX197" i="3" s="1"/>
  <c r="U197" i="3"/>
  <c r="AR197" i="3"/>
  <c r="Y197" i="3"/>
  <c r="O197" i="3"/>
  <c r="AE197" i="3"/>
  <c r="AL197" i="3"/>
  <c r="D197" i="3"/>
  <c r="G197" i="3"/>
  <c r="AB197" i="3"/>
  <c r="AJ197" i="3"/>
  <c r="AF197" i="3"/>
  <c r="L197" i="3"/>
  <c r="V197" i="3"/>
  <c r="K197" i="3"/>
  <c r="AK197" i="3"/>
  <c r="J197" i="3"/>
  <c r="AC197" i="3"/>
  <c r="W197" i="3"/>
  <c r="AP197" i="3"/>
  <c r="AA197" i="3"/>
  <c r="H197" i="3"/>
  <c r="AH197" i="3"/>
  <c r="S197" i="3"/>
  <c r="B197" i="3"/>
  <c r="AN197" i="3"/>
  <c r="F197" i="3"/>
  <c r="X197" i="3"/>
  <c r="Z197" i="3"/>
  <c r="Q197" i="3"/>
  <c r="AQ197" i="3"/>
  <c r="T197" i="3"/>
  <c r="AG197" i="3"/>
  <c r="AI197" i="3"/>
  <c r="R197" i="3"/>
  <c r="AD197" i="3"/>
  <c r="P197" i="3"/>
  <c r="E197" i="3"/>
  <c r="AM197" i="3"/>
  <c r="AO197" i="3"/>
  <c r="I197" i="3"/>
  <c r="E194" i="12" l="1"/>
  <c r="F193" i="17"/>
  <c r="H194" i="12"/>
  <c r="F194" i="12"/>
  <c r="C193" i="18"/>
  <c r="H194" i="13"/>
  <c r="F194" i="14"/>
  <c r="G194" i="14"/>
  <c r="E194" i="13"/>
  <c r="F194" i="13"/>
  <c r="H194" i="14"/>
  <c r="B195" i="18"/>
  <c r="A195" i="17"/>
  <c r="A195" i="16"/>
  <c r="A195" i="15"/>
  <c r="C197" i="3"/>
  <c r="A195" i="14"/>
  <c r="F195" i="14" s="1"/>
  <c r="B195" i="7"/>
  <c r="C195" i="7"/>
  <c r="A195" i="12"/>
  <c r="F195" i="12" s="1"/>
  <c r="A195" i="11"/>
  <c r="A195" i="13"/>
  <c r="G195" i="13" s="1"/>
  <c r="O194" i="11"/>
  <c r="M194" i="11"/>
  <c r="B194" i="11"/>
  <c r="C194" i="15" s="1"/>
  <c r="X194" i="11"/>
  <c r="N194" i="11"/>
  <c r="P193" i="11"/>
  <c r="I193" i="11"/>
  <c r="L193" i="11"/>
  <c r="E193" i="11"/>
  <c r="F193" i="11"/>
  <c r="C193" i="11"/>
  <c r="V193" i="11"/>
  <c r="U193" i="11"/>
  <c r="A993" i="11"/>
  <c r="T193" i="11"/>
  <c r="W193" i="11"/>
  <c r="R193" i="11"/>
  <c r="K193" i="11"/>
  <c r="S193" i="11"/>
  <c r="D193" i="11"/>
  <c r="Q193" i="11"/>
  <c r="G193" i="11"/>
  <c r="C193" i="17"/>
  <c r="C193" i="12"/>
  <c r="B194" i="16"/>
  <c r="C194" i="16"/>
  <c r="AU199" i="3"/>
  <c r="M194" i="13"/>
  <c r="D194" i="13"/>
  <c r="B194" i="13"/>
  <c r="L194" i="13"/>
  <c r="I194" i="13"/>
  <c r="K194" i="13"/>
  <c r="J194" i="13"/>
  <c r="K194" i="15"/>
  <c r="F194" i="15"/>
  <c r="I194" i="15"/>
  <c r="G194" i="15"/>
  <c r="E194" i="15"/>
  <c r="H194" i="15"/>
  <c r="D194" i="15"/>
  <c r="B194" i="15"/>
  <c r="J194" i="15"/>
  <c r="H193" i="18"/>
  <c r="J192" i="11"/>
  <c r="H192" i="11"/>
  <c r="C193" i="13"/>
  <c r="L194" i="14"/>
  <c r="J194" i="14"/>
  <c r="D194" i="14"/>
  <c r="K194" i="14"/>
  <c r="B194" i="14"/>
  <c r="I194" i="14"/>
  <c r="G194" i="17"/>
  <c r="K194" i="17"/>
  <c r="L194" i="17"/>
  <c r="J194" i="17"/>
  <c r="D194" i="17"/>
  <c r="M194" i="17"/>
  <c r="B194" i="17"/>
  <c r="I194" i="17"/>
  <c r="E194" i="17"/>
  <c r="F194" i="17" s="1"/>
  <c r="N193" i="18"/>
  <c r="A193" i="18" s="1"/>
  <c r="C193" i="15"/>
  <c r="K194" i="12"/>
  <c r="P194" i="12"/>
  <c r="N194" i="12"/>
  <c r="D194" i="12"/>
  <c r="B194" i="12"/>
  <c r="M194" i="12"/>
  <c r="O194" i="12"/>
  <c r="L194" i="12"/>
  <c r="J194" i="12"/>
  <c r="I194" i="12"/>
  <c r="K194" i="18"/>
  <c r="I194" i="18"/>
  <c r="L194" i="18"/>
  <c r="M194" i="18"/>
  <c r="G194" i="18"/>
  <c r="J194" i="18"/>
  <c r="D194" i="18"/>
  <c r="E194" i="18"/>
  <c r="F194" i="18" s="1"/>
  <c r="D194" i="7"/>
  <c r="E194" i="7" s="1"/>
  <c r="A195" i="7"/>
  <c r="AT199" i="3"/>
  <c r="AW198" i="3"/>
  <c r="AX198" i="3" s="1"/>
  <c r="W198" i="3"/>
  <c r="AG198" i="3"/>
  <c r="G198" i="3"/>
  <c r="T198" i="3"/>
  <c r="H198" i="3"/>
  <c r="P198" i="3"/>
  <c r="B198" i="3"/>
  <c r="AK198" i="3"/>
  <c r="R198" i="3"/>
  <c r="AC198" i="3"/>
  <c r="AM198" i="3"/>
  <c r="S198" i="3"/>
  <c r="AP198" i="3"/>
  <c r="AJ198" i="3"/>
  <c r="V198" i="3"/>
  <c r="AQ198" i="3"/>
  <c r="AO198" i="3"/>
  <c r="AE198" i="3"/>
  <c r="AH198" i="3"/>
  <c r="AD198" i="3"/>
  <c r="U198" i="3"/>
  <c r="AB198" i="3"/>
  <c r="Q198" i="3"/>
  <c r="AL198" i="3"/>
  <c r="L198" i="3"/>
  <c r="Z198" i="3"/>
  <c r="AN198" i="3"/>
  <c r="AA198" i="3"/>
  <c r="O198" i="3"/>
  <c r="E198" i="3"/>
  <c r="X198" i="3"/>
  <c r="F198" i="3"/>
  <c r="D198" i="3"/>
  <c r="I198" i="3"/>
  <c r="AF198" i="3"/>
  <c r="K198" i="3"/>
  <c r="AR198" i="3"/>
  <c r="Y198" i="3"/>
  <c r="J198" i="3"/>
  <c r="AI198" i="3"/>
  <c r="F195" i="13" l="1"/>
  <c r="C194" i="14"/>
  <c r="C194" i="18"/>
  <c r="G195" i="12"/>
  <c r="E195" i="13"/>
  <c r="C194" i="13"/>
  <c r="H195" i="13"/>
  <c r="C194" i="12"/>
  <c r="G195" i="14"/>
  <c r="H194" i="18"/>
  <c r="C194" i="17"/>
  <c r="H195" i="14"/>
  <c r="H195" i="12"/>
  <c r="E195" i="14"/>
  <c r="E195" i="12"/>
  <c r="B196" i="18"/>
  <c r="A196" i="17"/>
  <c r="A196" i="16"/>
  <c r="A196" i="15"/>
  <c r="C198" i="3"/>
  <c r="A196" i="12"/>
  <c r="H196" i="12" s="1"/>
  <c r="A196" i="14"/>
  <c r="H196" i="14" s="1"/>
  <c r="A196" i="11"/>
  <c r="B196" i="7"/>
  <c r="C196" i="7"/>
  <c r="A196" i="13"/>
  <c r="G196" i="13" s="1"/>
  <c r="J193" i="11"/>
  <c r="H193" i="11"/>
  <c r="A994" i="11"/>
  <c r="W194" i="11"/>
  <c r="T194" i="11"/>
  <c r="U194" i="11"/>
  <c r="R194" i="11"/>
  <c r="S194" i="11"/>
  <c r="P194" i="11"/>
  <c r="E194" i="11"/>
  <c r="D194" i="11"/>
  <c r="K194" i="11"/>
  <c r="I194" i="11"/>
  <c r="L194" i="11"/>
  <c r="F194" i="11"/>
  <c r="V194" i="11"/>
  <c r="C194" i="11"/>
  <c r="G194" i="11"/>
  <c r="Q194" i="11"/>
  <c r="L195" i="14"/>
  <c r="J195" i="14"/>
  <c r="D195" i="14"/>
  <c r="K195" i="14"/>
  <c r="B195" i="14"/>
  <c r="I195" i="14"/>
  <c r="H194" i="17"/>
  <c r="AU200" i="3"/>
  <c r="K195" i="13"/>
  <c r="I195" i="13"/>
  <c r="J195" i="13"/>
  <c r="M195" i="13"/>
  <c r="D195" i="13"/>
  <c r="B195" i="13"/>
  <c r="L195" i="13"/>
  <c r="B195" i="16"/>
  <c r="C195" i="16"/>
  <c r="H195" i="15"/>
  <c r="F195" i="15"/>
  <c r="D195" i="15"/>
  <c r="B195" i="15"/>
  <c r="I195" i="15"/>
  <c r="G195" i="15"/>
  <c r="E195" i="15"/>
  <c r="K195" i="15"/>
  <c r="J195" i="15"/>
  <c r="B195" i="11"/>
  <c r="C195" i="12" s="1"/>
  <c r="O195" i="11"/>
  <c r="M195" i="11"/>
  <c r="X195" i="11"/>
  <c r="N195" i="11"/>
  <c r="B195" i="17"/>
  <c r="L195" i="17"/>
  <c r="J195" i="17"/>
  <c r="M195" i="17"/>
  <c r="K195" i="17"/>
  <c r="I195" i="17"/>
  <c r="D195" i="17"/>
  <c r="G195" i="17"/>
  <c r="E195" i="17"/>
  <c r="F195" i="17" s="1"/>
  <c r="N194" i="18"/>
  <c r="A194" i="18" s="1"/>
  <c r="K195" i="12"/>
  <c r="P195" i="12"/>
  <c r="N195" i="12"/>
  <c r="D195" i="12"/>
  <c r="B195" i="12"/>
  <c r="M195" i="12"/>
  <c r="O195" i="12"/>
  <c r="L195" i="12"/>
  <c r="J195" i="12"/>
  <c r="I195" i="12"/>
  <c r="K195" i="18"/>
  <c r="I195" i="18"/>
  <c r="L195" i="18"/>
  <c r="M195" i="18"/>
  <c r="J195" i="18"/>
  <c r="D195" i="18"/>
  <c r="G195" i="18"/>
  <c r="E195" i="18"/>
  <c r="H195" i="18" s="1"/>
  <c r="D195" i="7"/>
  <c r="E195" i="7" s="1"/>
  <c r="A196" i="7"/>
  <c r="AT200" i="3"/>
  <c r="AW199" i="3"/>
  <c r="AX199" i="3" s="1"/>
  <c r="G199" i="3"/>
  <c r="J199" i="3"/>
  <c r="AG199" i="3"/>
  <c r="S199" i="3"/>
  <c r="E199" i="3"/>
  <c r="P199" i="3"/>
  <c r="I199" i="3"/>
  <c r="AA199" i="3"/>
  <c r="Z199" i="3"/>
  <c r="D199" i="3"/>
  <c r="W199" i="3"/>
  <c r="F199" i="3"/>
  <c r="AF199" i="3"/>
  <c r="V199" i="3"/>
  <c r="L199" i="3"/>
  <c r="AM199" i="3"/>
  <c r="AD199" i="3"/>
  <c r="AQ199" i="3"/>
  <c r="AJ199" i="3"/>
  <c r="AK199" i="3"/>
  <c r="AO199" i="3"/>
  <c r="AC199" i="3"/>
  <c r="X199" i="3"/>
  <c r="U199" i="3"/>
  <c r="Y199" i="3"/>
  <c r="AB199" i="3"/>
  <c r="AL199" i="3"/>
  <c r="AR199" i="3"/>
  <c r="AN199" i="3"/>
  <c r="T199" i="3"/>
  <c r="AP199" i="3"/>
  <c r="K199" i="3"/>
  <c r="R199" i="3"/>
  <c r="H199" i="3"/>
  <c r="AH199" i="3"/>
  <c r="AI199" i="3"/>
  <c r="B199" i="3"/>
  <c r="AE199" i="3"/>
  <c r="Q199" i="3"/>
  <c r="O199" i="3"/>
  <c r="F196" i="12" l="1"/>
  <c r="G196" i="12"/>
  <c r="E196" i="12"/>
  <c r="H195" i="17"/>
  <c r="E196" i="13"/>
  <c r="H196" i="13"/>
  <c r="F196" i="13"/>
  <c r="E196" i="14"/>
  <c r="C195" i="15"/>
  <c r="C195" i="13"/>
  <c r="C195" i="18"/>
  <c r="C195" i="17"/>
  <c r="B197" i="18"/>
  <c r="A197" i="17"/>
  <c r="A197" i="16"/>
  <c r="A197" i="15"/>
  <c r="C199" i="3"/>
  <c r="A197" i="14"/>
  <c r="E197" i="14" s="1"/>
  <c r="C197" i="7"/>
  <c r="A197" i="12"/>
  <c r="F197" i="12" s="1"/>
  <c r="A197" i="11"/>
  <c r="B197" i="7"/>
  <c r="A197" i="13"/>
  <c r="G197" i="13" s="1"/>
  <c r="B196" i="14"/>
  <c r="L196" i="14"/>
  <c r="J196" i="14"/>
  <c r="D196" i="14"/>
  <c r="K196" i="14"/>
  <c r="I196" i="14"/>
  <c r="F195" i="18"/>
  <c r="N195" i="18" s="1"/>
  <c r="A195" i="18" s="1"/>
  <c r="M196" i="12"/>
  <c r="K196" i="12"/>
  <c r="P196" i="12"/>
  <c r="J196" i="12"/>
  <c r="O196" i="12"/>
  <c r="N196" i="12"/>
  <c r="B196" i="12"/>
  <c r="L196" i="12"/>
  <c r="D196" i="12"/>
  <c r="I196" i="12"/>
  <c r="N196" i="11"/>
  <c r="B196" i="11"/>
  <c r="C196" i="12" s="1"/>
  <c r="O196" i="11"/>
  <c r="X196" i="11"/>
  <c r="M196" i="11"/>
  <c r="K196" i="15"/>
  <c r="E196" i="15"/>
  <c r="B196" i="15"/>
  <c r="I196" i="15"/>
  <c r="G196" i="15"/>
  <c r="F196" i="15"/>
  <c r="D196" i="15"/>
  <c r="H196" i="15"/>
  <c r="J196" i="15"/>
  <c r="D196" i="13"/>
  <c r="K196" i="13"/>
  <c r="J196" i="13"/>
  <c r="L196" i="13"/>
  <c r="B196" i="13"/>
  <c r="I196" i="13"/>
  <c r="M196" i="13"/>
  <c r="B196" i="16"/>
  <c r="C196" i="16"/>
  <c r="F196" i="14"/>
  <c r="J194" i="11"/>
  <c r="H194" i="11"/>
  <c r="G196" i="17"/>
  <c r="D196" i="17"/>
  <c r="M196" i="17"/>
  <c r="L196" i="17"/>
  <c r="J196" i="17"/>
  <c r="I196" i="17"/>
  <c r="B196" i="17"/>
  <c r="K196" i="17"/>
  <c r="E196" i="17"/>
  <c r="F196" i="17" s="1"/>
  <c r="AU201" i="3"/>
  <c r="G196" i="14"/>
  <c r="A995" i="11"/>
  <c r="W195" i="11"/>
  <c r="V195" i="11"/>
  <c r="U195" i="11"/>
  <c r="T195" i="11"/>
  <c r="S195" i="11"/>
  <c r="L195" i="11"/>
  <c r="E195" i="11"/>
  <c r="D195" i="11"/>
  <c r="K195" i="11"/>
  <c r="R195" i="11"/>
  <c r="P195" i="11"/>
  <c r="C195" i="11"/>
  <c r="I195" i="11"/>
  <c r="F195" i="11"/>
  <c r="G195" i="11"/>
  <c r="Q195" i="11"/>
  <c r="C195" i="14"/>
  <c r="K196" i="18"/>
  <c r="I196" i="18"/>
  <c r="L196" i="18"/>
  <c r="M196" i="18"/>
  <c r="J196" i="18"/>
  <c r="D196" i="18"/>
  <c r="G196" i="18"/>
  <c r="E196" i="18"/>
  <c r="F196" i="18" s="1"/>
  <c r="D196" i="7"/>
  <c r="E196" i="7" s="1"/>
  <c r="A197" i="7"/>
  <c r="AT201" i="3"/>
  <c r="AW200" i="3"/>
  <c r="AX200" i="3" s="1"/>
  <c r="S200" i="3"/>
  <c r="AH200" i="3"/>
  <c r="D200" i="3"/>
  <c r="W200" i="3"/>
  <c r="I200" i="3"/>
  <c r="Z200" i="3"/>
  <c r="T200" i="3"/>
  <c r="AA200" i="3"/>
  <c r="O200" i="3"/>
  <c r="R200" i="3"/>
  <c r="AC200" i="3"/>
  <c r="Q200" i="3"/>
  <c r="AI200" i="3"/>
  <c r="K200" i="3"/>
  <c r="AE200" i="3"/>
  <c r="AP200" i="3"/>
  <c r="AM200" i="3"/>
  <c r="B200" i="3"/>
  <c r="AJ200" i="3"/>
  <c r="AD200" i="3"/>
  <c r="AF200" i="3"/>
  <c r="AB200" i="3"/>
  <c r="L200" i="3"/>
  <c r="J200" i="3"/>
  <c r="AR200" i="3"/>
  <c r="E200" i="3"/>
  <c r="G200" i="3"/>
  <c r="Y200" i="3"/>
  <c r="AL200" i="3"/>
  <c r="AG200" i="3"/>
  <c r="H200" i="3"/>
  <c r="AQ200" i="3"/>
  <c r="X200" i="3"/>
  <c r="AK200" i="3"/>
  <c r="V200" i="3"/>
  <c r="U200" i="3"/>
  <c r="F200" i="3"/>
  <c r="P200" i="3"/>
  <c r="AO200" i="3"/>
  <c r="AN200" i="3"/>
  <c r="F197" i="14" l="1"/>
  <c r="G197" i="14"/>
  <c r="H197" i="14"/>
  <c r="C196" i="17"/>
  <c r="N196" i="18"/>
  <c r="A196" i="18" s="1"/>
  <c r="H196" i="18"/>
  <c r="H197" i="13"/>
  <c r="E197" i="13"/>
  <c r="F197" i="13"/>
  <c r="H196" i="17"/>
  <c r="B198" i="18"/>
  <c r="A198" i="17"/>
  <c r="A198" i="16"/>
  <c r="A198" i="15"/>
  <c r="C200" i="3"/>
  <c r="C198" i="7"/>
  <c r="A198" i="14"/>
  <c r="E198" i="14" s="1"/>
  <c r="A198" i="11"/>
  <c r="A198" i="12"/>
  <c r="F198" i="12" s="1"/>
  <c r="B198" i="7"/>
  <c r="A198" i="13"/>
  <c r="F198" i="13" s="1"/>
  <c r="C196" i="18"/>
  <c r="K197" i="14"/>
  <c r="L197" i="14"/>
  <c r="B197" i="14"/>
  <c r="D197" i="14"/>
  <c r="J197" i="14"/>
  <c r="I197" i="14"/>
  <c r="J195" i="11"/>
  <c r="H195" i="11"/>
  <c r="AU202" i="3"/>
  <c r="K197" i="13"/>
  <c r="M197" i="13"/>
  <c r="J197" i="13"/>
  <c r="D197" i="13"/>
  <c r="I197" i="13"/>
  <c r="B197" i="13"/>
  <c r="L197" i="13"/>
  <c r="B197" i="16"/>
  <c r="C197" i="16"/>
  <c r="A996" i="11"/>
  <c r="U196" i="11"/>
  <c r="R196" i="11"/>
  <c r="S196" i="11"/>
  <c r="P196" i="11"/>
  <c r="K196" i="11"/>
  <c r="L196" i="11"/>
  <c r="C196" i="11"/>
  <c r="F196" i="11"/>
  <c r="D196" i="11"/>
  <c r="E196" i="11"/>
  <c r="W196" i="11"/>
  <c r="T196" i="11"/>
  <c r="I196" i="11"/>
  <c r="V196" i="11"/>
  <c r="Q196" i="11"/>
  <c r="G196" i="11"/>
  <c r="C196" i="15"/>
  <c r="H197" i="15"/>
  <c r="F197" i="15"/>
  <c r="D197" i="15"/>
  <c r="B197" i="15"/>
  <c r="G197" i="15"/>
  <c r="K197" i="15"/>
  <c r="I197" i="15"/>
  <c r="E197" i="15"/>
  <c r="J197" i="15"/>
  <c r="E197" i="12"/>
  <c r="C196" i="13"/>
  <c r="B197" i="17"/>
  <c r="M197" i="17"/>
  <c r="K197" i="17"/>
  <c r="I197" i="17"/>
  <c r="J197" i="17"/>
  <c r="G197" i="17"/>
  <c r="L197" i="17"/>
  <c r="D197" i="17"/>
  <c r="E197" i="17"/>
  <c r="F197" i="17" s="1"/>
  <c r="O197" i="12"/>
  <c r="B197" i="12"/>
  <c r="M197" i="12"/>
  <c r="K197" i="12"/>
  <c r="L197" i="12"/>
  <c r="N197" i="12"/>
  <c r="P197" i="12"/>
  <c r="D197" i="12"/>
  <c r="J197" i="12"/>
  <c r="I197" i="12"/>
  <c r="H197" i="12"/>
  <c r="G197" i="12"/>
  <c r="C196" i="14"/>
  <c r="X197" i="11"/>
  <c r="O197" i="11"/>
  <c r="N197" i="11"/>
  <c r="B197" i="11"/>
  <c r="C197" i="15" s="1"/>
  <c r="M197" i="11"/>
  <c r="M197" i="18"/>
  <c r="K197" i="18"/>
  <c r="I197" i="18"/>
  <c r="J197" i="18"/>
  <c r="G197" i="18"/>
  <c r="L197" i="18"/>
  <c r="D197" i="18"/>
  <c r="E197" i="18"/>
  <c r="F197" i="18" s="1"/>
  <c r="D197" i="7"/>
  <c r="E197" i="7" s="1"/>
  <c r="A198" i="7"/>
  <c r="AT202" i="3"/>
  <c r="AW201" i="3"/>
  <c r="AX201" i="3" s="1"/>
  <c r="AP201" i="3"/>
  <c r="AL201" i="3"/>
  <c r="S201" i="3"/>
  <c r="AO201" i="3"/>
  <c r="I201" i="3"/>
  <c r="J201" i="3"/>
  <c r="Y201" i="3"/>
  <c r="AQ201" i="3"/>
  <c r="AG201" i="3"/>
  <c r="AK201" i="3"/>
  <c r="AR201" i="3"/>
  <c r="H201" i="3"/>
  <c r="AH201" i="3"/>
  <c r="K201" i="3"/>
  <c r="O201" i="3"/>
  <c r="AC201" i="3"/>
  <c r="AM201" i="3"/>
  <c r="E201" i="3"/>
  <c r="AA201" i="3"/>
  <c r="P201" i="3"/>
  <c r="AN201" i="3"/>
  <c r="Z201" i="3"/>
  <c r="G201" i="3"/>
  <c r="AI201" i="3"/>
  <c r="AJ201" i="3"/>
  <c r="AD201" i="3"/>
  <c r="F201" i="3"/>
  <c r="L201" i="3"/>
  <c r="AE201" i="3"/>
  <c r="AF201" i="3"/>
  <c r="V201" i="3"/>
  <c r="B201" i="3"/>
  <c r="U201" i="3"/>
  <c r="X201" i="3"/>
  <c r="Q201" i="3"/>
  <c r="T201" i="3"/>
  <c r="R201" i="3"/>
  <c r="D201" i="3"/>
  <c r="AB201" i="3"/>
  <c r="W201" i="3"/>
  <c r="G198" i="12" l="1"/>
  <c r="H198" i="14"/>
  <c r="H197" i="18"/>
  <c r="H198" i="13"/>
  <c r="E198" i="13"/>
  <c r="G198" i="13"/>
  <c r="H197" i="17"/>
  <c r="H198" i="12"/>
  <c r="E198" i="12"/>
  <c r="B199" i="18"/>
  <c r="A199" i="17"/>
  <c r="A199" i="16"/>
  <c r="A199" i="15"/>
  <c r="C201" i="3"/>
  <c r="A199" i="14"/>
  <c r="F199" i="14" s="1"/>
  <c r="C199" i="7"/>
  <c r="A199" i="11"/>
  <c r="B199" i="7"/>
  <c r="A199" i="12"/>
  <c r="E199" i="12" s="1"/>
  <c r="A199" i="13"/>
  <c r="F199" i="13" s="1"/>
  <c r="B198" i="11"/>
  <c r="C198" i="18" s="1"/>
  <c r="M198" i="11"/>
  <c r="N198" i="11"/>
  <c r="O198" i="11"/>
  <c r="X198" i="11"/>
  <c r="J198" i="14"/>
  <c r="L198" i="14"/>
  <c r="K198" i="14"/>
  <c r="B198" i="14"/>
  <c r="D198" i="14"/>
  <c r="I198" i="14"/>
  <c r="G198" i="14"/>
  <c r="W197" i="11"/>
  <c r="V197" i="11"/>
  <c r="U197" i="11"/>
  <c r="T197" i="11"/>
  <c r="S197" i="11"/>
  <c r="L197" i="11"/>
  <c r="E197" i="11"/>
  <c r="R197" i="11"/>
  <c r="D197" i="11"/>
  <c r="K197" i="11"/>
  <c r="F197" i="11"/>
  <c r="A997" i="11"/>
  <c r="P197" i="11"/>
  <c r="C197" i="11"/>
  <c r="I197" i="11"/>
  <c r="Q197" i="11"/>
  <c r="G197" i="11"/>
  <c r="J196" i="11"/>
  <c r="H196" i="11"/>
  <c r="C197" i="13"/>
  <c r="AU203" i="3"/>
  <c r="L198" i="13"/>
  <c r="D198" i="13"/>
  <c r="B198" i="13"/>
  <c r="K198" i="13"/>
  <c r="J198" i="13"/>
  <c r="I198" i="13"/>
  <c r="M198" i="13"/>
  <c r="C198" i="13"/>
  <c r="B198" i="16"/>
  <c r="C198" i="16"/>
  <c r="N197" i="18"/>
  <c r="A197" i="18" s="1"/>
  <c r="K198" i="15"/>
  <c r="I198" i="15"/>
  <c r="G198" i="15"/>
  <c r="E198" i="15"/>
  <c r="D198" i="15"/>
  <c r="H198" i="15"/>
  <c r="F198" i="15"/>
  <c r="B198" i="15"/>
  <c r="J198" i="15"/>
  <c r="C197" i="14"/>
  <c r="G198" i="17"/>
  <c r="L198" i="17"/>
  <c r="J198" i="17"/>
  <c r="D198" i="17"/>
  <c r="K198" i="17"/>
  <c r="B198" i="17"/>
  <c r="M198" i="17"/>
  <c r="I198" i="17"/>
  <c r="E198" i="17"/>
  <c r="F198" i="17" s="1"/>
  <c r="C197" i="12"/>
  <c r="F198" i="14"/>
  <c r="C197" i="17"/>
  <c r="C197" i="18"/>
  <c r="J198" i="12"/>
  <c r="D198" i="12"/>
  <c r="O198" i="12"/>
  <c r="B198" i="12"/>
  <c r="P198" i="12"/>
  <c r="N198" i="12"/>
  <c r="L198" i="12"/>
  <c r="M198" i="12"/>
  <c r="K198" i="12"/>
  <c r="I198" i="12"/>
  <c r="M198" i="18"/>
  <c r="K198" i="18"/>
  <c r="I198" i="18"/>
  <c r="J198" i="18"/>
  <c r="G198" i="18"/>
  <c r="L198" i="18"/>
  <c r="D198" i="18"/>
  <c r="E198" i="18"/>
  <c r="F198" i="18" s="1"/>
  <c r="D198" i="7"/>
  <c r="E198" i="7" s="1"/>
  <c r="A199" i="7"/>
  <c r="AT203" i="3"/>
  <c r="AW202" i="3"/>
  <c r="AX202" i="3" s="1"/>
  <c r="P202" i="3"/>
  <c r="K202" i="3"/>
  <c r="B202" i="3"/>
  <c r="O202" i="3"/>
  <c r="T202" i="3"/>
  <c r="Y202" i="3"/>
  <c r="AN202" i="3"/>
  <c r="AQ202" i="3"/>
  <c r="AD202" i="3"/>
  <c r="AC202" i="3"/>
  <c r="AB202" i="3"/>
  <c r="AJ202" i="3"/>
  <c r="J202" i="3"/>
  <c r="AG202" i="3"/>
  <c r="AR202" i="3"/>
  <c r="AE202" i="3"/>
  <c r="R202" i="3"/>
  <c r="S202" i="3"/>
  <c r="AI202" i="3"/>
  <c r="AO202" i="3"/>
  <c r="AH202" i="3"/>
  <c r="W202" i="3"/>
  <c r="D202" i="3"/>
  <c r="U202" i="3"/>
  <c r="X202" i="3"/>
  <c r="H202" i="3"/>
  <c r="AP202" i="3"/>
  <c r="AF202" i="3"/>
  <c r="I202" i="3"/>
  <c r="F202" i="3"/>
  <c r="AM202" i="3"/>
  <c r="AA202" i="3"/>
  <c r="AL202" i="3"/>
  <c r="G202" i="3"/>
  <c r="Q202" i="3"/>
  <c r="V202" i="3"/>
  <c r="Z202" i="3"/>
  <c r="L202" i="3"/>
  <c r="E202" i="3"/>
  <c r="AK202" i="3"/>
  <c r="H199" i="14" l="1"/>
  <c r="E199" i="14"/>
  <c r="G199" i="14"/>
  <c r="G199" i="13"/>
  <c r="F199" i="12"/>
  <c r="G199" i="12"/>
  <c r="H199" i="12"/>
  <c r="H198" i="17"/>
  <c r="C198" i="17"/>
  <c r="H199" i="13"/>
  <c r="E199" i="13"/>
  <c r="B200" i="18"/>
  <c r="A200" i="17"/>
  <c r="A200" i="16"/>
  <c r="A200" i="15"/>
  <c r="C202" i="3"/>
  <c r="B200" i="7"/>
  <c r="A200" i="12"/>
  <c r="F200" i="12" s="1"/>
  <c r="C200" i="7"/>
  <c r="A200" i="11"/>
  <c r="A200" i="14"/>
  <c r="G200" i="14" s="1"/>
  <c r="A200" i="13"/>
  <c r="F200" i="13" s="1"/>
  <c r="C198" i="14"/>
  <c r="J199" i="14"/>
  <c r="D199" i="14"/>
  <c r="B199" i="14"/>
  <c r="K199" i="14"/>
  <c r="L199" i="14"/>
  <c r="I199" i="14"/>
  <c r="AU204" i="3"/>
  <c r="H199" i="15"/>
  <c r="F199" i="15"/>
  <c r="D199" i="15"/>
  <c r="B199" i="15"/>
  <c r="K199" i="15"/>
  <c r="I199" i="15"/>
  <c r="G199" i="15"/>
  <c r="E199" i="15"/>
  <c r="J199" i="15"/>
  <c r="H198" i="18"/>
  <c r="D199" i="13"/>
  <c r="K199" i="13"/>
  <c r="I199" i="13"/>
  <c r="B199" i="13"/>
  <c r="J199" i="13"/>
  <c r="L199" i="13"/>
  <c r="M199" i="13"/>
  <c r="B199" i="16"/>
  <c r="C199" i="16"/>
  <c r="N198" i="18"/>
  <c r="A198" i="18" s="1"/>
  <c r="D199" i="12"/>
  <c r="O199" i="12"/>
  <c r="B199" i="12"/>
  <c r="M199" i="12"/>
  <c r="N199" i="12"/>
  <c r="L199" i="12"/>
  <c r="J199" i="12"/>
  <c r="P199" i="12"/>
  <c r="K199" i="12"/>
  <c r="I199" i="12"/>
  <c r="B199" i="17"/>
  <c r="M199" i="17"/>
  <c r="K199" i="17"/>
  <c r="I199" i="17"/>
  <c r="J199" i="17"/>
  <c r="G199" i="17"/>
  <c r="L199" i="17"/>
  <c r="D199" i="17"/>
  <c r="E199" i="17"/>
  <c r="H199" i="17" s="1"/>
  <c r="X199" i="11"/>
  <c r="N199" i="11"/>
  <c r="M199" i="11"/>
  <c r="B199" i="11"/>
  <c r="C199" i="12" s="1"/>
  <c r="O199" i="11"/>
  <c r="A998" i="11"/>
  <c r="I198" i="11"/>
  <c r="F198" i="11"/>
  <c r="E198" i="11"/>
  <c r="D198" i="11"/>
  <c r="C198" i="11"/>
  <c r="U198" i="11"/>
  <c r="R198" i="11"/>
  <c r="V198" i="11"/>
  <c r="T198" i="11"/>
  <c r="P198" i="11"/>
  <c r="W198" i="11"/>
  <c r="K198" i="11"/>
  <c r="L198" i="11"/>
  <c r="S198" i="11"/>
  <c r="Q198" i="11"/>
  <c r="G198" i="11"/>
  <c r="C198" i="12"/>
  <c r="C198" i="15"/>
  <c r="J197" i="11"/>
  <c r="H197" i="11"/>
  <c r="M199" i="18"/>
  <c r="K199" i="18"/>
  <c r="I199" i="18"/>
  <c r="J199" i="18"/>
  <c r="G199" i="18"/>
  <c r="L199" i="18"/>
  <c r="D199" i="18"/>
  <c r="E199" i="18"/>
  <c r="F199" i="18" s="1"/>
  <c r="D199" i="7"/>
  <c r="E199" i="7" s="1"/>
  <c r="A200" i="7"/>
  <c r="AT204" i="3"/>
  <c r="AW203" i="3"/>
  <c r="AX203" i="3" s="1"/>
  <c r="Q203" i="3"/>
  <c r="AK203" i="3"/>
  <c r="I203" i="3"/>
  <c r="AC203" i="3"/>
  <c r="L203" i="3"/>
  <c r="AD203" i="3"/>
  <c r="V203" i="3"/>
  <c r="W203" i="3"/>
  <c r="S203" i="3"/>
  <c r="AB203" i="3"/>
  <c r="AJ203" i="3"/>
  <c r="AQ203" i="3"/>
  <c r="H203" i="3"/>
  <c r="AN203" i="3"/>
  <c r="AF203" i="3"/>
  <c r="AE203" i="3"/>
  <c r="AA203" i="3"/>
  <c r="AI203" i="3"/>
  <c r="AH203" i="3"/>
  <c r="AR203" i="3"/>
  <c r="U203" i="3"/>
  <c r="T203" i="3"/>
  <c r="AM203" i="3"/>
  <c r="AO203" i="3"/>
  <c r="Z203" i="3"/>
  <c r="Y203" i="3"/>
  <c r="E203" i="3"/>
  <c r="AG203" i="3"/>
  <c r="D203" i="3"/>
  <c r="AL203" i="3"/>
  <c r="R203" i="3"/>
  <c r="AP203" i="3"/>
  <c r="X203" i="3"/>
  <c r="G203" i="3"/>
  <c r="O203" i="3"/>
  <c r="J203" i="3"/>
  <c r="K203" i="3"/>
  <c r="B203" i="3"/>
  <c r="F203" i="3"/>
  <c r="P203" i="3"/>
  <c r="E200" i="14" l="1"/>
  <c r="H200" i="14"/>
  <c r="C199" i="18"/>
  <c r="G200" i="12"/>
  <c r="E200" i="13"/>
  <c r="H200" i="13"/>
  <c r="F200" i="14"/>
  <c r="G200" i="13"/>
  <c r="C199" i="15"/>
  <c r="C199" i="13"/>
  <c r="N199" i="18"/>
  <c r="A199" i="18" s="1"/>
  <c r="F199" i="17"/>
  <c r="B201" i="18"/>
  <c r="A201" i="17"/>
  <c r="A201" i="16"/>
  <c r="A201" i="15"/>
  <c r="C203" i="3"/>
  <c r="A201" i="14"/>
  <c r="G201" i="14" s="1"/>
  <c r="A201" i="12"/>
  <c r="G201" i="12" s="1"/>
  <c r="C201" i="7"/>
  <c r="A201" i="11"/>
  <c r="B201" i="7"/>
  <c r="A201" i="13"/>
  <c r="E201" i="13" s="1"/>
  <c r="L200" i="12"/>
  <c r="J200" i="12"/>
  <c r="D200" i="12"/>
  <c r="K200" i="12"/>
  <c r="M200" i="12"/>
  <c r="O200" i="12"/>
  <c r="N200" i="12"/>
  <c r="P200" i="12"/>
  <c r="B200" i="12"/>
  <c r="I200" i="12"/>
  <c r="J198" i="11"/>
  <c r="H198" i="11"/>
  <c r="C199" i="17"/>
  <c r="AU205" i="3"/>
  <c r="K200" i="15"/>
  <c r="I200" i="15"/>
  <c r="G200" i="15"/>
  <c r="E200" i="15"/>
  <c r="D200" i="15"/>
  <c r="H200" i="15"/>
  <c r="F200" i="15"/>
  <c r="B200" i="15"/>
  <c r="J200" i="15"/>
  <c r="H200" i="12"/>
  <c r="M200" i="13"/>
  <c r="J200" i="13"/>
  <c r="D200" i="13"/>
  <c r="L200" i="13"/>
  <c r="I200" i="13"/>
  <c r="B200" i="13"/>
  <c r="K200" i="13"/>
  <c r="B200" i="16"/>
  <c r="C200" i="16"/>
  <c r="A999" i="11"/>
  <c r="F199" i="11"/>
  <c r="C199" i="11"/>
  <c r="D199" i="11"/>
  <c r="W199" i="11"/>
  <c r="R199" i="11"/>
  <c r="K199" i="11"/>
  <c r="U199" i="11"/>
  <c r="S199" i="11"/>
  <c r="I199" i="11"/>
  <c r="T199" i="11"/>
  <c r="L199" i="11"/>
  <c r="E199" i="11"/>
  <c r="V199" i="11"/>
  <c r="P199" i="11"/>
  <c r="Q199" i="11"/>
  <c r="G199" i="11"/>
  <c r="E200" i="12"/>
  <c r="C199" i="14"/>
  <c r="K200" i="14"/>
  <c r="L200" i="14"/>
  <c r="J200" i="14"/>
  <c r="D200" i="14"/>
  <c r="B200" i="14"/>
  <c r="I200" i="14"/>
  <c r="G200" i="17"/>
  <c r="L200" i="17"/>
  <c r="J200" i="17"/>
  <c r="D200" i="17"/>
  <c r="K200" i="17"/>
  <c r="B200" i="17"/>
  <c r="M200" i="17"/>
  <c r="I200" i="17"/>
  <c r="E200" i="17"/>
  <c r="F200" i="17" s="1"/>
  <c r="H199" i="18"/>
  <c r="O200" i="11"/>
  <c r="M200" i="11"/>
  <c r="X200" i="11"/>
  <c r="N200" i="11"/>
  <c r="B200" i="11"/>
  <c r="C200" i="13" s="1"/>
  <c r="M200" i="18"/>
  <c r="K200" i="18"/>
  <c r="I200" i="18"/>
  <c r="J200" i="18"/>
  <c r="G200" i="18"/>
  <c r="L200" i="18"/>
  <c r="D200" i="18"/>
  <c r="E200" i="18"/>
  <c r="H200" i="18" s="1"/>
  <c r="D200" i="7"/>
  <c r="E200" i="7" s="1"/>
  <c r="A201" i="7"/>
  <c r="AT205" i="3"/>
  <c r="AW204" i="3"/>
  <c r="AX204" i="3" s="1"/>
  <c r="K204" i="3"/>
  <c r="R204" i="3"/>
  <c r="Q204" i="3"/>
  <c r="AN204" i="3"/>
  <c r="Z204" i="3"/>
  <c r="AK204" i="3"/>
  <c r="F204" i="3"/>
  <c r="AI204" i="3"/>
  <c r="AQ204" i="3"/>
  <c r="AF204" i="3"/>
  <c r="AL204" i="3"/>
  <c r="S204" i="3"/>
  <c r="D204" i="3"/>
  <c r="AB204" i="3"/>
  <c r="W204" i="3"/>
  <c r="V204" i="3"/>
  <c r="B204" i="3"/>
  <c r="AM204" i="3"/>
  <c r="G204" i="3"/>
  <c r="Y204" i="3"/>
  <c r="L204" i="3"/>
  <c r="I204" i="3"/>
  <c r="E204" i="3"/>
  <c r="AH204" i="3"/>
  <c r="T204" i="3"/>
  <c r="AG204" i="3"/>
  <c r="J204" i="3"/>
  <c r="AE204" i="3"/>
  <c r="U204" i="3"/>
  <c r="AA204" i="3"/>
  <c r="AJ204" i="3"/>
  <c r="AC204" i="3"/>
  <c r="AR204" i="3"/>
  <c r="AD204" i="3"/>
  <c r="AP204" i="3"/>
  <c r="H204" i="3"/>
  <c r="X204" i="3"/>
  <c r="P204" i="3"/>
  <c r="O204" i="3"/>
  <c r="AO204" i="3"/>
  <c r="H201" i="14" l="1"/>
  <c r="E201" i="14"/>
  <c r="F201" i="14"/>
  <c r="F201" i="12"/>
  <c r="H201" i="13"/>
  <c r="F201" i="13"/>
  <c r="G201" i="13"/>
  <c r="C200" i="15"/>
  <c r="B202" i="18"/>
  <c r="A202" i="17"/>
  <c r="A202" i="16"/>
  <c r="A202" i="15"/>
  <c r="C204" i="3"/>
  <c r="A202" i="14"/>
  <c r="H202" i="14" s="1"/>
  <c r="A202" i="11"/>
  <c r="B202" i="7"/>
  <c r="A202" i="12"/>
  <c r="H202" i="12" s="1"/>
  <c r="C202" i="7"/>
  <c r="A202" i="13"/>
  <c r="F202" i="13" s="1"/>
  <c r="C200" i="18"/>
  <c r="C200" i="17"/>
  <c r="AU206" i="3"/>
  <c r="L201" i="12"/>
  <c r="J201" i="12"/>
  <c r="D201" i="12"/>
  <c r="K201" i="12"/>
  <c r="O201" i="12"/>
  <c r="N201" i="12"/>
  <c r="M201" i="12"/>
  <c r="P201" i="12"/>
  <c r="B201" i="12"/>
  <c r="I201" i="12"/>
  <c r="K201" i="14"/>
  <c r="L201" i="14"/>
  <c r="J201" i="14"/>
  <c r="B201" i="14"/>
  <c r="D201" i="14"/>
  <c r="I201" i="14"/>
  <c r="H201" i="12"/>
  <c r="D201" i="13"/>
  <c r="B201" i="13"/>
  <c r="L201" i="13"/>
  <c r="K201" i="13"/>
  <c r="J201" i="13"/>
  <c r="M201" i="13"/>
  <c r="I201" i="13"/>
  <c r="B201" i="16"/>
  <c r="C201" i="16"/>
  <c r="A1000" i="11"/>
  <c r="E200" i="11"/>
  <c r="D200" i="11"/>
  <c r="C200" i="11"/>
  <c r="V200" i="11"/>
  <c r="S200" i="11"/>
  <c r="P200" i="11"/>
  <c r="F200" i="11"/>
  <c r="W200" i="11"/>
  <c r="I200" i="11"/>
  <c r="T200" i="11"/>
  <c r="R200" i="11"/>
  <c r="K200" i="11"/>
  <c r="L200" i="11"/>
  <c r="U200" i="11"/>
  <c r="G200" i="11"/>
  <c r="Q200" i="11"/>
  <c r="H199" i="11"/>
  <c r="J199" i="11"/>
  <c r="H201" i="15"/>
  <c r="F201" i="15"/>
  <c r="D201" i="15"/>
  <c r="B201" i="15"/>
  <c r="K201" i="15"/>
  <c r="I201" i="15"/>
  <c r="G201" i="15"/>
  <c r="E201" i="15"/>
  <c r="J201" i="15"/>
  <c r="E201" i="12"/>
  <c r="B201" i="17"/>
  <c r="M201" i="17"/>
  <c r="K201" i="17"/>
  <c r="I201" i="17"/>
  <c r="J201" i="17"/>
  <c r="G201" i="17"/>
  <c r="L201" i="17"/>
  <c r="D201" i="17"/>
  <c r="E201" i="17"/>
  <c r="H201" i="17" s="1"/>
  <c r="C200" i="14"/>
  <c r="C200" i="12"/>
  <c r="F200" i="18"/>
  <c r="N200" i="18" s="1"/>
  <c r="A200" i="18" s="1"/>
  <c r="H200" i="17"/>
  <c r="O201" i="11"/>
  <c r="M201" i="11"/>
  <c r="X201" i="11"/>
  <c r="B201" i="11"/>
  <c r="C201" i="12" s="1"/>
  <c r="N201" i="11"/>
  <c r="M201" i="18"/>
  <c r="K201" i="18"/>
  <c r="I201" i="18"/>
  <c r="G201" i="18"/>
  <c r="L201" i="18"/>
  <c r="J201" i="18"/>
  <c r="D201" i="18"/>
  <c r="E201" i="18"/>
  <c r="H201" i="18" s="1"/>
  <c r="D201" i="7"/>
  <c r="E201" i="7" s="1"/>
  <c r="A202" i="7"/>
  <c r="AT206" i="3"/>
  <c r="AW205" i="3"/>
  <c r="AX205" i="3" s="1"/>
  <c r="T205" i="3"/>
  <c r="B205" i="3"/>
  <c r="R205" i="3"/>
  <c r="F205" i="3"/>
  <c r="AD205" i="3"/>
  <c r="W205" i="3"/>
  <c r="AI205" i="3"/>
  <c r="AL205" i="3"/>
  <c r="AG205" i="3"/>
  <c r="AM205" i="3"/>
  <c r="K205" i="3"/>
  <c r="AR205" i="3"/>
  <c r="D205" i="3"/>
  <c r="AN205" i="3"/>
  <c r="Y205" i="3"/>
  <c r="P205" i="3"/>
  <c r="AA205" i="3"/>
  <c r="E205" i="3"/>
  <c r="G205" i="3"/>
  <c r="AF205" i="3"/>
  <c r="V205" i="3"/>
  <c r="I205" i="3"/>
  <c r="U205" i="3"/>
  <c r="AC205" i="3"/>
  <c r="AJ205" i="3"/>
  <c r="AP205" i="3"/>
  <c r="Z205" i="3"/>
  <c r="AK205" i="3"/>
  <c r="O205" i="3"/>
  <c r="AO205" i="3"/>
  <c r="AQ205" i="3"/>
  <c r="X205" i="3"/>
  <c r="AH205" i="3"/>
  <c r="L205" i="3"/>
  <c r="AB205" i="3"/>
  <c r="J205" i="3"/>
  <c r="H205" i="3"/>
  <c r="Q205" i="3"/>
  <c r="AE205" i="3"/>
  <c r="S205" i="3"/>
  <c r="F202" i="14" l="1"/>
  <c r="G202" i="14"/>
  <c r="E202" i="14"/>
  <c r="E202" i="12"/>
  <c r="C201" i="17"/>
  <c r="C201" i="15"/>
  <c r="E202" i="13"/>
  <c r="C201" i="14"/>
  <c r="F202" i="12"/>
  <c r="F201" i="18"/>
  <c r="N201" i="18" s="1"/>
  <c r="A201" i="18" s="1"/>
  <c r="G202" i="12"/>
  <c r="H202" i="13"/>
  <c r="G202" i="13"/>
  <c r="C201" i="18"/>
  <c r="C201" i="13"/>
  <c r="A203" i="16"/>
  <c r="A203" i="15"/>
  <c r="C205" i="3"/>
  <c r="B203" i="18"/>
  <c r="A203" i="17"/>
  <c r="A203" i="12"/>
  <c r="E203" i="12" s="1"/>
  <c r="A203" i="11"/>
  <c r="A203" i="14"/>
  <c r="E203" i="14" s="1"/>
  <c r="C203" i="7"/>
  <c r="B203" i="7"/>
  <c r="A203" i="13"/>
  <c r="E203" i="13" s="1"/>
  <c r="M202" i="11"/>
  <c r="X202" i="11"/>
  <c r="N202" i="11"/>
  <c r="O202" i="11"/>
  <c r="B202" i="11"/>
  <c r="C202" i="12" s="1"/>
  <c r="AU207" i="3"/>
  <c r="K202" i="14"/>
  <c r="D202" i="14"/>
  <c r="J202" i="14"/>
  <c r="L202" i="14"/>
  <c r="B202" i="14"/>
  <c r="I202" i="14"/>
  <c r="K202" i="15"/>
  <c r="I202" i="15"/>
  <c r="D202" i="15"/>
  <c r="B202" i="15"/>
  <c r="G202" i="15"/>
  <c r="E202" i="15"/>
  <c r="H202" i="15"/>
  <c r="F202" i="15"/>
  <c r="J202" i="15"/>
  <c r="M202" i="13"/>
  <c r="J202" i="13"/>
  <c r="B202" i="13"/>
  <c r="D202" i="13"/>
  <c r="K202" i="13"/>
  <c r="L202" i="13"/>
  <c r="I202" i="13"/>
  <c r="B202" i="16"/>
  <c r="C202" i="16"/>
  <c r="H200" i="11"/>
  <c r="J200" i="11"/>
  <c r="G202" i="17"/>
  <c r="L202" i="17"/>
  <c r="D202" i="17"/>
  <c r="I202" i="17"/>
  <c r="J202" i="17"/>
  <c r="K202" i="17"/>
  <c r="B202" i="17"/>
  <c r="M202" i="17"/>
  <c r="E202" i="17"/>
  <c r="F202" i="17" s="1"/>
  <c r="L201" i="11"/>
  <c r="E201" i="11"/>
  <c r="F201" i="11"/>
  <c r="C201" i="11"/>
  <c r="D201" i="11"/>
  <c r="A1001" i="11"/>
  <c r="T201" i="11"/>
  <c r="S201" i="11"/>
  <c r="V201" i="11"/>
  <c r="R201" i="11"/>
  <c r="U201" i="11"/>
  <c r="I201" i="11"/>
  <c r="P201" i="11"/>
  <c r="W201" i="11"/>
  <c r="K201" i="11"/>
  <c r="G201" i="11"/>
  <c r="Q201" i="11"/>
  <c r="F201" i="17"/>
  <c r="P202" i="12"/>
  <c r="N202" i="12"/>
  <c r="L202" i="12"/>
  <c r="O202" i="12"/>
  <c r="B202" i="12"/>
  <c r="M202" i="12"/>
  <c r="K202" i="12"/>
  <c r="J202" i="12"/>
  <c r="D202" i="12"/>
  <c r="I202" i="12"/>
  <c r="M202" i="18"/>
  <c r="J202" i="18"/>
  <c r="D202" i="18"/>
  <c r="K202" i="18"/>
  <c r="I202" i="18"/>
  <c r="G202" i="18"/>
  <c r="L202" i="18"/>
  <c r="E202" i="18"/>
  <c r="F202" i="18" s="1"/>
  <c r="D202" i="7"/>
  <c r="E202" i="7" s="1"/>
  <c r="A203" i="7"/>
  <c r="AT207" i="3"/>
  <c r="AW206" i="3"/>
  <c r="AX206" i="3" s="1"/>
  <c r="AE206" i="3"/>
  <c r="R206" i="3"/>
  <c r="AJ206" i="3"/>
  <c r="AA206" i="3"/>
  <c r="AN206" i="3"/>
  <c r="E206" i="3"/>
  <c r="V206" i="3"/>
  <c r="T206" i="3"/>
  <c r="AC206" i="3"/>
  <c r="P206" i="3"/>
  <c r="L206" i="3"/>
  <c r="AI206" i="3"/>
  <c r="AH206" i="3"/>
  <c r="AQ206" i="3"/>
  <c r="W206" i="3"/>
  <c r="AM206" i="3"/>
  <c r="AO206" i="3"/>
  <c r="AR206" i="3"/>
  <c r="O206" i="3"/>
  <c r="Q206" i="3"/>
  <c r="AK206" i="3"/>
  <c r="F206" i="3"/>
  <c r="I206" i="3"/>
  <c r="AF206" i="3"/>
  <c r="S206" i="3"/>
  <c r="AD206" i="3"/>
  <c r="Z206" i="3"/>
  <c r="G206" i="3"/>
  <c r="AL206" i="3"/>
  <c r="AP206" i="3"/>
  <c r="AG206" i="3"/>
  <c r="X206" i="3"/>
  <c r="B206" i="3"/>
  <c r="K206" i="3"/>
  <c r="D206" i="3"/>
  <c r="H206" i="3"/>
  <c r="J206" i="3"/>
  <c r="AB206" i="3"/>
  <c r="U206" i="3"/>
  <c r="Y206" i="3"/>
  <c r="G203" i="13" l="1"/>
  <c r="F203" i="12"/>
  <c r="H203" i="12"/>
  <c r="G203" i="12"/>
  <c r="H203" i="13"/>
  <c r="F203" i="13"/>
  <c r="G203" i="14"/>
  <c r="N202" i="18"/>
  <c r="A202" i="18" s="1"/>
  <c r="C202" i="13"/>
  <c r="A204" i="16"/>
  <c r="A204" i="15"/>
  <c r="C206" i="3"/>
  <c r="B204" i="18"/>
  <c r="A204" i="17"/>
  <c r="B204" i="7"/>
  <c r="C204" i="7"/>
  <c r="A204" i="11"/>
  <c r="A204" i="12"/>
  <c r="H204" i="12" s="1"/>
  <c r="A204" i="14"/>
  <c r="H204" i="14" s="1"/>
  <c r="A204" i="13"/>
  <c r="F204" i="13" s="1"/>
  <c r="C202" i="17"/>
  <c r="C202" i="14"/>
  <c r="M203" i="11"/>
  <c r="N203" i="11"/>
  <c r="O203" i="11"/>
  <c r="X203" i="11"/>
  <c r="B203" i="11"/>
  <c r="C203" i="12" s="1"/>
  <c r="H201" i="11"/>
  <c r="J201" i="11"/>
  <c r="P203" i="12"/>
  <c r="N203" i="12"/>
  <c r="L203" i="12"/>
  <c r="O203" i="12"/>
  <c r="B203" i="12"/>
  <c r="M203" i="12"/>
  <c r="K203" i="12"/>
  <c r="D203" i="12"/>
  <c r="J203" i="12"/>
  <c r="I203" i="12"/>
  <c r="K203" i="14"/>
  <c r="D203" i="14"/>
  <c r="B203" i="14"/>
  <c r="L203" i="14"/>
  <c r="J203" i="14"/>
  <c r="I203" i="14"/>
  <c r="H203" i="14"/>
  <c r="B203" i="17"/>
  <c r="I203" i="17"/>
  <c r="J203" i="17"/>
  <c r="M203" i="17"/>
  <c r="K203" i="17"/>
  <c r="G203" i="17"/>
  <c r="L203" i="17"/>
  <c r="D203" i="17"/>
  <c r="E203" i="17"/>
  <c r="F203" i="17" s="1"/>
  <c r="C202" i="18"/>
  <c r="I203" i="13"/>
  <c r="B203" i="13"/>
  <c r="C203" i="13"/>
  <c r="K203" i="13"/>
  <c r="J203" i="13"/>
  <c r="L203" i="13"/>
  <c r="D203" i="13"/>
  <c r="M203" i="13"/>
  <c r="H203" i="15"/>
  <c r="D203" i="15"/>
  <c r="B203" i="15"/>
  <c r="K203" i="15"/>
  <c r="I203" i="15"/>
  <c r="G203" i="15"/>
  <c r="F203" i="15"/>
  <c r="E203" i="15"/>
  <c r="J203" i="15"/>
  <c r="A1002" i="11"/>
  <c r="S202" i="11"/>
  <c r="P202" i="11"/>
  <c r="K202" i="11"/>
  <c r="L202" i="11"/>
  <c r="I202" i="11"/>
  <c r="F202" i="11"/>
  <c r="V202" i="11"/>
  <c r="U202" i="11"/>
  <c r="E202" i="11"/>
  <c r="C202" i="11"/>
  <c r="D202" i="11"/>
  <c r="W202" i="11"/>
  <c r="R202" i="11"/>
  <c r="T202" i="11"/>
  <c r="Q202" i="11"/>
  <c r="G202" i="11"/>
  <c r="H202" i="18"/>
  <c r="G203" i="18"/>
  <c r="J203" i="18"/>
  <c r="M203" i="18"/>
  <c r="K203" i="18"/>
  <c r="I203" i="18"/>
  <c r="L203" i="18"/>
  <c r="D203" i="18"/>
  <c r="E203" i="18"/>
  <c r="F203" i="18" s="1"/>
  <c r="F203" i="14"/>
  <c r="H202" i="17"/>
  <c r="C202" i="15"/>
  <c r="AU208" i="3"/>
  <c r="B203" i="16"/>
  <c r="C203" i="16"/>
  <c r="D203" i="7"/>
  <c r="E203" i="7" s="1"/>
  <c r="A204" i="7"/>
  <c r="AT208" i="3"/>
  <c r="AW207" i="3"/>
  <c r="AX207" i="3" s="1"/>
  <c r="F207" i="3"/>
  <c r="T207" i="3"/>
  <c r="V207" i="3"/>
  <c r="H207" i="3"/>
  <c r="AE207" i="3"/>
  <c r="W207" i="3"/>
  <c r="AH207" i="3"/>
  <c r="AQ207" i="3"/>
  <c r="AG207" i="3"/>
  <c r="AC207" i="3"/>
  <c r="Q207" i="3"/>
  <c r="AN207" i="3"/>
  <c r="P207" i="3"/>
  <c r="AK207" i="3"/>
  <c r="L207" i="3"/>
  <c r="I207" i="3"/>
  <c r="AM207" i="3"/>
  <c r="D207" i="3"/>
  <c r="AA207" i="3"/>
  <c r="S207" i="3"/>
  <c r="AB207" i="3"/>
  <c r="AD207" i="3"/>
  <c r="B207" i="3"/>
  <c r="E207" i="3"/>
  <c r="AF207" i="3"/>
  <c r="AP207" i="3"/>
  <c r="J207" i="3"/>
  <c r="K207" i="3"/>
  <c r="AR207" i="3"/>
  <c r="AO207" i="3"/>
  <c r="U207" i="3"/>
  <c r="Z207" i="3"/>
  <c r="AI207" i="3"/>
  <c r="R207" i="3"/>
  <c r="O207" i="3"/>
  <c r="X207" i="3"/>
  <c r="Y207" i="3"/>
  <c r="AL207" i="3"/>
  <c r="AJ207" i="3"/>
  <c r="G207" i="3"/>
  <c r="N203" i="18" l="1"/>
  <c r="A203" i="18" s="1"/>
  <c r="E204" i="14"/>
  <c r="F204" i="14"/>
  <c r="C203" i="14"/>
  <c r="H204" i="13"/>
  <c r="E204" i="12"/>
  <c r="F204" i="12"/>
  <c r="G204" i="14"/>
  <c r="C203" i="18"/>
  <c r="G204" i="12"/>
  <c r="C203" i="15"/>
  <c r="C203" i="17"/>
  <c r="E204" i="13"/>
  <c r="G204" i="13"/>
  <c r="A205" i="16"/>
  <c r="A205" i="15"/>
  <c r="C207" i="3"/>
  <c r="B205" i="18"/>
  <c r="A205" i="17"/>
  <c r="A205" i="11"/>
  <c r="A205" i="12"/>
  <c r="F205" i="12" s="1"/>
  <c r="C205" i="7"/>
  <c r="B205" i="7"/>
  <c r="A205" i="14"/>
  <c r="E205" i="14" s="1"/>
  <c r="A205" i="13"/>
  <c r="H205" i="13" s="1"/>
  <c r="H203" i="18"/>
  <c r="L204" i="17"/>
  <c r="J204" i="17"/>
  <c r="D204" i="17"/>
  <c r="B204" i="17"/>
  <c r="K204" i="17"/>
  <c r="I204" i="17"/>
  <c r="G204" i="17"/>
  <c r="M204" i="17"/>
  <c r="E204" i="17"/>
  <c r="F204" i="17" s="1"/>
  <c r="J202" i="11"/>
  <c r="H202" i="11"/>
  <c r="I204" i="13"/>
  <c r="L204" i="13"/>
  <c r="K204" i="13"/>
  <c r="M204" i="13"/>
  <c r="B204" i="13"/>
  <c r="D204" i="13"/>
  <c r="J204" i="13"/>
  <c r="X204" i="11"/>
  <c r="O204" i="11"/>
  <c r="M204" i="11"/>
  <c r="N204" i="11"/>
  <c r="B204" i="11"/>
  <c r="C204" i="15" s="1"/>
  <c r="M204" i="18"/>
  <c r="K204" i="18"/>
  <c r="I204" i="18"/>
  <c r="G204" i="18"/>
  <c r="L204" i="18"/>
  <c r="J204" i="18"/>
  <c r="D204" i="18"/>
  <c r="E204" i="18"/>
  <c r="F204" i="18" s="1"/>
  <c r="A1003" i="11"/>
  <c r="T203" i="11"/>
  <c r="S203" i="11"/>
  <c r="R203" i="11"/>
  <c r="K203" i="11"/>
  <c r="P203" i="11"/>
  <c r="I203" i="11"/>
  <c r="D203" i="11"/>
  <c r="U203" i="11"/>
  <c r="E203" i="11"/>
  <c r="V203" i="11"/>
  <c r="L203" i="11"/>
  <c r="W203" i="11"/>
  <c r="C203" i="11"/>
  <c r="F203" i="11"/>
  <c r="Q203" i="11"/>
  <c r="G203" i="11"/>
  <c r="L204" i="14"/>
  <c r="J204" i="14"/>
  <c r="D204" i="14"/>
  <c r="K204" i="14"/>
  <c r="B204" i="14"/>
  <c r="I204" i="14"/>
  <c r="I204" i="15"/>
  <c r="G204" i="15"/>
  <c r="E204" i="15"/>
  <c r="H204" i="15"/>
  <c r="F204" i="15"/>
  <c r="K204" i="15"/>
  <c r="D204" i="15"/>
  <c r="B204" i="15"/>
  <c r="J204" i="15"/>
  <c r="H203" i="17"/>
  <c r="K204" i="12"/>
  <c r="P204" i="12"/>
  <c r="N204" i="12"/>
  <c r="D204" i="12"/>
  <c r="B204" i="12"/>
  <c r="M204" i="12"/>
  <c r="J204" i="12"/>
  <c r="O204" i="12"/>
  <c r="L204" i="12"/>
  <c r="I204" i="12"/>
  <c r="B204" i="16"/>
  <c r="C204" i="16"/>
  <c r="D204" i="7"/>
  <c r="E204" i="7" s="1"/>
  <c r="A205" i="7"/>
  <c r="AT209" i="3"/>
  <c r="AW208" i="3"/>
  <c r="AX208" i="3" s="1"/>
  <c r="H208" i="3"/>
  <c r="AL208" i="3"/>
  <c r="O208" i="3"/>
  <c r="W208" i="3"/>
  <c r="S208" i="3"/>
  <c r="AA208" i="3"/>
  <c r="AR208" i="3"/>
  <c r="X208" i="3"/>
  <c r="AP208" i="3"/>
  <c r="L208" i="3"/>
  <c r="AF208" i="3"/>
  <c r="AC208" i="3"/>
  <c r="Z208" i="3"/>
  <c r="AJ208" i="3"/>
  <c r="AM208" i="3"/>
  <c r="AO208" i="3"/>
  <c r="K208" i="3"/>
  <c r="B208" i="3"/>
  <c r="T208" i="3"/>
  <c r="P208" i="3"/>
  <c r="Y208" i="3"/>
  <c r="V208" i="3"/>
  <c r="AD208" i="3"/>
  <c r="R208" i="3"/>
  <c r="I208" i="3"/>
  <c r="AK208" i="3"/>
  <c r="F208" i="3"/>
  <c r="AG208" i="3"/>
  <c r="AB208" i="3"/>
  <c r="D208" i="3"/>
  <c r="J208" i="3"/>
  <c r="AN208" i="3"/>
  <c r="AQ208" i="3"/>
  <c r="G208" i="3"/>
  <c r="AI208" i="3"/>
  <c r="AE208" i="3"/>
  <c r="AH208" i="3"/>
  <c r="Q208" i="3"/>
  <c r="U208" i="3"/>
  <c r="E208" i="3"/>
  <c r="F205" i="14" l="1"/>
  <c r="G205" i="14"/>
  <c r="G205" i="12"/>
  <c r="E205" i="13"/>
  <c r="F205" i="13"/>
  <c r="C204" i="14"/>
  <c r="N204" i="18"/>
  <c r="A204" i="18" s="1"/>
  <c r="C204" i="18"/>
  <c r="C204" i="17"/>
  <c r="G205" i="13"/>
  <c r="C204" i="12"/>
  <c r="H205" i="14"/>
  <c r="H204" i="18"/>
  <c r="H204" i="17"/>
  <c r="A206" i="17"/>
  <c r="A206" i="16"/>
  <c r="A206" i="15"/>
  <c r="C208" i="3"/>
  <c r="B206" i="18"/>
  <c r="A206" i="12"/>
  <c r="E206" i="12" s="1"/>
  <c r="A206" i="11"/>
  <c r="A206" i="14"/>
  <c r="B206" i="7"/>
  <c r="C206" i="7"/>
  <c r="A206" i="13"/>
  <c r="F206" i="13" s="1"/>
  <c r="M205" i="12"/>
  <c r="K205" i="12"/>
  <c r="P205" i="12"/>
  <c r="J205" i="12"/>
  <c r="D205" i="12"/>
  <c r="B205" i="12"/>
  <c r="O205" i="12"/>
  <c r="N205" i="12"/>
  <c r="L205" i="12"/>
  <c r="I205" i="12"/>
  <c r="A1004" i="11"/>
  <c r="K204" i="11"/>
  <c r="L204" i="11"/>
  <c r="I204" i="11"/>
  <c r="F204" i="11"/>
  <c r="E204" i="11"/>
  <c r="D204" i="11"/>
  <c r="W204" i="11"/>
  <c r="T204" i="11"/>
  <c r="U204" i="11"/>
  <c r="V204" i="11"/>
  <c r="P204" i="11"/>
  <c r="S204" i="11"/>
  <c r="C204" i="11"/>
  <c r="R204" i="11"/>
  <c r="Q204" i="11"/>
  <c r="G204" i="11"/>
  <c r="X205" i="11"/>
  <c r="N205" i="11"/>
  <c r="B205" i="11"/>
  <c r="C205" i="18" s="1"/>
  <c r="O205" i="11"/>
  <c r="M205" i="11"/>
  <c r="H205" i="12"/>
  <c r="M205" i="13"/>
  <c r="K205" i="13"/>
  <c r="L205" i="13"/>
  <c r="J205" i="13"/>
  <c r="B205" i="13"/>
  <c r="I205" i="13"/>
  <c r="D205" i="13"/>
  <c r="E205" i="12"/>
  <c r="J203" i="11"/>
  <c r="H203" i="11"/>
  <c r="B205" i="14"/>
  <c r="L205" i="14"/>
  <c r="J205" i="14"/>
  <c r="D205" i="14"/>
  <c r="K205" i="14"/>
  <c r="I205" i="14"/>
  <c r="F205" i="15"/>
  <c r="D205" i="15"/>
  <c r="B205" i="15"/>
  <c r="K205" i="15"/>
  <c r="I205" i="15"/>
  <c r="G205" i="15"/>
  <c r="E205" i="15"/>
  <c r="H205" i="15"/>
  <c r="J205" i="15"/>
  <c r="M205" i="17"/>
  <c r="K205" i="17"/>
  <c r="I205" i="17"/>
  <c r="G205" i="17"/>
  <c r="J205" i="17"/>
  <c r="D205" i="17"/>
  <c r="B205" i="17"/>
  <c r="L205" i="17"/>
  <c r="E205" i="17"/>
  <c r="H205" i="17" s="1"/>
  <c r="M205" i="18"/>
  <c r="K205" i="18"/>
  <c r="I205" i="18"/>
  <c r="G205" i="18"/>
  <c r="J205" i="18"/>
  <c r="D205" i="18"/>
  <c r="L205" i="18"/>
  <c r="E205" i="18"/>
  <c r="F205" i="18" s="1"/>
  <c r="C204" i="13"/>
  <c r="B205" i="16"/>
  <c r="C205" i="16"/>
  <c r="D205" i="7"/>
  <c r="E205" i="7" s="1"/>
  <c r="A206" i="7"/>
  <c r="AT210" i="3"/>
  <c r="AU209" i="3"/>
  <c r="H206" i="12" l="1"/>
  <c r="G206" i="12"/>
  <c r="E206" i="13"/>
  <c r="H206" i="13"/>
  <c r="G206" i="13"/>
  <c r="F205" i="17"/>
  <c r="C205" i="17"/>
  <c r="F206" i="12"/>
  <c r="C205" i="15"/>
  <c r="C205" i="13"/>
  <c r="C205" i="14"/>
  <c r="C205" i="12"/>
  <c r="J206" i="14"/>
  <c r="D206" i="14"/>
  <c r="B206" i="14"/>
  <c r="K206" i="14"/>
  <c r="L206" i="14"/>
  <c r="I206" i="14"/>
  <c r="H204" i="11"/>
  <c r="J204" i="11"/>
  <c r="O206" i="11"/>
  <c r="N206" i="11"/>
  <c r="M206" i="11"/>
  <c r="X206" i="11"/>
  <c r="B206" i="11"/>
  <c r="C206" i="15" s="1"/>
  <c r="H205" i="18"/>
  <c r="D206" i="12"/>
  <c r="O206" i="12"/>
  <c r="B206" i="12"/>
  <c r="M206" i="12"/>
  <c r="N206" i="12"/>
  <c r="P206" i="12"/>
  <c r="K206" i="12"/>
  <c r="J206" i="12"/>
  <c r="L206" i="12"/>
  <c r="I206" i="12"/>
  <c r="H206" i="14"/>
  <c r="I206" i="13"/>
  <c r="M206" i="13"/>
  <c r="D206" i="13"/>
  <c r="L206" i="13"/>
  <c r="K206" i="13"/>
  <c r="J206" i="13"/>
  <c r="B206" i="13"/>
  <c r="I206" i="15"/>
  <c r="G206" i="15"/>
  <c r="E206" i="15"/>
  <c r="H206" i="15"/>
  <c r="D206" i="15"/>
  <c r="B206" i="15"/>
  <c r="K206" i="15"/>
  <c r="F206" i="15"/>
  <c r="J206" i="15"/>
  <c r="F206" i="14"/>
  <c r="M206" i="18"/>
  <c r="K206" i="18"/>
  <c r="I206" i="18"/>
  <c r="G206" i="18"/>
  <c r="J206" i="18"/>
  <c r="D206" i="18"/>
  <c r="L206" i="18"/>
  <c r="E206" i="18"/>
  <c r="F206" i="18" s="1"/>
  <c r="E206" i="14"/>
  <c r="V205" i="11"/>
  <c r="U205" i="11"/>
  <c r="T205" i="11"/>
  <c r="S205" i="11"/>
  <c r="R205" i="11"/>
  <c r="K205" i="11"/>
  <c r="F205" i="11"/>
  <c r="C205" i="11"/>
  <c r="P205" i="11"/>
  <c r="W205" i="11"/>
  <c r="I205" i="11"/>
  <c r="E205" i="11"/>
  <c r="A1005" i="11"/>
  <c r="L205" i="11"/>
  <c r="D205" i="11"/>
  <c r="G205" i="11"/>
  <c r="Q205" i="11"/>
  <c r="B206" i="16"/>
  <c r="C206" i="16"/>
  <c r="N205" i="18"/>
  <c r="A205" i="18" s="1"/>
  <c r="G206" i="14"/>
  <c r="L206" i="17"/>
  <c r="J206" i="17"/>
  <c r="D206" i="17"/>
  <c r="B206" i="17"/>
  <c r="K206" i="17"/>
  <c r="I206" i="17"/>
  <c r="M206" i="17"/>
  <c r="G206" i="17"/>
  <c r="E206" i="17"/>
  <c r="F206" i="17" s="1"/>
  <c r="D206" i="7"/>
  <c r="E206" i="7" s="1"/>
  <c r="AT211" i="3"/>
  <c r="AU210" i="3"/>
  <c r="K209" i="3"/>
  <c r="X209" i="3"/>
  <c r="AO209" i="3"/>
  <c r="P209" i="3"/>
  <c r="F209" i="3"/>
  <c r="AH209" i="3"/>
  <c r="U209" i="3"/>
  <c r="H209" i="3"/>
  <c r="R209" i="3"/>
  <c r="AE209" i="3"/>
  <c r="AM209" i="3"/>
  <c r="E209" i="3"/>
  <c r="L209" i="3"/>
  <c r="AG209" i="3"/>
  <c r="W209" i="3"/>
  <c r="AB209" i="3"/>
  <c r="AC209" i="3"/>
  <c r="I209" i="3"/>
  <c r="AD209" i="3"/>
  <c r="J209" i="3"/>
  <c r="B209" i="3"/>
  <c r="AN209" i="3"/>
  <c r="AP209" i="3"/>
  <c r="AQ209" i="3"/>
  <c r="Z209" i="3"/>
  <c r="V209" i="3"/>
  <c r="AF209" i="3"/>
  <c r="AL209" i="3"/>
  <c r="Q209" i="3"/>
  <c r="AI209" i="3"/>
  <c r="T209" i="3"/>
  <c r="Y209" i="3"/>
  <c r="G209" i="3"/>
  <c r="S209" i="3"/>
  <c r="AJ209" i="3"/>
  <c r="AK209" i="3"/>
  <c r="D209" i="3"/>
  <c r="AA209" i="3"/>
  <c r="O209" i="3"/>
  <c r="C206" i="12" l="1"/>
  <c r="C206" i="13"/>
  <c r="C206" i="17"/>
  <c r="C206" i="18"/>
  <c r="H206" i="18"/>
  <c r="N206" i="18"/>
  <c r="A206" i="18" s="1"/>
  <c r="C209" i="3"/>
  <c r="A1006" i="11"/>
  <c r="C206" i="11"/>
  <c r="V206" i="11"/>
  <c r="W206" i="11"/>
  <c r="K206" i="11"/>
  <c r="L206" i="11"/>
  <c r="T206" i="11"/>
  <c r="R206" i="11"/>
  <c r="P206" i="11"/>
  <c r="S206" i="11"/>
  <c r="E206" i="11"/>
  <c r="F206" i="11"/>
  <c r="D206" i="11"/>
  <c r="U206" i="11"/>
  <c r="I206" i="11"/>
  <c r="Q206" i="11"/>
  <c r="G206" i="11"/>
  <c r="C206" i="14"/>
  <c r="H206" i="17"/>
  <c r="H205" i="11"/>
  <c r="J205" i="11"/>
  <c r="AT212" i="3"/>
  <c r="AU211" i="3"/>
  <c r="J206" i="11" l="1"/>
  <c r="H206" i="11"/>
  <c r="AT213" i="3"/>
  <c r="AU212" i="3"/>
  <c r="AR209" i="3"/>
  <c r="AT214" i="3" l="1"/>
  <c r="AU213" i="3"/>
  <c r="AT215" i="3" l="1"/>
  <c r="AU214" i="3"/>
  <c r="AT216" i="3" l="1"/>
  <c r="AU215" i="3"/>
  <c r="AT217" i="3" l="1"/>
  <c r="AU216" i="3"/>
  <c r="AT218" i="3" l="1"/>
  <c r="AU217" i="3"/>
  <c r="AT219" i="3" l="1"/>
  <c r="AU218" i="3"/>
  <c r="AT220" i="3" l="1"/>
  <c r="AU219" i="3"/>
  <c r="AT221" i="3" l="1"/>
  <c r="AU220" i="3"/>
  <c r="AT222" i="3" l="1"/>
  <c r="AU221" i="3"/>
  <c r="AT223" i="3" l="1"/>
  <c r="AU222" i="3"/>
  <c r="AT224" i="3" l="1"/>
  <c r="AU223" i="3"/>
  <c r="AT225" i="3" l="1"/>
  <c r="AU224" i="3"/>
  <c r="AT226" i="3" l="1"/>
  <c r="AU225" i="3"/>
  <c r="AT227" i="3" l="1"/>
  <c r="AU226" i="3"/>
  <c r="AT228" i="3" l="1"/>
  <c r="AU227" i="3"/>
  <c r="AT229" i="3" l="1"/>
  <c r="AU228" i="3"/>
  <c r="AT230" i="3" l="1"/>
  <c r="AU229" i="3"/>
  <c r="AT231" i="3" l="1"/>
  <c r="AU230" i="3"/>
  <c r="AT232" i="3" l="1"/>
  <c r="AU231" i="3"/>
  <c r="AT233" i="3" l="1"/>
  <c r="AU232" i="3"/>
  <c r="AT234" i="3" l="1"/>
  <c r="AU233" i="3"/>
  <c r="AT235" i="3" l="1"/>
  <c r="AU234" i="3"/>
  <c r="AT236" i="3" l="1"/>
  <c r="AU235" i="3"/>
  <c r="AT237" i="3" l="1"/>
  <c r="AU236" i="3"/>
  <c r="AT238" i="3" l="1"/>
  <c r="AU237" i="3"/>
  <c r="AT239" i="3" l="1"/>
  <c r="AU238" i="3"/>
  <c r="AT240" i="3" l="1"/>
  <c r="AU239" i="3"/>
  <c r="AT241" i="3" l="1"/>
  <c r="AU240" i="3"/>
  <c r="AT242" i="3" l="1"/>
  <c r="AU241" i="3"/>
  <c r="AT243" i="3" l="1"/>
  <c r="AU242" i="3"/>
  <c r="AT244" i="3" l="1"/>
  <c r="AU243" i="3"/>
  <c r="AT245" i="3" l="1"/>
  <c r="AU244" i="3"/>
  <c r="AT246" i="3" l="1"/>
  <c r="AU245" i="3"/>
  <c r="AT247" i="3" l="1"/>
  <c r="AU246" i="3"/>
  <c r="AT248" i="3" l="1"/>
  <c r="AU247" i="3"/>
  <c r="AT249" i="3" l="1"/>
  <c r="AU248" i="3"/>
  <c r="AT250" i="3" l="1"/>
  <c r="AU249" i="3"/>
  <c r="AT251" i="3" l="1"/>
  <c r="AU250" i="3"/>
  <c r="AT252" i="3" l="1"/>
  <c r="AU251" i="3"/>
  <c r="AT253" i="3" l="1"/>
  <c r="AU252" i="3"/>
  <c r="AT254" i="3" l="1"/>
  <c r="AU253" i="3"/>
  <c r="AT255" i="3" l="1"/>
  <c r="AU254" i="3"/>
  <c r="AT256" i="3" l="1"/>
  <c r="AU255" i="3"/>
  <c r="AT257" i="3" l="1"/>
  <c r="AU256" i="3"/>
  <c r="AT258" i="3" l="1"/>
  <c r="AU257" i="3"/>
  <c r="AT259" i="3" l="1"/>
  <c r="AU258" i="3"/>
  <c r="AT260" i="3" l="1"/>
  <c r="AU259" i="3"/>
  <c r="AT261" i="3" l="1"/>
  <c r="AU260" i="3"/>
  <c r="AT262" i="3" l="1"/>
  <c r="AU261" i="3"/>
  <c r="AT263" i="3" l="1"/>
  <c r="AU262" i="3"/>
  <c r="AT264" i="3" l="1"/>
  <c r="AU263" i="3"/>
  <c r="AT265" i="3" l="1"/>
  <c r="AU264" i="3"/>
  <c r="AT266" i="3" l="1"/>
  <c r="AU265" i="3"/>
  <c r="AT267" i="3" l="1"/>
  <c r="AU266" i="3"/>
  <c r="AT268" i="3" l="1"/>
  <c r="AU267" i="3"/>
  <c r="AT269" i="3" l="1"/>
  <c r="AU268" i="3"/>
  <c r="AT270" i="3" l="1"/>
  <c r="AU269" i="3"/>
  <c r="AT271" i="3" l="1"/>
  <c r="AU270" i="3"/>
  <c r="AT272" i="3" l="1"/>
  <c r="AU271" i="3"/>
  <c r="AT273" i="3" l="1"/>
  <c r="AU272" i="3"/>
  <c r="AT274" i="3" l="1"/>
  <c r="AU273" i="3"/>
  <c r="AT275" i="3" l="1"/>
  <c r="AU274" i="3"/>
  <c r="AT276" i="3" l="1"/>
  <c r="AU275" i="3"/>
  <c r="AT277" i="3" l="1"/>
  <c r="AU276" i="3"/>
  <c r="AT278" i="3" l="1"/>
  <c r="AU277" i="3"/>
  <c r="AT279" i="3" l="1"/>
  <c r="AU278" i="3"/>
  <c r="AT280" i="3" l="1"/>
  <c r="AU279" i="3"/>
  <c r="AT281" i="3" l="1"/>
  <c r="AU280" i="3"/>
  <c r="AT282" i="3" l="1"/>
  <c r="AU281" i="3"/>
  <c r="AT283" i="3" l="1"/>
  <c r="AU282" i="3"/>
  <c r="AT284" i="3" l="1"/>
  <c r="AU283" i="3"/>
  <c r="AT285" i="3" l="1"/>
  <c r="AU284" i="3"/>
  <c r="AT286" i="3" l="1"/>
  <c r="AU285" i="3"/>
  <c r="AT287" i="3" l="1"/>
  <c r="AU286" i="3"/>
  <c r="AT288" i="3" l="1"/>
  <c r="AU287" i="3"/>
  <c r="AT289" i="3" l="1"/>
  <c r="AU288" i="3"/>
  <c r="AT290" i="3" l="1"/>
  <c r="AU289" i="3"/>
  <c r="AT291" i="3" l="1"/>
  <c r="AU290" i="3"/>
  <c r="AT292" i="3" l="1"/>
  <c r="AU291" i="3"/>
  <c r="AT293" i="3" l="1"/>
  <c r="AU292" i="3"/>
  <c r="AT294" i="3" l="1"/>
  <c r="AU293" i="3"/>
  <c r="AT295" i="3" l="1"/>
  <c r="AU294" i="3"/>
  <c r="AT296" i="3" l="1"/>
  <c r="AU295" i="3"/>
  <c r="AT297" i="3" l="1"/>
  <c r="AU296" i="3"/>
  <c r="AT298" i="3" l="1"/>
  <c r="AU297" i="3"/>
  <c r="AT299" i="3" l="1"/>
  <c r="AU298" i="3"/>
  <c r="AT300" i="3" l="1"/>
  <c r="AU299" i="3"/>
  <c r="AT301" i="3" l="1"/>
  <c r="AU300" i="3"/>
  <c r="AT302" i="3" l="1"/>
  <c r="AU301" i="3"/>
  <c r="AT303" i="3" l="1"/>
  <c r="AU302" i="3"/>
  <c r="AT304" i="3" l="1"/>
  <c r="AU303" i="3"/>
  <c r="AT305" i="3" l="1"/>
  <c r="AU304" i="3"/>
  <c r="AT306" i="3" l="1"/>
  <c r="AU305" i="3"/>
  <c r="AT307" i="3" l="1"/>
  <c r="AU306" i="3"/>
  <c r="AT308" i="3" l="1"/>
  <c r="AU307" i="3"/>
  <c r="AT309" i="3" l="1"/>
  <c r="AU308" i="3"/>
  <c r="AT310" i="3" l="1"/>
  <c r="AU309" i="3"/>
  <c r="AT311" i="3" l="1"/>
  <c r="AU310" i="3"/>
  <c r="AT312" i="3" l="1"/>
  <c r="AU311" i="3"/>
  <c r="AT313" i="3" l="1"/>
  <c r="AU312" i="3"/>
  <c r="AT314" i="3" l="1"/>
  <c r="AU313" i="3"/>
  <c r="AT315" i="3" l="1"/>
  <c r="AU314" i="3"/>
  <c r="AT316" i="3" l="1"/>
  <c r="AU315" i="3"/>
  <c r="AT317" i="3" l="1"/>
  <c r="AU316" i="3"/>
  <c r="AT318" i="3" l="1"/>
  <c r="AU317" i="3"/>
  <c r="AT319" i="3" l="1"/>
  <c r="AU318" i="3"/>
  <c r="AT320" i="3" l="1"/>
  <c r="AU319" i="3"/>
  <c r="AT321" i="3" l="1"/>
  <c r="AU320" i="3"/>
  <c r="AT322" i="3" l="1"/>
  <c r="AU321" i="3"/>
  <c r="AT323" i="3" l="1"/>
  <c r="AU322" i="3"/>
  <c r="AT324" i="3" l="1"/>
  <c r="AU323" i="3"/>
  <c r="AT325" i="3" l="1"/>
  <c r="AU324" i="3"/>
  <c r="AT326" i="3" l="1"/>
  <c r="AU325" i="3"/>
  <c r="AT327" i="3" l="1"/>
  <c r="AU326" i="3"/>
  <c r="AT328" i="3" l="1"/>
  <c r="AU327" i="3"/>
  <c r="AT329" i="3" l="1"/>
  <c r="AU328" i="3"/>
  <c r="AT330" i="3" l="1"/>
  <c r="AU329" i="3"/>
  <c r="AT331" i="3" l="1"/>
  <c r="AU330" i="3"/>
  <c r="AT332" i="3" l="1"/>
  <c r="AU331" i="3"/>
  <c r="AT333" i="3" l="1"/>
  <c r="AU332" i="3"/>
  <c r="AT334" i="3" l="1"/>
  <c r="AU333" i="3"/>
  <c r="AT335" i="3" l="1"/>
  <c r="AU334" i="3"/>
  <c r="AT336" i="3" l="1"/>
  <c r="AU335" i="3"/>
  <c r="AT337" i="3" l="1"/>
  <c r="AU336" i="3"/>
  <c r="AT338" i="3" l="1"/>
  <c r="AU337" i="3"/>
  <c r="AT339" i="3" l="1"/>
  <c r="AU338" i="3"/>
  <c r="AT340" i="3" l="1"/>
  <c r="AU339" i="3"/>
  <c r="AT341" i="3" l="1"/>
  <c r="AU340" i="3"/>
  <c r="AT342" i="3" l="1"/>
  <c r="AU341" i="3"/>
  <c r="AT343" i="3" l="1"/>
  <c r="AU342" i="3"/>
  <c r="AT344" i="3" l="1"/>
  <c r="AU343" i="3"/>
  <c r="AT345" i="3" l="1"/>
  <c r="AU344" i="3"/>
  <c r="AT346" i="3" l="1"/>
  <c r="AU345" i="3"/>
  <c r="AT347" i="3" l="1"/>
  <c r="AU346" i="3"/>
  <c r="AT348" i="3" l="1"/>
  <c r="AU347" i="3"/>
  <c r="AT349" i="3" l="1"/>
  <c r="AU348" i="3"/>
  <c r="AT350" i="3" l="1"/>
  <c r="AU349" i="3"/>
  <c r="AT351" i="3" l="1"/>
  <c r="AU350" i="3"/>
  <c r="AT352" i="3" l="1"/>
  <c r="AU351" i="3"/>
  <c r="AT353" i="3" l="1"/>
  <c r="AU352" i="3"/>
  <c r="AT354" i="3" l="1"/>
  <c r="AU353" i="3"/>
  <c r="AT355" i="3" l="1"/>
  <c r="AU354" i="3"/>
  <c r="AT356" i="3" l="1"/>
  <c r="AU355" i="3"/>
  <c r="AT357" i="3" l="1"/>
  <c r="AU356" i="3"/>
  <c r="AT358" i="3" l="1"/>
  <c r="AU357" i="3"/>
  <c r="AT359" i="3" l="1"/>
  <c r="AU358" i="3"/>
  <c r="AT360" i="3" l="1"/>
  <c r="AU359" i="3"/>
  <c r="AT361" i="3" l="1"/>
  <c r="AU360" i="3"/>
  <c r="AT362" i="3" l="1"/>
  <c r="AU361" i="3"/>
  <c r="AT363" i="3" l="1"/>
  <c r="AU362" i="3"/>
  <c r="AT364" i="3" l="1"/>
  <c r="AU363" i="3"/>
  <c r="AT365" i="3" l="1"/>
  <c r="AU364" i="3"/>
  <c r="AT366" i="3" l="1"/>
  <c r="AU365" i="3"/>
  <c r="AT367" i="3" l="1"/>
  <c r="AU366" i="3"/>
  <c r="AT368" i="3" l="1"/>
  <c r="AU367" i="3"/>
  <c r="AT369" i="3" l="1"/>
  <c r="AU368" i="3"/>
  <c r="AT370" i="3" l="1"/>
  <c r="AU369" i="3"/>
  <c r="AT371" i="3" l="1"/>
  <c r="AU370" i="3"/>
  <c r="AT372" i="3" l="1"/>
  <c r="AU371" i="3"/>
  <c r="AT373" i="3" l="1"/>
  <c r="AU372" i="3"/>
  <c r="AT374" i="3" l="1"/>
  <c r="AU373" i="3"/>
  <c r="AT375" i="3" l="1"/>
  <c r="AU374" i="3"/>
  <c r="AT376" i="3" l="1"/>
  <c r="AU375" i="3"/>
  <c r="AT377" i="3" l="1"/>
  <c r="AU376" i="3"/>
  <c r="AT378" i="3" l="1"/>
  <c r="AU377" i="3"/>
  <c r="AT379" i="3" l="1"/>
  <c r="AU378" i="3"/>
  <c r="AT380" i="3" l="1"/>
  <c r="AU379" i="3"/>
  <c r="AT381" i="3" l="1"/>
  <c r="AU380" i="3"/>
  <c r="AT382" i="3" l="1"/>
  <c r="AU381" i="3"/>
  <c r="AT383" i="3" l="1"/>
  <c r="AU382" i="3"/>
  <c r="AT384" i="3" l="1"/>
  <c r="AU383" i="3"/>
  <c r="AT385" i="3" l="1"/>
  <c r="AU384" i="3"/>
  <c r="AT386" i="3" l="1"/>
  <c r="AU385" i="3"/>
  <c r="AT387" i="3" l="1"/>
  <c r="AU386" i="3"/>
  <c r="AT388" i="3" l="1"/>
  <c r="AU387" i="3"/>
  <c r="AT389" i="3" l="1"/>
  <c r="AU388" i="3"/>
  <c r="AT390" i="3" l="1"/>
  <c r="AU389" i="3"/>
  <c r="AT391" i="3" l="1"/>
  <c r="AU390" i="3"/>
  <c r="AT392" i="3" l="1"/>
  <c r="AU391" i="3"/>
  <c r="AT393" i="3" l="1"/>
  <c r="AU392" i="3"/>
  <c r="AT394" i="3" l="1"/>
  <c r="AU393" i="3"/>
  <c r="AT395" i="3" l="1"/>
  <c r="AU394" i="3"/>
  <c r="AT396" i="3" l="1"/>
  <c r="AU395" i="3"/>
  <c r="AT397" i="3" l="1"/>
  <c r="AU396" i="3"/>
  <c r="AT398" i="3" l="1"/>
  <c r="AU397" i="3"/>
  <c r="AT399" i="3" l="1"/>
  <c r="AU398" i="3"/>
  <c r="AT400" i="3" l="1"/>
  <c r="AU399" i="3"/>
  <c r="AT401" i="3" l="1"/>
  <c r="AU400" i="3"/>
  <c r="AT402" i="3" l="1"/>
  <c r="AU401" i="3"/>
  <c r="AT403" i="3" l="1"/>
  <c r="AU402" i="3"/>
  <c r="AT404" i="3" l="1"/>
  <c r="AU403" i="3"/>
  <c r="AT405" i="3" l="1"/>
  <c r="AU404" i="3"/>
  <c r="AT406" i="3" l="1"/>
  <c r="AU405" i="3"/>
  <c r="AT407" i="3" l="1"/>
  <c r="AU406" i="3"/>
  <c r="AT408" i="3" l="1"/>
  <c r="AU407" i="3"/>
  <c r="AT409" i="3" l="1"/>
  <c r="AU408" i="3"/>
  <c r="AT410" i="3" l="1"/>
  <c r="AU409" i="3"/>
  <c r="AT411" i="3" l="1"/>
  <c r="AU410" i="3"/>
  <c r="AT412" i="3" l="1"/>
  <c r="AU411" i="3"/>
  <c r="AT413" i="3" l="1"/>
  <c r="AU412" i="3"/>
  <c r="AT414" i="3" l="1"/>
  <c r="AU413" i="3"/>
  <c r="AT415" i="3" l="1"/>
  <c r="AU414" i="3"/>
  <c r="AT416" i="3" l="1"/>
  <c r="AU415" i="3"/>
  <c r="AT417" i="3" l="1"/>
  <c r="AU416" i="3"/>
  <c r="AT418" i="3" l="1"/>
  <c r="AU417" i="3"/>
  <c r="AT419" i="3" l="1"/>
  <c r="AU418" i="3"/>
  <c r="AT420" i="3" l="1"/>
  <c r="AU419" i="3"/>
  <c r="AT421" i="3" l="1"/>
  <c r="AU420" i="3"/>
  <c r="AT422" i="3" l="1"/>
  <c r="AU421" i="3"/>
  <c r="AT423" i="3" l="1"/>
  <c r="AU422" i="3"/>
  <c r="AT424" i="3" l="1"/>
  <c r="AU423" i="3"/>
  <c r="AT425" i="3" l="1"/>
  <c r="AU424" i="3"/>
  <c r="AT426" i="3" l="1"/>
  <c r="AU425" i="3"/>
  <c r="AT427" i="3" l="1"/>
  <c r="AU426" i="3"/>
  <c r="AT428" i="3" l="1"/>
  <c r="AU427" i="3"/>
  <c r="AT429" i="3" l="1"/>
  <c r="AU428" i="3"/>
  <c r="AT430" i="3" l="1"/>
  <c r="AU429" i="3"/>
  <c r="AT431" i="3" l="1"/>
  <c r="AU430" i="3"/>
  <c r="AT432" i="3" l="1"/>
  <c r="AU431" i="3"/>
  <c r="AT433" i="3" l="1"/>
  <c r="AU432" i="3"/>
  <c r="AT434" i="3" l="1"/>
  <c r="AU433" i="3"/>
  <c r="AT435" i="3" l="1"/>
  <c r="AU434" i="3"/>
  <c r="AT436" i="3" l="1"/>
  <c r="AU435" i="3"/>
  <c r="AT437" i="3" l="1"/>
  <c r="AU436" i="3"/>
  <c r="AT438" i="3" l="1"/>
  <c r="AU437" i="3"/>
  <c r="AT439" i="3" l="1"/>
  <c r="AU438" i="3"/>
  <c r="AT440" i="3" l="1"/>
  <c r="AU439" i="3"/>
  <c r="AT441" i="3" l="1"/>
  <c r="AU440" i="3"/>
  <c r="AT442" i="3" l="1"/>
  <c r="AU441" i="3"/>
  <c r="AT443" i="3" l="1"/>
  <c r="AU442" i="3"/>
  <c r="AT444" i="3" l="1"/>
  <c r="AU443" i="3"/>
  <c r="AT445" i="3" l="1"/>
  <c r="AU444" i="3"/>
  <c r="AT446" i="3" l="1"/>
  <c r="AU445" i="3"/>
  <c r="AT447" i="3" l="1"/>
  <c r="AU446" i="3"/>
  <c r="AT448" i="3" l="1"/>
  <c r="AU447" i="3"/>
  <c r="AT449" i="3" l="1"/>
  <c r="AU448" i="3"/>
  <c r="AT450" i="3" l="1"/>
  <c r="AU449" i="3"/>
  <c r="AT451" i="3" l="1"/>
  <c r="AU450" i="3"/>
  <c r="AT452" i="3" l="1"/>
  <c r="AU451" i="3"/>
  <c r="AT453" i="3" l="1"/>
  <c r="AU452" i="3"/>
  <c r="AT454" i="3" l="1"/>
  <c r="AU453" i="3"/>
  <c r="AT455" i="3" l="1"/>
  <c r="AU454" i="3"/>
  <c r="AT456" i="3" l="1"/>
  <c r="AU455" i="3"/>
  <c r="AT457" i="3" l="1"/>
  <c r="AU456" i="3"/>
  <c r="AT458" i="3" l="1"/>
  <c r="AU457" i="3"/>
  <c r="AT459" i="3" l="1"/>
  <c r="AU458" i="3"/>
  <c r="AT460" i="3" l="1"/>
  <c r="AU459" i="3"/>
  <c r="AT461" i="3" l="1"/>
  <c r="AU460" i="3"/>
  <c r="AT462" i="3" l="1"/>
  <c r="AU461" i="3"/>
  <c r="AT463" i="3" l="1"/>
  <c r="AU462" i="3"/>
  <c r="AT464" i="3" l="1"/>
  <c r="AU463" i="3"/>
  <c r="AT465" i="3" l="1"/>
  <c r="AU464" i="3"/>
  <c r="AT466" i="3" l="1"/>
  <c r="AU465" i="3"/>
  <c r="AT467" i="3" l="1"/>
  <c r="AU466" i="3"/>
  <c r="AT468" i="3" l="1"/>
  <c r="AU467" i="3"/>
  <c r="AT469" i="3" l="1"/>
  <c r="AU468" i="3"/>
  <c r="AT470" i="3" l="1"/>
  <c r="AU469" i="3"/>
  <c r="AT471" i="3" l="1"/>
  <c r="AU470" i="3"/>
  <c r="AT472" i="3" l="1"/>
  <c r="AU471" i="3"/>
  <c r="AT473" i="3" l="1"/>
  <c r="AU472" i="3"/>
  <c r="AT474" i="3" l="1"/>
  <c r="AU473" i="3"/>
  <c r="AT475" i="3" l="1"/>
  <c r="AU474" i="3"/>
  <c r="AT476" i="3" l="1"/>
  <c r="AU475" i="3"/>
  <c r="AT477" i="3" l="1"/>
  <c r="AU476" i="3"/>
  <c r="AT478" i="3" l="1"/>
  <c r="AU477" i="3"/>
  <c r="AT479" i="3" l="1"/>
  <c r="AU478" i="3"/>
  <c r="AT480" i="3" l="1"/>
  <c r="AU479" i="3"/>
  <c r="AT481" i="3" l="1"/>
  <c r="AU480" i="3"/>
  <c r="AT482" i="3" l="1"/>
  <c r="AU481" i="3"/>
  <c r="AT483" i="3" l="1"/>
  <c r="AU482" i="3"/>
  <c r="AT484" i="3" l="1"/>
  <c r="AU483" i="3"/>
  <c r="AT485" i="3" l="1"/>
  <c r="AU484" i="3"/>
  <c r="AT486" i="3" l="1"/>
  <c r="AU485" i="3"/>
  <c r="AT487" i="3" l="1"/>
  <c r="AU486" i="3"/>
  <c r="AT488" i="3" l="1"/>
  <c r="AU487" i="3"/>
  <c r="AT489" i="3" l="1"/>
  <c r="AU488" i="3"/>
  <c r="AT490" i="3" l="1"/>
  <c r="AU489" i="3"/>
  <c r="AT491" i="3" l="1"/>
  <c r="AU490" i="3"/>
  <c r="AT492" i="3" l="1"/>
  <c r="AU491" i="3"/>
  <c r="AT493" i="3" l="1"/>
  <c r="AU492" i="3"/>
  <c r="AT494" i="3" l="1"/>
  <c r="AU493" i="3"/>
  <c r="AT495" i="3" l="1"/>
  <c r="AU494" i="3"/>
  <c r="AT496" i="3" l="1"/>
  <c r="AU495" i="3"/>
  <c r="AT497" i="3" l="1"/>
  <c r="AU496" i="3"/>
  <c r="AT498" i="3" l="1"/>
  <c r="AU497" i="3"/>
  <c r="AT499" i="3" l="1"/>
  <c r="AU498" i="3"/>
  <c r="AT500" i="3" l="1"/>
  <c r="AU499" i="3"/>
  <c r="AT501" i="3" l="1"/>
  <c r="AU500" i="3"/>
  <c r="AT502" i="3" l="1"/>
  <c r="AU501" i="3"/>
  <c r="AT503" i="3" l="1"/>
  <c r="AU502" i="3"/>
  <c r="AT504" i="3" l="1"/>
  <c r="AU503" i="3"/>
  <c r="AT505" i="3" l="1"/>
  <c r="AU504" i="3"/>
  <c r="AT506" i="3" l="1"/>
  <c r="AU505" i="3"/>
  <c r="AT507" i="3" l="1"/>
  <c r="AU506" i="3"/>
  <c r="AT508" i="3" l="1"/>
  <c r="AU507" i="3"/>
  <c r="AT509" i="3" l="1"/>
  <c r="AU508" i="3"/>
  <c r="AT510" i="3" l="1"/>
  <c r="AU509" i="3"/>
  <c r="AT511" i="3" l="1"/>
  <c r="AU510" i="3"/>
  <c r="AT512" i="3" l="1"/>
  <c r="AU511" i="3"/>
  <c r="AT513" i="3" l="1"/>
  <c r="AU512" i="3"/>
  <c r="AT514" i="3" l="1"/>
  <c r="AU513" i="3"/>
  <c r="AT515" i="3" l="1"/>
  <c r="AU514" i="3"/>
  <c r="AT516" i="3" l="1"/>
  <c r="AU515" i="3"/>
  <c r="AT517" i="3" l="1"/>
  <c r="AU516" i="3"/>
  <c r="AT518" i="3" l="1"/>
  <c r="AU517" i="3"/>
  <c r="AT519" i="3" l="1"/>
  <c r="AU518" i="3"/>
  <c r="AT520" i="3" l="1"/>
  <c r="AU519" i="3"/>
  <c r="AT521" i="3" l="1"/>
  <c r="AU520" i="3"/>
  <c r="AT522" i="3" l="1"/>
  <c r="AU521" i="3"/>
  <c r="AT523" i="3" l="1"/>
  <c r="AU522" i="3"/>
  <c r="AT524" i="3" l="1"/>
  <c r="AU523" i="3"/>
  <c r="AT525" i="3" l="1"/>
  <c r="AU524" i="3"/>
  <c r="AT526" i="3" l="1"/>
  <c r="AU525" i="3"/>
  <c r="AT527" i="3" l="1"/>
  <c r="AU526" i="3"/>
  <c r="AT528" i="3" l="1"/>
  <c r="AU527" i="3"/>
  <c r="AT529" i="3" l="1"/>
  <c r="AU528" i="3"/>
  <c r="AT530" i="3" l="1"/>
  <c r="AU529" i="3"/>
  <c r="AT531" i="3" l="1"/>
  <c r="AU530" i="3"/>
  <c r="AT532" i="3" l="1"/>
  <c r="AU531" i="3"/>
  <c r="AT533" i="3" l="1"/>
  <c r="AU532" i="3"/>
  <c r="AT534" i="3" l="1"/>
  <c r="AU533" i="3"/>
  <c r="AT535" i="3" l="1"/>
  <c r="AU534" i="3"/>
  <c r="AT536" i="3" l="1"/>
  <c r="AU535" i="3"/>
  <c r="AT537" i="3" l="1"/>
  <c r="AU536" i="3"/>
  <c r="AT538" i="3" l="1"/>
  <c r="AU537" i="3"/>
  <c r="AT539" i="3" l="1"/>
  <c r="AU538" i="3"/>
  <c r="AT540" i="3" l="1"/>
  <c r="AU539" i="3"/>
  <c r="AT541" i="3" l="1"/>
  <c r="AU540" i="3"/>
  <c r="AT542" i="3" l="1"/>
  <c r="AU541" i="3"/>
  <c r="AT543" i="3" l="1"/>
  <c r="AU542" i="3"/>
  <c r="AT544" i="3" l="1"/>
  <c r="AU543" i="3"/>
  <c r="AT545" i="3" l="1"/>
  <c r="AU544" i="3"/>
  <c r="AT546" i="3" l="1"/>
  <c r="AU545" i="3"/>
  <c r="AT547" i="3" l="1"/>
  <c r="AU546" i="3"/>
  <c r="AT548" i="3" l="1"/>
  <c r="AU547" i="3"/>
  <c r="AT549" i="3" l="1"/>
  <c r="AU548" i="3"/>
  <c r="AT550" i="3" l="1"/>
  <c r="AU549" i="3"/>
  <c r="AT551" i="3" l="1"/>
  <c r="AU550" i="3"/>
  <c r="AT552" i="3" l="1"/>
  <c r="AU551" i="3"/>
  <c r="AT553" i="3" l="1"/>
  <c r="AU552" i="3"/>
  <c r="AT554" i="3" l="1"/>
  <c r="AU553" i="3"/>
  <c r="AT555" i="3" l="1"/>
  <c r="AU554" i="3"/>
  <c r="AT556" i="3" l="1"/>
  <c r="AU555" i="3"/>
  <c r="AT557" i="3" l="1"/>
  <c r="AU556" i="3"/>
  <c r="AT558" i="3" l="1"/>
  <c r="AU557" i="3"/>
  <c r="AT559" i="3" l="1"/>
  <c r="AU558" i="3"/>
  <c r="AT560" i="3" l="1"/>
  <c r="AU559" i="3"/>
  <c r="AT561" i="3" l="1"/>
  <c r="AU560" i="3"/>
  <c r="AT562" i="3" l="1"/>
  <c r="AU561" i="3"/>
  <c r="AT563" i="3" l="1"/>
  <c r="AU562" i="3"/>
  <c r="AT564" i="3" l="1"/>
  <c r="AU563" i="3"/>
  <c r="AT565" i="3" l="1"/>
  <c r="AU564" i="3"/>
  <c r="AT566" i="3" l="1"/>
  <c r="AU565" i="3"/>
  <c r="AT567" i="3" l="1"/>
  <c r="AU566" i="3"/>
  <c r="AT568" i="3" l="1"/>
  <c r="AU567" i="3"/>
  <c r="AT569" i="3" l="1"/>
  <c r="AU568" i="3"/>
  <c r="AT570" i="3" l="1"/>
  <c r="AU569" i="3"/>
  <c r="AT571" i="3" l="1"/>
  <c r="AU570" i="3"/>
  <c r="AT572" i="3" l="1"/>
  <c r="AU571" i="3"/>
  <c r="AT573" i="3" l="1"/>
  <c r="AU572" i="3"/>
  <c r="AT574" i="3" l="1"/>
  <c r="AU573" i="3"/>
  <c r="AT575" i="3" l="1"/>
  <c r="AU574" i="3"/>
  <c r="AT576" i="3" l="1"/>
  <c r="AU575" i="3"/>
  <c r="AT577" i="3" l="1"/>
  <c r="AU576" i="3"/>
  <c r="AT578" i="3" l="1"/>
  <c r="AU577" i="3"/>
  <c r="AT579" i="3" l="1"/>
  <c r="AU578" i="3"/>
  <c r="AT580" i="3" l="1"/>
  <c r="AU579" i="3"/>
  <c r="AT581" i="3" l="1"/>
  <c r="AU580" i="3"/>
  <c r="AT582" i="3" l="1"/>
  <c r="AU581" i="3"/>
  <c r="AT583" i="3" l="1"/>
  <c r="AU582" i="3"/>
  <c r="AT584" i="3" l="1"/>
  <c r="AU583" i="3"/>
  <c r="AT585" i="3" l="1"/>
  <c r="AU584" i="3"/>
  <c r="AT586" i="3" l="1"/>
  <c r="AU585" i="3"/>
  <c r="AT587" i="3" l="1"/>
  <c r="AU586" i="3"/>
  <c r="AT588" i="3" l="1"/>
  <c r="AU587" i="3"/>
  <c r="AT589" i="3" l="1"/>
  <c r="AU588" i="3"/>
  <c r="AT590" i="3" l="1"/>
  <c r="AU589" i="3"/>
  <c r="AT591" i="3" l="1"/>
  <c r="AU590" i="3"/>
  <c r="AT592" i="3" l="1"/>
  <c r="AU591" i="3"/>
  <c r="AT593" i="3" l="1"/>
  <c r="AU592" i="3"/>
  <c r="AT594" i="3" l="1"/>
  <c r="AU593" i="3"/>
  <c r="AT595" i="3" l="1"/>
  <c r="AU594" i="3"/>
  <c r="AT596" i="3" l="1"/>
  <c r="AU595" i="3"/>
  <c r="AT597" i="3" l="1"/>
  <c r="AU596" i="3"/>
  <c r="AT598" i="3" l="1"/>
  <c r="AU597" i="3"/>
  <c r="AT599" i="3" l="1"/>
  <c r="AU598" i="3"/>
  <c r="AT600" i="3" l="1"/>
  <c r="AU599" i="3"/>
  <c r="AT601" i="3" l="1"/>
  <c r="AU600" i="3"/>
  <c r="AT602" i="3" l="1"/>
  <c r="AU601" i="3"/>
  <c r="AT603" i="3" l="1"/>
  <c r="AU602" i="3"/>
  <c r="AT604" i="3" l="1"/>
  <c r="AU603" i="3"/>
  <c r="AT605" i="3" l="1"/>
  <c r="AU604" i="3"/>
  <c r="AT606" i="3" l="1"/>
  <c r="AU605" i="3"/>
  <c r="AT607" i="3" l="1"/>
  <c r="AU606" i="3"/>
  <c r="AT608" i="3" l="1"/>
  <c r="AU607" i="3"/>
  <c r="AT609" i="3" l="1"/>
  <c r="AU608" i="3"/>
  <c r="AT610" i="3" l="1"/>
  <c r="AU609" i="3"/>
  <c r="AT611" i="3" l="1"/>
  <c r="AU610" i="3"/>
  <c r="AT612" i="3" l="1"/>
  <c r="AU611" i="3"/>
  <c r="AT613" i="3" l="1"/>
  <c r="AU612" i="3"/>
  <c r="AT614" i="3" l="1"/>
  <c r="AU613" i="3"/>
  <c r="AT615" i="3" l="1"/>
  <c r="AU614" i="3"/>
  <c r="AT616" i="3" l="1"/>
  <c r="AU615" i="3"/>
  <c r="AT617" i="3" l="1"/>
  <c r="AU616" i="3"/>
  <c r="AT618" i="3" l="1"/>
  <c r="AU617" i="3"/>
  <c r="AT619" i="3" l="1"/>
  <c r="AU618" i="3"/>
  <c r="AT620" i="3" l="1"/>
  <c r="AU619" i="3"/>
  <c r="AT621" i="3" l="1"/>
  <c r="AU620" i="3"/>
  <c r="AT622" i="3" l="1"/>
  <c r="AU621" i="3"/>
  <c r="AT623" i="3" l="1"/>
  <c r="AU622" i="3"/>
  <c r="AT624" i="3" l="1"/>
  <c r="AU623" i="3"/>
  <c r="AT625" i="3" l="1"/>
  <c r="AU624" i="3"/>
  <c r="AT626" i="3" l="1"/>
  <c r="AU625" i="3"/>
  <c r="AT627" i="3" l="1"/>
  <c r="AU626" i="3"/>
  <c r="AT628" i="3" l="1"/>
  <c r="AU627" i="3"/>
  <c r="AT629" i="3" l="1"/>
  <c r="AU628" i="3"/>
  <c r="AT630" i="3" l="1"/>
  <c r="AU629" i="3"/>
  <c r="AT631" i="3" l="1"/>
  <c r="AU630" i="3"/>
  <c r="AT632" i="3" l="1"/>
  <c r="AU631" i="3"/>
  <c r="AT633" i="3" l="1"/>
  <c r="AU632" i="3"/>
  <c r="AT634" i="3" l="1"/>
  <c r="AU633" i="3"/>
  <c r="AT635" i="3" l="1"/>
  <c r="AU634" i="3"/>
  <c r="AT636" i="3" l="1"/>
  <c r="AU635" i="3"/>
  <c r="AT637" i="3" l="1"/>
  <c r="AU636" i="3"/>
  <c r="AT638" i="3" l="1"/>
  <c r="AU637" i="3"/>
  <c r="AT639" i="3" l="1"/>
  <c r="AU638" i="3"/>
  <c r="AT640" i="3" l="1"/>
  <c r="AU639" i="3"/>
  <c r="AT641" i="3" l="1"/>
  <c r="AU640" i="3"/>
  <c r="AT642" i="3" l="1"/>
  <c r="AU641" i="3"/>
  <c r="AT643" i="3" l="1"/>
  <c r="AU642" i="3"/>
  <c r="AT644" i="3" l="1"/>
  <c r="AU643" i="3"/>
  <c r="AT645" i="3" l="1"/>
  <c r="AU644" i="3"/>
  <c r="AT646" i="3" l="1"/>
  <c r="AU645" i="3"/>
  <c r="AT647" i="3" l="1"/>
  <c r="AU646" i="3"/>
  <c r="AT648" i="3" l="1"/>
  <c r="AU647" i="3"/>
  <c r="AT649" i="3" l="1"/>
  <c r="AU648" i="3"/>
  <c r="AT650" i="3" l="1"/>
  <c r="AU649" i="3"/>
  <c r="AT651" i="3" l="1"/>
  <c r="AU650" i="3"/>
  <c r="AT652" i="3" l="1"/>
  <c r="AU651" i="3"/>
  <c r="AT653" i="3" l="1"/>
  <c r="AU652" i="3"/>
  <c r="AT654" i="3" l="1"/>
  <c r="AU653" i="3"/>
  <c r="AT655" i="3" l="1"/>
  <c r="AU654" i="3"/>
  <c r="AT656" i="3" l="1"/>
  <c r="AU655" i="3"/>
  <c r="AT657" i="3" l="1"/>
  <c r="AU656" i="3"/>
  <c r="AT658" i="3" l="1"/>
  <c r="AU657" i="3"/>
  <c r="AT659" i="3" l="1"/>
  <c r="AU658" i="3"/>
  <c r="AT660" i="3" l="1"/>
  <c r="AU659" i="3"/>
  <c r="AT661" i="3" l="1"/>
  <c r="AU660" i="3"/>
  <c r="AT662" i="3" l="1"/>
  <c r="AU661" i="3"/>
  <c r="AT663" i="3" l="1"/>
  <c r="AU662" i="3"/>
  <c r="AT664" i="3" l="1"/>
  <c r="AU663" i="3"/>
  <c r="AT665" i="3" l="1"/>
  <c r="AU664" i="3"/>
  <c r="AT666" i="3" l="1"/>
  <c r="AU665" i="3"/>
  <c r="AT667" i="3" l="1"/>
  <c r="AU666" i="3"/>
  <c r="AT668" i="3" l="1"/>
  <c r="AU667" i="3"/>
  <c r="AT669" i="3" l="1"/>
  <c r="AU668" i="3"/>
  <c r="AT670" i="3" l="1"/>
  <c r="AU669" i="3"/>
  <c r="AT671" i="3" l="1"/>
  <c r="AU670" i="3"/>
  <c r="AT672" i="3" l="1"/>
  <c r="AU671" i="3"/>
  <c r="AT673" i="3" l="1"/>
  <c r="AU672" i="3"/>
  <c r="AT674" i="3" l="1"/>
  <c r="AU673" i="3"/>
  <c r="AT675" i="3" l="1"/>
  <c r="AU674" i="3"/>
  <c r="AT676" i="3" l="1"/>
  <c r="AU675" i="3"/>
  <c r="AT677" i="3" l="1"/>
  <c r="AU676" i="3"/>
  <c r="AT678" i="3" l="1"/>
  <c r="AU677" i="3"/>
  <c r="AT679" i="3" l="1"/>
  <c r="AU678" i="3"/>
  <c r="AT680" i="3" l="1"/>
  <c r="AU679" i="3"/>
  <c r="AT681" i="3" l="1"/>
  <c r="AU680" i="3"/>
  <c r="AT682" i="3" l="1"/>
  <c r="AU681" i="3"/>
  <c r="AT683" i="3" l="1"/>
  <c r="AU682" i="3"/>
  <c r="AT684" i="3" l="1"/>
  <c r="AU683" i="3"/>
  <c r="AT685" i="3" l="1"/>
  <c r="AU684" i="3"/>
  <c r="AT686" i="3" l="1"/>
  <c r="AU685" i="3"/>
  <c r="AT687" i="3" l="1"/>
  <c r="AU686" i="3"/>
  <c r="AT688" i="3" l="1"/>
  <c r="AU687" i="3"/>
  <c r="AT689" i="3" l="1"/>
  <c r="AU688" i="3"/>
  <c r="AT690" i="3" l="1"/>
  <c r="AU689" i="3"/>
  <c r="AT691" i="3" l="1"/>
  <c r="AU690" i="3"/>
  <c r="AT692" i="3" l="1"/>
  <c r="AU691" i="3"/>
  <c r="AT693" i="3" l="1"/>
  <c r="AU692" i="3"/>
  <c r="AT694" i="3" l="1"/>
  <c r="AU693" i="3"/>
  <c r="AT695" i="3" l="1"/>
  <c r="AU694" i="3"/>
  <c r="AT696" i="3" l="1"/>
  <c r="AU695" i="3"/>
  <c r="AT697" i="3" l="1"/>
  <c r="AU696" i="3"/>
  <c r="AT698" i="3" l="1"/>
  <c r="AU698" i="3" s="1"/>
  <c r="AU697" i="3"/>
  <c r="E7" i="11"/>
  <c r="C7" i="11"/>
  <c r="F7" i="11"/>
  <c r="D7" i="11"/>
  <c r="A7" i="17" l="1"/>
  <c r="BU11" i="1"/>
  <c r="AV11" i="1"/>
  <c r="BI11" i="1"/>
  <c r="O9" i="3"/>
  <c r="AB11" i="1" l="1"/>
  <c r="AP11" i="1"/>
  <c r="AX11" i="1"/>
  <c r="AT11" i="1"/>
  <c r="BO11" i="1"/>
  <c r="AL11" i="1"/>
  <c r="V11" i="1"/>
  <c r="AD11" i="1"/>
  <c r="X11" i="1"/>
  <c r="BE11" i="1"/>
  <c r="BG11" i="1"/>
  <c r="AJ11" i="1"/>
  <c r="BM11" i="1"/>
  <c r="BS11" i="1"/>
  <c r="BQ11" i="1"/>
  <c r="R10" i="3"/>
  <c r="U10" i="3"/>
  <c r="AF11" i="1" l="1"/>
  <c r="BK11" i="1"/>
  <c r="BA11" i="1"/>
  <c r="BC11" i="1"/>
  <c r="Z11" i="1"/>
  <c r="W10" i="3"/>
  <c r="AA10" i="3"/>
  <c r="Z10" i="3"/>
  <c r="AQ10" i="3"/>
  <c r="Y10" i="3"/>
  <c r="X10" i="3"/>
  <c r="E8" i="14" l="1"/>
  <c r="F8" i="14"/>
  <c r="H8" i="14"/>
  <c r="G8" i="14"/>
  <c r="Q8" i="11"/>
  <c r="AN11" i="1"/>
  <c r="AC10" i="3"/>
  <c r="AB10" i="3"/>
  <c r="E8" i="17" l="1"/>
  <c r="AR11" i="1"/>
  <c r="AN10" i="3"/>
  <c r="AH10" i="3"/>
  <c r="AL10" i="3"/>
  <c r="AK10" i="3"/>
  <c r="AG10" i="3"/>
  <c r="AO10" i="3"/>
  <c r="AP10" i="3"/>
  <c r="AD10" i="3"/>
  <c r="AE10" i="3"/>
  <c r="AM10" i="3"/>
  <c r="AR10" i="3"/>
  <c r="AF10" i="3"/>
  <c r="AI10" i="3"/>
  <c r="AJ10" i="3"/>
  <c r="I8" i="14" l="1"/>
  <c r="J8" i="15"/>
  <c r="C8" i="16"/>
  <c r="E8" i="15"/>
  <c r="G8" i="15"/>
  <c r="H8" i="15"/>
  <c r="F8" i="15"/>
  <c r="A8" i="13"/>
  <c r="H8" i="13" s="1"/>
  <c r="I8" i="12"/>
  <c r="E8" i="12"/>
  <c r="H8" i="12"/>
  <c r="G8" i="12"/>
  <c r="F8" i="12"/>
  <c r="F8" i="17"/>
  <c r="H8" i="17"/>
  <c r="E8" i="18"/>
  <c r="T11" i="1"/>
  <c r="V10" i="3"/>
  <c r="S10" i="3"/>
  <c r="T10" i="3"/>
  <c r="G8" i="11" l="1"/>
  <c r="E8" i="13"/>
  <c r="F8" i="13"/>
  <c r="G8" i="13"/>
  <c r="M8" i="13"/>
  <c r="I8" i="13"/>
  <c r="C8" i="13"/>
  <c r="K8" i="13"/>
  <c r="D8" i="13"/>
  <c r="B8" i="13"/>
  <c r="J8" i="13"/>
  <c r="L8" i="13"/>
  <c r="H8" i="18"/>
  <c r="F8" i="18"/>
  <c r="N8" i="18" s="1"/>
  <c r="A8" i="18" s="1"/>
  <c r="A8" i="7"/>
  <c r="H8" i="11" l="1"/>
  <c r="J8" i="11"/>
  <c r="D8" i="7"/>
  <c r="E8" i="7"/>
  <c r="B407" i="9" l="1"/>
  <c r="B1656" i="9"/>
  <c r="B1157" i="9"/>
  <c r="B907" i="9"/>
  <c r="B706" i="9"/>
  <c r="B1605" i="9"/>
  <c r="B804" i="9"/>
  <c r="B1757" i="9"/>
  <c r="B1406" i="9"/>
  <c r="B355" i="9"/>
  <c r="B657" i="9"/>
  <c r="B456" i="9"/>
  <c r="B904" i="9"/>
  <c r="B756" i="9"/>
  <c r="B555" i="9"/>
  <c r="B406" i="9"/>
  <c r="B757" i="9"/>
  <c r="B157" i="9"/>
  <c r="B1607" i="9"/>
  <c r="B1257" i="9"/>
  <c r="B1306" i="9"/>
  <c r="B954" i="9"/>
  <c r="B855" i="9"/>
  <c r="B1206" i="9"/>
  <c r="B854" i="9"/>
  <c r="B1554" i="9"/>
  <c r="B257" i="9"/>
  <c r="B1505" i="9"/>
  <c r="B1555" i="9"/>
  <c r="B1105" i="9"/>
  <c r="B906" i="9"/>
  <c r="B1905" i="9"/>
  <c r="B1407" i="9"/>
  <c r="B1657" i="9"/>
  <c r="B2007" i="9"/>
  <c r="B807" i="9"/>
  <c r="B1856" i="9"/>
  <c r="B254" i="9"/>
  <c r="B507" i="9"/>
  <c r="B1706" i="9"/>
  <c r="B2005" i="9"/>
  <c r="B1004" i="9"/>
  <c r="B1756" i="9"/>
  <c r="B1254" i="9"/>
  <c r="B1855" i="9"/>
  <c r="B1307" i="9"/>
  <c r="B404" i="9"/>
  <c r="B105" i="9"/>
  <c r="B605" i="9"/>
  <c r="B1504" i="9"/>
  <c r="B1205" i="9"/>
  <c r="B1804" i="9"/>
  <c r="B1705" i="9"/>
  <c r="B354" i="9"/>
  <c r="B604" i="9"/>
  <c r="B853" i="9"/>
  <c r="B1353" i="9"/>
  <c r="B1853" i="9"/>
  <c r="B1053" i="9"/>
  <c r="B403" i="9"/>
  <c r="B1057" i="9"/>
  <c r="B1054" i="9"/>
  <c r="B1557" i="9"/>
  <c r="B56" i="9"/>
  <c r="B107" i="9"/>
  <c r="B457" i="9"/>
  <c r="B1006" i="9"/>
  <c r="B154" i="9"/>
  <c r="B1453" i="9"/>
  <c r="B2003" i="9"/>
  <c r="B303" i="9"/>
  <c r="B1803" i="9"/>
  <c r="B1107" i="9"/>
  <c r="B856" i="9"/>
  <c r="B2054" i="9"/>
  <c r="B656" i="9"/>
  <c r="B953" i="9"/>
  <c r="B505" i="9"/>
  <c r="B705" i="9"/>
  <c r="B453" i="9"/>
  <c r="B1401" i="9"/>
  <c r="B451" i="9"/>
  <c r="B401" i="9"/>
  <c r="B1001" i="9"/>
  <c r="B1201" i="9"/>
  <c r="B1801" i="9"/>
  <c r="B1951" i="9"/>
  <c r="B1451" i="9"/>
  <c r="B701" i="9"/>
  <c r="B852" i="9"/>
  <c r="B752" i="9"/>
  <c r="B1457" i="9"/>
  <c r="B903" i="9"/>
  <c r="B253" i="9"/>
  <c r="B1954" i="9"/>
  <c r="B57" i="9"/>
  <c r="B902" i="9"/>
  <c r="B1857" i="9"/>
  <c r="B2057" i="9"/>
  <c r="B1207" i="9"/>
  <c r="B2053" i="9"/>
  <c r="B1501" i="9"/>
  <c r="B152" i="9"/>
  <c r="B1701" i="9"/>
  <c r="B651" i="9"/>
  <c r="B751" i="9"/>
  <c r="B857" i="9"/>
  <c r="B2056" i="9"/>
  <c r="B556" i="9"/>
  <c r="B2006" i="9"/>
  <c r="B256" i="9"/>
  <c r="B754" i="9"/>
  <c r="B304" i="9"/>
  <c r="B1404" i="9"/>
  <c r="B1904" i="9"/>
  <c r="B54" i="9"/>
  <c r="B1454" i="9"/>
  <c r="B205" i="9"/>
  <c r="B1204" i="9"/>
  <c r="B1955" i="9"/>
  <c r="B255" i="9"/>
  <c r="B655" i="9"/>
  <c r="B305" i="9"/>
  <c r="B204" i="9"/>
  <c r="B207" i="9"/>
  <c r="B607" i="9"/>
  <c r="B1807" i="9"/>
  <c r="B707" i="9"/>
  <c r="B956" i="9"/>
  <c r="B156" i="9"/>
  <c r="B1653" i="9"/>
  <c r="B1652" i="9"/>
  <c r="B1651" i="9"/>
  <c r="B602" i="9"/>
  <c r="B1402" i="9"/>
  <c r="B51" i="9"/>
  <c r="B1707" i="9"/>
  <c r="B806" i="9"/>
  <c r="B1106" i="9"/>
  <c r="B1956" i="9"/>
  <c r="B206" i="9"/>
  <c r="B1055" i="9"/>
  <c r="B1256" i="9"/>
  <c r="B1355" i="9"/>
  <c r="B1005" i="9"/>
  <c r="B155" i="9"/>
  <c r="B1203" i="9"/>
  <c r="B1703" i="9"/>
  <c r="B203" i="9"/>
  <c r="B803" i="9"/>
  <c r="B252" i="9"/>
  <c r="B1802" i="9"/>
  <c r="B1351" i="9"/>
  <c r="B801" i="9"/>
  <c r="B1601" i="9"/>
  <c r="B1907" i="9"/>
  <c r="B2052" i="9"/>
  <c r="B802" i="9"/>
  <c r="B952" i="9"/>
  <c r="B501" i="9"/>
  <c r="B1102" i="9"/>
  <c r="B307" i="9"/>
  <c r="B1357" i="9"/>
  <c r="B1356" i="9"/>
  <c r="B306" i="9"/>
  <c r="B106" i="9"/>
  <c r="B1556" i="9"/>
  <c r="B1854" i="9"/>
  <c r="B2055" i="9"/>
  <c r="B1805" i="9"/>
  <c r="B805" i="9"/>
  <c r="B955" i="9"/>
  <c r="B455" i="9"/>
  <c r="B554" i="9"/>
  <c r="B1654" i="9"/>
  <c r="B1354" i="9"/>
  <c r="B504" i="9"/>
  <c r="B654" i="9"/>
  <c r="B1304" i="9"/>
  <c r="B1753" i="9"/>
  <c r="B357" i="9"/>
  <c r="B1507" i="9"/>
  <c r="B1007" i="9"/>
  <c r="B957" i="9"/>
  <c r="B1506" i="9"/>
  <c r="B1806" i="9"/>
  <c r="B1704" i="9"/>
  <c r="B1604" i="9"/>
  <c r="B55" i="9"/>
  <c r="B1655" i="9"/>
  <c r="B905" i="9"/>
  <c r="B1153" i="9"/>
  <c r="B1403" i="9"/>
  <c r="B153" i="9"/>
  <c r="B1551" i="9"/>
  <c r="B302" i="9"/>
  <c r="B52" i="9"/>
  <c r="B1052" i="9"/>
  <c r="B2001" i="9"/>
  <c r="B1906" i="9"/>
  <c r="B1056" i="9"/>
  <c r="B1305" i="9"/>
  <c r="B1852" i="9"/>
  <c r="B1606" i="9"/>
  <c r="B1755" i="9"/>
  <c r="B356" i="9"/>
  <c r="B1754" i="9"/>
  <c r="B704" i="9"/>
  <c r="B1003" i="9"/>
  <c r="B553" i="9"/>
  <c r="B851" i="9"/>
  <c r="B1552" i="9"/>
  <c r="B1255" i="9"/>
  <c r="B104" i="9"/>
  <c r="B353" i="9"/>
  <c r="B1603" i="9"/>
  <c r="B503" i="9"/>
  <c r="B1902" i="9"/>
  <c r="B1202" i="9"/>
  <c r="B1901" i="9"/>
  <c r="B1002" i="9"/>
  <c r="B351" i="9"/>
  <c r="B1151" i="9"/>
  <c r="B1252" i="9"/>
  <c r="B350" i="9"/>
  <c r="B1702" i="9"/>
  <c r="B1602" i="9"/>
  <c r="B1156" i="9"/>
  <c r="B1455" i="9"/>
  <c r="B1104" i="9"/>
  <c r="B755" i="9"/>
  <c r="B1303" i="9"/>
  <c r="B1953" i="9"/>
  <c r="B103" i="9"/>
  <c r="B901" i="9"/>
  <c r="B1051" i="9"/>
  <c r="B2002" i="9"/>
  <c r="B402" i="9"/>
  <c r="B552" i="9"/>
  <c r="B1352" i="9"/>
  <c r="B1300" i="9"/>
  <c r="B400" i="9"/>
  <c r="B700" i="9"/>
  <c r="B1800" i="9"/>
  <c r="B900" i="9"/>
  <c r="B250" i="9"/>
  <c r="B1550" i="9"/>
  <c r="B1250" i="9"/>
  <c r="B550" i="9"/>
  <c r="B1950" i="9"/>
  <c r="B102" i="9"/>
  <c r="B557" i="9"/>
  <c r="B506" i="9"/>
  <c r="B1155" i="9"/>
  <c r="B454" i="9"/>
  <c r="B1405" i="9"/>
  <c r="B1253" i="9"/>
  <c r="B1752" i="9"/>
  <c r="B201" i="9"/>
  <c r="B606" i="9"/>
  <c r="B1103" i="9"/>
  <c r="B603" i="9"/>
  <c r="B753" i="9"/>
  <c r="B1903" i="9"/>
  <c r="B1502" i="9"/>
  <c r="B1851" i="9"/>
  <c r="B251" i="9"/>
  <c r="B301" i="9"/>
  <c r="B1101" i="9"/>
  <c r="B1152" i="9"/>
  <c r="B50" i="9"/>
  <c r="B1751" i="9"/>
  <c r="B1456" i="9"/>
  <c r="B2004" i="9"/>
  <c r="B653" i="9"/>
  <c r="B53" i="9"/>
  <c r="B300" i="9"/>
  <c r="B1298" i="9"/>
  <c r="B1797" i="9"/>
  <c r="B197" i="9"/>
  <c r="B1147" i="9"/>
  <c r="B497" i="9"/>
  <c r="B95" i="9"/>
  <c r="B545" i="9"/>
  <c r="B1496" i="9"/>
  <c r="B1095" i="9"/>
  <c r="B1545" i="9"/>
  <c r="B1696" i="9"/>
  <c r="B446" i="9"/>
  <c r="B245" i="9"/>
  <c r="B343" i="9"/>
  <c r="B1243" i="9"/>
  <c r="B1244" i="9"/>
  <c r="B943" i="9"/>
  <c r="B1493" i="9"/>
  <c r="B44" i="9"/>
  <c r="B843" i="9"/>
  <c r="B1692" i="9"/>
  <c r="B592" i="9"/>
  <c r="B1642" i="9"/>
  <c r="B792" i="9"/>
  <c r="B1442" i="9"/>
  <c r="B942" i="9"/>
  <c r="B1957" i="9"/>
  <c r="B703" i="9"/>
  <c r="B1452" i="9"/>
  <c r="B352" i="9"/>
  <c r="B101" i="9"/>
  <c r="B150" i="9"/>
  <c r="B1699" i="9"/>
  <c r="B899" i="9"/>
  <c r="B1599" i="9"/>
  <c r="B1349" i="9"/>
  <c r="B1999" i="9"/>
  <c r="B1399" i="9"/>
  <c r="B399" i="9"/>
  <c r="B1799" i="9"/>
  <c r="B98" i="9"/>
  <c r="B1598" i="9"/>
  <c r="B598" i="9"/>
  <c r="B1048" i="9"/>
  <c r="B948" i="9"/>
  <c r="B2046" i="9"/>
  <c r="B2047" i="9"/>
  <c r="B1847" i="9"/>
  <c r="B897" i="9"/>
  <c r="B1447" i="9"/>
  <c r="B296" i="9"/>
  <c r="B646" i="9"/>
  <c r="B1896" i="9"/>
  <c r="B746" i="9"/>
  <c r="B396" i="9"/>
  <c r="B496" i="9"/>
  <c r="B1395" i="9"/>
  <c r="B45" i="9"/>
  <c r="B1643" i="9"/>
  <c r="B544" i="9"/>
  <c r="B93" i="9"/>
  <c r="B405" i="9"/>
  <c r="B202" i="9"/>
  <c r="B2051" i="9"/>
  <c r="B1198" i="9"/>
  <c r="B498" i="9"/>
  <c r="B1997" i="9"/>
  <c r="B997" i="9"/>
  <c r="B1947" i="9"/>
  <c r="B397" i="9"/>
  <c r="B495" i="9"/>
  <c r="B1596" i="9"/>
  <c r="B1146" i="9"/>
  <c r="B1345" i="9"/>
  <c r="B1245" i="9"/>
  <c r="B445" i="9"/>
  <c r="B395" i="9"/>
  <c r="B294" i="9"/>
  <c r="B1543" i="9"/>
  <c r="B494" i="9"/>
  <c r="B793" i="9"/>
  <c r="B1693" i="9"/>
  <c r="B194" i="9"/>
  <c r="B1694" i="9"/>
  <c r="B1154" i="9"/>
  <c r="B2049" i="9"/>
  <c r="B649" i="9"/>
  <c r="B298" i="9"/>
  <c r="B1498" i="9"/>
  <c r="B1248" i="9"/>
  <c r="B1247" i="9"/>
  <c r="B1346" i="9"/>
  <c r="B293" i="9"/>
  <c r="B1394" i="9"/>
  <c r="B193" i="9"/>
  <c r="B292" i="9"/>
  <c r="B642" i="9"/>
  <c r="B1241" i="9"/>
  <c r="B1690" i="9"/>
  <c r="B1141" i="9"/>
  <c r="B1039" i="9"/>
  <c r="B1638" i="9"/>
  <c r="B540" i="9"/>
  <c r="B1089" i="9"/>
  <c r="B1490" i="9"/>
  <c r="B639" i="9"/>
  <c r="B139" i="9"/>
  <c r="B1488" i="9"/>
  <c r="B488" i="9"/>
  <c r="B187" i="9"/>
  <c r="B288" i="9"/>
  <c r="B1700" i="9"/>
  <c r="B1600" i="9"/>
  <c r="B500" i="9"/>
  <c r="B1900" i="9"/>
  <c r="B249" i="9"/>
  <c r="B1899" i="9"/>
  <c r="B299" i="9"/>
  <c r="B1149" i="9"/>
  <c r="B1798" i="9"/>
  <c r="B698" i="9"/>
  <c r="B1398" i="9"/>
  <c r="B1948" i="9"/>
  <c r="B1047" i="9"/>
  <c r="B1297" i="9"/>
  <c r="B1995" i="9"/>
  <c r="B1497" i="9"/>
  <c r="B951" i="9"/>
  <c r="B1301" i="9"/>
  <c r="B1499" i="9"/>
  <c r="B149" i="9"/>
  <c r="B398" i="9"/>
  <c r="B1448" i="9"/>
  <c r="B547" i="9"/>
  <c r="B145" i="9"/>
  <c r="B695" i="9"/>
  <c r="B794" i="9"/>
  <c r="B1193" i="9"/>
  <c r="B1592" i="9"/>
  <c r="B1740" i="9"/>
  <c r="B291" i="9"/>
  <c r="B691" i="9"/>
  <c r="B1041" i="9"/>
  <c r="B43" i="9"/>
  <c r="B1589" i="9"/>
  <c r="B939" i="9"/>
  <c r="B1239" i="9"/>
  <c r="B39" i="9"/>
  <c r="B1440" i="9"/>
  <c r="B339" i="9"/>
  <c r="B787" i="9"/>
  <c r="B1238" i="9"/>
  <c r="B837" i="9"/>
  <c r="B1187" i="9"/>
  <c r="B2050" i="9"/>
  <c r="B450" i="9"/>
  <c r="B1400" i="9"/>
  <c r="B100" i="9"/>
  <c r="B850" i="9"/>
  <c r="B1249" i="9"/>
  <c r="B499" i="9"/>
  <c r="B198" i="9"/>
  <c r="B1697" i="9"/>
  <c r="B846" i="9"/>
  <c r="B1595" i="9"/>
  <c r="B1594" i="9"/>
  <c r="B393" i="9"/>
  <c r="B1791" i="9"/>
  <c r="B1292" i="9"/>
  <c r="B692" i="9"/>
  <c r="B141" i="9"/>
  <c r="B1491" i="9"/>
  <c r="B491" i="9"/>
  <c r="B941" i="9"/>
  <c r="B1590" i="9"/>
  <c r="B1489" i="9"/>
  <c r="B890" i="9"/>
  <c r="B690" i="9"/>
  <c r="B1439" i="9"/>
  <c r="B239" i="9"/>
  <c r="B888" i="9"/>
  <c r="B788" i="9"/>
  <c r="B1538" i="9"/>
  <c r="B1588" i="9"/>
  <c r="B938" i="9"/>
  <c r="B1200" i="9"/>
  <c r="B1150" i="9"/>
  <c r="B1099" i="9"/>
  <c r="B97" i="9"/>
  <c r="B742" i="9"/>
  <c r="B191" i="9"/>
  <c r="B40" i="9"/>
  <c r="B1487" i="9"/>
  <c r="B750" i="9"/>
  <c r="B200" i="9"/>
  <c r="B849" i="9"/>
  <c r="B349" i="9"/>
  <c r="B1748" i="9"/>
  <c r="B48" i="9"/>
  <c r="B1848" i="9"/>
  <c r="B1897" i="9"/>
  <c r="B1547" i="9"/>
  <c r="B1397" i="9"/>
  <c r="B346" i="9"/>
  <c r="B1553" i="9"/>
  <c r="B1251" i="9"/>
  <c r="B1750" i="9"/>
  <c r="B650" i="9"/>
  <c r="B199" i="9"/>
  <c r="B1548" i="9"/>
  <c r="B297" i="9"/>
  <c r="B1246" i="9"/>
  <c r="B195" i="9"/>
  <c r="B1546" i="9"/>
  <c r="B844" i="9"/>
  <c r="B1544" i="9"/>
  <c r="B892" i="9"/>
  <c r="B1392" i="9"/>
  <c r="B1691" i="9"/>
  <c r="B539" i="9"/>
  <c r="B1190" i="9"/>
  <c r="B287" i="9"/>
  <c r="B1050" i="9"/>
  <c r="B800" i="9"/>
  <c r="B1199" i="9"/>
  <c r="B848" i="9"/>
  <c r="B1747" i="9"/>
  <c r="B147" i="9"/>
  <c r="B345" i="9"/>
  <c r="B1495" i="9"/>
  <c r="B1196" i="9"/>
  <c r="B1046" i="9"/>
  <c r="B502" i="9"/>
  <c r="B1898" i="9"/>
  <c r="B894" i="9"/>
  <c r="B1844" i="9"/>
  <c r="B241" i="9"/>
  <c r="B90" i="9"/>
  <c r="B790" i="9"/>
  <c r="B587" i="9"/>
  <c r="B49" i="9"/>
  <c r="B999" i="9"/>
  <c r="B99" i="9"/>
  <c r="B148" i="9"/>
  <c r="B748" i="9"/>
  <c r="B248" i="9"/>
  <c r="B447" i="9"/>
  <c r="B1996" i="9"/>
  <c r="B697" i="9"/>
  <c r="B1952" i="9"/>
  <c r="B452" i="9"/>
  <c r="B702" i="9"/>
  <c r="B151" i="9"/>
  <c r="B1850" i="9"/>
  <c r="B1549" i="9"/>
  <c r="B2048" i="9"/>
  <c r="B1197" i="9"/>
  <c r="B1347" i="9"/>
  <c r="B1695" i="9"/>
  <c r="B745" i="9"/>
  <c r="B344" i="9"/>
  <c r="B1744" i="9"/>
  <c r="B1144" i="9"/>
  <c r="B443" i="9"/>
  <c r="B591" i="9"/>
  <c r="B1140" i="9"/>
  <c r="B240" i="9"/>
  <c r="B38" i="9"/>
  <c r="B137" i="9"/>
  <c r="B1100" i="9"/>
  <c r="B1299" i="9"/>
  <c r="B1698" i="9"/>
  <c r="B247" i="9"/>
  <c r="B1597" i="9"/>
  <c r="B295" i="9"/>
  <c r="B1946" i="9"/>
  <c r="B1945" i="9"/>
  <c r="B1145" i="9"/>
  <c r="B946" i="9"/>
  <c r="B246" i="9"/>
  <c r="B945" i="9"/>
  <c r="B995" i="9"/>
  <c r="B146" i="9"/>
  <c r="B1195" i="9"/>
  <c r="B1096" i="9"/>
  <c r="B895" i="9"/>
  <c r="B1846" i="9"/>
  <c r="B1045" i="9"/>
  <c r="B1894" i="9"/>
  <c r="B893" i="9"/>
  <c r="B795" i="9"/>
  <c r="B1194" i="9"/>
  <c r="B1641" i="9"/>
  <c r="B589" i="9"/>
  <c r="B1289" i="9"/>
  <c r="B887" i="9"/>
  <c r="B1650" i="9"/>
  <c r="B1500" i="9"/>
  <c r="B1049" i="9"/>
  <c r="B1649" i="9"/>
  <c r="B1449" i="9"/>
  <c r="B648" i="9"/>
  <c r="B1348" i="9"/>
  <c r="B1098" i="9"/>
  <c r="B947" i="9"/>
  <c r="B747" i="9"/>
  <c r="B797" i="9"/>
  <c r="B1503" i="9"/>
  <c r="B652" i="9"/>
  <c r="B601" i="9"/>
  <c r="B2000" i="9"/>
  <c r="B1949" i="9"/>
  <c r="B798" i="9"/>
  <c r="B1998" i="9"/>
  <c r="B647" i="9"/>
  <c r="B996" i="9"/>
  <c r="B546" i="9"/>
  <c r="B645" i="9"/>
  <c r="B643" i="9"/>
  <c r="B1494" i="9"/>
  <c r="B1092" i="9"/>
  <c r="B1291" i="9"/>
  <c r="B340" i="9"/>
  <c r="B590" i="9"/>
  <c r="B388" i="9"/>
  <c r="B238" i="9"/>
  <c r="B1000" i="9"/>
  <c r="B599" i="9"/>
  <c r="B448" i="9"/>
  <c r="B1648" i="9"/>
  <c r="B47" i="9"/>
  <c r="B1796" i="9"/>
  <c r="B1893" i="9"/>
  <c r="B796" i="9"/>
  <c r="B96" i="9"/>
  <c r="B1396" i="9"/>
  <c r="B699" i="9"/>
  <c r="B1287" i="9"/>
  <c r="B1097" i="9"/>
  <c r="B551" i="9"/>
  <c r="B1302" i="9"/>
  <c r="B348" i="9"/>
  <c r="B46" i="9"/>
  <c r="B1341" i="9"/>
  <c r="B1038" i="9"/>
  <c r="B548" i="9"/>
  <c r="B1296" i="9"/>
  <c r="B1443" i="9"/>
  <c r="B1344" i="9"/>
  <c r="B143" i="9"/>
  <c r="B1792" i="9"/>
  <c r="B693" i="9"/>
  <c r="B994" i="9"/>
  <c r="B993" i="9"/>
  <c r="B743" i="9"/>
  <c r="B1093" i="9"/>
  <c r="B1294" i="9"/>
  <c r="B444" i="9"/>
  <c r="B1842" i="9"/>
  <c r="B944" i="9"/>
  <c r="B694" i="9"/>
  <c r="B1492" i="9"/>
  <c r="B192" i="9"/>
  <c r="B1542" i="9"/>
  <c r="B142" i="9"/>
  <c r="B1342" i="9"/>
  <c r="B842" i="9"/>
  <c r="B342" i="9"/>
  <c r="B439" i="9"/>
  <c r="B950" i="9"/>
  <c r="B1749" i="9"/>
  <c r="B449" i="9"/>
  <c r="B1849" i="9"/>
  <c r="B1446" i="9"/>
  <c r="B542" i="9"/>
  <c r="B1539" i="9"/>
  <c r="B749" i="9"/>
  <c r="B1646" i="9"/>
  <c r="B390" i="9"/>
  <c r="B1639" i="9"/>
  <c r="B937" i="9"/>
  <c r="B1137" i="9"/>
  <c r="B486" i="9"/>
  <c r="B185" i="9"/>
  <c r="B533" i="9"/>
  <c r="B1082" i="9"/>
  <c r="B282" i="9"/>
  <c r="B131" i="9"/>
  <c r="B630" i="9"/>
  <c r="B830" i="9"/>
  <c r="B1445" i="9"/>
  <c r="B1191" i="9"/>
  <c r="B549" i="9"/>
  <c r="B1148" i="9"/>
  <c r="B998" i="9"/>
  <c r="B799" i="9"/>
  <c r="B1944" i="9"/>
  <c r="B543" i="9"/>
  <c r="B1390" i="9"/>
  <c r="B949" i="9"/>
  <c r="B1746" i="9"/>
  <c r="B1745" i="9"/>
  <c r="B394" i="9"/>
  <c r="B644" i="9"/>
  <c r="B594" i="9"/>
  <c r="B1444" i="9"/>
  <c r="B1343" i="9"/>
  <c r="B1293" i="9"/>
  <c r="B1794" i="9"/>
  <c r="B1843" i="9"/>
  <c r="B1094" i="9"/>
  <c r="B1143" i="9"/>
  <c r="B1393" i="9"/>
  <c r="B1593" i="9"/>
  <c r="B1743" i="9"/>
  <c r="B1192" i="9"/>
  <c r="B392" i="9"/>
  <c r="B1142" i="9"/>
  <c r="B243" i="9"/>
  <c r="B492" i="9"/>
  <c r="B1742" i="9"/>
  <c r="B1242" i="9"/>
  <c r="B1091" i="9"/>
  <c r="B1441" i="9"/>
  <c r="B541" i="9"/>
  <c r="B341" i="9"/>
  <c r="B391" i="9"/>
  <c r="B1741" i="9"/>
  <c r="B741" i="9"/>
  <c r="B1389" i="9"/>
  <c r="B840" i="9"/>
  <c r="B189" i="9"/>
  <c r="B1340" i="9"/>
  <c r="B689" i="9"/>
  <c r="B289" i="9"/>
  <c r="B190" i="9"/>
  <c r="B889" i="9"/>
  <c r="B489" i="9"/>
  <c r="B1189" i="9"/>
  <c r="B990" i="9"/>
  <c r="B440" i="9"/>
  <c r="B600" i="9"/>
  <c r="B493" i="9"/>
  <c r="B1295" i="9"/>
  <c r="B1541" i="9"/>
  <c r="B1591" i="9"/>
  <c r="B41" i="9"/>
  <c r="B1090" i="9"/>
  <c r="B89" i="9"/>
  <c r="B290" i="9"/>
  <c r="B1339" i="9"/>
  <c r="B1640" i="9"/>
  <c r="B389" i="9"/>
  <c r="B538" i="9"/>
  <c r="B188" i="9"/>
  <c r="B638" i="9"/>
  <c r="B1138" i="9"/>
  <c r="B537" i="9"/>
  <c r="B637" i="9"/>
  <c r="B936" i="9"/>
  <c r="B136" i="9"/>
  <c r="B1085" i="9"/>
  <c r="B285" i="9"/>
  <c r="B386" i="9"/>
  <c r="B1186" i="9"/>
  <c r="B933" i="9"/>
  <c r="B383" i="9"/>
  <c r="B633" i="9"/>
  <c r="B1084" i="9"/>
  <c r="B1083" i="9"/>
  <c r="B482" i="9"/>
  <c r="B932" i="9"/>
  <c r="B882" i="9"/>
  <c r="B881" i="9"/>
  <c r="B1645" i="9"/>
  <c r="B596" i="9"/>
  <c r="B744" i="9"/>
  <c r="B1644" i="9"/>
  <c r="B94" i="9"/>
  <c r="B92" i="9"/>
  <c r="B891" i="9"/>
  <c r="B940" i="9"/>
  <c r="B1485" i="9"/>
  <c r="B1188" i="9"/>
  <c r="B1236" i="9"/>
  <c r="B833" i="9"/>
  <c r="B1134" i="9"/>
  <c r="B581" i="9"/>
  <c r="B30" i="9"/>
  <c r="B130" i="9"/>
  <c r="B379" i="9"/>
  <c r="B129" i="9"/>
  <c r="B528" i="9"/>
  <c r="B478" i="9"/>
  <c r="B828" i="9"/>
  <c r="B978" i="9"/>
  <c r="B926" i="9"/>
  <c r="B226" i="9"/>
  <c r="B575" i="9"/>
  <c r="B475" i="9"/>
  <c r="B424" i="9"/>
  <c r="B723" i="9"/>
  <c r="B879" i="9"/>
  <c r="B677" i="9"/>
  <c r="B924" i="9"/>
  <c r="B774" i="9"/>
  <c r="B624" i="9"/>
  <c r="B172" i="9"/>
  <c r="B572" i="9"/>
  <c r="B671" i="9"/>
  <c r="B521" i="9"/>
  <c r="B269" i="9"/>
  <c r="B242" i="9"/>
  <c r="B898" i="9"/>
  <c r="B347" i="9"/>
  <c r="B597" i="9"/>
  <c r="B1139" i="9"/>
  <c r="B588" i="9"/>
  <c r="B1088" i="9"/>
  <c r="B1237" i="9"/>
  <c r="B1087" i="9"/>
  <c r="B687" i="9"/>
  <c r="B37" i="9"/>
  <c r="B835" i="9"/>
  <c r="B635" i="9"/>
  <c r="B1086" i="9"/>
  <c r="B935" i="9"/>
  <c r="B786" i="9"/>
  <c r="B334" i="9"/>
  <c r="B784" i="9"/>
  <c r="B234" i="9"/>
  <c r="B1034" i="9"/>
  <c r="B235" i="9"/>
  <c r="B35" i="9"/>
  <c r="B331" i="9"/>
  <c r="B832" i="9"/>
  <c r="B1231" i="9"/>
  <c r="B1845" i="9"/>
  <c r="B196" i="9"/>
  <c r="B845" i="9"/>
  <c r="B1044" i="9"/>
  <c r="B593" i="9"/>
  <c r="B42" i="9"/>
  <c r="B991" i="9"/>
  <c r="B789" i="9"/>
  <c r="B740" i="9"/>
  <c r="B1536" i="9"/>
  <c r="B36" i="9"/>
  <c r="B1035" i="9"/>
  <c r="B634" i="9"/>
  <c r="B32" i="9"/>
  <c r="B1131" i="9"/>
  <c r="B1030" i="9"/>
  <c r="B1080" i="9"/>
  <c r="B779" i="9"/>
  <c r="B1029" i="9"/>
  <c r="B929" i="9"/>
  <c r="B377" i="9"/>
  <c r="B578" i="9"/>
  <c r="B278" i="9"/>
  <c r="B27" i="9"/>
  <c r="B876" i="9"/>
  <c r="B76" i="9"/>
  <c r="B725" i="9"/>
  <c r="B875" i="9"/>
  <c r="B674" i="9"/>
  <c r="B230" i="9"/>
  <c r="B428" i="9"/>
  <c r="B526" i="9"/>
  <c r="B324" i="9"/>
  <c r="B574" i="9"/>
  <c r="B123" i="9"/>
  <c r="B322" i="9"/>
  <c r="B721" i="9"/>
  <c r="B71" i="9"/>
  <c r="B220" i="9"/>
  <c r="B1647" i="9"/>
  <c r="B1350" i="9"/>
  <c r="B1450" i="9"/>
  <c r="B91" i="9"/>
  <c r="B441" i="9"/>
  <c r="B791" i="9"/>
  <c r="B1391" i="9"/>
  <c r="B490" i="9"/>
  <c r="B989" i="9"/>
  <c r="B1587" i="9"/>
  <c r="B1040" i="9"/>
  <c r="B1240" i="9"/>
  <c r="B1540" i="9"/>
  <c r="B738" i="9"/>
  <c r="B1337" i="9"/>
  <c r="B138" i="9"/>
  <c r="B88" i="9"/>
  <c r="B1438" i="9"/>
  <c r="B337" i="9"/>
  <c r="B685" i="9"/>
  <c r="B1036" i="9"/>
  <c r="B286" i="9"/>
  <c r="B536" i="9"/>
  <c r="B485" i="9"/>
  <c r="B1033" i="9"/>
  <c r="B483" i="9"/>
  <c r="B884" i="9"/>
  <c r="B484" i="9"/>
  <c r="B734" i="9"/>
  <c r="B983" i="9"/>
  <c r="B731" i="9"/>
  <c r="B431" i="9"/>
  <c r="B332" i="9"/>
  <c r="B182" i="9"/>
  <c r="B1895" i="9"/>
  <c r="B1795" i="9"/>
  <c r="B1793" i="9"/>
  <c r="B244" i="9"/>
  <c r="B442" i="9"/>
  <c r="B992" i="9"/>
  <c r="B841" i="9"/>
  <c r="B140" i="9"/>
  <c r="B839" i="9"/>
  <c r="B1338" i="9"/>
  <c r="B1434" i="9"/>
  <c r="B85" i="9"/>
  <c r="B883" i="9"/>
  <c r="B532" i="9"/>
  <c r="B382" i="9"/>
  <c r="B1128" i="9"/>
  <c r="B29" i="9"/>
  <c r="B1079" i="9"/>
  <c r="B979" i="9"/>
  <c r="B28" i="9"/>
  <c r="B77" i="9"/>
  <c r="B328" i="9"/>
  <c r="B178" i="9"/>
  <c r="B326" i="9"/>
  <c r="B726" i="9"/>
  <c r="B125" i="9"/>
  <c r="B75" i="9"/>
  <c r="B524" i="9"/>
  <c r="B530" i="9"/>
  <c r="B629" i="9"/>
  <c r="B827" i="9"/>
  <c r="B873" i="9"/>
  <c r="B174" i="9"/>
  <c r="B823" i="9"/>
  <c r="B272" i="9"/>
  <c r="B121" i="9"/>
  <c r="B571" i="9"/>
  <c r="B570" i="9"/>
  <c r="B69" i="9"/>
  <c r="B419" i="9"/>
  <c r="B569" i="9"/>
  <c r="B369" i="9"/>
  <c r="B319" i="9"/>
  <c r="B468" i="9"/>
  <c r="B118" i="9"/>
  <c r="B368" i="9"/>
  <c r="B318" i="9"/>
  <c r="B516" i="9"/>
  <c r="B467" i="9"/>
  <c r="B317" i="9"/>
  <c r="B17" i="9"/>
  <c r="B217" i="9"/>
  <c r="B367" i="9"/>
  <c r="B116" i="9"/>
  <c r="B366" i="9"/>
  <c r="B316" i="9"/>
  <c r="B166" i="9"/>
  <c r="B415" i="9"/>
  <c r="B115" i="9"/>
  <c r="B165" i="9"/>
  <c r="B65" i="9"/>
  <c r="B1388" i="9"/>
  <c r="B1037" i="9"/>
  <c r="B585" i="9"/>
  <c r="B1183" i="9"/>
  <c r="B681" i="9"/>
  <c r="B696" i="9"/>
  <c r="B641" i="9"/>
  <c r="B1281" i="9"/>
  <c r="B1132" i="9"/>
  <c r="B531" i="9"/>
  <c r="B179" i="9"/>
  <c r="B976" i="9"/>
  <c r="B175" i="9"/>
  <c r="B479" i="9"/>
  <c r="B824" i="9"/>
  <c r="B469" i="9"/>
  <c r="B9" i="9"/>
  <c r="B314" i="9"/>
  <c r="B210" i="9"/>
  <c r="B487" i="9"/>
  <c r="B1486" i="9"/>
  <c r="B1435" i="9"/>
  <c r="B1384" i="9"/>
  <c r="B1383" i="9"/>
  <c r="B535" i="9"/>
  <c r="B735" i="9"/>
  <c r="B1233" i="9"/>
  <c r="B534" i="9"/>
  <c r="B33" i="9"/>
  <c r="B83" i="9"/>
  <c r="B233" i="9"/>
  <c r="B381" i="9"/>
  <c r="B1332" i="9"/>
  <c r="B781" i="9"/>
  <c r="B831" i="9"/>
  <c r="B1232" i="9"/>
  <c r="B80" i="9"/>
  <c r="B580" i="9"/>
  <c r="B430" i="9"/>
  <c r="B79" i="9"/>
  <c r="B329" i="9"/>
  <c r="B127" i="9"/>
  <c r="B1026" i="9"/>
  <c r="B628" i="9"/>
  <c r="B927" i="9"/>
  <c r="B678" i="9"/>
  <c r="B378" i="9"/>
  <c r="B477" i="9"/>
  <c r="B177" i="9"/>
  <c r="B176" i="9"/>
  <c r="B826" i="9"/>
  <c r="B626" i="9"/>
  <c r="B775" i="9"/>
  <c r="B225" i="9"/>
  <c r="B825" i="9"/>
  <c r="B275" i="9"/>
  <c r="B673" i="9"/>
  <c r="B373" i="9"/>
  <c r="B374" i="9"/>
  <c r="B273" i="9"/>
  <c r="B623" i="9"/>
  <c r="B523" i="9"/>
  <c r="B473" i="9"/>
  <c r="B722" i="9"/>
  <c r="B772" i="9"/>
  <c r="B672" i="9"/>
  <c r="B670" i="9"/>
  <c r="B321" i="9"/>
  <c r="B421" i="9"/>
  <c r="B420" i="9"/>
  <c r="B270" i="9"/>
  <c r="B618" i="9"/>
  <c r="B268" i="9"/>
  <c r="B517" i="9"/>
  <c r="B577" i="9"/>
  <c r="B274" i="9"/>
  <c r="B621" i="9"/>
  <c r="B169" i="9"/>
  <c r="B67" i="9"/>
  <c r="B110" i="9"/>
  <c r="B87" i="9"/>
  <c r="B736" i="9"/>
  <c r="B86" i="9"/>
  <c r="B1133" i="9"/>
  <c r="B1184" i="9"/>
  <c r="B181" i="9"/>
  <c r="B730" i="9"/>
  <c r="B229" i="9"/>
  <c r="B627" i="9"/>
  <c r="B276" i="9"/>
  <c r="B375" i="9"/>
  <c r="B23" i="9"/>
  <c r="B221" i="9"/>
  <c r="B520" i="9"/>
  <c r="B267" i="9"/>
  <c r="B414" i="9"/>
  <c r="B265" i="9"/>
  <c r="B111" i="9"/>
  <c r="B160" i="9"/>
  <c r="B874" i="9"/>
  <c r="B622" i="9"/>
  <c r="B320" i="9"/>
  <c r="B16" i="9"/>
  <c r="B215" i="9"/>
  <c r="B109" i="9"/>
  <c r="B68" i="9"/>
  <c r="B474" i="9"/>
  <c r="B222" i="9"/>
  <c r="B315" i="9"/>
  <c r="B237" i="9"/>
  <c r="B384" i="9"/>
  <c r="B231" i="9"/>
  <c r="B780" i="9"/>
  <c r="B776" i="9"/>
  <c r="B323" i="9"/>
  <c r="B418" i="9"/>
  <c r="B117" i="9"/>
  <c r="B214" i="9"/>
  <c r="B164" i="9"/>
  <c r="B64" i="9"/>
  <c r="B212" i="9"/>
  <c r="B262" i="9"/>
  <c r="B363" i="9"/>
  <c r="B159" i="9"/>
  <c r="B364" i="9"/>
  <c r="B59" i="9"/>
  <c r="B263" i="9"/>
  <c r="B1285" i="9"/>
  <c r="B739" i="9"/>
  <c r="B1283" i="9"/>
  <c r="B1043" i="9"/>
  <c r="B988" i="9"/>
  <c r="B579" i="9"/>
  <c r="B425" i="9"/>
  <c r="B372" i="9"/>
  <c r="B58" i="9"/>
  <c r="B161" i="9"/>
  <c r="B236" i="9"/>
  <c r="B885" i="9"/>
  <c r="B1436" i="9"/>
  <c r="B584" i="9"/>
  <c r="B1333" i="9"/>
  <c r="B1179" i="9"/>
  <c r="B1081" i="9"/>
  <c r="B1180" i="9"/>
  <c r="B1129" i="9"/>
  <c r="B620" i="9"/>
  <c r="B518" i="9"/>
  <c r="B31" i="9"/>
  <c r="B21" i="9"/>
  <c r="B11" i="9"/>
  <c r="B1288" i="9"/>
  <c r="B1234" i="9"/>
  <c r="B232" i="9"/>
  <c r="B529" i="9"/>
  <c r="B423" i="9"/>
  <c r="B771" i="9"/>
  <c r="B219" i="9"/>
  <c r="B365" i="9"/>
  <c r="B8" i="9"/>
  <c r="B688" i="9"/>
  <c r="B1290" i="9"/>
  <c r="B987" i="9"/>
  <c r="B437" i="9"/>
  <c r="B1235" i="9"/>
  <c r="B133" i="9"/>
  <c r="B281" i="9"/>
  <c r="B582" i="9"/>
  <c r="B144" i="9"/>
  <c r="B1689" i="9"/>
  <c r="B930" i="9"/>
  <c r="B380" i="9"/>
  <c r="B778" i="9"/>
  <c r="B676" i="9"/>
  <c r="B732" i="9"/>
  <c r="B822" i="9"/>
  <c r="B669" i="9"/>
  <c r="B108" i="9"/>
  <c r="B60" i="9"/>
  <c r="B112" i="9"/>
  <c r="B438" i="9"/>
  <c r="B335" i="9"/>
  <c r="B1336" i="9"/>
  <c r="B586" i="9"/>
  <c r="B385" i="9"/>
  <c r="B436" i="9"/>
  <c r="B433" i="9"/>
  <c r="B984" i="9"/>
  <c r="B684" i="9"/>
  <c r="B1282" i="9"/>
  <c r="B183" i="9"/>
  <c r="B1334" i="9"/>
  <c r="B82" i="9"/>
  <c r="B481" i="9"/>
  <c r="B1182" i="9"/>
  <c r="B1032" i="9"/>
  <c r="B782" i="9"/>
  <c r="B980" i="9"/>
  <c r="B880" i="9"/>
  <c r="B279" i="9"/>
  <c r="B829" i="9"/>
  <c r="B1078" i="9"/>
  <c r="B567" i="9"/>
  <c r="B120" i="9"/>
  <c r="B18" i="9"/>
  <c r="B417" i="9"/>
  <c r="B78" i="9"/>
  <c r="B24" i="9"/>
  <c r="B522" i="9"/>
  <c r="B568" i="9"/>
  <c r="B465" i="9"/>
  <c r="B10" i="9"/>
  <c r="B62" i="9"/>
  <c r="B186" i="9"/>
  <c r="B1136" i="9"/>
  <c r="B333" i="9"/>
  <c r="B84" i="9"/>
  <c r="B1230" i="9"/>
  <c r="B1181" i="9"/>
  <c r="B429" i="9"/>
  <c r="B977" i="9"/>
  <c r="B227" i="9"/>
  <c r="B74" i="9"/>
  <c r="B167" i="9"/>
  <c r="B63" i="9"/>
  <c r="B168" i="9"/>
  <c r="B336" i="9"/>
  <c r="B432" i="9"/>
  <c r="B728" i="9"/>
  <c r="B720" i="9"/>
  <c r="B114" i="9"/>
  <c r="B312" i="9"/>
  <c r="B12" i="9"/>
  <c r="B466" i="9"/>
  <c r="B15" i="9"/>
  <c r="B13" i="9"/>
  <c r="B737" i="9"/>
  <c r="B338" i="9"/>
  <c r="B783" i="9"/>
  <c r="B1284" i="9"/>
  <c r="B975" i="9"/>
  <c r="B519" i="9"/>
  <c r="B838" i="9"/>
  <c r="B886" i="9"/>
  <c r="B134" i="9"/>
  <c r="B1031" i="9"/>
  <c r="B682" i="9"/>
  <c r="B330" i="9"/>
  <c r="B877" i="9"/>
  <c r="B70" i="9"/>
  <c r="B325" i="9"/>
  <c r="B66" i="9"/>
  <c r="B1135" i="9"/>
  <c r="B135" i="9"/>
  <c r="B1027" i="9"/>
  <c r="B471" i="9"/>
  <c r="B216" i="9"/>
  <c r="B847" i="9"/>
  <c r="B1437" i="9"/>
  <c r="B1335" i="9"/>
  <c r="B435" i="9"/>
  <c r="B733" i="9"/>
  <c r="B982" i="9"/>
  <c r="B595" i="9"/>
  <c r="B1042" i="9"/>
  <c r="B640" i="9"/>
  <c r="B1387" i="9"/>
  <c r="B878" i="9"/>
  <c r="B426" i="9"/>
  <c r="B724" i="9"/>
  <c r="B25" i="9"/>
  <c r="B472" i="9"/>
  <c r="B14" i="9"/>
  <c r="B113" i="9"/>
  <c r="B162" i="9"/>
  <c r="B387" i="9"/>
  <c r="B785" i="9"/>
  <c r="B1385" i="9"/>
  <c r="B1185" i="9"/>
  <c r="B1386" i="9"/>
  <c r="B985" i="9"/>
  <c r="B184" i="9"/>
  <c r="B934" i="9"/>
  <c r="B583" i="9"/>
  <c r="B834" i="9"/>
  <c r="B283" i="9"/>
  <c r="B34" i="9"/>
  <c r="B632" i="9"/>
  <c r="B81" i="9"/>
  <c r="B631" i="9"/>
  <c r="B981" i="9"/>
  <c r="B931" i="9"/>
  <c r="B1130" i="9"/>
  <c r="B180" i="9"/>
  <c r="B679" i="9"/>
  <c r="B729" i="9"/>
  <c r="B727" i="9"/>
  <c r="B1028" i="9"/>
  <c r="B527" i="9"/>
  <c r="B928" i="9"/>
  <c r="B228" i="9"/>
  <c r="B777" i="9"/>
  <c r="B327" i="9"/>
  <c r="B427" i="9"/>
  <c r="B576" i="9"/>
  <c r="B476" i="9"/>
  <c r="B126" i="9"/>
  <c r="B376" i="9"/>
  <c r="B675" i="9"/>
  <c r="B925" i="9"/>
  <c r="B525" i="9"/>
  <c r="B625" i="9"/>
  <c r="B73" i="9"/>
  <c r="B773" i="9"/>
  <c r="B124" i="9"/>
  <c r="B223" i="9"/>
  <c r="B573" i="9"/>
  <c r="B173" i="9"/>
  <c r="B422" i="9"/>
  <c r="B122" i="9"/>
  <c r="B72" i="9"/>
  <c r="B22" i="9"/>
  <c r="B171" i="9"/>
  <c r="B371" i="9"/>
  <c r="B271" i="9"/>
  <c r="B19" i="9"/>
  <c r="B370" i="9"/>
  <c r="B20" i="9"/>
  <c r="B680" i="9"/>
  <c r="B470" i="9"/>
  <c r="B211" i="9"/>
  <c r="B284" i="9"/>
  <c r="B277" i="9"/>
  <c r="B619" i="9"/>
  <c r="B266" i="9"/>
  <c r="B163" i="9"/>
  <c r="B213" i="9"/>
  <c r="B416" i="9"/>
  <c r="B313" i="9"/>
  <c r="B61" i="9"/>
  <c r="B986" i="9"/>
  <c r="B1286" i="9"/>
  <c r="B896" i="9"/>
  <c r="B836" i="9"/>
  <c r="B128" i="9"/>
  <c r="B264" i="9"/>
  <c r="B1537" i="9"/>
  <c r="B636" i="9"/>
  <c r="B683" i="9"/>
  <c r="B434" i="9"/>
  <c r="B132" i="9"/>
  <c r="B280" i="9"/>
  <c r="B1077" i="9"/>
  <c r="B170" i="9"/>
  <c r="B224" i="9"/>
  <c r="B119" i="9"/>
  <c r="B686" i="9"/>
  <c r="B480" i="9"/>
  <c r="B26" i="9"/>
  <c r="B218" i="9"/>
  <c r="B261" i="9"/>
  <c r="C261" i="9" l="1"/>
  <c r="A261" i="9"/>
  <c r="D261" i="9"/>
  <c r="D683" i="9"/>
  <c r="A683" i="9"/>
  <c r="C683" i="9"/>
  <c r="A218" i="9"/>
  <c r="D218" i="9"/>
  <c r="C218" i="9"/>
  <c r="D119" i="9"/>
  <c r="C119" i="9"/>
  <c r="A119" i="9"/>
  <c r="C636" i="9"/>
  <c r="D636" i="9"/>
  <c r="A636" i="9"/>
  <c r="A836" i="9"/>
  <c r="C836" i="9"/>
  <c r="D836" i="9"/>
  <c r="D163" i="9"/>
  <c r="A163" i="9"/>
  <c r="C163" i="9"/>
  <c r="A284" i="9"/>
  <c r="D284" i="9"/>
  <c r="C284" i="9"/>
  <c r="D371" i="9"/>
  <c r="C371" i="9"/>
  <c r="A371" i="9"/>
  <c r="C122" i="9"/>
  <c r="A122" i="9"/>
  <c r="D122" i="9"/>
  <c r="A625" i="9"/>
  <c r="D625" i="9"/>
  <c r="C625" i="9"/>
  <c r="D427" i="9"/>
  <c r="C427" i="9"/>
  <c r="A427" i="9"/>
  <c r="D928" i="9"/>
  <c r="C928" i="9"/>
  <c r="A928" i="9"/>
  <c r="D931" i="9"/>
  <c r="A931" i="9"/>
  <c r="C931" i="9"/>
  <c r="C632" i="9"/>
  <c r="D632" i="9"/>
  <c r="A632" i="9"/>
  <c r="C1386" i="9"/>
  <c r="D1386" i="9"/>
  <c r="A1386" i="9"/>
  <c r="C387" i="9"/>
  <c r="D387" i="9"/>
  <c r="A387" i="9"/>
  <c r="D878" i="9"/>
  <c r="C878" i="9"/>
  <c r="A878" i="9"/>
  <c r="D595" i="9"/>
  <c r="A595" i="9"/>
  <c r="C595" i="9"/>
  <c r="C471" i="9"/>
  <c r="A471" i="9"/>
  <c r="D471" i="9"/>
  <c r="C66" i="9"/>
  <c r="A66" i="9"/>
  <c r="D66" i="9"/>
  <c r="C886" i="9"/>
  <c r="D886" i="9"/>
  <c r="A886" i="9"/>
  <c r="C13" i="9"/>
  <c r="D13" i="9"/>
  <c r="A13" i="9"/>
  <c r="C312" i="9"/>
  <c r="D312" i="9"/>
  <c r="A312" i="9"/>
  <c r="C167" i="9"/>
  <c r="D167" i="9"/>
  <c r="A167" i="9"/>
  <c r="A429" i="9"/>
  <c r="D429" i="9"/>
  <c r="C429" i="9"/>
  <c r="D10" i="9"/>
  <c r="C10" i="9"/>
  <c r="A10" i="9"/>
  <c r="A24" i="9"/>
  <c r="D24" i="9"/>
  <c r="C24" i="9"/>
  <c r="A279" i="9"/>
  <c r="D279" i="9"/>
  <c r="C279" i="9"/>
  <c r="D1032" i="9"/>
  <c r="C1032" i="9"/>
  <c r="A1032" i="9"/>
  <c r="D984" i="9"/>
  <c r="C984" i="9"/>
  <c r="A984" i="9"/>
  <c r="C112" i="9"/>
  <c r="A112" i="9"/>
  <c r="D112" i="9"/>
  <c r="D822" i="9"/>
  <c r="C822" i="9"/>
  <c r="A822" i="9"/>
  <c r="D582" i="9"/>
  <c r="C582" i="9"/>
  <c r="A582" i="9"/>
  <c r="D437" i="9"/>
  <c r="C437" i="9"/>
  <c r="A437" i="9"/>
  <c r="C423" i="9"/>
  <c r="A423" i="9"/>
  <c r="D423" i="9"/>
  <c r="A1288" i="9"/>
  <c r="D1288" i="9"/>
  <c r="C1288" i="9"/>
  <c r="C1081" i="9"/>
  <c r="D1081" i="9"/>
  <c r="A1081" i="9"/>
  <c r="A57" i="9"/>
  <c r="C58" i="9"/>
  <c r="D58" i="9"/>
  <c r="A58" i="9"/>
  <c r="D988" i="9"/>
  <c r="C988" i="9"/>
  <c r="A988" i="9"/>
  <c r="C159" i="9"/>
  <c r="A159" i="9"/>
  <c r="D159" i="9"/>
  <c r="C64" i="9"/>
  <c r="D64" i="9"/>
  <c r="A64" i="9"/>
  <c r="D231" i="9"/>
  <c r="C231" i="9"/>
  <c r="A231" i="9"/>
  <c r="A222" i="9"/>
  <c r="C222" i="9"/>
  <c r="D222" i="9"/>
  <c r="A215" i="9"/>
  <c r="D215" i="9"/>
  <c r="C215" i="9"/>
  <c r="A874" i="9"/>
  <c r="D874" i="9"/>
  <c r="C874" i="9"/>
  <c r="D414" i="9"/>
  <c r="A414" i="9"/>
  <c r="C414" i="9"/>
  <c r="C23" i="9"/>
  <c r="A23" i="9"/>
  <c r="D23" i="9"/>
  <c r="A229" i="9"/>
  <c r="C229" i="9"/>
  <c r="D229" i="9"/>
  <c r="C1133" i="9"/>
  <c r="D1133" i="9"/>
  <c r="A1133" i="9"/>
  <c r="A110" i="9"/>
  <c r="D110" i="9"/>
  <c r="C110" i="9"/>
  <c r="C274" i="9"/>
  <c r="A274" i="9"/>
  <c r="D274" i="9"/>
  <c r="C618" i="9"/>
  <c r="A618" i="9"/>
  <c r="D618" i="9"/>
  <c r="C321" i="9"/>
  <c r="A321" i="9"/>
  <c r="D321" i="9"/>
  <c r="D722" i="9"/>
  <c r="C722" i="9"/>
  <c r="A722" i="9"/>
  <c r="A273" i="9"/>
  <c r="D273" i="9"/>
  <c r="C273" i="9"/>
  <c r="C275" i="9"/>
  <c r="A275" i="9"/>
  <c r="D275" i="9"/>
  <c r="A626" i="9"/>
  <c r="D626" i="9"/>
  <c r="C626" i="9"/>
  <c r="A477" i="9"/>
  <c r="D477" i="9"/>
  <c r="C477" i="9"/>
  <c r="C628" i="9"/>
  <c r="A628" i="9"/>
  <c r="D628" i="9"/>
  <c r="D79" i="9"/>
  <c r="C79" i="9"/>
  <c r="A79" i="9"/>
  <c r="C1232" i="9"/>
  <c r="A1232" i="9"/>
  <c r="D1232" i="9"/>
  <c r="D381" i="9"/>
  <c r="C381" i="9"/>
  <c r="A381" i="9"/>
  <c r="A534" i="9"/>
  <c r="D534" i="9"/>
  <c r="C534" i="9"/>
  <c r="C1383" i="9"/>
  <c r="A1383" i="9"/>
  <c r="D1383" i="9"/>
  <c r="C487" i="9"/>
  <c r="A487" i="9"/>
  <c r="D487" i="9"/>
  <c r="A469" i="9"/>
  <c r="D469" i="9"/>
  <c r="C469" i="9"/>
  <c r="A976" i="9"/>
  <c r="D976" i="9"/>
  <c r="C976" i="9"/>
  <c r="A1281" i="9"/>
  <c r="D1281" i="9"/>
  <c r="C1281" i="9"/>
  <c r="D1183" i="9"/>
  <c r="C1183" i="9"/>
  <c r="A1183" i="9"/>
  <c r="A65" i="9"/>
  <c r="C65" i="9"/>
  <c r="D65" i="9"/>
  <c r="D166" i="9"/>
  <c r="A166" i="9"/>
  <c r="C166" i="9"/>
  <c r="C367" i="9"/>
  <c r="D367" i="9"/>
  <c r="A367" i="9"/>
  <c r="A467" i="9"/>
  <c r="C467" i="9"/>
  <c r="D467" i="9"/>
  <c r="D118" i="9"/>
  <c r="A118" i="9"/>
  <c r="C118" i="9"/>
  <c r="C569" i="9"/>
  <c r="D569" i="9"/>
  <c r="A569" i="9"/>
  <c r="D571" i="9"/>
  <c r="A571" i="9"/>
  <c r="C571" i="9"/>
  <c r="C174" i="9"/>
  <c r="D174" i="9"/>
  <c r="A174" i="9"/>
  <c r="A530" i="9"/>
  <c r="C530" i="9"/>
  <c r="D530" i="9"/>
  <c r="C726" i="9"/>
  <c r="A726" i="9"/>
  <c r="D726" i="9"/>
  <c r="D77" i="9"/>
  <c r="A77" i="9"/>
  <c r="C77" i="9"/>
  <c r="D29" i="9"/>
  <c r="A29" i="9"/>
  <c r="C29" i="9"/>
  <c r="A883" i="9"/>
  <c r="C883" i="9"/>
  <c r="D883" i="9"/>
  <c r="A839" i="9"/>
  <c r="D839" i="9"/>
  <c r="C839" i="9"/>
  <c r="C442" i="9"/>
  <c r="D442" i="9"/>
  <c r="A442" i="9"/>
  <c r="C1895" i="9"/>
  <c r="D1895" i="9"/>
  <c r="A1895" i="9"/>
  <c r="C731" i="9"/>
  <c r="D731" i="9"/>
  <c r="A731" i="9"/>
  <c r="A884" i="9"/>
  <c r="C884" i="9"/>
  <c r="D884" i="9"/>
  <c r="A536" i="9"/>
  <c r="C536" i="9"/>
  <c r="D536" i="9"/>
  <c r="D337" i="9"/>
  <c r="A337" i="9"/>
  <c r="C337" i="9"/>
  <c r="A1337" i="9"/>
  <c r="C1337" i="9"/>
  <c r="D1337" i="9"/>
  <c r="A1040" i="9"/>
  <c r="C1040" i="9"/>
  <c r="D1040" i="9"/>
  <c r="D1391" i="9"/>
  <c r="A1391" i="9"/>
  <c r="C1391" i="9"/>
  <c r="A1450" i="9"/>
  <c r="D1450" i="9"/>
  <c r="C1450" i="9"/>
  <c r="D71" i="9"/>
  <c r="A71" i="9"/>
  <c r="C71" i="9"/>
  <c r="A574" i="9"/>
  <c r="C574" i="9"/>
  <c r="D574" i="9"/>
  <c r="D230" i="9"/>
  <c r="A230" i="9"/>
  <c r="C230" i="9"/>
  <c r="A76" i="9"/>
  <c r="D76" i="9"/>
  <c r="C76" i="9"/>
  <c r="D578" i="9"/>
  <c r="C578" i="9"/>
  <c r="A578" i="9"/>
  <c r="C779" i="9"/>
  <c r="D779" i="9"/>
  <c r="A779" i="9"/>
  <c r="D32" i="9"/>
  <c r="C32" i="9"/>
  <c r="A32" i="9"/>
  <c r="D1536" i="9"/>
  <c r="A1536" i="9"/>
  <c r="C1536" i="9"/>
  <c r="C42" i="9"/>
  <c r="D42" i="9"/>
  <c r="A42" i="9"/>
  <c r="C196" i="9"/>
  <c r="D196" i="9"/>
  <c r="A196" i="9"/>
  <c r="A331" i="9"/>
  <c r="C331" i="9"/>
  <c r="D331" i="9"/>
  <c r="A234" i="9"/>
  <c r="C234" i="9"/>
  <c r="D234" i="9"/>
  <c r="D935" i="9"/>
  <c r="A935" i="9"/>
  <c r="C935" i="9"/>
  <c r="C37" i="9"/>
  <c r="D37" i="9"/>
  <c r="A37" i="9"/>
  <c r="A1088" i="9"/>
  <c r="C1088" i="9"/>
  <c r="D1088" i="9"/>
  <c r="A347" i="9"/>
  <c r="D347" i="9"/>
  <c r="C347" i="9"/>
  <c r="C521" i="9"/>
  <c r="D521" i="9"/>
  <c r="A521" i="9"/>
  <c r="C624" i="9"/>
  <c r="A624" i="9"/>
  <c r="D624" i="9"/>
  <c r="C879" i="9"/>
  <c r="D879" i="9"/>
  <c r="A879" i="9"/>
  <c r="A575" i="9"/>
  <c r="C575" i="9"/>
  <c r="D575" i="9"/>
  <c r="D828" i="9"/>
  <c r="A828" i="9"/>
  <c r="C828" i="9"/>
  <c r="A379" i="9"/>
  <c r="C379" i="9"/>
  <c r="D379" i="9"/>
  <c r="D1134" i="9"/>
  <c r="C1134" i="9"/>
  <c r="A1134" i="9"/>
  <c r="D1485" i="9"/>
  <c r="A1485" i="9"/>
  <c r="C1485" i="9"/>
  <c r="C94" i="9"/>
  <c r="D94" i="9"/>
  <c r="A94" i="9"/>
  <c r="D1645" i="9"/>
  <c r="A1645" i="9"/>
  <c r="C1645" i="9"/>
  <c r="A482" i="9"/>
  <c r="C482" i="9"/>
  <c r="D482" i="9"/>
  <c r="D383" i="9"/>
  <c r="A383" i="9"/>
  <c r="C383" i="9"/>
  <c r="D285" i="9"/>
  <c r="A285" i="9"/>
  <c r="C285" i="9"/>
  <c r="A637" i="9"/>
  <c r="C637" i="9"/>
  <c r="D637" i="9"/>
  <c r="D188" i="9"/>
  <c r="A188" i="9"/>
  <c r="C188" i="9"/>
  <c r="C1339" i="9"/>
  <c r="D1339" i="9"/>
  <c r="A1339" i="9"/>
  <c r="A41" i="9"/>
  <c r="C41" i="9"/>
  <c r="D41" i="9"/>
  <c r="C493" i="9"/>
  <c r="A493" i="9"/>
  <c r="D493" i="9"/>
  <c r="A1189" i="9"/>
  <c r="C1189" i="9"/>
  <c r="D1189" i="9"/>
  <c r="A289" i="9"/>
  <c r="C289" i="9"/>
  <c r="D289" i="9"/>
  <c r="C840" i="9"/>
  <c r="D840" i="9"/>
  <c r="A840" i="9"/>
  <c r="A391" i="9"/>
  <c r="C391" i="9"/>
  <c r="D391" i="9"/>
  <c r="A1091" i="9"/>
  <c r="C1091" i="9"/>
  <c r="D1091" i="9"/>
  <c r="D243" i="9"/>
  <c r="C243" i="9"/>
  <c r="A243" i="9"/>
  <c r="A1743" i="9"/>
  <c r="D1743" i="9"/>
  <c r="C1743" i="9"/>
  <c r="D1094" i="9"/>
  <c r="C1094" i="9"/>
  <c r="A1094" i="9"/>
  <c r="C1343" i="9"/>
  <c r="D1343" i="9"/>
  <c r="A1343" i="9"/>
  <c r="D394" i="9"/>
  <c r="A394" i="9"/>
  <c r="C394" i="9"/>
  <c r="A1390" i="9"/>
  <c r="D1390" i="9"/>
  <c r="C1390" i="9"/>
  <c r="D998" i="9"/>
  <c r="A998" i="9"/>
  <c r="C998" i="9"/>
  <c r="A1445" i="9"/>
  <c r="C1445" i="9"/>
  <c r="D1445" i="9"/>
  <c r="D282" i="9"/>
  <c r="C282" i="9"/>
  <c r="A282" i="9"/>
  <c r="D486" i="9"/>
  <c r="C486" i="9"/>
  <c r="A486" i="9"/>
  <c r="D390" i="9"/>
  <c r="C390" i="9"/>
  <c r="A390" i="9"/>
  <c r="C542" i="9"/>
  <c r="A542" i="9"/>
  <c r="D542" i="9"/>
  <c r="D1749" i="9"/>
  <c r="C1749" i="9"/>
  <c r="A1749" i="9"/>
  <c r="A842" i="9"/>
  <c r="C842" i="9"/>
  <c r="D842" i="9"/>
  <c r="C192" i="9"/>
  <c r="D192" i="9"/>
  <c r="A192" i="9"/>
  <c r="A1842" i="9"/>
  <c r="C1842" i="9"/>
  <c r="D1842" i="9"/>
  <c r="C743" i="9"/>
  <c r="D743" i="9"/>
  <c r="A743" i="9"/>
  <c r="A1792" i="9"/>
  <c r="D1792" i="9"/>
  <c r="C1792" i="9"/>
  <c r="D1296" i="9"/>
  <c r="A1296" i="9"/>
  <c r="C1296" i="9"/>
  <c r="C46" i="9"/>
  <c r="A46" i="9"/>
  <c r="D46" i="9"/>
  <c r="C1097" i="9"/>
  <c r="D1097" i="9"/>
  <c r="A1097" i="9"/>
  <c r="C96" i="9"/>
  <c r="D96" i="9"/>
  <c r="A96" i="9"/>
  <c r="A47" i="9"/>
  <c r="C47" i="9"/>
  <c r="D47" i="9"/>
  <c r="C1000" i="9"/>
  <c r="A1000" i="9"/>
  <c r="D1000" i="9"/>
  <c r="C340" i="9"/>
  <c r="A340" i="9"/>
  <c r="D340" i="9"/>
  <c r="A643" i="9"/>
  <c r="D643" i="9"/>
  <c r="C643" i="9"/>
  <c r="C647" i="9"/>
  <c r="A647" i="9"/>
  <c r="D647" i="9"/>
  <c r="A2000" i="9"/>
  <c r="D2000" i="9"/>
  <c r="C2000" i="9"/>
  <c r="A797" i="9"/>
  <c r="C797" i="9"/>
  <c r="D797" i="9"/>
  <c r="D1348" i="9"/>
  <c r="A1348" i="9"/>
  <c r="C1348" i="9"/>
  <c r="A1049" i="9"/>
  <c r="C1049" i="9"/>
  <c r="D1049" i="9"/>
  <c r="A1289" i="9"/>
  <c r="C1289" i="9"/>
  <c r="D1289" i="9"/>
  <c r="C795" i="9"/>
  <c r="D795" i="9"/>
  <c r="A795" i="9"/>
  <c r="C1846" i="9"/>
  <c r="D1846" i="9"/>
  <c r="A1846" i="9"/>
  <c r="D146" i="9"/>
  <c r="A146" i="9"/>
  <c r="C146" i="9"/>
  <c r="A946" i="9"/>
  <c r="C946" i="9"/>
  <c r="D946" i="9"/>
  <c r="D295" i="9"/>
  <c r="A295" i="9"/>
  <c r="C295" i="9"/>
  <c r="C1299" i="9"/>
  <c r="D1299" i="9"/>
  <c r="A1299" i="9"/>
  <c r="C240" i="9"/>
  <c r="D240" i="9"/>
  <c r="A240" i="9"/>
  <c r="C1144" i="9"/>
  <c r="D1144" i="9"/>
  <c r="A1144" i="9"/>
  <c r="C1695" i="9"/>
  <c r="D1695" i="9"/>
  <c r="A1695" i="9"/>
  <c r="A1549" i="9"/>
  <c r="C1549" i="9"/>
  <c r="D1549" i="9"/>
  <c r="A452" i="9"/>
  <c r="C452" i="9"/>
  <c r="D452" i="9"/>
  <c r="A447" i="9"/>
  <c r="C447" i="9"/>
  <c r="D447" i="9"/>
  <c r="D99" i="9"/>
  <c r="A99" i="9"/>
  <c r="C99" i="9"/>
  <c r="C790" i="9"/>
  <c r="D790" i="9"/>
  <c r="A790" i="9"/>
  <c r="D894" i="9"/>
  <c r="C894" i="9"/>
  <c r="A894" i="9"/>
  <c r="A1196" i="9"/>
  <c r="D1196" i="9"/>
  <c r="C1196" i="9"/>
  <c r="C1747" i="9"/>
  <c r="A1747" i="9"/>
  <c r="D1747" i="9"/>
  <c r="A1050" i="9"/>
  <c r="D1050" i="9"/>
  <c r="C1050" i="9"/>
  <c r="C1691" i="9"/>
  <c r="A1691" i="9"/>
  <c r="D1691" i="9"/>
  <c r="A844" i="9"/>
  <c r="D844" i="9"/>
  <c r="C844" i="9"/>
  <c r="A297" i="9"/>
  <c r="D297" i="9"/>
  <c r="C297" i="9"/>
  <c r="C1750" i="9"/>
  <c r="A1750" i="9"/>
  <c r="D1750" i="9"/>
  <c r="A1397" i="9"/>
  <c r="D1397" i="9"/>
  <c r="C1397" i="9"/>
  <c r="A48" i="9"/>
  <c r="C48" i="9"/>
  <c r="D48" i="9"/>
  <c r="A200" i="9"/>
  <c r="D200" i="9"/>
  <c r="C200" i="9"/>
  <c r="D191" i="9"/>
  <c r="A191" i="9"/>
  <c r="C191" i="9"/>
  <c r="A1150" i="9"/>
  <c r="D1150" i="9"/>
  <c r="C1150" i="9"/>
  <c r="D1538" i="9"/>
  <c r="C1538" i="9"/>
  <c r="A1538" i="9"/>
  <c r="D1439" i="9"/>
  <c r="A1439" i="9"/>
  <c r="C1439" i="9"/>
  <c r="C1590" i="9"/>
  <c r="A1590" i="9"/>
  <c r="D1590" i="9"/>
  <c r="D141" i="9"/>
  <c r="C141" i="9"/>
  <c r="A141" i="9"/>
  <c r="C393" i="9"/>
  <c r="A393" i="9"/>
  <c r="D393" i="9"/>
  <c r="D1697" i="9"/>
  <c r="A1697" i="9"/>
  <c r="C1697" i="9"/>
  <c r="A850" i="9"/>
  <c r="C850" i="9"/>
  <c r="D850" i="9"/>
  <c r="C2050" i="9"/>
  <c r="D2050" i="9"/>
  <c r="A2050" i="9"/>
  <c r="D787" i="9"/>
  <c r="A787" i="9"/>
  <c r="C787" i="9"/>
  <c r="D1239" i="9"/>
  <c r="A1239" i="9"/>
  <c r="C1239" i="9"/>
  <c r="A1041" i="9"/>
  <c r="C1041" i="9"/>
  <c r="D1041" i="9"/>
  <c r="A1592" i="9"/>
  <c r="C1592" i="9"/>
  <c r="D1592" i="9"/>
  <c r="D145" i="9"/>
  <c r="A145" i="9"/>
  <c r="C145" i="9"/>
  <c r="C149" i="9"/>
  <c r="D149" i="9"/>
  <c r="A149" i="9"/>
  <c r="D1497" i="9"/>
  <c r="A1497" i="9"/>
  <c r="C1497" i="9"/>
  <c r="D1948" i="9"/>
  <c r="A1948" i="9"/>
  <c r="C1948" i="9"/>
  <c r="A1149" i="9"/>
  <c r="C1149" i="9"/>
  <c r="D1149" i="9"/>
  <c r="C1900" i="9"/>
  <c r="A1900" i="9"/>
  <c r="D1900" i="9"/>
  <c r="C288" i="9"/>
  <c r="A288" i="9"/>
  <c r="D288" i="9"/>
  <c r="A139" i="9"/>
  <c r="D139" i="9"/>
  <c r="C139" i="9"/>
  <c r="C540" i="9"/>
  <c r="A540" i="9"/>
  <c r="D540" i="9"/>
  <c r="A1690" i="9"/>
  <c r="D1690" i="9"/>
  <c r="C1690" i="9"/>
  <c r="C193" i="9"/>
  <c r="D193" i="9"/>
  <c r="A193" i="9"/>
  <c r="C1247" i="9"/>
  <c r="D1247" i="9"/>
  <c r="A1247" i="9"/>
  <c r="C649" i="9"/>
  <c r="D649" i="9"/>
  <c r="A649" i="9"/>
  <c r="C194" i="9"/>
  <c r="A194" i="9"/>
  <c r="D194" i="9"/>
  <c r="A1543" i="9"/>
  <c r="D1543" i="9"/>
  <c r="C1543" i="9"/>
  <c r="D1245" i="9"/>
  <c r="A1245" i="9"/>
  <c r="C1245" i="9"/>
  <c r="C495" i="9"/>
  <c r="D495" i="9"/>
  <c r="A495" i="9"/>
  <c r="D1997" i="9"/>
  <c r="A1997" i="9"/>
  <c r="C1997" i="9"/>
  <c r="C202" i="9"/>
  <c r="D202" i="9"/>
  <c r="A202" i="9"/>
  <c r="C1643" i="9"/>
  <c r="A1643" i="9"/>
  <c r="D1643" i="9"/>
  <c r="D396" i="9"/>
  <c r="C396" i="9"/>
  <c r="A396" i="9"/>
  <c r="C296" i="9"/>
  <c r="A296" i="9"/>
  <c r="D296" i="9"/>
  <c r="D2047" i="9"/>
  <c r="C2047" i="9"/>
  <c r="A2047" i="9"/>
  <c r="D598" i="9"/>
  <c r="A598" i="9"/>
  <c r="C598" i="9"/>
  <c r="C399" i="9"/>
  <c r="D399" i="9"/>
  <c r="A399" i="9"/>
  <c r="D1599" i="9"/>
  <c r="A1599" i="9"/>
  <c r="C1599" i="9"/>
  <c r="D101" i="9"/>
  <c r="C101" i="9"/>
  <c r="A101" i="9"/>
  <c r="D1957" i="9"/>
  <c r="A1957" i="9"/>
  <c r="C1957" i="9"/>
  <c r="D1642" i="9"/>
  <c r="C1642" i="9"/>
  <c r="A1642" i="9"/>
  <c r="D44" i="9"/>
  <c r="C44" i="9"/>
  <c r="A44" i="9"/>
  <c r="D1243" i="9"/>
  <c r="C1243" i="9"/>
  <c r="A1243" i="9"/>
  <c r="A1696" i="9"/>
  <c r="C1696" i="9"/>
  <c r="D1696" i="9"/>
  <c r="A545" i="9"/>
  <c r="C545" i="9"/>
  <c r="D545" i="9"/>
  <c r="D197" i="9"/>
  <c r="A197" i="9"/>
  <c r="C197" i="9"/>
  <c r="A53" i="9"/>
  <c r="D53" i="9"/>
  <c r="C53" i="9"/>
  <c r="D1751" i="9"/>
  <c r="A1751" i="9"/>
  <c r="C1751" i="9"/>
  <c r="A301" i="9"/>
  <c r="D301" i="9"/>
  <c r="C301" i="9"/>
  <c r="A1903" i="9"/>
  <c r="C1903" i="9"/>
  <c r="D1903" i="9"/>
  <c r="A606" i="9"/>
  <c r="D606" i="9"/>
  <c r="C606" i="9"/>
  <c r="A1405" i="9"/>
  <c r="D1405" i="9"/>
  <c r="C1405" i="9"/>
  <c r="A557" i="9"/>
  <c r="D557" i="9"/>
  <c r="C557" i="9"/>
  <c r="A1250" i="9"/>
  <c r="C1250" i="9"/>
  <c r="D1250" i="9"/>
  <c r="D1800" i="9"/>
  <c r="A1800" i="9"/>
  <c r="C1800" i="9"/>
  <c r="C1352" i="9"/>
  <c r="D1352" i="9"/>
  <c r="A1352" i="9"/>
  <c r="C1051" i="9"/>
  <c r="D1051" i="9"/>
  <c r="A1051" i="9"/>
  <c r="A1303" i="9"/>
  <c r="D1303" i="9"/>
  <c r="C1303" i="9"/>
  <c r="C1156" i="9"/>
  <c r="D1156" i="9"/>
  <c r="A1156" i="9"/>
  <c r="C1252" i="9"/>
  <c r="A1252" i="9"/>
  <c r="D1252" i="9"/>
  <c r="D1901" i="9"/>
  <c r="A1901" i="9"/>
  <c r="C1901" i="9"/>
  <c r="A1603" i="9"/>
  <c r="C1603" i="9"/>
  <c r="D1603" i="9"/>
  <c r="C1552" i="9"/>
  <c r="A1552" i="9"/>
  <c r="D1552" i="9"/>
  <c r="C704" i="9"/>
  <c r="A704" i="9"/>
  <c r="D704" i="9"/>
  <c r="C1606" i="9"/>
  <c r="D1606" i="9"/>
  <c r="A1606" i="9"/>
  <c r="A1906" i="9"/>
  <c r="C1906" i="9"/>
  <c r="D1906" i="9"/>
  <c r="A302" i="9"/>
  <c r="D302" i="9"/>
  <c r="C302" i="9"/>
  <c r="C1153" i="9"/>
  <c r="A1153" i="9"/>
  <c r="D1153" i="9"/>
  <c r="C1604" i="9"/>
  <c r="A1604" i="9"/>
  <c r="D1604" i="9"/>
  <c r="D957" i="9"/>
  <c r="C957" i="9"/>
  <c r="A957" i="9"/>
  <c r="C1753" i="9"/>
  <c r="A1753" i="9"/>
  <c r="D1753" i="9"/>
  <c r="A1354" i="9"/>
  <c r="D1354" i="9"/>
  <c r="C1354" i="9"/>
  <c r="A955" i="9"/>
  <c r="D955" i="9"/>
  <c r="C955" i="9"/>
  <c r="D1854" i="9"/>
  <c r="A1854" i="9"/>
  <c r="C1854" i="9"/>
  <c r="D1356" i="9"/>
  <c r="C1356" i="9"/>
  <c r="A1356" i="9"/>
  <c r="A501" i="9"/>
  <c r="C501" i="9"/>
  <c r="D501" i="9"/>
  <c r="D1907" i="9"/>
  <c r="A1907" i="9"/>
  <c r="C1907" i="9"/>
  <c r="D1802" i="9"/>
  <c r="A1802" i="9"/>
  <c r="C1802" i="9"/>
  <c r="A1703" i="9"/>
  <c r="C1703" i="9"/>
  <c r="D1703" i="9"/>
  <c r="A1355" i="9"/>
  <c r="C1355" i="9"/>
  <c r="D1355" i="9"/>
  <c r="C1956" i="9"/>
  <c r="A1956" i="9"/>
  <c r="D1956" i="9"/>
  <c r="D51" i="9"/>
  <c r="A51" i="9"/>
  <c r="C51" i="9"/>
  <c r="C1652" i="9"/>
  <c r="D1652" i="9"/>
  <c r="A1652" i="9"/>
  <c r="A707" i="9"/>
  <c r="C707" i="9"/>
  <c r="D707" i="9"/>
  <c r="D204" i="9"/>
  <c r="A204" i="9"/>
  <c r="C204" i="9"/>
  <c r="C1955" i="9"/>
  <c r="D1955" i="9"/>
  <c r="A1955" i="9"/>
  <c r="A54" i="9"/>
  <c r="C54" i="9"/>
  <c r="D54" i="9"/>
  <c r="C754" i="9"/>
  <c r="A754" i="9"/>
  <c r="D754" i="9"/>
  <c r="A2056" i="9"/>
  <c r="C2056" i="9"/>
  <c r="D2056" i="9"/>
  <c r="C1701" i="9"/>
  <c r="D1701" i="9"/>
  <c r="A1701" i="9"/>
  <c r="A1207" i="9"/>
  <c r="D1207" i="9"/>
  <c r="C1207" i="9"/>
  <c r="C57" i="9"/>
  <c r="D57" i="9"/>
  <c r="D1457" i="9"/>
  <c r="A1457" i="9"/>
  <c r="C1457" i="9"/>
  <c r="D1451" i="9"/>
  <c r="A1451" i="9"/>
  <c r="C1451" i="9"/>
  <c r="C1001" i="9"/>
  <c r="D1001" i="9"/>
  <c r="A1001" i="9"/>
  <c r="D453" i="9"/>
  <c r="A453" i="9"/>
  <c r="C453" i="9"/>
  <c r="A656" i="9"/>
  <c r="C656" i="9"/>
  <c r="D656" i="9"/>
  <c r="A1803" i="9"/>
  <c r="C1803" i="9"/>
  <c r="D1803" i="9"/>
  <c r="D154" i="9"/>
  <c r="A154" i="9"/>
  <c r="C154" i="9"/>
  <c r="A56" i="9"/>
  <c r="C56" i="9"/>
  <c r="D56" i="9"/>
  <c r="C403" i="9"/>
  <c r="A403" i="9"/>
  <c r="D403" i="9"/>
  <c r="A853" i="9"/>
  <c r="D853" i="9"/>
  <c r="C853" i="9"/>
  <c r="C1804" i="9"/>
  <c r="D1804" i="9"/>
  <c r="A1804" i="9"/>
  <c r="D105" i="9"/>
  <c r="A105" i="9"/>
  <c r="C105" i="9"/>
  <c r="C1254" i="9"/>
  <c r="D1254" i="9"/>
  <c r="A1254" i="9"/>
  <c r="D1706" i="9"/>
  <c r="A1706" i="9"/>
  <c r="C1706" i="9"/>
  <c r="C807" i="9"/>
  <c r="D807" i="9"/>
  <c r="A807" i="9"/>
  <c r="D1905" i="9"/>
  <c r="A1905" i="9"/>
  <c r="C1905" i="9"/>
  <c r="D1505" i="9"/>
  <c r="A1505" i="9"/>
  <c r="C1505" i="9"/>
  <c r="D1206" i="9"/>
  <c r="A1206" i="9"/>
  <c r="C1206" i="9"/>
  <c r="A1257" i="9"/>
  <c r="C1257" i="9"/>
  <c r="D1257" i="9"/>
  <c r="C406" i="9"/>
  <c r="D406" i="9"/>
  <c r="A406" i="9"/>
  <c r="A456" i="9"/>
  <c r="C456" i="9"/>
  <c r="D456" i="9"/>
  <c r="A1757" i="9"/>
  <c r="C1757" i="9"/>
  <c r="D1757" i="9"/>
  <c r="A907" i="9"/>
  <c r="D907" i="9"/>
  <c r="C907" i="9"/>
  <c r="A26" i="9"/>
  <c r="D26" i="9"/>
  <c r="C26" i="9"/>
  <c r="A224" i="9"/>
  <c r="C224" i="9"/>
  <c r="D224" i="9"/>
  <c r="D132" i="9"/>
  <c r="A132" i="9"/>
  <c r="C132" i="9"/>
  <c r="C1537" i="9"/>
  <c r="D1537" i="9"/>
  <c r="A1537" i="9"/>
  <c r="C896" i="9"/>
  <c r="D896" i="9"/>
  <c r="A896" i="9"/>
  <c r="D313" i="9"/>
  <c r="C313" i="9"/>
  <c r="A313" i="9"/>
  <c r="C266" i="9"/>
  <c r="A266" i="9"/>
  <c r="D266" i="9"/>
  <c r="D211" i="9"/>
  <c r="A211" i="9"/>
  <c r="C211" i="9"/>
  <c r="C370" i="9"/>
  <c r="A370" i="9"/>
  <c r="D370" i="9"/>
  <c r="C171" i="9"/>
  <c r="D171" i="9"/>
  <c r="A171" i="9"/>
  <c r="C422" i="9"/>
  <c r="D422" i="9"/>
  <c r="A422" i="9"/>
  <c r="D124" i="9"/>
  <c r="A124" i="9"/>
  <c r="C124" i="9"/>
  <c r="A525" i="9"/>
  <c r="C525" i="9"/>
  <c r="D525" i="9"/>
  <c r="D126" i="9"/>
  <c r="A126" i="9"/>
  <c r="C126" i="9"/>
  <c r="D327" i="9"/>
  <c r="A327" i="9"/>
  <c r="C327" i="9"/>
  <c r="C527" i="9"/>
  <c r="D527" i="9"/>
  <c r="A527" i="9"/>
  <c r="D679" i="9"/>
  <c r="A679" i="9"/>
  <c r="C679" i="9"/>
  <c r="C981" i="9"/>
  <c r="D981" i="9"/>
  <c r="A981" i="9"/>
  <c r="D34" i="9"/>
  <c r="A34" i="9"/>
  <c r="C34" i="9"/>
  <c r="D934" i="9"/>
  <c r="A934" i="9"/>
  <c r="C934" i="9"/>
  <c r="A1185" i="9"/>
  <c r="C1185" i="9"/>
  <c r="D1185" i="9"/>
  <c r="D162" i="9"/>
  <c r="C162" i="9"/>
  <c r="A162" i="9"/>
  <c r="A25" i="9"/>
  <c r="D25" i="9"/>
  <c r="C25" i="9"/>
  <c r="A1387" i="9"/>
  <c r="C1387" i="9"/>
  <c r="D1387" i="9"/>
  <c r="A982" i="9"/>
  <c r="D982" i="9"/>
  <c r="C982" i="9"/>
  <c r="D1437" i="9"/>
  <c r="C1437" i="9"/>
  <c r="A1437" i="9"/>
  <c r="A1027" i="9"/>
  <c r="D1027" i="9"/>
  <c r="C1027" i="9"/>
  <c r="C325" i="9"/>
  <c r="A325" i="9"/>
  <c r="D325" i="9"/>
  <c r="C682" i="9"/>
  <c r="D682" i="9"/>
  <c r="A682" i="9"/>
  <c r="A838" i="9"/>
  <c r="C838" i="9"/>
  <c r="D838" i="9"/>
  <c r="C783" i="9"/>
  <c r="A783" i="9"/>
  <c r="D783" i="9"/>
  <c r="C15" i="9"/>
  <c r="A15" i="9"/>
  <c r="D15" i="9"/>
  <c r="A114" i="9"/>
  <c r="D114" i="9"/>
  <c r="C114" i="9"/>
  <c r="D336" i="9"/>
  <c r="C336" i="9"/>
  <c r="A336" i="9"/>
  <c r="D74" i="9"/>
  <c r="C74" i="9"/>
  <c r="A74" i="9"/>
  <c r="C1181" i="9"/>
  <c r="D1181" i="9"/>
  <c r="A1181" i="9"/>
  <c r="D1136" i="9"/>
  <c r="C1136" i="9"/>
  <c r="A1136" i="9"/>
  <c r="D465" i="9"/>
  <c r="C465" i="9"/>
  <c r="A465" i="9"/>
  <c r="A78" i="9"/>
  <c r="D78" i="9"/>
  <c r="C78" i="9"/>
  <c r="A567" i="9"/>
  <c r="C567" i="9"/>
  <c r="D567" i="9"/>
  <c r="C880" i="9"/>
  <c r="A880" i="9"/>
  <c r="D880" i="9"/>
  <c r="C1182" i="9"/>
  <c r="A1182" i="9"/>
  <c r="D1182" i="9"/>
  <c r="A183" i="9"/>
  <c r="D183" i="9"/>
  <c r="C183" i="9"/>
  <c r="C433" i="9"/>
  <c r="A433" i="9"/>
  <c r="D433" i="9"/>
  <c r="C1336" i="9"/>
  <c r="A1336" i="9"/>
  <c r="D1336" i="9"/>
  <c r="D60" i="9"/>
  <c r="A60" i="9"/>
  <c r="C60" i="9"/>
  <c r="D732" i="9"/>
  <c r="A732" i="9"/>
  <c r="C732" i="9"/>
  <c r="A930" i="9"/>
  <c r="C930" i="9"/>
  <c r="D930" i="9"/>
  <c r="D281" i="9"/>
  <c r="A281" i="9"/>
  <c r="C281" i="9"/>
  <c r="D987" i="9"/>
  <c r="A987" i="9"/>
  <c r="C987" i="9"/>
  <c r="C365" i="9"/>
  <c r="D365" i="9"/>
  <c r="A365" i="9"/>
  <c r="A529" i="9"/>
  <c r="D529" i="9"/>
  <c r="C529" i="9"/>
  <c r="A11" i="9"/>
  <c r="D11" i="9"/>
  <c r="C11" i="9"/>
  <c r="D620" i="9"/>
  <c r="C620" i="9"/>
  <c r="A620" i="9"/>
  <c r="C1179" i="9"/>
  <c r="D1179" i="9"/>
  <c r="A1179" i="9"/>
  <c r="D885" i="9"/>
  <c r="A885" i="9"/>
  <c r="C885" i="9"/>
  <c r="C372" i="9"/>
  <c r="A372" i="9"/>
  <c r="D372" i="9"/>
  <c r="D1043" i="9"/>
  <c r="C1043" i="9"/>
  <c r="A1043" i="9"/>
  <c r="A263" i="9"/>
  <c r="C263" i="9"/>
  <c r="D263" i="9"/>
  <c r="D363" i="9"/>
  <c r="C363" i="9"/>
  <c r="A363" i="9"/>
  <c r="A164" i="9"/>
  <c r="C164" i="9"/>
  <c r="D164" i="9"/>
  <c r="A323" i="9"/>
  <c r="D323" i="9"/>
  <c r="C323" i="9"/>
  <c r="A384" i="9"/>
  <c r="C384" i="9"/>
  <c r="D384" i="9"/>
  <c r="D474" i="9"/>
  <c r="C474" i="9"/>
  <c r="A474" i="9"/>
  <c r="A16" i="9"/>
  <c r="C16" i="9"/>
  <c r="D16" i="9"/>
  <c r="A160" i="9"/>
  <c r="C160" i="9"/>
  <c r="D160" i="9"/>
  <c r="C267" i="9"/>
  <c r="D267" i="9"/>
  <c r="A267" i="9"/>
  <c r="D375" i="9"/>
  <c r="C375" i="9"/>
  <c r="A375" i="9"/>
  <c r="C730" i="9"/>
  <c r="A730" i="9"/>
  <c r="D730" i="9"/>
  <c r="C86" i="9"/>
  <c r="A86" i="9"/>
  <c r="D86" i="9"/>
  <c r="C67" i="9"/>
  <c r="A67" i="9"/>
  <c r="D67" i="9"/>
  <c r="D577" i="9"/>
  <c r="C577" i="9"/>
  <c r="A577" i="9"/>
  <c r="A270" i="9"/>
  <c r="D270" i="9"/>
  <c r="C270" i="9"/>
  <c r="D670" i="9"/>
  <c r="A670" i="9"/>
  <c r="C670" i="9"/>
  <c r="C473" i="9"/>
  <c r="D473" i="9"/>
  <c r="A473" i="9"/>
  <c r="D374" i="9"/>
  <c r="C374" i="9"/>
  <c r="A374" i="9"/>
  <c r="D825" i="9"/>
  <c r="A825" i="9"/>
  <c r="C825" i="9"/>
  <c r="A826" i="9"/>
  <c r="C826" i="9"/>
  <c r="D826" i="9"/>
  <c r="D378" i="9"/>
  <c r="A378" i="9"/>
  <c r="C378" i="9"/>
  <c r="D1026" i="9"/>
  <c r="A1026" i="9"/>
  <c r="C1026" i="9"/>
  <c r="C430" i="9"/>
  <c r="D430" i="9"/>
  <c r="A430" i="9"/>
  <c r="A831" i="9"/>
  <c r="C831" i="9"/>
  <c r="D831" i="9"/>
  <c r="A233" i="9"/>
  <c r="D233" i="9"/>
  <c r="C233" i="9"/>
  <c r="C1233" i="9"/>
  <c r="A1233" i="9"/>
  <c r="D1233" i="9"/>
  <c r="C1384" i="9"/>
  <c r="A1384" i="9"/>
  <c r="D1384" i="9"/>
  <c r="C210" i="9"/>
  <c r="A210" i="9"/>
  <c r="D210" i="9"/>
  <c r="D824" i="9"/>
  <c r="C824" i="9"/>
  <c r="A824" i="9"/>
  <c r="D179" i="9"/>
  <c r="A179" i="9"/>
  <c r="C179" i="9"/>
  <c r="C641" i="9"/>
  <c r="D641" i="9"/>
  <c r="A641" i="9"/>
  <c r="A585" i="9"/>
  <c r="C585" i="9"/>
  <c r="D585" i="9"/>
  <c r="D165" i="9"/>
  <c r="A165" i="9"/>
  <c r="C165" i="9"/>
  <c r="A316" i="9"/>
  <c r="C316" i="9"/>
  <c r="D316" i="9"/>
  <c r="D217" i="9"/>
  <c r="A217" i="9"/>
  <c r="C217" i="9"/>
  <c r="D516" i="9"/>
  <c r="C516" i="9"/>
  <c r="A516" i="9"/>
  <c r="C468" i="9"/>
  <c r="D468" i="9"/>
  <c r="A468" i="9"/>
  <c r="D419" i="9"/>
  <c r="A419" i="9"/>
  <c r="C419" i="9"/>
  <c r="C121" i="9"/>
  <c r="D121" i="9"/>
  <c r="A121" i="9"/>
  <c r="C873" i="9"/>
  <c r="D873" i="9"/>
  <c r="A873" i="9"/>
  <c r="C524" i="9"/>
  <c r="A524" i="9"/>
  <c r="D524" i="9"/>
  <c r="D326" i="9"/>
  <c r="A326" i="9"/>
  <c r="C326" i="9"/>
  <c r="D28" i="9"/>
  <c r="A28" i="9"/>
  <c r="C28" i="9"/>
  <c r="D1128" i="9"/>
  <c r="A1128" i="9"/>
  <c r="C1128" i="9"/>
  <c r="D85" i="9"/>
  <c r="C85" i="9"/>
  <c r="A85" i="9"/>
  <c r="D140" i="9"/>
  <c r="A140" i="9"/>
  <c r="C140" i="9"/>
  <c r="D244" i="9"/>
  <c r="A244" i="9"/>
  <c r="C244" i="9"/>
  <c r="A182" i="9"/>
  <c r="C182" i="9"/>
  <c r="D182" i="9"/>
  <c r="A983" i="9"/>
  <c r="C983" i="9"/>
  <c r="D983" i="9"/>
  <c r="D483" i="9"/>
  <c r="A483" i="9"/>
  <c r="C483" i="9"/>
  <c r="A286" i="9"/>
  <c r="C286" i="9"/>
  <c r="D286" i="9"/>
  <c r="A1438" i="9"/>
  <c r="C1438" i="9"/>
  <c r="D1438" i="9"/>
  <c r="C738" i="9"/>
  <c r="D738" i="9"/>
  <c r="A738" i="9"/>
  <c r="D1587" i="9"/>
  <c r="A1587" i="9"/>
  <c r="C1587" i="9"/>
  <c r="A791" i="9"/>
  <c r="D791" i="9"/>
  <c r="C791" i="9"/>
  <c r="C1350" i="9"/>
  <c r="A1350" i="9"/>
  <c r="D1350" i="9"/>
  <c r="C721" i="9"/>
  <c r="A721" i="9"/>
  <c r="D721" i="9"/>
  <c r="A324" i="9"/>
  <c r="D324" i="9"/>
  <c r="C324" i="9"/>
  <c r="C674" i="9"/>
  <c r="A674" i="9"/>
  <c r="D674" i="9"/>
  <c r="D876" i="9"/>
  <c r="C876" i="9"/>
  <c r="A876" i="9"/>
  <c r="C377" i="9"/>
  <c r="D377" i="9"/>
  <c r="A377" i="9"/>
  <c r="A1080" i="9"/>
  <c r="D1080" i="9"/>
  <c r="C1080" i="9"/>
  <c r="A634" i="9"/>
  <c r="C634" i="9"/>
  <c r="D634" i="9"/>
  <c r="A740" i="9"/>
  <c r="D740" i="9"/>
  <c r="C740" i="9"/>
  <c r="A593" i="9"/>
  <c r="D593" i="9"/>
  <c r="C593" i="9"/>
  <c r="D1845" i="9"/>
  <c r="C1845" i="9"/>
  <c r="A1845" i="9"/>
  <c r="D35" i="9"/>
  <c r="C35" i="9"/>
  <c r="A35" i="9"/>
  <c r="D784" i="9"/>
  <c r="C784" i="9"/>
  <c r="A784" i="9"/>
  <c r="A1086" i="9"/>
  <c r="D1086" i="9"/>
  <c r="C1086" i="9"/>
  <c r="A687" i="9"/>
  <c r="D687" i="9"/>
  <c r="C687" i="9"/>
  <c r="C588" i="9"/>
  <c r="A588" i="9"/>
  <c r="D588" i="9"/>
  <c r="C898" i="9"/>
  <c r="D898" i="9"/>
  <c r="A898" i="9"/>
  <c r="D671" i="9"/>
  <c r="A671" i="9"/>
  <c r="C671" i="9"/>
  <c r="A774" i="9"/>
  <c r="C774" i="9"/>
  <c r="D774" i="9"/>
  <c r="D723" i="9"/>
  <c r="A723" i="9"/>
  <c r="C723" i="9"/>
  <c r="D226" i="9"/>
  <c r="A226" i="9"/>
  <c r="C226" i="9"/>
  <c r="C478" i="9"/>
  <c r="D478" i="9"/>
  <c r="A478" i="9"/>
  <c r="C130" i="9"/>
  <c r="A130" i="9"/>
  <c r="D130" i="9"/>
  <c r="D833" i="9"/>
  <c r="A833" i="9"/>
  <c r="C833" i="9"/>
  <c r="D940" i="9"/>
  <c r="A940" i="9"/>
  <c r="C940" i="9"/>
  <c r="C1644" i="9"/>
  <c r="D1644" i="9"/>
  <c r="A1644" i="9"/>
  <c r="D881" i="9"/>
  <c r="A881" i="9"/>
  <c r="C881" i="9"/>
  <c r="A1083" i="9"/>
  <c r="C1083" i="9"/>
  <c r="D1083" i="9"/>
  <c r="D933" i="9"/>
  <c r="A933" i="9"/>
  <c r="C933" i="9"/>
  <c r="D1085" i="9"/>
  <c r="A1085" i="9"/>
  <c r="C1085" i="9"/>
  <c r="A537" i="9"/>
  <c r="C537" i="9"/>
  <c r="D537" i="9"/>
  <c r="A538" i="9"/>
  <c r="C538" i="9"/>
  <c r="D538" i="9"/>
  <c r="A290" i="9"/>
  <c r="C290" i="9"/>
  <c r="D290" i="9"/>
  <c r="D1591" i="9"/>
  <c r="C1591" i="9"/>
  <c r="A1591" i="9"/>
  <c r="C600" i="9"/>
  <c r="D600" i="9"/>
  <c r="A600" i="9"/>
  <c r="D489" i="9"/>
  <c r="C489" i="9"/>
  <c r="A489" i="9"/>
  <c r="D689" i="9"/>
  <c r="C689" i="9"/>
  <c r="A689" i="9"/>
  <c r="A1389" i="9"/>
  <c r="C1389" i="9"/>
  <c r="D1389" i="9"/>
  <c r="D341" i="9"/>
  <c r="C341" i="9"/>
  <c r="A341" i="9"/>
  <c r="D1242" i="9"/>
  <c r="C1242" i="9"/>
  <c r="A1242" i="9"/>
  <c r="A1142" i="9"/>
  <c r="D1142" i="9"/>
  <c r="C1142" i="9"/>
  <c r="A1593" i="9"/>
  <c r="D1593" i="9"/>
  <c r="C1593" i="9"/>
  <c r="D1843" i="9"/>
  <c r="C1843" i="9"/>
  <c r="A1843" i="9"/>
  <c r="A1444" i="9"/>
  <c r="C1444" i="9"/>
  <c r="D1444" i="9"/>
  <c r="D1745" i="9"/>
  <c r="A1745" i="9"/>
  <c r="C1745" i="9"/>
  <c r="A543" i="9"/>
  <c r="D543" i="9"/>
  <c r="C543" i="9"/>
  <c r="A1148" i="9"/>
  <c r="D1148" i="9"/>
  <c r="C1148" i="9"/>
  <c r="A830" i="9"/>
  <c r="C830" i="9"/>
  <c r="D830" i="9"/>
  <c r="D1082" i="9"/>
  <c r="C1082" i="9"/>
  <c r="A1082" i="9"/>
  <c r="D1137" i="9"/>
  <c r="C1137" i="9"/>
  <c r="A1137" i="9"/>
  <c r="D1646" i="9"/>
  <c r="A1646" i="9"/>
  <c r="C1646" i="9"/>
  <c r="A1446" i="9"/>
  <c r="D1446" i="9"/>
  <c r="C1446" i="9"/>
  <c r="A950" i="9"/>
  <c r="C950" i="9"/>
  <c r="D950" i="9"/>
  <c r="D1342" i="9"/>
  <c r="A1342" i="9"/>
  <c r="C1342" i="9"/>
  <c r="A1492" i="9"/>
  <c r="C1492" i="9"/>
  <c r="D1492" i="9"/>
  <c r="A444" i="9"/>
  <c r="C444" i="9"/>
  <c r="D444" i="9"/>
  <c r="D993" i="9"/>
  <c r="A993" i="9"/>
  <c r="C993" i="9"/>
  <c r="D143" i="9"/>
  <c r="A143" i="9"/>
  <c r="C143" i="9"/>
  <c r="C548" i="9"/>
  <c r="A548" i="9"/>
  <c r="D548" i="9"/>
  <c r="A348" i="9"/>
  <c r="D348" i="9"/>
  <c r="C348" i="9"/>
  <c r="D1287" i="9"/>
  <c r="A1287" i="9"/>
  <c r="C1287" i="9"/>
  <c r="C796" i="9"/>
  <c r="A796" i="9"/>
  <c r="D796" i="9"/>
  <c r="C1648" i="9"/>
  <c r="A1648" i="9"/>
  <c r="D1648" i="9"/>
  <c r="C238" i="9"/>
  <c r="A238" i="9"/>
  <c r="D238" i="9"/>
  <c r="C1291" i="9"/>
  <c r="A1291" i="9"/>
  <c r="D1291" i="9"/>
  <c r="A645" i="9"/>
  <c r="D645" i="9"/>
  <c r="C645" i="9"/>
  <c r="A1998" i="9"/>
  <c r="C1998" i="9"/>
  <c r="D1998" i="9"/>
  <c r="A601" i="9"/>
  <c r="D601" i="9"/>
  <c r="C601" i="9"/>
  <c r="C747" i="9"/>
  <c r="D747" i="9"/>
  <c r="A747" i="9"/>
  <c r="C648" i="9"/>
  <c r="A648" i="9"/>
  <c r="D648" i="9"/>
  <c r="C1500" i="9"/>
  <c r="A1500" i="9"/>
  <c r="D1500" i="9"/>
  <c r="A589" i="9"/>
  <c r="C589" i="9"/>
  <c r="D589" i="9"/>
  <c r="C893" i="9"/>
  <c r="D893" i="9"/>
  <c r="A893" i="9"/>
  <c r="C895" i="9"/>
  <c r="A895" i="9"/>
  <c r="D895" i="9"/>
  <c r="D995" i="9"/>
  <c r="A995" i="9"/>
  <c r="C995" i="9"/>
  <c r="D1145" i="9"/>
  <c r="A1145" i="9"/>
  <c r="C1145" i="9"/>
  <c r="A1597" i="9"/>
  <c r="C1597" i="9"/>
  <c r="D1597" i="9"/>
  <c r="A1100" i="9"/>
  <c r="C1100" i="9"/>
  <c r="D1100" i="9"/>
  <c r="C1140" i="9"/>
  <c r="D1140" i="9"/>
  <c r="A1140" i="9"/>
  <c r="A1744" i="9"/>
  <c r="D1744" i="9"/>
  <c r="C1744" i="9"/>
  <c r="C1347" i="9"/>
  <c r="D1347" i="9"/>
  <c r="A1347" i="9"/>
  <c r="A1850" i="9"/>
  <c r="C1850" i="9"/>
  <c r="D1850" i="9"/>
  <c r="A1952" i="9"/>
  <c r="C1952" i="9"/>
  <c r="D1952" i="9"/>
  <c r="C248" i="9"/>
  <c r="D248" i="9"/>
  <c r="A248" i="9"/>
  <c r="D999" i="9"/>
  <c r="A999" i="9"/>
  <c r="C999" i="9"/>
  <c r="D90" i="9"/>
  <c r="A90" i="9"/>
  <c r="C90" i="9"/>
  <c r="C1898" i="9"/>
  <c r="D1898" i="9"/>
  <c r="A1898" i="9"/>
  <c r="C1495" i="9"/>
  <c r="A1495" i="9"/>
  <c r="D1495" i="9"/>
  <c r="A848" i="9"/>
  <c r="D848" i="9"/>
  <c r="C848" i="9"/>
  <c r="C287" i="9"/>
  <c r="A287" i="9"/>
  <c r="D287" i="9"/>
  <c r="A1392" i="9"/>
  <c r="D1392" i="9"/>
  <c r="C1392" i="9"/>
  <c r="C1546" i="9"/>
  <c r="A1546" i="9"/>
  <c r="D1546" i="9"/>
  <c r="A1548" i="9"/>
  <c r="D1548" i="9"/>
  <c r="C1548" i="9"/>
  <c r="C1251" i="9"/>
  <c r="A1251" i="9"/>
  <c r="D1251" i="9"/>
  <c r="C1547" i="9"/>
  <c r="D1547" i="9"/>
  <c r="A1547" i="9"/>
  <c r="A1748" i="9"/>
  <c r="C1748" i="9"/>
  <c r="D1748" i="9"/>
  <c r="D750" i="9"/>
  <c r="A750" i="9"/>
  <c r="C750" i="9"/>
  <c r="C742" i="9"/>
  <c r="D742" i="9"/>
  <c r="A742" i="9"/>
  <c r="D1200" i="9"/>
  <c r="C1200" i="9"/>
  <c r="A1200" i="9"/>
  <c r="D788" i="9"/>
  <c r="C788" i="9"/>
  <c r="A788" i="9"/>
  <c r="C690" i="9"/>
  <c r="A690" i="9"/>
  <c r="D690" i="9"/>
  <c r="D941" i="9"/>
  <c r="C941" i="9"/>
  <c r="A941" i="9"/>
  <c r="D692" i="9"/>
  <c r="C692" i="9"/>
  <c r="A692" i="9"/>
  <c r="C1594" i="9"/>
  <c r="A1594" i="9"/>
  <c r="D1594" i="9"/>
  <c r="C198" i="9"/>
  <c r="D198" i="9"/>
  <c r="A198" i="9"/>
  <c r="C100" i="9"/>
  <c r="D100" i="9"/>
  <c r="A100" i="9"/>
  <c r="D1187" i="9"/>
  <c r="A1187" i="9"/>
  <c r="C1187" i="9"/>
  <c r="C339" i="9"/>
  <c r="D339" i="9"/>
  <c r="A339" i="9"/>
  <c r="C939" i="9"/>
  <c r="D939" i="9"/>
  <c r="A939" i="9"/>
  <c r="D691" i="9"/>
  <c r="A691" i="9"/>
  <c r="C691" i="9"/>
  <c r="C1193" i="9"/>
  <c r="D1193" i="9"/>
  <c r="A1193" i="9"/>
  <c r="C547" i="9"/>
  <c r="D547" i="9"/>
  <c r="A547" i="9"/>
  <c r="C1499" i="9"/>
  <c r="D1499" i="9"/>
  <c r="A1499" i="9"/>
  <c r="D1995" i="9"/>
  <c r="A1995" i="9"/>
  <c r="C1995" i="9"/>
  <c r="A1398" i="9"/>
  <c r="C1398" i="9"/>
  <c r="D1398" i="9"/>
  <c r="D299" i="9"/>
  <c r="A299" i="9"/>
  <c r="C299" i="9"/>
  <c r="C500" i="9"/>
  <c r="A500" i="9"/>
  <c r="D500" i="9"/>
  <c r="A187" i="9"/>
  <c r="D187" i="9"/>
  <c r="C187" i="9"/>
  <c r="C639" i="9"/>
  <c r="A639" i="9"/>
  <c r="D639" i="9"/>
  <c r="C1638" i="9"/>
  <c r="A1638" i="9"/>
  <c r="D1638" i="9"/>
  <c r="A1241" i="9"/>
  <c r="D1241" i="9"/>
  <c r="C1241" i="9"/>
  <c r="D1394" i="9"/>
  <c r="A1394" i="9"/>
  <c r="C1394" i="9"/>
  <c r="C1248" i="9"/>
  <c r="D1248" i="9"/>
  <c r="A1248" i="9"/>
  <c r="A2049" i="9"/>
  <c r="C2049" i="9"/>
  <c r="D2049" i="9"/>
  <c r="C1693" i="9"/>
  <c r="D1693" i="9"/>
  <c r="A1693" i="9"/>
  <c r="A294" i="9"/>
  <c r="C294" i="9"/>
  <c r="D294" i="9"/>
  <c r="C1345" i="9"/>
  <c r="D1345" i="9"/>
  <c r="A1345" i="9"/>
  <c r="D397" i="9"/>
  <c r="A397" i="9"/>
  <c r="C397" i="9"/>
  <c r="D498" i="9"/>
  <c r="A498" i="9"/>
  <c r="C498" i="9"/>
  <c r="A405" i="9"/>
  <c r="C405" i="9"/>
  <c r="D405" i="9"/>
  <c r="C45" i="9"/>
  <c r="A45" i="9"/>
  <c r="D45" i="9"/>
  <c r="C746" i="9"/>
  <c r="A746" i="9"/>
  <c r="D746" i="9"/>
  <c r="A1447" i="9"/>
  <c r="D1447" i="9"/>
  <c r="C1447" i="9"/>
  <c r="C2046" i="9"/>
  <c r="A2046" i="9"/>
  <c r="D2046" i="9"/>
  <c r="D1598" i="9"/>
  <c r="A1598" i="9"/>
  <c r="C1598" i="9"/>
  <c r="C1399" i="9"/>
  <c r="D1399" i="9"/>
  <c r="A1399" i="9"/>
  <c r="A899" i="9"/>
  <c r="C899" i="9"/>
  <c r="D899" i="9"/>
  <c r="C352" i="9"/>
  <c r="A352" i="9"/>
  <c r="D352" i="9"/>
  <c r="A942" i="9"/>
  <c r="C942" i="9"/>
  <c r="D942" i="9"/>
  <c r="C592" i="9"/>
  <c r="A592" i="9"/>
  <c r="D592" i="9"/>
  <c r="C1493" i="9"/>
  <c r="A1493" i="9"/>
  <c r="D1493" i="9"/>
  <c r="C343" i="9"/>
  <c r="A343" i="9"/>
  <c r="D343" i="9"/>
  <c r="D1545" i="9"/>
  <c r="A1545" i="9"/>
  <c r="C1545" i="9"/>
  <c r="D95" i="9"/>
  <c r="A95" i="9"/>
  <c r="C95" i="9"/>
  <c r="C1797" i="9"/>
  <c r="D1797" i="9"/>
  <c r="A1797" i="9"/>
  <c r="D653" i="9"/>
  <c r="C653" i="9"/>
  <c r="A653" i="9"/>
  <c r="C50" i="9"/>
  <c r="A50" i="9"/>
  <c r="D50" i="9"/>
  <c r="A251" i="9"/>
  <c r="C251" i="9"/>
  <c r="D251" i="9"/>
  <c r="D753" i="9"/>
  <c r="A753" i="9"/>
  <c r="C753" i="9"/>
  <c r="D201" i="9"/>
  <c r="A201" i="9"/>
  <c r="C201" i="9"/>
  <c r="C454" i="9"/>
  <c r="D454" i="9"/>
  <c r="A454" i="9"/>
  <c r="A102" i="9"/>
  <c r="C102" i="9"/>
  <c r="D102" i="9"/>
  <c r="C1550" i="9"/>
  <c r="D1550" i="9"/>
  <c r="A1550" i="9"/>
  <c r="A700" i="9"/>
  <c r="C700" i="9"/>
  <c r="D700" i="9"/>
  <c r="D552" i="9"/>
  <c r="A552" i="9"/>
  <c r="C552" i="9"/>
  <c r="A901" i="9"/>
  <c r="D901" i="9"/>
  <c r="C901" i="9"/>
  <c r="C755" i="9"/>
  <c r="D755" i="9"/>
  <c r="A755" i="9"/>
  <c r="D1602" i="9"/>
  <c r="C1602" i="9"/>
  <c r="A1602" i="9"/>
  <c r="D1151" i="9"/>
  <c r="C1151" i="9"/>
  <c r="A1151" i="9"/>
  <c r="D1202" i="9"/>
  <c r="C1202" i="9"/>
  <c r="A1202" i="9"/>
  <c r="C353" i="9"/>
  <c r="A353" i="9"/>
  <c r="D353" i="9"/>
  <c r="A851" i="9"/>
  <c r="C851" i="9"/>
  <c r="D851" i="9"/>
  <c r="A1754" i="9"/>
  <c r="C1754" i="9"/>
  <c r="D1754" i="9"/>
  <c r="D1852" i="9"/>
  <c r="A1852" i="9"/>
  <c r="C1852" i="9"/>
  <c r="C2001" i="9"/>
  <c r="A2001" i="9"/>
  <c r="D2001" i="9"/>
  <c r="D1551" i="9"/>
  <c r="A1551" i="9"/>
  <c r="C1551" i="9"/>
  <c r="D905" i="9"/>
  <c r="A905" i="9"/>
  <c r="C905" i="9"/>
  <c r="D1704" i="9"/>
  <c r="A1704" i="9"/>
  <c r="C1704" i="9"/>
  <c r="A1007" i="9"/>
  <c r="C1007" i="9"/>
  <c r="D1007" i="9"/>
  <c r="C1304" i="9"/>
  <c r="D1304" i="9"/>
  <c r="A1304" i="9"/>
  <c r="C1654" i="9"/>
  <c r="A1654" i="9"/>
  <c r="D1654" i="9"/>
  <c r="C805" i="9"/>
  <c r="D805" i="9"/>
  <c r="A805" i="9"/>
  <c r="D1556" i="9"/>
  <c r="A1556" i="9"/>
  <c r="C1556" i="9"/>
  <c r="D1357" i="9"/>
  <c r="A1357" i="9"/>
  <c r="C1357" i="9"/>
  <c r="C952" i="9"/>
  <c r="D952" i="9"/>
  <c r="A952" i="9"/>
  <c r="C1601" i="9"/>
  <c r="A1601" i="9"/>
  <c r="D1601" i="9"/>
  <c r="D252" i="9"/>
  <c r="A252" i="9"/>
  <c r="C252" i="9"/>
  <c r="D1203" i="9"/>
  <c r="C1203" i="9"/>
  <c r="A1203" i="9"/>
  <c r="C1256" i="9"/>
  <c r="D1256" i="9"/>
  <c r="A1256" i="9"/>
  <c r="D1106" i="9"/>
  <c r="C1106" i="9"/>
  <c r="A1106" i="9"/>
  <c r="A1402" i="9"/>
  <c r="C1402" i="9"/>
  <c r="D1402" i="9"/>
  <c r="C1653" i="9"/>
  <c r="D1653" i="9"/>
  <c r="A1653" i="9"/>
  <c r="C1807" i="9"/>
  <c r="A1807" i="9"/>
  <c r="D1807" i="9"/>
  <c r="D305" i="9"/>
  <c r="C305" i="9"/>
  <c r="A305" i="9"/>
  <c r="D1204" i="9"/>
  <c r="C1204" i="9"/>
  <c r="A1204" i="9"/>
  <c r="C1904" i="9"/>
  <c r="A1904" i="9"/>
  <c r="D1904" i="9"/>
  <c r="A256" i="9"/>
  <c r="C256" i="9"/>
  <c r="D256" i="9"/>
  <c r="C857" i="9"/>
  <c r="D857" i="9"/>
  <c r="A857" i="9"/>
  <c r="D152" i="9"/>
  <c r="A152" i="9"/>
  <c r="C152" i="9"/>
  <c r="A2057" i="9"/>
  <c r="D2057" i="9"/>
  <c r="C2057" i="9"/>
  <c r="D1954" i="9"/>
  <c r="C1954" i="9"/>
  <c r="A1954" i="9"/>
  <c r="D752" i="9"/>
  <c r="A752" i="9"/>
  <c r="C752" i="9"/>
  <c r="A1951" i="9"/>
  <c r="C1951" i="9"/>
  <c r="D1951" i="9"/>
  <c r="D401" i="9"/>
  <c r="A401" i="9"/>
  <c r="C401" i="9"/>
  <c r="C705" i="9"/>
  <c r="D705" i="9"/>
  <c r="A705" i="9"/>
  <c r="D2054" i="9"/>
  <c r="A2054" i="9"/>
  <c r="C2054" i="9"/>
  <c r="D303" i="9"/>
  <c r="C303" i="9"/>
  <c r="A303" i="9"/>
  <c r="D1006" i="9"/>
  <c r="A1006" i="9"/>
  <c r="C1006" i="9"/>
  <c r="C1557" i="9"/>
  <c r="D1557" i="9"/>
  <c r="A1557" i="9"/>
  <c r="C1053" i="9"/>
  <c r="D1053" i="9"/>
  <c r="A1053" i="9"/>
  <c r="C604" i="9"/>
  <c r="D604" i="9"/>
  <c r="A604" i="9"/>
  <c r="D1205" i="9"/>
  <c r="A1205" i="9"/>
  <c r="C1205" i="9"/>
  <c r="A404" i="9"/>
  <c r="C404" i="9"/>
  <c r="D404" i="9"/>
  <c r="C1756" i="9"/>
  <c r="D1756" i="9"/>
  <c r="A1756" i="9"/>
  <c r="D507" i="9"/>
  <c r="A507" i="9"/>
  <c r="C507" i="9"/>
  <c r="C2007" i="9"/>
  <c r="A2007" i="9"/>
  <c r="D2007" i="9"/>
  <c r="A906" i="9"/>
  <c r="C906" i="9"/>
  <c r="D906" i="9"/>
  <c r="A257" i="9"/>
  <c r="C257" i="9"/>
  <c r="D257" i="9"/>
  <c r="D855" i="9"/>
  <c r="A855" i="9"/>
  <c r="C855" i="9"/>
  <c r="C1607" i="9"/>
  <c r="D1607" i="9"/>
  <c r="A1607" i="9"/>
  <c r="A555" i="9"/>
  <c r="C555" i="9"/>
  <c r="D555" i="9"/>
  <c r="C657" i="9"/>
  <c r="D657" i="9"/>
  <c r="A657" i="9"/>
  <c r="C804" i="9"/>
  <c r="D804" i="9"/>
  <c r="A804" i="9"/>
  <c r="D1157" i="9"/>
  <c r="A1157" i="9"/>
  <c r="C1157" i="9"/>
  <c r="C1077" i="9"/>
  <c r="D1077" i="9"/>
  <c r="A1077" i="9"/>
  <c r="C128" i="9"/>
  <c r="A128" i="9"/>
  <c r="D128" i="9"/>
  <c r="C280" i="9"/>
  <c r="D280" i="9"/>
  <c r="A280" i="9"/>
  <c r="A61" i="9"/>
  <c r="C61" i="9"/>
  <c r="D61" i="9"/>
  <c r="D20" i="9"/>
  <c r="A20" i="9"/>
  <c r="C20" i="9"/>
  <c r="C223" i="9"/>
  <c r="A223" i="9"/>
  <c r="D223" i="9"/>
  <c r="C376" i="9"/>
  <c r="A376" i="9"/>
  <c r="D376" i="9"/>
  <c r="A729" i="9"/>
  <c r="C729" i="9"/>
  <c r="D729" i="9"/>
  <c r="A583" i="9"/>
  <c r="C583" i="9"/>
  <c r="D583" i="9"/>
  <c r="D472" i="9"/>
  <c r="C472" i="9"/>
  <c r="A472" i="9"/>
  <c r="D1335" i="9"/>
  <c r="A1335" i="9"/>
  <c r="C1335" i="9"/>
  <c r="D330" i="9"/>
  <c r="A330" i="9"/>
  <c r="C330" i="9"/>
  <c r="D1284" i="9"/>
  <c r="A1284" i="9"/>
  <c r="C1284" i="9"/>
  <c r="D432" i="9"/>
  <c r="C432" i="9"/>
  <c r="A432" i="9"/>
  <c r="A333" i="9"/>
  <c r="D333" i="9"/>
  <c r="C333" i="9"/>
  <c r="D120" i="9"/>
  <c r="C120" i="9"/>
  <c r="A120" i="9"/>
  <c r="C1334" i="9"/>
  <c r="A1334" i="9"/>
  <c r="D1334" i="9"/>
  <c r="C586" i="9"/>
  <c r="A586" i="9"/>
  <c r="D586" i="9"/>
  <c r="C380" i="9"/>
  <c r="A380" i="9"/>
  <c r="D380" i="9"/>
  <c r="D8" i="9"/>
  <c r="A8" i="9"/>
  <c r="C8" i="9"/>
  <c r="A518" i="9"/>
  <c r="D518" i="9"/>
  <c r="C518" i="9"/>
  <c r="A1436" i="9"/>
  <c r="C1436" i="9"/>
  <c r="D1436" i="9"/>
  <c r="A1285" i="9"/>
  <c r="C1285" i="9"/>
  <c r="D1285" i="9"/>
  <c r="D418" i="9"/>
  <c r="A418" i="9"/>
  <c r="C418" i="9"/>
  <c r="A480" i="9"/>
  <c r="D480" i="9"/>
  <c r="C480" i="9"/>
  <c r="C170" i="9"/>
  <c r="D170" i="9"/>
  <c r="A170" i="9"/>
  <c r="D434" i="9"/>
  <c r="A434" i="9"/>
  <c r="C434" i="9"/>
  <c r="D264" i="9"/>
  <c r="A264" i="9"/>
  <c r="C264" i="9"/>
  <c r="A1286" i="9"/>
  <c r="D1286" i="9"/>
  <c r="C1286" i="9"/>
  <c r="D416" i="9"/>
  <c r="A416" i="9"/>
  <c r="C416" i="9"/>
  <c r="D619" i="9"/>
  <c r="C619" i="9"/>
  <c r="A619" i="9"/>
  <c r="D470" i="9"/>
  <c r="C470" i="9"/>
  <c r="A470" i="9"/>
  <c r="A19" i="9"/>
  <c r="D19" i="9"/>
  <c r="C19" i="9"/>
  <c r="C22" i="9"/>
  <c r="A22" i="9"/>
  <c r="D22" i="9"/>
  <c r="A173" i="9"/>
  <c r="D173" i="9"/>
  <c r="C173" i="9"/>
  <c r="A773" i="9"/>
  <c r="D773" i="9"/>
  <c r="C773" i="9"/>
  <c r="C925" i="9"/>
  <c r="A925" i="9"/>
  <c r="D925" i="9"/>
  <c r="D476" i="9"/>
  <c r="C476" i="9"/>
  <c r="A476" i="9"/>
  <c r="C777" i="9"/>
  <c r="A777" i="9"/>
  <c r="D777" i="9"/>
  <c r="C1028" i="9"/>
  <c r="A1028" i="9"/>
  <c r="D1028" i="9"/>
  <c r="C180" i="9"/>
  <c r="D180" i="9"/>
  <c r="A180" i="9"/>
  <c r="A631" i="9"/>
  <c r="C631" i="9"/>
  <c r="D631" i="9"/>
  <c r="C283" i="9"/>
  <c r="D283" i="9"/>
  <c r="A283" i="9"/>
  <c r="A184" i="9"/>
  <c r="C184" i="9"/>
  <c r="D184" i="9"/>
  <c r="A1385" i="9"/>
  <c r="C1385" i="9"/>
  <c r="D1385" i="9"/>
  <c r="D113" i="9"/>
  <c r="C113" i="9"/>
  <c r="A113" i="9"/>
  <c r="C724" i="9"/>
  <c r="A724" i="9"/>
  <c r="D724" i="9"/>
  <c r="A640" i="9"/>
  <c r="C640" i="9"/>
  <c r="D640" i="9"/>
  <c r="C733" i="9"/>
  <c r="D733" i="9"/>
  <c r="A733" i="9"/>
  <c r="D847" i="9"/>
  <c r="A847" i="9"/>
  <c r="C847" i="9"/>
  <c r="C135" i="9"/>
  <c r="A135" i="9"/>
  <c r="D135" i="9"/>
  <c r="A70" i="9"/>
  <c r="D70" i="9"/>
  <c r="C70" i="9"/>
  <c r="C1031" i="9"/>
  <c r="D1031" i="9"/>
  <c r="A1031" i="9"/>
  <c r="D519" i="9"/>
  <c r="C519" i="9"/>
  <c r="A519" i="9"/>
  <c r="D338" i="9"/>
  <c r="A338" i="9"/>
  <c r="C338" i="9"/>
  <c r="C466" i="9"/>
  <c r="A466" i="9"/>
  <c r="D466" i="9"/>
  <c r="C720" i="9"/>
  <c r="D720" i="9"/>
  <c r="A720" i="9"/>
  <c r="A168" i="9"/>
  <c r="D168" i="9"/>
  <c r="C168" i="9"/>
  <c r="D227" i="9"/>
  <c r="C227" i="9"/>
  <c r="A227" i="9"/>
  <c r="D1230" i="9"/>
  <c r="C1230" i="9"/>
  <c r="A1230" i="9"/>
  <c r="D186" i="9"/>
  <c r="C186" i="9"/>
  <c r="A186" i="9"/>
  <c r="A568" i="9"/>
  <c r="D568" i="9"/>
  <c r="C568" i="9"/>
  <c r="C417" i="9"/>
  <c r="A417" i="9"/>
  <c r="D417" i="9"/>
  <c r="C1078" i="9"/>
  <c r="A1078" i="9"/>
  <c r="D1078" i="9"/>
  <c r="C980" i="9"/>
  <c r="A980" i="9"/>
  <c r="D980" i="9"/>
  <c r="A481" i="9"/>
  <c r="D481" i="9"/>
  <c r="C481" i="9"/>
  <c r="D1282" i="9"/>
  <c r="C1282" i="9"/>
  <c r="A1282" i="9"/>
  <c r="C436" i="9"/>
  <c r="A436" i="9"/>
  <c r="D436" i="9"/>
  <c r="D335" i="9"/>
  <c r="A335" i="9"/>
  <c r="C335" i="9"/>
  <c r="A108" i="9"/>
  <c r="C108" i="9"/>
  <c r="D108" i="9"/>
  <c r="C676" i="9"/>
  <c r="A676" i="9"/>
  <c r="D676" i="9"/>
  <c r="D1689" i="9"/>
  <c r="C1689" i="9"/>
  <c r="A1689" i="9"/>
  <c r="A133" i="9"/>
  <c r="D133" i="9"/>
  <c r="C133" i="9"/>
  <c r="A1290" i="9"/>
  <c r="D1290" i="9"/>
  <c r="C1290" i="9"/>
  <c r="A219" i="9"/>
  <c r="C219" i="9"/>
  <c r="D219" i="9"/>
  <c r="C232" i="9"/>
  <c r="A232" i="9"/>
  <c r="D232" i="9"/>
  <c r="C21" i="9"/>
  <c r="A21" i="9"/>
  <c r="D21" i="9"/>
  <c r="A1129" i="9"/>
  <c r="C1129" i="9"/>
  <c r="D1129" i="9"/>
  <c r="C1333" i="9"/>
  <c r="D1333" i="9"/>
  <c r="A1333" i="9"/>
  <c r="A236" i="9"/>
  <c r="C236" i="9"/>
  <c r="D236" i="9"/>
  <c r="C425" i="9"/>
  <c r="D425" i="9"/>
  <c r="A425" i="9"/>
  <c r="D1283" i="9"/>
  <c r="A1283" i="9"/>
  <c r="C1283" i="9"/>
  <c r="D59" i="9"/>
  <c r="A59" i="9"/>
  <c r="C59" i="9"/>
  <c r="A262" i="9"/>
  <c r="D262" i="9"/>
  <c r="C262" i="9"/>
  <c r="C214" i="9"/>
  <c r="D214" i="9"/>
  <c r="A214" i="9"/>
  <c r="A776" i="9"/>
  <c r="D776" i="9"/>
  <c r="C776" i="9"/>
  <c r="D237" i="9"/>
  <c r="C237" i="9"/>
  <c r="A237" i="9"/>
  <c r="A68" i="9"/>
  <c r="D68" i="9"/>
  <c r="C68" i="9"/>
  <c r="D320" i="9"/>
  <c r="C320" i="9"/>
  <c r="A320" i="9"/>
  <c r="D111" i="9"/>
  <c r="A111" i="9"/>
  <c r="C111" i="9"/>
  <c r="A520" i="9"/>
  <c r="C520" i="9"/>
  <c r="D520" i="9"/>
  <c r="C276" i="9"/>
  <c r="A276" i="9"/>
  <c r="D276" i="9"/>
  <c r="A181" i="9"/>
  <c r="D181" i="9"/>
  <c r="C181" i="9"/>
  <c r="A736" i="9"/>
  <c r="D736" i="9"/>
  <c r="C736" i="9"/>
  <c r="A169" i="9"/>
  <c r="D169" i="9"/>
  <c r="C169" i="9"/>
  <c r="D517" i="9"/>
  <c r="C517" i="9"/>
  <c r="A517" i="9"/>
  <c r="A420" i="9"/>
  <c r="D420" i="9"/>
  <c r="C420" i="9"/>
  <c r="A672" i="9"/>
  <c r="D672" i="9"/>
  <c r="C672" i="9"/>
  <c r="D523" i="9"/>
  <c r="C523" i="9"/>
  <c r="A523" i="9"/>
  <c r="D373" i="9"/>
  <c r="C373" i="9"/>
  <c r="A373" i="9"/>
  <c r="C225" i="9"/>
  <c r="A225" i="9"/>
  <c r="D225" i="9"/>
  <c r="C176" i="9"/>
  <c r="A176" i="9"/>
  <c r="D176" i="9"/>
  <c r="D678" i="9"/>
  <c r="C678" i="9"/>
  <c r="A678" i="9"/>
  <c r="C127" i="9"/>
  <c r="A127" i="9"/>
  <c r="D127" i="9"/>
  <c r="C580" i="9"/>
  <c r="A580" i="9"/>
  <c r="D580" i="9"/>
  <c r="C781" i="9"/>
  <c r="A781" i="9"/>
  <c r="D781" i="9"/>
  <c r="D83" i="9"/>
  <c r="C83" i="9"/>
  <c r="A83" i="9"/>
  <c r="A735" i="9"/>
  <c r="D735" i="9"/>
  <c r="C735" i="9"/>
  <c r="D1435" i="9"/>
  <c r="C1435" i="9"/>
  <c r="A1435" i="9"/>
  <c r="C314" i="9"/>
  <c r="D314" i="9"/>
  <c r="A314" i="9"/>
  <c r="A479" i="9"/>
  <c r="C479" i="9"/>
  <c r="D479" i="9"/>
  <c r="C531" i="9"/>
  <c r="D531" i="9"/>
  <c r="A531" i="9"/>
  <c r="A696" i="9"/>
  <c r="D696" i="9"/>
  <c r="C696" i="9"/>
  <c r="A1037" i="9"/>
  <c r="D1037" i="9"/>
  <c r="C1037" i="9"/>
  <c r="C115" i="9"/>
  <c r="D115" i="9"/>
  <c r="A115" i="9"/>
  <c r="D366" i="9"/>
  <c r="C366" i="9"/>
  <c r="A366" i="9"/>
  <c r="D17" i="9"/>
  <c r="A17" i="9"/>
  <c r="C17" i="9"/>
  <c r="A318" i="9"/>
  <c r="C318" i="9"/>
  <c r="D318" i="9"/>
  <c r="D319" i="9"/>
  <c r="A319" i="9"/>
  <c r="C319" i="9"/>
  <c r="C69" i="9"/>
  <c r="A69" i="9"/>
  <c r="D69" i="9"/>
  <c r="C272" i="9"/>
  <c r="A272" i="9"/>
  <c r="D272" i="9"/>
  <c r="C827" i="9"/>
  <c r="A827" i="9"/>
  <c r="D827" i="9"/>
  <c r="A75" i="9"/>
  <c r="C75" i="9"/>
  <c r="D75" i="9"/>
  <c r="C178" i="9"/>
  <c r="D178" i="9"/>
  <c r="A178" i="9"/>
  <c r="D979" i="9"/>
  <c r="C979" i="9"/>
  <c r="A979" i="9"/>
  <c r="D382" i="9"/>
  <c r="C382" i="9"/>
  <c r="A382" i="9"/>
  <c r="D1434" i="9"/>
  <c r="A1434" i="9"/>
  <c r="C1434" i="9"/>
  <c r="D841" i="9"/>
  <c r="A841" i="9"/>
  <c r="C841" i="9"/>
  <c r="D1793" i="9"/>
  <c r="A1793" i="9"/>
  <c r="C1793" i="9"/>
  <c r="C332" i="9"/>
  <c r="D332" i="9"/>
  <c r="A332" i="9"/>
  <c r="D734" i="9"/>
  <c r="A734" i="9"/>
  <c r="C734" i="9"/>
  <c r="D1033" i="9"/>
  <c r="A1033" i="9"/>
  <c r="C1033" i="9"/>
  <c r="A1036" i="9"/>
  <c r="C1036" i="9"/>
  <c r="D1036" i="9"/>
  <c r="D88" i="9"/>
  <c r="A88" i="9"/>
  <c r="C88" i="9"/>
  <c r="D1540" i="9"/>
  <c r="A1540" i="9"/>
  <c r="C1540" i="9"/>
  <c r="D989" i="9"/>
  <c r="A989" i="9"/>
  <c r="C989" i="9"/>
  <c r="A441" i="9"/>
  <c r="C441" i="9"/>
  <c r="D441" i="9"/>
  <c r="C1647" i="9"/>
  <c r="A1647" i="9"/>
  <c r="D1647" i="9"/>
  <c r="A322" i="9"/>
  <c r="D322" i="9"/>
  <c r="C322" i="9"/>
  <c r="C526" i="9"/>
  <c r="A526" i="9"/>
  <c r="D526" i="9"/>
  <c r="A875" i="9"/>
  <c r="D875" i="9"/>
  <c r="C875" i="9"/>
  <c r="D27" i="9"/>
  <c r="A27" i="9"/>
  <c r="C27" i="9"/>
  <c r="A929" i="9"/>
  <c r="D929" i="9"/>
  <c r="C929" i="9"/>
  <c r="D1030" i="9"/>
  <c r="A1030" i="9"/>
  <c r="C1030" i="9"/>
  <c r="D1035" i="9"/>
  <c r="C1035" i="9"/>
  <c r="A1035" i="9"/>
  <c r="D789" i="9"/>
  <c r="A789" i="9"/>
  <c r="C789" i="9"/>
  <c r="D1044" i="9"/>
  <c r="A1044" i="9"/>
  <c r="C1044" i="9"/>
  <c r="C1231" i="9"/>
  <c r="A1231" i="9"/>
  <c r="D1231" i="9"/>
  <c r="C235" i="9"/>
  <c r="D235" i="9"/>
  <c r="A235" i="9"/>
  <c r="A334" i="9"/>
  <c r="C334" i="9"/>
  <c r="D334" i="9"/>
  <c r="D635" i="9"/>
  <c r="A635" i="9"/>
  <c r="C635" i="9"/>
  <c r="D1087" i="9"/>
  <c r="A1087" i="9"/>
  <c r="C1087" i="9"/>
  <c r="A1139" i="9"/>
  <c r="C1139" i="9"/>
  <c r="D1139" i="9"/>
  <c r="A242" i="9"/>
  <c r="C242" i="9"/>
  <c r="D242" i="9"/>
  <c r="C572" i="9"/>
  <c r="D572" i="9"/>
  <c r="A572" i="9"/>
  <c r="A924" i="9"/>
  <c r="C924" i="9"/>
  <c r="D924" i="9"/>
  <c r="D424" i="9"/>
  <c r="A424" i="9"/>
  <c r="C424" i="9"/>
  <c r="C926" i="9"/>
  <c r="D926" i="9"/>
  <c r="A926" i="9"/>
  <c r="D528" i="9"/>
  <c r="A528" i="9"/>
  <c r="C528" i="9"/>
  <c r="C30" i="9"/>
  <c r="A30" i="9"/>
  <c r="D30" i="9"/>
  <c r="A1236" i="9"/>
  <c r="C1236" i="9"/>
  <c r="D1236" i="9"/>
  <c r="D891" i="9"/>
  <c r="A891" i="9"/>
  <c r="C891" i="9"/>
  <c r="D744" i="9"/>
  <c r="A744" i="9"/>
  <c r="C744" i="9"/>
  <c r="D882" i="9"/>
  <c r="A882" i="9"/>
  <c r="C882" i="9"/>
  <c r="D1084" i="9"/>
  <c r="A1084" i="9"/>
  <c r="C1084" i="9"/>
  <c r="C1186" i="9"/>
  <c r="D1186" i="9"/>
  <c r="A1186" i="9"/>
  <c r="A136" i="9"/>
  <c r="C136" i="9"/>
  <c r="D136" i="9"/>
  <c r="C1138" i="9"/>
  <c r="D1138" i="9"/>
  <c r="A1138" i="9"/>
  <c r="D389" i="9"/>
  <c r="A389" i="9"/>
  <c r="C389" i="9"/>
  <c r="D89" i="9"/>
  <c r="A89" i="9"/>
  <c r="C89" i="9"/>
  <c r="C1541" i="9"/>
  <c r="D1541" i="9"/>
  <c r="A1541" i="9"/>
  <c r="A440" i="9"/>
  <c r="C440" i="9"/>
  <c r="D440" i="9"/>
  <c r="D889" i="9"/>
  <c r="A889" i="9"/>
  <c r="C889" i="9"/>
  <c r="D1340" i="9"/>
  <c r="A1340" i="9"/>
  <c r="C1340" i="9"/>
  <c r="C741" i="9"/>
  <c r="D741" i="9"/>
  <c r="A741" i="9"/>
  <c r="C541" i="9"/>
  <c r="D541" i="9"/>
  <c r="A541" i="9"/>
  <c r="C1742" i="9"/>
  <c r="A1742" i="9"/>
  <c r="D1742" i="9"/>
  <c r="D392" i="9"/>
  <c r="C392" i="9"/>
  <c r="A392" i="9"/>
  <c r="D1393" i="9"/>
  <c r="C1393" i="9"/>
  <c r="A1393" i="9"/>
  <c r="C1794" i="9"/>
  <c r="A1794" i="9"/>
  <c r="D1794" i="9"/>
  <c r="C594" i="9"/>
  <c r="D594" i="9"/>
  <c r="A594" i="9"/>
  <c r="A1746" i="9"/>
  <c r="C1746" i="9"/>
  <c r="D1746" i="9"/>
  <c r="C1944" i="9"/>
  <c r="A1944" i="9"/>
  <c r="D1944" i="9"/>
  <c r="A549" i="9"/>
  <c r="C549" i="9"/>
  <c r="D549" i="9"/>
  <c r="A630" i="9"/>
  <c r="C630" i="9"/>
  <c r="D630" i="9"/>
  <c r="C533" i="9"/>
  <c r="A533" i="9"/>
  <c r="D533" i="9"/>
  <c r="C937" i="9"/>
  <c r="A937" i="9"/>
  <c r="D937" i="9"/>
  <c r="A749" i="9"/>
  <c r="D749" i="9"/>
  <c r="C749" i="9"/>
  <c r="A1849" i="9"/>
  <c r="D1849" i="9"/>
  <c r="C1849" i="9"/>
  <c r="D439" i="9"/>
  <c r="A439" i="9"/>
  <c r="C439" i="9"/>
  <c r="A142" i="9"/>
  <c r="C142" i="9"/>
  <c r="D142" i="9"/>
  <c r="C694" i="9"/>
  <c r="D694" i="9"/>
  <c r="A694" i="9"/>
  <c r="C1294" i="9"/>
  <c r="D1294" i="9"/>
  <c r="A1294" i="9"/>
  <c r="C994" i="9"/>
  <c r="A994" i="9"/>
  <c r="D994" i="9"/>
  <c r="A1344" i="9"/>
  <c r="D1344" i="9"/>
  <c r="C1344" i="9"/>
  <c r="C1038" i="9"/>
  <c r="A1038" i="9"/>
  <c r="D1038" i="9"/>
  <c r="C1302" i="9"/>
  <c r="A1302" i="9"/>
  <c r="D1302" i="9"/>
  <c r="A699" i="9"/>
  <c r="C699" i="9"/>
  <c r="D699" i="9"/>
  <c r="A1893" i="9"/>
  <c r="C1893" i="9"/>
  <c r="D1893" i="9"/>
  <c r="C448" i="9"/>
  <c r="A448" i="9"/>
  <c r="D448" i="9"/>
  <c r="C388" i="9"/>
  <c r="A388" i="9"/>
  <c r="D388" i="9"/>
  <c r="C1092" i="9"/>
  <c r="A1092" i="9"/>
  <c r="D1092" i="9"/>
  <c r="A546" i="9"/>
  <c r="D546" i="9"/>
  <c r="C546" i="9"/>
  <c r="D798" i="9"/>
  <c r="C798" i="9"/>
  <c r="A798" i="9"/>
  <c r="A652" i="9"/>
  <c r="D652" i="9"/>
  <c r="C652" i="9"/>
  <c r="C947" i="9"/>
  <c r="D947" i="9"/>
  <c r="A947" i="9"/>
  <c r="C1449" i="9"/>
  <c r="D1449" i="9"/>
  <c r="A1449" i="9"/>
  <c r="D1650" i="9"/>
  <c r="A1650" i="9"/>
  <c r="C1650" i="9"/>
  <c r="A1641" i="9"/>
  <c r="D1641" i="9"/>
  <c r="C1641" i="9"/>
  <c r="C1894" i="9"/>
  <c r="A1894" i="9"/>
  <c r="D1894" i="9"/>
  <c r="A1096" i="9"/>
  <c r="D1096" i="9"/>
  <c r="C1096" i="9"/>
  <c r="D945" i="9"/>
  <c r="C945" i="9"/>
  <c r="A945" i="9"/>
  <c r="C1945" i="9"/>
  <c r="D1945" i="9"/>
  <c r="A1945" i="9"/>
  <c r="C247" i="9"/>
  <c r="D247" i="9"/>
  <c r="A247" i="9"/>
  <c r="A137" i="9"/>
  <c r="C137" i="9"/>
  <c r="D137" i="9"/>
  <c r="C591" i="9"/>
  <c r="D591" i="9"/>
  <c r="A591" i="9"/>
  <c r="C344" i="9"/>
  <c r="D344" i="9"/>
  <c r="A344" i="9"/>
  <c r="A1197" i="9"/>
  <c r="C1197" i="9"/>
  <c r="D1197" i="9"/>
  <c r="C151" i="9"/>
  <c r="D151" i="9"/>
  <c r="A151" i="9"/>
  <c r="A697" i="9"/>
  <c r="C697" i="9"/>
  <c r="D697" i="9"/>
  <c r="C748" i="9"/>
  <c r="D748" i="9"/>
  <c r="A748" i="9"/>
  <c r="C49" i="9"/>
  <c r="A49" i="9"/>
  <c r="D49" i="9"/>
  <c r="C241" i="9"/>
  <c r="D241" i="9"/>
  <c r="A241" i="9"/>
  <c r="A502" i="9"/>
  <c r="D502" i="9"/>
  <c r="C502" i="9"/>
  <c r="A345" i="9"/>
  <c r="D345" i="9"/>
  <c r="C345" i="9"/>
  <c r="C1199" i="9"/>
  <c r="A1199" i="9"/>
  <c r="D1199" i="9"/>
  <c r="C1190" i="9"/>
  <c r="A1190" i="9"/>
  <c r="D1190" i="9"/>
  <c r="A892" i="9"/>
  <c r="D892" i="9"/>
  <c r="C892" i="9"/>
  <c r="C195" i="9"/>
  <c r="A195" i="9"/>
  <c r="D195" i="9"/>
  <c r="A199" i="9"/>
  <c r="D199" i="9"/>
  <c r="C199" i="9"/>
  <c r="C1553" i="9"/>
  <c r="D1553" i="9"/>
  <c r="A1553" i="9"/>
  <c r="D1897" i="9"/>
  <c r="A1897" i="9"/>
  <c r="C1897" i="9"/>
  <c r="D349" i="9"/>
  <c r="C349" i="9"/>
  <c r="A349" i="9"/>
  <c r="D1487" i="9"/>
  <c r="A1487" i="9"/>
  <c r="C1487" i="9"/>
  <c r="A97" i="9"/>
  <c r="C97" i="9"/>
  <c r="D97" i="9"/>
  <c r="C938" i="9"/>
  <c r="A938" i="9"/>
  <c r="D938" i="9"/>
  <c r="A888" i="9"/>
  <c r="D888" i="9"/>
  <c r="C888" i="9"/>
  <c r="D890" i="9"/>
  <c r="C890" i="9"/>
  <c r="A890" i="9"/>
  <c r="D491" i="9"/>
  <c r="C491" i="9"/>
  <c r="A491" i="9"/>
  <c r="A1292" i="9"/>
  <c r="D1292" i="9"/>
  <c r="C1292" i="9"/>
  <c r="A1595" i="9"/>
  <c r="C1595" i="9"/>
  <c r="D1595" i="9"/>
  <c r="D499" i="9"/>
  <c r="A499" i="9"/>
  <c r="C499" i="9"/>
  <c r="A1400" i="9"/>
  <c r="C1400" i="9"/>
  <c r="D1400" i="9"/>
  <c r="D837" i="9"/>
  <c r="A837" i="9"/>
  <c r="C837" i="9"/>
  <c r="C1440" i="9"/>
  <c r="D1440" i="9"/>
  <c r="A1440" i="9"/>
  <c r="D1589" i="9"/>
  <c r="A1589" i="9"/>
  <c r="C1589" i="9"/>
  <c r="C291" i="9"/>
  <c r="D291" i="9"/>
  <c r="A291" i="9"/>
  <c r="A794" i="9"/>
  <c r="D794" i="9"/>
  <c r="C794" i="9"/>
  <c r="D1448" i="9"/>
  <c r="C1448" i="9"/>
  <c r="A1448" i="9"/>
  <c r="C1301" i="9"/>
  <c r="A1301" i="9"/>
  <c r="D1301" i="9"/>
  <c r="C1297" i="9"/>
  <c r="A1297" i="9"/>
  <c r="D1297" i="9"/>
  <c r="D698" i="9"/>
  <c r="C698" i="9"/>
  <c r="A698" i="9"/>
  <c r="A1899" i="9"/>
  <c r="D1899" i="9"/>
  <c r="C1899" i="9"/>
  <c r="D1600" i="9"/>
  <c r="C1600" i="9"/>
  <c r="A1600" i="9"/>
  <c r="C488" i="9"/>
  <c r="A488" i="9"/>
  <c r="D488" i="9"/>
  <c r="C1490" i="9"/>
  <c r="A1490" i="9"/>
  <c r="D1490" i="9"/>
  <c r="D1039" i="9"/>
  <c r="C1039" i="9"/>
  <c r="A1039" i="9"/>
  <c r="D642" i="9"/>
  <c r="C642" i="9"/>
  <c r="A642" i="9"/>
  <c r="A293" i="9"/>
  <c r="C293" i="9"/>
  <c r="D293" i="9"/>
  <c r="D1498" i="9"/>
  <c r="A1498" i="9"/>
  <c r="C1498" i="9"/>
  <c r="A1154" i="9"/>
  <c r="D1154" i="9"/>
  <c r="C1154" i="9"/>
  <c r="D793" i="9"/>
  <c r="A793" i="9"/>
  <c r="C793" i="9"/>
  <c r="A395" i="9"/>
  <c r="C395" i="9"/>
  <c r="D395" i="9"/>
  <c r="A1146" i="9"/>
  <c r="C1146" i="9"/>
  <c r="D1146" i="9"/>
  <c r="C1947" i="9"/>
  <c r="D1947" i="9"/>
  <c r="A1947" i="9"/>
  <c r="A1198" i="9"/>
  <c r="D1198" i="9"/>
  <c r="C1198" i="9"/>
  <c r="A93" i="9"/>
  <c r="D93" i="9"/>
  <c r="C93" i="9"/>
  <c r="C1395" i="9"/>
  <c r="A1395" i="9"/>
  <c r="D1395" i="9"/>
  <c r="A1896" i="9"/>
  <c r="D1896" i="9"/>
  <c r="C1896" i="9"/>
  <c r="D897" i="9"/>
  <c r="C897" i="9"/>
  <c r="A897" i="9"/>
  <c r="A948" i="9"/>
  <c r="D948" i="9"/>
  <c r="C948" i="9"/>
  <c r="D98" i="9"/>
  <c r="A98" i="9"/>
  <c r="C98" i="9"/>
  <c r="A1999" i="9"/>
  <c r="C1999" i="9"/>
  <c r="D1999" i="9"/>
  <c r="C1699" i="9"/>
  <c r="D1699" i="9"/>
  <c r="A1699" i="9"/>
  <c r="A1452" i="9"/>
  <c r="C1452" i="9"/>
  <c r="D1452" i="9"/>
  <c r="D1442" i="9"/>
  <c r="A1442" i="9"/>
  <c r="C1442" i="9"/>
  <c r="A1692" i="9"/>
  <c r="C1692" i="9"/>
  <c r="D1692" i="9"/>
  <c r="A943" i="9"/>
  <c r="D943" i="9"/>
  <c r="C943" i="9"/>
  <c r="D245" i="9"/>
  <c r="A245" i="9"/>
  <c r="C245" i="9"/>
  <c r="C1095" i="9"/>
  <c r="D1095" i="9"/>
  <c r="A1095" i="9"/>
  <c r="C497" i="9"/>
  <c r="D497" i="9"/>
  <c r="A497" i="9"/>
  <c r="A1298" i="9"/>
  <c r="C1298" i="9"/>
  <c r="D1298" i="9"/>
  <c r="A2004" i="9"/>
  <c r="C2004" i="9"/>
  <c r="D2004" i="9"/>
  <c r="D1152" i="9"/>
  <c r="C1152" i="9"/>
  <c r="A1152" i="9"/>
  <c r="D1851" i="9"/>
  <c r="A1851" i="9"/>
  <c r="C1851" i="9"/>
  <c r="A603" i="9"/>
  <c r="D603" i="9"/>
  <c r="C603" i="9"/>
  <c r="C1752" i="9"/>
  <c r="A1752" i="9"/>
  <c r="D1752" i="9"/>
  <c r="A1155" i="9"/>
  <c r="C1155" i="9"/>
  <c r="D1155" i="9"/>
  <c r="C1950" i="9"/>
  <c r="D1950" i="9"/>
  <c r="A1950" i="9"/>
  <c r="A250" i="9"/>
  <c r="C250" i="9"/>
  <c r="D250" i="9"/>
  <c r="C400" i="9"/>
  <c r="D400" i="9"/>
  <c r="A400" i="9"/>
  <c r="A402" i="9"/>
  <c r="D402" i="9"/>
  <c r="C402" i="9"/>
  <c r="C103" i="9"/>
  <c r="D103" i="9"/>
  <c r="A103" i="9"/>
  <c r="C1104" i="9"/>
  <c r="D1104" i="9"/>
  <c r="A1104" i="9"/>
  <c r="C1702" i="9"/>
  <c r="D1702" i="9"/>
  <c r="A1702" i="9"/>
  <c r="C351" i="9"/>
  <c r="A351" i="9"/>
  <c r="D351" i="9"/>
  <c r="A1902" i="9"/>
  <c r="C1902" i="9"/>
  <c r="D1902" i="9"/>
  <c r="A104" i="9"/>
  <c r="C104" i="9"/>
  <c r="D104" i="9"/>
  <c r="A553" i="9"/>
  <c r="D553" i="9"/>
  <c r="C553" i="9"/>
  <c r="C356" i="9"/>
  <c r="A356" i="9"/>
  <c r="D356" i="9"/>
  <c r="A1305" i="9"/>
  <c r="C1305" i="9"/>
  <c r="D1305" i="9"/>
  <c r="D1052" i="9"/>
  <c r="C1052" i="9"/>
  <c r="A1052" i="9"/>
  <c r="A153" i="9"/>
  <c r="D153" i="9"/>
  <c r="C153" i="9"/>
  <c r="C1655" i="9"/>
  <c r="A1655" i="9"/>
  <c r="D1655" i="9"/>
  <c r="C1806" i="9"/>
  <c r="A1806" i="9"/>
  <c r="D1806" i="9"/>
  <c r="C1507" i="9"/>
  <c r="A1507" i="9"/>
  <c r="D1507" i="9"/>
  <c r="C654" i="9"/>
  <c r="A654" i="9"/>
  <c r="D654" i="9"/>
  <c r="D554" i="9"/>
  <c r="C554" i="9"/>
  <c r="A554" i="9"/>
  <c r="D1805" i="9"/>
  <c r="C1805" i="9"/>
  <c r="A1805" i="9"/>
  <c r="C106" i="9"/>
  <c r="D106" i="9"/>
  <c r="A106" i="9"/>
  <c r="A307" i="9"/>
  <c r="D307" i="9"/>
  <c r="C307" i="9"/>
  <c r="D802" i="9"/>
  <c r="A802" i="9"/>
  <c r="C802" i="9"/>
  <c r="A801" i="9"/>
  <c r="D801" i="9"/>
  <c r="C801" i="9"/>
  <c r="A803" i="9"/>
  <c r="D803" i="9"/>
  <c r="C803" i="9"/>
  <c r="A155" i="9"/>
  <c r="D155" i="9"/>
  <c r="C155" i="9"/>
  <c r="D1055" i="9"/>
  <c r="C1055" i="9"/>
  <c r="A1055" i="9"/>
  <c r="D806" i="9"/>
  <c r="C806" i="9"/>
  <c r="A806" i="9"/>
  <c r="C602" i="9"/>
  <c r="D602" i="9"/>
  <c r="A602" i="9"/>
  <c r="A156" i="9"/>
  <c r="D156" i="9"/>
  <c r="C156" i="9"/>
  <c r="A607" i="9"/>
  <c r="C607" i="9"/>
  <c r="D607" i="9"/>
  <c r="C655" i="9"/>
  <c r="D655" i="9"/>
  <c r="A655" i="9"/>
  <c r="D205" i="9"/>
  <c r="A205" i="9"/>
  <c r="C205" i="9"/>
  <c r="D1404" i="9"/>
  <c r="A1404" i="9"/>
  <c r="C1404" i="9"/>
  <c r="C2006" i="9"/>
  <c r="A2006" i="9"/>
  <c r="D2006" i="9"/>
  <c r="A751" i="9"/>
  <c r="C751" i="9"/>
  <c r="D751" i="9"/>
  <c r="D1501" i="9"/>
  <c r="A1501" i="9"/>
  <c r="C1501" i="9"/>
  <c r="C1857" i="9"/>
  <c r="D1857" i="9"/>
  <c r="A1857" i="9"/>
  <c r="D253" i="9"/>
  <c r="A253" i="9"/>
  <c r="C253" i="9"/>
  <c r="A852" i="9"/>
  <c r="C852" i="9"/>
  <c r="D852" i="9"/>
  <c r="D1801" i="9"/>
  <c r="A1801" i="9"/>
  <c r="C1801" i="9"/>
  <c r="A451" i="9"/>
  <c r="C451" i="9"/>
  <c r="D451" i="9"/>
  <c r="D505" i="9"/>
  <c r="A505" i="9"/>
  <c r="C505" i="9"/>
  <c r="A856" i="9"/>
  <c r="C856" i="9"/>
  <c r="D856" i="9"/>
  <c r="D2003" i="9"/>
  <c r="C2003" i="9"/>
  <c r="A2003" i="9"/>
  <c r="D457" i="9"/>
  <c r="A457" i="9"/>
  <c r="C457" i="9"/>
  <c r="D1054" i="9"/>
  <c r="A1054" i="9"/>
  <c r="C1054" i="9"/>
  <c r="A1853" i="9"/>
  <c r="D1853" i="9"/>
  <c r="C1853" i="9"/>
  <c r="C354" i="9"/>
  <c r="A354" i="9"/>
  <c r="D354" i="9"/>
  <c r="C1504" i="9"/>
  <c r="A1504" i="9"/>
  <c r="D1504" i="9"/>
  <c r="D1307" i="9"/>
  <c r="A1307" i="9"/>
  <c r="C1307" i="9"/>
  <c r="A1004" i="9"/>
  <c r="D1004" i="9"/>
  <c r="C1004" i="9"/>
  <c r="D254" i="9"/>
  <c r="A254" i="9"/>
  <c r="C254" i="9"/>
  <c r="A1657" i="9"/>
  <c r="D1657" i="9"/>
  <c r="C1657" i="9"/>
  <c r="A1105" i="9"/>
  <c r="C1105" i="9"/>
  <c r="D1105" i="9"/>
  <c r="D1554" i="9"/>
  <c r="A1554" i="9"/>
  <c r="C1554" i="9"/>
  <c r="C954" i="9"/>
  <c r="D954" i="9"/>
  <c r="A954" i="9"/>
  <c r="D157" i="9"/>
  <c r="A157" i="9"/>
  <c r="C157" i="9"/>
  <c r="D756" i="9"/>
  <c r="A756" i="9"/>
  <c r="C756" i="9"/>
  <c r="D355" i="9"/>
  <c r="A355" i="9"/>
  <c r="C355" i="9"/>
  <c r="A1605" i="9"/>
  <c r="C1605" i="9"/>
  <c r="D1605" i="9"/>
  <c r="D1656" i="9"/>
  <c r="A1656" i="9"/>
  <c r="C1656" i="9"/>
  <c r="A686" i="9"/>
  <c r="D686" i="9"/>
  <c r="C686" i="9"/>
  <c r="A986" i="9"/>
  <c r="C986" i="9"/>
  <c r="D986" i="9"/>
  <c r="D213" i="9"/>
  <c r="C213" i="9"/>
  <c r="A213" i="9"/>
  <c r="A277" i="9"/>
  <c r="D277" i="9"/>
  <c r="C277" i="9"/>
  <c r="A680" i="9"/>
  <c r="D680" i="9"/>
  <c r="C680" i="9"/>
  <c r="C271" i="9"/>
  <c r="D271" i="9"/>
  <c r="A271" i="9"/>
  <c r="A72" i="9"/>
  <c r="C72" i="9"/>
  <c r="D72" i="9"/>
  <c r="C573" i="9"/>
  <c r="D573" i="9"/>
  <c r="A573" i="9"/>
  <c r="D73" i="9"/>
  <c r="A73" i="9"/>
  <c r="C73" i="9"/>
  <c r="D675" i="9"/>
  <c r="A675" i="9"/>
  <c r="C675" i="9"/>
  <c r="A576" i="9"/>
  <c r="C576" i="9"/>
  <c r="D576" i="9"/>
  <c r="C228" i="9"/>
  <c r="D228" i="9"/>
  <c r="A228" i="9"/>
  <c r="A727" i="9"/>
  <c r="C727" i="9"/>
  <c r="D727" i="9"/>
  <c r="A1130" i="9"/>
  <c r="C1130" i="9"/>
  <c r="D1130" i="9"/>
  <c r="D81" i="9"/>
  <c r="A81" i="9"/>
  <c r="C81" i="9"/>
  <c r="A834" i="9"/>
  <c r="C834" i="9"/>
  <c r="D834" i="9"/>
  <c r="A985" i="9"/>
  <c r="C985" i="9"/>
  <c r="D985" i="9"/>
  <c r="A785" i="9"/>
  <c r="D785" i="9"/>
  <c r="C785" i="9"/>
  <c r="C14" i="9"/>
  <c r="D14" i="9"/>
  <c r="A14" i="9"/>
  <c r="C426" i="9"/>
  <c r="D426" i="9"/>
  <c r="A426" i="9"/>
  <c r="A1042" i="9"/>
  <c r="D1042" i="9"/>
  <c r="C1042" i="9"/>
  <c r="D435" i="9"/>
  <c r="C435" i="9"/>
  <c r="A435" i="9"/>
  <c r="C216" i="9"/>
  <c r="A216" i="9"/>
  <c r="D216" i="9"/>
  <c r="A1135" i="9"/>
  <c r="D1135" i="9"/>
  <c r="C1135" i="9"/>
  <c r="C877" i="9"/>
  <c r="D877" i="9"/>
  <c r="A877" i="9"/>
  <c r="D134" i="9"/>
  <c r="A134" i="9"/>
  <c r="C134" i="9"/>
  <c r="D975" i="9"/>
  <c r="C975" i="9"/>
  <c r="A975" i="9"/>
  <c r="C737" i="9"/>
  <c r="D737" i="9"/>
  <c r="A737" i="9"/>
  <c r="A12" i="9"/>
  <c r="C12" i="9"/>
  <c r="D12" i="9"/>
  <c r="A728" i="9"/>
  <c r="D728" i="9"/>
  <c r="C728" i="9"/>
  <c r="C63" i="9"/>
  <c r="D63" i="9"/>
  <c r="A63" i="9"/>
  <c r="C977" i="9"/>
  <c r="D977" i="9"/>
  <c r="A977" i="9"/>
  <c r="D84" i="9"/>
  <c r="C84" i="9"/>
  <c r="A84" i="9"/>
  <c r="D62" i="9"/>
  <c r="C62" i="9"/>
  <c r="A62" i="9"/>
  <c r="A522" i="9"/>
  <c r="D522" i="9"/>
  <c r="C522" i="9"/>
  <c r="A18" i="9"/>
  <c r="D18" i="9"/>
  <c r="C18" i="9"/>
  <c r="C829" i="9"/>
  <c r="A829" i="9"/>
  <c r="D829" i="9"/>
  <c r="A782" i="9"/>
  <c r="D782" i="9"/>
  <c r="C782" i="9"/>
  <c r="C82" i="9"/>
  <c r="A82" i="9"/>
  <c r="D82" i="9"/>
  <c r="C684" i="9"/>
  <c r="A684" i="9"/>
  <c r="D684" i="9"/>
  <c r="D385" i="9"/>
  <c r="C385" i="9"/>
  <c r="A385" i="9"/>
  <c r="C438" i="9"/>
  <c r="D438" i="9"/>
  <c r="A438" i="9"/>
  <c r="A669" i="9"/>
  <c r="D669" i="9"/>
  <c r="C669" i="9"/>
  <c r="D778" i="9"/>
  <c r="A778" i="9"/>
  <c r="C778" i="9"/>
  <c r="C144" i="9"/>
  <c r="D144" i="9"/>
  <c r="A144" i="9"/>
  <c r="C1235" i="9"/>
  <c r="D1235" i="9"/>
  <c r="A1235" i="9"/>
  <c r="C688" i="9"/>
  <c r="A688" i="9"/>
  <c r="D688" i="9"/>
  <c r="A771" i="9"/>
  <c r="D771" i="9"/>
  <c r="C771" i="9"/>
  <c r="A1234" i="9"/>
  <c r="D1234" i="9"/>
  <c r="C1234" i="9"/>
  <c r="A31" i="9"/>
  <c r="C31" i="9"/>
  <c r="D31" i="9"/>
  <c r="A1180" i="9"/>
  <c r="C1180" i="9"/>
  <c r="D1180" i="9"/>
  <c r="A584" i="9"/>
  <c r="C584" i="9"/>
  <c r="D584" i="9"/>
  <c r="A161" i="9"/>
  <c r="C161" i="9"/>
  <c r="D161" i="9"/>
  <c r="C579" i="9"/>
  <c r="A579" i="9"/>
  <c r="D579" i="9"/>
  <c r="A739" i="9"/>
  <c r="D739" i="9"/>
  <c r="C739" i="9"/>
  <c r="C364" i="9"/>
  <c r="D364" i="9"/>
  <c r="A364" i="9"/>
  <c r="C212" i="9"/>
  <c r="A212" i="9"/>
  <c r="D212" i="9"/>
  <c r="C117" i="9"/>
  <c r="D117" i="9"/>
  <c r="A117" i="9"/>
  <c r="D780" i="9"/>
  <c r="A780" i="9"/>
  <c r="C780" i="9"/>
  <c r="D315" i="9"/>
  <c r="A315" i="9"/>
  <c r="C315" i="9"/>
  <c r="C109" i="9"/>
  <c r="A109" i="9"/>
  <c r="D109" i="9"/>
  <c r="A622" i="9"/>
  <c r="D622" i="9"/>
  <c r="C622" i="9"/>
  <c r="C265" i="9"/>
  <c r="A265" i="9"/>
  <c r="D265" i="9"/>
  <c r="A221" i="9"/>
  <c r="D221" i="9"/>
  <c r="C221" i="9"/>
  <c r="A627" i="9"/>
  <c r="D627" i="9"/>
  <c r="C627" i="9"/>
  <c r="C1184" i="9"/>
  <c r="A1184" i="9"/>
  <c r="D1184" i="9"/>
  <c r="A87" i="9"/>
  <c r="C87" i="9"/>
  <c r="D87" i="9"/>
  <c r="A621" i="9"/>
  <c r="C621" i="9"/>
  <c r="D621" i="9"/>
  <c r="C268" i="9"/>
  <c r="D268" i="9"/>
  <c r="A268" i="9"/>
  <c r="C421" i="9"/>
  <c r="D421" i="9"/>
  <c r="A421" i="9"/>
  <c r="D772" i="9"/>
  <c r="A772" i="9"/>
  <c r="C772" i="9"/>
  <c r="D623" i="9"/>
  <c r="A623" i="9"/>
  <c r="C623" i="9"/>
  <c r="A673" i="9"/>
  <c r="C673" i="9"/>
  <c r="D673" i="9"/>
  <c r="C775" i="9"/>
  <c r="D775" i="9"/>
  <c r="A775" i="9"/>
  <c r="C177" i="9"/>
  <c r="D177" i="9"/>
  <c r="A177" i="9"/>
  <c r="C927" i="9"/>
  <c r="D927" i="9"/>
  <c r="A927" i="9"/>
  <c r="C329" i="9"/>
  <c r="A329" i="9"/>
  <c r="D329" i="9"/>
  <c r="D80" i="9"/>
  <c r="C80" i="9"/>
  <c r="A80" i="9"/>
  <c r="D1332" i="9"/>
  <c r="C1332" i="9"/>
  <c r="A1332" i="9"/>
  <c r="A33" i="9"/>
  <c r="D33" i="9"/>
  <c r="C33" i="9"/>
  <c r="A535" i="9"/>
  <c r="D535" i="9"/>
  <c r="C535" i="9"/>
  <c r="A1486" i="9"/>
  <c r="C1486" i="9"/>
  <c r="D1486" i="9"/>
  <c r="C9" i="9"/>
  <c r="A9" i="9"/>
  <c r="D9" i="9"/>
  <c r="D175" i="9"/>
  <c r="C175" i="9"/>
  <c r="A175" i="9"/>
  <c r="A1132" i="9"/>
  <c r="C1132" i="9"/>
  <c r="D1132" i="9"/>
  <c r="C681" i="9"/>
  <c r="D681" i="9"/>
  <c r="A681" i="9"/>
  <c r="A1388" i="9"/>
  <c r="C1388" i="9"/>
  <c r="D1388" i="9"/>
  <c r="D415" i="9"/>
  <c r="C415" i="9"/>
  <c r="A415" i="9"/>
  <c r="D116" i="9"/>
  <c r="C116" i="9"/>
  <c r="A116" i="9"/>
  <c r="C317" i="9"/>
  <c r="A317" i="9"/>
  <c r="D317" i="9"/>
  <c r="D368" i="9"/>
  <c r="C368" i="9"/>
  <c r="A368" i="9"/>
  <c r="A369" i="9"/>
  <c r="D369" i="9"/>
  <c r="C369" i="9"/>
  <c r="A570" i="9"/>
  <c r="D570" i="9"/>
  <c r="C570" i="9"/>
  <c r="C823" i="9"/>
  <c r="D823" i="9"/>
  <c r="A823" i="9"/>
  <c r="D629" i="9"/>
  <c r="A629" i="9"/>
  <c r="C629" i="9"/>
  <c r="C125" i="9"/>
  <c r="D125" i="9"/>
  <c r="A125" i="9"/>
  <c r="D328" i="9"/>
  <c r="C328" i="9"/>
  <c r="A328" i="9"/>
  <c r="A1079" i="9"/>
  <c r="C1079" i="9"/>
  <c r="D1079" i="9"/>
  <c r="D532" i="9"/>
  <c r="A532" i="9"/>
  <c r="C532" i="9"/>
  <c r="D1338" i="9"/>
  <c r="A1338" i="9"/>
  <c r="C1338" i="9"/>
  <c r="C992" i="9"/>
  <c r="D992" i="9"/>
  <c r="A992" i="9"/>
  <c r="D1795" i="9"/>
  <c r="A1795" i="9"/>
  <c r="C1795" i="9"/>
  <c r="D431" i="9"/>
  <c r="A431" i="9"/>
  <c r="C431" i="9"/>
  <c r="A484" i="9"/>
  <c r="C484" i="9"/>
  <c r="D484" i="9"/>
  <c r="D485" i="9"/>
  <c r="A485" i="9"/>
  <c r="C485" i="9"/>
  <c r="D685" i="9"/>
  <c r="A685" i="9"/>
  <c r="C685" i="9"/>
  <c r="C138" i="9"/>
  <c r="D138" i="9"/>
  <c r="A138" i="9"/>
  <c r="A1240" i="9"/>
  <c r="C1240" i="9"/>
  <c r="D1240" i="9"/>
  <c r="D490" i="9"/>
  <c r="A490" i="9"/>
  <c r="C490" i="9"/>
  <c r="D91" i="9"/>
  <c r="A91" i="9"/>
  <c r="C91" i="9"/>
  <c r="A220" i="9"/>
  <c r="D220" i="9"/>
  <c r="C220" i="9"/>
  <c r="A123" i="9"/>
  <c r="D123" i="9"/>
  <c r="C123" i="9"/>
  <c r="C428" i="9"/>
  <c r="D428" i="9"/>
  <c r="A428" i="9"/>
  <c r="D725" i="9"/>
  <c r="A725" i="9"/>
  <c r="C725" i="9"/>
  <c r="A278" i="9"/>
  <c r="D278" i="9"/>
  <c r="C278" i="9"/>
  <c r="D1029" i="9"/>
  <c r="C1029" i="9"/>
  <c r="A1029" i="9"/>
  <c r="D1131" i="9"/>
  <c r="C1131" i="9"/>
  <c r="A1131" i="9"/>
  <c r="A36" i="9"/>
  <c r="D36" i="9"/>
  <c r="C36" i="9"/>
  <c r="D991" i="9"/>
  <c r="C991" i="9"/>
  <c r="A991" i="9"/>
  <c r="A845" i="9"/>
  <c r="D845" i="9"/>
  <c r="C845" i="9"/>
  <c r="C832" i="9"/>
  <c r="A832" i="9"/>
  <c r="D832" i="9"/>
  <c r="C1034" i="9"/>
  <c r="A1034" i="9"/>
  <c r="D1034" i="9"/>
  <c r="A786" i="9"/>
  <c r="D786" i="9"/>
  <c r="C786" i="9"/>
  <c r="D835" i="9"/>
  <c r="C835" i="9"/>
  <c r="A835" i="9"/>
  <c r="C1237" i="9"/>
  <c r="A1237" i="9"/>
  <c r="D1237" i="9"/>
  <c r="C597" i="9"/>
  <c r="D597" i="9"/>
  <c r="A597" i="9"/>
  <c r="D269" i="9"/>
  <c r="A269" i="9"/>
  <c r="C269" i="9"/>
  <c r="A172" i="9"/>
  <c r="C172" i="9"/>
  <c r="D172" i="9"/>
  <c r="C677" i="9"/>
  <c r="D677" i="9"/>
  <c r="A677" i="9"/>
  <c r="C475" i="9"/>
  <c r="D475" i="9"/>
  <c r="A475" i="9"/>
  <c r="D978" i="9"/>
  <c r="A978" i="9"/>
  <c r="C978" i="9"/>
  <c r="C129" i="9"/>
  <c r="D129" i="9"/>
  <c r="A129" i="9"/>
  <c r="D581" i="9"/>
  <c r="C581" i="9"/>
  <c r="A581" i="9"/>
  <c r="A1188" i="9"/>
  <c r="D1188" i="9"/>
  <c r="C1188" i="9"/>
  <c r="C92" i="9"/>
  <c r="D92" i="9"/>
  <c r="A92" i="9"/>
  <c r="C596" i="9"/>
  <c r="D596" i="9"/>
  <c r="A596" i="9"/>
  <c r="D932" i="9"/>
  <c r="A932" i="9"/>
  <c r="C932" i="9"/>
  <c r="D633" i="9"/>
  <c r="A633" i="9"/>
  <c r="C633" i="9"/>
  <c r="C386" i="9"/>
  <c r="D386" i="9"/>
  <c r="A386" i="9"/>
  <c r="A936" i="9"/>
  <c r="C936" i="9"/>
  <c r="D936" i="9"/>
  <c r="D638" i="9"/>
  <c r="A638" i="9"/>
  <c r="C638" i="9"/>
  <c r="C1640" i="9"/>
  <c r="D1640" i="9"/>
  <c r="A1640" i="9"/>
  <c r="C1090" i="9"/>
  <c r="D1090" i="9"/>
  <c r="A1090" i="9"/>
  <c r="C1295" i="9"/>
  <c r="D1295" i="9"/>
  <c r="A1295" i="9"/>
  <c r="D990" i="9"/>
  <c r="C990" i="9"/>
  <c r="A990" i="9"/>
  <c r="A190" i="9"/>
  <c r="D190" i="9"/>
  <c r="C190" i="9"/>
  <c r="C189" i="9"/>
  <c r="A189" i="9"/>
  <c r="D189" i="9"/>
  <c r="D1741" i="9"/>
  <c r="C1741" i="9"/>
  <c r="A1741" i="9"/>
  <c r="A1441" i="9"/>
  <c r="D1441" i="9"/>
  <c r="C1441" i="9"/>
  <c r="C492" i="9"/>
  <c r="A492" i="9"/>
  <c r="D492" i="9"/>
  <c r="A1192" i="9"/>
  <c r="D1192" i="9"/>
  <c r="C1192" i="9"/>
  <c r="C1143" i="9"/>
  <c r="A1143" i="9"/>
  <c r="D1143" i="9"/>
  <c r="D1293" i="9"/>
  <c r="C1293" i="9"/>
  <c r="A1293" i="9"/>
  <c r="A644" i="9"/>
  <c r="D644" i="9"/>
  <c r="C644" i="9"/>
  <c r="C949" i="9"/>
  <c r="A949" i="9"/>
  <c r="D949" i="9"/>
  <c r="C799" i="9"/>
  <c r="A799" i="9"/>
  <c r="D799" i="9"/>
  <c r="D1191" i="9"/>
  <c r="A1191" i="9"/>
  <c r="C1191" i="9"/>
  <c r="D131" i="9"/>
  <c r="A131" i="9"/>
  <c r="C131" i="9"/>
  <c r="D185" i="9"/>
  <c r="A185" i="9"/>
  <c r="C185" i="9"/>
  <c r="D1639" i="9"/>
  <c r="A1639" i="9"/>
  <c r="C1639" i="9"/>
  <c r="A1539" i="9"/>
  <c r="D1539" i="9"/>
  <c r="C1539" i="9"/>
  <c r="C449" i="9"/>
  <c r="D449" i="9"/>
  <c r="A449" i="9"/>
  <c r="D342" i="9"/>
  <c r="A342" i="9"/>
  <c r="C342" i="9"/>
  <c r="A1542" i="9"/>
  <c r="C1542" i="9"/>
  <c r="D1542" i="9"/>
  <c r="D944" i="9"/>
  <c r="C944" i="9"/>
  <c r="A944" i="9"/>
  <c r="D1093" i="9"/>
  <c r="A1093" i="9"/>
  <c r="C1093" i="9"/>
  <c r="A693" i="9"/>
  <c r="C693" i="9"/>
  <c r="D693" i="9"/>
  <c r="C1443" i="9"/>
  <c r="D1443" i="9"/>
  <c r="A1443" i="9"/>
  <c r="A1341" i="9"/>
  <c r="D1341" i="9"/>
  <c r="C1341" i="9"/>
  <c r="C551" i="9"/>
  <c r="A551" i="9"/>
  <c r="D551" i="9"/>
  <c r="D1396" i="9"/>
  <c r="C1396" i="9"/>
  <c r="A1396" i="9"/>
  <c r="C1796" i="9"/>
  <c r="A1796" i="9"/>
  <c r="D1796" i="9"/>
  <c r="A599" i="9"/>
  <c r="D599" i="9"/>
  <c r="C599" i="9"/>
  <c r="A590" i="9"/>
  <c r="D590" i="9"/>
  <c r="C590" i="9"/>
  <c r="C1494" i="9"/>
  <c r="A1494" i="9"/>
  <c r="D1494" i="9"/>
  <c r="A996" i="9"/>
  <c r="D996" i="9"/>
  <c r="C996" i="9"/>
  <c r="A1949" i="9"/>
  <c r="D1949" i="9"/>
  <c r="C1949" i="9"/>
  <c r="C1503" i="9"/>
  <c r="D1503" i="9"/>
  <c r="A1503" i="9"/>
  <c r="D1098" i="9"/>
  <c r="A1098" i="9"/>
  <c r="C1098" i="9"/>
  <c r="D1649" i="9"/>
  <c r="C1649" i="9"/>
  <c r="A1649" i="9"/>
  <c r="A887" i="9"/>
  <c r="C887" i="9"/>
  <c r="D887" i="9"/>
  <c r="A1194" i="9"/>
  <c r="C1194" i="9"/>
  <c r="D1194" i="9"/>
  <c r="C1045" i="9"/>
  <c r="D1045" i="9"/>
  <c r="A1045" i="9"/>
  <c r="A1195" i="9"/>
  <c r="C1195" i="9"/>
  <c r="D1195" i="9"/>
  <c r="D246" i="9"/>
  <c r="A246" i="9"/>
  <c r="C246" i="9"/>
  <c r="C1946" i="9"/>
  <c r="D1946" i="9"/>
  <c r="A1946" i="9"/>
  <c r="C1698" i="9"/>
  <c r="D1698" i="9"/>
  <c r="A1698" i="9"/>
  <c r="A38" i="9"/>
  <c r="C38" i="9"/>
  <c r="D38" i="9"/>
  <c r="C443" i="9"/>
  <c r="D443" i="9"/>
  <c r="A443" i="9"/>
  <c r="A745" i="9"/>
  <c r="C745" i="9"/>
  <c r="D745" i="9"/>
  <c r="A2048" i="9"/>
  <c r="C2048" i="9"/>
  <c r="D2048" i="9"/>
  <c r="A702" i="9"/>
  <c r="C702" i="9"/>
  <c r="D702" i="9"/>
  <c r="A1996" i="9"/>
  <c r="C1996" i="9"/>
  <c r="D1996" i="9"/>
  <c r="A148" i="9"/>
  <c r="C148" i="9"/>
  <c r="D148" i="9"/>
  <c r="D587" i="9"/>
  <c r="A587" i="9"/>
  <c r="C587" i="9"/>
  <c r="A1844" i="9"/>
  <c r="C1844" i="9"/>
  <c r="D1844" i="9"/>
  <c r="A1046" i="9"/>
  <c r="D1046" i="9"/>
  <c r="C1046" i="9"/>
  <c r="C147" i="9"/>
  <c r="A147" i="9"/>
  <c r="D147" i="9"/>
  <c r="A800" i="9"/>
  <c r="D800" i="9"/>
  <c r="C800" i="9"/>
  <c r="C539" i="9"/>
  <c r="A539" i="9"/>
  <c r="D539" i="9"/>
  <c r="C1544" i="9"/>
  <c r="A1544" i="9"/>
  <c r="D1544" i="9"/>
  <c r="C1246" i="9"/>
  <c r="A1246" i="9"/>
  <c r="D1246" i="9"/>
  <c r="A650" i="9"/>
  <c r="D650" i="9"/>
  <c r="C650" i="9"/>
  <c r="A346" i="9"/>
  <c r="D346" i="9"/>
  <c r="C346" i="9"/>
  <c r="D1848" i="9"/>
  <c r="A1848" i="9"/>
  <c r="C1848" i="9"/>
  <c r="D849" i="9"/>
  <c r="A849" i="9"/>
  <c r="C849" i="9"/>
  <c r="A40" i="9"/>
  <c r="C40" i="9"/>
  <c r="D40" i="9"/>
  <c r="D1099" i="9"/>
  <c r="A1099" i="9"/>
  <c r="C1099" i="9"/>
  <c r="C1588" i="9"/>
  <c r="A1588" i="9"/>
  <c r="D1588" i="9"/>
  <c r="D239" i="9"/>
  <c r="C239" i="9"/>
  <c r="A239" i="9"/>
  <c r="C1489" i="9"/>
  <c r="A1489" i="9"/>
  <c r="D1489" i="9"/>
  <c r="A1491" i="9"/>
  <c r="D1491" i="9"/>
  <c r="C1491" i="9"/>
  <c r="A1791" i="9"/>
  <c r="D1791" i="9"/>
  <c r="C1791" i="9"/>
  <c r="A846" i="9"/>
  <c r="C846" i="9"/>
  <c r="D846" i="9"/>
  <c r="A1249" i="9"/>
  <c r="C1249" i="9"/>
  <c r="D1249" i="9"/>
  <c r="D450" i="9"/>
  <c r="A450" i="9"/>
  <c r="C450" i="9"/>
  <c r="A1238" i="9"/>
  <c r="C1238" i="9"/>
  <c r="D1238" i="9"/>
  <c r="A39" i="9"/>
  <c r="C39" i="9"/>
  <c r="D39" i="9"/>
  <c r="C43" i="9"/>
  <c r="D43" i="9"/>
  <c r="A43" i="9"/>
  <c r="A1740" i="9"/>
  <c r="C1740" i="9"/>
  <c r="D1740" i="9"/>
  <c r="D695" i="9"/>
  <c r="A695" i="9"/>
  <c r="C695" i="9"/>
  <c r="C398" i="9"/>
  <c r="A398" i="9"/>
  <c r="D398" i="9"/>
  <c r="C951" i="9"/>
  <c r="D951" i="9"/>
  <c r="A951" i="9"/>
  <c r="A1047" i="9"/>
  <c r="C1047" i="9"/>
  <c r="D1047" i="9"/>
  <c r="D1798" i="9"/>
  <c r="A1798" i="9"/>
  <c r="C1798" i="9"/>
  <c r="D249" i="9"/>
  <c r="A249" i="9"/>
  <c r="C249" i="9"/>
  <c r="D1700" i="9"/>
  <c r="C1700" i="9"/>
  <c r="A1700" i="9"/>
  <c r="C1488" i="9"/>
  <c r="A1488" i="9"/>
  <c r="D1488" i="9"/>
  <c r="D1089" i="9"/>
  <c r="C1089" i="9"/>
  <c r="A1089" i="9"/>
  <c r="D1141" i="9"/>
  <c r="C1141" i="9"/>
  <c r="A1141" i="9"/>
  <c r="C292" i="9"/>
  <c r="A292" i="9"/>
  <c r="D292" i="9"/>
  <c r="D1346" i="9"/>
  <c r="A1346" i="9"/>
  <c r="C1346" i="9"/>
  <c r="A298" i="9"/>
  <c r="C298" i="9"/>
  <c r="D298" i="9"/>
  <c r="D1694" i="9"/>
  <c r="A1694" i="9"/>
  <c r="C1694" i="9"/>
  <c r="C494" i="9"/>
  <c r="D494" i="9"/>
  <c r="A494" i="9"/>
  <c r="A445" i="9"/>
  <c r="C445" i="9"/>
  <c r="D445" i="9"/>
  <c r="D1596" i="9"/>
  <c r="A1596" i="9"/>
  <c r="C1596" i="9"/>
  <c r="C997" i="9"/>
  <c r="D997" i="9"/>
  <c r="A997" i="9"/>
  <c r="C2051" i="9"/>
  <c r="A2051" i="9"/>
  <c r="D2051" i="9"/>
  <c r="C544" i="9"/>
  <c r="A544" i="9"/>
  <c r="D544" i="9"/>
  <c r="D496" i="9"/>
  <c r="C496" i="9"/>
  <c r="A496" i="9"/>
  <c r="C646" i="9"/>
  <c r="A646" i="9"/>
  <c r="D646" i="9"/>
  <c r="C1847" i="9"/>
  <c r="A1847" i="9"/>
  <c r="D1847" i="9"/>
  <c r="A1048" i="9"/>
  <c r="C1048" i="9"/>
  <c r="D1048" i="9"/>
  <c r="D1799" i="9"/>
  <c r="A1799" i="9"/>
  <c r="C1799" i="9"/>
  <c r="C1349" i="9"/>
  <c r="D1349" i="9"/>
  <c r="A1349" i="9"/>
  <c r="D150" i="9"/>
  <c r="A150" i="9"/>
  <c r="C150" i="9"/>
  <c r="A703" i="9"/>
  <c r="C703" i="9"/>
  <c r="D703" i="9"/>
  <c r="C792" i="9"/>
  <c r="A792" i="9"/>
  <c r="D792" i="9"/>
  <c r="A843" i="9"/>
  <c r="D843" i="9"/>
  <c r="C843" i="9"/>
  <c r="D1244" i="9"/>
  <c r="C1244" i="9"/>
  <c r="A1244" i="9"/>
  <c r="D446" i="9"/>
  <c r="A446" i="9"/>
  <c r="C446" i="9"/>
  <c r="C1496" i="9"/>
  <c r="D1496" i="9"/>
  <c r="A1496" i="9"/>
  <c r="D1147" i="9"/>
  <c r="A1147" i="9"/>
  <c r="C1147" i="9"/>
  <c r="D300" i="9"/>
  <c r="C300" i="9"/>
  <c r="A300" i="9"/>
  <c r="A1456" i="9"/>
  <c r="D1456" i="9"/>
  <c r="C1456" i="9"/>
  <c r="C1101" i="9"/>
  <c r="A1101" i="9"/>
  <c r="D1101" i="9"/>
  <c r="A1502" i="9"/>
  <c r="D1502" i="9"/>
  <c r="C1502" i="9"/>
  <c r="C1103" i="9"/>
  <c r="D1103" i="9"/>
  <c r="A1103" i="9"/>
  <c r="A1253" i="9"/>
  <c r="D1253" i="9"/>
  <c r="C1253" i="9"/>
  <c r="D506" i="9"/>
  <c r="A506" i="9"/>
  <c r="C506" i="9"/>
  <c r="D550" i="9"/>
  <c r="C550" i="9"/>
  <c r="A550" i="9"/>
  <c r="C900" i="9"/>
  <c r="A900" i="9"/>
  <c r="D900" i="9"/>
  <c r="C1300" i="9"/>
  <c r="D1300" i="9"/>
  <c r="A1300" i="9"/>
  <c r="C2002" i="9"/>
  <c r="D2002" i="9"/>
  <c r="A2002" i="9"/>
  <c r="A1953" i="9"/>
  <c r="C1953" i="9"/>
  <c r="D1953" i="9"/>
  <c r="C1455" i="9"/>
  <c r="A1455" i="9"/>
  <c r="D1455" i="9"/>
  <c r="C350" i="9"/>
  <c r="A350" i="9"/>
  <c r="D350" i="9"/>
  <c r="D1002" i="9"/>
  <c r="A1002" i="9"/>
  <c r="C1002" i="9"/>
  <c r="C503" i="9"/>
  <c r="D503" i="9"/>
  <c r="A503" i="9"/>
  <c r="C1255" i="9"/>
  <c r="A1255" i="9"/>
  <c r="D1255" i="9"/>
  <c r="A1003" i="9"/>
  <c r="C1003" i="9"/>
  <c r="D1003" i="9"/>
  <c r="A1755" i="9"/>
  <c r="C1755" i="9"/>
  <c r="D1755" i="9"/>
  <c r="D1056" i="9"/>
  <c r="A1056" i="9"/>
  <c r="C1056" i="9"/>
  <c r="A52" i="9"/>
  <c r="C52" i="9"/>
  <c r="D52" i="9"/>
  <c r="C1403" i="9"/>
  <c r="D1403" i="9"/>
  <c r="A1403" i="9"/>
  <c r="A55" i="9"/>
  <c r="C55" i="9"/>
  <c r="D55" i="9"/>
  <c r="D1506" i="9"/>
  <c r="A1506" i="9"/>
  <c r="C1506" i="9"/>
  <c r="A357" i="9"/>
  <c r="C357" i="9"/>
  <c r="D357" i="9"/>
  <c r="A504" i="9"/>
  <c r="C504" i="9"/>
  <c r="D504" i="9"/>
  <c r="D455" i="9"/>
  <c r="A455" i="9"/>
  <c r="C455" i="9"/>
  <c r="A2055" i="9"/>
  <c r="C2055" i="9"/>
  <c r="D2055" i="9"/>
  <c r="A306" i="9"/>
  <c r="D306" i="9"/>
  <c r="C306" i="9"/>
  <c r="A1102" i="9"/>
  <c r="C1102" i="9"/>
  <c r="D1102" i="9"/>
  <c r="D2052" i="9"/>
  <c r="A2052" i="9"/>
  <c r="C2052" i="9"/>
  <c r="C1351" i="9"/>
  <c r="A1351" i="9"/>
  <c r="D1351" i="9"/>
  <c r="A203" i="9"/>
  <c r="D203" i="9"/>
  <c r="C203" i="9"/>
  <c r="A1005" i="9"/>
  <c r="D1005" i="9"/>
  <c r="C1005" i="9"/>
  <c r="C206" i="9"/>
  <c r="A206" i="9"/>
  <c r="D206" i="9"/>
  <c r="A1707" i="9"/>
  <c r="C1707" i="9"/>
  <c r="D1707" i="9"/>
  <c r="C1651" i="9"/>
  <c r="D1651" i="9"/>
  <c r="A1651" i="9"/>
  <c r="A956" i="9"/>
  <c r="D956" i="9"/>
  <c r="C956" i="9"/>
  <c r="A207" i="9"/>
  <c r="D207" i="9"/>
  <c r="C207" i="9"/>
  <c r="A255" i="9"/>
  <c r="D255" i="9"/>
  <c r="C255" i="9"/>
  <c r="D1454" i="9"/>
  <c r="C1454" i="9"/>
  <c r="A1454" i="9"/>
  <c r="A304" i="9"/>
  <c r="D304" i="9"/>
  <c r="C304" i="9"/>
  <c r="A556" i="9"/>
  <c r="C556" i="9"/>
  <c r="D556" i="9"/>
  <c r="C651" i="9"/>
  <c r="D651" i="9"/>
  <c r="A651" i="9"/>
  <c r="C2053" i="9"/>
  <c r="D2053" i="9"/>
  <c r="A2053" i="9"/>
  <c r="C902" i="9"/>
  <c r="D902" i="9"/>
  <c r="A902" i="9"/>
  <c r="D903" i="9"/>
  <c r="A903" i="9"/>
  <c r="C903" i="9"/>
  <c r="C701" i="9"/>
  <c r="D701" i="9"/>
  <c r="A701" i="9"/>
  <c r="C1201" i="9"/>
  <c r="A1201" i="9"/>
  <c r="D1201" i="9"/>
  <c r="A1401" i="9"/>
  <c r="C1401" i="9"/>
  <c r="D1401" i="9"/>
  <c r="A953" i="9"/>
  <c r="C953" i="9"/>
  <c r="D953" i="9"/>
  <c r="C1107" i="9"/>
  <c r="D1107" i="9"/>
  <c r="A1107" i="9"/>
  <c r="C1453" i="9"/>
  <c r="A1453" i="9"/>
  <c r="D1453" i="9"/>
  <c r="A107" i="9"/>
  <c r="D107" i="9"/>
  <c r="C107" i="9"/>
  <c r="D1057" i="9"/>
  <c r="A1057" i="9"/>
  <c r="C1057" i="9"/>
  <c r="C1353" i="9"/>
  <c r="D1353" i="9"/>
  <c r="A1353" i="9"/>
  <c r="A1705" i="9"/>
  <c r="C1705" i="9"/>
  <c r="D1705" i="9"/>
  <c r="D605" i="9"/>
  <c r="A605" i="9"/>
  <c r="C605" i="9"/>
  <c r="A1855" i="9"/>
  <c r="C1855" i="9"/>
  <c r="D1855" i="9"/>
  <c r="C2005" i="9"/>
  <c r="D2005" i="9"/>
  <c r="A2005" i="9"/>
  <c r="D1856" i="9"/>
  <c r="A1856" i="9"/>
  <c r="C1856" i="9"/>
  <c r="C1407" i="9"/>
  <c r="D1407" i="9"/>
  <c r="A1407" i="9"/>
  <c r="A1555" i="9"/>
  <c r="C1555" i="9"/>
  <c r="D1555" i="9"/>
  <c r="D854" i="9"/>
  <c r="C854" i="9"/>
  <c r="A854" i="9"/>
  <c r="A1306" i="9"/>
  <c r="C1306" i="9"/>
  <c r="D1306" i="9"/>
  <c r="C757" i="9"/>
  <c r="D757" i="9"/>
  <c r="A757" i="9"/>
  <c r="C904" i="9"/>
  <c r="D904" i="9"/>
  <c r="A904" i="9"/>
  <c r="A1406" i="9"/>
  <c r="C1406" i="9"/>
  <c r="D1406" i="9"/>
  <c r="C706" i="9"/>
  <c r="D706" i="9"/>
  <c r="A706" i="9"/>
  <c r="C407" i="9"/>
  <c r="D407" i="9"/>
  <c r="A407" i="9"/>
</calcChain>
</file>

<file path=xl/sharedStrings.xml><?xml version="1.0" encoding="utf-8"?>
<sst xmlns="http://schemas.openxmlformats.org/spreadsheetml/2006/main" count="4311" uniqueCount="636">
  <si>
    <t>ZONE HVAC LOADS: Input Data Summary</t>
  </si>
  <si>
    <t>Project Name:</t>
  </si>
  <si>
    <t>Zone Information</t>
  </si>
  <si>
    <t>Temperature - Humidity - Airflow</t>
  </si>
  <si>
    <t>Internal Loads</t>
  </si>
  <si>
    <t>System</t>
  </si>
  <si>
    <t>Location</t>
  </si>
  <si>
    <t>Template</t>
  </si>
  <si>
    <t>Min O/A</t>
  </si>
  <si>
    <t>Min S/A</t>
  </si>
  <si>
    <t>Infiltration</t>
  </si>
  <si>
    <t>Lights</t>
  </si>
  <si>
    <t>Task Lgt</t>
  </si>
  <si>
    <t>Occupancy</t>
  </si>
  <si>
    <t>Equip</t>
  </si>
  <si>
    <t>#</t>
  </si>
  <si>
    <t>Name</t>
  </si>
  <si>
    <t>Zn</t>
  </si>
  <si>
    <t>Fl</t>
  </si>
  <si>
    <t>Type</t>
  </si>
  <si>
    <t>Zone Name</t>
  </si>
  <si>
    <t>Template Name</t>
  </si>
  <si>
    <t>Ceiling</t>
  </si>
  <si>
    <t>Area</t>
  </si>
  <si>
    <t>Max. Ceiling</t>
  </si>
  <si>
    <t>Design Temperature
&amp; Humidity
Cooling   Heating</t>
  </si>
  <si>
    <t>Min</t>
  </si>
  <si>
    <r>
      <t>R</t>
    </r>
    <r>
      <rPr>
        <b/>
        <vertAlign val="subscript"/>
        <sz val="10"/>
        <color rgb="FF000000"/>
        <rFont val="Arial Narrow"/>
        <family val="2"/>
      </rPr>
      <t>P</t>
    </r>
  </si>
  <si>
    <r>
      <t>R</t>
    </r>
    <r>
      <rPr>
        <b/>
        <vertAlign val="subscript"/>
        <sz val="10"/>
        <color rgb="FF000000"/>
        <rFont val="Arial Narrow"/>
        <family val="2"/>
      </rPr>
      <t>A</t>
    </r>
  </si>
  <si>
    <t>Min Flow</t>
  </si>
  <si>
    <t>Exh Flow</t>
  </si>
  <si>
    <t>Cooling Design</t>
  </si>
  <si>
    <t>Heating Design</t>
  </si>
  <si>
    <t>Pwr</t>
  </si>
  <si>
    <t>Unit</t>
  </si>
  <si>
    <t>%
RA</t>
  </si>
  <si>
    <t>Occ</t>
  </si>
  <si>
    <t>Met</t>
  </si>
  <si>
    <t>SHR</t>
  </si>
  <si>
    <t>m</t>
  </si>
  <si>
    <r>
      <t>m</t>
    </r>
    <r>
      <rPr>
        <vertAlign val="superscript"/>
        <sz val="9"/>
        <color rgb="FF000000"/>
        <rFont val="Arial Narrow"/>
        <family val="2"/>
      </rPr>
      <t>2</t>
    </r>
  </si>
  <si>
    <r>
      <t>o</t>
    </r>
    <r>
      <rPr>
        <sz val="9"/>
        <color rgb="FF000000"/>
        <rFont val="Arial Narrow"/>
        <family val="2"/>
      </rPr>
      <t>C</t>
    </r>
  </si>
  <si>
    <t>% RH</t>
  </si>
  <si>
    <t>AC/h</t>
  </si>
  <si>
    <r>
      <t>L/s  occ</t>
    </r>
    <r>
      <rPr>
        <vertAlign val="superscript"/>
        <sz val="9"/>
        <color rgb="FF3A3935"/>
        <rFont val="Arial Narrow"/>
        <family val="2"/>
      </rPr>
      <t xml:space="preserve"> </t>
    </r>
  </si>
  <si>
    <r>
      <t>L/s/ m</t>
    </r>
    <r>
      <rPr>
        <vertAlign val="superscript"/>
        <sz val="9"/>
        <color rgb="FF3A3935"/>
        <rFont val="Arial Narrow"/>
        <family val="2"/>
      </rPr>
      <t>2</t>
    </r>
  </si>
  <si>
    <t>L/s</t>
  </si>
  <si>
    <r>
      <t>L/s/m</t>
    </r>
    <r>
      <rPr>
        <vertAlign val="superscript"/>
        <sz val="9"/>
        <color rgb="FF000000"/>
        <rFont val="Arial Narrow"/>
        <family val="2"/>
      </rPr>
      <t>2</t>
    </r>
    <r>
      <rPr>
        <sz val="9"/>
        <color rgb="FF000000"/>
        <rFont val="Arial Narrow"/>
        <family val="2"/>
      </rPr>
      <t xml:space="preserve"> wall</t>
    </r>
  </si>
  <si>
    <t>W/ occ</t>
  </si>
  <si>
    <t>HHA ZONE, Field 13: System#</t>
  </si>
  <si>
    <t>From Systems Sheet, Lookup function</t>
  </si>
  <si>
    <t>HHA ZONE , Field 1: Zone #</t>
  </si>
  <si>
    <t>HHA ZONE, Field 10: Floor #</t>
  </si>
  <si>
    <t>HHA ZONE Field 3, [Hard Return] Field 16</t>
  </si>
  <si>
    <t>HHA ZONE, Field 2: Zone Name ! Field 11 Room Name</t>
  </si>
  <si>
    <t>From Template Sheet, Lookup function</t>
  </si>
  <si>
    <t>HHA ZONE Field 12: Template #</t>
  </si>
  <si>
    <t>HHA ZONE Field 14: Ceiling Height/1000</t>
  </si>
  <si>
    <t>HHA ZONE, Field 5, Area/1 000 000</t>
  </si>
  <si>
    <t>W/Occ</t>
  </si>
  <si>
    <r>
      <t>m</t>
    </r>
    <r>
      <rPr>
        <vertAlign val="superscript"/>
        <sz val="9"/>
        <color rgb="FF000000"/>
        <rFont val="Arial Narrow"/>
        <family val="2"/>
      </rPr>
      <t>2</t>
    </r>
    <r>
      <rPr>
        <sz val="9"/>
        <color rgb="FF000000"/>
        <rFont val="Arial Narrow"/>
        <family val="2"/>
      </rPr>
      <t>/occ</t>
    </r>
  </si>
  <si>
    <t>Soiled utility</t>
  </si>
  <si>
    <t>W</t>
  </si>
  <si>
    <t>W/occ</t>
  </si>
  <si>
    <t>occ/m2</t>
  </si>
  <si>
    <t>Zone Cooling Load</t>
  </si>
  <si>
    <t>Zone Heating Load</t>
  </si>
  <si>
    <t>Glass Solar</t>
  </si>
  <si>
    <t>Glass Cond</t>
  </si>
  <si>
    <t>Wall Cond</t>
  </si>
  <si>
    <t>Lights &amp; Task Light</t>
  </si>
  <si>
    <t>Occupants</t>
  </si>
  <si>
    <t>Equipment</t>
  </si>
  <si>
    <t>Stored</t>
  </si>
  <si>
    <t>Peak
Sens Load</t>
  </si>
  <si>
    <t>Time of Peak Load</t>
  </si>
  <si>
    <t>Watts</t>
  </si>
  <si>
    <r>
      <t>W/m</t>
    </r>
    <r>
      <rPr>
        <b/>
        <vertAlign val="superscript"/>
        <sz val="9"/>
        <color rgb="FF000000"/>
        <rFont val="Arial"/>
        <family val="2"/>
      </rPr>
      <t>2</t>
    </r>
  </si>
  <si>
    <r>
      <t xml:space="preserve"> W/m</t>
    </r>
    <r>
      <rPr>
        <b/>
        <vertAlign val="superscript"/>
        <sz val="9"/>
        <color rgb="FF000000"/>
        <rFont val="Arial"/>
        <family val="2"/>
      </rPr>
      <t>2</t>
    </r>
  </si>
  <si>
    <t>P</t>
  </si>
  <si>
    <t>Q</t>
  </si>
  <si>
    <t>R</t>
  </si>
  <si>
    <t>S</t>
  </si>
  <si>
    <t>T</t>
  </si>
  <si>
    <t>U</t>
  </si>
  <si>
    <t>V</t>
  </si>
  <si>
    <t>X</t>
  </si>
  <si>
    <t>Y</t>
  </si>
  <si>
    <t>Z</t>
  </si>
  <si>
    <t>AA</t>
  </si>
  <si>
    <t>AB</t>
  </si>
  <si>
    <t>AC</t>
  </si>
  <si>
    <t>AD</t>
  </si>
  <si>
    <t>AE</t>
  </si>
  <si>
    <t>AF</t>
  </si>
  <si>
    <t>AG</t>
  </si>
  <si>
    <t>AH</t>
  </si>
  <si>
    <t>AI</t>
  </si>
  <si>
    <t>AJ</t>
  </si>
  <si>
    <t>AK</t>
  </si>
  <si>
    <t>AL</t>
  </si>
  <si>
    <t>AM</t>
  </si>
  <si>
    <t>AN</t>
  </si>
  <si>
    <t>AO</t>
  </si>
  <si>
    <t>AP</t>
  </si>
  <si>
    <t>AQ</t>
  </si>
  <si>
    <t>AR</t>
  </si>
  <si>
    <t>Clean utility</t>
  </si>
  <si>
    <t>Medication room</t>
  </si>
  <si>
    <t>Corridors</t>
  </si>
  <si>
    <t>SYSTEMS</t>
  </si>
  <si>
    <t>Clng SAT</t>
  </si>
  <si>
    <t>Clng HR</t>
  </si>
  <si>
    <t>Htng SAT</t>
  </si>
  <si>
    <t>Htng HR</t>
  </si>
  <si>
    <t>Notes</t>
  </si>
  <si>
    <t>!</t>
  </si>
  <si>
    <t>************************************************* Zone Template Data  *******************************************</t>
  </si>
  <si>
    <t>Temp</t>
  </si>
  <si>
    <t>Hum</t>
  </si>
  <si>
    <t>OA</t>
  </si>
  <si>
    <t>S/A</t>
  </si>
  <si>
    <t>Lgt</t>
  </si>
  <si>
    <t>Tsk</t>
  </si>
  <si>
    <t>Eqp</t>
  </si>
  <si>
    <t>Rp</t>
  </si>
  <si>
    <t>Ra</t>
  </si>
  <si>
    <t>Clg</t>
  </si>
  <si>
    <t>Htg</t>
  </si>
  <si>
    <t>/m2</t>
  </si>
  <si>
    <t>/occ</t>
  </si>
  <si>
    <t>W/m2</t>
  </si>
  <si>
    <t>m2/occ</t>
  </si>
  <si>
    <t>General</t>
  </si>
  <si>
    <t>Exam/treatment</t>
  </si>
  <si>
    <t>Trauma room, life support</t>
  </si>
  <si>
    <t>Decontamination</t>
  </si>
  <si>
    <t>Examination/Treatment</t>
  </si>
  <si>
    <t>Economizer Types</t>
  </si>
  <si>
    <t>Dual Setpoint</t>
  </si>
  <si>
    <t>NoEconomizer</t>
  </si>
  <si>
    <t>FixedDryBulb</t>
  </si>
  <si>
    <t>Clng</t>
  </si>
  <si>
    <t>Htng</t>
  </si>
  <si>
    <t>FixedEnthalpy</t>
  </si>
  <si>
    <t>DifferentialDryBulb</t>
  </si>
  <si>
    <t>DifferentialEnthalpy</t>
  </si>
  <si>
    <t>FixedDewPointAndDryBulb</t>
  </si>
  <si>
    <t>ElectronicEnthalpy</t>
  </si>
  <si>
    <t>DifferentialDryBulbAndEnthalpy</t>
  </si>
  <si>
    <t>Clng Size Fac</t>
  </si>
  <si>
    <t>Htng Size Fac</t>
  </si>
  <si>
    <t>Light, Tsk Lgt, Equip Unit Type</t>
  </si>
  <si>
    <t>Occs units</t>
  </si>
  <si>
    <t>occ</t>
  </si>
  <si>
    <t>! **********************************</t>
  </si>
  <si>
    <t>******* THERMOSTATS</t>
  </si>
  <si>
    <t>********</t>
  </si>
  <si>
    <t>******************************************</t>
  </si>
  <si>
    <t>********************************</t>
  </si>
  <si>
    <t>!  For load calcs only</t>
  </si>
  <si>
    <t>! OBJECT NAME</t>
  </si>
  <si>
    <t>N/A</t>
  </si>
  <si>
    <t>Control Type</t>
  </si>
  <si>
    <t>! *********************************************</t>
  </si>
  <si>
    <t>TSTAT SINGLE-SETPOINT</t>
  </si>
  <si>
    <t>OBJECTS ***********************</t>
  </si>
  <si>
    <t>Tstat Htng Setpoint 15.0 C,</t>
  </si>
  <si>
    <t>Tstat Htng Setpoint 15.2 C,</t>
  </si>
  <si>
    <t>Tstat Htng Setpoint 15.4 C,</t>
  </si>
  <si>
    <t>Tstat Htng Setpoint 15.6 C,</t>
  </si>
  <si>
    <t>Tstat Htng Setpoint 15.8 C,</t>
  </si>
  <si>
    <t>Tstat Htng Setpoint 16.0 C,</t>
  </si>
  <si>
    <t>Tstat Htng Setpoint 16.2 C,</t>
  </si>
  <si>
    <t>Tstat Htng Setpoint 16.4 C,</t>
  </si>
  <si>
    <t>Tstat Htng Setpoint 16.6 C,</t>
  </si>
  <si>
    <t>Tstat Htng Setpoint 16.8 C,</t>
  </si>
  <si>
    <t>Tstat Htng Setpoint 17.0 C,</t>
  </si>
  <si>
    <t>Tstat Htng Setpoint 17.2 C,</t>
  </si>
  <si>
    <t>Tstat Htng Setpoint 17.4 C,</t>
  </si>
  <si>
    <t>Tstat Htng Setpoint 17.6 C,</t>
  </si>
  <si>
    <t>Tstat Htng Setpoint 17.8 C,</t>
  </si>
  <si>
    <t>Tstat Htng Setpoint 18.0 C,</t>
  </si>
  <si>
    <t>Tstat Htng Setpoint 18.2 C,</t>
  </si>
  <si>
    <t>Tstat Htng Setpoint 18.4 C,</t>
  </si>
  <si>
    <t>Tstat Htng Setpoint 18.6 C,</t>
  </si>
  <si>
    <t>Tstat Htng Setpoint 18.8 C,</t>
  </si>
  <si>
    <t>Tstat Htng Setpoint 19.0 C,</t>
  </si>
  <si>
    <t>Tstat Htng Setpoint 19.2 C,</t>
  </si>
  <si>
    <t>Tstat Htng Setpoint 19.4 C,</t>
  </si>
  <si>
    <t>Tstat Htng Setpoint 19.6 C,</t>
  </si>
  <si>
    <t>Tstat Htng Setpoint 19.8 C,</t>
  </si>
  <si>
    <t>Tstat Htng Setpoint 20.0 C,</t>
  </si>
  <si>
    <t>Tstat Htng Setpoint 20.2 C,</t>
  </si>
  <si>
    <t>Tstat Htng Setpoint 20.4 C,</t>
  </si>
  <si>
    <t>Tstat Htng Setpoint 20.6 C,</t>
  </si>
  <si>
    <t>Tstat Htng Setpoint 20.8 C,</t>
  </si>
  <si>
    <t>Tstat Htng Setpoint 21.0 C,</t>
  </si>
  <si>
    <t>Tstat Htng Setpoint 21.2 C,</t>
  </si>
  <si>
    <t>Tstat Htng Setpoint 21.4 C,</t>
  </si>
  <si>
    <t>Tstat Htng Setpoint 21.6 C,</t>
  </si>
  <si>
    <t>Tstat Htng Setpoint 21.8 C,</t>
  </si>
  <si>
    <t>Tstat Htng Setpoint 22.0 C,</t>
  </si>
  <si>
    <t>Tstat Htng Setpoint 22.2 C,</t>
  </si>
  <si>
    <t>Tstat Htng Setpoint 22.4 C,</t>
  </si>
  <si>
    <t>Tstat Htng Setpoint 22.6 C,</t>
  </si>
  <si>
    <t>Tstat Htng Setpoint 22.8 C,</t>
  </si>
  <si>
    <t>Tstat Htng Setpoint 23.0 C,</t>
  </si>
  <si>
    <t>Tstat Htng Setpoint 23.2 C,</t>
  </si>
  <si>
    <t>Tstat Htng Setpoint 23.4 C,</t>
  </si>
  <si>
    <t>Tstat Htng Setpoint 23.6 C,</t>
  </si>
  <si>
    <t>Tstat Htng Setpoint 23.8 C,</t>
  </si>
  <si>
    <t>Tstat Htng Setpoint 24.0 C,</t>
  </si>
  <si>
    <t>Tstat Htng Setpoint 24.2 C,</t>
  </si>
  <si>
    <t>Tstat Htng Setpoint 24.4 C,</t>
  </si>
  <si>
    <t>Tstat Htng Setpoint 24.6 C,</t>
  </si>
  <si>
    <t>Tstat Htng Setpoint 24.8 C,</t>
  </si>
  <si>
    <t>Tstat Htng Setpoint 25.0 C,</t>
  </si>
  <si>
    <t>Tstat Htng Setpoint 25.2 C,</t>
  </si>
  <si>
    <t>Tstat Htng Setpoint 25.4 C,</t>
  </si>
  <si>
    <t>Tstat Htng Setpoint 25.6 C,</t>
  </si>
  <si>
    <t>Tstat Htng Setpoint 25.8 C,</t>
  </si>
  <si>
    <t>Tstat Htng Setpoint 26.0 C,</t>
  </si>
  <si>
    <t>Tstat Clng Setpoint 19.0 C,</t>
  </si>
  <si>
    <t>Tstat Clng Setpoint 19.2 C,</t>
  </si>
  <si>
    <t>Tstat Clng Setpoint 19.4 C,</t>
  </si>
  <si>
    <t>Tstat Clng Setpoint 19.6 C,</t>
  </si>
  <si>
    <t>Tstat Clng Setpoint 19.8 C,</t>
  </si>
  <si>
    <t>Tstat Clng Setpoint 20.0 C,</t>
  </si>
  <si>
    <t>Tstat Clng Setpoint 20.2 C,</t>
  </si>
  <si>
    <t>Tstat Clng Setpoint 20.4 C,</t>
  </si>
  <si>
    <t>Tstat Clng Setpoint 20.6 C,</t>
  </si>
  <si>
    <t>Tstat Clng Setpoint 20.8 C,</t>
  </si>
  <si>
    <t>Tstat Clng Setpoint 21.0 C,</t>
  </si>
  <si>
    <t>Tstat Clng Setpoint 21.2 C,</t>
  </si>
  <si>
    <t>Tstat Clng Setpoint 21.4 C,</t>
  </si>
  <si>
    <t>Tstat Clng Setpoint 21.6 C,</t>
  </si>
  <si>
    <t>Tstat Clng Setpoint 21.8 C,</t>
  </si>
  <si>
    <t>Tstat Clng Setpoint 22.0 C,</t>
  </si>
  <si>
    <t>Tstat Clng Setpoint 22.2 C,</t>
  </si>
  <si>
    <t>Tstat Clng Setpoint 22.4 C,</t>
  </si>
  <si>
    <t>Tstat Clng Setpoint 22.6 C,</t>
  </si>
  <si>
    <t>Tstat Clng Setpoint 22.8 C,</t>
  </si>
  <si>
    <t>Tstat Clng Setpoint 23.0 C,</t>
  </si>
  <si>
    <t>Tstat Clng Setpoint 23.2 C,</t>
  </si>
  <si>
    <t>Tstat Clng Setpoint 23.4 C,</t>
  </si>
  <si>
    <t>Tstat Clng Setpoint 23.6 C,</t>
  </si>
  <si>
    <t>Tstat Clng Setpoint 23.8 C,</t>
  </si>
  <si>
    <t>Tstat Clng Setpoint 24.0 C,</t>
  </si>
  <si>
    <t>Tstat Clng Setpoint 24.2 C,</t>
  </si>
  <si>
    <t>Tstat Clng Setpoint 24.4 C,</t>
  </si>
  <si>
    <t>Tstat Clng Setpoint 24.6 C,</t>
  </si>
  <si>
    <t>Tstat Clng Setpoint 24.8 C,</t>
  </si>
  <si>
    <t>Tstat Clng Setpoint 25.0 C,</t>
  </si>
  <si>
    <t>Tstat Clng Setpoint 25.2 C,</t>
  </si>
  <si>
    <t>Tstat Clng Setpoint 25.4 C,</t>
  </si>
  <si>
    <t>Tstat Clng Setpoint 25.6 C,</t>
  </si>
  <si>
    <t>Tstat Clng Setpoint 25.8 C,</t>
  </si>
  <si>
    <t>Tstat Clng Setpoint 26.0 C,</t>
  </si>
  <si>
    <t>Tstat Clng Setpoint 26.2 C,</t>
  </si>
  <si>
    <t>Tstat Clng Setpoint 26.4 C,</t>
  </si>
  <si>
    <t>Tstat Clng Setpoint 26.6 C,</t>
  </si>
  <si>
    <t>Tstat Clng Setpoint 26.8 C,</t>
  </si>
  <si>
    <t>Tstat Clng Setpoint 27.0 C,</t>
  </si>
  <si>
    <t>TSTAT DUAL SETPOINT</t>
  </si>
  <si>
    <t>OBJECTS **********************</t>
  </si>
  <si>
    <t>*******************************</t>
  </si>
  <si>
    <t>THERMOSTAT SCHEDULE</t>
  </si>
  <si>
    <t>OBJECTS</t>
  </si>
  <si>
    <t>!***********************</t>
  </si>
  <si>
    <t>************************</t>
  </si>
  <si>
    <t>**************</t>
  </si>
  <si>
    <t>*****************</t>
  </si>
  <si>
    <t>ZONE</t>
  </si>
  <si>
    <t>SIZING</t>
  </si>
  <si>
    <t>***************</t>
  </si>
  <si>
    <t>***</t>
  </si>
  <si>
    <t>*****</t>
  </si>
  <si>
    <t>***********</t>
  </si>
  <si>
    <t>*********************************</t>
  </si>
  <si>
    <t>*******</t>
  </si>
  <si>
    <t>!  For load</t>
  </si>
  <si>
    <t>calcs only</t>
  </si>
  <si>
    <t>O/A Flow</t>
  </si>
  <si>
    <t>Size</t>
  </si>
  <si>
    <t>Ratio</t>
  </si>
  <si>
    <t>O/A Calc</t>
  </si>
  <si>
    <t>/person</t>
  </si>
  <si>
    <t>NA</t>
  </si>
  <si>
    <t>Fac</t>
  </si>
  <si>
    <t>Cooling Calc Type</t>
  </si>
  <si>
    <t>Flow/m2</t>
  </si>
  <si>
    <t>!*********</t>
  </si>
  <si>
    <t>*********************</t>
  </si>
  <si>
    <t>****************</t>
  </si>
  <si>
    <t>LIGHTING FOR</t>
  </si>
  <si>
    <t>FOR</t>
  </si>
  <si>
    <t>LOAD</t>
  </si>
  <si>
    <t>CALCS</t>
  </si>
  <si>
    <t>****</t>
  </si>
  <si>
    <t>!   For</t>
  </si>
  <si>
    <t>load calcs only</t>
  </si>
  <si>
    <t>Lighting</t>
  </si>
  <si>
    <t>Calc</t>
  </si>
  <si>
    <t>Rad</t>
  </si>
  <si>
    <t>Vis</t>
  </si>
  <si>
    <t>Rep</t>
  </si>
  <si>
    <t>RA</t>
  </si>
  <si>
    <t>Zone</t>
  </si>
  <si>
    <t>Schedule</t>
  </si>
  <si>
    <t>Method</t>
  </si>
  <si>
    <t>Fra</t>
  </si>
  <si>
    <t>End Use</t>
  </si>
  <si>
    <t>C1</t>
  </si>
  <si>
    <t>C2</t>
  </si>
  <si>
    <t>!*****************</t>
  </si>
  <si>
    <t>TASK LIGHTS</t>
  </si>
  <si>
    <t>FOR LOAD CALCS</t>
  </si>
  <si>
    <t>*********</t>
  </si>
  <si>
    <t>Task Lights;</t>
  </si>
  <si>
    <t>!****************************************************** MISC EQUIPMENT FOR LOADS  *******************************************************</t>
  </si>
  <si>
    <t>EQUIPMENT</t>
  </si>
  <si>
    <t>************</t>
  </si>
  <si>
    <t>!     For load calcs</t>
  </si>
  <si>
    <t>only</t>
  </si>
  <si>
    <t>Lat</t>
  </si>
  <si>
    <t>Lost</t>
  </si>
  <si>
    <t>!************</t>
  </si>
  <si>
    <t>for Load Calc</t>
  </si>
  <si>
    <t>A1</t>
  </si>
  <si>
    <t>A2</t>
  </si>
  <si>
    <t>A3</t>
  </si>
  <si>
    <t>A4</t>
  </si>
  <si>
    <t>N1</t>
  </si>
  <si>
    <t>N2</t>
  </si>
  <si>
    <t>N3</t>
  </si>
  <si>
    <t>N4</t>
  </si>
  <si>
    <t>N5</t>
  </si>
  <si>
    <t>A5</t>
  </si>
  <si>
    <t>Sens</t>
  </si>
  <si>
    <t>!People</t>
  </si>
  <si>
    <t>Object Name</t>
  </si>
  <si>
    <t>Calc Type</t>
  </si>
  <si>
    <t># Occ</t>
  </si>
  <si>
    <t>Occ/m2</t>
  </si>
  <si>
    <t>m2/Occ</t>
  </si>
  <si>
    <t>Activity Sch</t>
  </si>
  <si>
    <t>!******** Schedules</t>
  </si>
  <si>
    <t>!*********************************</t>
  </si>
  <si>
    <t>***********************   ************************************************************************</t>
  </si>
  <si>
    <t>INFILTRATION</t>
  </si>
  <si>
    <t>FOR COOLING</t>
  </si>
  <si>
    <t>***************************</t>
  </si>
  <si>
    <t>******</t>
  </si>
  <si>
    <t>!     For load calcs only</t>
  </si>
  <si>
    <t>Flow/</t>
  </si>
  <si>
    <t>! Object</t>
  </si>
  <si>
    <t>Flow/Zone</t>
  </si>
  <si>
    <t>ext m2</t>
  </si>
  <si>
    <t>A</t>
  </si>
  <si>
    <t>B</t>
  </si>
  <si>
    <t>C</t>
  </si>
  <si>
    <t>D</t>
  </si>
  <si>
    <t>! *********************************</t>
  </si>
  <si>
    <t>INFILTRATION FOR</t>
  </si>
  <si>
    <t>HEATING</t>
  </si>
  <si>
    <t>********************</t>
  </si>
  <si>
    <t>E</t>
  </si>
  <si>
    <t>F</t>
  </si>
  <si>
    <t>G</t>
  </si>
  <si>
    <t>H</t>
  </si>
  <si>
    <t>I</t>
  </si>
  <si>
    <t>J</t>
  </si>
  <si>
    <t>K</t>
  </si>
  <si>
    <t>L</t>
  </si>
  <si>
    <t>Patient Rooms L10-L15</t>
  </si>
  <si>
    <t>for Occupant Metabolic</t>
  </si>
  <si>
    <t>Activity</t>
  </si>
  <si>
    <t>m3/s</t>
  </si>
  <si>
    <t>End-Use</t>
  </si>
  <si>
    <t>Something</t>
  </si>
  <si>
    <t>ZONE HVAC LOADS: Input Data</t>
  </si>
  <si>
    <t>RESULTS - ZONE COOLING LOAD:</t>
  </si>
  <si>
    <t xml:space="preserve"> Zone #</t>
  </si>
  <si>
    <t xml:space="preserve"> DesLoad</t>
  </si>
  <si>
    <t>DsnAirFlowRate</t>
  </si>
  <si>
    <t xml:space="preserve"> UserAirFlowRate</t>
  </si>
  <si>
    <t xml:space="preserve"> DsnDayName</t>
  </si>
  <si>
    <t>Peak Month/Day Time</t>
  </si>
  <si>
    <t xml:space="preserve"> FloorArea</t>
  </si>
  <si>
    <t>OA-Flow</t>
  </si>
  <si>
    <t xml:space="preserve"> Zone Name</t>
  </si>
  <si>
    <t xml:space="preserve"> DesLoad {W}</t>
  </si>
  <si>
    <t xml:space="preserve"> Calc Des Air Flow Rate {m3/s}</t>
  </si>
  <si>
    <t xml:space="preserve"> UserDes Air Flow Rate {m3/s}</t>
  </si>
  <si>
    <t xml:space="preserve"> Design Day Name</t>
  </si>
  <si>
    <t xml:space="preserve"> 7/21 18:00:00</t>
  </si>
  <si>
    <t xml:space="preserve"> 3739.34736</t>
  </si>
  <si>
    <t xml:space="preserve"> 1.00589</t>
  </si>
  <si>
    <t>DATABASE TABLES</t>
  </si>
  <si>
    <t>TABLE NAME AND FIELDS:</t>
  </si>
  <si>
    <t>OUTPUT FILE OBJECTS</t>
  </si>
  <si>
    <t>! &lt;Zone Sizing Information&gt;</t>
  </si>
  <si>
    <t xml:space="preserve"> Load Type</t>
  </si>
  <si>
    <t xml:space="preserve"> Date/Time of Peak</t>
  </si>
  <si>
    <t xml:space="preserve"> Temperature at Peak {C}</t>
  </si>
  <si>
    <t xml:space="preserve"> Humidity Ratio at Peak {kgWater/kgAir}</t>
  </si>
  <si>
    <t xml:space="preserve"> Floor Area {m2}</t>
  </si>
  <si>
    <t xml:space="preserve"> # Occupants</t>
  </si>
  <si>
    <t xml:space="preserve"> Calc Outdoor Air Flow Rate {m3/s}</t>
  </si>
  <si>
    <t xml:space="preserve"> Zone Sizing Information</t>
  </si>
  <si>
    <t xml:space="preserve"> BASEMENT</t>
  </si>
  <si>
    <t xml:space="preserve"> Cooling</t>
  </si>
  <si>
    <t xml:space="preserve"> 54677.95636</t>
  </si>
  <si>
    <t xml:space="preserve"> 3.34981</t>
  </si>
  <si>
    <t xml:space="preserve"> 4.01977</t>
  </si>
  <si>
    <t xml:space="preserve"> CHICAGO ANN CLG .4% CONDNS WB=&gt;MDB</t>
  </si>
  <si>
    <t xml:space="preserve"> 28.63200</t>
  </si>
  <si>
    <t xml:space="preserve"> 1.87829E-002</t>
  </si>
  <si>
    <t xml:space="preserve"> 100.58850</t>
  </si>
  <si>
    <t xml:space="preserve"> Heating</t>
  </si>
  <si>
    <t xml:space="preserve"> 807.46221</t>
  </si>
  <si>
    <t xml:space="preserve"> 1.87897E-002</t>
  </si>
  <si>
    <t xml:space="preserve"> CHICAGO ANN HTG 99.6% CONDNS DB</t>
  </si>
  <si>
    <t xml:space="preserve"> 1/21 07:15:00</t>
  </si>
  <si>
    <t xml:space="preserve"> -20.60000</t>
  </si>
  <si>
    <t xml:space="preserve"> 6.12575E-004</t>
  </si>
  <si>
    <t xml:space="preserve">From file Project.eio </t>
  </si>
  <si>
    <t>Object: Fields</t>
  </si>
  <si>
    <t>Example</t>
  </si>
  <si>
    <t>DATA SOURCE:Project.eio</t>
  </si>
  <si>
    <t>Note:  Not all load simulations will have both a "Zone Sizing Information" with Cooling and another with Heating for each zone.</t>
  </si>
  <si>
    <t>RESULTS - ZONE HEATING LOAD:</t>
  </si>
  <si>
    <t>Sens Load</t>
  </si>
  <si>
    <t>Zn Exhaust</t>
  </si>
  <si>
    <t>TBD</t>
  </si>
  <si>
    <t>Ceiling Cond.</t>
  </si>
  <si>
    <t>Roof *</t>
  </si>
  <si>
    <t>TB</t>
  </si>
  <si>
    <t>oC</t>
  </si>
  <si>
    <t xml:space="preserve">L/s  occ </t>
  </si>
  <si>
    <t>12-D</t>
  </si>
  <si>
    <r>
      <rPr>
        <b/>
        <u/>
        <sz val="10"/>
        <color rgb="FF000000"/>
        <rFont val="Arial Narrow"/>
        <family val="2"/>
      </rPr>
      <t xml:space="preserve">  Type  </t>
    </r>
    <r>
      <rPr>
        <b/>
        <sz val="10"/>
        <color rgb="FF000000"/>
        <rFont val="Arial Narrow"/>
        <family val="2"/>
      </rPr>
      <t xml:space="preserve">
Location</t>
    </r>
  </si>
  <si>
    <t>PERIM.</t>
  </si>
  <si>
    <t>COND.</t>
  </si>
  <si>
    <r>
      <t>L/s/ m</t>
    </r>
    <r>
      <rPr>
        <vertAlign val="superscript"/>
        <sz val="9"/>
        <rFont val="Arial Narrow"/>
        <family val="2"/>
      </rPr>
      <t>2</t>
    </r>
  </si>
  <si>
    <r>
      <t>L/s/m</t>
    </r>
    <r>
      <rPr>
        <vertAlign val="superscript"/>
        <sz val="9"/>
        <rFont val="Arial Narrow"/>
        <family val="2"/>
      </rPr>
      <t>2</t>
    </r>
    <r>
      <rPr>
        <sz val="9"/>
        <rFont val="Arial Narrow"/>
        <family val="2"/>
      </rPr>
      <t xml:space="preserve"> wall</t>
    </r>
  </si>
  <si>
    <t>Design Space Temperature
&amp; Humidity
Clng          Htng</t>
  </si>
  <si>
    <t>kW</t>
  </si>
  <si>
    <t>Spec'd Flow</t>
  </si>
  <si>
    <t>SURGERY</t>
  </si>
  <si>
    <t>a</t>
  </si>
  <si>
    <t>b</t>
  </si>
  <si>
    <t>c</t>
  </si>
  <si>
    <t>d</t>
  </si>
  <si>
    <t>e</t>
  </si>
  <si>
    <t>GENERAL</t>
  </si>
  <si>
    <t>EMERGENCY</t>
  </si>
  <si>
    <t>PATIENT CARE</t>
  </si>
  <si>
    <t>CRITICAL-INTENSIVE</t>
  </si>
  <si>
    <t>SUPPORT</t>
  </si>
  <si>
    <t>PROCEDURE</t>
  </si>
  <si>
    <t>TREATMENT</t>
  </si>
  <si>
    <t>Triage</t>
  </si>
  <si>
    <t>Resuc</t>
  </si>
  <si>
    <t>Observation</t>
  </si>
  <si>
    <t>Support : Anaesthesia storage</t>
  </si>
  <si>
    <t>Support : Anaesthetic equipment workroom</t>
  </si>
  <si>
    <t>Laboratory : Animal Research and Lab: Surgery</t>
  </si>
  <si>
    <t>Morgue : Autopsy/morgue</t>
  </si>
  <si>
    <t>Morgue : Morgue</t>
  </si>
  <si>
    <t>General : Soiled utility</t>
  </si>
  <si>
    <t>General : Clean utility</t>
  </si>
  <si>
    <t>General : Corridors</t>
  </si>
  <si>
    <t>Critical &amp; Intensive : NICU, Level 2 nursery</t>
  </si>
  <si>
    <t>Critical &amp; Intensive : Critical/intensive care unit</t>
  </si>
  <si>
    <t>Critical &amp; Intensive : Coronary care unit</t>
  </si>
  <si>
    <t>Clinical : Clinic</t>
  </si>
  <si>
    <t>Support : Dishwashing (Room Data Sheets)</t>
  </si>
  <si>
    <t>Clinical : Nuclear medicine</t>
  </si>
  <si>
    <t>Clinical : Film storage</t>
  </si>
  <si>
    <t>Clinical : Film processing (chemical)</t>
  </si>
  <si>
    <t>Clinical : Dialysis unit</t>
  </si>
  <si>
    <t>Emergency : General</t>
  </si>
  <si>
    <t>Emergency : Exam/treatment</t>
  </si>
  <si>
    <t>Emergency : Decontamination</t>
  </si>
  <si>
    <t>Emergency : Examination/Treatment</t>
  </si>
  <si>
    <t>Admin : Storage</t>
  </si>
  <si>
    <t>Admin : Offices</t>
  </si>
  <si>
    <t>Admin : Admitting</t>
  </si>
  <si>
    <t>Patient Care : Hydrotherapy tub</t>
  </si>
  <si>
    <t>Clinical : Janitor's closet</t>
  </si>
  <si>
    <t>Clinical : General</t>
  </si>
  <si>
    <t>Laboratory : Media preparation, tissue culture</t>
  </si>
  <si>
    <t>Support : Laundry (Domestic)</t>
  </si>
  <si>
    <t>Support : Laundry (Institutional)</t>
  </si>
  <si>
    <t>Support : Soiled linen</t>
  </si>
  <si>
    <t>Support : Clean linen folding</t>
  </si>
  <si>
    <t>Support : Clean linen storage</t>
  </si>
  <si>
    <t>Support : Nursing stations (Without Equipment)</t>
  </si>
  <si>
    <t>Patient Care : Nurseries</t>
  </si>
  <si>
    <t>Sterile Processing : Decontamination/soiled</t>
  </si>
  <si>
    <t>Sterile Processing : Prep. and Pack/Clean workroom</t>
  </si>
  <si>
    <t>Sterile Processing : Scope reprocessing</t>
  </si>
  <si>
    <t>Sterile Processing : Sterile storage</t>
  </si>
  <si>
    <t>Surgery : Cystoscopy minor surgery</t>
  </si>
  <si>
    <t>Patient Care : Occupational therapy</t>
  </si>
  <si>
    <t>Patient Care : Patient Rm Class A facility</t>
  </si>
  <si>
    <t>Patient Care : Patient Rm Class B facility</t>
  </si>
  <si>
    <t>Support : Pharmacy</t>
  </si>
  <si>
    <t>Support : Domestic Water Service</t>
  </si>
  <si>
    <t>Support : Workshops</t>
  </si>
  <si>
    <t>Support : Housekeeping</t>
  </si>
  <si>
    <t>Patient Care : Physiotherapy pool</t>
  </si>
  <si>
    <t>Clinical : Radiation treatment bunker</t>
  </si>
  <si>
    <t>Critical &amp; Intensive : Workroom</t>
  </si>
  <si>
    <t>Critical &amp; Intensive : Anteroom</t>
  </si>
  <si>
    <t>Critical &amp; Intensive : Burn unit</t>
  </si>
  <si>
    <t>Surgery : Day surgery (Stage 2 recovery)</t>
  </si>
  <si>
    <t>Surgery : Preparation/induction</t>
  </si>
  <si>
    <t>Surgery : Sterile core</t>
  </si>
  <si>
    <t>Support : Non-refrigerated garbage</t>
  </si>
  <si>
    <t>Support : Biomedical waste storage and processing</t>
  </si>
  <si>
    <t>Max Ceiling</t>
  </si>
  <si>
    <t>Anaesthesia storage</t>
  </si>
  <si>
    <t>Ambulatory care clinic areas</t>
  </si>
  <si>
    <t>Occupational Therapy</t>
  </si>
  <si>
    <t>Protective environment room</t>
  </si>
  <si>
    <t>Cardiac Catheterization procedure room</t>
  </si>
  <si>
    <t>Workshops</t>
  </si>
  <si>
    <t>Housekeeping</t>
  </si>
  <si>
    <t>Physiotherapy area</t>
  </si>
  <si>
    <t>Physiotherapy pool</t>
  </si>
  <si>
    <t>Operating rooms</t>
  </si>
  <si>
    <t>Day Surgery</t>
  </si>
  <si>
    <t>Pre-operative holding</t>
  </si>
  <si>
    <t>Scrub Room</t>
  </si>
  <si>
    <t>Recovery/PACU</t>
  </si>
  <si>
    <t>Procedure : Angio &amp; Special procedure</t>
  </si>
  <si>
    <t>Procedure : Angio &amp; Special equipment</t>
  </si>
  <si>
    <t>Procedure : Angio &amp; Special control</t>
  </si>
  <si>
    <t>Support : Kitchen</t>
  </si>
  <si>
    <t>Emergency : Detoxification</t>
  </si>
  <si>
    <t>ADMIN</t>
  </si>
  <si>
    <t>Admitting</t>
  </si>
  <si>
    <t>Storage</t>
  </si>
  <si>
    <t>Labour and birthing</t>
  </si>
  <si>
    <t>Procedure : Cardiac catheterization procedure</t>
  </si>
  <si>
    <t>Procedure : Cardiac catheterization equipment</t>
  </si>
  <si>
    <t>Procedure : Cardiac catheterization control</t>
  </si>
  <si>
    <t>Clinical : Minor procedures</t>
  </si>
  <si>
    <t>General : Dining</t>
  </si>
  <si>
    <t>Emergency : Fracture, cast</t>
  </si>
  <si>
    <t>Admin : Conference</t>
  </si>
  <si>
    <t>Admin : Locker</t>
  </si>
  <si>
    <t>Surgery : Labour and birthing</t>
  </si>
  <si>
    <t>Sterile Processing : Ethylene oxide sterilizer</t>
  </si>
  <si>
    <t>Surgery : Sterilizer equipment</t>
  </si>
  <si>
    <t>Patient Care : Patient waitings</t>
  </si>
  <si>
    <t>Patient Care : Patient washrooms, toilets</t>
  </si>
  <si>
    <t>Support : Chiller</t>
  </si>
  <si>
    <t>Support : Boiler</t>
  </si>
  <si>
    <t>Support : Fan</t>
  </si>
  <si>
    <t>Support : Pump</t>
  </si>
  <si>
    <t>Support : Misc.</t>
  </si>
  <si>
    <t>Critical &amp; Intensive : Protective environment</t>
  </si>
  <si>
    <t>Critical &amp; Intensive : Airborne infection isolation</t>
  </si>
  <si>
    <t>Critical &amp; Intensive : Airborne precaution</t>
  </si>
  <si>
    <t>Surgery : Recovery/PACU</t>
  </si>
  <si>
    <t>Surgery : Sub sterilization</t>
  </si>
  <si>
    <t>Clinical : Ambulatory care clinics</t>
  </si>
  <si>
    <t>Laboratory : Animal Research and Lab: Holdings</t>
  </si>
  <si>
    <t>Emergency : Resuscitation or major assessments</t>
  </si>
  <si>
    <t>Surgery : Caesarean delivery</t>
  </si>
  <si>
    <t>Patient Care : Physiotherapy</t>
  </si>
  <si>
    <t>Surgery : Pre-operation holding</t>
  </si>
  <si>
    <t>Minor endoscopy</t>
  </si>
  <si>
    <t>Minor bronchoscopy</t>
  </si>
  <si>
    <t>Surgery : Minor Endoscopy</t>
  </si>
  <si>
    <t>Surgery : Minor bronchoscopy</t>
  </si>
  <si>
    <t>Surgery : Minor Surgery</t>
  </si>
  <si>
    <t>Offices</t>
  </si>
  <si>
    <t>Minor Procedure</t>
  </si>
  <si>
    <t>Patient Rm Class A facility</t>
  </si>
  <si>
    <t>Patient Rm Class B facility</t>
  </si>
  <si>
    <t>NICU, Level 2 nursery</t>
  </si>
  <si>
    <t>Coronary care unit</t>
  </si>
  <si>
    <t>Critical/intensive care unit</t>
  </si>
  <si>
    <t>Surgery : Operating</t>
  </si>
  <si>
    <t>Surgery : Clean corridor</t>
  </si>
  <si>
    <t>Kitchen</t>
  </si>
  <si>
    <t>Edit Date:</t>
  </si>
  <si>
    <r>
      <rPr>
        <u/>
        <sz val="9"/>
        <rFont val="Arial Narrow"/>
        <family val="2"/>
      </rPr>
      <t xml:space="preserve">   m</t>
    </r>
    <r>
      <rPr>
        <u/>
        <vertAlign val="superscript"/>
        <sz val="9"/>
        <rFont val="Arial Narrow"/>
        <family val="2"/>
      </rPr>
      <t xml:space="preserve">2    </t>
    </r>
    <r>
      <rPr>
        <sz val="9"/>
        <rFont val="Arial Narrow"/>
        <family val="2"/>
      </rPr>
      <t xml:space="preserve">
   m</t>
    </r>
    <r>
      <rPr>
        <vertAlign val="superscript"/>
        <sz val="9"/>
        <rFont val="Arial Narrow"/>
        <family val="2"/>
      </rPr>
      <t xml:space="preserve"> </t>
    </r>
  </si>
  <si>
    <t>Area/Ceiling</t>
  </si>
  <si>
    <t>Group</t>
  </si>
  <si>
    <r>
      <rPr>
        <b/>
        <u/>
        <sz val="10"/>
        <color rgb="FF000000"/>
        <rFont val="Arial Narrow"/>
        <family val="2"/>
      </rPr>
      <t>Flr/Blk</t>
    </r>
    <r>
      <rPr>
        <b/>
        <sz val="10"/>
        <color rgb="FF000000"/>
        <rFont val="Arial Narrow"/>
        <family val="2"/>
      </rPr>
      <t xml:space="preserve">
Zn #</t>
    </r>
  </si>
  <si>
    <t>Clng
Dsn</t>
  </si>
  <si>
    <t>Htng
Dsn</t>
  </si>
  <si>
    <t>Angio &amp; special procedure room</t>
  </si>
  <si>
    <t xml:space="preserve">Surgery : </t>
  </si>
  <si>
    <t>Area/ Ceiling</t>
  </si>
  <si>
    <t>Surgery : Scrub Room</t>
  </si>
  <si>
    <t>Emergency : Trauma room, life support</t>
  </si>
  <si>
    <t>General : Medication Room</t>
  </si>
  <si>
    <t>Min OA ACH</t>
  </si>
  <si>
    <t>Min SA ACH</t>
  </si>
  <si>
    <t>Min Exh L/S</t>
  </si>
  <si>
    <t>Min Exh ACH</t>
  </si>
  <si>
    <t>Htg Dsn Space Temp</t>
  </si>
  <si>
    <t>Htg Dsn Space RH</t>
  </si>
  <si>
    <t>Inf Htg Dsn L/S/m2</t>
  </si>
  <si>
    <t>Inf Clg Dsn L/S/m2</t>
  </si>
  <si>
    <t>Inf Clg Dsn ACH</t>
  </si>
  <si>
    <t>Clg Dsn Space RH</t>
  </si>
  <si>
    <t>Clg Dsn Space Temp</t>
  </si>
  <si>
    <t>Inf Htg Dsn ACH</t>
  </si>
  <si>
    <t>Light %RA</t>
  </si>
  <si>
    <t>TaskLgt Pwr</t>
  </si>
  <si>
    <t>Light Pwr</t>
  </si>
  <si>
    <t>Occ Num</t>
  </si>
  <si>
    <t>Occ Met</t>
  </si>
  <si>
    <t>Occ SHR</t>
  </si>
  <si>
    <t>Equip Pwr</t>
  </si>
  <si>
    <t>Equip SHR</t>
  </si>
  <si>
    <t>Light Unit</t>
  </si>
  <si>
    <t>TaskLgt Unit</t>
  </si>
  <si>
    <t>Occ Unit</t>
  </si>
  <si>
    <t>Equip Unit</t>
  </si>
  <si>
    <t>Min OA ReqPerArea</t>
  </si>
  <si>
    <t>Min OA ReqPerOcc</t>
  </si>
  <si>
    <t>Zone TemplGroup</t>
  </si>
  <si>
    <t>Zone TemplName</t>
  </si>
  <si>
    <t>Area/Ceilng</t>
  </si>
  <si>
    <t>FlowPerZoneArea L/S/m2</t>
  </si>
  <si>
    <r>
      <t>E</t>
    </r>
    <r>
      <rPr>
        <b/>
        <vertAlign val="subscript"/>
        <sz val="10"/>
        <color rgb="FF000000"/>
        <rFont val="Arial Narrow"/>
        <family val="2"/>
      </rPr>
      <t>Z</t>
    </r>
  </si>
  <si>
    <t>OA EZ Vent Eff</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</si>
</sst>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quot;-&quot;??_-;_-@_-"/>
    <numFmt numFmtId="165" formatCode="0.0"/>
    <numFmt numFmtId="166" formatCode="d/m/yy\ hh\:mm"/>
    <numFmt numFmtId="167" formatCode="#"/>
    <numFmt numFmtId="168" formatCode="0.0000"/>
    <numFmt numFmtId="169" formatCode="#.000000"/>
    <numFmt numFmtId="170" formatCode="0.00E+0"/>
  </numFmts>
  <fonts count="44">
    <font>
      <sz val="11"/>
      <color rgb="FF000000"/>
      <name val="Arial"/>
      <family val="2"/>
    </font>
    <font>
      <sz val="10"/>
      <name val="Arial"/>
      <family val="2"/>
    </font>
    <font>
      <b/>
      <sz val="12"/>
      <color rgb="FF000000"/>
      <name val="Arial Narrow"/>
      <family val="2"/>
    </font>
    <font>
      <b/>
      <sz val="10"/>
      <color rgb="FF000000"/>
      <name val="Arial Narrow"/>
      <family val="2"/>
    </font>
    <font>
      <b/>
      <sz val="10"/>
      <name val="Arial Narrow"/>
      <family val="2"/>
    </font>
    <font>
      <sz val="10"/>
      <color rgb="FF000000"/>
      <name val="Arial Narrow"/>
      <family val="2"/>
    </font>
    <font>
      <sz val="10"/>
      <color rgb="FF000000"/>
      <name val="Arial"/>
      <family val="2"/>
    </font>
    <font>
      <b/>
      <sz val="11"/>
      <color rgb="FF000000"/>
      <name val="Arial Narrow"/>
      <family val="2"/>
    </font>
    <font>
      <sz val="11"/>
      <color rgb="FF000000"/>
      <name val="Arial Narrow"/>
      <family val="2"/>
    </font>
    <font>
      <sz val="11"/>
      <color rgb="FF000000"/>
      <name val="Arial"/>
      <family val="2"/>
    </font>
    <font>
      <b/>
      <vertAlign val="subscript"/>
      <sz val="10"/>
      <color rgb="FF000000"/>
      <name val="Arial Narrow"/>
      <family val="2"/>
    </font>
    <font>
      <b/>
      <sz val="9"/>
      <color rgb="FF000000"/>
      <name val="Arial"/>
      <family val="2"/>
    </font>
    <font>
      <sz val="9"/>
      <color rgb="FF000000"/>
      <name val="Arial Narrow"/>
      <family val="2"/>
    </font>
    <font>
      <vertAlign val="superscript"/>
      <sz val="9"/>
      <color rgb="FF000000"/>
      <name val="Arial Narrow"/>
      <family val="2"/>
    </font>
    <font>
      <sz val="9"/>
      <color rgb="FF3A3935"/>
      <name val="Arial Narrow"/>
      <family val="2"/>
    </font>
    <font>
      <vertAlign val="superscript"/>
      <sz val="9"/>
      <color rgb="FF3A3935"/>
      <name val="Arial Narrow"/>
      <family val="2"/>
    </font>
    <font>
      <b/>
      <sz val="9"/>
      <color rgb="FF000000"/>
      <name val="Arial Narrow"/>
      <family val="2"/>
    </font>
    <font>
      <sz val="9"/>
      <color rgb="FF000000"/>
      <name val="Arial"/>
      <family val="2"/>
    </font>
    <font>
      <b/>
      <sz val="12"/>
      <color rgb="FF000000"/>
      <name val="Arial"/>
      <family val="2"/>
    </font>
    <font>
      <b/>
      <sz val="11"/>
      <color rgb="FF000000"/>
      <name val="Arial"/>
      <family val="2"/>
    </font>
    <font>
      <b/>
      <sz val="10"/>
      <color rgb="FF000000"/>
      <name val="Arial"/>
      <family val="2"/>
    </font>
    <font>
      <b/>
      <vertAlign val="superscript"/>
      <sz val="9"/>
      <color rgb="FF000000"/>
      <name val="Arial"/>
      <family val="2"/>
    </font>
    <font>
      <sz val="10"/>
      <color rgb="FF000000"/>
      <name val="Courier New"/>
      <family val="3"/>
    </font>
    <font>
      <sz val="10"/>
      <color rgb="FF3A3935"/>
      <name val="Arial"/>
      <family val="2"/>
    </font>
    <font>
      <sz val="10"/>
      <name val="Courier New"/>
      <family val="3"/>
    </font>
    <font>
      <sz val="10"/>
      <color rgb="FF000000"/>
      <name val="Courier 10 Pitch2"/>
    </font>
    <font>
      <sz val="10"/>
      <name val="Courier 10 Pitch"/>
    </font>
    <font>
      <sz val="10"/>
      <color rgb="FF000000"/>
      <name val="Courier 10 Pitch1"/>
    </font>
    <font>
      <b/>
      <sz val="9"/>
      <color rgb="FFFF0000"/>
      <name val="Arial"/>
      <family val="2"/>
    </font>
    <font>
      <b/>
      <sz val="10"/>
      <name val="Arial"/>
      <family val="2"/>
    </font>
    <font>
      <b/>
      <sz val="11"/>
      <name val="Arial Narrow"/>
      <family val="2"/>
    </font>
    <font>
      <b/>
      <sz val="9"/>
      <color rgb="FF0000FF"/>
      <name val="Arial Narrow"/>
      <family val="2"/>
    </font>
    <font>
      <sz val="9"/>
      <color rgb="FF00B050"/>
      <name val="Arial Narrow"/>
      <family val="2"/>
    </font>
    <font>
      <sz val="10"/>
      <color rgb="FF00B0F0"/>
      <name val="Arial Narrow"/>
      <family val="2"/>
    </font>
    <font>
      <b/>
      <u/>
      <sz val="12"/>
      <color rgb="FF000000"/>
      <name val="Arial"/>
      <family val="2"/>
    </font>
    <font>
      <sz val="9"/>
      <name val="Arial Narrow"/>
      <family val="2"/>
    </font>
    <font>
      <b/>
      <u/>
      <sz val="10"/>
      <color rgb="FF000000"/>
      <name val="Arial Narrow"/>
      <family val="2"/>
    </font>
    <font>
      <vertAlign val="superscript"/>
      <sz val="9"/>
      <name val="Arial Narrow"/>
      <family val="2"/>
    </font>
    <font>
      <b/>
      <sz val="9"/>
      <color rgb="FF7030A0"/>
      <name val="Arial Narrow"/>
      <family val="2"/>
    </font>
    <font>
      <sz val="8"/>
      <name val="Arial Narrow"/>
      <family val="2"/>
    </font>
    <font>
      <sz val="8"/>
      <color rgb="FF000000"/>
      <name val="Arial"/>
      <family val="2"/>
    </font>
    <font>
      <u/>
      <sz val="9"/>
      <name val="Arial Narrow"/>
      <family val="2"/>
    </font>
    <font>
      <u/>
      <vertAlign val="superscript"/>
      <sz val="9"/>
      <name val="Arial Narrow"/>
      <family val="2"/>
    </font>
    <font>
      <sz val="9"/>
      <color theme="7"/>
      <name val="Arial Narrow"/>
      <family val="2"/>
    </font>
  </fonts>
  <fills count="9">
    <fill>
      <patternFill patternType="none"/>
    </fill>
    <fill>
      <patternFill patternType="gray125"/>
    </fill>
    <fill>
      <patternFill patternType="solid">
        <fgColor rgb="FFFFFFCC"/>
        <bgColor rgb="FFFFFF99"/>
      </patternFill>
    </fill>
    <fill>
      <patternFill patternType="solid">
        <fgColor rgb="FFEEECE1"/>
        <bgColor rgb="FFFFFFCC"/>
      </patternFill>
    </fill>
    <fill>
      <patternFill patternType="solid">
        <fgColor rgb="FFFFFFCC"/>
        <bgColor rgb="FFFFFFFF"/>
      </patternFill>
    </fill>
    <fill>
      <patternFill patternType="solid">
        <fgColor rgb="FFF8F8F8"/>
        <bgColor indexed="64"/>
      </patternFill>
    </fill>
    <fill>
      <patternFill patternType="solid">
        <fgColor rgb="FFFFFFCC"/>
        <bgColor indexed="64"/>
      </patternFill>
    </fill>
    <fill>
      <patternFill patternType="solid">
        <fgColor rgb="FF00B0F0"/>
        <bgColor indexed="64"/>
      </patternFill>
    </fill>
    <fill>
      <patternFill patternType="solid">
        <fgColor rgb="FFFCFCFC"/>
        <bgColor indexed="64"/>
      </patternFill>
    </fill>
  </fills>
  <borders count="93">
    <border>
      <left/>
      <right/>
      <top/>
      <bottom/>
      <diagonal/>
    </border>
    <border>
      <left/>
      <right/>
      <top/>
      <bottom style="thick">
        <color auto="1"/>
      </bottom>
      <diagonal/>
    </border>
    <border>
      <left/>
      <right style="thick">
        <color auto="1"/>
      </right>
      <top/>
      <bottom/>
      <diagonal/>
    </border>
    <border>
      <left style="thick">
        <color auto="1"/>
      </left>
      <right/>
      <top style="thick">
        <color auto="1"/>
      </top>
      <bottom style="medium">
        <color auto="1"/>
      </bottom>
      <diagonal/>
    </border>
    <border>
      <left/>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top/>
      <bottom/>
      <diagonal/>
    </border>
    <border>
      <left style="thick">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medium">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style="medium">
        <color auto="1"/>
      </right>
      <top style="thick">
        <color auto="1"/>
      </top>
      <bottom style="thin">
        <color auto="1"/>
      </bottom>
      <diagonal/>
    </border>
    <border>
      <left/>
      <right/>
      <top style="thick">
        <color auto="1"/>
      </top>
      <bottom style="thin">
        <color auto="1"/>
      </bottom>
      <diagonal/>
    </border>
    <border>
      <left style="medium">
        <color auto="1"/>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thin">
        <color auto="1"/>
      </left>
      <right style="medium">
        <color auto="1"/>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medium">
        <color auto="1"/>
      </top>
      <bottom style="medium">
        <color auto="1"/>
      </bottom>
      <diagonal/>
    </border>
    <border>
      <left style="medium">
        <color auto="1"/>
      </left>
      <right style="thin">
        <color auto="1"/>
      </right>
      <top/>
      <bottom style="medium">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top style="thick">
        <color auto="1"/>
      </top>
      <bottom/>
      <diagonal/>
    </border>
    <border>
      <left style="thick">
        <color auto="1"/>
      </left>
      <right/>
      <top style="medium">
        <color auto="1"/>
      </top>
      <bottom style="medium">
        <color auto="1"/>
      </bottom>
      <diagonal/>
    </border>
    <border>
      <left style="thick">
        <color auto="1"/>
      </left>
      <right style="thin">
        <color auto="1"/>
      </right>
      <top/>
      <bottom style="thin">
        <color auto="1"/>
      </bottom>
      <diagonal/>
    </border>
    <border>
      <left style="medium">
        <color auto="1"/>
      </left>
      <right style="thick">
        <color auto="1"/>
      </right>
      <top/>
      <bottom style="thin">
        <color auto="1"/>
      </bottom>
      <diagonal/>
    </border>
    <border>
      <left style="medium">
        <color auto="1"/>
      </left>
      <right/>
      <top style="thin">
        <color auto="1"/>
      </top>
      <bottom style="thin">
        <color auto="1"/>
      </bottom>
      <diagonal/>
    </border>
    <border>
      <left style="medium">
        <color auto="1"/>
      </left>
      <right style="thick">
        <color auto="1"/>
      </right>
      <top style="thin">
        <color auto="1"/>
      </top>
      <bottom style="thin">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medium">
        <color auto="1"/>
      </right>
      <top style="medium">
        <color auto="1"/>
      </top>
      <bottom style="medium">
        <color auto="1"/>
      </bottom>
      <diagonal/>
    </border>
    <border>
      <left/>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diagonal/>
    </border>
    <border>
      <left/>
      <right/>
      <top style="thin">
        <color auto="1"/>
      </top>
      <bottom/>
      <diagonal/>
    </border>
    <border>
      <left/>
      <right/>
      <top style="thin">
        <color auto="1"/>
      </top>
      <bottom style="medium">
        <color auto="1"/>
      </bottom>
      <diagonal/>
    </border>
    <border>
      <left style="thin">
        <color auto="1"/>
      </left>
      <right style="thin">
        <color auto="1"/>
      </right>
      <top style="thick">
        <color auto="1"/>
      </top>
      <bottom style="thin">
        <color auto="1"/>
      </bottom>
      <diagonal/>
    </border>
    <border>
      <left style="medium">
        <color auto="1"/>
      </left>
      <right/>
      <top/>
      <bottom/>
      <diagonal/>
    </border>
  </borders>
  <cellStyleXfs count="12">
    <xf numFmtId="0" fontId="0" fillId="0" borderId="0"/>
    <xf numFmtId="0" fontId="32" fillId="5" borderId="43" applyNumberFormat="0" applyBorder="0" applyAlignment="0">
      <protection hidden="1"/>
    </xf>
    <xf numFmtId="0" fontId="29" fillId="4" borderId="79" applyNumberFormat="0" applyBorder="0" applyAlignment="0">
      <alignment horizontal="center" vertical="center" wrapText="1"/>
      <protection hidden="1"/>
    </xf>
    <xf numFmtId="0" fontId="28" fillId="5" borderId="58" applyNumberFormat="0" applyBorder="0" applyAlignment="0" applyProtection="0">
      <alignment horizontal="center" vertical="center" wrapText="1"/>
    </xf>
    <xf numFmtId="0" fontId="4" fillId="6" borderId="0" applyNumberFormat="0" applyBorder="0" applyAlignment="0"/>
    <xf numFmtId="0" fontId="30" fillId="4" borderId="0" applyNumberFormat="0" applyBorder="0" applyAlignment="0"/>
    <xf numFmtId="0" fontId="31" fillId="5" borderId="43" applyNumberFormat="0" applyAlignment="0">
      <protection locked="0" hidden="1"/>
    </xf>
    <xf numFmtId="0" fontId="33" fillId="7" borderId="0" applyNumberFormat="0" applyAlignment="0">
      <alignment vertical="top" wrapText="1"/>
    </xf>
    <xf numFmtId="0" fontId="35" fillId="4" borderId="82" applyNumberFormat="0" applyBorder="0" applyAlignment="0">
      <alignment horizontal="center" wrapText="1"/>
    </xf>
    <xf numFmtId="0" fontId="38" fillId="8" borderId="85" applyNumberFormat="0" applyBorder="0" applyAlignment="0">
      <alignment wrapText="1"/>
    </xf>
    <xf numFmtId="0" fontId="39" fillId="0" borderId="0" applyAlignment="0">
      <alignment horizontal="center" wrapText="1"/>
      <protection hidden="1"/>
    </xf>
    <xf numFmtId="164" fontId="9" fillId="0" borderId="0" applyFont="0" applyFill="0" applyBorder="0" applyAlignment="0" applyProtection="0"/>
  </cellStyleXfs>
  <cellXfs count="579">
    <xf numFmtId="0" fontId="0" fillId="0" borderId="0" xfId="0"/>
    <xf numFmtId="0" fontId="5" fillId="0" borderId="0" xfId="0" applyFont="1" applyAlignment="1"/>
    <xf numFmtId="0" fontId="5" fillId="0" borderId="0" xfId="0" applyFont="1"/>
    <xf numFmtId="0" fontId="6" fillId="0" borderId="2" xfId="0" applyFont="1" applyBorder="1" applyAlignment="1"/>
    <xf numFmtId="0" fontId="9" fillId="0" borderId="2" xfId="0" applyFont="1" applyBorder="1" applyAlignment="1">
      <alignment wrapText="1"/>
    </xf>
    <xf numFmtId="0" fontId="5" fillId="0" borderId="12" xfId="0" applyFont="1" applyBorder="1" applyAlignment="1">
      <alignment vertical="top" wrapText="1"/>
    </xf>
    <xf numFmtId="0" fontId="6" fillId="0" borderId="2" xfId="0" applyFont="1" applyBorder="1" applyAlignment="1">
      <alignment wrapText="1"/>
    </xf>
    <xf numFmtId="0" fontId="5" fillId="0" borderId="0" xfId="0" applyFont="1" applyBorder="1" applyAlignment="1">
      <alignment wrapText="1"/>
    </xf>
    <xf numFmtId="0" fontId="11" fillId="0" borderId="2" xfId="0" applyFont="1" applyBorder="1" applyAlignment="1">
      <alignment horizontal="center" wrapText="1"/>
    </xf>
    <xf numFmtId="0" fontId="12" fillId="2" borderId="25" xfId="0" applyFont="1" applyFill="1" applyBorder="1" applyAlignment="1" applyProtection="1">
      <alignment horizontal="center" wrapText="1"/>
      <protection hidden="1"/>
    </xf>
    <xf numFmtId="0" fontId="12" fillId="2" borderId="26" xfId="0" applyFont="1" applyFill="1" applyBorder="1" applyAlignment="1" applyProtection="1">
      <alignment horizontal="center" wrapText="1"/>
      <protection hidden="1"/>
    </xf>
    <xf numFmtId="0" fontId="16" fillId="0" borderId="0" xfId="0" applyFont="1" applyBorder="1" applyAlignment="1">
      <alignment horizontal="center" wrapText="1"/>
    </xf>
    <xf numFmtId="0" fontId="5" fillId="0" borderId="0" xfId="0" applyFont="1" applyAlignment="1">
      <alignment horizontal="center"/>
    </xf>
    <xf numFmtId="0" fontId="17" fillId="0" borderId="2" xfId="0" applyFont="1" applyBorder="1" applyAlignment="1">
      <alignment horizontal="left" vertical="center" wrapText="1"/>
    </xf>
    <xf numFmtId="0" fontId="12" fillId="0" borderId="32" xfId="0" applyFont="1" applyBorder="1" applyAlignment="1" applyProtection="1">
      <alignment horizontal="right" vertical="top" wrapText="1"/>
      <protection hidden="1"/>
    </xf>
    <xf numFmtId="0" fontId="12" fillId="0" borderId="33" xfId="0" applyFont="1" applyBorder="1" applyAlignment="1" applyProtection="1">
      <alignment horizontal="left" vertical="top" wrapText="1"/>
      <protection hidden="1"/>
    </xf>
    <xf numFmtId="0" fontId="12" fillId="0" borderId="34" xfId="0" applyFont="1" applyBorder="1" applyAlignment="1" applyProtection="1">
      <alignment horizontal="left" vertical="center" wrapText="1"/>
      <protection hidden="1"/>
    </xf>
    <xf numFmtId="0" fontId="12" fillId="0" borderId="34" xfId="0" applyFont="1" applyBorder="1" applyAlignment="1" applyProtection="1">
      <alignment horizontal="right" vertical="top" wrapText="1"/>
      <protection hidden="1"/>
    </xf>
    <xf numFmtId="0" fontId="12" fillId="0" borderId="33" xfId="0" applyFont="1" applyBorder="1" applyAlignment="1" applyProtection="1">
      <alignment horizontal="right" vertical="top" wrapText="1"/>
      <protection hidden="1"/>
    </xf>
    <xf numFmtId="0" fontId="12" fillId="0" borderId="35" xfId="0" applyFont="1" applyBorder="1" applyAlignment="1" applyProtection="1">
      <alignment horizontal="right" vertical="top" wrapText="1"/>
      <protection hidden="1"/>
    </xf>
    <xf numFmtId="0" fontId="12" fillId="0" borderId="36" xfId="0" applyFont="1" applyBorder="1" applyAlignment="1" applyProtection="1">
      <alignment horizontal="center" wrapText="1"/>
      <protection hidden="1"/>
    </xf>
    <xf numFmtId="0" fontId="12" fillId="0" borderId="36" xfId="0" applyFont="1" applyBorder="1" applyAlignment="1" applyProtection="1">
      <alignment horizontal="right" vertical="top" wrapText="1"/>
      <protection hidden="1"/>
    </xf>
    <xf numFmtId="0" fontId="12" fillId="0" borderId="37" xfId="0" applyFont="1" applyBorder="1" applyAlignment="1" applyProtection="1">
      <alignment horizontal="left" vertical="center" wrapText="1"/>
      <protection hidden="1"/>
    </xf>
    <xf numFmtId="0" fontId="12" fillId="0" borderId="35" xfId="0" applyFont="1" applyBorder="1" applyAlignment="1" applyProtection="1">
      <alignment horizontal="left" vertical="center" wrapText="1"/>
      <protection hidden="1"/>
    </xf>
    <xf numFmtId="0" fontId="12" fillId="0" borderId="38" xfId="0" applyFont="1" applyBorder="1" applyAlignment="1" applyProtection="1">
      <alignment horizontal="right" vertical="top" wrapText="1"/>
      <protection hidden="1"/>
    </xf>
    <xf numFmtId="0" fontId="12" fillId="3" borderId="38" xfId="0" applyFont="1" applyFill="1" applyBorder="1" applyAlignment="1" applyProtection="1">
      <alignment horizontal="right" vertical="top" wrapText="1"/>
      <protection hidden="1"/>
    </xf>
    <xf numFmtId="0" fontId="12" fillId="3" borderId="36" xfId="0" applyFont="1" applyFill="1" applyBorder="1" applyAlignment="1" applyProtection="1">
      <alignment horizontal="center" wrapText="1"/>
      <protection hidden="1"/>
    </xf>
    <xf numFmtId="0" fontId="12" fillId="0" borderId="38" xfId="0" applyFont="1" applyBorder="1" applyAlignment="1" applyProtection="1">
      <alignment horizontal="left" vertical="center" wrapText="1"/>
      <protection hidden="1"/>
    </xf>
    <xf numFmtId="0" fontId="12" fillId="3" borderId="38" xfId="0" applyFont="1" applyFill="1" applyBorder="1" applyAlignment="1" applyProtection="1">
      <alignment horizontal="center" wrapText="1"/>
      <protection hidden="1"/>
    </xf>
    <xf numFmtId="0" fontId="12" fillId="3" borderId="38" xfId="0" applyFont="1" applyFill="1" applyBorder="1" applyAlignment="1" applyProtection="1">
      <alignment horizontal="left" wrapText="1"/>
      <protection hidden="1"/>
    </xf>
    <xf numFmtId="0" fontId="12" fillId="0" borderId="38" xfId="0" applyFont="1" applyBorder="1" applyAlignment="1" applyProtection="1">
      <alignment horizontal="center" vertical="top" wrapText="1"/>
      <protection hidden="1"/>
    </xf>
    <xf numFmtId="0" fontId="12" fillId="0" borderId="39" xfId="0" applyFont="1" applyBorder="1" applyAlignment="1" applyProtection="1">
      <alignment horizontal="left" wrapText="1"/>
      <protection hidden="1"/>
    </xf>
    <xf numFmtId="0" fontId="12" fillId="0" borderId="12" xfId="0" applyFont="1" applyBorder="1" applyAlignment="1">
      <alignment horizontal="left" vertical="center" wrapText="1"/>
    </xf>
    <xf numFmtId="0" fontId="5" fillId="0" borderId="40" xfId="0" applyFont="1" applyBorder="1" applyAlignment="1">
      <alignment vertical="top"/>
    </xf>
    <xf numFmtId="0" fontId="5" fillId="0" borderId="41" xfId="0" applyFont="1" applyBorder="1" applyAlignment="1">
      <alignment horizontal="left" vertical="top" wrapText="1"/>
    </xf>
    <xf numFmtId="0" fontId="5" fillId="0" borderId="42" xfId="0" applyFont="1" applyBorder="1" applyAlignment="1">
      <alignment vertical="top" wrapText="1"/>
    </xf>
    <xf numFmtId="0" fontId="5" fillId="0" borderId="43" xfId="0" applyFont="1" applyBorder="1" applyAlignment="1">
      <alignment horizontal="right" vertical="top" wrapText="1"/>
    </xf>
    <xf numFmtId="0" fontId="5" fillId="0" borderId="43" xfId="0" applyFont="1" applyBorder="1" applyAlignment="1">
      <alignment horizontal="center" vertical="top" wrapText="1"/>
    </xf>
    <xf numFmtId="0" fontId="5" fillId="0" borderId="44" xfId="0" applyFont="1" applyBorder="1" applyAlignment="1" applyProtection="1">
      <alignment horizontal="left" vertical="top" wrapText="1"/>
      <protection hidden="1"/>
    </xf>
    <xf numFmtId="2" fontId="5" fillId="0" borderId="45" xfId="0" applyNumberFormat="1" applyFont="1" applyBorder="1" applyAlignment="1" applyProtection="1">
      <alignment horizontal="center" vertical="top" wrapText="1"/>
    </xf>
    <xf numFmtId="1" fontId="5" fillId="0" borderId="41" xfId="0" applyNumberFormat="1" applyFont="1" applyBorder="1" applyAlignment="1" applyProtection="1">
      <alignment horizontal="center" vertical="top" wrapText="1"/>
    </xf>
    <xf numFmtId="0" fontId="5" fillId="0" borderId="46" xfId="0" applyFont="1" applyBorder="1" applyAlignment="1" applyProtection="1">
      <alignment vertical="top" wrapText="1"/>
    </xf>
    <xf numFmtId="0" fontId="5" fillId="0" borderId="45" xfId="0" applyFont="1" applyBorder="1" applyAlignment="1" applyProtection="1">
      <alignment vertical="top" wrapText="1"/>
    </xf>
    <xf numFmtId="2" fontId="12" fillId="0" borderId="43" xfId="0" applyNumberFormat="1" applyFont="1" applyBorder="1" applyAlignment="1" applyProtection="1">
      <alignment horizontal="center" vertical="top" wrapText="1"/>
    </xf>
    <xf numFmtId="2" fontId="5" fillId="0" borderId="41" xfId="0" applyNumberFormat="1" applyFont="1" applyBorder="1" applyAlignment="1" applyProtection="1">
      <alignment horizontal="center" vertical="top" wrapText="1"/>
    </xf>
    <xf numFmtId="165" fontId="5" fillId="0" borderId="42" xfId="0" applyNumberFormat="1" applyFont="1" applyBorder="1" applyAlignment="1" applyProtection="1">
      <alignment horizontal="right" vertical="top" wrapText="1"/>
    </xf>
    <xf numFmtId="0" fontId="5" fillId="0" borderId="43" xfId="0" applyFont="1" applyBorder="1" applyAlignment="1" applyProtection="1">
      <alignment horizontal="left" vertical="top" wrapText="1"/>
    </xf>
    <xf numFmtId="165" fontId="5" fillId="0" borderId="43" xfId="0" applyNumberFormat="1" applyFont="1" applyBorder="1" applyAlignment="1" applyProtection="1">
      <alignment horizontal="right" vertical="top" wrapText="1"/>
    </xf>
    <xf numFmtId="1" fontId="5" fillId="0" borderId="41" xfId="0" applyNumberFormat="1" applyFont="1" applyBorder="1" applyAlignment="1" applyProtection="1">
      <alignment horizontal="left" vertical="top" wrapText="1"/>
    </xf>
    <xf numFmtId="0" fontId="5" fillId="0" borderId="45" xfId="0" applyFont="1" applyBorder="1" applyAlignment="1" applyProtection="1">
      <alignment horizontal="center" vertical="top" wrapText="1"/>
    </xf>
    <xf numFmtId="0" fontId="5" fillId="0" borderId="43" xfId="0" applyFont="1" applyBorder="1" applyAlignment="1" applyProtection="1">
      <alignment horizontal="center" vertical="top" wrapText="1"/>
    </xf>
    <xf numFmtId="0" fontId="5" fillId="0" borderId="43" xfId="0" applyFont="1" applyBorder="1" applyAlignment="1" applyProtection="1">
      <alignment horizontal="center" vertical="top"/>
    </xf>
    <xf numFmtId="0" fontId="5" fillId="0" borderId="41" xfId="0" applyFont="1" applyBorder="1" applyAlignment="1" applyProtection="1">
      <alignment horizontal="center" vertical="top"/>
    </xf>
    <xf numFmtId="0" fontId="5" fillId="0" borderId="45" xfId="0" applyFont="1" applyBorder="1" applyAlignment="1" applyProtection="1">
      <alignment horizontal="right" vertical="top" wrapText="1"/>
    </xf>
    <xf numFmtId="0" fontId="12" fillId="0" borderId="43" xfId="0" applyFont="1" applyBorder="1" applyAlignment="1" applyProtection="1">
      <alignment horizontal="left" vertical="top" wrapText="1"/>
    </xf>
    <xf numFmtId="0" fontId="5" fillId="0" borderId="43" xfId="0" applyFont="1" applyBorder="1" applyAlignment="1" applyProtection="1">
      <alignment vertical="top"/>
    </xf>
    <xf numFmtId="0" fontId="12" fillId="0" borderId="43" xfId="0" applyFont="1" applyBorder="1" applyAlignment="1" applyProtection="1">
      <alignment horizontal="left" vertical="top"/>
    </xf>
    <xf numFmtId="0" fontId="12" fillId="0" borderId="47" xfId="0" applyFont="1" applyBorder="1" applyAlignment="1" applyProtection="1">
      <alignment horizontal="left" vertical="top"/>
    </xf>
    <xf numFmtId="0" fontId="12" fillId="0" borderId="49" xfId="0" applyFont="1" applyBorder="1" applyAlignment="1">
      <alignment horizontal="left" vertical="top" wrapText="1"/>
    </xf>
    <xf numFmtId="0" fontId="12" fillId="0" borderId="50" xfId="0" applyFont="1" applyBorder="1" applyAlignment="1">
      <alignment horizontal="left" vertical="center" wrapText="1"/>
    </xf>
    <xf numFmtId="0" fontId="12" fillId="0" borderId="51" xfId="0" applyFont="1" applyBorder="1" applyAlignment="1">
      <alignment horizontal="left" vertical="top" wrapText="1"/>
    </xf>
    <xf numFmtId="0" fontId="12" fillId="0" borderId="52" xfId="0" applyFont="1" applyBorder="1" applyAlignment="1">
      <alignment horizontal="left" vertical="top" wrapText="1"/>
    </xf>
    <xf numFmtId="0" fontId="12" fillId="0" borderId="53" xfId="0" applyFont="1" applyBorder="1" applyAlignment="1">
      <alignment horizontal="left" vertical="top" wrapText="1"/>
    </xf>
    <xf numFmtId="0" fontId="12" fillId="0" borderId="54" xfId="0" applyFont="1" applyBorder="1" applyAlignment="1">
      <alignment horizontal="left" vertical="top" wrapText="1"/>
    </xf>
    <xf numFmtId="0" fontId="12" fillId="0" borderId="55" xfId="0" applyFont="1" applyBorder="1" applyAlignment="1">
      <alignment horizontal="right" vertical="top" wrapText="1"/>
    </xf>
    <xf numFmtId="0" fontId="12" fillId="0" borderId="56" xfId="0" applyFont="1" applyBorder="1" applyAlignment="1">
      <alignment horizontal="left" vertical="top" wrapText="1"/>
    </xf>
    <xf numFmtId="0" fontId="12" fillId="0" borderId="55" xfId="0" applyFont="1" applyBorder="1" applyAlignment="1">
      <alignment horizontal="left" vertical="top" wrapText="1"/>
    </xf>
    <xf numFmtId="165" fontId="12" fillId="0" borderId="54" xfId="0" applyNumberFormat="1" applyFont="1" applyBorder="1" applyAlignment="1">
      <alignment horizontal="center" vertical="top" wrapText="1"/>
    </xf>
    <xf numFmtId="0" fontId="12" fillId="0" borderId="52" xfId="0" applyFont="1" applyBorder="1" applyAlignment="1">
      <alignment horizontal="right" vertical="top" wrapText="1"/>
    </xf>
    <xf numFmtId="0" fontId="12" fillId="0" borderId="54" xfId="0" applyFont="1" applyBorder="1" applyAlignment="1">
      <alignment horizontal="right" vertical="top" wrapText="1"/>
    </xf>
    <xf numFmtId="0" fontId="12" fillId="0" borderId="52" xfId="0" applyFont="1" applyBorder="1" applyAlignment="1">
      <alignment horizontal="center" wrapText="1"/>
    </xf>
    <xf numFmtId="0" fontId="12" fillId="0" borderId="55" xfId="0" applyFont="1" applyBorder="1" applyAlignment="1">
      <alignment horizontal="left" wrapText="1"/>
    </xf>
    <xf numFmtId="0" fontId="5" fillId="0" borderId="55" xfId="0" applyFont="1" applyBorder="1"/>
    <xf numFmtId="0" fontId="12" fillId="0" borderId="55" xfId="0" applyFont="1" applyBorder="1" applyAlignment="1">
      <alignment horizontal="center" vertical="top" wrapText="1"/>
    </xf>
    <xf numFmtId="0" fontId="5" fillId="0" borderId="55" xfId="0" applyFont="1" applyBorder="1" applyAlignment="1">
      <alignment horizontal="center" wrapText="1"/>
    </xf>
    <xf numFmtId="0" fontId="7" fillId="0" borderId="4" xfId="0" applyFont="1" applyBorder="1" applyAlignment="1" applyProtection="1">
      <alignment vertical="center"/>
      <protection hidden="1"/>
    </xf>
    <xf numFmtId="0" fontId="8" fillId="0" borderId="5" xfId="0" applyFont="1" applyBorder="1" applyAlignment="1" applyProtection="1">
      <protection hidden="1"/>
    </xf>
    <xf numFmtId="0" fontId="8" fillId="0" borderId="7" xfId="0" applyFont="1" applyBorder="1" applyAlignment="1" applyProtection="1">
      <alignment wrapText="1"/>
      <protection hidden="1"/>
    </xf>
    <xf numFmtId="0" fontId="7" fillId="0" borderId="10" xfId="0" applyFont="1" applyBorder="1" applyAlignment="1" applyProtection="1">
      <alignment wrapText="1"/>
      <protection hidden="1"/>
    </xf>
    <xf numFmtId="0" fontId="8" fillId="0" borderId="9" xfId="0" applyFont="1" applyBorder="1" applyAlignment="1" applyProtection="1">
      <alignment wrapText="1"/>
      <protection hidden="1"/>
    </xf>
    <xf numFmtId="0" fontId="3" fillId="0" borderId="13" xfId="0" applyFont="1" applyBorder="1" applyAlignment="1" applyProtection="1">
      <alignment horizontal="center" wrapText="1"/>
      <protection hidden="1"/>
    </xf>
    <xf numFmtId="0" fontId="3" fillId="0" borderId="14" xfId="0" applyFont="1" applyBorder="1" applyAlignment="1" applyProtection="1">
      <alignment horizontal="left" wrapText="1"/>
      <protection hidden="1"/>
    </xf>
    <xf numFmtId="0" fontId="3" fillId="0" borderId="15" xfId="0" applyFont="1" applyBorder="1" applyAlignment="1" applyProtection="1">
      <alignment wrapText="1"/>
      <protection hidden="1"/>
    </xf>
    <xf numFmtId="0" fontId="3" fillId="0" borderId="16" xfId="0" applyFont="1" applyBorder="1" applyAlignment="1" applyProtection="1">
      <alignment horizontal="center" wrapText="1"/>
      <protection hidden="1"/>
    </xf>
    <xf numFmtId="0" fontId="3" fillId="0" borderId="14" xfId="0" applyFont="1" applyBorder="1" applyAlignment="1" applyProtection="1">
      <alignment wrapText="1"/>
      <protection hidden="1"/>
    </xf>
    <xf numFmtId="0" fontId="3" fillId="0" borderId="17" xfId="0" applyFont="1" applyBorder="1" applyAlignment="1" applyProtection="1">
      <alignment horizontal="center" wrapText="1"/>
      <protection hidden="1"/>
    </xf>
    <xf numFmtId="0" fontId="3" fillId="0" borderId="17" xfId="0" applyFont="1" applyBorder="1" applyAlignment="1" applyProtection="1">
      <alignment horizontal="center" textRotation="90" wrapText="1"/>
      <protection hidden="1"/>
    </xf>
    <xf numFmtId="0" fontId="3" fillId="0" borderId="14" xfId="0" applyFont="1" applyBorder="1" applyAlignment="1" applyProtection="1">
      <alignment horizontal="center" textRotation="90" wrapText="1"/>
      <protection hidden="1"/>
    </xf>
    <xf numFmtId="0" fontId="3" fillId="0" borderId="18" xfId="0" applyFont="1" applyBorder="1" applyAlignment="1" applyProtection="1">
      <alignment wrapText="1"/>
      <protection hidden="1"/>
    </xf>
    <xf numFmtId="0" fontId="3" fillId="0" borderId="16" xfId="0" applyFont="1" applyBorder="1" applyAlignment="1" applyProtection="1">
      <alignment horizontal="center" textRotation="90" wrapText="1"/>
      <protection hidden="1"/>
    </xf>
    <xf numFmtId="0" fontId="3" fillId="0" borderId="14" xfId="0" applyFont="1" applyBorder="1" applyAlignment="1" applyProtection="1">
      <alignment horizontal="center" wrapText="1"/>
      <protection hidden="1"/>
    </xf>
    <xf numFmtId="0" fontId="3" fillId="0" borderId="21" xfId="0" applyFont="1" applyBorder="1" applyAlignment="1" applyProtection="1">
      <alignment horizontal="left" wrapText="1"/>
      <protection hidden="1"/>
    </xf>
    <xf numFmtId="0" fontId="3" fillId="0" borderId="16" xfId="0" applyFont="1" applyBorder="1" applyAlignment="1" applyProtection="1">
      <alignment horizontal="left" wrapText="1"/>
      <protection hidden="1"/>
    </xf>
    <xf numFmtId="0" fontId="3" fillId="0" borderId="22" xfId="0" applyFont="1" applyBorder="1" applyAlignment="1" applyProtection="1">
      <alignment horizontal="center" wrapText="1"/>
      <protection hidden="1"/>
    </xf>
    <xf numFmtId="0" fontId="12" fillId="0" borderId="23" xfId="0" applyFont="1" applyBorder="1" applyAlignment="1" applyProtection="1">
      <alignment horizontal="center" wrapText="1"/>
      <protection hidden="1"/>
    </xf>
    <xf numFmtId="0" fontId="12" fillId="0" borderId="24" xfId="0" applyFont="1" applyBorder="1" applyAlignment="1" applyProtection="1">
      <alignment horizontal="center" wrapText="1"/>
      <protection hidden="1"/>
    </xf>
    <xf numFmtId="0" fontId="12" fillId="0" borderId="25" xfId="0" applyFont="1" applyBorder="1" applyAlignment="1" applyProtection="1">
      <alignment horizontal="center" wrapText="1"/>
      <protection hidden="1"/>
    </xf>
    <xf numFmtId="0" fontId="12" fillId="0" borderId="26" xfId="0" applyFont="1" applyBorder="1" applyAlignment="1" applyProtection="1">
      <alignment horizontal="center" wrapText="1"/>
      <protection hidden="1"/>
    </xf>
    <xf numFmtId="0" fontId="12" fillId="0" borderId="27" xfId="0" applyFont="1" applyBorder="1" applyAlignment="1" applyProtection="1">
      <alignment horizontal="right" wrapText="1"/>
      <protection hidden="1"/>
    </xf>
    <xf numFmtId="0" fontId="12" fillId="0" borderId="27" xfId="0" applyFont="1" applyBorder="1" applyAlignment="1" applyProtection="1">
      <alignment horizontal="center" wrapText="1"/>
      <protection hidden="1"/>
    </xf>
    <xf numFmtId="0" fontId="12" fillId="0" borderId="28" xfId="0" applyFont="1" applyBorder="1" applyAlignment="1" applyProtection="1">
      <alignment horizontal="center" wrapText="1"/>
      <protection hidden="1"/>
    </xf>
    <xf numFmtId="0" fontId="13" fillId="0" borderId="25" xfId="0" applyFont="1" applyBorder="1" applyAlignment="1" applyProtection="1">
      <alignment horizontal="right" wrapText="1"/>
      <protection hidden="1"/>
    </xf>
    <xf numFmtId="0" fontId="12" fillId="0" borderId="26" xfId="0" applyFont="1" applyBorder="1" applyAlignment="1" applyProtection="1">
      <alignment horizontal="left" wrapText="1"/>
      <protection hidden="1"/>
    </xf>
    <xf numFmtId="0" fontId="13" fillId="0" borderId="26" xfId="0" applyFont="1" applyBorder="1" applyAlignment="1" applyProtection="1">
      <alignment horizontal="right" wrapText="1"/>
      <protection hidden="1"/>
    </xf>
    <xf numFmtId="0" fontId="12" fillId="0" borderId="24" xfId="0" applyFont="1" applyBorder="1" applyAlignment="1" applyProtection="1">
      <alignment horizontal="left" wrapText="1"/>
      <protection hidden="1"/>
    </xf>
    <xf numFmtId="0" fontId="14" fillId="0" borderId="26" xfId="0" applyFont="1" applyBorder="1" applyAlignment="1" applyProtection="1">
      <alignment horizontal="center" wrapText="1"/>
      <protection hidden="1"/>
    </xf>
    <xf numFmtId="0" fontId="14" fillId="0" borderId="24" xfId="0" applyFont="1" applyBorder="1" applyAlignment="1" applyProtection="1">
      <alignment horizontal="center" wrapText="1"/>
      <protection hidden="1"/>
    </xf>
    <xf numFmtId="0" fontId="14" fillId="0" borderId="27" xfId="0" applyFont="1" applyBorder="1" applyAlignment="1" applyProtection="1">
      <alignment horizontal="center" wrapText="1"/>
      <protection hidden="1"/>
    </xf>
    <xf numFmtId="0" fontId="12" fillId="0" borderId="29" xfId="0" applyFont="1" applyBorder="1" applyAlignment="1" applyProtection="1">
      <alignment horizontal="center" wrapText="1"/>
      <protection hidden="1"/>
    </xf>
    <xf numFmtId="0" fontId="5" fillId="0" borderId="26" xfId="0" applyFont="1" applyBorder="1" applyAlignment="1" applyProtection="1">
      <alignment horizontal="center" vertical="top" wrapText="1"/>
      <protection hidden="1"/>
    </xf>
    <xf numFmtId="0" fontId="5" fillId="0" borderId="27" xfId="0" applyFont="1" applyBorder="1" applyAlignment="1" applyProtection="1">
      <alignment horizontal="center" vertical="top" wrapText="1"/>
      <protection hidden="1"/>
    </xf>
    <xf numFmtId="0" fontId="12" fillId="0" borderId="30" xfId="0" applyFont="1" applyBorder="1" applyAlignment="1" applyProtection="1">
      <alignment horizontal="center" wrapText="1"/>
      <protection hidden="1"/>
    </xf>
    <xf numFmtId="0" fontId="12" fillId="0" borderId="26" xfId="0" applyFont="1" applyBorder="1" applyAlignment="1" applyProtection="1">
      <alignment horizontal="center"/>
      <protection hidden="1"/>
    </xf>
    <xf numFmtId="0" fontId="12" fillId="0" borderId="31" xfId="0" applyFont="1" applyBorder="1" applyAlignment="1" applyProtection="1">
      <alignment horizontal="center"/>
      <protection hidden="1"/>
    </xf>
    <xf numFmtId="0" fontId="12" fillId="0" borderId="40" xfId="0" applyFont="1" applyBorder="1" applyAlignment="1">
      <alignment horizontal="left" vertical="top" wrapText="1"/>
    </xf>
    <xf numFmtId="0" fontId="12" fillId="0" borderId="41" xfId="0" applyFont="1" applyBorder="1" applyAlignment="1">
      <alignment horizontal="left" vertical="top" wrapText="1"/>
    </xf>
    <xf numFmtId="0" fontId="12" fillId="0" borderId="42" xfId="0" applyFont="1" applyBorder="1" applyAlignment="1">
      <alignment horizontal="left" vertical="center" wrapText="1"/>
    </xf>
    <xf numFmtId="0" fontId="12" fillId="0" borderId="43" xfId="0" applyFont="1" applyBorder="1" applyAlignment="1">
      <alignment horizontal="left" vertical="top" wrapText="1"/>
    </xf>
    <xf numFmtId="0" fontId="12" fillId="0" borderId="63" xfId="0" applyFont="1" applyBorder="1" applyAlignment="1">
      <alignment horizontal="left" vertical="top" wrapText="1"/>
    </xf>
    <xf numFmtId="0" fontId="12" fillId="0" borderId="64" xfId="0" applyFont="1" applyBorder="1" applyAlignment="1">
      <alignment horizontal="left" vertical="top" wrapText="1"/>
    </xf>
    <xf numFmtId="0" fontId="12" fillId="0" borderId="65" xfId="0" applyFont="1" applyBorder="1" applyAlignment="1">
      <alignment horizontal="left" vertical="top" wrapText="1"/>
    </xf>
    <xf numFmtId="0" fontId="12" fillId="0" borderId="66" xfId="0" applyFont="1" applyBorder="1" applyAlignment="1">
      <alignment horizontal="left" vertical="center" wrapText="1"/>
    </xf>
    <xf numFmtId="0" fontId="12" fillId="0" borderId="63" xfId="0" applyFont="1" applyBorder="1" applyAlignment="1">
      <alignment horizontal="left" vertical="center" wrapText="1"/>
    </xf>
    <xf numFmtId="0" fontId="12" fillId="0" borderId="67" xfId="0" applyFont="1" applyBorder="1" applyAlignment="1">
      <alignment horizontal="right" vertical="top" wrapText="1"/>
    </xf>
    <xf numFmtId="0" fontId="12" fillId="0" borderId="62" xfId="0" applyFont="1" applyBorder="1" applyAlignment="1">
      <alignment horizontal="left" vertical="top" wrapText="1"/>
    </xf>
    <xf numFmtId="0" fontId="12" fillId="0" borderId="67" xfId="0" applyFont="1" applyBorder="1" applyAlignment="1">
      <alignment horizontal="left" vertical="top" wrapText="1"/>
    </xf>
    <xf numFmtId="165" fontId="12" fillId="0" borderId="65" xfId="0" applyNumberFormat="1" applyFont="1" applyBorder="1" applyAlignment="1">
      <alignment horizontal="center" vertical="top" wrapText="1"/>
    </xf>
    <xf numFmtId="0" fontId="12" fillId="0" borderId="63" xfId="0" applyFont="1" applyBorder="1" applyAlignment="1">
      <alignment horizontal="right" vertical="top" wrapText="1"/>
    </xf>
    <xf numFmtId="0" fontId="12" fillId="0" borderId="65" xfId="0" applyFont="1" applyBorder="1" applyAlignment="1">
      <alignment horizontal="right" vertical="top" wrapText="1"/>
    </xf>
    <xf numFmtId="0" fontId="12" fillId="0" borderId="63" xfId="0" applyFont="1" applyBorder="1" applyAlignment="1">
      <alignment horizontal="center" wrapText="1"/>
    </xf>
    <xf numFmtId="0" fontId="12" fillId="0" borderId="67" xfId="0" applyFont="1" applyBorder="1" applyAlignment="1">
      <alignment horizontal="left" wrapText="1"/>
    </xf>
    <xf numFmtId="0" fontId="5" fillId="0" borderId="67" xfId="0" applyFont="1" applyBorder="1"/>
    <xf numFmtId="0" fontId="12" fillId="0" borderId="67" xfId="0" applyFont="1" applyBorder="1" applyAlignment="1">
      <alignment horizontal="center" vertical="top" wrapText="1"/>
    </xf>
    <xf numFmtId="0" fontId="5" fillId="0" borderId="67" xfId="0" applyFont="1" applyBorder="1" applyAlignment="1">
      <alignment horizontal="center" wrapText="1"/>
    </xf>
    <xf numFmtId="0" fontId="12" fillId="0" borderId="68" xfId="0" applyFont="1" applyBorder="1" applyAlignment="1">
      <alignment horizontal="left" wrapText="1"/>
    </xf>
    <xf numFmtId="0" fontId="6" fillId="0" borderId="2" xfId="0" applyFont="1" applyBorder="1" applyAlignment="1">
      <alignment vertical="top" wrapText="1"/>
    </xf>
    <xf numFmtId="2" fontId="5" fillId="0" borderId="45" xfId="0" applyNumberFormat="1" applyFont="1" applyBorder="1" applyAlignment="1" applyProtection="1">
      <alignment horizontal="center" vertical="top" wrapText="1"/>
      <protection locked="0"/>
    </xf>
    <xf numFmtId="1" fontId="5" fillId="0" borderId="41" xfId="0" applyNumberFormat="1" applyFont="1" applyBorder="1" applyAlignment="1" applyProtection="1">
      <alignment horizontal="center" vertical="top" wrapText="1"/>
      <protection locked="0"/>
    </xf>
    <xf numFmtId="0" fontId="5" fillId="0" borderId="46" xfId="0" applyFont="1" applyBorder="1" applyAlignment="1" applyProtection="1">
      <alignment vertical="top" wrapText="1"/>
      <protection locked="0"/>
    </xf>
    <xf numFmtId="2" fontId="5" fillId="0" borderId="42" xfId="0" applyNumberFormat="1" applyFont="1" applyBorder="1" applyAlignment="1" applyProtection="1">
      <alignment horizontal="center" vertical="top" wrapText="1"/>
      <protection locked="0"/>
    </xf>
    <xf numFmtId="165" fontId="5" fillId="0" borderId="42" xfId="0" applyNumberFormat="1" applyFont="1" applyBorder="1" applyAlignment="1" applyProtection="1">
      <alignment horizontal="center" vertical="top" wrapText="1"/>
      <protection locked="0"/>
    </xf>
    <xf numFmtId="0" fontId="5" fillId="0" borderId="43" xfId="0" applyFont="1" applyBorder="1" applyAlignment="1" applyProtection="1">
      <alignment horizontal="left" vertical="top" wrapText="1"/>
      <protection locked="0"/>
    </xf>
    <xf numFmtId="165" fontId="5" fillId="0" borderId="43" xfId="0" applyNumberFormat="1" applyFont="1" applyBorder="1" applyAlignment="1" applyProtection="1">
      <alignment horizontal="right" vertical="top" wrapText="1"/>
      <protection locked="0"/>
    </xf>
    <xf numFmtId="1" fontId="5" fillId="0" borderId="41" xfId="0" applyNumberFormat="1" applyFont="1" applyBorder="1" applyAlignment="1" applyProtection="1">
      <alignment horizontal="left" vertical="top" wrapText="1"/>
      <protection locked="0"/>
    </xf>
    <xf numFmtId="0" fontId="5" fillId="0" borderId="45" xfId="0" applyFont="1" applyBorder="1" applyAlignment="1" applyProtection="1">
      <alignment horizontal="center" vertical="top" wrapText="1"/>
      <protection locked="0"/>
    </xf>
    <xf numFmtId="0" fontId="5" fillId="0" borderId="43" xfId="0" applyFont="1" applyBorder="1" applyAlignment="1" applyProtection="1">
      <alignment horizontal="center" vertical="top" wrapText="1"/>
      <protection locked="0"/>
    </xf>
    <xf numFmtId="0" fontId="5" fillId="0" borderId="43" xfId="0" applyFont="1" applyBorder="1" applyAlignment="1" applyProtection="1">
      <alignment horizontal="center" vertical="top"/>
      <protection locked="0"/>
    </xf>
    <xf numFmtId="0" fontId="5" fillId="0" borderId="41" xfId="0" applyFont="1" applyBorder="1" applyAlignment="1" applyProtection="1">
      <alignment horizontal="center" vertical="top"/>
      <protection locked="0"/>
    </xf>
    <xf numFmtId="0" fontId="5" fillId="0" borderId="45" xfId="0" applyFont="1" applyBorder="1" applyAlignment="1" applyProtection="1">
      <alignment horizontal="right" vertical="top" wrapText="1"/>
      <protection locked="0"/>
    </xf>
    <xf numFmtId="0" fontId="12" fillId="0" borderId="43" xfId="0" applyFont="1" applyBorder="1" applyAlignment="1" applyProtection="1">
      <alignment horizontal="left" vertical="top" wrapText="1"/>
      <protection locked="0"/>
    </xf>
    <xf numFmtId="0" fontId="5" fillId="0" borderId="43" xfId="0" applyFont="1" applyBorder="1" applyAlignment="1" applyProtection="1">
      <alignment vertical="top"/>
      <protection locked="0"/>
    </xf>
    <xf numFmtId="0" fontId="12" fillId="0" borderId="43" xfId="0" applyFont="1" applyBorder="1" applyAlignment="1" applyProtection="1">
      <alignment horizontal="left" vertical="top"/>
      <protection locked="0"/>
    </xf>
    <xf numFmtId="0" fontId="5" fillId="0" borderId="47" xfId="0" applyFont="1" applyBorder="1" applyAlignment="1" applyProtection="1">
      <alignment horizontal="left" vertical="top"/>
      <protection locked="0"/>
    </xf>
    <xf numFmtId="0" fontId="0" fillId="0" borderId="0" xfId="0"/>
    <xf numFmtId="165" fontId="5" fillId="0" borderId="42" xfId="0" applyNumberFormat="1" applyFont="1" applyBorder="1" applyAlignment="1" applyProtection="1">
      <alignment horizontal="right" vertical="top" wrapText="1"/>
      <protection locked="0"/>
    </xf>
    <xf numFmtId="0" fontId="0" fillId="0" borderId="38" xfId="0" applyBorder="1"/>
    <xf numFmtId="0" fontId="6" fillId="0" borderId="0" xfId="0" applyFont="1" applyBorder="1" applyAlignment="1"/>
    <xf numFmtId="0" fontId="5" fillId="0" borderId="1" xfId="0" applyFont="1" applyBorder="1" applyAlignment="1"/>
    <xf numFmtId="0" fontId="1" fillId="0" borderId="0" xfId="0" applyFont="1" applyBorder="1" applyAlignment="1" applyProtection="1"/>
    <xf numFmtId="0" fontId="7" fillId="0" borderId="69" xfId="0" applyFont="1" applyBorder="1" applyAlignment="1">
      <alignment horizontal="center" wrapText="1"/>
    </xf>
    <xf numFmtId="0" fontId="7" fillId="0" borderId="38" xfId="0" applyFont="1" applyBorder="1" applyAlignment="1">
      <alignment horizontal="center" wrapText="1"/>
    </xf>
    <xf numFmtId="0" fontId="3" fillId="0" borderId="38" xfId="0" applyFont="1" applyBorder="1" applyAlignment="1">
      <alignment wrapText="1"/>
    </xf>
    <xf numFmtId="0" fontId="3" fillId="0" borderId="39" xfId="0" applyFont="1" applyBorder="1" applyAlignment="1">
      <alignment wrapText="1"/>
    </xf>
    <xf numFmtId="0" fontId="3" fillId="0" borderId="70" xfId="0" applyFont="1" applyBorder="1" applyAlignment="1">
      <alignment horizontal="center" wrapText="1"/>
    </xf>
    <xf numFmtId="0" fontId="3" fillId="0" borderId="57" xfId="0" applyFont="1" applyBorder="1" applyAlignment="1">
      <alignment wrapText="1"/>
    </xf>
    <xf numFmtId="0" fontId="3" fillId="0" borderId="8" xfId="0" applyFont="1" applyBorder="1" applyAlignment="1">
      <alignment wrapText="1"/>
    </xf>
    <xf numFmtId="0" fontId="3" fillId="0" borderId="7" xfId="0" applyFont="1" applyBorder="1" applyAlignment="1">
      <alignment wrapText="1"/>
    </xf>
    <xf numFmtId="0" fontId="3" fillId="0" borderId="11" xfId="0" applyFont="1" applyBorder="1" applyAlignment="1">
      <alignment wrapText="1"/>
    </xf>
    <xf numFmtId="0" fontId="5" fillId="0" borderId="71" xfId="0" applyFont="1" applyBorder="1" applyAlignment="1">
      <alignment vertical="top" wrapText="1"/>
    </xf>
    <xf numFmtId="0" fontId="5" fillId="0" borderId="67" xfId="0" applyFont="1" applyBorder="1" applyAlignment="1">
      <alignment vertical="top" wrapText="1"/>
    </xf>
    <xf numFmtId="0" fontId="5" fillId="0" borderId="65" xfId="0" applyFont="1" applyBorder="1" applyAlignment="1">
      <alignment vertical="top" wrapText="1"/>
    </xf>
    <xf numFmtId="0" fontId="5" fillId="0" borderId="63" xfId="0" applyFont="1" applyBorder="1" applyAlignment="1">
      <alignment vertical="top" wrapText="1"/>
    </xf>
    <xf numFmtId="0" fontId="5" fillId="0" borderId="72" xfId="0" applyFont="1" applyBorder="1" applyAlignment="1">
      <alignment vertical="top" wrapText="1"/>
    </xf>
    <xf numFmtId="0" fontId="5" fillId="0" borderId="40" xfId="0" applyFont="1" applyBorder="1" applyAlignment="1">
      <alignment vertical="top" wrapText="1"/>
    </xf>
    <xf numFmtId="0" fontId="5" fillId="0" borderId="43" xfId="0" applyFont="1" applyBorder="1" applyAlignment="1">
      <alignment vertical="top" wrapText="1"/>
    </xf>
    <xf numFmtId="0" fontId="5" fillId="0" borderId="41" xfId="0" applyFont="1" applyBorder="1" applyAlignment="1">
      <alignment vertical="top" wrapText="1"/>
    </xf>
    <xf numFmtId="0" fontId="0" fillId="0" borderId="45" xfId="0" applyBorder="1"/>
    <xf numFmtId="0" fontId="0" fillId="0" borderId="43" xfId="0" applyBorder="1"/>
    <xf numFmtId="0" fontId="0" fillId="0" borderId="41" xfId="0" applyBorder="1"/>
    <xf numFmtId="0" fontId="0" fillId="0" borderId="73" xfId="0" applyBorder="1"/>
    <xf numFmtId="0" fontId="5" fillId="0" borderId="45" xfId="0" applyFont="1" applyBorder="1" applyAlignment="1">
      <alignment vertical="top" wrapText="1"/>
    </xf>
    <xf numFmtId="0" fontId="5" fillId="0" borderId="74" xfId="0" applyFont="1" applyBorder="1" applyAlignment="1">
      <alignment vertical="top" wrapText="1"/>
    </xf>
    <xf numFmtId="0" fontId="5" fillId="0" borderId="40" xfId="0" applyFont="1" applyBorder="1" applyAlignment="1">
      <alignment horizontal="center" vertical="top" wrapText="1"/>
    </xf>
    <xf numFmtId="0" fontId="5" fillId="0" borderId="43" xfId="0" applyFont="1" applyBorder="1" applyAlignment="1">
      <alignment horizontal="left" vertical="top" wrapText="1"/>
    </xf>
    <xf numFmtId="0" fontId="5" fillId="0" borderId="48" xfId="0" applyFont="1" applyBorder="1" applyAlignment="1">
      <alignment horizontal="center" vertical="top" wrapText="1"/>
    </xf>
    <xf numFmtId="0" fontId="5" fillId="0" borderId="23" xfId="0" applyFont="1" applyBorder="1" applyAlignment="1">
      <alignment horizontal="center" vertical="top" wrapText="1"/>
    </xf>
    <xf numFmtId="0" fontId="0" fillId="0" borderId="75" xfId="0" applyBorder="1"/>
    <xf numFmtId="0" fontId="0" fillId="0" borderId="76" xfId="0" applyBorder="1"/>
    <xf numFmtId="0" fontId="0" fillId="0" borderId="77" xfId="0" applyBorder="1"/>
    <xf numFmtId="0" fontId="0" fillId="0" borderId="78" xfId="0" applyBorder="1"/>
    <xf numFmtId="0" fontId="22" fillId="0" borderId="0" xfId="0" applyFont="1"/>
    <xf numFmtId="0" fontId="22" fillId="0" borderId="0" xfId="0" applyFont="1" applyAlignment="1">
      <alignment horizontal="center"/>
    </xf>
    <xf numFmtId="0" fontId="22" fillId="0" borderId="0" xfId="0" applyFont="1" applyBorder="1" applyAlignment="1">
      <alignment horizontal="left" vertical="top" wrapText="1"/>
    </xf>
    <xf numFmtId="0" fontId="22" fillId="0" borderId="0" xfId="0" applyFont="1" applyAlignment="1">
      <alignment horizontal="left"/>
    </xf>
    <xf numFmtId="0" fontId="22" fillId="0" borderId="0" xfId="0" applyFont="1" applyBorder="1" applyAlignment="1">
      <alignment horizontal="left" vertical="top"/>
    </xf>
    <xf numFmtId="0" fontId="22" fillId="0" borderId="0" xfId="0" applyFont="1" applyAlignment="1"/>
    <xf numFmtId="0" fontId="22" fillId="0" borderId="0" xfId="0" applyFont="1" applyAlignment="1">
      <alignment horizontal="center" vertical="top"/>
    </xf>
    <xf numFmtId="0" fontId="22" fillId="0" borderId="0" xfId="0" applyFont="1" applyAlignment="1">
      <alignment vertical="top"/>
    </xf>
    <xf numFmtId="0" fontId="22" fillId="0" borderId="0" xfId="0" applyFont="1" applyAlignment="1">
      <alignment horizontal="left" vertical="top"/>
    </xf>
    <xf numFmtId="165" fontId="22" fillId="0" borderId="0" xfId="0" applyNumberFormat="1" applyFont="1" applyAlignment="1">
      <alignment horizontal="center" vertical="top"/>
    </xf>
    <xf numFmtId="0" fontId="22" fillId="0" borderId="0" xfId="0" applyFont="1" applyBorder="1" applyAlignment="1">
      <alignment vertical="top" wrapText="1"/>
    </xf>
    <xf numFmtId="0" fontId="6" fillId="0" borderId="0" xfId="0" applyFont="1"/>
    <xf numFmtId="165" fontId="0" fillId="0" borderId="0" xfId="0" applyNumberFormat="1"/>
    <xf numFmtId="0" fontId="23" fillId="0" borderId="0" xfId="0" applyFont="1"/>
    <xf numFmtId="0" fontId="22" fillId="0" borderId="0" xfId="0" applyFont="1" applyAlignment="1">
      <alignment horizontal="right"/>
    </xf>
    <xf numFmtId="0" fontId="22" fillId="0" borderId="0" xfId="0" applyFont="1" applyAlignment="1" applyProtection="1">
      <alignment horizontal="left"/>
      <protection hidden="1"/>
    </xf>
    <xf numFmtId="167" fontId="22" fillId="0" borderId="0" xfId="0" applyNumberFormat="1" applyFont="1" applyAlignment="1" applyProtection="1">
      <alignment horizontal="left"/>
      <protection hidden="1"/>
    </xf>
    <xf numFmtId="0" fontId="22" fillId="0" borderId="0" xfId="0" applyFont="1" applyAlignment="1" applyProtection="1">
      <alignment horizontal="right"/>
      <protection hidden="1"/>
    </xf>
    <xf numFmtId="0" fontId="22" fillId="0" borderId="0" xfId="0" applyFont="1" applyAlignment="1" applyProtection="1">
      <alignment horizontal="center"/>
      <protection hidden="1"/>
    </xf>
    <xf numFmtId="0" fontId="22" fillId="0" borderId="0" xfId="0" applyFont="1" applyAlignment="1" applyProtection="1">
      <protection hidden="1"/>
    </xf>
    <xf numFmtId="167" fontId="22" fillId="0" borderId="0" xfId="0" applyNumberFormat="1" applyFont="1" applyAlignment="1" applyProtection="1">
      <protection hidden="1"/>
    </xf>
    <xf numFmtId="0" fontId="22" fillId="0" borderId="0" xfId="0" applyFont="1" applyAlignment="1" applyProtection="1">
      <alignment horizontal="left" wrapText="1"/>
      <protection hidden="1"/>
    </xf>
    <xf numFmtId="0" fontId="22" fillId="0" borderId="0" xfId="0" applyFont="1" applyProtection="1">
      <protection hidden="1"/>
    </xf>
    <xf numFmtId="167" fontId="22" fillId="0" borderId="0" xfId="0" applyNumberFormat="1" applyFont="1" applyAlignment="1" applyProtection="1">
      <alignment horizontal="left" wrapText="1"/>
      <protection hidden="1"/>
    </xf>
    <xf numFmtId="167" fontId="22" fillId="0" borderId="0" xfId="0" applyNumberFormat="1" applyFont="1" applyAlignment="1" applyProtection="1">
      <alignment horizontal="right" wrapText="1"/>
      <protection hidden="1"/>
    </xf>
    <xf numFmtId="0" fontId="24" fillId="0" borderId="0" xfId="0" applyFont="1" applyAlignment="1" applyProtection="1">
      <alignment horizontal="left"/>
      <protection hidden="1"/>
    </xf>
    <xf numFmtId="1" fontId="24" fillId="0" borderId="0" xfId="0" applyNumberFormat="1" applyFont="1" applyAlignment="1" applyProtection="1">
      <alignment horizontal="left"/>
      <protection hidden="1"/>
    </xf>
    <xf numFmtId="168" fontId="24" fillId="0" borderId="0" xfId="0" applyNumberFormat="1" applyFont="1" applyAlignment="1" applyProtection="1">
      <alignment horizontal="left"/>
      <protection hidden="1"/>
    </xf>
    <xf numFmtId="169" fontId="24" fillId="0" borderId="0" xfId="0" applyNumberFormat="1" applyFont="1" applyAlignment="1" applyProtection="1">
      <alignment horizontal="left"/>
      <protection hidden="1"/>
    </xf>
    <xf numFmtId="170" fontId="24" fillId="0" borderId="0" xfId="0" applyNumberFormat="1" applyFont="1" applyAlignment="1" applyProtection="1">
      <alignment horizontal="right"/>
      <protection hidden="1"/>
    </xf>
    <xf numFmtId="2" fontId="24" fillId="0" borderId="0" xfId="0" applyNumberFormat="1" applyFont="1" applyAlignment="1" applyProtection="1">
      <alignment horizontal="left"/>
      <protection hidden="1"/>
    </xf>
    <xf numFmtId="0" fontId="24" fillId="0" borderId="0" xfId="0" applyFont="1" applyAlignment="1" applyProtection="1">
      <alignment horizontal="center"/>
      <protection hidden="1"/>
    </xf>
    <xf numFmtId="170" fontId="24" fillId="0" borderId="0" xfId="0" applyNumberFormat="1" applyFont="1" applyAlignment="1" applyProtection="1">
      <alignment horizontal="left"/>
      <protection hidden="1"/>
    </xf>
    <xf numFmtId="0" fontId="25" fillId="0" borderId="0" xfId="0" applyFont="1" applyAlignment="1" applyProtection="1">
      <alignment horizontal="left"/>
      <protection hidden="1"/>
    </xf>
    <xf numFmtId="167" fontId="25" fillId="0" borderId="0" xfId="0" applyNumberFormat="1" applyFont="1" applyAlignment="1" applyProtection="1">
      <alignment horizontal="left"/>
      <protection hidden="1"/>
    </xf>
    <xf numFmtId="0" fontId="24" fillId="0" borderId="0" xfId="0" applyFont="1" applyAlignment="1">
      <alignment horizontal="left"/>
    </xf>
    <xf numFmtId="0" fontId="24" fillId="0" borderId="0" xfId="0" applyFont="1"/>
    <xf numFmtId="2" fontId="24" fillId="0" borderId="0" xfId="0" applyNumberFormat="1" applyFont="1" applyAlignment="1">
      <alignment horizontal="left"/>
    </xf>
    <xf numFmtId="0" fontId="25" fillId="0" borderId="0" xfId="0" applyFont="1" applyAlignment="1">
      <alignment horizontal="left"/>
    </xf>
    <xf numFmtId="0" fontId="22" fillId="0" borderId="0" xfId="0" applyFont="1" applyAlignment="1" applyProtection="1">
      <alignment horizontal="left"/>
    </xf>
    <xf numFmtId="0" fontId="25" fillId="0" borderId="0" xfId="0" applyFont="1" applyAlignment="1">
      <alignment horizontal="left" wrapText="1"/>
    </xf>
    <xf numFmtId="0" fontId="26" fillId="0" borderId="0" xfId="0" applyFont="1" applyAlignment="1">
      <alignment horizontal="left"/>
    </xf>
    <xf numFmtId="2" fontId="25" fillId="0" borderId="0" xfId="0" applyNumberFormat="1" applyFont="1" applyAlignment="1">
      <alignment horizontal="left"/>
    </xf>
    <xf numFmtId="2" fontId="0" fillId="0" borderId="0" xfId="0" applyNumberFormat="1"/>
    <xf numFmtId="0" fontId="22" fillId="0" borderId="0" xfId="0" applyFont="1" applyAlignment="1" applyProtection="1">
      <alignment horizontal="left" vertical="center"/>
      <protection hidden="1"/>
    </xf>
    <xf numFmtId="0" fontId="27" fillId="0" borderId="0" xfId="0" applyFont="1" applyAlignment="1">
      <alignment horizontal="left"/>
    </xf>
    <xf numFmtId="0" fontId="6" fillId="0" borderId="0" xfId="0" applyFont="1" applyAlignment="1">
      <alignment horizontal="center"/>
    </xf>
    <xf numFmtId="0" fontId="3" fillId="6" borderId="14" xfId="4" applyFont="1" applyBorder="1" applyAlignment="1">
      <alignment horizontal="left" wrapText="1"/>
    </xf>
    <xf numFmtId="0" fontId="3" fillId="6" borderId="15" xfId="4" applyFont="1" applyBorder="1" applyAlignment="1">
      <alignment wrapText="1"/>
    </xf>
    <xf numFmtId="0" fontId="3" fillId="6" borderId="16" xfId="4" applyFont="1" applyBorder="1" applyAlignment="1">
      <alignment horizontal="center" wrapText="1"/>
    </xf>
    <xf numFmtId="0" fontId="3" fillId="6" borderId="14" xfId="4" applyFont="1" applyBorder="1" applyAlignment="1">
      <alignment wrapText="1"/>
    </xf>
    <xf numFmtId="0" fontId="3" fillId="6" borderId="17" xfId="4" applyFont="1" applyBorder="1" applyAlignment="1">
      <alignment horizontal="center" wrapText="1"/>
    </xf>
    <xf numFmtId="0" fontId="3" fillId="6" borderId="17" xfId="4" applyFont="1" applyBorder="1" applyAlignment="1">
      <alignment horizontal="center" textRotation="90" wrapText="1"/>
    </xf>
    <xf numFmtId="0" fontId="3" fillId="6" borderId="14" xfId="4" applyFont="1" applyBorder="1" applyAlignment="1">
      <alignment horizontal="center" textRotation="90" wrapText="1"/>
    </xf>
    <xf numFmtId="0" fontId="3" fillId="6" borderId="16" xfId="4" applyFont="1" applyBorder="1" applyAlignment="1">
      <alignment horizontal="center" textRotation="90" wrapText="1"/>
    </xf>
    <xf numFmtId="0" fontId="3" fillId="6" borderId="14" xfId="4" applyFont="1" applyBorder="1" applyAlignment="1">
      <alignment horizontal="center" wrapText="1"/>
    </xf>
    <xf numFmtId="0" fontId="3" fillId="6" borderId="21" xfId="4" applyFont="1" applyBorder="1" applyAlignment="1">
      <alignment horizontal="left" wrapText="1"/>
    </xf>
    <xf numFmtId="0" fontId="3" fillId="6" borderId="16" xfId="4" applyFont="1" applyBorder="1" applyAlignment="1">
      <alignment horizontal="left" wrapText="1"/>
    </xf>
    <xf numFmtId="0" fontId="30" fillId="4" borderId="7" xfId="5" applyBorder="1" applyAlignment="1">
      <alignment wrapText="1"/>
    </xf>
    <xf numFmtId="0" fontId="30" fillId="4" borderId="10" xfId="5" applyBorder="1" applyAlignment="1">
      <alignment wrapText="1"/>
    </xf>
    <xf numFmtId="1" fontId="5" fillId="0" borderId="42" xfId="0" applyNumberFormat="1" applyFont="1" applyBorder="1" applyAlignment="1" applyProtection="1">
      <alignment horizontal="center" vertical="top" wrapText="1"/>
      <protection locked="0"/>
    </xf>
    <xf numFmtId="165" fontId="5" fillId="0" borderId="45" xfId="0" applyNumberFormat="1" applyFont="1" applyBorder="1" applyAlignment="1" applyProtection="1">
      <alignment horizontal="center" vertical="top" wrapText="1"/>
      <protection locked="0"/>
    </xf>
    <xf numFmtId="165" fontId="5" fillId="0" borderId="43" xfId="0" applyNumberFormat="1" applyFont="1" applyBorder="1" applyAlignment="1" applyProtection="1">
      <alignment horizontal="center" vertical="top" wrapText="1"/>
      <protection locked="0"/>
    </xf>
    <xf numFmtId="165" fontId="5" fillId="0" borderId="43" xfId="0" applyNumberFormat="1" applyFont="1" applyBorder="1" applyAlignment="1" applyProtection="1">
      <alignment horizontal="center" vertical="top"/>
      <protection locked="0"/>
    </xf>
    <xf numFmtId="165" fontId="5" fillId="0" borderId="41" xfId="0" applyNumberFormat="1" applyFont="1" applyBorder="1" applyAlignment="1" applyProtection="1">
      <alignment horizontal="center" vertical="top"/>
      <protection locked="0"/>
    </xf>
    <xf numFmtId="165" fontId="5" fillId="0" borderId="46" xfId="0" applyNumberFormat="1" applyFont="1" applyBorder="1" applyAlignment="1" applyProtection="1">
      <alignment vertical="top" wrapText="1"/>
      <protection locked="0"/>
    </xf>
    <xf numFmtId="165" fontId="5" fillId="0" borderId="45" xfId="0" applyNumberFormat="1" applyFont="1" applyBorder="1" applyAlignment="1" applyProtection="1">
      <alignment horizontal="right" vertical="top" wrapText="1"/>
      <protection locked="0"/>
    </xf>
    <xf numFmtId="0" fontId="0" fillId="0" borderId="0" xfId="0" applyBorder="1"/>
    <xf numFmtId="0" fontId="0" fillId="7" borderId="0" xfId="7" applyFont="1" applyBorder="1" applyAlignment="1"/>
    <xf numFmtId="0" fontId="9" fillId="7" borderId="0" xfId="7" applyFont="1" applyBorder="1" applyAlignment="1">
      <alignment wrapText="1"/>
    </xf>
    <xf numFmtId="0" fontId="6" fillId="7" borderId="0" xfId="7" applyFont="1" applyBorder="1" applyAlignment="1">
      <alignment wrapText="1"/>
    </xf>
    <xf numFmtId="0" fontId="11" fillId="7" borderId="0" xfId="7" applyFont="1" applyBorder="1" applyAlignment="1">
      <alignment horizontal="center" wrapText="1"/>
    </xf>
    <xf numFmtId="0" fontId="17" fillId="7" borderId="0" xfId="7" applyFont="1" applyBorder="1" applyAlignment="1">
      <alignment horizontal="left" vertical="center" wrapText="1"/>
    </xf>
    <xf numFmtId="0" fontId="33" fillId="7" borderId="0" xfId="7" applyAlignment="1"/>
    <xf numFmtId="0" fontId="33" fillId="7" borderId="0" xfId="7" applyAlignment="1">
      <alignment vertical="top" wrapText="1"/>
    </xf>
    <xf numFmtId="0" fontId="33" fillId="7" borderId="0" xfId="7" applyAlignment="1">
      <alignment wrapText="1"/>
    </xf>
    <xf numFmtId="0" fontId="33" fillId="7" borderId="0" xfId="7" applyAlignment="1">
      <alignment horizontal="center" wrapText="1"/>
    </xf>
    <xf numFmtId="0" fontId="33" fillId="7" borderId="0" xfId="7" applyAlignment="1">
      <alignment horizontal="left" vertical="center" wrapText="1"/>
    </xf>
    <xf numFmtId="0" fontId="3" fillId="6" borderId="80" xfId="4" applyFont="1" applyBorder="1" applyAlignment="1">
      <alignment horizontal="center" textRotation="90" wrapText="1"/>
    </xf>
    <xf numFmtId="1" fontId="5" fillId="0" borderId="81" xfId="0" applyNumberFormat="1" applyFont="1" applyBorder="1" applyAlignment="1" applyProtection="1">
      <alignment horizontal="center" vertical="top" wrapText="1"/>
    </xf>
    <xf numFmtId="0" fontId="12" fillId="0" borderId="61" xfId="0" applyFont="1" applyBorder="1" applyAlignment="1">
      <alignment horizontal="left" vertical="top" wrapText="1"/>
    </xf>
    <xf numFmtId="0" fontId="3" fillId="6" borderId="15" xfId="4" applyFont="1" applyBorder="1" applyAlignment="1">
      <alignment horizontal="center" textRotation="90" wrapText="1"/>
    </xf>
    <xf numFmtId="0" fontId="5" fillId="0" borderId="42" xfId="0" applyFont="1" applyBorder="1" applyAlignment="1" applyProtection="1">
      <alignment vertical="top" wrapText="1"/>
    </xf>
    <xf numFmtId="0" fontId="12" fillId="0" borderId="56" xfId="0" applyFont="1" applyBorder="1" applyAlignment="1">
      <alignment horizontal="left" vertical="center" wrapText="1"/>
    </xf>
    <xf numFmtId="0" fontId="3" fillId="6" borderId="15" xfId="4" applyFont="1" applyBorder="1" applyAlignment="1">
      <alignment horizontal="center" wrapText="1"/>
    </xf>
    <xf numFmtId="0" fontId="5" fillId="0" borderId="42" xfId="0" applyFont="1" applyBorder="1" applyAlignment="1">
      <alignment vertical="top"/>
    </xf>
    <xf numFmtId="0" fontId="12" fillId="0" borderId="50" xfId="0" applyFont="1" applyBorder="1" applyAlignment="1">
      <alignment horizontal="left" vertical="top" wrapText="1"/>
    </xf>
    <xf numFmtId="0" fontId="30" fillId="7" borderId="0" xfId="7" applyFont="1" applyBorder="1" applyAlignment="1">
      <alignment vertical="center"/>
    </xf>
    <xf numFmtId="0" fontId="30" fillId="7" borderId="0" xfId="7" applyFont="1" applyBorder="1" applyAlignment="1">
      <alignment wrapText="1"/>
    </xf>
    <xf numFmtId="0" fontId="3" fillId="7" borderId="0" xfId="7" applyFont="1" applyBorder="1" applyAlignment="1">
      <alignment wrapText="1"/>
    </xf>
    <xf numFmtId="0" fontId="12" fillId="7" borderId="0" xfId="7" applyFont="1" applyBorder="1" applyAlignment="1">
      <alignment horizontal="center" wrapText="1"/>
    </xf>
    <xf numFmtId="0" fontId="12" fillId="7" borderId="0" xfId="7" applyFont="1" applyBorder="1" applyAlignment="1">
      <alignment horizontal="left" vertical="center" wrapText="1"/>
    </xf>
    <xf numFmtId="0" fontId="5" fillId="7" borderId="0" xfId="7" applyFont="1" applyBorder="1" applyAlignment="1">
      <alignment vertical="top" wrapText="1"/>
    </xf>
    <xf numFmtId="0" fontId="32" fillId="7" borderId="0" xfId="7" applyFont="1" applyBorder="1" applyAlignment="1">
      <alignment horizontal="center" vertical="center" wrapText="1"/>
    </xf>
    <xf numFmtId="0" fontId="6" fillId="7" borderId="0" xfId="7" applyFont="1" applyBorder="1" applyAlignment="1"/>
    <xf numFmtId="0" fontId="3" fillId="6" borderId="80" xfId="4" applyFont="1" applyBorder="1" applyAlignment="1">
      <alignment horizontal="center" wrapText="1"/>
    </xf>
    <xf numFmtId="0" fontId="12" fillId="0" borderId="38" xfId="0" applyFont="1" applyBorder="1" applyAlignment="1" applyProtection="1">
      <alignment horizontal="left" wrapText="1"/>
      <protection hidden="1"/>
    </xf>
    <xf numFmtId="0" fontId="12" fillId="0" borderId="81" xfId="0" applyFont="1" applyBorder="1" applyAlignment="1" applyProtection="1">
      <alignment horizontal="left" vertical="top"/>
    </xf>
    <xf numFmtId="0" fontId="12" fillId="0" borderId="61" xfId="0" applyFont="1" applyBorder="1" applyAlignment="1">
      <alignment horizontal="left" wrapText="1"/>
    </xf>
    <xf numFmtId="0" fontId="0" fillId="0" borderId="0" xfId="7" applyFont="1" applyFill="1" applyBorder="1" applyAlignment="1"/>
    <xf numFmtId="0" fontId="0" fillId="0" borderId="0" xfId="0" applyFill="1" applyAlignment="1">
      <alignment wrapText="1"/>
    </xf>
    <xf numFmtId="0" fontId="0" fillId="0" borderId="0" xfId="0" applyFill="1" applyBorder="1" applyAlignment="1">
      <alignment wrapText="1"/>
    </xf>
    <xf numFmtId="0" fontId="19" fillId="0" borderId="55" xfId="0" applyFont="1" applyFill="1" applyBorder="1" applyAlignment="1">
      <alignment horizontal="center" vertical="center" wrapText="1"/>
    </xf>
    <xf numFmtId="0" fontId="19" fillId="0" borderId="55" xfId="0" applyFont="1" applyFill="1" applyBorder="1" applyAlignment="1">
      <alignment horizontal="center" wrapText="1"/>
    </xf>
    <xf numFmtId="0" fontId="9" fillId="0" borderId="0" xfId="0" applyFont="1" applyFill="1" applyAlignment="1">
      <alignment wrapText="1"/>
    </xf>
    <xf numFmtId="0" fontId="20" fillId="0" borderId="0" xfId="0" applyFont="1" applyFill="1" applyBorder="1" applyAlignment="1">
      <alignment horizontal="center" wrapText="1"/>
    </xf>
    <xf numFmtId="0" fontId="6" fillId="0" borderId="0" xfId="0" applyFont="1" applyFill="1" applyAlignment="1">
      <alignment wrapText="1"/>
    </xf>
    <xf numFmtId="0" fontId="6" fillId="0" borderId="0" xfId="0" applyFont="1" applyFill="1" applyBorder="1" applyAlignment="1">
      <alignment wrapText="1"/>
    </xf>
    <xf numFmtId="0" fontId="20" fillId="0" borderId="56" xfId="0" applyFont="1" applyFill="1" applyBorder="1" applyAlignment="1">
      <alignment horizontal="center" wrapText="1"/>
    </xf>
    <xf numFmtId="0" fontId="20" fillId="0" borderId="0" xfId="7" applyFont="1" applyFill="1" applyBorder="1" applyAlignment="1">
      <alignment horizontal="center" wrapText="1"/>
    </xf>
    <xf numFmtId="0" fontId="20" fillId="0" borderId="55" xfId="0" applyFont="1" applyFill="1" applyBorder="1" applyAlignment="1">
      <alignment horizontal="center" wrapText="1"/>
    </xf>
    <xf numFmtId="0" fontId="11" fillId="0" borderId="0" xfId="0" applyFont="1" applyFill="1" applyAlignment="1">
      <alignment vertical="center" wrapText="1"/>
    </xf>
    <xf numFmtId="0" fontId="11" fillId="0" borderId="59" xfId="0" applyFont="1" applyFill="1" applyBorder="1" applyAlignment="1">
      <alignment horizontal="center" vertical="center" wrapText="1"/>
    </xf>
    <xf numFmtId="0" fontId="20" fillId="0" borderId="0" xfId="0" applyFont="1" applyFill="1" applyBorder="1" applyAlignment="1">
      <alignment vertical="center" wrapText="1"/>
    </xf>
    <xf numFmtId="0" fontId="11" fillId="0" borderId="62" xfId="0" applyFont="1" applyFill="1" applyBorder="1" applyAlignment="1">
      <alignment horizontal="center" vertical="center" wrapText="1"/>
    </xf>
    <xf numFmtId="0" fontId="11" fillId="0" borderId="59" xfId="7" applyFont="1" applyFill="1" applyBorder="1" applyAlignment="1">
      <alignment horizontal="center" vertical="center" wrapText="1"/>
    </xf>
    <xf numFmtId="0" fontId="11" fillId="0" borderId="55" xfId="0" applyFont="1" applyFill="1" applyBorder="1" applyAlignment="1">
      <alignment vertical="center" wrapText="1"/>
    </xf>
    <xf numFmtId="0" fontId="0" fillId="0" borderId="0" xfId="0" applyFill="1" applyBorder="1" applyAlignment="1">
      <alignment horizontal="left" vertical="top" wrapText="1"/>
    </xf>
    <xf numFmtId="0" fontId="6" fillId="0" borderId="0" xfId="0" applyFont="1" applyFill="1" applyBorder="1" applyAlignment="1">
      <alignment horizontal="center" vertical="top" wrapText="1"/>
    </xf>
    <xf numFmtId="0" fontId="6" fillId="0" borderId="0" xfId="7"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56" xfId="0" applyFont="1" applyFill="1" applyBorder="1" applyAlignment="1">
      <alignment horizontal="center" vertical="top" wrapText="1"/>
    </xf>
    <xf numFmtId="0" fontId="20" fillId="0" borderId="61" xfId="0" applyFont="1" applyFill="1" applyBorder="1" applyAlignment="1">
      <alignment horizontal="left" vertical="top" wrapText="1"/>
    </xf>
    <xf numFmtId="0" fontId="0" fillId="0" borderId="61" xfId="0" applyFill="1" applyBorder="1" applyAlignment="1">
      <alignment wrapText="1"/>
    </xf>
    <xf numFmtId="0" fontId="0" fillId="0" borderId="0" xfId="7" applyFont="1" applyFill="1" applyBorder="1" applyAlignment="1">
      <alignment horizontal="left" vertical="top" wrapText="1"/>
    </xf>
    <xf numFmtId="0" fontId="0" fillId="0" borderId="56" xfId="0" applyFill="1" applyBorder="1" applyAlignment="1">
      <alignment wrapText="1"/>
    </xf>
    <xf numFmtId="0" fontId="0" fillId="0" borderId="55" xfId="0" applyFill="1" applyBorder="1" applyAlignment="1">
      <alignment horizontal="left" vertical="top" wrapText="1"/>
    </xf>
    <xf numFmtId="0" fontId="0" fillId="0" borderId="0" xfId="0" applyFont="1" applyFill="1" applyBorder="1" applyAlignment="1">
      <alignment horizontal="center" wrapText="1"/>
    </xf>
    <xf numFmtId="0" fontId="0" fillId="0" borderId="0" xfId="7" applyFont="1" applyFill="1" applyBorder="1" applyAlignment="1">
      <alignment horizontal="center" wrapText="1"/>
    </xf>
    <xf numFmtId="0" fontId="17" fillId="0" borderId="0" xfId="0" applyFont="1" applyFill="1" applyAlignment="1">
      <alignment horizontal="center" wrapText="1"/>
    </xf>
    <xf numFmtId="166" fontId="17" fillId="0" borderId="0" xfId="0" applyNumberFormat="1" applyFont="1" applyFill="1" applyAlignment="1">
      <alignment horizontal="center" wrapText="1"/>
    </xf>
    <xf numFmtId="166" fontId="17" fillId="0" borderId="56" xfId="0" applyNumberFormat="1" applyFont="1" applyFill="1" applyBorder="1" applyAlignment="1">
      <alignment horizontal="center" wrapText="1"/>
    </xf>
    <xf numFmtId="0" fontId="0" fillId="0" borderId="0" xfId="7" applyFont="1" applyFill="1" applyBorder="1" applyAlignment="1">
      <alignment wrapText="1"/>
    </xf>
    <xf numFmtId="0" fontId="0" fillId="0" borderId="55" xfId="0" applyFill="1" applyBorder="1" applyAlignment="1">
      <alignment wrapText="1"/>
    </xf>
    <xf numFmtId="0" fontId="0" fillId="0" borderId="0" xfId="0" applyFill="1"/>
    <xf numFmtId="0" fontId="33" fillId="0" borderId="0" xfId="7" applyFill="1" applyAlignment="1"/>
    <xf numFmtId="0" fontId="0" fillId="0" borderId="0" xfId="0" applyFill="1" applyBorder="1"/>
    <xf numFmtId="0" fontId="33" fillId="7" borderId="0" xfId="7" applyAlignment="1">
      <alignment horizontal="center" vertical="top" wrapText="1"/>
    </xf>
    <xf numFmtId="0" fontId="3" fillId="0" borderId="1" xfId="0" applyFont="1" applyBorder="1" applyAlignment="1"/>
    <xf numFmtId="0" fontId="34" fillId="0" borderId="0" xfId="7" applyFont="1" applyFill="1" applyBorder="1" applyAlignment="1"/>
    <xf numFmtId="0" fontId="0" fillId="0" borderId="0" xfId="0" applyFill="1" applyBorder="1" applyAlignment="1">
      <alignment horizontal="right"/>
    </xf>
    <xf numFmtId="0" fontId="0" fillId="0" borderId="0" xfId="7" applyFont="1" applyFill="1" applyBorder="1" applyAlignment="1">
      <alignment horizontal="right"/>
    </xf>
    <xf numFmtId="0" fontId="0" fillId="0" borderId="0" xfId="0" applyFill="1" applyBorder="1" applyAlignment="1">
      <alignment horizontal="center" wrapText="1"/>
    </xf>
    <xf numFmtId="0" fontId="35" fillId="4" borderId="25" xfId="8" applyBorder="1" applyAlignment="1">
      <alignment horizontal="center" wrapText="1"/>
    </xf>
    <xf numFmtId="0" fontId="35" fillId="4" borderId="24" xfId="8" applyBorder="1" applyAlignment="1">
      <alignment horizontal="center" wrapText="1"/>
    </xf>
    <xf numFmtId="0" fontId="35" fillId="4" borderId="26" xfId="8" applyBorder="1" applyAlignment="1">
      <alignment horizontal="center" wrapText="1"/>
    </xf>
    <xf numFmtId="0" fontId="35" fillId="4" borderId="27" xfId="8" applyBorder="1" applyAlignment="1">
      <alignment horizontal="right" wrapText="1"/>
    </xf>
    <xf numFmtId="0" fontId="35" fillId="4" borderId="27" xfId="8" applyBorder="1" applyAlignment="1">
      <alignment horizontal="center" wrapText="1"/>
    </xf>
    <xf numFmtId="0" fontId="35" fillId="4" borderId="29" xfId="8" applyBorder="1" applyAlignment="1">
      <alignment horizontal="center" wrapText="1"/>
    </xf>
    <xf numFmtId="0" fontId="35" fillId="4" borderId="26" xfId="8" applyBorder="1" applyAlignment="1">
      <alignment horizontal="left" wrapText="1"/>
    </xf>
    <xf numFmtId="0" fontId="35" fillId="4" borderId="26" xfId="8" applyBorder="1" applyAlignment="1">
      <alignment horizontal="right" wrapText="1"/>
    </xf>
    <xf numFmtId="0" fontId="35" fillId="4" borderId="25" xfId="8" applyBorder="1" applyAlignment="1">
      <alignment horizontal="center" vertical="top" wrapText="1"/>
    </xf>
    <xf numFmtId="0" fontId="35" fillId="4" borderId="30" xfId="8" applyBorder="1" applyAlignment="1">
      <alignment horizontal="center" wrapText="1"/>
    </xf>
    <xf numFmtId="0" fontId="35" fillId="4" borderId="26" xfId="8" applyBorder="1" applyAlignment="1">
      <alignment horizontal="center" vertical="top" wrapText="1"/>
    </xf>
    <xf numFmtId="0" fontId="35" fillId="4" borderId="27" xfId="8" applyBorder="1" applyAlignment="1">
      <alignment horizontal="center" vertical="top" wrapText="1"/>
    </xf>
    <xf numFmtId="0" fontId="35" fillId="4" borderId="26" xfId="8" applyBorder="1" applyAlignment="1">
      <alignment horizontal="center"/>
    </xf>
    <xf numFmtId="0" fontId="35" fillId="4" borderId="29" xfId="8" applyBorder="1" applyAlignment="1">
      <alignment horizontal="center"/>
    </xf>
    <xf numFmtId="0" fontId="32" fillId="5" borderId="43" xfId="1" applyAlignment="1">
      <alignment horizontal="center" vertical="center" wrapText="1"/>
      <protection hidden="1"/>
    </xf>
    <xf numFmtId="0" fontId="0" fillId="0" borderId="0" xfId="0" applyBorder="1"/>
    <xf numFmtId="0" fontId="32" fillId="5" borderId="51" xfId="1" applyBorder="1" applyAlignment="1">
      <alignment horizontal="center" vertical="center" wrapText="1"/>
      <protection hidden="1"/>
    </xf>
    <xf numFmtId="0" fontId="3" fillId="6" borderId="17" xfId="4" applyFont="1" applyBorder="1" applyAlignment="1">
      <alignment horizontal="right" wrapText="1"/>
    </xf>
    <xf numFmtId="0" fontId="35" fillId="4" borderId="27" xfId="8" applyBorder="1" applyAlignment="1">
      <alignment horizontal="right" vertical="top" wrapText="1"/>
    </xf>
    <xf numFmtId="0" fontId="3" fillId="6" borderId="16" xfId="4" applyFont="1" applyBorder="1" applyAlignment="1">
      <alignment wrapText="1"/>
    </xf>
    <xf numFmtId="0" fontId="35" fillId="4" borderId="26" xfId="8" applyBorder="1" applyAlignment="1"/>
    <xf numFmtId="0" fontId="12" fillId="3" borderId="38" xfId="0" applyFont="1" applyFill="1" applyBorder="1" applyAlignment="1" applyProtection="1">
      <alignment wrapText="1"/>
      <protection hidden="1"/>
    </xf>
    <xf numFmtId="0" fontId="12" fillId="0" borderId="43" xfId="0" applyFont="1" applyBorder="1" applyAlignment="1" applyProtection="1">
      <alignment vertical="top"/>
    </xf>
    <xf numFmtId="0" fontId="12" fillId="0" borderId="55" xfId="0" applyFont="1" applyBorder="1" applyAlignment="1">
      <alignment wrapText="1"/>
    </xf>
    <xf numFmtId="0" fontId="3" fillId="6" borderId="15" xfId="4" applyFont="1" applyBorder="1" applyAlignment="1">
      <alignment horizontal="right" wrapText="1"/>
    </xf>
    <xf numFmtId="0" fontId="32" fillId="5" borderId="43" xfId="1" applyBorder="1" applyAlignment="1">
      <alignment horizontal="center" vertical="center" wrapText="1"/>
      <protection hidden="1"/>
    </xf>
    <xf numFmtId="0" fontId="31" fillId="5" borderId="43" xfId="6" applyBorder="1" applyAlignment="1">
      <alignment horizontal="center" vertical="center"/>
      <protection locked="0" hidden="1"/>
    </xf>
    <xf numFmtId="0" fontId="31" fillId="5" borderId="43" xfId="6" applyBorder="1" applyAlignment="1">
      <alignment horizontal="left" vertical="center"/>
      <protection locked="0" hidden="1"/>
    </xf>
    <xf numFmtId="0" fontId="31" fillId="5" borderId="43" xfId="6" applyBorder="1" applyAlignment="1">
      <alignment horizontal="right" vertical="center"/>
      <protection locked="0" hidden="1"/>
    </xf>
    <xf numFmtId="0" fontId="31" fillId="5" borderId="43" xfId="6" applyBorder="1" applyAlignment="1">
      <alignment vertical="center"/>
      <protection locked="0" hidden="1"/>
    </xf>
    <xf numFmtId="0" fontId="17" fillId="7" borderId="83" xfId="7" applyFont="1" applyBorder="1" applyAlignment="1">
      <alignment horizontal="left" vertical="center" wrapText="1"/>
    </xf>
    <xf numFmtId="0" fontId="32" fillId="5" borderId="85" xfId="1" applyBorder="1" applyAlignment="1">
      <alignment horizontal="center" vertical="center" wrapText="1"/>
      <protection hidden="1"/>
    </xf>
    <xf numFmtId="0" fontId="32" fillId="7" borderId="83" xfId="7" applyFont="1" applyBorder="1" applyAlignment="1">
      <alignment horizontal="center" vertical="center" wrapText="1"/>
    </xf>
    <xf numFmtId="0" fontId="32" fillId="5" borderId="85" xfId="1" applyBorder="1" applyAlignment="1">
      <alignment horizontal="center" wrapText="1"/>
      <protection hidden="1"/>
    </xf>
    <xf numFmtId="0" fontId="32" fillId="5" borderId="85" xfId="1" applyBorder="1" applyAlignment="1">
      <alignment horizontal="right" wrapText="1"/>
      <protection hidden="1"/>
    </xf>
    <xf numFmtId="0" fontId="32" fillId="5" borderId="85" xfId="1" applyBorder="1" applyAlignment="1">
      <alignment horizontal="left" wrapText="1"/>
      <protection hidden="1"/>
    </xf>
    <xf numFmtId="0" fontId="32" fillId="5" borderId="85" xfId="1" applyBorder="1" applyAlignment="1">
      <alignment horizontal="center"/>
      <protection hidden="1"/>
    </xf>
    <xf numFmtId="0" fontId="32" fillId="5" borderId="85" xfId="1" applyBorder="1" applyAlignment="1">
      <alignment wrapText="1"/>
      <protection hidden="1"/>
    </xf>
    <xf numFmtId="0" fontId="18" fillId="0" borderId="44" xfId="0" applyFont="1" applyFill="1" applyBorder="1" applyAlignment="1">
      <alignment vertical="center" wrapText="1"/>
    </xf>
    <xf numFmtId="0" fontId="20" fillId="0" borderId="59" xfId="0" applyFont="1" applyFill="1" applyBorder="1" applyAlignment="1">
      <alignment textRotation="90" wrapText="1"/>
    </xf>
    <xf numFmtId="0" fontId="30" fillId="4" borderId="0" xfId="5" applyBorder="1" applyAlignment="1">
      <alignment horizontal="center" vertical="center" wrapText="1"/>
    </xf>
    <xf numFmtId="0" fontId="4" fillId="6" borderId="0" xfId="4" applyBorder="1" applyAlignment="1">
      <alignment horizontal="center" wrapText="1"/>
    </xf>
    <xf numFmtId="0" fontId="4" fillId="6" borderId="89" xfId="4" applyBorder="1" applyAlignment="1">
      <alignment textRotation="90" wrapText="1"/>
    </xf>
    <xf numFmtId="0" fontId="4" fillId="6" borderId="0" xfId="4" applyBorder="1" applyAlignment="1">
      <alignment wrapText="1"/>
    </xf>
    <xf numFmtId="0" fontId="4" fillId="6" borderId="56" xfId="4" applyBorder="1" applyAlignment="1">
      <alignment horizontal="center" wrapText="1"/>
    </xf>
    <xf numFmtId="0" fontId="35" fillId="4" borderId="25" xfId="8" applyBorder="1" applyAlignment="1">
      <alignment horizontal="right" wrapText="1"/>
    </xf>
    <xf numFmtId="0" fontId="35" fillId="4" borderId="24" xfId="8" applyBorder="1" applyAlignment="1">
      <alignment horizontal="left" wrapText="1"/>
    </xf>
    <xf numFmtId="0" fontId="2" fillId="0" borderId="1" xfId="0" applyFont="1" applyBorder="1" applyAlignment="1">
      <alignment horizontal="left"/>
    </xf>
    <xf numFmtId="0" fontId="35" fillId="4" borderId="30" xfId="8" applyBorder="1" applyAlignment="1">
      <alignment horizontal="right" wrapText="1"/>
    </xf>
    <xf numFmtId="0" fontId="5" fillId="0" borderId="44" xfId="0" applyFont="1" applyBorder="1" applyAlignment="1">
      <alignment horizontal="center" vertical="top" wrapText="1"/>
    </xf>
    <xf numFmtId="0" fontId="12" fillId="0" borderId="0" xfId="0" applyFont="1" applyBorder="1" applyAlignment="1">
      <alignment horizontal="left" vertical="top" wrapText="1"/>
    </xf>
    <xf numFmtId="0" fontId="39" fillId="0" borderId="56" xfId="10" applyBorder="1" applyAlignment="1">
      <alignment horizontal="left" vertical="center" wrapText="1"/>
      <protection hidden="1"/>
    </xf>
    <xf numFmtId="0" fontId="30" fillId="4" borderId="10" xfId="5" applyBorder="1" applyAlignment="1">
      <alignment horizontal="center" wrapText="1"/>
    </xf>
    <xf numFmtId="0" fontId="12" fillId="0" borderId="38" xfId="0" applyFont="1" applyBorder="1" applyAlignment="1" applyProtection="1">
      <alignment horizontal="center" wrapText="1"/>
      <protection hidden="1"/>
    </xf>
    <xf numFmtId="0" fontId="4" fillId="0" borderId="1" xfId="0" applyFont="1" applyBorder="1" applyAlignment="1" applyProtection="1">
      <alignment wrapText="1"/>
    </xf>
    <xf numFmtId="0" fontId="35" fillId="4" borderId="27" xfId="8" applyBorder="1" applyAlignment="1">
      <alignment horizontal="left" wrapText="1"/>
    </xf>
    <xf numFmtId="0" fontId="2" fillId="0" borderId="1" xfId="0" applyFont="1" applyBorder="1" applyAlignment="1">
      <alignment horizontal="left"/>
    </xf>
    <xf numFmtId="0" fontId="0" fillId="0" borderId="0" xfId="0" applyBorder="1"/>
    <xf numFmtId="0" fontId="32" fillId="5" borderId="43" xfId="1" applyAlignment="1">
      <alignment horizontal="center" vertical="center" wrapText="1"/>
      <protection hidden="1"/>
    </xf>
    <xf numFmtId="0" fontId="31" fillId="5" borderId="43" xfId="6" applyAlignment="1">
      <alignment horizontal="center" vertical="center" wrapText="1"/>
      <protection locked="0" hidden="1"/>
    </xf>
    <xf numFmtId="0" fontId="32" fillId="5" borderId="43" xfId="1" applyBorder="1" applyAlignment="1">
      <alignment horizontal="center" vertical="center" wrapText="1"/>
      <protection hidden="1"/>
    </xf>
    <xf numFmtId="0" fontId="32" fillId="5" borderId="85" xfId="1" applyBorder="1" applyAlignment="1">
      <alignment horizontal="center" vertical="center" wrapText="1"/>
      <protection hidden="1"/>
    </xf>
    <xf numFmtId="0" fontId="32" fillId="5" borderId="86" xfId="1" applyBorder="1" applyAlignment="1">
      <alignment horizontal="left" vertical="center" wrapText="1"/>
      <protection hidden="1"/>
    </xf>
    <xf numFmtId="0" fontId="38" fillId="8" borderId="86" xfId="9" applyBorder="1" applyAlignment="1" applyProtection="1">
      <alignment horizontal="left" vertical="center" wrapText="1"/>
      <protection locked="0" hidden="1"/>
    </xf>
    <xf numFmtId="0" fontId="32" fillId="5" borderId="43" xfId="1" applyBorder="1" applyAlignment="1" applyProtection="1">
      <alignment horizontal="center" vertical="center" wrapText="1"/>
      <protection hidden="1"/>
    </xf>
    <xf numFmtId="0" fontId="32" fillId="5" borderId="85" xfId="1" applyBorder="1" applyAlignment="1" applyProtection="1">
      <alignment horizontal="center" vertical="center" wrapText="1"/>
      <protection hidden="1"/>
    </xf>
    <xf numFmtId="0" fontId="32" fillId="5" borderId="81" xfId="1" applyBorder="1" applyAlignment="1" applyProtection="1">
      <alignment horizontal="center" vertical="center" wrapText="1"/>
      <protection hidden="1"/>
    </xf>
    <xf numFmtId="0" fontId="32" fillId="5" borderId="87" xfId="1" applyBorder="1" applyAlignment="1" applyProtection="1">
      <alignment horizontal="center" vertical="center" wrapText="1"/>
      <protection hidden="1"/>
    </xf>
    <xf numFmtId="0" fontId="31" fillId="5" borderId="43" xfId="6" applyBorder="1" applyAlignment="1">
      <alignment horizontal="center" vertical="center" wrapText="1"/>
      <protection locked="0" hidden="1"/>
    </xf>
    <xf numFmtId="0" fontId="31" fillId="5" borderId="85" xfId="6" applyBorder="1" applyAlignment="1">
      <alignment horizontal="center" vertical="center" wrapText="1"/>
      <protection locked="0" hidden="1"/>
    </xf>
    <xf numFmtId="0" fontId="33" fillId="7" borderId="0" xfId="7" applyBorder="1" applyAlignment="1"/>
    <xf numFmtId="0" fontId="32" fillId="5" borderId="44" xfId="1" applyBorder="1" applyAlignment="1">
      <alignment horizontal="left" vertical="center" wrapText="1"/>
      <protection hidden="1"/>
    </xf>
    <xf numFmtId="0" fontId="32" fillId="5" borderId="44" xfId="1" applyBorder="1" applyAlignment="1">
      <alignment horizontal="right" vertical="center" wrapText="1"/>
      <protection hidden="1"/>
    </xf>
    <xf numFmtId="0" fontId="31" fillId="5" borderId="42" xfId="6" applyBorder="1" applyAlignment="1">
      <alignment horizontal="center" vertical="center"/>
      <protection locked="0" hidden="1"/>
    </xf>
    <xf numFmtId="0" fontId="32" fillId="5" borderId="83" xfId="1" applyBorder="1" applyAlignment="1" applyProtection="1">
      <alignment vertical="center" wrapText="1"/>
      <protection hidden="1"/>
    </xf>
    <xf numFmtId="0" fontId="32" fillId="5" borderId="90" xfId="1" applyBorder="1" applyAlignment="1">
      <alignment horizontal="left" vertical="center" wrapText="1"/>
      <protection hidden="1"/>
    </xf>
    <xf numFmtId="0" fontId="32" fillId="5" borderId="90" xfId="1" applyBorder="1" applyAlignment="1">
      <alignment horizontal="right" vertical="center" wrapText="1"/>
      <protection hidden="1"/>
    </xf>
    <xf numFmtId="0" fontId="32" fillId="5" borderId="61" xfId="1" applyBorder="1" applyAlignment="1" applyProtection="1">
      <alignment horizontal="center" vertical="center" wrapText="1"/>
      <protection hidden="1"/>
    </xf>
    <xf numFmtId="0" fontId="32" fillId="5" borderId="59" xfId="1" applyBorder="1" applyAlignment="1">
      <alignment horizontal="left" vertical="center" wrapText="1"/>
      <protection hidden="1"/>
    </xf>
    <xf numFmtId="0" fontId="32" fillId="5" borderId="59" xfId="1" applyBorder="1" applyAlignment="1">
      <alignment horizontal="right" vertical="center" wrapText="1"/>
      <protection hidden="1"/>
    </xf>
    <xf numFmtId="0" fontId="31" fillId="5" borderId="67" xfId="6" applyBorder="1" applyAlignment="1">
      <alignment horizontal="left" vertical="center"/>
      <protection locked="0" hidden="1"/>
    </xf>
    <xf numFmtId="0" fontId="31" fillId="5" borderId="67" xfId="6" applyBorder="1" applyAlignment="1">
      <alignment horizontal="right" vertical="center"/>
      <protection locked="0" hidden="1"/>
    </xf>
    <xf numFmtId="0" fontId="31" fillId="5" borderId="67" xfId="6" applyBorder="1" applyAlignment="1">
      <alignment horizontal="center" vertical="center"/>
      <protection locked="0" hidden="1"/>
    </xf>
    <xf numFmtId="0" fontId="31" fillId="5" borderId="67" xfId="6" applyBorder="1" applyAlignment="1">
      <alignment vertical="center"/>
      <protection locked="0" hidden="1"/>
    </xf>
    <xf numFmtId="0" fontId="40" fillId="0" borderId="0" xfId="0" applyFont="1" applyBorder="1"/>
    <xf numFmtId="0" fontId="0" fillId="0" borderId="83" xfId="0" applyBorder="1"/>
    <xf numFmtId="0" fontId="32" fillId="5" borderId="55" xfId="1" applyBorder="1" applyAlignment="1">
      <alignment horizontal="left" vertical="center" wrapText="1"/>
      <protection hidden="1"/>
    </xf>
    <xf numFmtId="0" fontId="32" fillId="5" borderId="67" xfId="1" applyBorder="1" applyAlignment="1" applyProtection="1">
      <alignment horizontal="center" vertical="center" wrapText="1"/>
      <protection hidden="1"/>
    </xf>
    <xf numFmtId="0" fontId="32" fillId="5" borderId="55" xfId="1" applyBorder="1" applyAlignment="1" applyProtection="1">
      <alignment horizontal="center" vertical="center" wrapText="1"/>
      <protection hidden="1"/>
    </xf>
    <xf numFmtId="0" fontId="31" fillId="5" borderId="81" xfId="6" applyBorder="1" applyAlignment="1">
      <alignment horizontal="center" vertical="center"/>
      <protection locked="0" hidden="1"/>
    </xf>
    <xf numFmtId="0" fontId="31" fillId="5" borderId="44" xfId="6" applyBorder="1" applyAlignment="1">
      <alignment horizontal="center" vertical="center"/>
      <protection locked="0" hidden="1"/>
    </xf>
    <xf numFmtId="0" fontId="31" fillId="5" borderId="42" xfId="6" applyNumberFormat="1" applyBorder="1" applyAlignment="1">
      <alignment horizontal="right" vertical="center"/>
      <protection locked="0" hidden="1"/>
    </xf>
    <xf numFmtId="2" fontId="32" fillId="5" borderId="90" xfId="1" applyNumberFormat="1" applyBorder="1" applyAlignment="1">
      <alignment horizontal="center" wrapText="1"/>
      <protection hidden="1"/>
    </xf>
    <xf numFmtId="0" fontId="32" fillId="5" borderId="84" xfId="1" applyBorder="1" applyAlignment="1">
      <alignment horizontal="right" wrapText="1"/>
      <protection hidden="1"/>
    </xf>
    <xf numFmtId="0" fontId="31" fillId="5" borderId="60" xfId="6" applyBorder="1" applyAlignment="1">
      <alignment horizontal="center" vertical="center"/>
      <protection locked="0" hidden="1"/>
    </xf>
    <xf numFmtId="0" fontId="31" fillId="5" borderId="59" xfId="6" applyBorder="1" applyAlignment="1">
      <alignment horizontal="center" vertical="center"/>
      <protection locked="0" hidden="1"/>
    </xf>
    <xf numFmtId="0" fontId="31" fillId="5" borderId="62" xfId="6" applyNumberFormat="1" applyBorder="1" applyAlignment="1">
      <alignment horizontal="right" vertical="center"/>
      <protection locked="0" hidden="1"/>
    </xf>
    <xf numFmtId="0" fontId="32" fillId="5" borderId="87" xfId="1" applyBorder="1" applyAlignment="1">
      <alignment horizontal="center" wrapText="1"/>
      <protection hidden="1"/>
    </xf>
    <xf numFmtId="0" fontId="39" fillId="0" borderId="62" xfId="10" applyBorder="1" applyAlignment="1">
      <alignment horizontal="left" vertical="center" wrapText="1"/>
      <protection hidden="1"/>
    </xf>
    <xf numFmtId="0" fontId="0" fillId="0" borderId="59" xfId="0" applyBorder="1"/>
    <xf numFmtId="0" fontId="40" fillId="0" borderId="59" xfId="0" applyFont="1" applyBorder="1"/>
    <xf numFmtId="0" fontId="38" fillId="8" borderId="85" xfId="9" applyBorder="1" applyAlignment="1" applyProtection="1">
      <alignment horizontal="left" vertical="center" wrapText="1"/>
      <protection locked="0" hidden="1"/>
    </xf>
    <xf numFmtId="0" fontId="0" fillId="0" borderId="90" xfId="0" applyBorder="1"/>
    <xf numFmtId="0" fontId="32" fillId="5" borderId="16" xfId="1" applyBorder="1" applyAlignment="1" applyProtection="1">
      <alignment horizontal="center" vertical="center" wrapText="1"/>
      <protection hidden="1"/>
    </xf>
    <xf numFmtId="0" fontId="39" fillId="0" borderId="15" xfId="10" applyBorder="1" applyAlignment="1">
      <alignment horizontal="left" vertical="center" wrapText="1"/>
      <protection hidden="1"/>
    </xf>
    <xf numFmtId="0" fontId="0" fillId="0" borderId="21" xfId="0" applyBorder="1"/>
    <xf numFmtId="0" fontId="40" fillId="0" borderId="21" xfId="0" applyFont="1" applyBorder="1"/>
    <xf numFmtId="0" fontId="32" fillId="5" borderId="80" xfId="1" applyBorder="1" applyAlignment="1" applyProtection="1">
      <alignment horizontal="center" vertical="center" wrapText="1"/>
      <protection hidden="1"/>
    </xf>
    <xf numFmtId="0" fontId="43" fillId="5" borderId="84" xfId="1" applyFont="1" applyBorder="1" applyAlignment="1">
      <alignment horizontal="center" wrapText="1"/>
      <protection hidden="1"/>
    </xf>
    <xf numFmtId="0" fontId="43" fillId="5" borderId="85" xfId="1" applyFont="1" applyBorder="1" applyAlignment="1">
      <alignment horizontal="center" wrapText="1"/>
      <protection hidden="1"/>
    </xf>
    <xf numFmtId="1" fontId="43" fillId="5" borderId="85" xfId="1" applyNumberFormat="1" applyFont="1" applyBorder="1" applyAlignment="1">
      <alignment horizontal="center" wrapText="1"/>
      <protection hidden="1"/>
    </xf>
    <xf numFmtId="165" fontId="43" fillId="5" borderId="85" xfId="1" applyNumberFormat="1" applyFont="1" applyBorder="1" applyAlignment="1">
      <alignment horizontal="center" wrapText="1"/>
      <protection hidden="1"/>
    </xf>
    <xf numFmtId="2" fontId="43" fillId="5" borderId="85" xfId="1" applyNumberFormat="1" applyFont="1" applyBorder="1" applyAlignment="1">
      <alignment horizontal="center" wrapText="1"/>
      <protection hidden="1"/>
    </xf>
    <xf numFmtId="2" fontId="43" fillId="5" borderId="87" xfId="1" applyNumberFormat="1" applyFont="1" applyBorder="1" applyAlignment="1">
      <alignment horizontal="center" wrapText="1"/>
      <protection hidden="1"/>
    </xf>
    <xf numFmtId="0" fontId="43" fillId="5" borderId="84" xfId="1" applyFont="1" applyBorder="1" applyAlignment="1">
      <alignment horizontal="right" wrapText="1"/>
      <protection hidden="1"/>
    </xf>
    <xf numFmtId="0" fontId="43" fillId="5" borderId="85" xfId="1" applyFont="1" applyBorder="1" applyAlignment="1">
      <alignment horizontal="left" wrapText="1"/>
      <protection hidden="1"/>
    </xf>
    <xf numFmtId="0" fontId="43" fillId="5" borderId="85" xfId="1" applyFont="1" applyBorder="1" applyAlignment="1">
      <alignment horizontal="center"/>
      <protection hidden="1"/>
    </xf>
    <xf numFmtId="0" fontId="43" fillId="5" borderId="85" xfId="1" applyFont="1" applyBorder="1" applyAlignment="1">
      <alignment horizontal="right" wrapText="1"/>
      <protection hidden="1"/>
    </xf>
    <xf numFmtId="0" fontId="43" fillId="5" borderId="85" xfId="1" applyFont="1" applyBorder="1" applyAlignment="1">
      <alignment wrapText="1"/>
      <protection hidden="1"/>
    </xf>
    <xf numFmtId="0" fontId="0" fillId="0" borderId="0" xfId="0" applyAlignment="1">
      <alignment wrapText="1"/>
    </xf>
    <xf numFmtId="0" fontId="31" fillId="5" borderId="55" xfId="6" applyBorder="1" applyAlignment="1">
      <alignment horizontal="center" vertical="center" wrapText="1"/>
      <protection locked="0" hidden="1"/>
    </xf>
    <xf numFmtId="0" fontId="31" fillId="5" borderId="86" xfId="6" applyBorder="1" applyAlignment="1">
      <alignment horizontal="center" vertical="center" wrapText="1"/>
      <protection locked="0" hidden="1"/>
    </xf>
    <xf numFmtId="0" fontId="4" fillId="0" borderId="1" xfId="0" applyFont="1" applyBorder="1" applyAlignment="1" applyProtection="1">
      <alignment horizontal="right" wrapText="1"/>
    </xf>
    <xf numFmtId="0" fontId="3" fillId="0" borderId="1" xfId="0" applyFont="1" applyBorder="1" applyAlignment="1">
      <alignment horizontal="center"/>
    </xf>
    <xf numFmtId="0" fontId="3" fillId="6" borderId="18" xfId="4" applyFont="1" applyBorder="1" applyAlignment="1">
      <alignment horizontal="center" wrapText="1"/>
    </xf>
    <xf numFmtId="0" fontId="3" fillId="6" borderId="20" xfId="4" applyFont="1" applyBorder="1" applyAlignment="1">
      <alignment horizontal="center" wrapText="1"/>
    </xf>
    <xf numFmtId="0" fontId="30" fillId="4" borderId="9" xfId="5" applyBorder="1" applyAlignment="1">
      <alignment horizontal="center" wrapText="1"/>
    </xf>
    <xf numFmtId="0" fontId="30" fillId="4" borderId="79" xfId="5" applyBorder="1" applyAlignment="1">
      <alignment horizontal="center" wrapText="1"/>
    </xf>
    <xf numFmtId="0" fontId="39" fillId="0" borderId="0" xfId="10" applyAlignment="1">
      <protection hidden="1"/>
    </xf>
    <xf numFmtId="0" fontId="39" fillId="0" borderId="0" xfId="10" applyAlignment="1">
      <alignment horizontal="center" vertical="center"/>
      <protection hidden="1"/>
    </xf>
    <xf numFmtId="0" fontId="39" fillId="0" borderId="0" xfId="10" applyAlignment="1">
      <alignment horizontal="center" wrapText="1"/>
      <protection hidden="1"/>
    </xf>
    <xf numFmtId="0" fontId="39" fillId="0" borderId="0" xfId="10" applyAlignment="1">
      <alignment horizontal="center" vertical="top" wrapText="1"/>
      <protection hidden="1"/>
    </xf>
    <xf numFmtId="0" fontId="39" fillId="0" borderId="0" xfId="10" applyAlignment="1">
      <alignment horizontal="left" vertical="top" wrapText="1"/>
      <protection hidden="1"/>
    </xf>
    <xf numFmtId="0" fontId="39" fillId="0" borderId="0" xfId="10" applyAlignment="1">
      <alignment horizontal="right" wrapText="1"/>
      <protection hidden="1"/>
    </xf>
    <xf numFmtId="0" fontId="39" fillId="0" borderId="0" xfId="10" applyAlignment="1">
      <alignment horizontal="right" vertical="top" wrapText="1"/>
      <protection hidden="1"/>
    </xf>
    <xf numFmtId="0" fontId="39" fillId="0" borderId="0" xfId="10" applyAlignment="1">
      <alignment horizontal="right" vertical="center"/>
      <protection hidden="1"/>
    </xf>
    <xf numFmtId="0" fontId="39" fillId="0" borderId="0" xfId="10" applyAlignment="1">
      <alignment horizontal="left" wrapText="1"/>
      <protection hidden="1"/>
    </xf>
    <xf numFmtId="0" fontId="39" fillId="0" borderId="0" xfId="10" applyAlignment="1">
      <alignment horizontal="left" vertical="center"/>
      <protection hidden="1"/>
    </xf>
    <xf numFmtId="0" fontId="39" fillId="0" borderId="0" xfId="10" applyAlignment="1">
      <alignment horizontal="center"/>
      <protection hidden="1"/>
    </xf>
    <xf numFmtId="0" fontId="3" fillId="0" borderId="0" xfId="0" applyFont="1" applyBorder="1" applyAlignment="1">
      <alignment horizontal="left"/>
    </xf>
    <xf numFmtId="0" fontId="30" fillId="4" borderId="0" xfId="5" applyBorder="1" applyAlignment="1">
      <alignment horizontal="center" vertical="center"/>
    </xf>
    <xf numFmtId="0" fontId="3" fillId="6" borderId="0" xfId="4" applyFont="1" applyBorder="1" applyAlignment="1">
      <alignment horizontal="center" wrapText="1"/>
    </xf>
    <xf numFmtId="0" fontId="31" fillId="5" borderId="0" xfId="6" applyBorder="1" applyAlignment="1">
      <alignment horizontal="center" vertical="center"/>
      <protection locked="0" hidden="1"/>
    </xf>
    <xf numFmtId="2" fontId="32" fillId="5" borderId="0" xfId="1" applyNumberFormat="1" applyBorder="1" applyAlignment="1">
      <alignment horizontal="center" wrapText="1"/>
      <protection hidden="1"/>
    </xf>
    <xf numFmtId="0" fontId="39" fillId="0" borderId="0" xfId="10" applyAlignment="1">
      <alignment horizontal="center" vertical="top"/>
      <protection hidden="1"/>
    </xf>
    <xf numFmtId="2" fontId="43" fillId="5" borderId="90" xfId="1" applyNumberFormat="1" applyFont="1" applyBorder="1" applyAlignment="1">
      <alignment horizontal="center" wrapText="1"/>
      <protection hidden="1"/>
    </xf>
    <xf numFmtId="0" fontId="5" fillId="0" borderId="42" xfId="0" applyFont="1" applyBorder="1" applyAlignment="1" applyProtection="1">
      <alignment vertical="top"/>
    </xf>
    <xf numFmtId="0" fontId="5" fillId="0" borderId="56" xfId="0" applyFont="1" applyBorder="1"/>
    <xf numFmtId="0" fontId="31" fillId="5" borderId="81" xfId="6" applyBorder="1" applyAlignment="1">
      <alignment vertical="center"/>
      <protection locked="0" hidden="1"/>
    </xf>
    <xf numFmtId="0" fontId="31" fillId="5" borderId="60" xfId="6" applyBorder="1" applyAlignment="1">
      <alignment vertical="center"/>
      <protection locked="0" hidden="1"/>
    </xf>
    <xf numFmtId="0" fontId="32" fillId="5" borderId="87" xfId="1" applyBorder="1" applyAlignment="1">
      <alignment wrapText="1"/>
      <protection hidden="1"/>
    </xf>
    <xf numFmtId="1" fontId="4" fillId="0" borderId="0" xfId="11" applyNumberFormat="1" applyFont="1" applyBorder="1" applyAlignment="1" applyProtection="1">
      <alignment horizontal="left" wrapText="1"/>
    </xf>
    <xf numFmtId="0" fontId="30" fillId="4" borderId="0" xfId="5" applyBorder="1" applyAlignment="1">
      <alignment horizontal="center"/>
    </xf>
    <xf numFmtId="0" fontId="32" fillId="5" borderId="0" xfId="1" applyBorder="1" applyAlignment="1">
      <alignment horizontal="center" wrapText="1"/>
      <protection hidden="1"/>
    </xf>
    <xf numFmtId="0" fontId="39" fillId="0" borderId="0" xfId="10" applyAlignment="1">
      <alignment wrapText="1"/>
      <protection hidden="1"/>
    </xf>
    <xf numFmtId="0" fontId="39" fillId="0" borderId="0" xfId="10" applyAlignment="1">
      <alignment vertical="top"/>
      <protection hidden="1"/>
    </xf>
    <xf numFmtId="0" fontId="39" fillId="0" borderId="0" xfId="10" applyAlignment="1">
      <alignment vertical="center"/>
      <protection hidden="1"/>
    </xf>
    <xf numFmtId="0" fontId="39" fillId="0" borderId="0" xfId="10" applyAlignment="1">
      <alignment horizontal="left" vertical="top"/>
      <protection hidden="1"/>
    </xf>
    <xf numFmtId="0" fontId="39" fillId="0" borderId="0" xfId="10" applyFont="1" applyAlignment="1">
      <alignment wrapText="1"/>
      <protection hidden="1"/>
    </xf>
    <xf numFmtId="0" fontId="40" fillId="0" borderId="0" xfId="0" applyFont="1" applyAlignment="1">
      <alignment wrapText="1"/>
    </xf>
    <xf numFmtId="0" fontId="12" fillId="0" borderId="0" xfId="0" applyFont="1" applyBorder="1" applyAlignment="1" applyProtection="1">
      <alignment horizontal="center" wrapText="1"/>
      <protection hidden="1"/>
    </xf>
    <xf numFmtId="0" fontId="5" fillId="0" borderId="0" xfId="0" applyFont="1" applyBorder="1" applyAlignment="1" applyProtection="1">
      <alignment horizontal="center" vertical="top" wrapText="1"/>
    </xf>
    <xf numFmtId="0" fontId="12" fillId="0" borderId="0" xfId="0" applyFont="1" applyBorder="1" applyAlignment="1">
      <alignment horizontal="right" vertical="top" wrapText="1"/>
    </xf>
    <xf numFmtId="165" fontId="43" fillId="5" borderId="0" xfId="1" applyNumberFormat="1" applyFont="1" applyBorder="1" applyAlignment="1">
      <alignment horizontal="center" wrapText="1"/>
      <protection hidden="1"/>
    </xf>
    <xf numFmtId="0" fontId="39" fillId="0" borderId="61" xfId="10" applyBorder="1" applyAlignment="1">
      <alignment horizontal="center" wrapText="1"/>
      <protection hidden="1"/>
    </xf>
    <xf numFmtId="0" fontId="2" fillId="0" borderId="1" xfId="0" applyFont="1" applyBorder="1" applyAlignment="1">
      <alignment horizontal="left"/>
    </xf>
    <xf numFmtId="0" fontId="1" fillId="0" borderId="0" xfId="0" applyFont="1" applyBorder="1" applyAlignment="1" applyProtection="1"/>
    <xf numFmtId="0" fontId="0" fillId="0" borderId="0" xfId="0" applyBorder="1"/>
    <xf numFmtId="0" fontId="30" fillId="4" borderId="10" xfId="5" applyBorder="1" applyAlignment="1">
      <alignment horizontal="center" wrapText="1"/>
    </xf>
    <xf numFmtId="0" fontId="30" fillId="4" borderId="82" xfId="5" applyBorder="1" applyAlignment="1">
      <alignment horizontal="center" wrapText="1"/>
    </xf>
    <xf numFmtId="0" fontId="3" fillId="6" borderId="21" xfId="4" applyFont="1" applyBorder="1" applyAlignment="1">
      <alignment horizontal="center" wrapText="1"/>
    </xf>
    <xf numFmtId="0" fontId="3" fillId="6" borderId="19" xfId="4" applyFont="1" applyBorder="1" applyAlignment="1">
      <alignment horizontal="center" wrapText="1"/>
    </xf>
    <xf numFmtId="0" fontId="30" fillId="4" borderId="79" xfId="5" applyBorder="1" applyAlignment="1">
      <alignment horizontal="center" wrapText="1"/>
    </xf>
    <xf numFmtId="0" fontId="30" fillId="4" borderId="0" xfId="5" applyBorder="1" applyAlignment="1">
      <alignment horizontal="center" vertical="center"/>
    </xf>
    <xf numFmtId="0" fontId="30" fillId="4" borderId="92" xfId="5" applyBorder="1" applyAlignment="1">
      <alignment horizontal="center" wrapText="1"/>
    </xf>
    <xf numFmtId="0" fontId="30" fillId="4" borderId="0" xfId="5" applyBorder="1" applyAlignment="1">
      <alignment horizontal="center" wrapText="1"/>
    </xf>
    <xf numFmtId="0" fontId="38" fillId="8" borderId="16" xfId="9" applyBorder="1" applyAlignment="1" applyProtection="1">
      <alignment horizontal="left" vertical="center" wrapText="1"/>
      <protection locked="0" hidden="1"/>
    </xf>
    <xf numFmtId="0" fontId="38" fillId="8" borderId="85" xfId="9" applyBorder="1" applyAlignment="1" applyProtection="1">
      <alignment horizontal="left" vertical="center" wrapText="1"/>
      <protection locked="0" hidden="1"/>
    </xf>
    <xf numFmtId="0" fontId="32" fillId="5" borderId="15" xfId="1" applyBorder="1" applyAlignment="1">
      <alignment horizontal="center" vertical="center" wrapText="1"/>
      <protection hidden="1"/>
    </xf>
    <xf numFmtId="0" fontId="32" fillId="5" borderId="84" xfId="1" applyBorder="1" applyAlignment="1">
      <alignment horizontal="center" vertical="center" wrapText="1"/>
      <protection hidden="1"/>
    </xf>
    <xf numFmtId="0" fontId="32" fillId="5" borderId="16" xfId="1" applyBorder="1" applyAlignment="1" applyProtection="1">
      <alignment horizontal="center" vertical="center" wrapText="1"/>
      <protection hidden="1"/>
    </xf>
    <xf numFmtId="0" fontId="32" fillId="5" borderId="85" xfId="1" applyBorder="1" applyAlignment="1" applyProtection="1">
      <alignment horizontal="center" vertical="center" wrapText="1"/>
      <protection hidden="1"/>
    </xf>
    <xf numFmtId="0" fontId="32" fillId="5" borderId="16" xfId="1" applyBorder="1" applyAlignment="1" applyProtection="1">
      <alignment horizontal="left" vertical="center" wrapText="1"/>
      <protection hidden="1"/>
    </xf>
    <xf numFmtId="0" fontId="32" fillId="5" borderId="85" xfId="1" applyBorder="1" applyAlignment="1" applyProtection="1">
      <alignment horizontal="left" vertical="center" wrapText="1"/>
      <protection hidden="1"/>
    </xf>
    <xf numFmtId="0" fontId="4" fillId="0" borderId="1" xfId="0" applyFont="1" applyBorder="1" applyAlignment="1" applyProtection="1">
      <alignment horizontal="right" wrapText="1"/>
    </xf>
    <xf numFmtId="1" fontId="4" fillId="0" borderId="1" xfId="11" applyNumberFormat="1" applyFont="1" applyBorder="1" applyAlignment="1" applyProtection="1">
      <alignment horizontal="left" wrapText="1"/>
    </xf>
    <xf numFmtId="0" fontId="3" fillId="0" borderId="1" xfId="0" applyFont="1" applyBorder="1" applyAlignment="1">
      <alignment horizontal="center"/>
    </xf>
    <xf numFmtId="0" fontId="3" fillId="0" borderId="1" xfId="0" applyFont="1" applyBorder="1" applyAlignment="1">
      <alignment horizontal="left"/>
    </xf>
    <xf numFmtId="0" fontId="3" fillId="6" borderId="18" xfId="4" applyFont="1" applyBorder="1" applyAlignment="1">
      <alignment horizontal="center" wrapText="1"/>
    </xf>
    <xf numFmtId="0" fontId="3" fillId="6" borderId="20" xfId="4" applyFont="1" applyBorder="1" applyAlignment="1">
      <alignment horizontal="center" wrapText="1"/>
    </xf>
    <xf numFmtId="0" fontId="32" fillId="5" borderId="42" xfId="1" applyBorder="1" applyAlignment="1">
      <alignment horizontal="center" vertical="center" wrapText="1"/>
      <protection hidden="1"/>
    </xf>
    <xf numFmtId="0" fontId="32" fillId="5" borderId="43" xfId="1" applyBorder="1" applyAlignment="1" applyProtection="1">
      <alignment horizontal="center" vertical="center" wrapText="1"/>
      <protection hidden="1"/>
    </xf>
    <xf numFmtId="0" fontId="32" fillId="5" borderId="43" xfId="1" applyBorder="1" applyAlignment="1" applyProtection="1">
      <alignment horizontal="left" vertical="center" wrapText="1"/>
      <protection hidden="1"/>
    </xf>
    <xf numFmtId="0" fontId="38" fillId="8" borderId="91" xfId="9" applyBorder="1" applyAlignment="1" applyProtection="1">
      <alignment horizontal="left" vertical="center" wrapText="1"/>
      <protection locked="0" hidden="1"/>
    </xf>
    <xf numFmtId="0" fontId="32" fillId="5" borderId="62" xfId="1" applyBorder="1" applyAlignment="1">
      <alignment horizontal="center" vertical="center" wrapText="1"/>
      <protection hidden="1"/>
    </xf>
    <xf numFmtId="0" fontId="32" fillId="5" borderId="67" xfId="1" applyBorder="1" applyAlignment="1" applyProtection="1">
      <alignment horizontal="center" vertical="center" wrapText="1"/>
      <protection hidden="1"/>
    </xf>
    <xf numFmtId="0" fontId="32" fillId="5" borderId="55" xfId="1" applyBorder="1" applyAlignment="1" applyProtection="1">
      <alignment horizontal="left" vertical="center" wrapText="1"/>
      <protection hidden="1"/>
    </xf>
    <xf numFmtId="0" fontId="32" fillId="5" borderId="86" xfId="1" applyBorder="1" applyAlignment="1" applyProtection="1">
      <alignment horizontal="left" vertical="center" wrapText="1"/>
      <protection hidden="1"/>
    </xf>
    <xf numFmtId="0" fontId="38" fillId="8" borderId="55" xfId="9" applyBorder="1" applyAlignment="1" applyProtection="1">
      <alignment horizontal="left" vertical="center" wrapText="1"/>
      <protection locked="0" hidden="1"/>
    </xf>
    <xf numFmtId="0" fontId="38" fillId="8" borderId="86" xfId="9" applyBorder="1" applyAlignment="1" applyProtection="1">
      <alignment horizontal="left" vertical="center" wrapText="1"/>
      <protection locked="0" hidden="1"/>
    </xf>
    <xf numFmtId="0" fontId="30" fillId="4" borderId="4" xfId="5" applyBorder="1" applyAlignment="1">
      <alignment horizontal="center" vertical="center"/>
    </xf>
    <xf numFmtId="0" fontId="30" fillId="4" borderId="3" xfId="5" applyBorder="1" applyAlignment="1">
      <alignment horizontal="center" vertical="center"/>
    </xf>
    <xf numFmtId="22" fontId="30" fillId="4" borderId="4" xfId="5" applyNumberFormat="1" applyBorder="1" applyAlignment="1">
      <alignment horizontal="center" vertical="center"/>
    </xf>
    <xf numFmtId="0" fontId="30" fillId="4" borderId="0" xfId="5" applyBorder="1" applyAlignment="1"/>
    <xf numFmtId="0" fontId="30" fillId="4" borderId="8" xfId="5" applyBorder="1" applyAlignment="1">
      <alignment horizontal="center" wrapText="1"/>
    </xf>
    <xf numFmtId="0" fontId="30" fillId="4" borderId="9" xfId="5" applyBorder="1" applyAlignment="1">
      <alignment horizontal="center" wrapText="1"/>
    </xf>
    <xf numFmtId="0" fontId="30" fillId="4" borderId="11" xfId="5" applyBorder="1" applyAlignment="1">
      <alignment horizontal="center"/>
    </xf>
    <xf numFmtId="0" fontId="30" fillId="4" borderId="79" xfId="5" applyBorder="1" applyAlignment="1">
      <alignment horizontal="center"/>
    </xf>
    <xf numFmtId="0" fontId="11" fillId="0" borderId="59" xfId="0" applyFont="1" applyFill="1" applyBorder="1" applyAlignment="1">
      <alignment horizontal="center" textRotation="90" wrapText="1"/>
    </xf>
    <xf numFmtId="0" fontId="32" fillId="5" borderId="88" xfId="1" applyBorder="1" applyAlignment="1">
      <alignment horizontal="left" vertical="center" wrapText="1"/>
      <protection hidden="1"/>
    </xf>
    <xf numFmtId="0" fontId="32" fillId="5" borderId="86" xfId="1" applyBorder="1" applyAlignment="1">
      <alignment horizontal="left" vertical="center" wrapText="1"/>
      <protection hidden="1"/>
    </xf>
    <xf numFmtId="0" fontId="3" fillId="0" borderId="1" xfId="0" applyFont="1" applyBorder="1" applyAlignment="1">
      <alignment horizontal="right"/>
    </xf>
    <xf numFmtId="0" fontId="32" fillId="5" borderId="81" xfId="1" applyBorder="1" applyAlignment="1" applyProtection="1">
      <alignment horizontal="center" vertical="center" wrapText="1"/>
      <protection hidden="1"/>
    </xf>
    <xf numFmtId="0" fontId="32" fillId="5" borderId="87" xfId="1" applyBorder="1" applyAlignment="1" applyProtection="1">
      <alignment horizontal="center" vertical="center" wrapText="1"/>
      <protection hidden="1"/>
    </xf>
    <xf numFmtId="0" fontId="31" fillId="5" borderId="43" xfId="6" applyBorder="1" applyAlignment="1">
      <alignment horizontal="center" vertical="center" wrapText="1"/>
      <protection locked="0" hidden="1"/>
    </xf>
    <xf numFmtId="0" fontId="31" fillId="5" borderId="85" xfId="6" applyBorder="1" applyAlignment="1">
      <alignment horizontal="center" vertical="center" wrapText="1"/>
      <protection locked="0" hidden="1"/>
    </xf>
    <xf numFmtId="0" fontId="18" fillId="0" borderId="44" xfId="0" applyFont="1" applyFill="1" applyBorder="1" applyAlignment="1">
      <alignment horizontal="center" vertical="center" wrapText="1"/>
    </xf>
    <xf numFmtId="0" fontId="18" fillId="0" borderId="44" xfId="7" applyFont="1" applyFill="1" applyBorder="1" applyAlignment="1">
      <alignment horizontal="center" vertical="center" wrapText="1"/>
    </xf>
    <xf numFmtId="0" fontId="30" fillId="4" borderId="59" xfId="5" applyBorder="1" applyAlignment="1">
      <alignment horizontal="center" vertical="center"/>
    </xf>
    <xf numFmtId="0" fontId="30" fillId="4" borderId="60" xfId="5" applyBorder="1" applyAlignment="1">
      <alignment horizontal="center" vertical="center"/>
    </xf>
    <xf numFmtId="0" fontId="30" fillId="4" borderId="59" xfId="5" applyBorder="1" applyAlignment="1">
      <alignment horizontal="center" vertical="center" wrapText="1"/>
    </xf>
    <xf numFmtId="0" fontId="30" fillId="4" borderId="60" xfId="5" applyBorder="1" applyAlignment="1">
      <alignment horizontal="center" vertical="center" wrapText="1"/>
    </xf>
    <xf numFmtId="0" fontId="4" fillId="6" borderId="61" xfId="4" applyBorder="1" applyAlignment="1">
      <alignment horizontal="center" wrapText="1"/>
    </xf>
    <xf numFmtId="0" fontId="4" fillId="6" borderId="60" xfId="4" applyBorder="1" applyAlignment="1">
      <alignment horizontal="center" textRotation="90" wrapText="1"/>
    </xf>
    <xf numFmtId="0" fontId="4" fillId="6" borderId="59" xfId="4" applyBorder="1" applyAlignment="1">
      <alignment horizontal="center" textRotation="90" wrapText="1"/>
    </xf>
    <xf numFmtId="0" fontId="20" fillId="0" borderId="61" xfId="0" applyFont="1" applyFill="1" applyBorder="1" applyAlignment="1">
      <alignment horizontal="center" wrapText="1"/>
    </xf>
    <xf numFmtId="0" fontId="11" fillId="0" borderId="60" xfId="0" applyFont="1" applyFill="1" applyBorder="1" applyAlignment="1">
      <alignment horizontal="center" textRotation="90" wrapText="1"/>
    </xf>
    <xf numFmtId="0" fontId="32" fillId="5" borderId="43" xfId="1" applyBorder="1" applyAlignment="1">
      <alignment horizontal="center" vertical="center" wrapText="1"/>
      <protection hidden="1"/>
    </xf>
    <xf numFmtId="0" fontId="32" fillId="5" borderId="85" xfId="1" applyBorder="1" applyAlignment="1">
      <alignment horizontal="center" vertical="center" wrapText="1"/>
      <protection hidden="1"/>
    </xf>
    <xf numFmtId="0" fontId="32" fillId="5" borderId="81" xfId="1" applyBorder="1" applyAlignment="1">
      <alignment horizontal="center" vertical="center" wrapText="1"/>
      <protection hidden="1"/>
    </xf>
    <xf numFmtId="0" fontId="32" fillId="5" borderId="87" xfId="1" applyBorder="1" applyAlignment="1">
      <alignment horizontal="center" vertical="center" wrapText="1"/>
      <protection hidden="1"/>
    </xf>
    <xf numFmtId="0" fontId="32" fillId="5" borderId="51" xfId="1" applyBorder="1" applyAlignment="1">
      <alignment horizontal="left" vertical="center" wrapText="1"/>
      <protection hidden="1"/>
    </xf>
    <xf numFmtId="0" fontId="32" fillId="5" borderId="43" xfId="1" applyAlignment="1">
      <alignment horizontal="center" vertical="center" wrapText="1"/>
      <protection hidden="1"/>
    </xf>
    <xf numFmtId="0" fontId="31" fillId="5" borderId="43" xfId="6" applyAlignment="1">
      <alignment horizontal="center" vertical="center" wrapText="1"/>
      <protection locked="0" hidden="1"/>
    </xf>
    <xf numFmtId="0" fontId="30" fillId="4" borderId="44" xfId="5" applyBorder="1" applyAlignment="1">
      <alignment horizontal="center" vertical="center" wrapText="1"/>
    </xf>
    <xf numFmtId="0" fontId="2" fillId="0" borderId="11" xfId="0" applyFont="1" applyBorder="1" applyAlignment="1">
      <alignment horizontal="center"/>
    </xf>
    <xf numFmtId="0" fontId="3" fillId="0" borderId="19" xfId="0" applyFont="1" applyBorder="1" applyAlignment="1" applyProtection="1">
      <alignment horizontal="center" wrapText="1"/>
      <protection hidden="1"/>
    </xf>
    <xf numFmtId="0" fontId="3" fillId="0" borderId="18" xfId="0" applyFont="1" applyBorder="1" applyAlignment="1" applyProtection="1">
      <alignment horizontal="center" wrapText="1"/>
      <protection hidden="1"/>
    </xf>
    <xf numFmtId="0" fontId="3" fillId="0" borderId="20" xfId="0" applyFont="1" applyBorder="1" applyAlignment="1" applyProtection="1">
      <alignment horizontal="center" wrapText="1"/>
      <protection hidden="1"/>
    </xf>
    <xf numFmtId="0" fontId="7" fillId="0" borderId="9" xfId="0" applyFont="1" applyBorder="1" applyAlignment="1" applyProtection="1">
      <alignment horizontal="center" vertical="center" wrapText="1"/>
      <protection hidden="1"/>
    </xf>
    <xf numFmtId="0" fontId="5" fillId="0" borderId="0" xfId="0" applyFont="1" applyBorder="1"/>
    <xf numFmtId="0" fontId="7" fillId="0" borderId="8" xfId="0" applyFont="1" applyBorder="1" applyAlignment="1" applyProtection="1">
      <alignment horizontal="center" wrapText="1"/>
      <protection hidden="1"/>
    </xf>
    <xf numFmtId="0" fontId="7" fillId="0" borderId="9" xfId="0" applyFont="1" applyBorder="1" applyAlignment="1" applyProtection="1">
      <alignment horizontal="center" wrapText="1"/>
      <protection hidden="1"/>
    </xf>
    <xf numFmtId="0" fontId="7" fillId="0" borderId="3" xfId="0" applyFont="1" applyBorder="1" applyAlignment="1" applyProtection="1">
      <alignment horizontal="center" vertical="center"/>
      <protection hidden="1"/>
    </xf>
    <xf numFmtId="0" fontId="7" fillId="0" borderId="5" xfId="0" applyFont="1" applyBorder="1" applyAlignment="1" applyProtection="1">
      <alignment horizontal="center" vertical="center"/>
      <protection hidden="1"/>
    </xf>
    <xf numFmtId="0" fontId="7" fillId="0" borderId="6" xfId="0" applyFont="1" applyBorder="1" applyAlignment="1" applyProtection="1">
      <alignment horizontal="center" vertical="center"/>
      <protection hidden="1"/>
    </xf>
  </cellXfs>
  <cellStyles count="12">
    <cellStyle name="Comma" xfId="11" builtinId="3"/>
    <cellStyle name="HHA Blue Bars" xfId="7"/>
    <cellStyle name="HHA_Calc" xfId="1"/>
    <cellStyle name="HHA_Hidden" xfId="10"/>
    <cellStyle name="HHA_Templ." xfId="9"/>
    <cellStyle name="HHA-Horz" xfId="2"/>
    <cellStyle name="HHASim_Error" xfId="3"/>
    <cellStyle name="HHA-Units" xfId="8"/>
    <cellStyle name="Normal" xfId="0" builtinId="0" customBuiltin="1"/>
    <cellStyle name="TTl-Lrg" xfId="5"/>
    <cellStyle name="Ttl-Med" xfId="4"/>
    <cellStyle name="UserData" xfId="6"/>
  </cellStyles>
  <dxfs count="14">
    <dxf>
      <font>
        <b val="0"/>
        <i val="0"/>
        <color rgb="FF7030A0"/>
      </font>
    </dxf>
    <dxf>
      <font>
        <b/>
        <i val="0"/>
        <color rgb="FFFF0000"/>
      </font>
    </dxf>
    <dxf>
      <font>
        <b val="0"/>
        <i val="0"/>
        <strike val="0"/>
        <color rgb="FF7030A0"/>
      </font>
    </dxf>
    <dxf>
      <font>
        <b val="0"/>
        <i val="0"/>
        <color rgb="FF7030A0"/>
      </font>
    </dxf>
    <dxf>
      <font>
        <b/>
        <i val="0"/>
        <color rgb="FFFF0000"/>
      </font>
    </dxf>
    <dxf>
      <font>
        <b val="0"/>
        <i val="0"/>
        <strike val="0"/>
        <color rgb="FF7030A0"/>
      </font>
    </dxf>
    <dxf>
      <font>
        <b val="0"/>
        <i val="0"/>
        <color rgb="FF7030A0"/>
      </font>
    </dxf>
    <dxf>
      <font>
        <b/>
        <i val="0"/>
        <color rgb="FFFF0000"/>
      </font>
    </dxf>
    <dxf>
      <font>
        <b val="0"/>
        <i val="0"/>
        <color rgb="FF7030A0"/>
      </font>
    </dxf>
    <dxf>
      <font>
        <b/>
        <i val="0"/>
        <color rgb="FFFF0000"/>
      </font>
    </dxf>
    <dxf>
      <font>
        <b val="0"/>
        <i val="0"/>
        <strike val="0"/>
        <color rgb="FF7030A0"/>
      </font>
    </dxf>
    <dxf>
      <font>
        <b val="0"/>
        <i val="0"/>
        <color rgb="FF7030A0"/>
      </font>
    </dxf>
    <dxf>
      <font>
        <b/>
        <i val="0"/>
        <color rgb="FFFF0000"/>
      </font>
    </dxf>
    <dxf>
      <font>
        <b val="0"/>
        <i val="0"/>
        <strike val="0"/>
        <color rgb="FF7030A0"/>
      </font>
    </dxf>
  </dxfs>
  <tableStyles count="0" defaultTableStyle="TableStyleMedium9" defaultPivotStyle="PivotStyleLight16"/>
  <colors>
    <indexedColors>
      <rgbColor rgb="00000000"/>
      <rgbColor rgb="00EEECE1"/>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CCCC00"/>
      <rgbColor rgb="00FFCC00"/>
      <rgbColor rgb="00FF9900"/>
      <rgbColor rgb="00FF6600"/>
      <rgbColor rgb="00666699"/>
      <rgbColor rgb="00969696"/>
      <rgbColor rgb="00003366"/>
      <rgbColor rgb="00339966"/>
      <rgbColor rgb="00003300"/>
      <rgbColor rgb="00333300"/>
      <rgbColor rgb="00993300"/>
      <rgbColor rgb="00993366"/>
      <rgbColor rgb="00333399"/>
      <rgbColor rgb="003A39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_ZONE-SIM-1v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
      <sheetName val="OCC"/>
      <sheetName val="LGT"/>
      <sheetName val="TLGT"/>
      <sheetName val="EQP"/>
      <sheetName val="$OCC"/>
      <sheetName val="$LGT"/>
      <sheetName val="$EQP"/>
      <sheetName val="$ZnTempGrp"/>
      <sheetName val="$Templ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A3">
            <v>0</v>
          </cell>
          <cell r="B3">
            <v>0</v>
          </cell>
        </row>
        <row r="4">
          <cell r="A4" t="str">
            <v>EMERG</v>
          </cell>
          <cell r="B4">
            <v>1</v>
          </cell>
          <cell r="C4" t="str">
            <v>Emerg 0</v>
          </cell>
          <cell r="D4" t="str">
            <v>Triage</v>
          </cell>
          <cell r="E4" t="str">
            <v>Surgery</v>
          </cell>
          <cell r="F4" t="str">
            <v>Nurses Stn</v>
          </cell>
          <cell r="G4" t="str">
            <v>Waiting</v>
          </cell>
          <cell r="H4" t="str">
            <v>Int. Waiting</v>
          </cell>
          <cell r="I4" t="str">
            <v>EOR</v>
          </cell>
          <cell r="J4" t="str">
            <v>Trauma</v>
          </cell>
        </row>
        <row r="5">
          <cell r="A5" t="str">
            <v>PATIENT CARE</v>
          </cell>
          <cell r="B5">
            <v>2</v>
          </cell>
          <cell r="C5" t="str">
            <v>Patient Care 0</v>
          </cell>
          <cell r="D5" t="str">
            <v>Patient Care 1</v>
          </cell>
          <cell r="E5" t="str">
            <v>Patient Care 2</v>
          </cell>
          <cell r="F5" t="str">
            <v>Patient Care 3</v>
          </cell>
          <cell r="G5" t="str">
            <v>Patient Care 4</v>
          </cell>
          <cell r="H5" t="str">
            <v>Patient Care 5</v>
          </cell>
          <cell r="I5" t="str">
            <v>Patient Care 6</v>
          </cell>
          <cell r="J5" t="str">
            <v>Patient Care 7</v>
          </cell>
          <cell r="K5" t="str">
            <v>Patient Care 8</v>
          </cell>
          <cell r="L5" t="str">
            <v>Patient Care 9</v>
          </cell>
          <cell r="M5" t="str">
            <v>Patient Care 10</v>
          </cell>
          <cell r="N5" t="str">
            <v>Patient Care 11</v>
          </cell>
          <cell r="O5" t="str">
            <v>Patient Care 12</v>
          </cell>
          <cell r="P5" t="str">
            <v>Patient Care 13</v>
          </cell>
          <cell r="Q5" t="str">
            <v>Patient Care 14</v>
          </cell>
          <cell r="R5" t="str">
            <v>Patient Care 15</v>
          </cell>
          <cell r="S5" t="str">
            <v>Patient Care 16</v>
          </cell>
          <cell r="T5" t="str">
            <v>Patient Care 17</v>
          </cell>
          <cell r="U5" t="str">
            <v>Patient Care 18</v>
          </cell>
          <cell r="V5" t="str">
            <v>Patient Care 19</v>
          </cell>
          <cell r="W5" t="str">
            <v>Patient Care 20</v>
          </cell>
          <cell r="X5" t="str">
            <v>Patient Care 21</v>
          </cell>
          <cell r="Y5" t="str">
            <v>Patient Care 22</v>
          </cell>
          <cell r="Z5" t="str">
            <v>Patient Care 23</v>
          </cell>
          <cell r="AA5" t="str">
            <v>Patient Care 24</v>
          </cell>
          <cell r="AB5" t="str">
            <v>Patient Care 25</v>
          </cell>
          <cell r="AC5" t="str">
            <v>Patient Care 26</v>
          </cell>
          <cell r="AD5" t="str">
            <v>Patient Care 27</v>
          </cell>
          <cell r="AE5" t="str">
            <v>Patient Care 28</v>
          </cell>
          <cell r="AF5" t="str">
            <v>Patient Care 29</v>
          </cell>
          <cell r="AG5" t="str">
            <v>Patient Care 30</v>
          </cell>
          <cell r="AH5" t="str">
            <v>Patient Care 31</v>
          </cell>
          <cell r="AI5" t="str">
            <v>Patient Care 32</v>
          </cell>
          <cell r="AJ5" t="str">
            <v>Patient Care 33</v>
          </cell>
          <cell r="AK5" t="str">
            <v>Patient Care 34</v>
          </cell>
          <cell r="AL5" t="str">
            <v>Patient Care 35</v>
          </cell>
          <cell r="AM5" t="str">
            <v>Patient Care 36</v>
          </cell>
          <cell r="AN5" t="str">
            <v>Patient Care 37</v>
          </cell>
          <cell r="AO5" t="str">
            <v>Patient Care 38</v>
          </cell>
          <cell r="AP5" t="str">
            <v>Patient Care 39</v>
          </cell>
          <cell r="AQ5" t="str">
            <v>Patient Care 40</v>
          </cell>
          <cell r="AR5" t="str">
            <v>Patient Care 41</v>
          </cell>
          <cell r="AS5" t="str">
            <v>Patient Care 42</v>
          </cell>
          <cell r="AT5" t="str">
            <v>Patient Care 43</v>
          </cell>
          <cell r="AU5" t="str">
            <v>Patient Care 44</v>
          </cell>
          <cell r="AV5" t="str">
            <v>Patient Care 45</v>
          </cell>
          <cell r="AW5" t="str">
            <v>Patient Care 46</v>
          </cell>
          <cell r="AX5" t="str">
            <v>Patient Care 47</v>
          </cell>
          <cell r="AY5" t="str">
            <v>Patient Care 48</v>
          </cell>
          <cell r="AZ5" t="str">
            <v>Patient Care 49</v>
          </cell>
        </row>
        <row r="6">
          <cell r="A6" t="str">
            <v>ACUTE CARE</v>
          </cell>
          <cell r="B6">
            <v>3</v>
          </cell>
          <cell r="C6" t="str">
            <v>Acute Care 0</v>
          </cell>
          <cell r="D6" t="str">
            <v>Acute Care 1</v>
          </cell>
          <cell r="E6" t="str">
            <v>Acute Care 2</v>
          </cell>
          <cell r="F6" t="str">
            <v>Acute Care 3</v>
          </cell>
          <cell r="G6" t="str">
            <v>Acute Care 4</v>
          </cell>
          <cell r="H6" t="str">
            <v>Acute Care 5</v>
          </cell>
          <cell r="I6" t="str">
            <v>Acute Care 6</v>
          </cell>
          <cell r="J6" t="str">
            <v>Acute Care 7</v>
          </cell>
          <cell r="K6" t="str">
            <v>Acute Care 8</v>
          </cell>
          <cell r="L6" t="str">
            <v>Acute Care 9</v>
          </cell>
          <cell r="M6" t="str">
            <v>Acute Care 10</v>
          </cell>
          <cell r="N6" t="str">
            <v>Acute Care 11</v>
          </cell>
          <cell r="O6" t="str">
            <v>Acute Care 12</v>
          </cell>
          <cell r="P6" t="str">
            <v>Acute Care 13</v>
          </cell>
          <cell r="Q6" t="str">
            <v>Acute Care 14</v>
          </cell>
          <cell r="R6" t="str">
            <v>Acute Care 15</v>
          </cell>
          <cell r="S6" t="str">
            <v>Acute Care 16</v>
          </cell>
          <cell r="T6" t="str">
            <v>Acute Care 17</v>
          </cell>
          <cell r="U6" t="str">
            <v>Acute Care 18</v>
          </cell>
          <cell r="V6" t="str">
            <v>Acute Care 19</v>
          </cell>
          <cell r="W6" t="str">
            <v>Acute Care 20</v>
          </cell>
          <cell r="X6" t="str">
            <v>Acute Care 21</v>
          </cell>
          <cell r="Y6" t="str">
            <v>Acute Care 22</v>
          </cell>
          <cell r="Z6" t="str">
            <v>Acute Care 23</v>
          </cell>
          <cell r="AA6" t="str">
            <v>Acute Care 24</v>
          </cell>
          <cell r="AB6" t="str">
            <v>Acute Care 25</v>
          </cell>
          <cell r="AC6" t="str">
            <v>Acute Care 26</v>
          </cell>
          <cell r="AD6" t="str">
            <v>Acute Care 27</v>
          </cell>
          <cell r="AE6" t="str">
            <v>Acute Care 28</v>
          </cell>
          <cell r="AF6" t="str">
            <v>Acute Care 29</v>
          </cell>
          <cell r="AG6" t="str">
            <v>Acute Care 30</v>
          </cell>
          <cell r="AH6" t="str">
            <v>Acute Care 31</v>
          </cell>
          <cell r="AI6" t="str">
            <v>Acute Care 32</v>
          </cell>
          <cell r="AJ6" t="str">
            <v>Acute Care 33</v>
          </cell>
          <cell r="AK6" t="str">
            <v>Acute Care 34</v>
          </cell>
          <cell r="AL6" t="str">
            <v>Acute Care 35</v>
          </cell>
          <cell r="AM6" t="str">
            <v>Acute Care 36</v>
          </cell>
          <cell r="AN6" t="str">
            <v>Acute Care 37</v>
          </cell>
          <cell r="AO6" t="str">
            <v>Acute Care 38</v>
          </cell>
          <cell r="AP6" t="str">
            <v>Acute Care 39</v>
          </cell>
          <cell r="AQ6" t="str">
            <v>Acute Care 40</v>
          </cell>
          <cell r="AR6" t="str">
            <v>Acute Care 41</v>
          </cell>
          <cell r="AS6" t="str">
            <v>Acute Care 42</v>
          </cell>
          <cell r="AT6" t="str">
            <v>Acute Care 43</v>
          </cell>
          <cell r="AU6" t="str">
            <v>Acute Care 44</v>
          </cell>
          <cell r="AV6" t="str">
            <v>Acute Care 45</v>
          </cell>
          <cell r="AW6" t="str">
            <v>Acute Care 46</v>
          </cell>
          <cell r="AX6" t="str">
            <v>Acute Care 47</v>
          </cell>
          <cell r="AY6" t="str">
            <v>Acute Care 48</v>
          </cell>
          <cell r="AZ6" t="str">
            <v>Acute Care 49</v>
          </cell>
        </row>
        <row r="7">
          <cell r="A7" t="str">
            <v>INTENSIVE CARE</v>
          </cell>
          <cell r="B7">
            <v>4</v>
          </cell>
          <cell r="C7" t="str">
            <v>Intensive Care 0</v>
          </cell>
          <cell r="D7" t="str">
            <v>Intensive Care 1</v>
          </cell>
          <cell r="E7" t="str">
            <v>Intensive Care 2</v>
          </cell>
          <cell r="F7" t="str">
            <v>Intensive Care 3</v>
          </cell>
          <cell r="G7" t="str">
            <v>Intensive Care 4</v>
          </cell>
          <cell r="H7" t="str">
            <v>Intensive Care 5</v>
          </cell>
          <cell r="I7" t="str">
            <v>Intensive Care 6</v>
          </cell>
          <cell r="J7" t="str">
            <v>Intensive Care 7</v>
          </cell>
          <cell r="K7" t="str">
            <v>Intensive Care 8</v>
          </cell>
          <cell r="L7" t="str">
            <v>Intensive Care 9</v>
          </cell>
          <cell r="M7" t="str">
            <v>Intensive Care 10</v>
          </cell>
          <cell r="N7" t="str">
            <v>Intensive Care 11</v>
          </cell>
          <cell r="O7" t="str">
            <v>Intensive Care 12</v>
          </cell>
          <cell r="P7" t="str">
            <v>Intensive Care 13</v>
          </cell>
          <cell r="Q7" t="str">
            <v>Intensive Care 14</v>
          </cell>
          <cell r="R7" t="str">
            <v>Intensive Care 15</v>
          </cell>
          <cell r="S7" t="str">
            <v>Intensive Care 16</v>
          </cell>
          <cell r="T7" t="str">
            <v>Intensive Care 17</v>
          </cell>
          <cell r="U7" t="str">
            <v>Intensive Care 18</v>
          </cell>
          <cell r="V7" t="str">
            <v>Intensive Care 19</v>
          </cell>
          <cell r="W7" t="str">
            <v>Intensive Care 20</v>
          </cell>
          <cell r="X7" t="str">
            <v>Intensive Care 21</v>
          </cell>
          <cell r="Y7" t="str">
            <v>Intensive Care 22</v>
          </cell>
          <cell r="Z7" t="str">
            <v>Intensive Care 23</v>
          </cell>
          <cell r="AA7" t="str">
            <v>Intensive Care 24</v>
          </cell>
          <cell r="AB7" t="str">
            <v>Intensive Care 25</v>
          </cell>
          <cell r="AC7" t="str">
            <v>Intensive Care 26</v>
          </cell>
          <cell r="AD7" t="str">
            <v>Intensive Care 27</v>
          </cell>
          <cell r="AE7" t="str">
            <v>Intensive Care 28</v>
          </cell>
          <cell r="AF7" t="str">
            <v>Intensive Care 29</v>
          </cell>
          <cell r="AG7" t="str">
            <v>Intensive Care 30</v>
          </cell>
          <cell r="AH7" t="str">
            <v>Intensive Care 31</v>
          </cell>
          <cell r="AI7" t="str">
            <v>Intensive Care 32</v>
          </cell>
          <cell r="AJ7" t="str">
            <v>Intensive Care 33</v>
          </cell>
          <cell r="AK7" t="str">
            <v>Intensive Care 34</v>
          </cell>
          <cell r="AL7" t="str">
            <v>Intensive Care 35</v>
          </cell>
          <cell r="AM7" t="str">
            <v>Intensive Care 36</v>
          </cell>
          <cell r="AN7" t="str">
            <v>Intensive Care 37</v>
          </cell>
          <cell r="AO7" t="str">
            <v>Intensive Care 38</v>
          </cell>
          <cell r="AP7" t="str">
            <v>Intensive Care 39</v>
          </cell>
          <cell r="AQ7" t="str">
            <v>Intensive Care 40</v>
          </cell>
          <cell r="AR7" t="str">
            <v>Intensive Care 41</v>
          </cell>
          <cell r="AS7" t="str">
            <v>Intensive Care 42</v>
          </cell>
          <cell r="AT7" t="str">
            <v>Intensive Care 43</v>
          </cell>
          <cell r="AU7" t="str">
            <v>Intensive Care 44</v>
          </cell>
          <cell r="AV7" t="str">
            <v>Intensive Care 45</v>
          </cell>
          <cell r="AW7" t="str">
            <v>Intensive Care 46</v>
          </cell>
          <cell r="AX7" t="str">
            <v>Intensive Care 47</v>
          </cell>
          <cell r="AY7" t="str">
            <v>Intensive Care 48</v>
          </cell>
          <cell r="AZ7" t="str">
            <v>Intensive Care 49</v>
          </cell>
        </row>
        <row r="8">
          <cell r="A8" t="str">
            <v>GENERAL</v>
          </cell>
          <cell r="B8">
            <v>5</v>
          </cell>
          <cell r="C8" t="str">
            <v>General 0</v>
          </cell>
          <cell r="D8" t="str">
            <v>Office</v>
          </cell>
          <cell r="E8" t="str">
            <v>W/C</v>
          </cell>
          <cell r="F8" t="str">
            <v>2 Office</v>
          </cell>
          <cell r="G8" t="str">
            <v>~~~</v>
          </cell>
          <cell r="H8" t="str">
            <v>General 5</v>
          </cell>
          <cell r="I8" t="str">
            <v>General 6</v>
          </cell>
          <cell r="J8" t="str">
            <v>General 7</v>
          </cell>
          <cell r="K8" t="str">
            <v>General 8</v>
          </cell>
          <cell r="L8" t="str">
            <v>General 9</v>
          </cell>
          <cell r="M8" t="str">
            <v>General 10</v>
          </cell>
          <cell r="N8" t="str">
            <v>General 11</v>
          </cell>
          <cell r="O8" t="str">
            <v>General 12</v>
          </cell>
          <cell r="P8" t="str">
            <v>General 13</v>
          </cell>
          <cell r="Q8" t="str">
            <v>General 14</v>
          </cell>
          <cell r="R8" t="str">
            <v>General 15</v>
          </cell>
          <cell r="S8" t="str">
            <v>General 16</v>
          </cell>
          <cell r="T8" t="str">
            <v>General 17</v>
          </cell>
          <cell r="U8" t="str">
            <v>General 18</v>
          </cell>
          <cell r="V8" t="str">
            <v>General 19</v>
          </cell>
          <cell r="W8" t="str">
            <v>General 20</v>
          </cell>
          <cell r="X8" t="str">
            <v>General 21</v>
          </cell>
          <cell r="Y8" t="str">
            <v>General 22</v>
          </cell>
          <cell r="Z8" t="str">
            <v>General 23</v>
          </cell>
          <cell r="AA8" t="str">
            <v>General 24</v>
          </cell>
          <cell r="AB8" t="str">
            <v>General 25</v>
          </cell>
          <cell r="AC8" t="str">
            <v>General 26</v>
          </cell>
          <cell r="AD8" t="str">
            <v>General 27</v>
          </cell>
          <cell r="AE8" t="str">
            <v>General 28</v>
          </cell>
          <cell r="AF8" t="str">
            <v>General 29</v>
          </cell>
          <cell r="AG8" t="str">
            <v>General 30</v>
          </cell>
          <cell r="AH8" t="str">
            <v>General 31</v>
          </cell>
          <cell r="AI8" t="str">
            <v>General 32</v>
          </cell>
          <cell r="AJ8" t="str">
            <v>General 33</v>
          </cell>
          <cell r="AK8" t="str">
            <v>General 34</v>
          </cell>
          <cell r="AL8" t="str">
            <v>General 35</v>
          </cell>
          <cell r="AM8" t="str">
            <v>General 36</v>
          </cell>
          <cell r="AN8" t="str">
            <v>General 37</v>
          </cell>
          <cell r="AO8" t="str">
            <v>General 38</v>
          </cell>
          <cell r="AP8" t="str">
            <v>General 39</v>
          </cell>
          <cell r="AQ8" t="str">
            <v>General 40</v>
          </cell>
          <cell r="AR8" t="str">
            <v>General 41</v>
          </cell>
          <cell r="AS8" t="str">
            <v>General 42</v>
          </cell>
          <cell r="AT8" t="str">
            <v>General 43</v>
          </cell>
          <cell r="AU8" t="str">
            <v>General 44</v>
          </cell>
          <cell r="AV8" t="str">
            <v>General 45</v>
          </cell>
          <cell r="AW8" t="str">
            <v>General 46</v>
          </cell>
          <cell r="AX8" t="str">
            <v>General 47</v>
          </cell>
          <cell r="AY8" t="str">
            <v>General 48</v>
          </cell>
          <cell r="AZ8" t="str">
            <v>General 49</v>
          </cell>
        </row>
        <row r="9">
          <cell r="A9" t="str">
            <v>SURGERY</v>
          </cell>
          <cell r="B9">
            <v>6</v>
          </cell>
          <cell r="C9" t="str">
            <v>Surgery 0</v>
          </cell>
          <cell r="D9" t="str">
            <v>Recovery</v>
          </cell>
          <cell r="E9" t="str">
            <v>OR</v>
          </cell>
          <cell r="F9" t="str">
            <v>Clean Cor</v>
          </cell>
          <cell r="G9" t="str">
            <v>Dirty Cor</v>
          </cell>
          <cell r="H9" t="str">
            <v>Scrub</v>
          </cell>
          <cell r="I9" t="str">
            <v>Surgery 6</v>
          </cell>
          <cell r="J9" t="str">
            <v>Surgery 7</v>
          </cell>
          <cell r="K9" t="str">
            <v>Surgery 8</v>
          </cell>
          <cell r="L9" t="str">
            <v>Surgery 9</v>
          </cell>
          <cell r="M9" t="str">
            <v>Surgery 10</v>
          </cell>
          <cell r="N9" t="str">
            <v>Surgery 11</v>
          </cell>
          <cell r="O9" t="str">
            <v>Surgery 12</v>
          </cell>
          <cell r="P9" t="str">
            <v>Surgery 13</v>
          </cell>
          <cell r="Q9" t="str">
            <v>Surgery 14</v>
          </cell>
          <cell r="R9" t="str">
            <v>Surgery 15</v>
          </cell>
          <cell r="S9" t="str">
            <v>Surgery 16</v>
          </cell>
          <cell r="T9" t="str">
            <v>Surgery 17</v>
          </cell>
          <cell r="U9" t="str">
            <v>Surgery 18</v>
          </cell>
          <cell r="V9" t="str">
            <v>Surgery 19</v>
          </cell>
          <cell r="W9" t="str">
            <v>Surgery 20</v>
          </cell>
          <cell r="X9" t="str">
            <v>Surgery 21</v>
          </cell>
          <cell r="Y9" t="str">
            <v>Surgery 22</v>
          </cell>
          <cell r="Z9" t="str">
            <v>Surgery 23</v>
          </cell>
          <cell r="AA9" t="str">
            <v>Surgery 24</v>
          </cell>
          <cell r="AB9" t="str">
            <v>Surgery 25</v>
          </cell>
          <cell r="AC9" t="str">
            <v>Surgery 26</v>
          </cell>
          <cell r="AD9" t="str">
            <v>Surgery 27</v>
          </cell>
          <cell r="AE9" t="str">
            <v>Surgery 28</v>
          </cell>
          <cell r="AF9" t="str">
            <v>Surgery 29</v>
          </cell>
          <cell r="AG9" t="str">
            <v>Surgery 30</v>
          </cell>
          <cell r="AH9" t="str">
            <v>Surgery 31</v>
          </cell>
          <cell r="AI9" t="str">
            <v>Surgery 32</v>
          </cell>
          <cell r="AJ9" t="str">
            <v>Surgery 33</v>
          </cell>
          <cell r="AK9" t="str">
            <v>Surgery 34</v>
          </cell>
          <cell r="AL9" t="str">
            <v>Surgery 35</v>
          </cell>
          <cell r="AM9" t="str">
            <v>Surgery 36</v>
          </cell>
          <cell r="AN9" t="str">
            <v>Surgery 37</v>
          </cell>
          <cell r="AO9" t="str">
            <v>Surgery 38</v>
          </cell>
          <cell r="AP9" t="str">
            <v>Surgery 39</v>
          </cell>
          <cell r="AQ9" t="str">
            <v>Surgery 40</v>
          </cell>
          <cell r="AR9" t="str">
            <v>Surgery 41</v>
          </cell>
          <cell r="AS9" t="str">
            <v>Surgery 42</v>
          </cell>
          <cell r="AT9" t="str">
            <v>Surgery 43</v>
          </cell>
          <cell r="AU9" t="str">
            <v>Surgery 44</v>
          </cell>
          <cell r="AV9" t="str">
            <v>Surgery 45</v>
          </cell>
          <cell r="AW9" t="str">
            <v>Surgery 46</v>
          </cell>
          <cell r="AX9" t="str">
            <v>Surgery 47</v>
          </cell>
          <cell r="AY9" t="str">
            <v>Surgery 48</v>
          </cell>
          <cell r="AZ9" t="str">
            <v>Surgery 49</v>
          </cell>
        </row>
        <row r="10">
          <cell r="B10">
            <v>7</v>
          </cell>
        </row>
        <row r="11">
          <cell r="B11">
            <v>8</v>
          </cell>
        </row>
        <row r="12">
          <cell r="B12">
            <v>9</v>
          </cell>
        </row>
        <row r="13">
          <cell r="B13">
            <v>10</v>
          </cell>
        </row>
        <row r="14">
          <cell r="B14">
            <v>11</v>
          </cell>
        </row>
        <row r="15">
          <cell r="B15">
            <v>12</v>
          </cell>
        </row>
        <row r="16">
          <cell r="B16">
            <v>13</v>
          </cell>
        </row>
        <row r="17">
          <cell r="B17">
            <v>14</v>
          </cell>
        </row>
        <row r="18">
          <cell r="B18">
            <v>15</v>
          </cell>
        </row>
        <row r="19">
          <cell r="B19">
            <v>16</v>
          </cell>
        </row>
        <row r="20">
          <cell r="B20">
            <v>17</v>
          </cell>
        </row>
        <row r="21">
          <cell r="B21">
            <v>18</v>
          </cell>
        </row>
        <row r="22">
          <cell r="B22">
            <v>19</v>
          </cell>
        </row>
        <row r="23">
          <cell r="B23">
            <v>20</v>
          </cell>
        </row>
        <row r="24">
          <cell r="B24">
            <v>21</v>
          </cell>
        </row>
        <row r="25">
          <cell r="B25">
            <v>22</v>
          </cell>
        </row>
        <row r="26">
          <cell r="B26">
            <v>23</v>
          </cell>
        </row>
        <row r="27">
          <cell r="B27">
            <v>24</v>
          </cell>
        </row>
        <row r="28">
          <cell r="B28">
            <v>25</v>
          </cell>
        </row>
        <row r="29">
          <cell r="B29">
            <v>26</v>
          </cell>
        </row>
        <row r="30">
          <cell r="B30">
            <v>27</v>
          </cell>
        </row>
        <row r="31">
          <cell r="B31">
            <v>28</v>
          </cell>
        </row>
        <row r="32">
          <cell r="B32">
            <v>29</v>
          </cell>
        </row>
        <row r="33">
          <cell r="B33">
            <v>30</v>
          </cell>
        </row>
        <row r="34">
          <cell r="B34">
            <v>31</v>
          </cell>
        </row>
        <row r="35">
          <cell r="B35">
            <v>32</v>
          </cell>
        </row>
        <row r="36">
          <cell r="B36">
            <v>33</v>
          </cell>
        </row>
        <row r="37">
          <cell r="B37">
            <v>34</v>
          </cell>
        </row>
        <row r="38">
          <cell r="B38">
            <v>35</v>
          </cell>
        </row>
        <row r="39">
          <cell r="B39">
            <v>36</v>
          </cell>
        </row>
        <row r="40">
          <cell r="B40">
            <v>37</v>
          </cell>
        </row>
        <row r="41">
          <cell r="B41">
            <v>38</v>
          </cell>
        </row>
        <row r="42">
          <cell r="B42">
            <v>39</v>
          </cell>
        </row>
        <row r="43">
          <cell r="B43">
            <v>40</v>
          </cell>
        </row>
        <row r="44">
          <cell r="B44">
            <v>41</v>
          </cell>
        </row>
        <row r="45">
          <cell r="B45">
            <v>42</v>
          </cell>
        </row>
        <row r="46">
          <cell r="B46">
            <v>43</v>
          </cell>
        </row>
        <row r="47">
          <cell r="B47">
            <v>44</v>
          </cell>
        </row>
        <row r="48">
          <cell r="B48">
            <v>45</v>
          </cell>
        </row>
        <row r="49">
          <cell r="B49">
            <v>46</v>
          </cell>
        </row>
        <row r="50">
          <cell r="B50">
            <v>47</v>
          </cell>
        </row>
        <row r="51">
          <cell r="B51">
            <v>48</v>
          </cell>
        </row>
        <row r="52">
          <cell r="B52">
            <v>49</v>
          </cell>
        </row>
        <row r="53">
          <cell r="B53">
            <v>50</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9"/>
  <sheetViews>
    <sheetView tabSelected="1" zoomScaleNormal="100" zoomScalePageLayoutView="60" workbookViewId="0">
      <selection activeCell="P15" sqref="P15"/>
    </sheetView>
  </sheetViews>
  <sheetFormatPr defaultRowHeight="14.25"/>
  <cols>
    <col min="1" max="1" width="1.25" customWidth="1"/>
    <col min="2" max="2" width="4.75" customWidth="1"/>
    <col min="3" max="3" width="30.5" customWidth="1"/>
    <col min="4" max="4" width="11.25" customWidth="1"/>
    <col min="5" max="5" width="4.375" customWidth="1"/>
    <col min="6" max="6" width="7.5" customWidth="1"/>
    <col min="7" max="7" width="4.625" customWidth="1"/>
    <col min="8" max="8" width="8.375" customWidth="1"/>
    <col min="9" max="9" width="57.625" customWidth="1"/>
    <col min="10" max="10" width="6" customWidth="1"/>
    <col min="11" max="12" width="3" customWidth="1"/>
    <col min="13" max="15" width="3.625" customWidth="1"/>
    <col min="16" max="16" width="5" customWidth="1"/>
    <col min="17" max="20" width="3.375" customWidth="1"/>
    <col min="21" max="21" width="5.25" customWidth="1"/>
    <col min="22" max="25" width="3.375" customWidth="1"/>
    <col min="26" max="26" width="6.375" customWidth="1"/>
    <col min="27" max="27" width="6.875" customWidth="1"/>
    <col min="28" max="28" width="9.25" customWidth="1"/>
    <col min="29" max="29" width="7.375" customWidth="1"/>
    <col min="30" max="30" width="7.5" customWidth="1"/>
    <col min="31" max="31" width="5.875" customWidth="1"/>
    <col min="32" max="32" width="7.875" customWidth="1"/>
    <col min="33" max="33" width="7.5" customWidth="1"/>
    <col min="34" max="34" width="6.875" customWidth="1"/>
    <col min="35" max="35" width="6.5" customWidth="1"/>
    <col min="36" max="36" width="10.5" customWidth="1"/>
    <col min="37" max="37" width="2.625" customWidth="1"/>
    <col min="38" max="1025" width="8.5"/>
  </cols>
  <sheetData>
    <row r="1" spans="1:36" ht="18" customHeight="1">
      <c r="A1" s="156"/>
      <c r="B1" s="498" t="s">
        <v>110</v>
      </c>
      <c r="C1" s="498"/>
      <c r="D1" s="157"/>
      <c r="E1" s="157"/>
      <c r="F1" s="157"/>
      <c r="G1" s="157"/>
      <c r="H1" s="157"/>
      <c r="I1" s="157"/>
      <c r="J1" s="158"/>
      <c r="K1" s="158"/>
      <c r="L1" s="158"/>
      <c r="M1" s="158"/>
      <c r="N1" s="158"/>
      <c r="O1" s="158"/>
      <c r="P1" s="158"/>
      <c r="Q1" s="158"/>
      <c r="R1" s="158"/>
      <c r="Z1" s="499"/>
      <c r="AA1" s="499"/>
      <c r="AB1" s="499"/>
      <c r="AC1" s="499"/>
      <c r="AH1" s="499"/>
      <c r="AI1" s="499"/>
      <c r="AJ1" s="499"/>
    </row>
    <row r="2" spans="1:36" ht="15.75" customHeight="1">
      <c r="A2" s="4"/>
      <c r="B2" s="159"/>
      <c r="C2" s="160"/>
      <c r="D2" s="161"/>
      <c r="E2" s="161"/>
      <c r="F2" s="161"/>
      <c r="G2" s="161"/>
      <c r="H2" s="161"/>
      <c r="I2" s="162"/>
      <c r="R2" s="500"/>
      <c r="S2" s="500"/>
      <c r="T2" s="500"/>
      <c r="U2" s="500"/>
      <c r="V2" s="500"/>
      <c r="W2" s="500"/>
      <c r="X2" s="500"/>
      <c r="Y2" s="500"/>
      <c r="Z2" s="500"/>
      <c r="AA2" s="500"/>
      <c r="AB2" s="500"/>
      <c r="AC2" s="500"/>
      <c r="AD2" s="500"/>
      <c r="AE2" s="500"/>
      <c r="AF2" s="500"/>
      <c r="AG2" s="500"/>
      <c r="AH2" s="500"/>
      <c r="AI2" s="500"/>
      <c r="AJ2" s="500"/>
    </row>
    <row r="3" spans="1:36" ht="34.5" customHeight="1">
      <c r="A3" s="8"/>
      <c r="B3" s="163" t="s">
        <v>15</v>
      </c>
      <c r="C3" s="164" t="s">
        <v>16</v>
      </c>
      <c r="D3" s="165" t="s">
        <v>19</v>
      </c>
      <c r="E3" s="166" t="s">
        <v>111</v>
      </c>
      <c r="F3" s="164" t="s">
        <v>112</v>
      </c>
      <c r="G3" s="164" t="s">
        <v>113</v>
      </c>
      <c r="H3" s="165" t="s">
        <v>114</v>
      </c>
      <c r="I3" s="167" t="s">
        <v>115</v>
      </c>
    </row>
    <row r="4" spans="1:36">
      <c r="A4" s="13"/>
      <c r="B4" s="168"/>
      <c r="C4" s="169"/>
      <c r="D4" s="170"/>
      <c r="E4" s="171"/>
      <c r="F4" s="169"/>
      <c r="G4" s="169"/>
      <c r="H4" s="170"/>
      <c r="I4" s="172"/>
    </row>
    <row r="5" spans="1:36" hidden="1">
      <c r="A5" s="13"/>
      <c r="B5" s="173"/>
      <c r="C5" s="174"/>
      <c r="D5" s="175"/>
      <c r="E5" s="176"/>
      <c r="F5" s="177"/>
      <c r="G5" s="177"/>
      <c r="H5" s="178"/>
      <c r="I5" s="179"/>
    </row>
    <row r="6" spans="1:36" hidden="1">
      <c r="A6" s="13"/>
      <c r="B6" s="173"/>
      <c r="C6" s="174"/>
      <c r="D6" s="175"/>
      <c r="E6" s="176"/>
      <c r="F6" s="177"/>
      <c r="G6" s="177"/>
      <c r="H6" s="178"/>
      <c r="I6" s="179"/>
    </row>
    <row r="7" spans="1:36" hidden="1">
      <c r="A7" s="13"/>
      <c r="B7" s="173"/>
      <c r="C7" s="174"/>
      <c r="D7" s="175"/>
      <c r="E7" s="176"/>
      <c r="F7" s="177"/>
      <c r="G7" s="177"/>
      <c r="H7" s="178"/>
      <c r="I7" s="179"/>
    </row>
    <row r="8" spans="1:36" ht="6" customHeight="1">
      <c r="A8" s="6"/>
      <c r="B8" s="173"/>
      <c r="C8" s="174"/>
      <c r="D8" s="175"/>
      <c r="E8" s="180"/>
      <c r="F8" s="174"/>
      <c r="G8" s="174"/>
      <c r="H8" s="175"/>
      <c r="I8" s="181"/>
    </row>
    <row r="9" spans="1:36">
      <c r="A9" s="6"/>
      <c r="B9" s="182">
        <v>1</v>
      </c>
      <c r="C9" s="183" t="s">
        <v>375</v>
      </c>
      <c r="D9" s="175"/>
      <c r="E9" s="180">
        <v>14</v>
      </c>
      <c r="F9" s="174">
        <v>1.0999999999999999E-2</v>
      </c>
      <c r="G9" s="174">
        <v>30</v>
      </c>
      <c r="H9" s="175">
        <v>6.0000000000000001E-3</v>
      </c>
      <c r="I9" s="181"/>
    </row>
    <row r="10" spans="1:36">
      <c r="A10" s="6"/>
      <c r="B10" s="182">
        <v>2</v>
      </c>
      <c r="C10" s="183"/>
      <c r="D10" s="175"/>
      <c r="E10" s="180"/>
      <c r="F10" s="174"/>
      <c r="G10" s="174"/>
      <c r="H10" s="175"/>
      <c r="I10" s="181"/>
    </row>
    <row r="11" spans="1:36">
      <c r="A11" s="6"/>
      <c r="B11" s="182">
        <v>3</v>
      </c>
      <c r="C11" s="183"/>
      <c r="D11" s="175"/>
      <c r="E11" s="180"/>
      <c r="F11" s="174"/>
      <c r="G11" s="174"/>
      <c r="H11" s="175"/>
      <c r="I11" s="181"/>
    </row>
    <row r="12" spans="1:36">
      <c r="A12" s="6"/>
      <c r="B12" s="182">
        <v>4</v>
      </c>
      <c r="C12" s="183"/>
      <c r="D12" s="175"/>
      <c r="E12" s="180"/>
      <c r="F12" s="174"/>
      <c r="G12" s="174"/>
      <c r="H12" s="175"/>
      <c r="I12" s="181"/>
    </row>
    <row r="13" spans="1:36">
      <c r="A13" s="6"/>
      <c r="B13" s="182">
        <v>5</v>
      </c>
      <c r="C13" s="183"/>
      <c r="D13" s="175"/>
      <c r="E13" s="180"/>
      <c r="F13" s="174"/>
      <c r="G13" s="174"/>
      <c r="H13" s="175"/>
      <c r="I13" s="181"/>
    </row>
    <row r="14" spans="1:36">
      <c r="A14" s="6"/>
      <c r="B14" s="182">
        <v>6</v>
      </c>
      <c r="C14" s="183"/>
      <c r="D14" s="175"/>
      <c r="E14" s="180"/>
      <c r="F14" s="174"/>
      <c r="G14" s="174"/>
      <c r="H14" s="175"/>
      <c r="I14" s="181"/>
    </row>
    <row r="15" spans="1:36">
      <c r="A15" s="6"/>
      <c r="B15" s="182">
        <v>7</v>
      </c>
      <c r="C15" s="183"/>
      <c r="D15" s="175"/>
      <c r="E15" s="180"/>
      <c r="F15" s="174"/>
      <c r="G15" s="174"/>
      <c r="H15" s="175"/>
      <c r="I15" s="181"/>
    </row>
    <row r="16" spans="1:36">
      <c r="A16" s="6"/>
      <c r="B16" s="182">
        <v>8</v>
      </c>
      <c r="C16" s="183"/>
      <c r="D16" s="175"/>
      <c r="E16" s="180"/>
      <c r="F16" s="174"/>
      <c r="G16" s="174"/>
      <c r="H16" s="175"/>
      <c r="I16" s="181"/>
    </row>
    <row r="17" spans="1:9">
      <c r="A17" s="6"/>
      <c r="B17" s="182">
        <v>9</v>
      </c>
      <c r="C17" s="183"/>
      <c r="D17" s="175"/>
      <c r="E17" s="180"/>
      <c r="F17" s="174"/>
      <c r="G17" s="174"/>
      <c r="H17" s="175"/>
      <c r="I17" s="181"/>
    </row>
    <row r="18" spans="1:9">
      <c r="A18" s="6"/>
      <c r="B18" s="182">
        <v>10</v>
      </c>
      <c r="C18" s="183"/>
      <c r="D18" s="175"/>
      <c r="E18" s="180"/>
      <c r="F18" s="174"/>
      <c r="G18" s="174"/>
      <c r="H18" s="175"/>
      <c r="I18" s="181"/>
    </row>
    <row r="19" spans="1:9">
      <c r="A19" s="6"/>
      <c r="B19" s="182">
        <v>11</v>
      </c>
      <c r="C19" s="183"/>
      <c r="D19" s="175"/>
      <c r="E19" s="180"/>
      <c r="F19" s="174"/>
      <c r="G19" s="174"/>
      <c r="H19" s="175"/>
      <c r="I19" s="181"/>
    </row>
    <row r="20" spans="1:9">
      <c r="A20" s="6"/>
      <c r="B20" s="182">
        <v>12</v>
      </c>
      <c r="C20" s="183"/>
      <c r="D20" s="175"/>
      <c r="E20" s="180"/>
      <c r="F20" s="174"/>
      <c r="G20" s="174"/>
      <c r="H20" s="175"/>
      <c r="I20" s="181"/>
    </row>
    <row r="21" spans="1:9">
      <c r="A21" s="6"/>
      <c r="B21" s="182">
        <v>13</v>
      </c>
      <c r="C21" s="183"/>
      <c r="D21" s="175"/>
      <c r="E21" s="180"/>
      <c r="F21" s="174"/>
      <c r="G21" s="174"/>
      <c r="H21" s="175"/>
      <c r="I21" s="181"/>
    </row>
    <row r="22" spans="1:9">
      <c r="A22" s="6"/>
      <c r="B22" s="182">
        <v>14</v>
      </c>
      <c r="C22" s="183"/>
      <c r="D22" s="175"/>
      <c r="E22" s="180"/>
      <c r="F22" s="174"/>
      <c r="G22" s="174"/>
      <c r="H22" s="175"/>
      <c r="I22" s="181"/>
    </row>
    <row r="23" spans="1:9">
      <c r="A23" s="6"/>
      <c r="B23" s="182">
        <v>15</v>
      </c>
      <c r="C23" s="183"/>
      <c r="D23" s="175"/>
      <c r="E23" s="180"/>
      <c r="F23" s="174"/>
      <c r="G23" s="174"/>
      <c r="H23" s="175"/>
      <c r="I23" s="181"/>
    </row>
    <row r="24" spans="1:9">
      <c r="A24" s="6"/>
      <c r="B24" s="182">
        <v>16</v>
      </c>
      <c r="C24" s="183"/>
      <c r="D24" s="175"/>
      <c r="E24" s="180"/>
      <c r="F24" s="174"/>
      <c r="G24" s="174"/>
      <c r="H24" s="175"/>
      <c r="I24" s="181"/>
    </row>
    <row r="25" spans="1:9">
      <c r="A25" s="6"/>
      <c r="B25" s="182">
        <v>17</v>
      </c>
      <c r="C25" s="183"/>
      <c r="D25" s="175"/>
      <c r="E25" s="180"/>
      <c r="F25" s="174"/>
      <c r="G25" s="174"/>
      <c r="H25" s="175"/>
      <c r="I25" s="181"/>
    </row>
    <row r="26" spans="1:9">
      <c r="A26" s="6"/>
      <c r="B26" s="182">
        <v>18</v>
      </c>
      <c r="C26" s="183"/>
      <c r="D26" s="175"/>
      <c r="E26" s="180"/>
      <c r="F26" s="174"/>
      <c r="G26" s="174"/>
      <c r="H26" s="175"/>
      <c r="I26" s="181"/>
    </row>
    <row r="27" spans="1:9">
      <c r="A27" s="6"/>
      <c r="B27" s="182">
        <v>19</v>
      </c>
      <c r="C27" s="183"/>
      <c r="D27" s="175"/>
      <c r="E27" s="180"/>
      <c r="F27" s="174"/>
      <c r="G27" s="174"/>
      <c r="H27" s="175"/>
      <c r="I27" s="181"/>
    </row>
    <row r="28" spans="1:9">
      <c r="A28" s="6"/>
      <c r="B28" s="182">
        <v>20</v>
      </c>
      <c r="C28" s="183"/>
      <c r="D28" s="175"/>
      <c r="E28" s="180"/>
      <c r="F28" s="174"/>
      <c r="G28" s="174"/>
      <c r="H28" s="175"/>
      <c r="I28" s="181"/>
    </row>
    <row r="29" spans="1:9">
      <c r="A29" s="6"/>
      <c r="B29" s="182">
        <v>21</v>
      </c>
      <c r="C29" s="183"/>
      <c r="D29" s="175"/>
      <c r="E29" s="180"/>
      <c r="F29" s="174"/>
      <c r="G29" s="174"/>
      <c r="H29" s="175"/>
      <c r="I29" s="181"/>
    </row>
    <row r="30" spans="1:9">
      <c r="A30" s="6"/>
      <c r="B30" s="182">
        <v>22</v>
      </c>
      <c r="C30" s="183"/>
      <c r="D30" s="175"/>
      <c r="E30" s="180"/>
      <c r="F30" s="174"/>
      <c r="G30" s="174"/>
      <c r="H30" s="175"/>
      <c r="I30" s="181"/>
    </row>
    <row r="31" spans="1:9">
      <c r="A31" s="6"/>
      <c r="B31" s="182">
        <v>23</v>
      </c>
      <c r="C31" s="183"/>
      <c r="D31" s="175"/>
      <c r="E31" s="180"/>
      <c r="F31" s="174"/>
      <c r="G31" s="174"/>
      <c r="H31" s="175"/>
      <c r="I31" s="181"/>
    </row>
    <row r="32" spans="1:9">
      <c r="A32" s="6"/>
      <c r="B32" s="182">
        <v>24</v>
      </c>
      <c r="C32" s="183"/>
      <c r="D32" s="175"/>
      <c r="E32" s="180"/>
      <c r="F32" s="174"/>
      <c r="G32" s="174"/>
      <c r="H32" s="175"/>
      <c r="I32" s="181"/>
    </row>
    <row r="33" spans="1:9">
      <c r="A33" s="6"/>
      <c r="B33" s="182">
        <v>25</v>
      </c>
      <c r="C33" s="183"/>
      <c r="D33" s="175"/>
      <c r="E33" s="180"/>
      <c r="F33" s="174"/>
      <c r="G33" s="174"/>
      <c r="H33" s="175"/>
      <c r="I33" s="181"/>
    </row>
    <row r="34" spans="1:9">
      <c r="A34" s="6"/>
      <c r="B34" s="182">
        <v>26</v>
      </c>
      <c r="C34" s="183"/>
      <c r="D34" s="175"/>
      <c r="E34" s="180"/>
      <c r="F34" s="174"/>
      <c r="G34" s="174"/>
      <c r="H34" s="175"/>
      <c r="I34" s="181"/>
    </row>
    <row r="35" spans="1:9">
      <c r="A35" s="6"/>
      <c r="B35" s="182">
        <v>27</v>
      </c>
      <c r="C35" s="183"/>
      <c r="D35" s="175"/>
      <c r="E35" s="180"/>
      <c r="F35" s="174"/>
      <c r="G35" s="174"/>
      <c r="H35" s="175"/>
      <c r="I35" s="181"/>
    </row>
    <row r="36" spans="1:9">
      <c r="A36" s="6"/>
      <c r="B36" s="182">
        <v>28</v>
      </c>
      <c r="C36" s="183"/>
      <c r="D36" s="175"/>
      <c r="E36" s="180"/>
      <c r="F36" s="174"/>
      <c r="G36" s="174"/>
      <c r="H36" s="175"/>
      <c r="I36" s="181"/>
    </row>
    <row r="37" spans="1:9">
      <c r="A37" s="6"/>
      <c r="B37" s="182">
        <v>29</v>
      </c>
      <c r="C37" s="183"/>
      <c r="D37" s="175"/>
      <c r="E37" s="180"/>
      <c r="F37" s="174"/>
      <c r="G37" s="174"/>
      <c r="H37" s="175"/>
      <c r="I37" s="181"/>
    </row>
    <row r="38" spans="1:9">
      <c r="A38" s="6"/>
      <c r="B38" s="182">
        <v>30</v>
      </c>
      <c r="C38" s="183"/>
      <c r="D38" s="175"/>
      <c r="E38" s="180"/>
      <c r="F38" s="174"/>
      <c r="G38" s="174"/>
      <c r="H38" s="175"/>
      <c r="I38" s="181"/>
    </row>
    <row r="39" spans="1:9">
      <c r="A39" s="6"/>
      <c r="B39" s="182">
        <f t="shared" ref="B39:B70" si="0">B38+1</f>
        <v>31</v>
      </c>
      <c r="C39" s="183"/>
      <c r="D39" s="175"/>
      <c r="E39" s="180"/>
      <c r="F39" s="174"/>
      <c r="G39" s="174"/>
      <c r="H39" s="175"/>
      <c r="I39" s="181"/>
    </row>
    <row r="40" spans="1:9">
      <c r="B40" s="182">
        <f t="shared" si="0"/>
        <v>32</v>
      </c>
      <c r="C40" s="183"/>
      <c r="D40" s="175"/>
      <c r="E40" s="180"/>
      <c r="F40" s="174"/>
      <c r="G40" s="174"/>
      <c r="H40" s="175"/>
      <c r="I40" s="181"/>
    </row>
    <row r="41" spans="1:9">
      <c r="B41" s="182">
        <f t="shared" si="0"/>
        <v>33</v>
      </c>
      <c r="C41" s="183"/>
      <c r="D41" s="175"/>
      <c r="E41" s="180"/>
      <c r="F41" s="174"/>
      <c r="G41" s="174"/>
      <c r="H41" s="175"/>
      <c r="I41" s="181"/>
    </row>
    <row r="42" spans="1:9">
      <c r="B42" s="182">
        <f t="shared" si="0"/>
        <v>34</v>
      </c>
      <c r="C42" s="183"/>
      <c r="D42" s="175"/>
      <c r="E42" s="180"/>
      <c r="F42" s="174"/>
      <c r="G42" s="174"/>
      <c r="H42" s="175"/>
      <c r="I42" s="181"/>
    </row>
    <row r="43" spans="1:9">
      <c r="B43" s="182">
        <f t="shared" si="0"/>
        <v>35</v>
      </c>
      <c r="C43" s="183"/>
      <c r="D43" s="175"/>
      <c r="E43" s="180"/>
      <c r="F43" s="174"/>
      <c r="G43" s="174"/>
      <c r="H43" s="175"/>
      <c r="I43" s="181"/>
    </row>
    <row r="44" spans="1:9">
      <c r="B44" s="182">
        <f t="shared" si="0"/>
        <v>36</v>
      </c>
      <c r="C44" s="183"/>
      <c r="D44" s="175"/>
      <c r="E44" s="180"/>
      <c r="F44" s="174"/>
      <c r="G44" s="174"/>
      <c r="H44" s="175"/>
      <c r="I44" s="181"/>
    </row>
    <row r="45" spans="1:9">
      <c r="B45" s="182">
        <f t="shared" si="0"/>
        <v>37</v>
      </c>
      <c r="C45" s="183"/>
      <c r="D45" s="175"/>
      <c r="E45" s="180"/>
      <c r="F45" s="174"/>
      <c r="G45" s="174"/>
      <c r="H45" s="175"/>
      <c r="I45" s="181"/>
    </row>
    <row r="46" spans="1:9">
      <c r="B46" s="182">
        <f t="shared" si="0"/>
        <v>38</v>
      </c>
      <c r="C46" s="183"/>
      <c r="D46" s="175"/>
      <c r="E46" s="180"/>
      <c r="F46" s="174"/>
      <c r="G46" s="174"/>
      <c r="H46" s="175"/>
      <c r="I46" s="181"/>
    </row>
    <row r="47" spans="1:9">
      <c r="B47" s="182">
        <f t="shared" si="0"/>
        <v>39</v>
      </c>
      <c r="C47" s="183"/>
      <c r="D47" s="175"/>
      <c r="E47" s="180"/>
      <c r="F47" s="174"/>
      <c r="G47" s="174"/>
      <c r="H47" s="175"/>
      <c r="I47" s="181"/>
    </row>
    <row r="48" spans="1:9">
      <c r="B48" s="182">
        <f t="shared" si="0"/>
        <v>40</v>
      </c>
      <c r="C48" s="183"/>
      <c r="D48" s="175"/>
      <c r="E48" s="180"/>
      <c r="F48" s="174"/>
      <c r="G48" s="174"/>
      <c r="H48" s="175"/>
      <c r="I48" s="181"/>
    </row>
    <row r="49" spans="2:9">
      <c r="B49" s="182">
        <f t="shared" si="0"/>
        <v>41</v>
      </c>
      <c r="C49" s="183"/>
      <c r="D49" s="175"/>
      <c r="E49" s="180"/>
      <c r="F49" s="174"/>
      <c r="G49" s="174"/>
      <c r="H49" s="175"/>
      <c r="I49" s="181"/>
    </row>
    <row r="50" spans="2:9">
      <c r="B50" s="182">
        <f t="shared" si="0"/>
        <v>42</v>
      </c>
      <c r="C50" s="183"/>
      <c r="D50" s="175"/>
      <c r="E50" s="180"/>
      <c r="F50" s="174"/>
      <c r="G50" s="174"/>
      <c r="H50" s="175"/>
      <c r="I50" s="181"/>
    </row>
    <row r="51" spans="2:9">
      <c r="B51" s="182">
        <f t="shared" si="0"/>
        <v>43</v>
      </c>
      <c r="C51" s="183"/>
      <c r="D51" s="175"/>
      <c r="E51" s="180"/>
      <c r="F51" s="174"/>
      <c r="G51" s="174"/>
      <c r="H51" s="175"/>
      <c r="I51" s="181"/>
    </row>
    <row r="52" spans="2:9">
      <c r="B52" s="182">
        <f t="shared" si="0"/>
        <v>44</v>
      </c>
      <c r="C52" s="183"/>
      <c r="D52" s="175"/>
      <c r="E52" s="180"/>
      <c r="F52" s="174"/>
      <c r="G52" s="174"/>
      <c r="H52" s="175"/>
      <c r="I52" s="181"/>
    </row>
    <row r="53" spans="2:9">
      <c r="B53" s="182">
        <f t="shared" si="0"/>
        <v>45</v>
      </c>
      <c r="C53" s="183"/>
      <c r="D53" s="175"/>
      <c r="E53" s="180"/>
      <c r="F53" s="174"/>
      <c r="G53" s="174"/>
      <c r="H53" s="175"/>
      <c r="I53" s="181"/>
    </row>
    <row r="54" spans="2:9">
      <c r="B54" s="182">
        <f t="shared" si="0"/>
        <v>46</v>
      </c>
      <c r="C54" s="183"/>
      <c r="D54" s="175"/>
      <c r="E54" s="180"/>
      <c r="F54" s="174"/>
      <c r="G54" s="174"/>
      <c r="H54" s="175"/>
      <c r="I54" s="181"/>
    </row>
    <row r="55" spans="2:9">
      <c r="B55" s="182">
        <f t="shared" si="0"/>
        <v>47</v>
      </c>
      <c r="C55" s="183"/>
      <c r="D55" s="175"/>
      <c r="E55" s="180"/>
      <c r="F55" s="174"/>
      <c r="G55" s="174"/>
      <c r="H55" s="175"/>
      <c r="I55" s="181"/>
    </row>
    <row r="56" spans="2:9">
      <c r="B56" s="182">
        <f t="shared" si="0"/>
        <v>48</v>
      </c>
      <c r="C56" s="183"/>
      <c r="D56" s="175"/>
      <c r="E56" s="180"/>
      <c r="F56" s="174"/>
      <c r="G56" s="174"/>
      <c r="H56" s="175"/>
      <c r="I56" s="181"/>
    </row>
    <row r="57" spans="2:9">
      <c r="B57" s="182">
        <f t="shared" si="0"/>
        <v>49</v>
      </c>
      <c r="C57" s="183"/>
      <c r="D57" s="175"/>
      <c r="E57" s="180"/>
      <c r="F57" s="174"/>
      <c r="G57" s="174"/>
      <c r="H57" s="175"/>
      <c r="I57" s="181"/>
    </row>
    <row r="58" spans="2:9">
      <c r="B58" s="182">
        <f t="shared" si="0"/>
        <v>50</v>
      </c>
      <c r="C58" s="183"/>
      <c r="D58" s="175"/>
      <c r="E58" s="180"/>
      <c r="F58" s="174"/>
      <c r="G58" s="174"/>
      <c r="H58" s="175"/>
      <c r="I58" s="181"/>
    </row>
    <row r="59" spans="2:9">
      <c r="B59" s="182">
        <f t="shared" si="0"/>
        <v>51</v>
      </c>
      <c r="C59" s="183"/>
      <c r="D59" s="175"/>
      <c r="E59" s="180"/>
      <c r="F59" s="174"/>
      <c r="G59" s="174"/>
      <c r="H59" s="175"/>
      <c r="I59" s="181"/>
    </row>
    <row r="60" spans="2:9">
      <c r="B60" s="182">
        <f t="shared" si="0"/>
        <v>52</v>
      </c>
      <c r="C60" s="183"/>
      <c r="D60" s="175"/>
      <c r="E60" s="180"/>
      <c r="F60" s="174"/>
      <c r="G60" s="174"/>
      <c r="H60" s="175"/>
      <c r="I60" s="181"/>
    </row>
    <row r="61" spans="2:9">
      <c r="B61" s="182">
        <f t="shared" si="0"/>
        <v>53</v>
      </c>
      <c r="C61" s="183"/>
      <c r="D61" s="175"/>
      <c r="E61" s="180"/>
      <c r="F61" s="174"/>
      <c r="G61" s="174"/>
      <c r="H61" s="175"/>
      <c r="I61" s="181"/>
    </row>
    <row r="62" spans="2:9">
      <c r="B62" s="182">
        <f t="shared" si="0"/>
        <v>54</v>
      </c>
      <c r="C62" s="183"/>
      <c r="D62" s="175"/>
      <c r="E62" s="180"/>
      <c r="F62" s="174"/>
      <c r="G62" s="174"/>
      <c r="H62" s="175"/>
      <c r="I62" s="181"/>
    </row>
    <row r="63" spans="2:9">
      <c r="B63" s="182">
        <f t="shared" si="0"/>
        <v>55</v>
      </c>
      <c r="C63" s="183"/>
      <c r="D63" s="175"/>
      <c r="E63" s="180"/>
      <c r="F63" s="174"/>
      <c r="G63" s="174"/>
      <c r="H63" s="175"/>
      <c r="I63" s="181"/>
    </row>
    <row r="64" spans="2:9">
      <c r="B64" s="182">
        <f t="shared" si="0"/>
        <v>56</v>
      </c>
      <c r="C64" s="183"/>
      <c r="D64" s="175"/>
      <c r="E64" s="180"/>
      <c r="F64" s="174"/>
      <c r="G64" s="174"/>
      <c r="H64" s="175"/>
      <c r="I64" s="181"/>
    </row>
    <row r="65" spans="2:9">
      <c r="B65" s="182">
        <f t="shared" si="0"/>
        <v>57</v>
      </c>
      <c r="C65" s="183"/>
      <c r="D65" s="175"/>
      <c r="E65" s="180"/>
      <c r="F65" s="174"/>
      <c r="G65" s="174"/>
      <c r="H65" s="175"/>
      <c r="I65" s="181"/>
    </row>
    <row r="66" spans="2:9">
      <c r="B66" s="182">
        <f t="shared" si="0"/>
        <v>58</v>
      </c>
      <c r="C66" s="183"/>
      <c r="D66" s="175"/>
      <c r="E66" s="180"/>
      <c r="F66" s="174"/>
      <c r="G66" s="174"/>
      <c r="H66" s="175"/>
      <c r="I66" s="181"/>
    </row>
    <row r="67" spans="2:9">
      <c r="B67" s="182">
        <f t="shared" si="0"/>
        <v>59</v>
      </c>
      <c r="C67" s="183"/>
      <c r="D67" s="175"/>
      <c r="E67" s="180"/>
      <c r="F67" s="174"/>
      <c r="G67" s="174"/>
      <c r="H67" s="175"/>
      <c r="I67" s="181"/>
    </row>
    <row r="68" spans="2:9">
      <c r="B68" s="182">
        <f t="shared" si="0"/>
        <v>60</v>
      </c>
      <c r="C68" s="183"/>
      <c r="D68" s="175"/>
      <c r="E68" s="180"/>
      <c r="F68" s="174"/>
      <c r="G68" s="174"/>
      <c r="H68" s="175"/>
      <c r="I68" s="181"/>
    </row>
    <row r="69" spans="2:9">
      <c r="B69" s="182">
        <f t="shared" si="0"/>
        <v>61</v>
      </c>
      <c r="C69" s="183"/>
      <c r="D69" s="175"/>
      <c r="E69" s="180"/>
      <c r="F69" s="174"/>
      <c r="G69" s="174"/>
      <c r="H69" s="175"/>
      <c r="I69" s="181"/>
    </row>
    <row r="70" spans="2:9">
      <c r="B70" s="182">
        <f t="shared" si="0"/>
        <v>62</v>
      </c>
      <c r="C70" s="183"/>
      <c r="D70" s="175"/>
      <c r="E70" s="180"/>
      <c r="F70" s="174"/>
      <c r="G70" s="174"/>
      <c r="H70" s="175"/>
      <c r="I70" s="181"/>
    </row>
    <row r="71" spans="2:9">
      <c r="B71" s="182">
        <f t="shared" ref="B71:B102" si="1">B70+1</f>
        <v>63</v>
      </c>
      <c r="C71" s="183"/>
      <c r="D71" s="175"/>
      <c r="E71" s="180"/>
      <c r="F71" s="174"/>
      <c r="G71" s="174"/>
      <c r="H71" s="175"/>
      <c r="I71" s="181"/>
    </row>
    <row r="72" spans="2:9">
      <c r="B72" s="182">
        <f t="shared" si="1"/>
        <v>64</v>
      </c>
      <c r="C72" s="183"/>
      <c r="D72" s="175"/>
      <c r="E72" s="180"/>
      <c r="F72" s="174"/>
      <c r="G72" s="174"/>
      <c r="H72" s="175"/>
      <c r="I72" s="181"/>
    </row>
    <row r="73" spans="2:9">
      <c r="B73" s="182">
        <f t="shared" si="1"/>
        <v>65</v>
      </c>
      <c r="C73" s="183"/>
      <c r="D73" s="175"/>
      <c r="E73" s="180"/>
      <c r="F73" s="174"/>
      <c r="G73" s="174"/>
      <c r="H73" s="175"/>
      <c r="I73" s="181"/>
    </row>
    <row r="74" spans="2:9">
      <c r="B74" s="182">
        <f t="shared" si="1"/>
        <v>66</v>
      </c>
      <c r="C74" s="183"/>
      <c r="D74" s="175"/>
      <c r="E74" s="180"/>
      <c r="F74" s="174"/>
      <c r="G74" s="174"/>
      <c r="H74" s="175"/>
      <c r="I74" s="181"/>
    </row>
    <row r="75" spans="2:9">
      <c r="B75" s="182">
        <f t="shared" si="1"/>
        <v>67</v>
      </c>
      <c r="C75" s="183"/>
      <c r="D75" s="175"/>
      <c r="E75" s="180"/>
      <c r="F75" s="174"/>
      <c r="G75" s="174"/>
      <c r="H75" s="175"/>
      <c r="I75" s="181"/>
    </row>
    <row r="76" spans="2:9">
      <c r="B76" s="182">
        <f t="shared" si="1"/>
        <v>68</v>
      </c>
      <c r="C76" s="183"/>
      <c r="D76" s="175"/>
      <c r="E76" s="180"/>
      <c r="F76" s="174"/>
      <c r="G76" s="174"/>
      <c r="H76" s="175"/>
      <c r="I76" s="181"/>
    </row>
    <row r="77" spans="2:9">
      <c r="B77" s="182">
        <f t="shared" si="1"/>
        <v>69</v>
      </c>
      <c r="C77" s="183"/>
      <c r="D77" s="175"/>
      <c r="E77" s="180"/>
      <c r="F77" s="174"/>
      <c r="G77" s="174"/>
      <c r="H77" s="175"/>
      <c r="I77" s="181"/>
    </row>
    <row r="78" spans="2:9">
      <c r="B78" s="182">
        <f t="shared" si="1"/>
        <v>70</v>
      </c>
      <c r="C78" s="183"/>
      <c r="D78" s="175"/>
      <c r="E78" s="180"/>
      <c r="F78" s="174"/>
      <c r="G78" s="174"/>
      <c r="H78" s="175"/>
      <c r="I78" s="181"/>
    </row>
    <row r="79" spans="2:9">
      <c r="B79" s="182">
        <f t="shared" si="1"/>
        <v>71</v>
      </c>
      <c r="C79" s="183"/>
      <c r="D79" s="175"/>
      <c r="E79" s="180"/>
      <c r="F79" s="174"/>
      <c r="G79" s="174"/>
      <c r="H79" s="175"/>
      <c r="I79" s="181"/>
    </row>
    <row r="80" spans="2:9">
      <c r="B80" s="182">
        <f t="shared" si="1"/>
        <v>72</v>
      </c>
      <c r="C80" s="183"/>
      <c r="D80" s="175"/>
      <c r="E80" s="180"/>
      <c r="F80" s="174"/>
      <c r="G80" s="174"/>
      <c r="H80" s="175"/>
      <c r="I80" s="181"/>
    </row>
    <row r="81" spans="2:9">
      <c r="B81" s="182">
        <f t="shared" si="1"/>
        <v>73</v>
      </c>
      <c r="C81" s="183"/>
      <c r="D81" s="175"/>
      <c r="E81" s="180"/>
      <c r="F81" s="174"/>
      <c r="G81" s="174"/>
      <c r="H81" s="175"/>
      <c r="I81" s="181"/>
    </row>
    <row r="82" spans="2:9">
      <c r="B82" s="182">
        <f t="shared" si="1"/>
        <v>74</v>
      </c>
      <c r="C82" s="183"/>
      <c r="D82" s="175"/>
      <c r="E82" s="180"/>
      <c r="F82" s="174"/>
      <c r="G82" s="174"/>
      <c r="H82" s="175"/>
      <c r="I82" s="181"/>
    </row>
    <row r="83" spans="2:9">
      <c r="B83" s="182">
        <f t="shared" si="1"/>
        <v>75</v>
      </c>
      <c r="C83" s="183"/>
      <c r="D83" s="175"/>
      <c r="E83" s="180"/>
      <c r="F83" s="174"/>
      <c r="G83" s="174"/>
      <c r="H83" s="175"/>
      <c r="I83" s="181"/>
    </row>
    <row r="84" spans="2:9">
      <c r="B84" s="182">
        <f t="shared" si="1"/>
        <v>76</v>
      </c>
      <c r="C84" s="183"/>
      <c r="D84" s="175"/>
      <c r="E84" s="180"/>
      <c r="F84" s="174"/>
      <c r="G84" s="174"/>
      <c r="H84" s="175"/>
      <c r="I84" s="181"/>
    </row>
    <row r="85" spans="2:9">
      <c r="B85" s="182">
        <f t="shared" si="1"/>
        <v>77</v>
      </c>
      <c r="C85" s="183"/>
      <c r="D85" s="175"/>
      <c r="E85" s="180"/>
      <c r="F85" s="174"/>
      <c r="G85" s="174"/>
      <c r="H85" s="175"/>
      <c r="I85" s="181"/>
    </row>
    <row r="86" spans="2:9">
      <c r="B86" s="182">
        <f t="shared" si="1"/>
        <v>78</v>
      </c>
      <c r="C86" s="183"/>
      <c r="D86" s="175"/>
      <c r="E86" s="180"/>
      <c r="F86" s="174"/>
      <c r="G86" s="174"/>
      <c r="H86" s="175"/>
      <c r="I86" s="181"/>
    </row>
    <row r="87" spans="2:9">
      <c r="B87" s="182">
        <f t="shared" si="1"/>
        <v>79</v>
      </c>
      <c r="C87" s="183"/>
      <c r="D87" s="175"/>
      <c r="E87" s="180"/>
      <c r="F87" s="174"/>
      <c r="G87" s="174"/>
      <c r="H87" s="175"/>
      <c r="I87" s="181"/>
    </row>
    <row r="88" spans="2:9">
      <c r="B88" s="182">
        <f t="shared" si="1"/>
        <v>80</v>
      </c>
      <c r="C88" s="183"/>
      <c r="D88" s="175"/>
      <c r="E88" s="180"/>
      <c r="F88" s="174"/>
      <c r="G88" s="174"/>
      <c r="H88" s="175"/>
      <c r="I88" s="181"/>
    </row>
    <row r="89" spans="2:9">
      <c r="B89" s="182">
        <f t="shared" si="1"/>
        <v>81</v>
      </c>
      <c r="C89" s="183"/>
      <c r="D89" s="175"/>
      <c r="E89" s="180"/>
      <c r="F89" s="174"/>
      <c r="G89" s="174"/>
      <c r="H89" s="175"/>
      <c r="I89" s="181"/>
    </row>
    <row r="90" spans="2:9">
      <c r="B90" s="182">
        <f t="shared" si="1"/>
        <v>82</v>
      </c>
      <c r="C90" s="183"/>
      <c r="D90" s="175"/>
      <c r="E90" s="180"/>
      <c r="F90" s="174"/>
      <c r="G90" s="174"/>
      <c r="H90" s="175"/>
      <c r="I90" s="181"/>
    </row>
    <row r="91" spans="2:9">
      <c r="B91" s="182">
        <f t="shared" si="1"/>
        <v>83</v>
      </c>
      <c r="C91" s="183"/>
      <c r="D91" s="175"/>
      <c r="E91" s="180"/>
      <c r="F91" s="174"/>
      <c r="G91" s="174"/>
      <c r="H91" s="175"/>
      <c r="I91" s="181"/>
    </row>
    <row r="92" spans="2:9">
      <c r="B92" s="182">
        <f t="shared" si="1"/>
        <v>84</v>
      </c>
      <c r="C92" s="183"/>
      <c r="D92" s="175"/>
      <c r="E92" s="180"/>
      <c r="F92" s="174"/>
      <c r="G92" s="174"/>
      <c r="H92" s="175"/>
      <c r="I92" s="181"/>
    </row>
    <row r="93" spans="2:9">
      <c r="B93" s="182">
        <f t="shared" si="1"/>
        <v>85</v>
      </c>
      <c r="C93" s="183"/>
      <c r="D93" s="175"/>
      <c r="E93" s="180"/>
      <c r="F93" s="174"/>
      <c r="G93" s="174"/>
      <c r="H93" s="175"/>
      <c r="I93" s="181"/>
    </row>
    <row r="94" spans="2:9">
      <c r="B94" s="182">
        <f t="shared" si="1"/>
        <v>86</v>
      </c>
      <c r="C94" s="183"/>
      <c r="D94" s="175"/>
      <c r="E94" s="180"/>
      <c r="F94" s="174"/>
      <c r="G94" s="174"/>
      <c r="H94" s="175"/>
      <c r="I94" s="181"/>
    </row>
    <row r="95" spans="2:9">
      <c r="B95" s="182">
        <f t="shared" si="1"/>
        <v>87</v>
      </c>
      <c r="C95" s="183"/>
      <c r="D95" s="175"/>
      <c r="E95" s="180"/>
      <c r="F95" s="174"/>
      <c r="G95" s="174"/>
      <c r="H95" s="175"/>
      <c r="I95" s="181"/>
    </row>
    <row r="96" spans="2:9">
      <c r="B96" s="182">
        <f t="shared" si="1"/>
        <v>88</v>
      </c>
      <c r="C96" s="183"/>
      <c r="D96" s="175"/>
      <c r="E96" s="180"/>
      <c r="F96" s="174"/>
      <c r="G96" s="174"/>
      <c r="H96" s="175"/>
      <c r="I96" s="181"/>
    </row>
    <row r="97" spans="2:9">
      <c r="B97" s="182">
        <f t="shared" si="1"/>
        <v>89</v>
      </c>
      <c r="C97" s="183"/>
      <c r="D97" s="175"/>
      <c r="E97" s="180"/>
      <c r="F97" s="174"/>
      <c r="G97" s="174"/>
      <c r="H97" s="175"/>
      <c r="I97" s="181"/>
    </row>
    <row r="98" spans="2:9">
      <c r="B98" s="182">
        <f t="shared" si="1"/>
        <v>90</v>
      </c>
      <c r="C98" s="183"/>
      <c r="D98" s="175"/>
      <c r="E98" s="180"/>
      <c r="F98" s="174"/>
      <c r="G98" s="174"/>
      <c r="H98" s="175"/>
      <c r="I98" s="181"/>
    </row>
    <row r="99" spans="2:9">
      <c r="B99" s="182">
        <f t="shared" si="1"/>
        <v>91</v>
      </c>
      <c r="C99" s="183"/>
      <c r="D99" s="175"/>
      <c r="E99" s="180"/>
      <c r="F99" s="174"/>
      <c r="G99" s="174"/>
      <c r="H99" s="175"/>
      <c r="I99" s="181"/>
    </row>
    <row r="100" spans="2:9">
      <c r="B100" s="182">
        <f t="shared" si="1"/>
        <v>92</v>
      </c>
      <c r="C100" s="183"/>
      <c r="D100" s="175"/>
      <c r="E100" s="180"/>
      <c r="F100" s="174"/>
      <c r="G100" s="174"/>
      <c r="H100" s="175"/>
      <c r="I100" s="181"/>
    </row>
    <row r="101" spans="2:9">
      <c r="B101" s="182">
        <f t="shared" si="1"/>
        <v>93</v>
      </c>
      <c r="C101" s="183"/>
      <c r="D101" s="175"/>
      <c r="E101" s="180"/>
      <c r="F101" s="174"/>
      <c r="G101" s="174"/>
      <c r="H101" s="175"/>
      <c r="I101" s="181"/>
    </row>
    <row r="102" spans="2:9">
      <c r="B102" s="182">
        <f t="shared" si="1"/>
        <v>94</v>
      </c>
      <c r="C102" s="183"/>
      <c r="D102" s="175"/>
      <c r="E102" s="180"/>
      <c r="F102" s="174"/>
      <c r="G102" s="174"/>
      <c r="H102" s="175"/>
      <c r="I102" s="181"/>
    </row>
    <row r="103" spans="2:9">
      <c r="B103" s="182">
        <f t="shared" ref="B103:B128" si="2">B102+1</f>
        <v>95</v>
      </c>
      <c r="C103" s="183"/>
      <c r="D103" s="175"/>
      <c r="E103" s="180"/>
      <c r="F103" s="174"/>
      <c r="G103" s="174"/>
      <c r="H103" s="175"/>
      <c r="I103" s="181"/>
    </row>
    <row r="104" spans="2:9">
      <c r="B104" s="182">
        <f t="shared" si="2"/>
        <v>96</v>
      </c>
      <c r="C104" s="183"/>
      <c r="D104" s="175"/>
      <c r="E104" s="180"/>
      <c r="F104" s="174"/>
      <c r="G104" s="174"/>
      <c r="H104" s="175"/>
      <c r="I104" s="181"/>
    </row>
    <row r="105" spans="2:9">
      <c r="B105" s="182">
        <f t="shared" si="2"/>
        <v>97</v>
      </c>
      <c r="C105" s="183"/>
      <c r="D105" s="175"/>
      <c r="E105" s="180"/>
      <c r="F105" s="174"/>
      <c r="G105" s="174"/>
      <c r="H105" s="175"/>
      <c r="I105" s="181"/>
    </row>
    <row r="106" spans="2:9">
      <c r="B106" s="182">
        <f t="shared" si="2"/>
        <v>98</v>
      </c>
      <c r="C106" s="183"/>
      <c r="D106" s="175"/>
      <c r="E106" s="180"/>
      <c r="F106" s="174"/>
      <c r="G106" s="174"/>
      <c r="H106" s="175"/>
      <c r="I106" s="181"/>
    </row>
    <row r="107" spans="2:9">
      <c r="B107" s="182">
        <f t="shared" si="2"/>
        <v>99</v>
      </c>
      <c r="C107" s="183"/>
      <c r="D107" s="175"/>
      <c r="E107" s="180"/>
      <c r="F107" s="174"/>
      <c r="G107" s="174"/>
      <c r="H107" s="175"/>
      <c r="I107" s="181"/>
    </row>
    <row r="108" spans="2:9">
      <c r="B108" s="182">
        <f t="shared" si="2"/>
        <v>100</v>
      </c>
      <c r="C108" s="183"/>
      <c r="D108" s="175"/>
      <c r="E108" s="180"/>
      <c r="F108" s="174"/>
      <c r="G108" s="174"/>
      <c r="H108" s="175"/>
      <c r="I108" s="181"/>
    </row>
    <row r="109" spans="2:9">
      <c r="B109" s="182">
        <f t="shared" si="2"/>
        <v>101</v>
      </c>
      <c r="C109" s="183"/>
      <c r="D109" s="175"/>
      <c r="E109" s="180"/>
      <c r="F109" s="174"/>
      <c r="G109" s="174"/>
      <c r="H109" s="175"/>
      <c r="I109" s="181"/>
    </row>
    <row r="110" spans="2:9">
      <c r="B110" s="182">
        <f t="shared" si="2"/>
        <v>102</v>
      </c>
      <c r="C110" s="183"/>
      <c r="D110" s="175"/>
      <c r="E110" s="180"/>
      <c r="F110" s="174"/>
      <c r="G110" s="174"/>
      <c r="H110" s="175"/>
      <c r="I110" s="181"/>
    </row>
    <row r="111" spans="2:9">
      <c r="B111" s="182">
        <f t="shared" si="2"/>
        <v>103</v>
      </c>
      <c r="C111" s="183"/>
      <c r="D111" s="175"/>
      <c r="E111" s="180"/>
      <c r="F111" s="174"/>
      <c r="G111" s="174"/>
      <c r="H111" s="175"/>
      <c r="I111" s="181"/>
    </row>
    <row r="112" spans="2:9">
      <c r="B112" s="182">
        <f t="shared" si="2"/>
        <v>104</v>
      </c>
      <c r="C112" s="183"/>
      <c r="D112" s="175"/>
      <c r="E112" s="180"/>
      <c r="F112" s="174"/>
      <c r="G112" s="174"/>
      <c r="H112" s="175"/>
      <c r="I112" s="181"/>
    </row>
    <row r="113" spans="2:9">
      <c r="B113" s="182">
        <f t="shared" si="2"/>
        <v>105</v>
      </c>
      <c r="C113" s="183"/>
      <c r="D113" s="175"/>
      <c r="E113" s="180"/>
      <c r="F113" s="174"/>
      <c r="G113" s="174"/>
      <c r="H113" s="175"/>
      <c r="I113" s="181"/>
    </row>
    <row r="114" spans="2:9">
      <c r="B114" s="182">
        <f t="shared" si="2"/>
        <v>106</v>
      </c>
      <c r="C114" s="183"/>
      <c r="D114" s="175"/>
      <c r="E114" s="180"/>
      <c r="F114" s="174"/>
      <c r="G114" s="174"/>
      <c r="H114" s="175"/>
      <c r="I114" s="181"/>
    </row>
    <row r="115" spans="2:9">
      <c r="B115" s="182">
        <f t="shared" si="2"/>
        <v>107</v>
      </c>
      <c r="C115" s="183"/>
      <c r="D115" s="175"/>
      <c r="E115" s="180"/>
      <c r="F115" s="174"/>
      <c r="G115" s="174"/>
      <c r="H115" s="175"/>
      <c r="I115" s="181"/>
    </row>
    <row r="116" spans="2:9">
      <c r="B116" s="182">
        <f t="shared" si="2"/>
        <v>108</v>
      </c>
      <c r="C116" s="183"/>
      <c r="D116" s="175"/>
      <c r="E116" s="180"/>
      <c r="F116" s="174"/>
      <c r="G116" s="174"/>
      <c r="H116" s="175"/>
      <c r="I116" s="181"/>
    </row>
    <row r="117" spans="2:9">
      <c r="B117" s="182">
        <f t="shared" si="2"/>
        <v>109</v>
      </c>
      <c r="C117" s="183"/>
      <c r="D117" s="175"/>
      <c r="E117" s="180"/>
      <c r="F117" s="174"/>
      <c r="G117" s="174"/>
      <c r="H117" s="175"/>
      <c r="I117" s="181"/>
    </row>
    <row r="118" spans="2:9">
      <c r="B118" s="182">
        <f t="shared" si="2"/>
        <v>110</v>
      </c>
      <c r="C118" s="183"/>
      <c r="D118" s="175"/>
      <c r="E118" s="180"/>
      <c r="F118" s="174"/>
      <c r="G118" s="174"/>
      <c r="H118" s="175"/>
      <c r="I118" s="181"/>
    </row>
    <row r="119" spans="2:9">
      <c r="B119" s="182">
        <f t="shared" si="2"/>
        <v>111</v>
      </c>
      <c r="C119" s="183"/>
      <c r="D119" s="175"/>
      <c r="E119" s="180"/>
      <c r="F119" s="174"/>
      <c r="G119" s="174"/>
      <c r="H119" s="175"/>
      <c r="I119" s="181"/>
    </row>
    <row r="120" spans="2:9">
      <c r="B120" s="182">
        <f t="shared" si="2"/>
        <v>112</v>
      </c>
      <c r="C120" s="183"/>
      <c r="D120" s="175"/>
      <c r="E120" s="180"/>
      <c r="F120" s="174"/>
      <c r="G120" s="174"/>
      <c r="H120" s="175"/>
      <c r="I120" s="181"/>
    </row>
    <row r="121" spans="2:9">
      <c r="B121" s="182">
        <f t="shared" si="2"/>
        <v>113</v>
      </c>
      <c r="C121" s="183"/>
      <c r="D121" s="175"/>
      <c r="E121" s="180"/>
      <c r="F121" s="174"/>
      <c r="G121" s="174"/>
      <c r="H121" s="175"/>
      <c r="I121" s="181"/>
    </row>
    <row r="122" spans="2:9">
      <c r="B122" s="182">
        <f t="shared" si="2"/>
        <v>114</v>
      </c>
      <c r="C122" s="183"/>
      <c r="D122" s="175"/>
      <c r="E122" s="180"/>
      <c r="F122" s="174"/>
      <c r="G122" s="174"/>
      <c r="H122" s="175"/>
      <c r="I122" s="181"/>
    </row>
    <row r="123" spans="2:9">
      <c r="B123" s="182">
        <f t="shared" si="2"/>
        <v>115</v>
      </c>
      <c r="C123" s="183"/>
      <c r="D123" s="175"/>
      <c r="E123" s="180"/>
      <c r="F123" s="174"/>
      <c r="G123" s="174"/>
      <c r="H123" s="175"/>
      <c r="I123" s="181"/>
    </row>
    <row r="124" spans="2:9">
      <c r="B124" s="182">
        <f t="shared" si="2"/>
        <v>116</v>
      </c>
      <c r="C124" s="183"/>
      <c r="D124" s="175"/>
      <c r="E124" s="180"/>
      <c r="F124" s="174"/>
      <c r="G124" s="174"/>
      <c r="H124" s="175"/>
      <c r="I124" s="181"/>
    </row>
    <row r="125" spans="2:9">
      <c r="B125" s="182">
        <f t="shared" si="2"/>
        <v>117</v>
      </c>
      <c r="C125" s="183"/>
      <c r="D125" s="175"/>
      <c r="E125" s="180"/>
      <c r="F125" s="174"/>
      <c r="G125" s="174"/>
      <c r="H125" s="175"/>
      <c r="I125" s="181"/>
    </row>
    <row r="126" spans="2:9">
      <c r="B126" s="182">
        <f t="shared" si="2"/>
        <v>118</v>
      </c>
      <c r="C126" s="183"/>
      <c r="D126" s="175"/>
      <c r="E126" s="180"/>
      <c r="F126" s="174"/>
      <c r="G126" s="174"/>
      <c r="H126" s="175"/>
      <c r="I126" s="181"/>
    </row>
    <row r="127" spans="2:9">
      <c r="B127" s="182">
        <f t="shared" si="2"/>
        <v>119</v>
      </c>
      <c r="C127" s="183"/>
      <c r="D127" s="175"/>
      <c r="E127" s="180"/>
      <c r="F127" s="174"/>
      <c r="G127" s="174"/>
      <c r="H127" s="175"/>
      <c r="I127" s="181"/>
    </row>
    <row r="128" spans="2:9">
      <c r="B128" s="184">
        <f t="shared" si="2"/>
        <v>120</v>
      </c>
      <c r="C128" s="183"/>
      <c r="D128" s="175"/>
      <c r="E128" s="180"/>
      <c r="F128" s="174"/>
      <c r="G128" s="174"/>
      <c r="H128" s="175"/>
      <c r="I128" s="181"/>
    </row>
    <row r="129" spans="2:9" ht="5.25" customHeight="1">
      <c r="B129" s="185"/>
      <c r="C129" s="186"/>
      <c r="D129" s="187"/>
      <c r="E129" s="188"/>
      <c r="F129" s="188"/>
      <c r="G129" s="188"/>
      <c r="H129" s="188"/>
      <c r="I129" s="189"/>
    </row>
  </sheetData>
  <mergeCells count="8">
    <mergeCell ref="B1:C1"/>
    <mergeCell ref="Z1:AA1"/>
    <mergeCell ref="AB1:AC1"/>
    <mergeCell ref="AH1:AJ1"/>
    <mergeCell ref="R2:V2"/>
    <mergeCell ref="W2:AA2"/>
    <mergeCell ref="AB2:AC2"/>
    <mergeCell ref="AD2:AJ2"/>
  </mergeCells>
  <pageMargins left="0.70833333333333304" right="0.70833333333333304" top="0.74791666666666701" bottom="0.7479166666666670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zoomScaleNormal="100" zoomScalePageLayoutView="60" workbookViewId="0">
      <selection activeCell="B7" sqref="B7"/>
    </sheetView>
  </sheetViews>
  <sheetFormatPr defaultRowHeight="14.25"/>
  <cols>
    <col min="1" max="1" width="42.375" customWidth="1"/>
    <col min="2" max="2" width="36.625" customWidth="1"/>
    <col min="3" max="3" width="30.375" customWidth="1"/>
    <col min="4" max="4" width="9.25" customWidth="1"/>
    <col min="5" max="1025" width="8.125"/>
  </cols>
  <sheetData>
    <row r="1" spans="1:3" ht="15">
      <c r="A1" s="190" t="s">
        <v>116</v>
      </c>
      <c r="B1" s="190"/>
      <c r="C1" s="190"/>
    </row>
    <row r="2" spans="1:3" ht="15">
      <c r="A2" s="190" t="s">
        <v>164</v>
      </c>
      <c r="B2" s="204" t="s">
        <v>165</v>
      </c>
      <c r="C2" s="193" t="s">
        <v>166</v>
      </c>
    </row>
    <row r="3" spans="1:3" ht="15">
      <c r="A3" s="190" t="s">
        <v>160</v>
      </c>
      <c r="B3" s="190"/>
      <c r="C3" s="190"/>
    </row>
    <row r="4" spans="1:3" ht="15">
      <c r="A4" s="190" t="s">
        <v>116</v>
      </c>
      <c r="B4" s="190"/>
      <c r="C4" s="190"/>
    </row>
    <row r="5" spans="1:3" ht="15">
      <c r="A5" s="190" t="s">
        <v>116</v>
      </c>
      <c r="B5" s="190"/>
      <c r="C5" s="190"/>
    </row>
    <row r="6" spans="1:3" ht="15">
      <c r="A6" s="190" t="s">
        <v>116</v>
      </c>
      <c r="B6" s="190"/>
      <c r="C6" s="190"/>
    </row>
    <row r="7" spans="1:3" ht="15">
      <c r="A7" s="190" t="str">
        <f t="shared" ref="A7:A38" si="0">"ThermostatSetpoint:SingleHeating,"</f>
        <v>ThermostatSetpoint:SingleHeating,</v>
      </c>
      <c r="B7" s="190" t="s">
        <v>167</v>
      </c>
      <c r="C7" s="190" t="str">
        <f t="shared" ref="C7:C38" si="1">"Tstat Sch Htng "&amp;LEFT(RIGHT(B7,7),4)&amp;" C;"</f>
        <v>Tstat Sch Htng 15.0 C;</v>
      </c>
    </row>
    <row r="8" spans="1:3" ht="15">
      <c r="A8" s="190" t="str">
        <f t="shared" si="0"/>
        <v>ThermostatSetpoint:SingleHeating,</v>
      </c>
      <c r="B8" s="190" t="s">
        <v>168</v>
      </c>
      <c r="C8" s="190" t="str">
        <f t="shared" si="1"/>
        <v>Tstat Sch Htng 15.2 C;</v>
      </c>
    </row>
    <row r="9" spans="1:3" ht="15">
      <c r="A9" s="190" t="str">
        <f t="shared" si="0"/>
        <v>ThermostatSetpoint:SingleHeating,</v>
      </c>
      <c r="B9" s="190" t="s">
        <v>169</v>
      </c>
      <c r="C9" s="190" t="str">
        <f t="shared" si="1"/>
        <v>Tstat Sch Htng 15.4 C;</v>
      </c>
    </row>
    <row r="10" spans="1:3" ht="15">
      <c r="A10" s="190" t="str">
        <f t="shared" si="0"/>
        <v>ThermostatSetpoint:SingleHeating,</v>
      </c>
      <c r="B10" s="190" t="s">
        <v>170</v>
      </c>
      <c r="C10" s="190" t="str">
        <f t="shared" si="1"/>
        <v>Tstat Sch Htng 15.6 C;</v>
      </c>
    </row>
    <row r="11" spans="1:3" ht="15">
      <c r="A11" s="190" t="str">
        <f t="shared" si="0"/>
        <v>ThermostatSetpoint:SingleHeating,</v>
      </c>
      <c r="B11" s="190" t="s">
        <v>171</v>
      </c>
      <c r="C11" s="190" t="str">
        <f t="shared" si="1"/>
        <v>Tstat Sch Htng 15.8 C;</v>
      </c>
    </row>
    <row r="12" spans="1:3" ht="15">
      <c r="A12" s="190" t="str">
        <f t="shared" si="0"/>
        <v>ThermostatSetpoint:SingleHeating,</v>
      </c>
      <c r="B12" s="190" t="s">
        <v>172</v>
      </c>
      <c r="C12" s="190" t="str">
        <f t="shared" si="1"/>
        <v>Tstat Sch Htng 16.0 C;</v>
      </c>
    </row>
    <row r="13" spans="1:3" ht="15">
      <c r="A13" s="190" t="str">
        <f t="shared" si="0"/>
        <v>ThermostatSetpoint:SingleHeating,</v>
      </c>
      <c r="B13" s="190" t="s">
        <v>173</v>
      </c>
      <c r="C13" s="190" t="str">
        <f t="shared" si="1"/>
        <v>Tstat Sch Htng 16.2 C;</v>
      </c>
    </row>
    <row r="14" spans="1:3" ht="15">
      <c r="A14" s="190" t="str">
        <f t="shared" si="0"/>
        <v>ThermostatSetpoint:SingleHeating,</v>
      </c>
      <c r="B14" s="190" t="s">
        <v>174</v>
      </c>
      <c r="C14" s="190" t="str">
        <f t="shared" si="1"/>
        <v>Tstat Sch Htng 16.4 C;</v>
      </c>
    </row>
    <row r="15" spans="1:3" ht="15">
      <c r="A15" s="190" t="str">
        <f t="shared" si="0"/>
        <v>ThermostatSetpoint:SingleHeating,</v>
      </c>
      <c r="B15" s="190" t="s">
        <v>175</v>
      </c>
      <c r="C15" s="190" t="str">
        <f t="shared" si="1"/>
        <v>Tstat Sch Htng 16.6 C;</v>
      </c>
    </row>
    <row r="16" spans="1:3" ht="15">
      <c r="A16" s="190" t="str">
        <f t="shared" si="0"/>
        <v>ThermostatSetpoint:SingleHeating,</v>
      </c>
      <c r="B16" s="190" t="s">
        <v>176</v>
      </c>
      <c r="C16" s="190" t="str">
        <f t="shared" si="1"/>
        <v>Tstat Sch Htng 16.8 C;</v>
      </c>
    </row>
    <row r="17" spans="1:3" ht="15">
      <c r="A17" s="190" t="str">
        <f t="shared" si="0"/>
        <v>ThermostatSetpoint:SingleHeating,</v>
      </c>
      <c r="B17" s="190" t="s">
        <v>177</v>
      </c>
      <c r="C17" s="190" t="str">
        <f t="shared" si="1"/>
        <v>Tstat Sch Htng 17.0 C;</v>
      </c>
    </row>
    <row r="18" spans="1:3" ht="15">
      <c r="A18" s="190" t="str">
        <f t="shared" si="0"/>
        <v>ThermostatSetpoint:SingleHeating,</v>
      </c>
      <c r="B18" s="190" t="s">
        <v>178</v>
      </c>
      <c r="C18" s="190" t="str">
        <f t="shared" si="1"/>
        <v>Tstat Sch Htng 17.2 C;</v>
      </c>
    </row>
    <row r="19" spans="1:3" ht="15">
      <c r="A19" s="190" t="str">
        <f t="shared" si="0"/>
        <v>ThermostatSetpoint:SingleHeating,</v>
      </c>
      <c r="B19" s="190" t="s">
        <v>179</v>
      </c>
      <c r="C19" s="190" t="str">
        <f t="shared" si="1"/>
        <v>Tstat Sch Htng 17.4 C;</v>
      </c>
    </row>
    <row r="20" spans="1:3" ht="15">
      <c r="A20" s="190" t="str">
        <f t="shared" si="0"/>
        <v>ThermostatSetpoint:SingleHeating,</v>
      </c>
      <c r="B20" s="190" t="s">
        <v>180</v>
      </c>
      <c r="C20" s="190" t="str">
        <f t="shared" si="1"/>
        <v>Tstat Sch Htng 17.6 C;</v>
      </c>
    </row>
    <row r="21" spans="1:3" ht="15">
      <c r="A21" s="190" t="str">
        <f t="shared" si="0"/>
        <v>ThermostatSetpoint:SingleHeating,</v>
      </c>
      <c r="B21" s="190" t="s">
        <v>181</v>
      </c>
      <c r="C21" s="190" t="str">
        <f t="shared" si="1"/>
        <v>Tstat Sch Htng 17.8 C;</v>
      </c>
    </row>
    <row r="22" spans="1:3" ht="15">
      <c r="A22" s="190" t="str">
        <f t="shared" si="0"/>
        <v>ThermostatSetpoint:SingleHeating,</v>
      </c>
      <c r="B22" s="190" t="s">
        <v>182</v>
      </c>
      <c r="C22" s="190" t="str">
        <f t="shared" si="1"/>
        <v>Tstat Sch Htng 18.0 C;</v>
      </c>
    </row>
    <row r="23" spans="1:3" ht="15">
      <c r="A23" s="190" t="str">
        <f t="shared" si="0"/>
        <v>ThermostatSetpoint:SingleHeating,</v>
      </c>
      <c r="B23" s="190" t="s">
        <v>183</v>
      </c>
      <c r="C23" s="190" t="str">
        <f t="shared" si="1"/>
        <v>Tstat Sch Htng 18.2 C;</v>
      </c>
    </row>
    <row r="24" spans="1:3" ht="15">
      <c r="A24" s="190" t="str">
        <f t="shared" si="0"/>
        <v>ThermostatSetpoint:SingleHeating,</v>
      </c>
      <c r="B24" s="190" t="s">
        <v>184</v>
      </c>
      <c r="C24" s="190" t="str">
        <f t="shared" si="1"/>
        <v>Tstat Sch Htng 18.4 C;</v>
      </c>
    </row>
    <row r="25" spans="1:3" ht="15">
      <c r="A25" s="190" t="str">
        <f t="shared" si="0"/>
        <v>ThermostatSetpoint:SingleHeating,</v>
      </c>
      <c r="B25" s="190" t="s">
        <v>185</v>
      </c>
      <c r="C25" s="190" t="str">
        <f t="shared" si="1"/>
        <v>Tstat Sch Htng 18.6 C;</v>
      </c>
    </row>
    <row r="26" spans="1:3" ht="15">
      <c r="A26" s="190" t="str">
        <f t="shared" si="0"/>
        <v>ThermostatSetpoint:SingleHeating,</v>
      </c>
      <c r="B26" s="190" t="s">
        <v>186</v>
      </c>
      <c r="C26" s="190" t="str">
        <f t="shared" si="1"/>
        <v>Tstat Sch Htng 18.8 C;</v>
      </c>
    </row>
    <row r="27" spans="1:3" ht="15">
      <c r="A27" s="190" t="str">
        <f t="shared" si="0"/>
        <v>ThermostatSetpoint:SingleHeating,</v>
      </c>
      <c r="B27" s="190" t="s">
        <v>187</v>
      </c>
      <c r="C27" s="190" t="str">
        <f t="shared" si="1"/>
        <v>Tstat Sch Htng 19.0 C;</v>
      </c>
    </row>
    <row r="28" spans="1:3" ht="15">
      <c r="A28" s="190" t="str">
        <f t="shared" si="0"/>
        <v>ThermostatSetpoint:SingleHeating,</v>
      </c>
      <c r="B28" s="190" t="s">
        <v>188</v>
      </c>
      <c r="C28" s="190" t="str">
        <f t="shared" si="1"/>
        <v>Tstat Sch Htng 19.2 C;</v>
      </c>
    </row>
    <row r="29" spans="1:3" ht="15">
      <c r="A29" s="190" t="str">
        <f t="shared" si="0"/>
        <v>ThermostatSetpoint:SingleHeating,</v>
      </c>
      <c r="B29" s="190" t="s">
        <v>189</v>
      </c>
      <c r="C29" s="190" t="str">
        <f t="shared" si="1"/>
        <v>Tstat Sch Htng 19.4 C;</v>
      </c>
    </row>
    <row r="30" spans="1:3" ht="15">
      <c r="A30" s="190" t="str">
        <f t="shared" si="0"/>
        <v>ThermostatSetpoint:SingleHeating,</v>
      </c>
      <c r="B30" s="190" t="s">
        <v>190</v>
      </c>
      <c r="C30" s="190" t="str">
        <f t="shared" si="1"/>
        <v>Tstat Sch Htng 19.6 C;</v>
      </c>
    </row>
    <row r="31" spans="1:3" ht="15">
      <c r="A31" s="190" t="str">
        <f t="shared" si="0"/>
        <v>ThermostatSetpoint:SingleHeating,</v>
      </c>
      <c r="B31" s="190" t="s">
        <v>191</v>
      </c>
      <c r="C31" s="190" t="str">
        <f t="shared" si="1"/>
        <v>Tstat Sch Htng 19.8 C;</v>
      </c>
    </row>
    <row r="32" spans="1:3" ht="15">
      <c r="A32" s="190" t="str">
        <f t="shared" si="0"/>
        <v>ThermostatSetpoint:SingleHeating,</v>
      </c>
      <c r="B32" s="190" t="s">
        <v>192</v>
      </c>
      <c r="C32" s="190" t="str">
        <f t="shared" si="1"/>
        <v>Tstat Sch Htng 20.0 C;</v>
      </c>
    </row>
    <row r="33" spans="1:3" ht="15">
      <c r="A33" s="190" t="str">
        <f t="shared" si="0"/>
        <v>ThermostatSetpoint:SingleHeating,</v>
      </c>
      <c r="B33" s="190" t="s">
        <v>193</v>
      </c>
      <c r="C33" s="190" t="str">
        <f t="shared" si="1"/>
        <v>Tstat Sch Htng 20.2 C;</v>
      </c>
    </row>
    <row r="34" spans="1:3" ht="15">
      <c r="A34" s="190" t="str">
        <f t="shared" si="0"/>
        <v>ThermostatSetpoint:SingleHeating,</v>
      </c>
      <c r="B34" s="190" t="s">
        <v>194</v>
      </c>
      <c r="C34" s="190" t="str">
        <f t="shared" si="1"/>
        <v>Tstat Sch Htng 20.4 C;</v>
      </c>
    </row>
    <row r="35" spans="1:3" ht="15">
      <c r="A35" s="190" t="str">
        <f t="shared" si="0"/>
        <v>ThermostatSetpoint:SingleHeating,</v>
      </c>
      <c r="B35" s="190" t="s">
        <v>195</v>
      </c>
      <c r="C35" s="190" t="str">
        <f t="shared" si="1"/>
        <v>Tstat Sch Htng 20.6 C;</v>
      </c>
    </row>
    <row r="36" spans="1:3" ht="15">
      <c r="A36" s="190" t="str">
        <f t="shared" si="0"/>
        <v>ThermostatSetpoint:SingleHeating,</v>
      </c>
      <c r="B36" s="190" t="s">
        <v>196</v>
      </c>
      <c r="C36" s="190" t="str">
        <f t="shared" si="1"/>
        <v>Tstat Sch Htng 20.8 C;</v>
      </c>
    </row>
    <row r="37" spans="1:3" ht="15">
      <c r="A37" s="190" t="str">
        <f t="shared" si="0"/>
        <v>ThermostatSetpoint:SingleHeating,</v>
      </c>
      <c r="B37" s="190" t="s">
        <v>197</v>
      </c>
      <c r="C37" s="190" t="str">
        <f t="shared" si="1"/>
        <v>Tstat Sch Htng 21.0 C;</v>
      </c>
    </row>
    <row r="38" spans="1:3" ht="15">
      <c r="A38" s="190" t="str">
        <f t="shared" si="0"/>
        <v>ThermostatSetpoint:SingleHeating,</v>
      </c>
      <c r="B38" s="190" t="s">
        <v>198</v>
      </c>
      <c r="C38" s="190" t="str">
        <f t="shared" si="1"/>
        <v>Tstat Sch Htng 21.2 C;</v>
      </c>
    </row>
    <row r="39" spans="1:3" ht="15">
      <c r="A39" s="190" t="str">
        <f t="shared" ref="A39:A62" si="2">"ThermostatSetpoint:SingleHeating,"</f>
        <v>ThermostatSetpoint:SingleHeating,</v>
      </c>
      <c r="B39" s="190" t="s">
        <v>199</v>
      </c>
      <c r="C39" s="190" t="str">
        <f t="shared" ref="C39:C62" si="3">"Tstat Sch Htng "&amp;LEFT(RIGHT(B39,7),4)&amp;" C;"</f>
        <v>Tstat Sch Htng 21.4 C;</v>
      </c>
    </row>
    <row r="40" spans="1:3" ht="15">
      <c r="A40" s="190" t="str">
        <f t="shared" si="2"/>
        <v>ThermostatSetpoint:SingleHeating,</v>
      </c>
      <c r="B40" s="190" t="s">
        <v>200</v>
      </c>
      <c r="C40" s="190" t="str">
        <f t="shared" si="3"/>
        <v>Tstat Sch Htng 21.6 C;</v>
      </c>
    </row>
    <row r="41" spans="1:3" ht="15">
      <c r="A41" s="190" t="str">
        <f t="shared" si="2"/>
        <v>ThermostatSetpoint:SingleHeating,</v>
      </c>
      <c r="B41" s="190" t="s">
        <v>201</v>
      </c>
      <c r="C41" s="190" t="str">
        <f t="shared" si="3"/>
        <v>Tstat Sch Htng 21.8 C;</v>
      </c>
    </row>
    <row r="42" spans="1:3" ht="15">
      <c r="A42" s="190" t="str">
        <f t="shared" si="2"/>
        <v>ThermostatSetpoint:SingleHeating,</v>
      </c>
      <c r="B42" s="190" t="s">
        <v>202</v>
      </c>
      <c r="C42" s="190" t="str">
        <f t="shared" si="3"/>
        <v>Tstat Sch Htng 22.0 C;</v>
      </c>
    </row>
    <row r="43" spans="1:3" ht="15">
      <c r="A43" s="190" t="str">
        <f t="shared" si="2"/>
        <v>ThermostatSetpoint:SingleHeating,</v>
      </c>
      <c r="B43" s="190" t="s">
        <v>203</v>
      </c>
      <c r="C43" s="190" t="str">
        <f t="shared" si="3"/>
        <v>Tstat Sch Htng 22.2 C;</v>
      </c>
    </row>
    <row r="44" spans="1:3" ht="15">
      <c r="A44" s="190" t="str">
        <f t="shared" si="2"/>
        <v>ThermostatSetpoint:SingleHeating,</v>
      </c>
      <c r="B44" s="190" t="s">
        <v>204</v>
      </c>
      <c r="C44" s="190" t="str">
        <f t="shared" si="3"/>
        <v>Tstat Sch Htng 22.4 C;</v>
      </c>
    </row>
    <row r="45" spans="1:3" ht="15">
      <c r="A45" s="190" t="str">
        <f t="shared" si="2"/>
        <v>ThermostatSetpoint:SingleHeating,</v>
      </c>
      <c r="B45" s="190" t="s">
        <v>205</v>
      </c>
      <c r="C45" s="190" t="str">
        <f t="shared" si="3"/>
        <v>Tstat Sch Htng 22.6 C;</v>
      </c>
    </row>
    <row r="46" spans="1:3" ht="15">
      <c r="A46" s="190" t="str">
        <f t="shared" si="2"/>
        <v>ThermostatSetpoint:SingleHeating,</v>
      </c>
      <c r="B46" s="190" t="s">
        <v>206</v>
      </c>
      <c r="C46" s="190" t="str">
        <f t="shared" si="3"/>
        <v>Tstat Sch Htng 22.8 C;</v>
      </c>
    </row>
    <row r="47" spans="1:3" ht="15">
      <c r="A47" s="190" t="str">
        <f t="shared" si="2"/>
        <v>ThermostatSetpoint:SingleHeating,</v>
      </c>
      <c r="B47" s="190" t="s">
        <v>207</v>
      </c>
      <c r="C47" s="190" t="str">
        <f t="shared" si="3"/>
        <v>Tstat Sch Htng 23.0 C;</v>
      </c>
    </row>
    <row r="48" spans="1:3" ht="15">
      <c r="A48" s="190" t="str">
        <f t="shared" si="2"/>
        <v>ThermostatSetpoint:SingleHeating,</v>
      </c>
      <c r="B48" s="190" t="s">
        <v>208</v>
      </c>
      <c r="C48" s="190" t="str">
        <f t="shared" si="3"/>
        <v>Tstat Sch Htng 23.2 C;</v>
      </c>
    </row>
    <row r="49" spans="1:3" ht="15">
      <c r="A49" s="190" t="str">
        <f t="shared" si="2"/>
        <v>ThermostatSetpoint:SingleHeating,</v>
      </c>
      <c r="B49" s="190" t="s">
        <v>209</v>
      </c>
      <c r="C49" s="190" t="str">
        <f t="shared" si="3"/>
        <v>Tstat Sch Htng 23.4 C;</v>
      </c>
    </row>
    <row r="50" spans="1:3" ht="15">
      <c r="A50" s="190" t="str">
        <f t="shared" si="2"/>
        <v>ThermostatSetpoint:SingleHeating,</v>
      </c>
      <c r="B50" s="190" t="s">
        <v>210</v>
      </c>
      <c r="C50" s="190" t="str">
        <f t="shared" si="3"/>
        <v>Tstat Sch Htng 23.6 C;</v>
      </c>
    </row>
    <row r="51" spans="1:3" ht="15">
      <c r="A51" s="190" t="str">
        <f t="shared" si="2"/>
        <v>ThermostatSetpoint:SingleHeating,</v>
      </c>
      <c r="B51" s="190" t="s">
        <v>211</v>
      </c>
      <c r="C51" s="190" t="str">
        <f t="shared" si="3"/>
        <v>Tstat Sch Htng 23.8 C;</v>
      </c>
    </row>
    <row r="52" spans="1:3" ht="15">
      <c r="A52" s="190" t="str">
        <f t="shared" si="2"/>
        <v>ThermostatSetpoint:SingleHeating,</v>
      </c>
      <c r="B52" s="190" t="s">
        <v>212</v>
      </c>
      <c r="C52" s="190" t="str">
        <f t="shared" si="3"/>
        <v>Tstat Sch Htng 24.0 C;</v>
      </c>
    </row>
    <row r="53" spans="1:3" ht="15">
      <c r="A53" s="190" t="str">
        <f t="shared" si="2"/>
        <v>ThermostatSetpoint:SingleHeating,</v>
      </c>
      <c r="B53" s="190" t="s">
        <v>213</v>
      </c>
      <c r="C53" s="190" t="str">
        <f t="shared" si="3"/>
        <v>Tstat Sch Htng 24.2 C;</v>
      </c>
    </row>
    <row r="54" spans="1:3" ht="15">
      <c r="A54" s="190" t="str">
        <f t="shared" si="2"/>
        <v>ThermostatSetpoint:SingleHeating,</v>
      </c>
      <c r="B54" s="190" t="s">
        <v>214</v>
      </c>
      <c r="C54" s="190" t="str">
        <f t="shared" si="3"/>
        <v>Tstat Sch Htng 24.4 C;</v>
      </c>
    </row>
    <row r="55" spans="1:3" ht="15">
      <c r="A55" s="190" t="str">
        <f t="shared" si="2"/>
        <v>ThermostatSetpoint:SingleHeating,</v>
      </c>
      <c r="B55" s="190" t="s">
        <v>215</v>
      </c>
      <c r="C55" s="190" t="str">
        <f t="shared" si="3"/>
        <v>Tstat Sch Htng 24.6 C;</v>
      </c>
    </row>
    <row r="56" spans="1:3" ht="15">
      <c r="A56" s="190" t="str">
        <f t="shared" si="2"/>
        <v>ThermostatSetpoint:SingleHeating,</v>
      </c>
      <c r="B56" s="190" t="s">
        <v>216</v>
      </c>
      <c r="C56" s="190" t="str">
        <f t="shared" si="3"/>
        <v>Tstat Sch Htng 24.8 C;</v>
      </c>
    </row>
    <row r="57" spans="1:3" ht="15">
      <c r="A57" s="190" t="str">
        <f t="shared" si="2"/>
        <v>ThermostatSetpoint:SingleHeating,</v>
      </c>
      <c r="B57" s="190" t="s">
        <v>217</v>
      </c>
      <c r="C57" s="190" t="str">
        <f t="shared" si="3"/>
        <v>Tstat Sch Htng 25.0 C;</v>
      </c>
    </row>
    <row r="58" spans="1:3" ht="15">
      <c r="A58" s="190" t="str">
        <f t="shared" si="2"/>
        <v>ThermostatSetpoint:SingleHeating,</v>
      </c>
      <c r="B58" s="190" t="s">
        <v>218</v>
      </c>
      <c r="C58" s="190" t="str">
        <f t="shared" si="3"/>
        <v>Tstat Sch Htng 25.2 C;</v>
      </c>
    </row>
    <row r="59" spans="1:3" ht="15">
      <c r="A59" s="190" t="str">
        <f t="shared" si="2"/>
        <v>ThermostatSetpoint:SingleHeating,</v>
      </c>
      <c r="B59" s="190" t="s">
        <v>219</v>
      </c>
      <c r="C59" s="190" t="str">
        <f t="shared" si="3"/>
        <v>Tstat Sch Htng 25.4 C;</v>
      </c>
    </row>
    <row r="60" spans="1:3" ht="15">
      <c r="A60" s="190" t="str">
        <f t="shared" si="2"/>
        <v>ThermostatSetpoint:SingleHeating,</v>
      </c>
      <c r="B60" s="190" t="s">
        <v>220</v>
      </c>
      <c r="C60" s="190" t="str">
        <f t="shared" si="3"/>
        <v>Tstat Sch Htng 25.6 C;</v>
      </c>
    </row>
    <row r="61" spans="1:3" ht="15">
      <c r="A61" s="190" t="str">
        <f t="shared" si="2"/>
        <v>ThermostatSetpoint:SingleHeating,</v>
      </c>
      <c r="B61" s="190" t="s">
        <v>221</v>
      </c>
      <c r="C61" s="190" t="str">
        <f t="shared" si="3"/>
        <v>Tstat Sch Htng 25.8 C;</v>
      </c>
    </row>
    <row r="62" spans="1:3" ht="15">
      <c r="A62" s="190" t="str">
        <f t="shared" si="2"/>
        <v>ThermostatSetpoint:SingleHeating,</v>
      </c>
      <c r="B62" s="190" t="s">
        <v>222</v>
      </c>
      <c r="C62" s="190" t="str">
        <f t="shared" si="3"/>
        <v>Tstat Sch Htng 26.0 C;</v>
      </c>
    </row>
    <row r="63" spans="1:3" ht="15">
      <c r="A63" s="190" t="str">
        <f t="shared" ref="A63:A103" si="4">"ThermostatSetpoint:SingleCooling,"</f>
        <v>ThermostatSetpoint:SingleCooling,</v>
      </c>
      <c r="B63" s="190" t="s">
        <v>223</v>
      </c>
      <c r="C63" s="190" t="str">
        <f t="shared" ref="C63:C103" si="5">"Tstat Sch Clng "&amp;LEFT(RIGHT(B63,7),4)&amp;" C;"</f>
        <v>Tstat Sch Clng 19.0 C;</v>
      </c>
    </row>
    <row r="64" spans="1:3" ht="15">
      <c r="A64" s="190" t="str">
        <f t="shared" si="4"/>
        <v>ThermostatSetpoint:SingleCooling,</v>
      </c>
      <c r="B64" s="190" t="s">
        <v>224</v>
      </c>
      <c r="C64" s="190" t="str">
        <f t="shared" si="5"/>
        <v>Tstat Sch Clng 19.2 C;</v>
      </c>
    </row>
    <row r="65" spans="1:3" ht="15">
      <c r="A65" s="190" t="str">
        <f t="shared" si="4"/>
        <v>ThermostatSetpoint:SingleCooling,</v>
      </c>
      <c r="B65" s="190" t="s">
        <v>225</v>
      </c>
      <c r="C65" s="190" t="str">
        <f t="shared" si="5"/>
        <v>Tstat Sch Clng 19.4 C;</v>
      </c>
    </row>
    <row r="66" spans="1:3" ht="15">
      <c r="A66" s="190" t="str">
        <f t="shared" si="4"/>
        <v>ThermostatSetpoint:SingleCooling,</v>
      </c>
      <c r="B66" s="190" t="s">
        <v>226</v>
      </c>
      <c r="C66" s="190" t="str">
        <f t="shared" si="5"/>
        <v>Tstat Sch Clng 19.6 C;</v>
      </c>
    </row>
    <row r="67" spans="1:3" ht="15">
      <c r="A67" s="190" t="str">
        <f t="shared" si="4"/>
        <v>ThermostatSetpoint:SingleCooling,</v>
      </c>
      <c r="B67" s="190" t="s">
        <v>227</v>
      </c>
      <c r="C67" s="190" t="str">
        <f t="shared" si="5"/>
        <v>Tstat Sch Clng 19.8 C;</v>
      </c>
    </row>
    <row r="68" spans="1:3" ht="15">
      <c r="A68" s="190" t="str">
        <f t="shared" si="4"/>
        <v>ThermostatSetpoint:SingleCooling,</v>
      </c>
      <c r="B68" s="190" t="s">
        <v>228</v>
      </c>
      <c r="C68" s="190" t="str">
        <f t="shared" si="5"/>
        <v>Tstat Sch Clng 20.0 C;</v>
      </c>
    </row>
    <row r="69" spans="1:3" ht="15">
      <c r="A69" s="190" t="str">
        <f t="shared" si="4"/>
        <v>ThermostatSetpoint:SingleCooling,</v>
      </c>
      <c r="B69" s="190" t="s">
        <v>229</v>
      </c>
      <c r="C69" s="190" t="str">
        <f t="shared" si="5"/>
        <v>Tstat Sch Clng 20.2 C;</v>
      </c>
    </row>
    <row r="70" spans="1:3" ht="15">
      <c r="A70" s="190" t="str">
        <f t="shared" si="4"/>
        <v>ThermostatSetpoint:SingleCooling,</v>
      </c>
      <c r="B70" s="190" t="s">
        <v>230</v>
      </c>
      <c r="C70" s="190" t="str">
        <f t="shared" si="5"/>
        <v>Tstat Sch Clng 20.4 C;</v>
      </c>
    </row>
    <row r="71" spans="1:3" ht="15">
      <c r="A71" s="190" t="str">
        <f t="shared" si="4"/>
        <v>ThermostatSetpoint:SingleCooling,</v>
      </c>
      <c r="B71" s="190" t="s">
        <v>231</v>
      </c>
      <c r="C71" s="190" t="str">
        <f t="shared" si="5"/>
        <v>Tstat Sch Clng 20.6 C;</v>
      </c>
    </row>
    <row r="72" spans="1:3" ht="15">
      <c r="A72" s="190" t="str">
        <f t="shared" si="4"/>
        <v>ThermostatSetpoint:SingleCooling,</v>
      </c>
      <c r="B72" s="190" t="s">
        <v>232</v>
      </c>
      <c r="C72" s="190" t="str">
        <f t="shared" si="5"/>
        <v>Tstat Sch Clng 20.8 C;</v>
      </c>
    </row>
    <row r="73" spans="1:3" ht="15">
      <c r="A73" s="190" t="str">
        <f t="shared" si="4"/>
        <v>ThermostatSetpoint:SingleCooling,</v>
      </c>
      <c r="B73" s="190" t="s">
        <v>233</v>
      </c>
      <c r="C73" s="190" t="str">
        <f t="shared" si="5"/>
        <v>Tstat Sch Clng 21.0 C;</v>
      </c>
    </row>
    <row r="74" spans="1:3" ht="15">
      <c r="A74" s="190" t="str">
        <f t="shared" si="4"/>
        <v>ThermostatSetpoint:SingleCooling,</v>
      </c>
      <c r="B74" s="190" t="s">
        <v>234</v>
      </c>
      <c r="C74" s="190" t="str">
        <f t="shared" si="5"/>
        <v>Tstat Sch Clng 21.2 C;</v>
      </c>
    </row>
    <row r="75" spans="1:3" ht="15">
      <c r="A75" s="190" t="str">
        <f t="shared" si="4"/>
        <v>ThermostatSetpoint:SingleCooling,</v>
      </c>
      <c r="B75" s="190" t="s">
        <v>235</v>
      </c>
      <c r="C75" s="190" t="str">
        <f t="shared" si="5"/>
        <v>Tstat Sch Clng 21.4 C;</v>
      </c>
    </row>
    <row r="76" spans="1:3" ht="15">
      <c r="A76" s="190" t="str">
        <f t="shared" si="4"/>
        <v>ThermostatSetpoint:SingleCooling,</v>
      </c>
      <c r="B76" s="190" t="s">
        <v>236</v>
      </c>
      <c r="C76" s="190" t="str">
        <f t="shared" si="5"/>
        <v>Tstat Sch Clng 21.6 C;</v>
      </c>
    </row>
    <row r="77" spans="1:3" ht="15">
      <c r="A77" s="190" t="str">
        <f t="shared" si="4"/>
        <v>ThermostatSetpoint:SingleCooling,</v>
      </c>
      <c r="B77" s="190" t="s">
        <v>237</v>
      </c>
      <c r="C77" s="190" t="str">
        <f t="shared" si="5"/>
        <v>Tstat Sch Clng 21.8 C;</v>
      </c>
    </row>
    <row r="78" spans="1:3" ht="15">
      <c r="A78" s="190" t="str">
        <f t="shared" si="4"/>
        <v>ThermostatSetpoint:SingleCooling,</v>
      </c>
      <c r="B78" s="190" t="s">
        <v>238</v>
      </c>
      <c r="C78" s="190" t="str">
        <f t="shared" si="5"/>
        <v>Tstat Sch Clng 22.0 C;</v>
      </c>
    </row>
    <row r="79" spans="1:3" ht="15">
      <c r="A79" s="190" t="str">
        <f t="shared" si="4"/>
        <v>ThermostatSetpoint:SingleCooling,</v>
      </c>
      <c r="B79" s="190" t="s">
        <v>239</v>
      </c>
      <c r="C79" s="190" t="str">
        <f t="shared" si="5"/>
        <v>Tstat Sch Clng 22.2 C;</v>
      </c>
    </row>
    <row r="80" spans="1:3" ht="15">
      <c r="A80" s="190" t="str">
        <f t="shared" si="4"/>
        <v>ThermostatSetpoint:SingleCooling,</v>
      </c>
      <c r="B80" s="190" t="s">
        <v>240</v>
      </c>
      <c r="C80" s="190" t="str">
        <f t="shared" si="5"/>
        <v>Tstat Sch Clng 22.4 C;</v>
      </c>
    </row>
    <row r="81" spans="1:3" ht="15">
      <c r="A81" s="190" t="str">
        <f t="shared" si="4"/>
        <v>ThermostatSetpoint:SingleCooling,</v>
      </c>
      <c r="B81" s="190" t="s">
        <v>241</v>
      </c>
      <c r="C81" s="190" t="str">
        <f t="shared" si="5"/>
        <v>Tstat Sch Clng 22.6 C;</v>
      </c>
    </row>
    <row r="82" spans="1:3" ht="15">
      <c r="A82" s="190" t="str">
        <f t="shared" si="4"/>
        <v>ThermostatSetpoint:SingleCooling,</v>
      </c>
      <c r="B82" s="190" t="s">
        <v>242</v>
      </c>
      <c r="C82" s="190" t="str">
        <f t="shared" si="5"/>
        <v>Tstat Sch Clng 22.8 C;</v>
      </c>
    </row>
    <row r="83" spans="1:3" ht="15">
      <c r="A83" s="190" t="str">
        <f t="shared" si="4"/>
        <v>ThermostatSetpoint:SingleCooling,</v>
      </c>
      <c r="B83" s="190" t="s">
        <v>243</v>
      </c>
      <c r="C83" s="190" t="str">
        <f t="shared" si="5"/>
        <v>Tstat Sch Clng 23.0 C;</v>
      </c>
    </row>
    <row r="84" spans="1:3" ht="15">
      <c r="A84" s="190" t="str">
        <f t="shared" si="4"/>
        <v>ThermostatSetpoint:SingleCooling,</v>
      </c>
      <c r="B84" s="190" t="s">
        <v>244</v>
      </c>
      <c r="C84" s="190" t="str">
        <f t="shared" si="5"/>
        <v>Tstat Sch Clng 23.2 C;</v>
      </c>
    </row>
    <row r="85" spans="1:3" ht="15">
      <c r="A85" s="190" t="str">
        <f t="shared" si="4"/>
        <v>ThermostatSetpoint:SingleCooling,</v>
      </c>
      <c r="B85" s="190" t="s">
        <v>245</v>
      </c>
      <c r="C85" s="190" t="str">
        <f t="shared" si="5"/>
        <v>Tstat Sch Clng 23.4 C;</v>
      </c>
    </row>
    <row r="86" spans="1:3" ht="15">
      <c r="A86" s="190" t="str">
        <f t="shared" si="4"/>
        <v>ThermostatSetpoint:SingleCooling,</v>
      </c>
      <c r="B86" s="190" t="s">
        <v>246</v>
      </c>
      <c r="C86" s="190" t="str">
        <f t="shared" si="5"/>
        <v>Tstat Sch Clng 23.6 C;</v>
      </c>
    </row>
    <row r="87" spans="1:3" ht="15">
      <c r="A87" s="190" t="str">
        <f t="shared" si="4"/>
        <v>ThermostatSetpoint:SingleCooling,</v>
      </c>
      <c r="B87" s="190" t="s">
        <v>247</v>
      </c>
      <c r="C87" s="190" t="str">
        <f t="shared" si="5"/>
        <v>Tstat Sch Clng 23.8 C;</v>
      </c>
    </row>
    <row r="88" spans="1:3" ht="15">
      <c r="A88" s="190" t="str">
        <f t="shared" si="4"/>
        <v>ThermostatSetpoint:SingleCooling,</v>
      </c>
      <c r="B88" s="190" t="s">
        <v>248</v>
      </c>
      <c r="C88" s="190" t="str">
        <f t="shared" si="5"/>
        <v>Tstat Sch Clng 24.0 C;</v>
      </c>
    </row>
    <row r="89" spans="1:3" ht="15">
      <c r="A89" s="190" t="str">
        <f t="shared" si="4"/>
        <v>ThermostatSetpoint:SingleCooling,</v>
      </c>
      <c r="B89" s="190" t="s">
        <v>249</v>
      </c>
      <c r="C89" s="190" t="str">
        <f t="shared" si="5"/>
        <v>Tstat Sch Clng 24.2 C;</v>
      </c>
    </row>
    <row r="90" spans="1:3" ht="15">
      <c r="A90" s="190" t="str">
        <f t="shared" si="4"/>
        <v>ThermostatSetpoint:SingleCooling,</v>
      </c>
      <c r="B90" s="190" t="s">
        <v>250</v>
      </c>
      <c r="C90" s="190" t="str">
        <f t="shared" si="5"/>
        <v>Tstat Sch Clng 24.4 C;</v>
      </c>
    </row>
    <row r="91" spans="1:3" ht="15">
      <c r="A91" s="190" t="str">
        <f t="shared" si="4"/>
        <v>ThermostatSetpoint:SingleCooling,</v>
      </c>
      <c r="B91" s="190" t="s">
        <v>251</v>
      </c>
      <c r="C91" s="190" t="str">
        <f t="shared" si="5"/>
        <v>Tstat Sch Clng 24.6 C;</v>
      </c>
    </row>
    <row r="92" spans="1:3" ht="15">
      <c r="A92" s="190" t="str">
        <f t="shared" si="4"/>
        <v>ThermostatSetpoint:SingleCooling,</v>
      </c>
      <c r="B92" s="190" t="s">
        <v>252</v>
      </c>
      <c r="C92" s="190" t="str">
        <f t="shared" si="5"/>
        <v>Tstat Sch Clng 24.8 C;</v>
      </c>
    </row>
    <row r="93" spans="1:3" ht="15">
      <c r="A93" s="190" t="str">
        <f t="shared" si="4"/>
        <v>ThermostatSetpoint:SingleCooling,</v>
      </c>
      <c r="B93" s="190" t="s">
        <v>253</v>
      </c>
      <c r="C93" s="190" t="str">
        <f t="shared" si="5"/>
        <v>Tstat Sch Clng 25.0 C;</v>
      </c>
    </row>
    <row r="94" spans="1:3" ht="15">
      <c r="A94" s="190" t="str">
        <f t="shared" si="4"/>
        <v>ThermostatSetpoint:SingleCooling,</v>
      </c>
      <c r="B94" s="190" t="s">
        <v>254</v>
      </c>
      <c r="C94" s="190" t="str">
        <f t="shared" si="5"/>
        <v>Tstat Sch Clng 25.2 C;</v>
      </c>
    </row>
    <row r="95" spans="1:3" ht="15">
      <c r="A95" s="190" t="str">
        <f t="shared" si="4"/>
        <v>ThermostatSetpoint:SingleCooling,</v>
      </c>
      <c r="B95" s="190" t="s">
        <v>255</v>
      </c>
      <c r="C95" s="190" t="str">
        <f t="shared" si="5"/>
        <v>Tstat Sch Clng 25.4 C;</v>
      </c>
    </row>
    <row r="96" spans="1:3" ht="15">
      <c r="A96" s="190" t="str">
        <f t="shared" si="4"/>
        <v>ThermostatSetpoint:SingleCooling,</v>
      </c>
      <c r="B96" s="190" t="s">
        <v>256</v>
      </c>
      <c r="C96" s="190" t="str">
        <f t="shared" si="5"/>
        <v>Tstat Sch Clng 25.6 C;</v>
      </c>
    </row>
    <row r="97" spans="1:3" ht="15">
      <c r="A97" s="190" t="str">
        <f t="shared" si="4"/>
        <v>ThermostatSetpoint:SingleCooling,</v>
      </c>
      <c r="B97" s="190" t="s">
        <v>257</v>
      </c>
      <c r="C97" s="190" t="str">
        <f t="shared" si="5"/>
        <v>Tstat Sch Clng 25.8 C;</v>
      </c>
    </row>
    <row r="98" spans="1:3" ht="15">
      <c r="A98" s="190" t="str">
        <f t="shared" si="4"/>
        <v>ThermostatSetpoint:SingleCooling,</v>
      </c>
      <c r="B98" s="190" t="s">
        <v>258</v>
      </c>
      <c r="C98" s="190" t="str">
        <f t="shared" si="5"/>
        <v>Tstat Sch Clng 26.0 C;</v>
      </c>
    </row>
    <row r="99" spans="1:3" ht="15">
      <c r="A99" s="190" t="str">
        <f t="shared" si="4"/>
        <v>ThermostatSetpoint:SingleCooling,</v>
      </c>
      <c r="B99" s="190" t="s">
        <v>259</v>
      </c>
      <c r="C99" s="190" t="str">
        <f t="shared" si="5"/>
        <v>Tstat Sch Clng 26.2 C;</v>
      </c>
    </row>
    <row r="100" spans="1:3" ht="15">
      <c r="A100" s="190" t="str">
        <f t="shared" si="4"/>
        <v>ThermostatSetpoint:SingleCooling,</v>
      </c>
      <c r="B100" s="190" t="s">
        <v>260</v>
      </c>
      <c r="C100" s="190" t="str">
        <f t="shared" si="5"/>
        <v>Tstat Sch Clng 26.4 C;</v>
      </c>
    </row>
    <row r="101" spans="1:3" ht="15">
      <c r="A101" s="190" t="str">
        <f t="shared" si="4"/>
        <v>ThermostatSetpoint:SingleCooling,</v>
      </c>
      <c r="B101" s="190" t="s">
        <v>261</v>
      </c>
      <c r="C101" s="190" t="str">
        <f t="shared" si="5"/>
        <v>Tstat Sch Clng 26.6 C;</v>
      </c>
    </row>
    <row r="102" spans="1:3" ht="15">
      <c r="A102" s="190" t="str">
        <f t="shared" si="4"/>
        <v>ThermostatSetpoint:SingleCooling,</v>
      </c>
      <c r="B102" s="190" t="s">
        <v>262</v>
      </c>
      <c r="C102" s="190" t="str">
        <f t="shared" si="5"/>
        <v>Tstat Sch Clng 26.8 C;</v>
      </c>
    </row>
    <row r="103" spans="1:3" ht="15">
      <c r="A103" s="190" t="str">
        <f t="shared" si="4"/>
        <v>ThermostatSetpoint:SingleCooling,</v>
      </c>
      <c r="B103" s="190" t="s">
        <v>263</v>
      </c>
      <c r="C103" s="190" t="str">
        <f t="shared" si="5"/>
        <v>Tstat Sch Clng 27.0 C;</v>
      </c>
    </row>
    <row r="104" spans="1:3" ht="15">
      <c r="A104" s="190" t="s">
        <v>116</v>
      </c>
      <c r="B104" s="190"/>
      <c r="C104" s="190"/>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57"/>
  <sheetViews>
    <sheetView zoomScaleNormal="100" zoomScalePageLayoutView="60" workbookViewId="0">
      <selection activeCell="A14" sqref="A14"/>
    </sheetView>
  </sheetViews>
  <sheetFormatPr defaultRowHeight="14.25"/>
  <cols>
    <col min="1" max="1" width="40.625" customWidth="1"/>
    <col min="2" max="2" width="33.375" customWidth="1"/>
    <col min="3" max="3" width="27.625" customWidth="1"/>
    <col min="4" max="4" width="28.75" customWidth="1"/>
    <col min="5" max="6" width="9.25" customWidth="1"/>
    <col min="7" max="1025" width="8.125"/>
  </cols>
  <sheetData>
    <row r="1" spans="1:5" ht="15">
      <c r="A1" s="190" t="s">
        <v>116</v>
      </c>
      <c r="B1" s="190"/>
      <c r="C1" s="190"/>
      <c r="D1" s="190"/>
      <c r="E1" s="190"/>
    </row>
    <row r="2" spans="1:5" ht="15">
      <c r="A2" s="190" t="s">
        <v>116</v>
      </c>
      <c r="B2" s="190"/>
      <c r="C2" s="190"/>
      <c r="D2" s="190"/>
      <c r="E2" s="190"/>
    </row>
    <row r="3" spans="1:5" ht="15">
      <c r="A3" s="190" t="s">
        <v>116</v>
      </c>
      <c r="B3" s="190"/>
      <c r="C3" s="190"/>
      <c r="D3" s="190"/>
      <c r="E3" s="190"/>
    </row>
    <row r="4" spans="1:5" ht="15">
      <c r="A4" s="190" t="s">
        <v>155</v>
      </c>
      <c r="B4" s="204" t="s">
        <v>264</v>
      </c>
      <c r="C4" s="193" t="s">
        <v>265</v>
      </c>
      <c r="D4" s="190" t="s">
        <v>266</v>
      </c>
      <c r="E4" s="190"/>
    </row>
    <row r="5" spans="1:5" ht="15">
      <c r="A5" s="190" t="s">
        <v>160</v>
      </c>
      <c r="B5" s="190"/>
      <c r="C5" s="190"/>
      <c r="D5" s="190"/>
      <c r="E5" s="190"/>
    </row>
    <row r="6" spans="1:5" ht="15">
      <c r="A6" s="190" t="str">
        <f>"!"</f>
        <v>!</v>
      </c>
      <c r="B6" s="190"/>
      <c r="C6" s="190"/>
      <c r="D6" s="190"/>
      <c r="E6" s="190"/>
    </row>
    <row r="7" spans="1:5" ht="15">
      <c r="A7" s="190" t="s">
        <v>116</v>
      </c>
      <c r="B7" s="190"/>
      <c r="C7" s="190"/>
      <c r="D7" s="190"/>
      <c r="E7" s="190"/>
    </row>
    <row r="8" spans="1:5" ht="15">
      <c r="A8" s="190" t="str">
        <f t="shared" ref="A8:A39" ca="1" si="0">IF(B8="","","ThermostatSetpoint:DualSetpoint,")</f>
        <v/>
      </c>
      <c r="B8" s="190" t="str">
        <f ca="1">IF(LEFT('$Misc'!F7,5)="ERROR","",IF(COUNTIF('CSV-Stat'!E$7:E$206,'$Misc'!F7)&gt;0,'$Misc'!F7,""))</f>
        <v/>
      </c>
      <c r="C8" s="190" t="str">
        <f t="shared" ref="C8:C71" ca="1" si="1">IF(B8="","","Tstat Sch "&amp;RIGHT(LEFT(B8,25),11)&amp;",")</f>
        <v/>
      </c>
      <c r="D8" s="190" t="str">
        <f t="shared" ref="D8:D71" ca="1" si="2">IF(B8="","","Tstat Sch "&amp;LEFT(B8,11)&amp;" ;")</f>
        <v/>
      </c>
      <c r="E8" s="190"/>
    </row>
    <row r="9" spans="1:5" ht="15">
      <c r="A9" s="190" t="str">
        <f t="shared" ca="1" si="0"/>
        <v/>
      </c>
      <c r="B9" s="190" t="str">
        <f ca="1">IF(LEFT('$Misc'!F8,5)="ERROR","",IF(COUNTIF('CSV-Stat'!E$7:E$206,'$Misc'!F8)&gt;0,'$Misc'!F8,""))</f>
        <v/>
      </c>
      <c r="C9" s="190" t="str">
        <f t="shared" ca="1" si="1"/>
        <v/>
      </c>
      <c r="D9" s="190" t="str">
        <f t="shared" ca="1" si="2"/>
        <v/>
      </c>
      <c r="E9" s="190"/>
    </row>
    <row r="10" spans="1:5" ht="15">
      <c r="A10" s="190" t="str">
        <f t="shared" ca="1" si="0"/>
        <v/>
      </c>
      <c r="B10" s="190" t="str">
        <f ca="1">IF(LEFT('$Misc'!F9,5)="ERROR","",IF(COUNTIF('CSV-Stat'!E$7:E$206,'$Misc'!F9)&gt;0,'$Misc'!F9,""))</f>
        <v/>
      </c>
      <c r="C10" s="190" t="str">
        <f t="shared" ca="1" si="1"/>
        <v/>
      </c>
      <c r="D10" s="190" t="str">
        <f t="shared" ca="1" si="2"/>
        <v/>
      </c>
      <c r="E10" s="190"/>
    </row>
    <row r="11" spans="1:5" ht="15">
      <c r="A11" s="190" t="str">
        <f t="shared" ca="1" si="0"/>
        <v/>
      </c>
      <c r="B11" s="190" t="str">
        <f ca="1">IF(LEFT('$Misc'!F10,5)="ERROR","",IF(COUNTIF('CSV-Stat'!E$7:E$206,'$Misc'!F10)&gt;0,'$Misc'!F10,""))</f>
        <v/>
      </c>
      <c r="C11" s="190" t="str">
        <f t="shared" ca="1" si="1"/>
        <v/>
      </c>
      <c r="D11" s="190" t="str">
        <f t="shared" ca="1" si="2"/>
        <v/>
      </c>
      <c r="E11" s="190"/>
    </row>
    <row r="12" spans="1:5" ht="15">
      <c r="A12" s="190" t="str">
        <f t="shared" ca="1" si="0"/>
        <v/>
      </c>
      <c r="B12" s="190" t="str">
        <f ca="1">IF(LEFT('$Misc'!F11,5)="ERROR","",IF(COUNTIF('CSV-Stat'!E$7:E$206,'$Misc'!F11)&gt;0,'$Misc'!F11,""))</f>
        <v/>
      </c>
      <c r="C12" s="190" t="str">
        <f t="shared" ca="1" si="1"/>
        <v/>
      </c>
      <c r="D12" s="190" t="str">
        <f t="shared" ca="1" si="2"/>
        <v/>
      </c>
      <c r="E12" s="190"/>
    </row>
    <row r="13" spans="1:5" ht="15">
      <c r="A13" s="190" t="str">
        <f t="shared" ca="1" si="0"/>
        <v/>
      </c>
      <c r="B13" s="190" t="str">
        <f ca="1">IF(LEFT('$Misc'!F12,5)="ERROR","",IF(COUNTIF('CSV-Stat'!E$7:E$206,'$Misc'!F12)&gt;0,'$Misc'!F12,""))</f>
        <v/>
      </c>
      <c r="C13" s="190" t="str">
        <f t="shared" ca="1" si="1"/>
        <v/>
      </c>
      <c r="D13" s="190" t="str">
        <f t="shared" ca="1" si="2"/>
        <v/>
      </c>
      <c r="E13" s="190"/>
    </row>
    <row r="14" spans="1:5" ht="15">
      <c r="A14" s="190" t="str">
        <f t="shared" ca="1" si="0"/>
        <v/>
      </c>
      <c r="B14" s="190" t="str">
        <f ca="1">IF(LEFT('$Misc'!F13,5)="ERROR","",IF(COUNTIF('CSV-Stat'!E$7:E$206,'$Misc'!F13)&gt;0,'$Misc'!F13,""))</f>
        <v/>
      </c>
      <c r="C14" s="190" t="str">
        <f t="shared" ca="1" si="1"/>
        <v/>
      </c>
      <c r="D14" s="190" t="str">
        <f t="shared" ca="1" si="2"/>
        <v/>
      </c>
      <c r="E14" s="190"/>
    </row>
    <row r="15" spans="1:5" ht="15">
      <c r="A15" s="190" t="str">
        <f t="shared" ca="1" si="0"/>
        <v/>
      </c>
      <c r="B15" s="190" t="str">
        <f ca="1">IF(LEFT('$Misc'!F14,5)="ERROR","",IF(COUNTIF('CSV-Stat'!E$7:E$206,'$Misc'!F14)&gt;0,'$Misc'!F14,""))</f>
        <v/>
      </c>
      <c r="C15" s="190" t="str">
        <f t="shared" ca="1" si="1"/>
        <v/>
      </c>
      <c r="D15" s="190" t="str">
        <f t="shared" ca="1" si="2"/>
        <v/>
      </c>
      <c r="E15" s="190"/>
    </row>
    <row r="16" spans="1:5" ht="15">
      <c r="A16" s="190" t="str">
        <f t="shared" ca="1" si="0"/>
        <v/>
      </c>
      <c r="B16" s="190" t="str">
        <f ca="1">IF(LEFT('$Misc'!F15,5)="ERROR","",IF(COUNTIF('CSV-Stat'!E$7:E$206,'$Misc'!F15)&gt;0,'$Misc'!F15,""))</f>
        <v/>
      </c>
      <c r="C16" s="190" t="str">
        <f t="shared" ca="1" si="1"/>
        <v/>
      </c>
      <c r="D16" s="190" t="str">
        <f t="shared" ca="1" si="2"/>
        <v/>
      </c>
      <c r="E16" s="190"/>
    </row>
    <row r="17" spans="1:5" ht="15">
      <c r="A17" s="190" t="str">
        <f t="shared" ca="1" si="0"/>
        <v/>
      </c>
      <c r="B17" s="190" t="str">
        <f ca="1">IF(LEFT('$Misc'!F16,5)="ERROR","",IF(COUNTIF('CSV-Stat'!E$7:E$206,'$Misc'!F16)&gt;0,'$Misc'!F16,""))</f>
        <v/>
      </c>
      <c r="C17" s="190" t="str">
        <f t="shared" ca="1" si="1"/>
        <v/>
      </c>
      <c r="D17" s="190" t="str">
        <f t="shared" ca="1" si="2"/>
        <v/>
      </c>
      <c r="E17" s="190"/>
    </row>
    <row r="18" spans="1:5" ht="15">
      <c r="A18" s="190" t="str">
        <f t="shared" ca="1" si="0"/>
        <v/>
      </c>
      <c r="B18" s="190" t="str">
        <f ca="1">IF(LEFT('$Misc'!F17,5)="ERROR","",IF(COUNTIF('CSV-Stat'!E$7:E$206,'$Misc'!F17)&gt;0,'$Misc'!F17,""))</f>
        <v/>
      </c>
      <c r="C18" s="190" t="str">
        <f t="shared" ca="1" si="1"/>
        <v/>
      </c>
      <c r="D18" s="190" t="str">
        <f t="shared" ca="1" si="2"/>
        <v/>
      </c>
      <c r="E18" s="190"/>
    </row>
    <row r="19" spans="1:5" ht="15">
      <c r="A19" s="190" t="str">
        <f t="shared" ca="1" si="0"/>
        <v/>
      </c>
      <c r="B19" s="190" t="str">
        <f ca="1">IF(LEFT('$Misc'!F18,5)="ERROR","",IF(COUNTIF('CSV-Stat'!E$7:E$206,'$Misc'!F18)&gt;0,'$Misc'!F18,""))</f>
        <v/>
      </c>
      <c r="C19" s="190" t="str">
        <f t="shared" ca="1" si="1"/>
        <v/>
      </c>
      <c r="D19" s="190" t="str">
        <f t="shared" ca="1" si="2"/>
        <v/>
      </c>
      <c r="E19" s="190"/>
    </row>
    <row r="20" spans="1:5" ht="15">
      <c r="A20" s="190" t="str">
        <f t="shared" ca="1" si="0"/>
        <v/>
      </c>
      <c r="B20" s="190" t="str">
        <f ca="1">IF(LEFT('$Misc'!F19,5)="ERROR","",IF(COUNTIF('CSV-Stat'!E$7:E$206,'$Misc'!F19)&gt;0,'$Misc'!F19,""))</f>
        <v/>
      </c>
      <c r="C20" s="190" t="str">
        <f t="shared" ca="1" si="1"/>
        <v/>
      </c>
      <c r="D20" s="190" t="str">
        <f t="shared" ca="1" si="2"/>
        <v/>
      </c>
      <c r="E20" s="190"/>
    </row>
    <row r="21" spans="1:5" ht="15">
      <c r="A21" s="190" t="str">
        <f t="shared" ca="1" si="0"/>
        <v/>
      </c>
      <c r="B21" s="190" t="str">
        <f ca="1">IF(LEFT('$Misc'!F20,5)="ERROR","",IF(COUNTIF('CSV-Stat'!E$7:E$206,'$Misc'!F20)&gt;0,'$Misc'!F20,""))</f>
        <v/>
      </c>
      <c r="C21" s="190" t="str">
        <f t="shared" ca="1" si="1"/>
        <v/>
      </c>
      <c r="D21" s="190" t="str">
        <f t="shared" ca="1" si="2"/>
        <v/>
      </c>
      <c r="E21" s="190"/>
    </row>
    <row r="22" spans="1:5" ht="15">
      <c r="A22" s="190" t="str">
        <f t="shared" ca="1" si="0"/>
        <v/>
      </c>
      <c r="B22" s="190" t="str">
        <f ca="1">IF(LEFT('$Misc'!F21,5)="ERROR","",IF(COUNTIF('CSV-Stat'!E$7:E$206,'$Misc'!F21)&gt;0,'$Misc'!F21,""))</f>
        <v/>
      </c>
      <c r="C22" s="190" t="str">
        <f t="shared" ca="1" si="1"/>
        <v/>
      </c>
      <c r="D22" s="190" t="str">
        <f t="shared" ca="1" si="2"/>
        <v/>
      </c>
      <c r="E22" s="190"/>
    </row>
    <row r="23" spans="1:5" ht="15">
      <c r="A23" s="190" t="str">
        <f t="shared" ca="1" si="0"/>
        <v/>
      </c>
      <c r="B23" s="190" t="str">
        <f ca="1">IF(LEFT('$Misc'!F22,5)="ERROR","",IF(COUNTIF('CSV-Stat'!E$7:E$206,'$Misc'!F22)&gt;0,'$Misc'!F22,""))</f>
        <v/>
      </c>
      <c r="C23" s="190" t="str">
        <f t="shared" ca="1" si="1"/>
        <v/>
      </c>
      <c r="D23" s="190" t="str">
        <f t="shared" ca="1" si="2"/>
        <v/>
      </c>
      <c r="E23" s="190"/>
    </row>
    <row r="24" spans="1:5" ht="15">
      <c r="A24" s="190" t="str">
        <f t="shared" ca="1" si="0"/>
        <v/>
      </c>
      <c r="B24" s="190" t="str">
        <f ca="1">IF(LEFT('$Misc'!F23,5)="ERROR","",IF(COUNTIF('CSV-Stat'!E$7:E$206,'$Misc'!F23)&gt;0,'$Misc'!F23,""))</f>
        <v/>
      </c>
      <c r="C24" s="190" t="str">
        <f t="shared" ca="1" si="1"/>
        <v/>
      </c>
      <c r="D24" s="190" t="str">
        <f t="shared" ca="1" si="2"/>
        <v/>
      </c>
      <c r="E24" s="190"/>
    </row>
    <row r="25" spans="1:5" ht="15">
      <c r="A25" s="190" t="str">
        <f t="shared" ca="1" si="0"/>
        <v/>
      </c>
      <c r="B25" s="190" t="str">
        <f ca="1">IF(LEFT('$Misc'!F24,5)="ERROR","",IF(COUNTIF('CSV-Stat'!E$7:E$206,'$Misc'!F24)&gt;0,'$Misc'!F24,""))</f>
        <v/>
      </c>
      <c r="C25" s="190" t="str">
        <f t="shared" ca="1" si="1"/>
        <v/>
      </c>
      <c r="D25" s="190" t="str">
        <f t="shared" ca="1" si="2"/>
        <v/>
      </c>
      <c r="E25" s="190"/>
    </row>
    <row r="26" spans="1:5" ht="15">
      <c r="A26" s="190" t="str">
        <f t="shared" ca="1" si="0"/>
        <v/>
      </c>
      <c r="B26" s="190" t="str">
        <f ca="1">IF(LEFT('$Misc'!F25,5)="ERROR","",IF(COUNTIF('CSV-Stat'!E$7:E$206,'$Misc'!F25)&gt;0,'$Misc'!F25,""))</f>
        <v/>
      </c>
      <c r="C26" s="190" t="str">
        <f t="shared" ca="1" si="1"/>
        <v/>
      </c>
      <c r="D26" s="190" t="str">
        <f t="shared" ca="1" si="2"/>
        <v/>
      </c>
      <c r="E26" s="190"/>
    </row>
    <row r="27" spans="1:5" ht="15">
      <c r="A27" s="190" t="str">
        <f t="shared" ca="1" si="0"/>
        <v/>
      </c>
      <c r="B27" s="190" t="str">
        <f ca="1">IF(LEFT('$Misc'!F26,5)="ERROR","",IF(COUNTIF('CSV-Stat'!E$7:E$206,'$Misc'!F26)&gt;0,'$Misc'!F26,""))</f>
        <v/>
      </c>
      <c r="C27" s="190" t="str">
        <f t="shared" ca="1" si="1"/>
        <v/>
      </c>
      <c r="D27" s="190" t="str">
        <f t="shared" ca="1" si="2"/>
        <v/>
      </c>
      <c r="E27" s="190"/>
    </row>
    <row r="28" spans="1:5" ht="15">
      <c r="A28" s="190" t="str">
        <f t="shared" ca="1" si="0"/>
        <v/>
      </c>
      <c r="B28" s="190" t="str">
        <f ca="1">IF(LEFT('$Misc'!F27,5)="ERROR","",IF(COUNTIF('CSV-Stat'!E$7:E$206,'$Misc'!F27)&gt;0,'$Misc'!F27,""))</f>
        <v/>
      </c>
      <c r="C28" s="190" t="str">
        <f t="shared" ca="1" si="1"/>
        <v/>
      </c>
      <c r="D28" s="190" t="str">
        <f t="shared" ca="1" si="2"/>
        <v/>
      </c>
      <c r="E28" s="190"/>
    </row>
    <row r="29" spans="1:5" ht="15">
      <c r="A29" s="190" t="str">
        <f t="shared" ca="1" si="0"/>
        <v/>
      </c>
      <c r="B29" s="190" t="str">
        <f ca="1">IF(LEFT('$Misc'!F28,5)="ERROR","",IF(COUNTIF('CSV-Stat'!E$7:E$206,'$Misc'!F28)&gt;0,'$Misc'!F28,""))</f>
        <v/>
      </c>
      <c r="C29" s="190" t="str">
        <f t="shared" ca="1" si="1"/>
        <v/>
      </c>
      <c r="D29" s="190" t="str">
        <f t="shared" ca="1" si="2"/>
        <v/>
      </c>
      <c r="E29" s="190"/>
    </row>
    <row r="30" spans="1:5" ht="15">
      <c r="A30" s="190" t="str">
        <f t="shared" ca="1" si="0"/>
        <v/>
      </c>
      <c r="B30" s="190" t="str">
        <f ca="1">IF(LEFT('$Misc'!F29,5)="ERROR","",IF(COUNTIF('CSV-Stat'!E$7:E$206,'$Misc'!F29)&gt;0,'$Misc'!F29,""))</f>
        <v/>
      </c>
      <c r="C30" s="190" t="str">
        <f t="shared" ca="1" si="1"/>
        <v/>
      </c>
      <c r="D30" s="190" t="str">
        <f t="shared" ca="1" si="2"/>
        <v/>
      </c>
      <c r="E30" s="190"/>
    </row>
    <row r="31" spans="1:5" ht="15">
      <c r="A31" s="190" t="str">
        <f t="shared" ca="1" si="0"/>
        <v/>
      </c>
      <c r="B31" s="190" t="str">
        <f ca="1">IF(LEFT('$Misc'!F30,5)="ERROR","",IF(COUNTIF('CSV-Stat'!E$7:E$206,'$Misc'!F30)&gt;0,'$Misc'!F30,""))</f>
        <v/>
      </c>
      <c r="C31" s="190" t="str">
        <f t="shared" ca="1" si="1"/>
        <v/>
      </c>
      <c r="D31" s="190" t="str">
        <f t="shared" ca="1" si="2"/>
        <v/>
      </c>
      <c r="E31" s="190"/>
    </row>
    <row r="32" spans="1:5" ht="15">
      <c r="A32" s="190" t="str">
        <f t="shared" ca="1" si="0"/>
        <v/>
      </c>
      <c r="B32" s="190" t="str">
        <f ca="1">IF(LEFT('$Misc'!F31,5)="ERROR","",IF(COUNTIF('CSV-Stat'!E$7:E$206,'$Misc'!F31)&gt;0,'$Misc'!F31,""))</f>
        <v/>
      </c>
      <c r="C32" s="190" t="str">
        <f t="shared" ca="1" si="1"/>
        <v/>
      </c>
      <c r="D32" s="190" t="str">
        <f t="shared" ca="1" si="2"/>
        <v/>
      </c>
      <c r="E32" s="190"/>
    </row>
    <row r="33" spans="1:5" ht="15">
      <c r="A33" s="190" t="str">
        <f t="shared" ca="1" si="0"/>
        <v/>
      </c>
      <c r="B33" s="190" t="str">
        <f ca="1">IF(LEFT('$Misc'!F32,5)="ERROR","",IF(COUNTIF('CSV-Stat'!E$7:E$206,'$Misc'!F32)&gt;0,'$Misc'!F32,""))</f>
        <v/>
      </c>
      <c r="C33" s="190" t="str">
        <f t="shared" ca="1" si="1"/>
        <v/>
      </c>
      <c r="D33" s="190" t="str">
        <f t="shared" ca="1" si="2"/>
        <v/>
      </c>
      <c r="E33" s="190"/>
    </row>
    <row r="34" spans="1:5" ht="15">
      <c r="A34" s="190" t="str">
        <f t="shared" ca="1" si="0"/>
        <v/>
      </c>
      <c r="B34" s="190" t="str">
        <f ca="1">IF(LEFT('$Misc'!F33,5)="ERROR","",IF(COUNTIF('CSV-Stat'!E$7:E$206,'$Misc'!F33)&gt;0,'$Misc'!F33,""))</f>
        <v/>
      </c>
      <c r="C34" s="190" t="str">
        <f t="shared" ca="1" si="1"/>
        <v/>
      </c>
      <c r="D34" s="190" t="str">
        <f t="shared" ca="1" si="2"/>
        <v/>
      </c>
      <c r="E34" s="190"/>
    </row>
    <row r="35" spans="1:5" ht="15">
      <c r="A35" s="190" t="str">
        <f t="shared" ca="1" si="0"/>
        <v/>
      </c>
      <c r="B35" s="190" t="str">
        <f ca="1">IF(LEFT('$Misc'!F34,5)="ERROR","",IF(COUNTIF('CSV-Stat'!E$7:E$206,'$Misc'!F34)&gt;0,'$Misc'!F34,""))</f>
        <v/>
      </c>
      <c r="C35" s="190" t="str">
        <f t="shared" ca="1" si="1"/>
        <v/>
      </c>
      <c r="D35" s="190" t="str">
        <f t="shared" ca="1" si="2"/>
        <v/>
      </c>
      <c r="E35" s="190"/>
    </row>
    <row r="36" spans="1:5" ht="15">
      <c r="A36" s="190" t="str">
        <f t="shared" ca="1" si="0"/>
        <v/>
      </c>
      <c r="B36" s="190" t="str">
        <f ca="1">IF(LEFT('$Misc'!F35,5)="ERROR","",IF(COUNTIF('CSV-Stat'!E$7:E$206,'$Misc'!F35)&gt;0,'$Misc'!F35,""))</f>
        <v/>
      </c>
      <c r="C36" s="190" t="str">
        <f t="shared" ca="1" si="1"/>
        <v/>
      </c>
      <c r="D36" s="190" t="str">
        <f t="shared" ca="1" si="2"/>
        <v/>
      </c>
      <c r="E36" s="190"/>
    </row>
    <row r="37" spans="1:5" ht="15">
      <c r="A37" s="190" t="str">
        <f t="shared" ca="1" si="0"/>
        <v/>
      </c>
      <c r="B37" s="190" t="str">
        <f ca="1">IF(LEFT('$Misc'!F36,5)="ERROR","",IF(COUNTIF('CSV-Stat'!E$7:E$206,'$Misc'!F36)&gt;0,'$Misc'!F36,""))</f>
        <v/>
      </c>
      <c r="C37" s="190" t="str">
        <f t="shared" ca="1" si="1"/>
        <v/>
      </c>
      <c r="D37" s="190" t="str">
        <f t="shared" ca="1" si="2"/>
        <v/>
      </c>
      <c r="E37" s="190"/>
    </row>
    <row r="38" spans="1:5" ht="15">
      <c r="A38" s="190" t="str">
        <f t="shared" ca="1" si="0"/>
        <v/>
      </c>
      <c r="B38" s="190" t="str">
        <f ca="1">IF(LEFT('$Misc'!F37,5)="ERROR","",IF(COUNTIF('CSV-Stat'!E$7:E$206,'$Misc'!F37)&gt;0,'$Misc'!F37,""))</f>
        <v/>
      </c>
      <c r="C38" s="190" t="str">
        <f t="shared" ca="1" si="1"/>
        <v/>
      </c>
      <c r="D38" s="190" t="str">
        <f t="shared" ca="1" si="2"/>
        <v/>
      </c>
      <c r="E38" s="190"/>
    </row>
    <row r="39" spans="1:5" ht="15">
      <c r="A39" s="190" t="str">
        <f t="shared" ca="1" si="0"/>
        <v/>
      </c>
      <c r="B39" s="190" t="str">
        <f ca="1">IF(LEFT('$Misc'!F38,5)="ERROR","",IF(COUNTIF('CSV-Stat'!E$7:E$206,'$Misc'!F38)&gt;0,'$Misc'!F38,""))</f>
        <v/>
      </c>
      <c r="C39" s="190" t="str">
        <f t="shared" ca="1" si="1"/>
        <v/>
      </c>
      <c r="D39" s="190" t="str">
        <f t="shared" ca="1" si="2"/>
        <v/>
      </c>
      <c r="E39" s="190"/>
    </row>
    <row r="40" spans="1:5" ht="15">
      <c r="A40" s="190" t="str">
        <f t="shared" ref="A40:A56" ca="1" si="3">IF(B40="","","ThermostatSetpoint:DualSetpoint,")</f>
        <v/>
      </c>
      <c r="B40" s="190" t="str">
        <f ca="1">IF(LEFT('$Misc'!F39,5)="ERROR","",IF(COUNTIF('CSV-Stat'!E$7:E$206,'$Misc'!F39)&gt;0,'$Misc'!F39,""))</f>
        <v/>
      </c>
      <c r="C40" s="190" t="str">
        <f t="shared" ca="1" si="1"/>
        <v/>
      </c>
      <c r="D40" s="190" t="str">
        <f t="shared" ca="1" si="2"/>
        <v/>
      </c>
      <c r="E40" s="190"/>
    </row>
    <row r="41" spans="1:5" ht="15">
      <c r="A41" s="190" t="str">
        <f t="shared" ca="1" si="3"/>
        <v/>
      </c>
      <c r="B41" s="190" t="str">
        <f ca="1">IF(LEFT('$Misc'!F40,5)="ERROR","",IF(COUNTIF('CSV-Stat'!E$7:E$206,'$Misc'!F40)&gt;0,'$Misc'!F40,""))</f>
        <v/>
      </c>
      <c r="C41" s="190" t="str">
        <f t="shared" ca="1" si="1"/>
        <v/>
      </c>
      <c r="D41" s="190" t="str">
        <f t="shared" ca="1" si="2"/>
        <v/>
      </c>
      <c r="E41" s="190"/>
    </row>
    <row r="42" spans="1:5" ht="15">
      <c r="A42" s="190" t="str">
        <f t="shared" ca="1" si="3"/>
        <v/>
      </c>
      <c r="B42" s="190" t="str">
        <f ca="1">IF(LEFT('$Misc'!F41,5)="ERROR","",IF(COUNTIF('CSV-Stat'!E$7:E$206,'$Misc'!F41)&gt;0,'$Misc'!F41,""))</f>
        <v/>
      </c>
      <c r="C42" s="190" t="str">
        <f t="shared" ca="1" si="1"/>
        <v/>
      </c>
      <c r="D42" s="190" t="str">
        <f t="shared" ca="1" si="2"/>
        <v/>
      </c>
      <c r="E42" s="190"/>
    </row>
    <row r="43" spans="1:5" ht="15">
      <c r="A43" s="190" t="str">
        <f t="shared" ca="1" si="3"/>
        <v/>
      </c>
      <c r="B43" s="190" t="str">
        <f ca="1">IF(LEFT('$Misc'!F42,5)="ERROR","",IF(COUNTIF('CSV-Stat'!E$7:E$206,'$Misc'!F42)&gt;0,'$Misc'!F42,""))</f>
        <v/>
      </c>
      <c r="C43" s="190" t="str">
        <f t="shared" ca="1" si="1"/>
        <v/>
      </c>
      <c r="D43" s="190" t="str">
        <f t="shared" ca="1" si="2"/>
        <v/>
      </c>
      <c r="E43" s="190"/>
    </row>
    <row r="44" spans="1:5" ht="15">
      <c r="A44" s="190" t="str">
        <f t="shared" ca="1" si="3"/>
        <v/>
      </c>
      <c r="B44" s="190" t="str">
        <f ca="1">IF(LEFT('$Misc'!F43,5)="ERROR","",IF(COUNTIF('CSV-Stat'!E$7:E$206,'$Misc'!F43)&gt;0,'$Misc'!F43,""))</f>
        <v/>
      </c>
      <c r="C44" s="190" t="str">
        <f t="shared" ca="1" si="1"/>
        <v/>
      </c>
      <c r="D44" s="190" t="str">
        <f t="shared" ca="1" si="2"/>
        <v/>
      </c>
      <c r="E44" s="190"/>
    </row>
    <row r="45" spans="1:5" ht="15">
      <c r="A45" s="190" t="str">
        <f t="shared" ca="1" si="3"/>
        <v/>
      </c>
      <c r="B45" s="190" t="str">
        <f ca="1">IF(LEFT('$Misc'!F44,5)="ERROR","",IF(COUNTIF('CSV-Stat'!E$7:E$206,'$Misc'!F44)&gt;0,'$Misc'!F44,""))</f>
        <v/>
      </c>
      <c r="C45" s="190" t="str">
        <f t="shared" ca="1" si="1"/>
        <v/>
      </c>
      <c r="D45" s="190" t="str">
        <f t="shared" ca="1" si="2"/>
        <v/>
      </c>
      <c r="E45" s="190"/>
    </row>
    <row r="46" spans="1:5" ht="15">
      <c r="A46" s="190" t="str">
        <f t="shared" ca="1" si="3"/>
        <v/>
      </c>
      <c r="B46" s="190" t="str">
        <f ca="1">IF(LEFT('$Misc'!F45,5)="ERROR","",IF(COUNTIF('CSV-Stat'!E$7:E$206,'$Misc'!F45)&gt;0,'$Misc'!F45,""))</f>
        <v/>
      </c>
      <c r="C46" s="190" t="str">
        <f t="shared" ca="1" si="1"/>
        <v/>
      </c>
      <c r="D46" s="190" t="str">
        <f t="shared" ca="1" si="2"/>
        <v/>
      </c>
      <c r="E46" s="190"/>
    </row>
    <row r="47" spans="1:5" ht="15">
      <c r="A47" s="190" t="str">
        <f t="shared" ca="1" si="3"/>
        <v/>
      </c>
      <c r="B47" s="190" t="str">
        <f ca="1">IF(LEFT('$Misc'!F46,5)="ERROR","",IF(COUNTIF('CSV-Stat'!E$7:E$206,'$Misc'!F46)&gt;0,'$Misc'!F46,""))</f>
        <v/>
      </c>
      <c r="C47" s="190" t="str">
        <f t="shared" ca="1" si="1"/>
        <v/>
      </c>
      <c r="D47" s="190" t="str">
        <f t="shared" ca="1" si="2"/>
        <v/>
      </c>
      <c r="E47" s="190"/>
    </row>
    <row r="48" spans="1:5" ht="15">
      <c r="A48" s="190" t="str">
        <f t="shared" ca="1" si="3"/>
        <v/>
      </c>
      <c r="B48" s="190" t="str">
        <f ca="1">IF(LEFT('$Misc'!F47,5)="ERROR","",IF(COUNTIF('CSV-Stat'!E$7:E$206,'$Misc'!F47)&gt;0,'$Misc'!F47,""))</f>
        <v/>
      </c>
      <c r="C48" s="190" t="str">
        <f t="shared" ca="1" si="1"/>
        <v/>
      </c>
      <c r="D48" s="190" t="str">
        <f t="shared" ca="1" si="2"/>
        <v/>
      </c>
      <c r="E48" s="190"/>
    </row>
    <row r="49" spans="1:5" ht="15">
      <c r="A49" s="190" t="str">
        <f t="shared" ca="1" si="3"/>
        <v/>
      </c>
      <c r="B49" s="190" t="str">
        <f ca="1">IF(LEFT('$Misc'!F48,5)="ERROR","",IF(COUNTIF('CSV-Stat'!E$7:E$206,'$Misc'!F48)&gt;0,'$Misc'!F48,""))</f>
        <v/>
      </c>
      <c r="C49" s="190" t="str">
        <f t="shared" ca="1" si="1"/>
        <v/>
      </c>
      <c r="D49" s="190" t="str">
        <f t="shared" ca="1" si="2"/>
        <v/>
      </c>
      <c r="E49" s="190"/>
    </row>
    <row r="50" spans="1:5" ht="15">
      <c r="A50" s="190" t="str">
        <f t="shared" ca="1" si="3"/>
        <v/>
      </c>
      <c r="B50" s="190" t="str">
        <f ca="1">IF(LEFT('$Misc'!F49,5)="ERROR","",IF(COUNTIF('CSV-Stat'!E$7:E$206,'$Misc'!F49)&gt;0,'$Misc'!F49,""))</f>
        <v/>
      </c>
      <c r="C50" s="190" t="str">
        <f t="shared" ca="1" si="1"/>
        <v/>
      </c>
      <c r="D50" s="190" t="str">
        <f t="shared" ca="1" si="2"/>
        <v/>
      </c>
      <c r="E50" s="190"/>
    </row>
    <row r="51" spans="1:5" ht="15">
      <c r="A51" s="190" t="str">
        <f t="shared" ca="1" si="3"/>
        <v/>
      </c>
      <c r="B51" s="190" t="str">
        <f ca="1">IF(LEFT('$Misc'!F50,5)="ERROR","",IF(COUNTIF('CSV-Stat'!E$7:E$206,'$Misc'!F50)&gt;0,'$Misc'!F50,""))</f>
        <v/>
      </c>
      <c r="C51" s="190" t="str">
        <f t="shared" ca="1" si="1"/>
        <v/>
      </c>
      <c r="D51" s="190" t="str">
        <f t="shared" ca="1" si="2"/>
        <v/>
      </c>
      <c r="E51" s="190"/>
    </row>
    <row r="52" spans="1:5" ht="15">
      <c r="A52" s="190" t="str">
        <f t="shared" ca="1" si="3"/>
        <v/>
      </c>
      <c r="B52" s="190" t="str">
        <f ca="1">IF(LEFT('$Misc'!F51,5)="ERROR","",IF(COUNTIF('CSV-Stat'!E$7:E$206,'$Misc'!F51)&gt;0,'$Misc'!F51,""))</f>
        <v/>
      </c>
      <c r="C52" s="190" t="str">
        <f t="shared" ca="1" si="1"/>
        <v/>
      </c>
      <c r="D52" s="190" t="str">
        <f t="shared" ca="1" si="2"/>
        <v/>
      </c>
      <c r="E52" s="190"/>
    </row>
    <row r="53" spans="1:5" ht="15">
      <c r="A53" s="190" t="str">
        <f t="shared" ca="1" si="3"/>
        <v/>
      </c>
      <c r="B53" s="190" t="str">
        <f ca="1">IF(LEFT('$Misc'!F52,5)="ERROR","",IF(COUNTIF('CSV-Stat'!E$7:E$206,'$Misc'!F52)&gt;0,'$Misc'!F52,""))</f>
        <v/>
      </c>
      <c r="C53" s="190" t="str">
        <f t="shared" ca="1" si="1"/>
        <v/>
      </c>
      <c r="D53" s="190" t="str">
        <f t="shared" ca="1" si="2"/>
        <v/>
      </c>
      <c r="E53" s="190"/>
    </row>
    <row r="54" spans="1:5" ht="15">
      <c r="A54" s="190" t="str">
        <f t="shared" ca="1" si="3"/>
        <v/>
      </c>
      <c r="B54" s="190" t="str">
        <f ca="1">IF(LEFT('$Misc'!F53,5)="ERROR","",IF(COUNTIF('CSV-Stat'!E$7:E$206,'$Misc'!F53)&gt;0,'$Misc'!F53,""))</f>
        <v/>
      </c>
      <c r="C54" s="190" t="str">
        <f t="shared" ca="1" si="1"/>
        <v/>
      </c>
      <c r="D54" s="190" t="str">
        <f t="shared" ca="1" si="2"/>
        <v/>
      </c>
      <c r="E54" s="190"/>
    </row>
    <row r="55" spans="1:5" ht="15">
      <c r="A55" s="190" t="str">
        <f t="shared" ca="1" si="3"/>
        <v/>
      </c>
      <c r="B55" s="190" t="str">
        <f ca="1">IF(LEFT('$Misc'!F54,5)="ERROR","",IF(COUNTIF('CSV-Stat'!E$7:E$206,'$Misc'!F54)&gt;0,'$Misc'!F54,""))</f>
        <v/>
      </c>
      <c r="C55" s="190" t="str">
        <f t="shared" ca="1" si="1"/>
        <v/>
      </c>
      <c r="D55" s="190" t="str">
        <f t="shared" ca="1" si="2"/>
        <v/>
      </c>
      <c r="E55" s="190"/>
    </row>
    <row r="56" spans="1:5" ht="15">
      <c r="A56" s="190" t="str">
        <f t="shared" ca="1" si="3"/>
        <v/>
      </c>
      <c r="B56" s="190" t="str">
        <f ca="1">IF(LEFT('$Misc'!F55,5)="ERROR","",IF(COUNTIF('CSV-Stat'!E$7:E$206,'$Misc'!F55)&gt;0,'$Misc'!F55,""))</f>
        <v/>
      </c>
      <c r="C56" s="190" t="str">
        <f t="shared" ca="1" si="1"/>
        <v/>
      </c>
      <c r="D56" s="190" t="str">
        <f t="shared" ca="1" si="2"/>
        <v/>
      </c>
      <c r="E56" s="190"/>
    </row>
    <row r="57" spans="1:5" ht="15">
      <c r="A57" s="190" t="str">
        <f ca="1">IF(B58="","","ThermostatSetpoint:DualSetpoint,")</f>
        <v/>
      </c>
      <c r="B57" s="190" t="str">
        <f ca="1">IF(LEFT('$Misc'!F56,5)="ERROR","",IF(COUNTIF('CSV-Stat'!E$7:E$206,'$Misc'!F56)&gt;0,'$Misc'!F56,""))</f>
        <v/>
      </c>
      <c r="C57" s="190" t="str">
        <f t="shared" ca="1" si="1"/>
        <v/>
      </c>
      <c r="D57" s="190" t="str">
        <f t="shared" ca="1" si="2"/>
        <v/>
      </c>
      <c r="E57" s="190"/>
    </row>
    <row r="58" spans="1:5" ht="15">
      <c r="A58" s="190" t="str">
        <f t="shared" ref="A58:A121" ca="1" si="4">IF(B58="","","ThermostatSetpoint:DualSetpoint,")</f>
        <v/>
      </c>
      <c r="B58" s="190" t="str">
        <f ca="1">IF(LEFT('$Misc'!G7,5)="ERROR","",IF(COUNTIF('CSV-Stat'!$E$7:$E$206,'$Misc'!G7)&gt;0,'$Misc'!G7,""))</f>
        <v/>
      </c>
      <c r="C58" s="190" t="str">
        <f t="shared" ca="1" si="1"/>
        <v/>
      </c>
      <c r="D58" s="190" t="str">
        <f t="shared" ca="1" si="2"/>
        <v/>
      </c>
      <c r="E58" s="190"/>
    </row>
    <row r="59" spans="1:5" ht="15">
      <c r="A59" s="190" t="str">
        <f t="shared" ca="1" si="4"/>
        <v/>
      </c>
      <c r="B59" s="190" t="str">
        <f ca="1">IF(LEFT('$Misc'!G8,5)="ERROR","",IF(COUNTIF('CSV-Stat'!$E$7:$E$206,'$Misc'!G8)&gt;0,'$Misc'!G8,""))</f>
        <v/>
      </c>
      <c r="C59" s="190" t="str">
        <f t="shared" ca="1" si="1"/>
        <v/>
      </c>
      <c r="D59" s="190" t="str">
        <f t="shared" ca="1" si="2"/>
        <v/>
      </c>
      <c r="E59" s="190"/>
    </row>
    <row r="60" spans="1:5" ht="15">
      <c r="A60" s="190" t="str">
        <f t="shared" ca="1" si="4"/>
        <v/>
      </c>
      <c r="B60" s="190" t="str">
        <f ca="1">IF(LEFT('$Misc'!G9,5)="ERROR","",IF(COUNTIF('CSV-Stat'!$E$7:$E$206,'$Misc'!G9)&gt;0,'$Misc'!G9,""))</f>
        <v/>
      </c>
      <c r="C60" s="190" t="str">
        <f t="shared" ca="1" si="1"/>
        <v/>
      </c>
      <c r="D60" s="190" t="str">
        <f t="shared" ca="1" si="2"/>
        <v/>
      </c>
      <c r="E60" s="190"/>
    </row>
    <row r="61" spans="1:5" ht="15">
      <c r="A61" s="190" t="str">
        <f t="shared" ca="1" si="4"/>
        <v/>
      </c>
      <c r="B61" s="190" t="str">
        <f ca="1">IF(LEFT('$Misc'!G10,5)="ERROR","",IF(COUNTIF('CSV-Stat'!$E$7:$E$206,'$Misc'!G10)&gt;0,'$Misc'!G10,""))</f>
        <v/>
      </c>
      <c r="C61" s="190" t="str">
        <f t="shared" ca="1" si="1"/>
        <v/>
      </c>
      <c r="D61" s="190" t="str">
        <f t="shared" ca="1" si="2"/>
        <v/>
      </c>
      <c r="E61" s="190"/>
    </row>
    <row r="62" spans="1:5" ht="15">
      <c r="A62" s="190" t="str">
        <f t="shared" ca="1" si="4"/>
        <v/>
      </c>
      <c r="B62" s="190" t="str">
        <f ca="1">IF(LEFT('$Misc'!G11,5)="ERROR","",IF(COUNTIF('CSV-Stat'!$E$7:$E$206,'$Misc'!G11)&gt;0,'$Misc'!G11,""))</f>
        <v/>
      </c>
      <c r="C62" s="190" t="str">
        <f t="shared" ca="1" si="1"/>
        <v/>
      </c>
      <c r="D62" s="190" t="str">
        <f t="shared" ca="1" si="2"/>
        <v/>
      </c>
      <c r="E62" s="190"/>
    </row>
    <row r="63" spans="1:5" ht="15">
      <c r="A63" s="190" t="str">
        <f t="shared" ca="1" si="4"/>
        <v/>
      </c>
      <c r="B63" s="190" t="str">
        <f ca="1">IF(LEFT('$Misc'!G12,5)="ERROR","",IF(COUNTIF('CSV-Stat'!$E$7:$E$206,'$Misc'!G12)&gt;0,'$Misc'!G12,""))</f>
        <v/>
      </c>
      <c r="C63" s="190" t="str">
        <f t="shared" ca="1" si="1"/>
        <v/>
      </c>
      <c r="D63" s="190" t="str">
        <f t="shared" ca="1" si="2"/>
        <v/>
      </c>
      <c r="E63" s="190"/>
    </row>
    <row r="64" spans="1:5" ht="15">
      <c r="A64" s="190" t="str">
        <f t="shared" ca="1" si="4"/>
        <v/>
      </c>
      <c r="B64" s="190" t="str">
        <f ca="1">IF(LEFT('$Misc'!G13,5)="ERROR","",IF(COUNTIF('CSV-Stat'!$E$7:$E$206,'$Misc'!G13)&gt;0,'$Misc'!G13,""))</f>
        <v/>
      </c>
      <c r="C64" s="190" t="str">
        <f t="shared" ca="1" si="1"/>
        <v/>
      </c>
      <c r="D64" s="190" t="str">
        <f t="shared" ca="1" si="2"/>
        <v/>
      </c>
      <c r="E64" s="190"/>
    </row>
    <row r="65" spans="1:5" ht="15">
      <c r="A65" s="190" t="str">
        <f t="shared" ca="1" si="4"/>
        <v/>
      </c>
      <c r="B65" s="190" t="str">
        <f ca="1">IF(LEFT('$Misc'!G14,5)="ERROR","",IF(COUNTIF('CSV-Stat'!$E$7:$E$206,'$Misc'!G14)&gt;0,'$Misc'!G14,""))</f>
        <v/>
      </c>
      <c r="C65" s="190" t="str">
        <f t="shared" ca="1" si="1"/>
        <v/>
      </c>
      <c r="D65" s="190" t="str">
        <f t="shared" ca="1" si="2"/>
        <v/>
      </c>
      <c r="E65" s="190"/>
    </row>
    <row r="66" spans="1:5" ht="15">
      <c r="A66" s="190" t="str">
        <f t="shared" ca="1" si="4"/>
        <v/>
      </c>
      <c r="B66" s="190" t="str">
        <f ca="1">IF(LEFT('$Misc'!G15,5)="ERROR","",IF(COUNTIF('CSV-Stat'!$E$7:$E$206,'$Misc'!G15)&gt;0,'$Misc'!G15,""))</f>
        <v/>
      </c>
      <c r="C66" s="190" t="str">
        <f t="shared" ca="1" si="1"/>
        <v/>
      </c>
      <c r="D66" s="190" t="str">
        <f t="shared" ca="1" si="2"/>
        <v/>
      </c>
      <c r="E66" s="190"/>
    </row>
    <row r="67" spans="1:5" ht="15">
      <c r="A67" s="190" t="str">
        <f t="shared" ca="1" si="4"/>
        <v/>
      </c>
      <c r="B67" s="190" t="str">
        <f ca="1">IF(LEFT('$Misc'!G16,5)="ERROR","",IF(COUNTIF('CSV-Stat'!$E$7:$E$206,'$Misc'!G16)&gt;0,'$Misc'!G16,""))</f>
        <v/>
      </c>
      <c r="C67" s="190" t="str">
        <f t="shared" ca="1" si="1"/>
        <v/>
      </c>
      <c r="D67" s="190" t="str">
        <f t="shared" ca="1" si="2"/>
        <v/>
      </c>
      <c r="E67" s="190"/>
    </row>
    <row r="68" spans="1:5" ht="15">
      <c r="A68" s="190" t="str">
        <f t="shared" ca="1" si="4"/>
        <v/>
      </c>
      <c r="B68" s="190" t="str">
        <f ca="1">IF(LEFT('$Misc'!G17,5)="ERROR","",IF(COUNTIF('CSV-Stat'!$E$7:$E$206,'$Misc'!G17)&gt;0,'$Misc'!G17,""))</f>
        <v/>
      </c>
      <c r="C68" s="190" t="str">
        <f t="shared" ca="1" si="1"/>
        <v/>
      </c>
      <c r="D68" s="190" t="str">
        <f t="shared" ca="1" si="2"/>
        <v/>
      </c>
      <c r="E68" s="190"/>
    </row>
    <row r="69" spans="1:5" ht="15">
      <c r="A69" s="190" t="str">
        <f t="shared" ca="1" si="4"/>
        <v/>
      </c>
      <c r="B69" s="190" t="str">
        <f ca="1">IF(LEFT('$Misc'!G18,5)="ERROR","",IF(COUNTIF('CSV-Stat'!$E$7:$E$206,'$Misc'!G18)&gt;0,'$Misc'!G18,""))</f>
        <v/>
      </c>
      <c r="C69" s="190" t="str">
        <f t="shared" ca="1" si="1"/>
        <v/>
      </c>
      <c r="D69" s="190" t="str">
        <f t="shared" ca="1" si="2"/>
        <v/>
      </c>
      <c r="E69" s="190"/>
    </row>
    <row r="70" spans="1:5" ht="15">
      <c r="A70" s="190" t="str">
        <f t="shared" ca="1" si="4"/>
        <v/>
      </c>
      <c r="B70" s="190" t="str">
        <f ca="1">IF(LEFT('$Misc'!G19,5)="ERROR","",IF(COUNTIF('CSV-Stat'!$E$7:$E$206,'$Misc'!G19)&gt;0,'$Misc'!G19,""))</f>
        <v/>
      </c>
      <c r="C70" s="190" t="str">
        <f t="shared" ca="1" si="1"/>
        <v/>
      </c>
      <c r="D70" s="190" t="str">
        <f t="shared" ca="1" si="2"/>
        <v/>
      </c>
      <c r="E70" s="190"/>
    </row>
    <row r="71" spans="1:5" ht="15">
      <c r="A71" s="190" t="str">
        <f t="shared" ca="1" si="4"/>
        <v/>
      </c>
      <c r="B71" s="190" t="str">
        <f ca="1">IF(LEFT('$Misc'!G20,5)="ERROR","",IF(COUNTIF('CSV-Stat'!$E$7:$E$206,'$Misc'!G20)&gt;0,'$Misc'!G20,""))</f>
        <v/>
      </c>
      <c r="C71" s="190" t="str">
        <f t="shared" ca="1" si="1"/>
        <v/>
      </c>
      <c r="D71" s="190" t="str">
        <f t="shared" ca="1" si="2"/>
        <v/>
      </c>
      <c r="E71" s="190"/>
    </row>
    <row r="72" spans="1:5" ht="15">
      <c r="A72" s="190" t="str">
        <f t="shared" ca="1" si="4"/>
        <v/>
      </c>
      <c r="B72" s="190" t="str">
        <f ca="1">IF(LEFT('$Misc'!G21,5)="ERROR","",IF(COUNTIF('CSV-Stat'!$E$7:$E$206,'$Misc'!G21)&gt;0,'$Misc'!G21,""))</f>
        <v/>
      </c>
      <c r="C72" s="190" t="str">
        <f t="shared" ref="C72:C135" ca="1" si="5">IF(B72="","","Tstat Sch "&amp;RIGHT(LEFT(B72,25),11)&amp;",")</f>
        <v/>
      </c>
      <c r="D72" s="190" t="str">
        <f t="shared" ref="D72:D135" ca="1" si="6">IF(B72="","","Tstat Sch "&amp;LEFT(B72,11)&amp;" ;")</f>
        <v/>
      </c>
      <c r="E72" s="190"/>
    </row>
    <row r="73" spans="1:5" ht="15">
      <c r="A73" s="190" t="str">
        <f t="shared" ca="1" si="4"/>
        <v/>
      </c>
      <c r="B73" s="190" t="str">
        <f ca="1">IF(LEFT('$Misc'!G22,5)="ERROR","",IF(COUNTIF('CSV-Stat'!$E$7:$E$206,'$Misc'!G22)&gt;0,'$Misc'!G22,""))</f>
        <v/>
      </c>
      <c r="C73" s="190" t="str">
        <f t="shared" ca="1" si="5"/>
        <v/>
      </c>
      <c r="D73" s="190" t="str">
        <f t="shared" ca="1" si="6"/>
        <v/>
      </c>
      <c r="E73" s="190"/>
    </row>
    <row r="74" spans="1:5" ht="15">
      <c r="A74" s="190" t="str">
        <f t="shared" ca="1" si="4"/>
        <v/>
      </c>
      <c r="B74" s="190" t="str">
        <f ca="1">IF(LEFT('$Misc'!G23,5)="ERROR","",IF(COUNTIF('CSV-Stat'!$E$7:$E$206,'$Misc'!G23)&gt;0,'$Misc'!G23,""))</f>
        <v/>
      </c>
      <c r="C74" s="190" t="str">
        <f t="shared" ca="1" si="5"/>
        <v/>
      </c>
      <c r="D74" s="190" t="str">
        <f t="shared" ca="1" si="6"/>
        <v/>
      </c>
      <c r="E74" s="190"/>
    </row>
    <row r="75" spans="1:5" ht="15">
      <c r="A75" s="190" t="str">
        <f t="shared" ca="1" si="4"/>
        <v/>
      </c>
      <c r="B75" s="190" t="str">
        <f ca="1">IF(LEFT('$Misc'!G24,5)="ERROR","",IF(COUNTIF('CSV-Stat'!$E$7:$E$206,'$Misc'!G24)&gt;0,'$Misc'!G24,""))</f>
        <v/>
      </c>
      <c r="C75" s="190" t="str">
        <f t="shared" ca="1" si="5"/>
        <v/>
      </c>
      <c r="D75" s="190" t="str">
        <f t="shared" ca="1" si="6"/>
        <v/>
      </c>
      <c r="E75" s="190"/>
    </row>
    <row r="76" spans="1:5" ht="15">
      <c r="A76" s="190" t="str">
        <f t="shared" ca="1" si="4"/>
        <v/>
      </c>
      <c r="B76" s="190" t="str">
        <f ca="1">IF(LEFT('$Misc'!G25,5)="ERROR","",IF(COUNTIF('CSV-Stat'!$E$7:$E$206,'$Misc'!G25)&gt;0,'$Misc'!G25,""))</f>
        <v/>
      </c>
      <c r="C76" s="190" t="str">
        <f t="shared" ca="1" si="5"/>
        <v/>
      </c>
      <c r="D76" s="190" t="str">
        <f t="shared" ca="1" si="6"/>
        <v/>
      </c>
      <c r="E76" s="190"/>
    </row>
    <row r="77" spans="1:5" ht="15">
      <c r="A77" s="190" t="str">
        <f t="shared" ca="1" si="4"/>
        <v/>
      </c>
      <c r="B77" s="190" t="str">
        <f ca="1">IF(LEFT('$Misc'!G26,5)="ERROR","",IF(COUNTIF('CSV-Stat'!$E$7:$E$206,'$Misc'!G26)&gt;0,'$Misc'!G26,""))</f>
        <v/>
      </c>
      <c r="C77" s="190" t="str">
        <f t="shared" ca="1" si="5"/>
        <v/>
      </c>
      <c r="D77" s="190" t="str">
        <f t="shared" ca="1" si="6"/>
        <v/>
      </c>
      <c r="E77" s="190"/>
    </row>
    <row r="78" spans="1:5" ht="15">
      <c r="A78" s="190" t="str">
        <f t="shared" ca="1" si="4"/>
        <v/>
      </c>
      <c r="B78" s="190" t="str">
        <f ca="1">IF(LEFT('$Misc'!G27,5)="ERROR","",IF(COUNTIF('CSV-Stat'!$E$7:$E$206,'$Misc'!G27)&gt;0,'$Misc'!G27,""))</f>
        <v/>
      </c>
      <c r="C78" s="190" t="str">
        <f t="shared" ca="1" si="5"/>
        <v/>
      </c>
      <c r="D78" s="190" t="str">
        <f t="shared" ca="1" si="6"/>
        <v/>
      </c>
      <c r="E78" s="190"/>
    </row>
    <row r="79" spans="1:5" ht="15">
      <c r="A79" s="190" t="str">
        <f t="shared" ca="1" si="4"/>
        <v/>
      </c>
      <c r="B79" s="190" t="str">
        <f ca="1">IF(LEFT('$Misc'!G28,5)="ERROR","",IF(COUNTIF('CSV-Stat'!$E$7:$E$206,'$Misc'!G28)&gt;0,'$Misc'!G28,""))</f>
        <v/>
      </c>
      <c r="C79" s="190" t="str">
        <f t="shared" ca="1" si="5"/>
        <v/>
      </c>
      <c r="D79" s="190" t="str">
        <f t="shared" ca="1" si="6"/>
        <v/>
      </c>
      <c r="E79" s="190"/>
    </row>
    <row r="80" spans="1:5" ht="15">
      <c r="A80" s="190" t="str">
        <f t="shared" ca="1" si="4"/>
        <v/>
      </c>
      <c r="B80" s="190" t="str">
        <f ca="1">IF(LEFT('$Misc'!G29,5)="ERROR","",IF(COUNTIF('CSV-Stat'!$E$7:$E$206,'$Misc'!G29)&gt;0,'$Misc'!G29,""))</f>
        <v/>
      </c>
      <c r="C80" s="190" t="str">
        <f t="shared" ca="1" si="5"/>
        <v/>
      </c>
      <c r="D80" s="190" t="str">
        <f t="shared" ca="1" si="6"/>
        <v/>
      </c>
      <c r="E80" s="190"/>
    </row>
    <row r="81" spans="1:5" ht="15">
      <c r="A81" s="190" t="str">
        <f t="shared" ca="1" si="4"/>
        <v/>
      </c>
      <c r="B81" s="190" t="str">
        <f ca="1">IF(LEFT('$Misc'!G30,5)="ERROR","",IF(COUNTIF('CSV-Stat'!$E$7:$E$206,'$Misc'!G30)&gt;0,'$Misc'!G30,""))</f>
        <v/>
      </c>
      <c r="C81" s="190" t="str">
        <f t="shared" ca="1" si="5"/>
        <v/>
      </c>
      <c r="D81" s="190" t="str">
        <f t="shared" ca="1" si="6"/>
        <v/>
      </c>
      <c r="E81" s="190"/>
    </row>
    <row r="82" spans="1:5" ht="15">
      <c r="A82" s="190" t="str">
        <f t="shared" ca="1" si="4"/>
        <v/>
      </c>
      <c r="B82" s="190" t="str">
        <f ca="1">IF(LEFT('$Misc'!G31,5)="ERROR","",IF(COUNTIF('CSV-Stat'!$E$7:$E$206,'$Misc'!G31)&gt;0,'$Misc'!G31,""))</f>
        <v/>
      </c>
      <c r="C82" s="190" t="str">
        <f t="shared" ca="1" si="5"/>
        <v/>
      </c>
      <c r="D82" s="190" t="str">
        <f t="shared" ca="1" si="6"/>
        <v/>
      </c>
      <c r="E82" s="190"/>
    </row>
    <row r="83" spans="1:5" ht="15">
      <c r="A83" s="190" t="str">
        <f t="shared" ca="1" si="4"/>
        <v/>
      </c>
      <c r="B83" s="190" t="str">
        <f ca="1">IF(LEFT('$Misc'!G32,5)="ERROR","",IF(COUNTIF('CSV-Stat'!$E$7:$E$206,'$Misc'!G32)&gt;0,'$Misc'!G32,""))</f>
        <v/>
      </c>
      <c r="C83" s="190" t="str">
        <f t="shared" ca="1" si="5"/>
        <v/>
      </c>
      <c r="D83" s="190" t="str">
        <f t="shared" ca="1" si="6"/>
        <v/>
      </c>
      <c r="E83" s="190"/>
    </row>
    <row r="84" spans="1:5" ht="15">
      <c r="A84" s="190" t="str">
        <f t="shared" ca="1" si="4"/>
        <v/>
      </c>
      <c r="B84" s="190" t="str">
        <f ca="1">IF(LEFT('$Misc'!G33,5)="ERROR","",IF(COUNTIF('CSV-Stat'!$E$7:$E$206,'$Misc'!G33)&gt;0,'$Misc'!G33,""))</f>
        <v/>
      </c>
      <c r="C84" s="190" t="str">
        <f t="shared" ca="1" si="5"/>
        <v/>
      </c>
      <c r="D84" s="190" t="str">
        <f t="shared" ca="1" si="6"/>
        <v/>
      </c>
      <c r="E84" s="190"/>
    </row>
    <row r="85" spans="1:5" ht="15">
      <c r="A85" s="190" t="str">
        <f t="shared" ca="1" si="4"/>
        <v/>
      </c>
      <c r="B85" s="190" t="str">
        <f ca="1">IF(LEFT('$Misc'!G34,5)="ERROR","",IF(COUNTIF('CSV-Stat'!$E$7:$E$206,'$Misc'!G34)&gt;0,'$Misc'!G34,""))</f>
        <v/>
      </c>
      <c r="C85" s="190" t="str">
        <f t="shared" ca="1" si="5"/>
        <v/>
      </c>
      <c r="D85" s="190" t="str">
        <f t="shared" ca="1" si="6"/>
        <v/>
      </c>
      <c r="E85" s="190"/>
    </row>
    <row r="86" spans="1:5" ht="15">
      <c r="A86" s="190" t="str">
        <f t="shared" ca="1" si="4"/>
        <v/>
      </c>
      <c r="B86" s="190" t="str">
        <f ca="1">IF(LEFT('$Misc'!G35,5)="ERROR","",IF(COUNTIF('CSV-Stat'!$E$7:$E$206,'$Misc'!G35)&gt;0,'$Misc'!G35,""))</f>
        <v/>
      </c>
      <c r="C86" s="190" t="str">
        <f t="shared" ca="1" si="5"/>
        <v/>
      </c>
      <c r="D86" s="190" t="str">
        <f t="shared" ca="1" si="6"/>
        <v/>
      </c>
      <c r="E86" s="190"/>
    </row>
    <row r="87" spans="1:5" ht="15">
      <c r="A87" s="190" t="str">
        <f t="shared" ca="1" si="4"/>
        <v/>
      </c>
      <c r="B87" s="190" t="str">
        <f ca="1">IF(LEFT('$Misc'!G36,5)="ERROR","",IF(COUNTIF('CSV-Stat'!$E$7:$E$206,'$Misc'!G36)&gt;0,'$Misc'!G36,""))</f>
        <v/>
      </c>
      <c r="C87" s="190" t="str">
        <f t="shared" ca="1" si="5"/>
        <v/>
      </c>
      <c r="D87" s="190" t="str">
        <f t="shared" ca="1" si="6"/>
        <v/>
      </c>
      <c r="E87" s="190"/>
    </row>
    <row r="88" spans="1:5" ht="15">
      <c r="A88" s="190" t="str">
        <f t="shared" ca="1" si="4"/>
        <v/>
      </c>
      <c r="B88" s="190" t="str">
        <f ca="1">IF(LEFT('$Misc'!G37,5)="ERROR","",IF(COUNTIF('CSV-Stat'!$E$7:$E$206,'$Misc'!G37)&gt;0,'$Misc'!G37,""))</f>
        <v/>
      </c>
      <c r="C88" s="190" t="str">
        <f t="shared" ca="1" si="5"/>
        <v/>
      </c>
      <c r="D88" s="190" t="str">
        <f t="shared" ca="1" si="6"/>
        <v/>
      </c>
      <c r="E88" s="190"/>
    </row>
    <row r="89" spans="1:5" ht="15">
      <c r="A89" s="190" t="str">
        <f t="shared" ca="1" si="4"/>
        <v/>
      </c>
      <c r="B89" s="190" t="str">
        <f ca="1">IF(LEFT('$Misc'!G38,5)="ERROR","",IF(COUNTIF('CSV-Stat'!$E$7:$E$206,'$Misc'!G38)&gt;0,'$Misc'!G38,""))</f>
        <v/>
      </c>
      <c r="C89" s="190" t="str">
        <f t="shared" ca="1" si="5"/>
        <v/>
      </c>
      <c r="D89" s="190" t="str">
        <f t="shared" ca="1" si="6"/>
        <v/>
      </c>
      <c r="E89" s="190"/>
    </row>
    <row r="90" spans="1:5" ht="15">
      <c r="A90" s="190" t="str">
        <f t="shared" ca="1" si="4"/>
        <v/>
      </c>
      <c r="B90" s="190" t="str">
        <f ca="1">IF(LEFT('$Misc'!G39,5)="ERROR","",IF(COUNTIF('CSV-Stat'!$E$7:$E$206,'$Misc'!G39)&gt;0,'$Misc'!G39,""))</f>
        <v/>
      </c>
      <c r="C90" s="190" t="str">
        <f t="shared" ca="1" si="5"/>
        <v/>
      </c>
      <c r="D90" s="190" t="str">
        <f t="shared" ca="1" si="6"/>
        <v/>
      </c>
      <c r="E90" s="190"/>
    </row>
    <row r="91" spans="1:5" ht="15">
      <c r="A91" s="190" t="str">
        <f t="shared" ca="1" si="4"/>
        <v/>
      </c>
      <c r="B91" s="190" t="str">
        <f ca="1">IF(LEFT('$Misc'!G40,5)="ERROR","",IF(COUNTIF('CSV-Stat'!$E$7:$E$206,'$Misc'!G40)&gt;0,'$Misc'!G40,""))</f>
        <v/>
      </c>
      <c r="C91" s="190" t="str">
        <f t="shared" ca="1" si="5"/>
        <v/>
      </c>
      <c r="D91" s="190" t="str">
        <f t="shared" ca="1" si="6"/>
        <v/>
      </c>
      <c r="E91" s="190"/>
    </row>
    <row r="92" spans="1:5" ht="15">
      <c r="A92" s="190" t="str">
        <f t="shared" ca="1" si="4"/>
        <v/>
      </c>
      <c r="B92" s="190" t="str">
        <f ca="1">IF(LEFT('$Misc'!G41,5)="ERROR","",IF(COUNTIF('CSV-Stat'!$E$7:$E$206,'$Misc'!G41)&gt;0,'$Misc'!G41,""))</f>
        <v/>
      </c>
      <c r="C92" s="190" t="str">
        <f t="shared" ca="1" si="5"/>
        <v/>
      </c>
      <c r="D92" s="190" t="str">
        <f t="shared" ca="1" si="6"/>
        <v/>
      </c>
      <c r="E92" s="190"/>
    </row>
    <row r="93" spans="1:5" ht="15">
      <c r="A93" s="190" t="str">
        <f t="shared" ca="1" si="4"/>
        <v/>
      </c>
      <c r="B93" s="190" t="str">
        <f ca="1">IF(LEFT('$Misc'!G42,5)="ERROR","",IF(COUNTIF('CSV-Stat'!$E$7:$E$206,'$Misc'!G42)&gt;0,'$Misc'!G42,""))</f>
        <v/>
      </c>
      <c r="C93" s="190" t="str">
        <f t="shared" ca="1" si="5"/>
        <v/>
      </c>
      <c r="D93" s="190" t="str">
        <f t="shared" ca="1" si="6"/>
        <v/>
      </c>
      <c r="E93" s="190"/>
    </row>
    <row r="94" spans="1:5" ht="15">
      <c r="A94" s="190" t="str">
        <f t="shared" ca="1" si="4"/>
        <v/>
      </c>
      <c r="B94" s="190" t="str">
        <f ca="1">IF(LEFT('$Misc'!G43,5)="ERROR","",IF(COUNTIF('CSV-Stat'!$E$7:$E$206,'$Misc'!G43)&gt;0,'$Misc'!G43,""))</f>
        <v/>
      </c>
      <c r="C94" s="190" t="str">
        <f t="shared" ca="1" si="5"/>
        <v/>
      </c>
      <c r="D94" s="190" t="str">
        <f t="shared" ca="1" si="6"/>
        <v/>
      </c>
      <c r="E94" s="190"/>
    </row>
    <row r="95" spans="1:5" ht="15">
      <c r="A95" s="190" t="str">
        <f t="shared" ca="1" si="4"/>
        <v/>
      </c>
      <c r="B95" s="190" t="str">
        <f ca="1">IF(LEFT('$Misc'!G44,5)="ERROR","",IF(COUNTIF('CSV-Stat'!$E$7:$E$206,'$Misc'!G44)&gt;0,'$Misc'!G44,""))</f>
        <v/>
      </c>
      <c r="C95" s="190" t="str">
        <f t="shared" ca="1" si="5"/>
        <v/>
      </c>
      <c r="D95" s="190" t="str">
        <f t="shared" ca="1" si="6"/>
        <v/>
      </c>
      <c r="E95" s="190"/>
    </row>
    <row r="96" spans="1:5" ht="15">
      <c r="A96" s="190" t="str">
        <f t="shared" ca="1" si="4"/>
        <v/>
      </c>
      <c r="B96" s="190" t="str">
        <f ca="1">IF(LEFT('$Misc'!G45,5)="ERROR","",IF(COUNTIF('CSV-Stat'!$E$7:$E$206,'$Misc'!G45)&gt;0,'$Misc'!G45,""))</f>
        <v/>
      </c>
      <c r="C96" s="190" t="str">
        <f t="shared" ca="1" si="5"/>
        <v/>
      </c>
      <c r="D96" s="190" t="str">
        <f t="shared" ca="1" si="6"/>
        <v/>
      </c>
      <c r="E96" s="190"/>
    </row>
    <row r="97" spans="1:5" ht="15">
      <c r="A97" s="190" t="str">
        <f t="shared" ca="1" si="4"/>
        <v/>
      </c>
      <c r="B97" s="190" t="str">
        <f ca="1">IF(LEFT('$Misc'!G46,5)="ERROR","",IF(COUNTIF('CSV-Stat'!$E$7:$E$206,'$Misc'!G46)&gt;0,'$Misc'!G46,""))</f>
        <v/>
      </c>
      <c r="C97" s="190" t="str">
        <f t="shared" ca="1" si="5"/>
        <v/>
      </c>
      <c r="D97" s="190" t="str">
        <f t="shared" ca="1" si="6"/>
        <v/>
      </c>
      <c r="E97" s="190"/>
    </row>
    <row r="98" spans="1:5" ht="15">
      <c r="A98" s="190" t="str">
        <f t="shared" ca="1" si="4"/>
        <v/>
      </c>
      <c r="B98" s="190" t="str">
        <f ca="1">IF(LEFT('$Misc'!G47,5)="ERROR","",IF(COUNTIF('CSV-Stat'!$E$7:$E$206,'$Misc'!G47)&gt;0,'$Misc'!G47,""))</f>
        <v/>
      </c>
      <c r="C98" s="190" t="str">
        <f t="shared" ca="1" si="5"/>
        <v/>
      </c>
      <c r="D98" s="190" t="str">
        <f t="shared" ca="1" si="6"/>
        <v/>
      </c>
      <c r="E98" s="190"/>
    </row>
    <row r="99" spans="1:5" ht="15">
      <c r="A99" s="190" t="str">
        <f t="shared" ca="1" si="4"/>
        <v/>
      </c>
      <c r="B99" s="190" t="str">
        <f ca="1">IF(LEFT('$Misc'!G48,5)="ERROR","",IF(COUNTIF('CSV-Stat'!$E$7:$E$206,'$Misc'!G48)&gt;0,'$Misc'!G48,""))</f>
        <v/>
      </c>
      <c r="C99" s="190" t="str">
        <f t="shared" ca="1" si="5"/>
        <v/>
      </c>
      <c r="D99" s="190" t="str">
        <f t="shared" ca="1" si="6"/>
        <v/>
      </c>
      <c r="E99" s="190"/>
    </row>
    <row r="100" spans="1:5" ht="15">
      <c r="A100" s="190" t="str">
        <f t="shared" ca="1" si="4"/>
        <v/>
      </c>
      <c r="B100" s="190" t="str">
        <f ca="1">IF(LEFT('$Misc'!G49,5)="ERROR","",IF(COUNTIF('CSV-Stat'!$E$7:$E$206,'$Misc'!G49)&gt;0,'$Misc'!G49,""))</f>
        <v/>
      </c>
      <c r="C100" s="190" t="str">
        <f t="shared" ca="1" si="5"/>
        <v/>
      </c>
      <c r="D100" s="190" t="str">
        <f t="shared" ca="1" si="6"/>
        <v/>
      </c>
      <c r="E100" s="190"/>
    </row>
    <row r="101" spans="1:5" ht="15">
      <c r="A101" s="190" t="str">
        <f t="shared" ca="1" si="4"/>
        <v/>
      </c>
      <c r="B101" s="190" t="str">
        <f ca="1">IF(LEFT('$Misc'!G50,5)="ERROR","",IF(COUNTIF('CSV-Stat'!$E$7:$E$206,'$Misc'!G50)&gt;0,'$Misc'!G50,""))</f>
        <v/>
      </c>
      <c r="C101" s="190" t="str">
        <f t="shared" ca="1" si="5"/>
        <v/>
      </c>
      <c r="D101" s="190" t="str">
        <f t="shared" ca="1" si="6"/>
        <v/>
      </c>
      <c r="E101" s="190"/>
    </row>
    <row r="102" spans="1:5" ht="15">
      <c r="A102" s="190" t="str">
        <f t="shared" ca="1" si="4"/>
        <v/>
      </c>
      <c r="B102" s="190" t="str">
        <f ca="1">IF(LEFT('$Misc'!G51,5)="ERROR","",IF(COUNTIF('CSV-Stat'!$E$7:$E$206,'$Misc'!G51)&gt;0,'$Misc'!G51,""))</f>
        <v/>
      </c>
      <c r="C102" s="190" t="str">
        <f t="shared" ca="1" si="5"/>
        <v/>
      </c>
      <c r="D102" s="190" t="str">
        <f t="shared" ca="1" si="6"/>
        <v/>
      </c>
      <c r="E102" s="190"/>
    </row>
    <row r="103" spans="1:5" ht="15">
      <c r="A103" s="190" t="str">
        <f t="shared" ca="1" si="4"/>
        <v/>
      </c>
      <c r="B103" s="190" t="str">
        <f ca="1">IF(LEFT('$Misc'!G52,5)="ERROR","",IF(COUNTIF('CSV-Stat'!$E$7:$E$206,'$Misc'!G52)&gt;0,'$Misc'!G52,""))</f>
        <v/>
      </c>
      <c r="C103" s="190" t="str">
        <f t="shared" ca="1" si="5"/>
        <v/>
      </c>
      <c r="D103" s="190" t="str">
        <f t="shared" ca="1" si="6"/>
        <v/>
      </c>
      <c r="E103" s="190"/>
    </row>
    <row r="104" spans="1:5" ht="15">
      <c r="A104" s="190" t="str">
        <f t="shared" ca="1" si="4"/>
        <v/>
      </c>
      <c r="B104" s="190" t="str">
        <f ca="1">IF(LEFT('$Misc'!G53,5)="ERROR","",IF(COUNTIF('CSV-Stat'!$E$7:$E$206,'$Misc'!G53)&gt;0,'$Misc'!G53,""))</f>
        <v/>
      </c>
      <c r="C104" s="190" t="str">
        <f t="shared" ca="1" si="5"/>
        <v/>
      </c>
      <c r="D104" s="190" t="str">
        <f t="shared" ca="1" si="6"/>
        <v/>
      </c>
      <c r="E104" s="190"/>
    </row>
    <row r="105" spans="1:5" ht="15">
      <c r="A105" s="190" t="str">
        <f t="shared" ca="1" si="4"/>
        <v/>
      </c>
      <c r="B105" s="190" t="str">
        <f ca="1">IF(LEFT('$Misc'!G54,5)="ERROR","",IF(COUNTIF('CSV-Stat'!$E$7:$E$206,'$Misc'!G54)&gt;0,'$Misc'!G54,""))</f>
        <v/>
      </c>
      <c r="C105" s="190" t="str">
        <f t="shared" ca="1" si="5"/>
        <v/>
      </c>
      <c r="D105" s="190" t="str">
        <f t="shared" ca="1" si="6"/>
        <v/>
      </c>
      <c r="E105" s="190"/>
    </row>
    <row r="106" spans="1:5" ht="15">
      <c r="A106" s="190" t="str">
        <f t="shared" ca="1" si="4"/>
        <v/>
      </c>
      <c r="B106" s="190" t="str">
        <f ca="1">IF(LEFT('$Misc'!G55,5)="ERROR","",IF(COUNTIF('CSV-Stat'!$E$7:$E$206,'$Misc'!G55)&gt;0,'$Misc'!G55,""))</f>
        <v/>
      </c>
      <c r="C106" s="190" t="str">
        <f t="shared" ca="1" si="5"/>
        <v/>
      </c>
      <c r="D106" s="190" t="str">
        <f t="shared" ca="1" si="6"/>
        <v/>
      </c>
      <c r="E106" s="190"/>
    </row>
    <row r="107" spans="1:5" ht="15">
      <c r="A107" s="190" t="str">
        <f t="shared" ca="1" si="4"/>
        <v/>
      </c>
      <c r="B107" s="190" t="str">
        <f ca="1">IF(LEFT('$Misc'!G56,5)="ERROR","",IF(COUNTIF('CSV-Stat'!$E$7:$E$206,'$Misc'!G56)&gt;0,'$Misc'!G56,""))</f>
        <v/>
      </c>
      <c r="C107" s="190" t="str">
        <f t="shared" ca="1" si="5"/>
        <v/>
      </c>
      <c r="D107" s="190" t="str">
        <f t="shared" ca="1" si="6"/>
        <v/>
      </c>
      <c r="E107" s="190"/>
    </row>
    <row r="108" spans="1:5" ht="15">
      <c r="A108" s="190" t="str">
        <f t="shared" ca="1" si="4"/>
        <v/>
      </c>
      <c r="B108" s="190" t="str">
        <f ca="1">IF(LEFT('$Misc'!H7,5)="ERROR","",IF(COUNTIF('CSV-Stat'!$E$7:$E$206,'$Misc'!H7)&gt;0,'$Misc'!H7,""))</f>
        <v/>
      </c>
      <c r="C108" s="190" t="str">
        <f t="shared" ca="1" si="5"/>
        <v/>
      </c>
      <c r="D108" s="190" t="str">
        <f t="shared" ca="1" si="6"/>
        <v/>
      </c>
      <c r="E108" s="190"/>
    </row>
    <row r="109" spans="1:5" ht="15">
      <c r="A109" s="190" t="str">
        <f t="shared" ca="1" si="4"/>
        <v/>
      </c>
      <c r="B109" s="190" t="str">
        <f ca="1">IF(LEFT('$Misc'!H8,5)="ERROR","",IF(COUNTIF('CSV-Stat'!$E$7:$E$206,'$Misc'!H8)&gt;0,'$Misc'!H8,""))</f>
        <v/>
      </c>
      <c r="C109" s="190" t="str">
        <f t="shared" ca="1" si="5"/>
        <v/>
      </c>
      <c r="D109" s="190" t="str">
        <f t="shared" ca="1" si="6"/>
        <v/>
      </c>
      <c r="E109" s="190"/>
    </row>
    <row r="110" spans="1:5" ht="15">
      <c r="A110" s="190" t="str">
        <f t="shared" ca="1" si="4"/>
        <v/>
      </c>
      <c r="B110" s="190" t="str">
        <f ca="1">IF(LEFT('$Misc'!H9,5)="ERROR","",IF(COUNTIF('CSV-Stat'!$E$7:$E$206,'$Misc'!H9)&gt;0,'$Misc'!H9,""))</f>
        <v/>
      </c>
      <c r="C110" s="190" t="str">
        <f t="shared" ca="1" si="5"/>
        <v/>
      </c>
      <c r="D110" s="190" t="str">
        <f t="shared" ca="1" si="6"/>
        <v/>
      </c>
      <c r="E110" s="190"/>
    </row>
    <row r="111" spans="1:5" ht="15">
      <c r="A111" s="190" t="str">
        <f t="shared" ca="1" si="4"/>
        <v/>
      </c>
      <c r="B111" s="190" t="str">
        <f ca="1">IF(LEFT('$Misc'!H10,5)="ERROR","",IF(COUNTIF('CSV-Stat'!$E$7:$E$206,'$Misc'!H10)&gt;0,'$Misc'!H10,""))</f>
        <v/>
      </c>
      <c r="C111" s="190" t="str">
        <f t="shared" ca="1" si="5"/>
        <v/>
      </c>
      <c r="D111" s="190" t="str">
        <f t="shared" ca="1" si="6"/>
        <v/>
      </c>
      <c r="E111" s="190"/>
    </row>
    <row r="112" spans="1:5" ht="15">
      <c r="A112" s="190" t="str">
        <f t="shared" ca="1" si="4"/>
        <v/>
      </c>
      <c r="B112" s="190" t="str">
        <f ca="1">IF(LEFT('$Misc'!H11,5)="ERROR","",IF(COUNTIF('CSV-Stat'!$E$7:$E$206,'$Misc'!H11)&gt;0,'$Misc'!H11,""))</f>
        <v/>
      </c>
      <c r="C112" s="190" t="str">
        <f t="shared" ca="1" si="5"/>
        <v/>
      </c>
      <c r="D112" s="190" t="str">
        <f t="shared" ca="1" si="6"/>
        <v/>
      </c>
      <c r="E112" s="190"/>
    </row>
    <row r="113" spans="1:5" ht="15">
      <c r="A113" s="190" t="str">
        <f t="shared" ca="1" si="4"/>
        <v/>
      </c>
      <c r="B113" s="190" t="str">
        <f ca="1">IF(LEFT('$Misc'!H12,5)="ERROR","",IF(COUNTIF('CSV-Stat'!$E$7:$E$206,'$Misc'!H12)&gt;0,'$Misc'!H12,""))</f>
        <v/>
      </c>
      <c r="C113" s="190" t="str">
        <f t="shared" ca="1" si="5"/>
        <v/>
      </c>
      <c r="D113" s="190" t="str">
        <f t="shared" ca="1" si="6"/>
        <v/>
      </c>
      <c r="E113" s="190"/>
    </row>
    <row r="114" spans="1:5" ht="15">
      <c r="A114" s="190" t="str">
        <f t="shared" ca="1" si="4"/>
        <v/>
      </c>
      <c r="B114" s="190" t="str">
        <f ca="1">IF(LEFT('$Misc'!H13,5)="ERROR","",IF(COUNTIF('CSV-Stat'!$E$7:$E$206,'$Misc'!H13)&gt;0,'$Misc'!H13,""))</f>
        <v/>
      </c>
      <c r="C114" s="190" t="str">
        <f t="shared" ca="1" si="5"/>
        <v/>
      </c>
      <c r="D114" s="190" t="str">
        <f t="shared" ca="1" si="6"/>
        <v/>
      </c>
      <c r="E114" s="190"/>
    </row>
    <row r="115" spans="1:5" ht="15">
      <c r="A115" s="190" t="str">
        <f t="shared" ca="1" si="4"/>
        <v/>
      </c>
      <c r="B115" s="190" t="str">
        <f ca="1">IF(LEFT('$Misc'!H14,5)="ERROR","",IF(COUNTIF('CSV-Stat'!$E$7:$E$206,'$Misc'!H14)&gt;0,'$Misc'!H14,""))</f>
        <v/>
      </c>
      <c r="C115" s="190" t="str">
        <f t="shared" ca="1" si="5"/>
        <v/>
      </c>
      <c r="D115" s="190" t="str">
        <f t="shared" ca="1" si="6"/>
        <v/>
      </c>
      <c r="E115" s="190"/>
    </row>
    <row r="116" spans="1:5" ht="15">
      <c r="A116" s="190" t="str">
        <f t="shared" ca="1" si="4"/>
        <v/>
      </c>
      <c r="B116" s="190" t="str">
        <f ca="1">IF(LEFT('$Misc'!H15,5)="ERROR","",IF(COUNTIF('CSV-Stat'!$E$7:$E$206,'$Misc'!H15)&gt;0,'$Misc'!H15,""))</f>
        <v/>
      </c>
      <c r="C116" s="190" t="str">
        <f t="shared" ca="1" si="5"/>
        <v/>
      </c>
      <c r="D116" s="190" t="str">
        <f t="shared" ca="1" si="6"/>
        <v/>
      </c>
      <c r="E116" s="190"/>
    </row>
    <row r="117" spans="1:5" ht="15">
      <c r="A117" s="190" t="str">
        <f t="shared" ca="1" si="4"/>
        <v/>
      </c>
      <c r="B117" s="190" t="str">
        <f ca="1">IF(LEFT('$Misc'!H16,5)="ERROR","",IF(COUNTIF('CSV-Stat'!$E$7:$E$206,'$Misc'!H16)&gt;0,'$Misc'!H16,""))</f>
        <v/>
      </c>
      <c r="C117" s="190" t="str">
        <f t="shared" ca="1" si="5"/>
        <v/>
      </c>
      <c r="D117" s="190" t="str">
        <f t="shared" ca="1" si="6"/>
        <v/>
      </c>
      <c r="E117" s="190"/>
    </row>
    <row r="118" spans="1:5" ht="15">
      <c r="A118" s="190" t="str">
        <f t="shared" ca="1" si="4"/>
        <v/>
      </c>
      <c r="B118" s="190" t="str">
        <f ca="1">IF(LEFT('$Misc'!H17,5)="ERROR","",IF(COUNTIF('CSV-Stat'!$E$7:$E$206,'$Misc'!H17)&gt;0,'$Misc'!H17,""))</f>
        <v/>
      </c>
      <c r="C118" s="190" t="str">
        <f t="shared" ca="1" si="5"/>
        <v/>
      </c>
      <c r="D118" s="190" t="str">
        <f t="shared" ca="1" si="6"/>
        <v/>
      </c>
      <c r="E118" s="190"/>
    </row>
    <row r="119" spans="1:5" ht="15">
      <c r="A119" s="190" t="str">
        <f t="shared" ca="1" si="4"/>
        <v/>
      </c>
      <c r="B119" s="190" t="str">
        <f ca="1">IF(LEFT('$Misc'!H18,5)="ERROR","",IF(COUNTIF('CSV-Stat'!$E$7:$E$206,'$Misc'!H18)&gt;0,'$Misc'!H18,""))</f>
        <v/>
      </c>
      <c r="C119" s="190" t="str">
        <f t="shared" ca="1" si="5"/>
        <v/>
      </c>
      <c r="D119" s="190" t="str">
        <f t="shared" ca="1" si="6"/>
        <v/>
      </c>
      <c r="E119" s="190"/>
    </row>
    <row r="120" spans="1:5" ht="15">
      <c r="A120" s="190" t="str">
        <f t="shared" ca="1" si="4"/>
        <v/>
      </c>
      <c r="B120" s="190" t="str">
        <f ca="1">IF(LEFT('$Misc'!H19,5)="ERROR","",IF(COUNTIF('CSV-Stat'!$E$7:$E$206,'$Misc'!H19)&gt;0,'$Misc'!H19,""))</f>
        <v/>
      </c>
      <c r="C120" s="190" t="str">
        <f t="shared" ca="1" si="5"/>
        <v/>
      </c>
      <c r="D120" s="190" t="str">
        <f t="shared" ca="1" si="6"/>
        <v/>
      </c>
      <c r="E120" s="190"/>
    </row>
    <row r="121" spans="1:5" ht="15">
      <c r="A121" s="190" t="str">
        <f t="shared" ca="1" si="4"/>
        <v/>
      </c>
      <c r="B121" s="190" t="str">
        <f ca="1">IF(LEFT('$Misc'!H20,5)="ERROR","",IF(COUNTIF('CSV-Stat'!$E$7:$E$206,'$Misc'!H20)&gt;0,'$Misc'!H20,""))</f>
        <v/>
      </c>
      <c r="C121" s="190" t="str">
        <f t="shared" ca="1" si="5"/>
        <v/>
      </c>
      <c r="D121" s="190" t="str">
        <f t="shared" ca="1" si="6"/>
        <v/>
      </c>
      <c r="E121" s="190"/>
    </row>
    <row r="122" spans="1:5" ht="15">
      <c r="A122" s="190" t="str">
        <f t="shared" ref="A122:A185" ca="1" si="7">IF(B122="","","ThermostatSetpoint:DualSetpoint,")</f>
        <v/>
      </c>
      <c r="B122" s="190" t="str">
        <f ca="1">IF(LEFT('$Misc'!H21,5)="ERROR","",IF(COUNTIF('CSV-Stat'!$E$7:$E$206,'$Misc'!H21)&gt;0,'$Misc'!H21,""))</f>
        <v/>
      </c>
      <c r="C122" s="190" t="str">
        <f t="shared" ca="1" si="5"/>
        <v/>
      </c>
      <c r="D122" s="190" t="str">
        <f t="shared" ca="1" si="6"/>
        <v/>
      </c>
      <c r="E122" s="190"/>
    </row>
    <row r="123" spans="1:5" ht="15">
      <c r="A123" s="190" t="str">
        <f t="shared" ca="1" si="7"/>
        <v/>
      </c>
      <c r="B123" s="190" t="str">
        <f ca="1">IF(LEFT('$Misc'!H22,5)="ERROR","",IF(COUNTIF('CSV-Stat'!$E$7:$E$206,'$Misc'!H22)&gt;0,'$Misc'!H22,""))</f>
        <v/>
      </c>
      <c r="C123" s="190" t="str">
        <f t="shared" ca="1" si="5"/>
        <v/>
      </c>
      <c r="D123" s="190" t="str">
        <f t="shared" ca="1" si="6"/>
        <v/>
      </c>
      <c r="E123" s="190"/>
    </row>
    <row r="124" spans="1:5" ht="15">
      <c r="A124" s="190" t="str">
        <f t="shared" ca="1" si="7"/>
        <v/>
      </c>
      <c r="B124" s="190" t="str">
        <f ca="1">IF(LEFT('$Misc'!H23,5)="ERROR","",IF(COUNTIF('CSV-Stat'!$E$7:$E$206,'$Misc'!H23)&gt;0,'$Misc'!H23,""))</f>
        <v/>
      </c>
      <c r="C124" s="190" t="str">
        <f t="shared" ca="1" si="5"/>
        <v/>
      </c>
      <c r="D124" s="190" t="str">
        <f t="shared" ca="1" si="6"/>
        <v/>
      </c>
      <c r="E124" s="190"/>
    </row>
    <row r="125" spans="1:5" ht="15">
      <c r="A125" s="190" t="str">
        <f t="shared" ca="1" si="7"/>
        <v/>
      </c>
      <c r="B125" s="190" t="str">
        <f ca="1">IF(LEFT('$Misc'!H24,5)="ERROR","",IF(COUNTIF('CSV-Stat'!$E$7:$E$206,'$Misc'!H24)&gt;0,'$Misc'!H24,""))</f>
        <v/>
      </c>
      <c r="C125" s="190" t="str">
        <f t="shared" ca="1" si="5"/>
        <v/>
      </c>
      <c r="D125" s="190" t="str">
        <f t="shared" ca="1" si="6"/>
        <v/>
      </c>
      <c r="E125" s="190"/>
    </row>
    <row r="126" spans="1:5" ht="15">
      <c r="A126" s="190" t="str">
        <f t="shared" ca="1" si="7"/>
        <v/>
      </c>
      <c r="B126" s="190" t="str">
        <f ca="1">IF(LEFT('$Misc'!H25,5)="ERROR","",IF(COUNTIF('CSV-Stat'!$E$7:$E$206,'$Misc'!H25)&gt;0,'$Misc'!H25,""))</f>
        <v/>
      </c>
      <c r="C126" s="190" t="str">
        <f t="shared" ca="1" si="5"/>
        <v/>
      </c>
      <c r="D126" s="190" t="str">
        <f t="shared" ca="1" si="6"/>
        <v/>
      </c>
      <c r="E126" s="190"/>
    </row>
    <row r="127" spans="1:5" ht="15">
      <c r="A127" s="190" t="str">
        <f t="shared" ca="1" si="7"/>
        <v/>
      </c>
      <c r="B127" s="190" t="str">
        <f ca="1">IF(LEFT('$Misc'!H26,5)="ERROR","",IF(COUNTIF('CSV-Stat'!$E$7:$E$206,'$Misc'!H26)&gt;0,'$Misc'!H26,""))</f>
        <v/>
      </c>
      <c r="C127" s="190" t="str">
        <f t="shared" ca="1" si="5"/>
        <v/>
      </c>
      <c r="D127" s="190" t="str">
        <f t="shared" ca="1" si="6"/>
        <v/>
      </c>
      <c r="E127" s="190"/>
    </row>
    <row r="128" spans="1:5" ht="15">
      <c r="A128" s="190" t="str">
        <f t="shared" ca="1" si="7"/>
        <v/>
      </c>
      <c r="B128" s="190" t="str">
        <f ca="1">IF(LEFT('$Misc'!H27,5)="ERROR","",IF(COUNTIF('CSV-Stat'!$E$7:$E$206,'$Misc'!H27)&gt;0,'$Misc'!H27,""))</f>
        <v/>
      </c>
      <c r="C128" s="190" t="str">
        <f t="shared" ca="1" si="5"/>
        <v/>
      </c>
      <c r="D128" s="190" t="str">
        <f t="shared" ca="1" si="6"/>
        <v/>
      </c>
      <c r="E128" s="190"/>
    </row>
    <row r="129" spans="1:5" ht="15">
      <c r="A129" s="190" t="str">
        <f t="shared" ca="1" si="7"/>
        <v/>
      </c>
      <c r="B129" s="190" t="str">
        <f ca="1">IF(LEFT('$Misc'!H28,5)="ERROR","",IF(COUNTIF('CSV-Stat'!$E$7:$E$206,'$Misc'!H28)&gt;0,'$Misc'!H28,""))</f>
        <v/>
      </c>
      <c r="C129" s="190" t="str">
        <f t="shared" ca="1" si="5"/>
        <v/>
      </c>
      <c r="D129" s="190" t="str">
        <f t="shared" ca="1" si="6"/>
        <v/>
      </c>
      <c r="E129" s="190"/>
    </row>
    <row r="130" spans="1:5" ht="15">
      <c r="A130" s="190" t="str">
        <f t="shared" ca="1" si="7"/>
        <v/>
      </c>
      <c r="B130" s="190" t="str">
        <f ca="1">IF(LEFT('$Misc'!H29,5)="ERROR","",IF(COUNTIF('CSV-Stat'!$E$7:$E$206,'$Misc'!H29)&gt;0,'$Misc'!H29,""))</f>
        <v/>
      </c>
      <c r="C130" s="190" t="str">
        <f t="shared" ca="1" si="5"/>
        <v/>
      </c>
      <c r="D130" s="190" t="str">
        <f t="shared" ca="1" si="6"/>
        <v/>
      </c>
      <c r="E130" s="190"/>
    </row>
    <row r="131" spans="1:5" ht="15">
      <c r="A131" s="190" t="str">
        <f t="shared" ca="1" si="7"/>
        <v/>
      </c>
      <c r="B131" s="190" t="str">
        <f ca="1">IF(LEFT('$Misc'!H30,5)="ERROR","",IF(COUNTIF('CSV-Stat'!$E$7:$E$206,'$Misc'!H30)&gt;0,'$Misc'!H30,""))</f>
        <v/>
      </c>
      <c r="C131" s="190" t="str">
        <f t="shared" ca="1" si="5"/>
        <v/>
      </c>
      <c r="D131" s="190" t="str">
        <f t="shared" ca="1" si="6"/>
        <v/>
      </c>
      <c r="E131" s="190"/>
    </row>
    <row r="132" spans="1:5" ht="15">
      <c r="A132" s="190" t="str">
        <f t="shared" ca="1" si="7"/>
        <v/>
      </c>
      <c r="B132" s="190" t="str">
        <f ca="1">IF(LEFT('$Misc'!H31,5)="ERROR","",IF(COUNTIF('CSV-Stat'!$E$7:$E$206,'$Misc'!H31)&gt;0,'$Misc'!H31,""))</f>
        <v/>
      </c>
      <c r="C132" s="190" t="str">
        <f t="shared" ca="1" si="5"/>
        <v/>
      </c>
      <c r="D132" s="190" t="str">
        <f t="shared" ca="1" si="6"/>
        <v/>
      </c>
      <c r="E132" s="190"/>
    </row>
    <row r="133" spans="1:5" ht="15">
      <c r="A133" s="190" t="str">
        <f t="shared" ca="1" si="7"/>
        <v/>
      </c>
      <c r="B133" s="190" t="str">
        <f ca="1">IF(LEFT('$Misc'!H32,5)="ERROR","",IF(COUNTIF('CSV-Stat'!$E$7:$E$206,'$Misc'!H32)&gt;0,'$Misc'!H32,""))</f>
        <v/>
      </c>
      <c r="C133" s="190" t="str">
        <f t="shared" ca="1" si="5"/>
        <v/>
      </c>
      <c r="D133" s="190" t="str">
        <f t="shared" ca="1" si="6"/>
        <v/>
      </c>
      <c r="E133" s="190"/>
    </row>
    <row r="134" spans="1:5" ht="15">
      <c r="A134" s="190" t="str">
        <f t="shared" ca="1" si="7"/>
        <v/>
      </c>
      <c r="B134" s="190" t="str">
        <f ca="1">IF(LEFT('$Misc'!H33,5)="ERROR","",IF(COUNTIF('CSV-Stat'!$E$7:$E$206,'$Misc'!H33)&gt;0,'$Misc'!H33,""))</f>
        <v/>
      </c>
      <c r="C134" s="190" t="str">
        <f t="shared" ca="1" si="5"/>
        <v/>
      </c>
      <c r="D134" s="190" t="str">
        <f t="shared" ca="1" si="6"/>
        <v/>
      </c>
      <c r="E134" s="190"/>
    </row>
    <row r="135" spans="1:5" ht="15">
      <c r="A135" s="190" t="str">
        <f t="shared" ca="1" si="7"/>
        <v/>
      </c>
      <c r="B135" s="190" t="str">
        <f ca="1">IF(LEFT('$Misc'!H34,5)="ERROR","",IF(COUNTIF('CSV-Stat'!$E$7:$E$206,'$Misc'!H34)&gt;0,'$Misc'!H34,""))</f>
        <v/>
      </c>
      <c r="C135" s="190" t="str">
        <f t="shared" ca="1" si="5"/>
        <v/>
      </c>
      <c r="D135" s="190" t="str">
        <f t="shared" ca="1" si="6"/>
        <v/>
      </c>
      <c r="E135" s="190"/>
    </row>
    <row r="136" spans="1:5" ht="15">
      <c r="A136" s="190" t="str">
        <f t="shared" ca="1" si="7"/>
        <v/>
      </c>
      <c r="B136" s="190" t="str">
        <f ca="1">IF(LEFT('$Misc'!H35,5)="ERROR","",IF(COUNTIF('CSV-Stat'!$E$7:$E$206,'$Misc'!H35)&gt;0,'$Misc'!H35,""))</f>
        <v/>
      </c>
      <c r="C136" s="190" t="str">
        <f t="shared" ref="C136:C199" ca="1" si="8">IF(B136="","","Tstat Sch "&amp;RIGHT(LEFT(B136,25),11)&amp;",")</f>
        <v/>
      </c>
      <c r="D136" s="190" t="str">
        <f t="shared" ref="D136:D199" ca="1" si="9">IF(B136="","","Tstat Sch "&amp;LEFT(B136,11)&amp;" ;")</f>
        <v/>
      </c>
      <c r="E136" s="190"/>
    </row>
    <row r="137" spans="1:5" ht="15">
      <c r="A137" s="190" t="str">
        <f t="shared" ca="1" si="7"/>
        <v/>
      </c>
      <c r="B137" s="190" t="str">
        <f ca="1">IF(LEFT('$Misc'!H36,5)="ERROR","",IF(COUNTIF('CSV-Stat'!$E$7:$E$206,'$Misc'!H36)&gt;0,'$Misc'!H36,""))</f>
        <v/>
      </c>
      <c r="C137" s="190" t="str">
        <f t="shared" ca="1" si="8"/>
        <v/>
      </c>
      <c r="D137" s="190" t="str">
        <f t="shared" ca="1" si="9"/>
        <v/>
      </c>
      <c r="E137" s="190"/>
    </row>
    <row r="138" spans="1:5" ht="15">
      <c r="A138" s="190" t="str">
        <f t="shared" ca="1" si="7"/>
        <v/>
      </c>
      <c r="B138" s="190" t="str">
        <f ca="1">IF(LEFT('$Misc'!H37,5)="ERROR","",IF(COUNTIF('CSV-Stat'!$E$7:$E$206,'$Misc'!H37)&gt;0,'$Misc'!H37,""))</f>
        <v/>
      </c>
      <c r="C138" s="190" t="str">
        <f t="shared" ca="1" si="8"/>
        <v/>
      </c>
      <c r="D138" s="190" t="str">
        <f t="shared" ca="1" si="9"/>
        <v/>
      </c>
      <c r="E138" s="190"/>
    </row>
    <row r="139" spans="1:5" ht="15">
      <c r="A139" s="190" t="str">
        <f t="shared" ca="1" si="7"/>
        <v/>
      </c>
      <c r="B139" s="190" t="str">
        <f ca="1">IF(LEFT('$Misc'!H38,5)="ERROR","",IF(COUNTIF('CSV-Stat'!$E$7:$E$206,'$Misc'!H38)&gt;0,'$Misc'!H38,""))</f>
        <v/>
      </c>
      <c r="C139" s="190" t="str">
        <f t="shared" ca="1" si="8"/>
        <v/>
      </c>
      <c r="D139" s="190" t="str">
        <f t="shared" ca="1" si="9"/>
        <v/>
      </c>
      <c r="E139" s="190"/>
    </row>
    <row r="140" spans="1:5" ht="15">
      <c r="A140" s="190" t="str">
        <f t="shared" ca="1" si="7"/>
        <v/>
      </c>
      <c r="B140" s="190" t="str">
        <f ca="1">IF(LEFT('$Misc'!H39,5)="ERROR","",IF(COUNTIF('CSV-Stat'!$E$7:$E$206,'$Misc'!H39)&gt;0,'$Misc'!H39,""))</f>
        <v/>
      </c>
      <c r="C140" s="190" t="str">
        <f t="shared" ca="1" si="8"/>
        <v/>
      </c>
      <c r="D140" s="190" t="str">
        <f t="shared" ca="1" si="9"/>
        <v/>
      </c>
      <c r="E140" s="190"/>
    </row>
    <row r="141" spans="1:5" ht="15">
      <c r="A141" s="190" t="str">
        <f t="shared" ca="1" si="7"/>
        <v/>
      </c>
      <c r="B141" s="190" t="str">
        <f ca="1">IF(LEFT('$Misc'!H40,5)="ERROR","",IF(COUNTIF('CSV-Stat'!$E$7:$E$206,'$Misc'!H40)&gt;0,'$Misc'!H40,""))</f>
        <v/>
      </c>
      <c r="C141" s="190" t="str">
        <f t="shared" ca="1" si="8"/>
        <v/>
      </c>
      <c r="D141" s="190" t="str">
        <f t="shared" ca="1" si="9"/>
        <v/>
      </c>
      <c r="E141" s="190"/>
    </row>
    <row r="142" spans="1:5" ht="15">
      <c r="A142" s="190" t="str">
        <f t="shared" ca="1" si="7"/>
        <v/>
      </c>
      <c r="B142" s="190" t="str">
        <f ca="1">IF(LEFT('$Misc'!H41,5)="ERROR","",IF(COUNTIF('CSV-Stat'!$E$7:$E$206,'$Misc'!H41)&gt;0,'$Misc'!H41,""))</f>
        <v/>
      </c>
      <c r="C142" s="190" t="str">
        <f t="shared" ca="1" si="8"/>
        <v/>
      </c>
      <c r="D142" s="190" t="str">
        <f t="shared" ca="1" si="9"/>
        <v/>
      </c>
      <c r="E142" s="190"/>
    </row>
    <row r="143" spans="1:5" ht="15">
      <c r="A143" s="190" t="str">
        <f t="shared" ca="1" si="7"/>
        <v/>
      </c>
      <c r="B143" s="190" t="str">
        <f ca="1">IF(LEFT('$Misc'!H42,5)="ERROR","",IF(COUNTIF('CSV-Stat'!$E$7:$E$206,'$Misc'!H42)&gt;0,'$Misc'!H42,""))</f>
        <v/>
      </c>
      <c r="C143" s="190" t="str">
        <f t="shared" ca="1" si="8"/>
        <v/>
      </c>
      <c r="D143" s="190" t="str">
        <f t="shared" ca="1" si="9"/>
        <v/>
      </c>
      <c r="E143" s="190"/>
    </row>
    <row r="144" spans="1:5" ht="15">
      <c r="A144" s="190" t="str">
        <f t="shared" ca="1" si="7"/>
        <v/>
      </c>
      <c r="B144" s="190" t="str">
        <f ca="1">IF(LEFT('$Misc'!H43,5)="ERROR","",IF(COUNTIF('CSV-Stat'!$E$7:$E$206,'$Misc'!H43)&gt;0,'$Misc'!H43,""))</f>
        <v/>
      </c>
      <c r="C144" s="190" t="str">
        <f t="shared" ca="1" si="8"/>
        <v/>
      </c>
      <c r="D144" s="190" t="str">
        <f t="shared" ca="1" si="9"/>
        <v/>
      </c>
      <c r="E144" s="190"/>
    </row>
    <row r="145" spans="1:5" ht="15">
      <c r="A145" s="190" t="str">
        <f t="shared" ca="1" si="7"/>
        <v/>
      </c>
      <c r="B145" s="190" t="str">
        <f ca="1">IF(LEFT('$Misc'!H44,5)="ERROR","",IF(COUNTIF('CSV-Stat'!$E$7:$E$206,'$Misc'!H44)&gt;0,'$Misc'!H44,""))</f>
        <v/>
      </c>
      <c r="C145" s="190" t="str">
        <f t="shared" ca="1" si="8"/>
        <v/>
      </c>
      <c r="D145" s="190" t="str">
        <f t="shared" ca="1" si="9"/>
        <v/>
      </c>
      <c r="E145" s="190"/>
    </row>
    <row r="146" spans="1:5" ht="15">
      <c r="A146" s="190" t="str">
        <f t="shared" ca="1" si="7"/>
        <v/>
      </c>
      <c r="B146" s="190" t="str">
        <f ca="1">IF(LEFT('$Misc'!H45,5)="ERROR","",IF(COUNTIF('CSV-Stat'!$E$7:$E$206,'$Misc'!H45)&gt;0,'$Misc'!H45,""))</f>
        <v/>
      </c>
      <c r="C146" s="190" t="str">
        <f t="shared" ca="1" si="8"/>
        <v/>
      </c>
      <c r="D146" s="190" t="str">
        <f t="shared" ca="1" si="9"/>
        <v/>
      </c>
      <c r="E146" s="190"/>
    </row>
    <row r="147" spans="1:5" ht="15">
      <c r="A147" s="190" t="str">
        <f t="shared" ca="1" si="7"/>
        <v/>
      </c>
      <c r="B147" s="190" t="str">
        <f ca="1">IF(LEFT('$Misc'!H46,5)="ERROR","",IF(COUNTIF('CSV-Stat'!$E$7:$E$206,'$Misc'!H46)&gt;0,'$Misc'!H46,""))</f>
        <v/>
      </c>
      <c r="C147" s="190" t="str">
        <f t="shared" ca="1" si="8"/>
        <v/>
      </c>
      <c r="D147" s="190" t="str">
        <f t="shared" ca="1" si="9"/>
        <v/>
      </c>
      <c r="E147" s="190"/>
    </row>
    <row r="148" spans="1:5" ht="15">
      <c r="A148" s="190" t="str">
        <f t="shared" ca="1" si="7"/>
        <v/>
      </c>
      <c r="B148" s="190" t="str">
        <f ca="1">IF(LEFT('$Misc'!H47,5)="ERROR","",IF(COUNTIF('CSV-Stat'!$E$7:$E$206,'$Misc'!H47)&gt;0,'$Misc'!H47,""))</f>
        <v/>
      </c>
      <c r="C148" s="190" t="str">
        <f t="shared" ca="1" si="8"/>
        <v/>
      </c>
      <c r="D148" s="190" t="str">
        <f t="shared" ca="1" si="9"/>
        <v/>
      </c>
      <c r="E148" s="190"/>
    </row>
    <row r="149" spans="1:5" ht="15">
      <c r="A149" s="190" t="str">
        <f t="shared" ca="1" si="7"/>
        <v/>
      </c>
      <c r="B149" s="190" t="str">
        <f ca="1">IF(LEFT('$Misc'!H48,5)="ERROR","",IF(COUNTIF('CSV-Stat'!$E$7:$E$206,'$Misc'!H48)&gt;0,'$Misc'!H48,""))</f>
        <v/>
      </c>
      <c r="C149" s="190" t="str">
        <f t="shared" ca="1" si="8"/>
        <v/>
      </c>
      <c r="D149" s="190" t="str">
        <f t="shared" ca="1" si="9"/>
        <v/>
      </c>
      <c r="E149" s="190"/>
    </row>
    <row r="150" spans="1:5" ht="15">
      <c r="A150" s="190" t="str">
        <f t="shared" ca="1" si="7"/>
        <v/>
      </c>
      <c r="B150" s="190" t="str">
        <f ca="1">IF(LEFT('$Misc'!H49,5)="ERROR","",IF(COUNTIF('CSV-Stat'!$E$7:$E$206,'$Misc'!H49)&gt;0,'$Misc'!H49,""))</f>
        <v/>
      </c>
      <c r="C150" s="190" t="str">
        <f t="shared" ca="1" si="8"/>
        <v/>
      </c>
      <c r="D150" s="190" t="str">
        <f t="shared" ca="1" si="9"/>
        <v/>
      </c>
      <c r="E150" s="190"/>
    </row>
    <row r="151" spans="1:5" ht="15">
      <c r="A151" s="190" t="str">
        <f t="shared" ca="1" si="7"/>
        <v/>
      </c>
      <c r="B151" s="190" t="str">
        <f ca="1">IF(LEFT('$Misc'!H50,5)="ERROR","",IF(COUNTIF('CSV-Stat'!$E$7:$E$206,'$Misc'!H50)&gt;0,'$Misc'!H50,""))</f>
        <v/>
      </c>
      <c r="C151" s="190" t="str">
        <f t="shared" ca="1" si="8"/>
        <v/>
      </c>
      <c r="D151" s="190" t="str">
        <f t="shared" ca="1" si="9"/>
        <v/>
      </c>
      <c r="E151" s="190"/>
    </row>
    <row r="152" spans="1:5" ht="15">
      <c r="A152" s="190" t="str">
        <f t="shared" ca="1" si="7"/>
        <v/>
      </c>
      <c r="B152" s="190" t="str">
        <f ca="1">IF(LEFT('$Misc'!H51,5)="ERROR","",IF(COUNTIF('CSV-Stat'!$E$7:$E$206,'$Misc'!H51)&gt;0,'$Misc'!H51,""))</f>
        <v/>
      </c>
      <c r="C152" s="190" t="str">
        <f t="shared" ca="1" si="8"/>
        <v/>
      </c>
      <c r="D152" s="190" t="str">
        <f t="shared" ca="1" si="9"/>
        <v/>
      </c>
      <c r="E152" s="190"/>
    </row>
    <row r="153" spans="1:5" ht="15">
      <c r="A153" s="190" t="str">
        <f t="shared" ca="1" si="7"/>
        <v/>
      </c>
      <c r="B153" s="190" t="str">
        <f ca="1">IF(LEFT('$Misc'!H52,5)="ERROR","",IF(COUNTIF('CSV-Stat'!$E$7:$E$206,'$Misc'!H52)&gt;0,'$Misc'!H52,""))</f>
        <v/>
      </c>
      <c r="C153" s="190" t="str">
        <f t="shared" ca="1" si="8"/>
        <v/>
      </c>
      <c r="D153" s="190" t="str">
        <f t="shared" ca="1" si="9"/>
        <v/>
      </c>
      <c r="E153" s="190"/>
    </row>
    <row r="154" spans="1:5" ht="15">
      <c r="A154" s="190" t="str">
        <f t="shared" ca="1" si="7"/>
        <v/>
      </c>
      <c r="B154" s="190" t="str">
        <f ca="1">IF(LEFT('$Misc'!H53,5)="ERROR","",IF(COUNTIF('CSV-Stat'!$E$7:$E$206,'$Misc'!H53)&gt;0,'$Misc'!H53,""))</f>
        <v/>
      </c>
      <c r="C154" s="190" t="str">
        <f t="shared" ca="1" si="8"/>
        <v/>
      </c>
      <c r="D154" s="190" t="str">
        <f t="shared" ca="1" si="9"/>
        <v/>
      </c>
      <c r="E154" s="190"/>
    </row>
    <row r="155" spans="1:5" ht="15">
      <c r="A155" s="190" t="str">
        <f t="shared" ca="1" si="7"/>
        <v/>
      </c>
      <c r="B155" s="190" t="str">
        <f ca="1">IF(LEFT('$Misc'!H54,5)="ERROR","",IF(COUNTIF('CSV-Stat'!$E$7:$E$206,'$Misc'!H54)&gt;0,'$Misc'!H54,""))</f>
        <v/>
      </c>
      <c r="C155" s="190" t="str">
        <f t="shared" ca="1" si="8"/>
        <v/>
      </c>
      <c r="D155" s="190" t="str">
        <f t="shared" ca="1" si="9"/>
        <v/>
      </c>
      <c r="E155" s="190"/>
    </row>
    <row r="156" spans="1:5" ht="15">
      <c r="A156" s="190" t="str">
        <f t="shared" ca="1" si="7"/>
        <v/>
      </c>
      <c r="B156" s="190" t="str">
        <f ca="1">IF(LEFT('$Misc'!H55,5)="ERROR","",IF(COUNTIF('CSV-Stat'!$E$7:$E$206,'$Misc'!H55)&gt;0,'$Misc'!H55,""))</f>
        <v/>
      </c>
      <c r="C156" s="190" t="str">
        <f t="shared" ca="1" si="8"/>
        <v/>
      </c>
      <c r="D156" s="190" t="str">
        <f t="shared" ca="1" si="9"/>
        <v/>
      </c>
      <c r="E156" s="190"/>
    </row>
    <row r="157" spans="1:5" ht="15">
      <c r="A157" s="190" t="str">
        <f t="shared" ca="1" si="7"/>
        <v/>
      </c>
      <c r="B157" s="190" t="str">
        <f ca="1">IF(LEFT('$Misc'!H56,5)="ERROR","",IF(COUNTIF('CSV-Stat'!$E$7:$E$206,'$Misc'!H56)&gt;0,'$Misc'!H56,""))</f>
        <v/>
      </c>
      <c r="C157" s="190" t="str">
        <f t="shared" ca="1" si="8"/>
        <v/>
      </c>
      <c r="D157" s="190" t="str">
        <f t="shared" ca="1" si="9"/>
        <v/>
      </c>
      <c r="E157" s="190"/>
    </row>
    <row r="158" spans="1:5" ht="15">
      <c r="A158" s="190" t="str">
        <f t="shared" si="7"/>
        <v/>
      </c>
      <c r="B158" s="190" t="str">
        <f>IF(LEFT('$Misc'!I7,5)="ERROR","",IF(COUNTIF('CSV-Stat'!$E$7:$E$206,'$Misc'!I7)&gt;0,'$Misc'!I7,""))</f>
        <v/>
      </c>
      <c r="C158" s="190" t="str">
        <f t="shared" si="8"/>
        <v/>
      </c>
      <c r="D158" s="190" t="str">
        <f t="shared" si="9"/>
        <v/>
      </c>
      <c r="E158" s="190"/>
    </row>
    <row r="159" spans="1:5" ht="15">
      <c r="A159" s="190" t="str">
        <f t="shared" ca="1" si="7"/>
        <v/>
      </c>
      <c r="B159" s="190" t="str">
        <f ca="1">IF(LEFT('$Misc'!I8,5)="ERROR","",IF(COUNTIF('CSV-Stat'!$E$7:$E$206,'$Misc'!I8)&gt;0,'$Misc'!I8,""))</f>
        <v/>
      </c>
      <c r="C159" s="190" t="str">
        <f t="shared" ca="1" si="8"/>
        <v/>
      </c>
      <c r="D159" s="190" t="str">
        <f t="shared" ca="1" si="9"/>
        <v/>
      </c>
      <c r="E159" s="190"/>
    </row>
    <row r="160" spans="1:5" ht="15">
      <c r="A160" s="190" t="str">
        <f t="shared" ca="1" si="7"/>
        <v/>
      </c>
      <c r="B160" s="190" t="str">
        <f ca="1">IF(LEFT('$Misc'!I9,5)="ERROR","",IF(COUNTIF('CSV-Stat'!$E$7:$E$206,'$Misc'!I9)&gt;0,'$Misc'!I9,""))</f>
        <v/>
      </c>
      <c r="C160" s="190" t="str">
        <f t="shared" ca="1" si="8"/>
        <v/>
      </c>
      <c r="D160" s="190" t="str">
        <f t="shared" ca="1" si="9"/>
        <v/>
      </c>
      <c r="E160" s="190"/>
    </row>
    <row r="161" spans="1:5" ht="15">
      <c r="A161" s="190" t="str">
        <f t="shared" ca="1" si="7"/>
        <v/>
      </c>
      <c r="B161" s="190" t="str">
        <f ca="1">IF(LEFT('$Misc'!I10,5)="ERROR","",IF(COUNTIF('CSV-Stat'!$E$7:$E$206,'$Misc'!I10)&gt;0,'$Misc'!I10,""))</f>
        <v/>
      </c>
      <c r="C161" s="190" t="str">
        <f t="shared" ca="1" si="8"/>
        <v/>
      </c>
      <c r="D161" s="190" t="str">
        <f t="shared" ca="1" si="9"/>
        <v/>
      </c>
      <c r="E161" s="190"/>
    </row>
    <row r="162" spans="1:5" ht="15">
      <c r="A162" s="190" t="str">
        <f t="shared" ca="1" si="7"/>
        <v/>
      </c>
      <c r="B162" s="190" t="str">
        <f ca="1">IF(LEFT('$Misc'!I11,5)="ERROR","",IF(COUNTIF('CSV-Stat'!$E$7:$E$206,'$Misc'!I11)&gt;0,'$Misc'!I11,""))</f>
        <v/>
      </c>
      <c r="C162" s="190" t="str">
        <f t="shared" ca="1" si="8"/>
        <v/>
      </c>
      <c r="D162" s="190" t="str">
        <f t="shared" ca="1" si="9"/>
        <v/>
      </c>
      <c r="E162" s="190"/>
    </row>
    <row r="163" spans="1:5" ht="15">
      <c r="A163" s="190" t="str">
        <f t="shared" ca="1" si="7"/>
        <v/>
      </c>
      <c r="B163" s="190" t="str">
        <f ca="1">IF(LEFT('$Misc'!I12,5)="ERROR","",IF(COUNTIF('CSV-Stat'!$E$7:$E$206,'$Misc'!I12)&gt;0,'$Misc'!I12,""))</f>
        <v/>
      </c>
      <c r="C163" s="190" t="str">
        <f t="shared" ca="1" si="8"/>
        <v/>
      </c>
      <c r="D163" s="190" t="str">
        <f t="shared" ca="1" si="9"/>
        <v/>
      </c>
      <c r="E163" s="190"/>
    </row>
    <row r="164" spans="1:5" ht="15">
      <c r="A164" s="190" t="str">
        <f t="shared" ca="1" si="7"/>
        <v/>
      </c>
      <c r="B164" s="190" t="str">
        <f ca="1">IF(LEFT('$Misc'!I13,5)="ERROR","",IF(COUNTIF('CSV-Stat'!$E$7:$E$206,'$Misc'!I13)&gt;0,'$Misc'!I13,""))</f>
        <v/>
      </c>
      <c r="C164" s="190" t="str">
        <f t="shared" ca="1" si="8"/>
        <v/>
      </c>
      <c r="D164" s="190" t="str">
        <f t="shared" ca="1" si="9"/>
        <v/>
      </c>
      <c r="E164" s="190"/>
    </row>
    <row r="165" spans="1:5" ht="15">
      <c r="A165" s="190" t="str">
        <f t="shared" ca="1" si="7"/>
        <v/>
      </c>
      <c r="B165" s="190" t="str">
        <f ca="1">IF(LEFT('$Misc'!I14,5)="ERROR","",IF(COUNTIF('CSV-Stat'!$E$7:$E$206,'$Misc'!I14)&gt;0,'$Misc'!I14,""))</f>
        <v/>
      </c>
      <c r="C165" s="190" t="str">
        <f t="shared" ca="1" si="8"/>
        <v/>
      </c>
      <c r="D165" s="190" t="str">
        <f t="shared" ca="1" si="9"/>
        <v/>
      </c>
      <c r="E165" s="190"/>
    </row>
    <row r="166" spans="1:5" ht="15">
      <c r="A166" s="190" t="str">
        <f t="shared" ca="1" si="7"/>
        <v/>
      </c>
      <c r="B166" s="190" t="str">
        <f ca="1">IF(LEFT('$Misc'!I15,5)="ERROR","",IF(COUNTIF('CSV-Stat'!$E$7:$E$206,'$Misc'!I15)&gt;0,'$Misc'!I15,""))</f>
        <v/>
      </c>
      <c r="C166" s="190" t="str">
        <f t="shared" ca="1" si="8"/>
        <v/>
      </c>
      <c r="D166" s="190" t="str">
        <f t="shared" ca="1" si="9"/>
        <v/>
      </c>
      <c r="E166" s="190"/>
    </row>
    <row r="167" spans="1:5" ht="15">
      <c r="A167" s="190" t="str">
        <f t="shared" ca="1" si="7"/>
        <v/>
      </c>
      <c r="B167" s="190" t="str">
        <f ca="1">IF(LEFT('$Misc'!I16,5)="ERROR","",IF(COUNTIF('CSV-Stat'!$E$7:$E$206,'$Misc'!I16)&gt;0,'$Misc'!I16,""))</f>
        <v/>
      </c>
      <c r="C167" s="190" t="str">
        <f t="shared" ca="1" si="8"/>
        <v/>
      </c>
      <c r="D167" s="190" t="str">
        <f t="shared" ca="1" si="9"/>
        <v/>
      </c>
      <c r="E167" s="190"/>
    </row>
    <row r="168" spans="1:5" ht="15">
      <c r="A168" s="190" t="str">
        <f t="shared" ca="1" si="7"/>
        <v/>
      </c>
      <c r="B168" s="190" t="str">
        <f ca="1">IF(LEFT('$Misc'!I17,5)="ERROR","",IF(COUNTIF('CSV-Stat'!$E$7:$E$206,'$Misc'!I17)&gt;0,'$Misc'!I17,""))</f>
        <v/>
      </c>
      <c r="C168" s="190" t="str">
        <f t="shared" ca="1" si="8"/>
        <v/>
      </c>
      <c r="D168" s="190" t="str">
        <f t="shared" ca="1" si="9"/>
        <v/>
      </c>
      <c r="E168" s="190"/>
    </row>
    <row r="169" spans="1:5" ht="15">
      <c r="A169" s="190" t="str">
        <f t="shared" ca="1" si="7"/>
        <v/>
      </c>
      <c r="B169" s="190" t="str">
        <f ca="1">IF(LEFT('$Misc'!I18,5)="ERROR","",IF(COUNTIF('CSV-Stat'!$E$7:$E$206,'$Misc'!I18)&gt;0,'$Misc'!I18,""))</f>
        <v/>
      </c>
      <c r="C169" s="190" t="str">
        <f t="shared" ca="1" si="8"/>
        <v/>
      </c>
      <c r="D169" s="190" t="str">
        <f t="shared" ca="1" si="9"/>
        <v/>
      </c>
      <c r="E169" s="190"/>
    </row>
    <row r="170" spans="1:5" ht="15">
      <c r="A170" s="190" t="str">
        <f t="shared" ca="1" si="7"/>
        <v/>
      </c>
      <c r="B170" s="190" t="str">
        <f ca="1">IF(LEFT('$Misc'!I19,5)="ERROR","",IF(COUNTIF('CSV-Stat'!$E$7:$E$206,'$Misc'!I19)&gt;0,'$Misc'!I19,""))</f>
        <v/>
      </c>
      <c r="C170" s="190" t="str">
        <f t="shared" ca="1" si="8"/>
        <v/>
      </c>
      <c r="D170" s="190" t="str">
        <f t="shared" ca="1" si="9"/>
        <v/>
      </c>
      <c r="E170" s="190"/>
    </row>
    <row r="171" spans="1:5" ht="15">
      <c r="A171" s="190" t="str">
        <f t="shared" ca="1" si="7"/>
        <v/>
      </c>
      <c r="B171" s="190" t="str">
        <f ca="1">IF(LEFT('$Misc'!I20,5)="ERROR","",IF(COUNTIF('CSV-Stat'!$E$7:$E$206,'$Misc'!I20)&gt;0,'$Misc'!I20,""))</f>
        <v/>
      </c>
      <c r="C171" s="190" t="str">
        <f t="shared" ca="1" si="8"/>
        <v/>
      </c>
      <c r="D171" s="190" t="str">
        <f t="shared" ca="1" si="9"/>
        <v/>
      </c>
      <c r="E171" s="190"/>
    </row>
    <row r="172" spans="1:5" ht="15">
      <c r="A172" s="190" t="str">
        <f t="shared" ca="1" si="7"/>
        <v/>
      </c>
      <c r="B172" s="190" t="str">
        <f ca="1">IF(LEFT('$Misc'!I21,5)="ERROR","",IF(COUNTIF('CSV-Stat'!$E$7:$E$206,'$Misc'!I21)&gt;0,'$Misc'!I21,""))</f>
        <v/>
      </c>
      <c r="C172" s="190" t="str">
        <f t="shared" ca="1" si="8"/>
        <v/>
      </c>
      <c r="D172" s="190" t="str">
        <f t="shared" ca="1" si="9"/>
        <v/>
      </c>
      <c r="E172" s="190"/>
    </row>
    <row r="173" spans="1:5" ht="15">
      <c r="A173" s="190" t="str">
        <f t="shared" ca="1" si="7"/>
        <v/>
      </c>
      <c r="B173" s="190" t="str">
        <f ca="1">IF(LEFT('$Misc'!I22,5)="ERROR","",IF(COUNTIF('CSV-Stat'!$E$7:$E$206,'$Misc'!I22)&gt;0,'$Misc'!I22,""))</f>
        <v/>
      </c>
      <c r="C173" s="190" t="str">
        <f t="shared" ca="1" si="8"/>
        <v/>
      </c>
      <c r="D173" s="190" t="str">
        <f t="shared" ca="1" si="9"/>
        <v/>
      </c>
      <c r="E173" s="190"/>
    </row>
    <row r="174" spans="1:5" ht="15">
      <c r="A174" s="190" t="str">
        <f t="shared" ca="1" si="7"/>
        <v/>
      </c>
      <c r="B174" s="190" t="str">
        <f ca="1">IF(LEFT('$Misc'!I23,5)="ERROR","",IF(COUNTIF('CSV-Stat'!$E$7:$E$206,'$Misc'!I23)&gt;0,'$Misc'!I23,""))</f>
        <v/>
      </c>
      <c r="C174" s="190" t="str">
        <f t="shared" ca="1" si="8"/>
        <v/>
      </c>
      <c r="D174" s="190" t="str">
        <f t="shared" ca="1" si="9"/>
        <v/>
      </c>
      <c r="E174" s="190"/>
    </row>
    <row r="175" spans="1:5" ht="15">
      <c r="A175" s="190" t="str">
        <f t="shared" ca="1" si="7"/>
        <v/>
      </c>
      <c r="B175" s="190" t="str">
        <f ca="1">IF(LEFT('$Misc'!I24,5)="ERROR","",IF(COUNTIF('CSV-Stat'!$E$7:$E$206,'$Misc'!I24)&gt;0,'$Misc'!I24,""))</f>
        <v/>
      </c>
      <c r="C175" s="190" t="str">
        <f t="shared" ca="1" si="8"/>
        <v/>
      </c>
      <c r="D175" s="190" t="str">
        <f t="shared" ca="1" si="9"/>
        <v/>
      </c>
      <c r="E175" s="190"/>
    </row>
    <row r="176" spans="1:5" ht="15">
      <c r="A176" s="190" t="str">
        <f t="shared" ca="1" si="7"/>
        <v/>
      </c>
      <c r="B176" s="190" t="str">
        <f ca="1">IF(LEFT('$Misc'!I25,5)="ERROR","",IF(COUNTIF('CSV-Stat'!$E$7:$E$206,'$Misc'!I25)&gt;0,'$Misc'!I25,""))</f>
        <v/>
      </c>
      <c r="C176" s="190" t="str">
        <f t="shared" ca="1" si="8"/>
        <v/>
      </c>
      <c r="D176" s="190" t="str">
        <f t="shared" ca="1" si="9"/>
        <v/>
      </c>
      <c r="E176" s="190"/>
    </row>
    <row r="177" spans="1:5" ht="15">
      <c r="A177" s="190" t="str">
        <f t="shared" ca="1" si="7"/>
        <v/>
      </c>
      <c r="B177" s="190" t="str">
        <f ca="1">IF(LEFT('$Misc'!I26,5)="ERROR","",IF(COUNTIF('CSV-Stat'!$E$7:$E$206,'$Misc'!I26)&gt;0,'$Misc'!I26,""))</f>
        <v/>
      </c>
      <c r="C177" s="190" t="str">
        <f t="shared" ca="1" si="8"/>
        <v/>
      </c>
      <c r="D177" s="190" t="str">
        <f t="shared" ca="1" si="9"/>
        <v/>
      </c>
      <c r="E177" s="190"/>
    </row>
    <row r="178" spans="1:5" ht="15">
      <c r="A178" s="190" t="str">
        <f t="shared" ca="1" si="7"/>
        <v/>
      </c>
      <c r="B178" s="190" t="str">
        <f ca="1">IF(LEFT('$Misc'!I27,5)="ERROR","",IF(COUNTIF('CSV-Stat'!$E$7:$E$206,'$Misc'!I27)&gt;0,'$Misc'!I27,""))</f>
        <v/>
      </c>
      <c r="C178" s="190" t="str">
        <f t="shared" ca="1" si="8"/>
        <v/>
      </c>
      <c r="D178" s="190" t="str">
        <f t="shared" ca="1" si="9"/>
        <v/>
      </c>
      <c r="E178" s="190"/>
    </row>
    <row r="179" spans="1:5" ht="15">
      <c r="A179" s="190" t="str">
        <f t="shared" ca="1" si="7"/>
        <v/>
      </c>
      <c r="B179" s="190" t="str">
        <f ca="1">IF(LEFT('$Misc'!I28,5)="ERROR","",IF(COUNTIF('CSV-Stat'!$E$7:$E$206,'$Misc'!I28)&gt;0,'$Misc'!I28,""))</f>
        <v/>
      </c>
      <c r="C179" s="190" t="str">
        <f t="shared" ca="1" si="8"/>
        <v/>
      </c>
      <c r="D179" s="190" t="str">
        <f t="shared" ca="1" si="9"/>
        <v/>
      </c>
      <c r="E179" s="190"/>
    </row>
    <row r="180" spans="1:5" ht="15">
      <c r="A180" s="190" t="str">
        <f t="shared" ca="1" si="7"/>
        <v/>
      </c>
      <c r="B180" s="190" t="str">
        <f ca="1">IF(LEFT('$Misc'!I29,5)="ERROR","",IF(COUNTIF('CSV-Stat'!$E$7:$E$206,'$Misc'!I29)&gt;0,'$Misc'!I29,""))</f>
        <v/>
      </c>
      <c r="C180" s="190" t="str">
        <f t="shared" ca="1" si="8"/>
        <v/>
      </c>
      <c r="D180" s="190" t="str">
        <f t="shared" ca="1" si="9"/>
        <v/>
      </c>
      <c r="E180" s="190"/>
    </row>
    <row r="181" spans="1:5" ht="15">
      <c r="A181" s="190" t="str">
        <f t="shared" ca="1" si="7"/>
        <v/>
      </c>
      <c r="B181" s="190" t="str">
        <f ca="1">IF(LEFT('$Misc'!I30,5)="ERROR","",IF(COUNTIF('CSV-Stat'!$E$7:$E$206,'$Misc'!I30)&gt;0,'$Misc'!I30,""))</f>
        <v/>
      </c>
      <c r="C181" s="190" t="str">
        <f t="shared" ca="1" si="8"/>
        <v/>
      </c>
      <c r="D181" s="190" t="str">
        <f t="shared" ca="1" si="9"/>
        <v/>
      </c>
      <c r="E181" s="190"/>
    </row>
    <row r="182" spans="1:5" ht="15">
      <c r="A182" s="190" t="str">
        <f t="shared" ca="1" si="7"/>
        <v/>
      </c>
      <c r="B182" s="190" t="str">
        <f ca="1">IF(LEFT('$Misc'!I31,5)="ERROR","",IF(COUNTIF('CSV-Stat'!$E$7:$E$206,'$Misc'!I31)&gt;0,'$Misc'!I31,""))</f>
        <v/>
      </c>
      <c r="C182" s="190" t="str">
        <f t="shared" ca="1" si="8"/>
        <v/>
      </c>
      <c r="D182" s="190" t="str">
        <f t="shared" ca="1" si="9"/>
        <v/>
      </c>
      <c r="E182" s="190"/>
    </row>
    <row r="183" spans="1:5" ht="15">
      <c r="A183" s="190" t="str">
        <f t="shared" ca="1" si="7"/>
        <v/>
      </c>
      <c r="B183" s="190" t="str">
        <f ca="1">IF(LEFT('$Misc'!I32,5)="ERROR","",IF(COUNTIF('CSV-Stat'!$E$7:$E$206,'$Misc'!I32)&gt;0,'$Misc'!I32,""))</f>
        <v/>
      </c>
      <c r="C183" s="190" t="str">
        <f t="shared" ca="1" si="8"/>
        <v/>
      </c>
      <c r="D183" s="190" t="str">
        <f t="shared" ca="1" si="9"/>
        <v/>
      </c>
      <c r="E183" s="190"/>
    </row>
    <row r="184" spans="1:5" ht="15">
      <c r="A184" s="190" t="str">
        <f t="shared" ca="1" si="7"/>
        <v/>
      </c>
      <c r="B184" s="190" t="str">
        <f ca="1">IF(LEFT('$Misc'!I33,5)="ERROR","",IF(COUNTIF('CSV-Stat'!$E$7:$E$206,'$Misc'!I33)&gt;0,'$Misc'!I33,""))</f>
        <v/>
      </c>
      <c r="C184" s="190" t="str">
        <f t="shared" ca="1" si="8"/>
        <v/>
      </c>
      <c r="D184" s="190" t="str">
        <f t="shared" ca="1" si="9"/>
        <v/>
      </c>
      <c r="E184" s="190"/>
    </row>
    <row r="185" spans="1:5" ht="15">
      <c r="A185" s="190" t="str">
        <f t="shared" ca="1" si="7"/>
        <v/>
      </c>
      <c r="B185" s="190" t="str">
        <f ca="1">IF(LEFT('$Misc'!I34,5)="ERROR","",IF(COUNTIF('CSV-Stat'!$E$7:$E$206,'$Misc'!I34)&gt;0,'$Misc'!I34,""))</f>
        <v/>
      </c>
      <c r="C185" s="190" t="str">
        <f t="shared" ca="1" si="8"/>
        <v/>
      </c>
      <c r="D185" s="190" t="str">
        <f t="shared" ca="1" si="9"/>
        <v/>
      </c>
      <c r="E185" s="190"/>
    </row>
    <row r="186" spans="1:5" ht="15">
      <c r="A186" s="190" t="str">
        <f t="shared" ref="A186:A249" ca="1" si="10">IF(B186="","","ThermostatSetpoint:DualSetpoint,")</f>
        <v/>
      </c>
      <c r="B186" s="190" t="str">
        <f ca="1">IF(LEFT('$Misc'!I35,5)="ERROR","",IF(COUNTIF('CSV-Stat'!$E$7:$E$206,'$Misc'!I35)&gt;0,'$Misc'!I35,""))</f>
        <v/>
      </c>
      <c r="C186" s="190" t="str">
        <f t="shared" ca="1" si="8"/>
        <v/>
      </c>
      <c r="D186" s="190" t="str">
        <f t="shared" ca="1" si="9"/>
        <v/>
      </c>
      <c r="E186" s="190"/>
    </row>
    <row r="187" spans="1:5" ht="15">
      <c r="A187" s="190" t="str">
        <f t="shared" ca="1" si="10"/>
        <v/>
      </c>
      <c r="B187" s="190" t="str">
        <f ca="1">IF(LEFT('$Misc'!I36,5)="ERROR","",IF(COUNTIF('CSV-Stat'!$E$7:$E$206,'$Misc'!I36)&gt;0,'$Misc'!I36,""))</f>
        <v/>
      </c>
      <c r="C187" s="190" t="str">
        <f t="shared" ca="1" si="8"/>
        <v/>
      </c>
      <c r="D187" s="190" t="str">
        <f t="shared" ca="1" si="9"/>
        <v/>
      </c>
      <c r="E187" s="190"/>
    </row>
    <row r="188" spans="1:5" ht="15">
      <c r="A188" s="190" t="str">
        <f t="shared" ca="1" si="10"/>
        <v/>
      </c>
      <c r="B188" s="190" t="str">
        <f ca="1">IF(LEFT('$Misc'!I37,5)="ERROR","",IF(COUNTIF('CSV-Stat'!$E$7:$E$206,'$Misc'!I37)&gt;0,'$Misc'!I37,""))</f>
        <v/>
      </c>
      <c r="C188" s="190" t="str">
        <f t="shared" ca="1" si="8"/>
        <v/>
      </c>
      <c r="D188" s="190" t="str">
        <f t="shared" ca="1" si="9"/>
        <v/>
      </c>
      <c r="E188" s="190"/>
    </row>
    <row r="189" spans="1:5" ht="15">
      <c r="A189" s="190" t="str">
        <f t="shared" ca="1" si="10"/>
        <v/>
      </c>
      <c r="B189" s="190" t="str">
        <f ca="1">IF(LEFT('$Misc'!I38,5)="ERROR","",IF(COUNTIF('CSV-Stat'!$E$7:$E$206,'$Misc'!I38)&gt;0,'$Misc'!I38,""))</f>
        <v/>
      </c>
      <c r="C189" s="190" t="str">
        <f t="shared" ca="1" si="8"/>
        <v/>
      </c>
      <c r="D189" s="190" t="str">
        <f t="shared" ca="1" si="9"/>
        <v/>
      </c>
      <c r="E189" s="190"/>
    </row>
    <row r="190" spans="1:5" ht="15">
      <c r="A190" s="190" t="str">
        <f t="shared" ca="1" si="10"/>
        <v/>
      </c>
      <c r="B190" s="190" t="str">
        <f ca="1">IF(LEFT('$Misc'!I39,5)="ERROR","",IF(COUNTIF('CSV-Stat'!$E$7:$E$206,'$Misc'!I39)&gt;0,'$Misc'!I39,""))</f>
        <v/>
      </c>
      <c r="C190" s="190" t="str">
        <f t="shared" ca="1" si="8"/>
        <v/>
      </c>
      <c r="D190" s="190" t="str">
        <f t="shared" ca="1" si="9"/>
        <v/>
      </c>
      <c r="E190" s="190"/>
    </row>
    <row r="191" spans="1:5" ht="15">
      <c r="A191" s="190" t="str">
        <f t="shared" ca="1" si="10"/>
        <v/>
      </c>
      <c r="B191" s="190" t="str">
        <f ca="1">IF(LEFT('$Misc'!I40,5)="ERROR","",IF(COUNTIF('CSV-Stat'!$E$7:$E$206,'$Misc'!I40)&gt;0,'$Misc'!I40,""))</f>
        <v/>
      </c>
      <c r="C191" s="190" t="str">
        <f t="shared" ca="1" si="8"/>
        <v/>
      </c>
      <c r="D191" s="190" t="str">
        <f t="shared" ca="1" si="9"/>
        <v/>
      </c>
      <c r="E191" s="190"/>
    </row>
    <row r="192" spans="1:5" ht="15">
      <c r="A192" s="190" t="str">
        <f t="shared" ca="1" si="10"/>
        <v/>
      </c>
      <c r="B192" s="190" t="str">
        <f ca="1">IF(LEFT('$Misc'!I41,5)="ERROR","",IF(COUNTIF('CSV-Stat'!$E$7:$E$206,'$Misc'!I41)&gt;0,'$Misc'!I41,""))</f>
        <v/>
      </c>
      <c r="C192" s="190" t="str">
        <f t="shared" ca="1" si="8"/>
        <v/>
      </c>
      <c r="D192" s="190" t="str">
        <f t="shared" ca="1" si="9"/>
        <v/>
      </c>
      <c r="E192" s="190"/>
    </row>
    <row r="193" spans="1:5" ht="15">
      <c r="A193" s="190" t="str">
        <f t="shared" ca="1" si="10"/>
        <v/>
      </c>
      <c r="B193" s="190" t="str">
        <f ca="1">IF(LEFT('$Misc'!I42,5)="ERROR","",IF(COUNTIF('CSV-Stat'!$E$7:$E$206,'$Misc'!I42)&gt;0,'$Misc'!I42,""))</f>
        <v/>
      </c>
      <c r="C193" s="190" t="str">
        <f t="shared" ca="1" si="8"/>
        <v/>
      </c>
      <c r="D193" s="190" t="str">
        <f t="shared" ca="1" si="9"/>
        <v/>
      </c>
      <c r="E193" s="190"/>
    </row>
    <row r="194" spans="1:5" ht="15">
      <c r="A194" s="190" t="str">
        <f t="shared" ca="1" si="10"/>
        <v/>
      </c>
      <c r="B194" s="190" t="str">
        <f ca="1">IF(LEFT('$Misc'!I43,5)="ERROR","",IF(COUNTIF('CSV-Stat'!$E$7:$E$206,'$Misc'!I43)&gt;0,'$Misc'!I43,""))</f>
        <v/>
      </c>
      <c r="C194" s="190" t="str">
        <f t="shared" ca="1" si="8"/>
        <v/>
      </c>
      <c r="D194" s="190" t="str">
        <f t="shared" ca="1" si="9"/>
        <v/>
      </c>
      <c r="E194" s="190"/>
    </row>
    <row r="195" spans="1:5" ht="15">
      <c r="A195" s="190" t="str">
        <f t="shared" ca="1" si="10"/>
        <v/>
      </c>
      <c r="B195" s="190" t="str">
        <f ca="1">IF(LEFT('$Misc'!I44,5)="ERROR","",IF(COUNTIF('CSV-Stat'!$E$7:$E$206,'$Misc'!I44)&gt;0,'$Misc'!I44,""))</f>
        <v/>
      </c>
      <c r="C195" s="190" t="str">
        <f t="shared" ca="1" si="8"/>
        <v/>
      </c>
      <c r="D195" s="190" t="str">
        <f t="shared" ca="1" si="9"/>
        <v/>
      </c>
      <c r="E195" s="190"/>
    </row>
    <row r="196" spans="1:5" ht="15">
      <c r="A196" s="190" t="str">
        <f t="shared" ca="1" si="10"/>
        <v/>
      </c>
      <c r="B196" s="190" t="str">
        <f ca="1">IF(LEFT('$Misc'!I45,5)="ERROR","",IF(COUNTIF('CSV-Stat'!$E$7:$E$206,'$Misc'!I45)&gt;0,'$Misc'!I45,""))</f>
        <v/>
      </c>
      <c r="C196" s="190" t="str">
        <f t="shared" ca="1" si="8"/>
        <v/>
      </c>
      <c r="D196" s="190" t="str">
        <f t="shared" ca="1" si="9"/>
        <v/>
      </c>
      <c r="E196" s="190"/>
    </row>
    <row r="197" spans="1:5" ht="15">
      <c r="A197" s="190" t="str">
        <f t="shared" ca="1" si="10"/>
        <v/>
      </c>
      <c r="B197" s="190" t="str">
        <f ca="1">IF(LEFT('$Misc'!I46,5)="ERROR","",IF(COUNTIF('CSV-Stat'!$E$7:$E$206,'$Misc'!I46)&gt;0,'$Misc'!I46,""))</f>
        <v/>
      </c>
      <c r="C197" s="190" t="str">
        <f t="shared" ca="1" si="8"/>
        <v/>
      </c>
      <c r="D197" s="190" t="str">
        <f t="shared" ca="1" si="9"/>
        <v/>
      </c>
      <c r="E197" s="190"/>
    </row>
    <row r="198" spans="1:5" ht="15">
      <c r="A198" s="190" t="str">
        <f t="shared" ca="1" si="10"/>
        <v/>
      </c>
      <c r="B198" s="190" t="str">
        <f ca="1">IF(LEFT('$Misc'!I47,5)="ERROR","",IF(COUNTIF('CSV-Stat'!$E$7:$E$206,'$Misc'!I47)&gt;0,'$Misc'!I47,""))</f>
        <v/>
      </c>
      <c r="C198" s="190" t="str">
        <f t="shared" ca="1" si="8"/>
        <v/>
      </c>
      <c r="D198" s="190" t="str">
        <f t="shared" ca="1" si="9"/>
        <v/>
      </c>
      <c r="E198" s="190"/>
    </row>
    <row r="199" spans="1:5" ht="15">
      <c r="A199" s="190" t="str">
        <f t="shared" ca="1" si="10"/>
        <v/>
      </c>
      <c r="B199" s="190" t="str">
        <f ca="1">IF(LEFT('$Misc'!I48,5)="ERROR","",IF(COUNTIF('CSV-Stat'!$E$7:$E$206,'$Misc'!I48)&gt;0,'$Misc'!I48,""))</f>
        <v/>
      </c>
      <c r="C199" s="190" t="str">
        <f t="shared" ca="1" si="8"/>
        <v/>
      </c>
      <c r="D199" s="190" t="str">
        <f t="shared" ca="1" si="9"/>
        <v/>
      </c>
      <c r="E199" s="190"/>
    </row>
    <row r="200" spans="1:5" ht="15">
      <c r="A200" s="190" t="str">
        <f t="shared" ca="1" si="10"/>
        <v/>
      </c>
      <c r="B200" s="190" t="str">
        <f ca="1">IF(LEFT('$Misc'!I49,5)="ERROR","",IF(COUNTIF('CSV-Stat'!$E$7:$E$206,'$Misc'!I49)&gt;0,'$Misc'!I49,""))</f>
        <v/>
      </c>
      <c r="C200" s="190" t="str">
        <f t="shared" ref="C200:C263" ca="1" si="11">IF(B200="","","Tstat Sch "&amp;RIGHT(LEFT(B200,25),11)&amp;",")</f>
        <v/>
      </c>
      <c r="D200" s="190" t="str">
        <f t="shared" ref="D200:D263" ca="1" si="12">IF(B200="","","Tstat Sch "&amp;LEFT(B200,11)&amp;" ;")</f>
        <v/>
      </c>
      <c r="E200" s="190"/>
    </row>
    <row r="201" spans="1:5" ht="15">
      <c r="A201" s="190" t="str">
        <f t="shared" ca="1" si="10"/>
        <v/>
      </c>
      <c r="B201" s="190" t="str">
        <f ca="1">IF(LEFT('$Misc'!I50,5)="ERROR","",IF(COUNTIF('CSV-Stat'!$E$7:$E$206,'$Misc'!I50)&gt;0,'$Misc'!I50,""))</f>
        <v/>
      </c>
      <c r="C201" s="190" t="str">
        <f t="shared" ca="1" si="11"/>
        <v/>
      </c>
      <c r="D201" s="190" t="str">
        <f t="shared" ca="1" si="12"/>
        <v/>
      </c>
      <c r="E201" s="190"/>
    </row>
    <row r="202" spans="1:5" ht="15">
      <c r="A202" s="190" t="str">
        <f t="shared" ca="1" si="10"/>
        <v/>
      </c>
      <c r="B202" s="190" t="str">
        <f ca="1">IF(LEFT('$Misc'!I51,5)="ERROR","",IF(COUNTIF('CSV-Stat'!$E$7:$E$206,'$Misc'!I51)&gt;0,'$Misc'!I51,""))</f>
        <v/>
      </c>
      <c r="C202" s="190" t="str">
        <f t="shared" ca="1" si="11"/>
        <v/>
      </c>
      <c r="D202" s="190" t="str">
        <f t="shared" ca="1" si="12"/>
        <v/>
      </c>
      <c r="E202" s="190"/>
    </row>
    <row r="203" spans="1:5" ht="15">
      <c r="A203" s="190" t="str">
        <f t="shared" ca="1" si="10"/>
        <v/>
      </c>
      <c r="B203" s="190" t="str">
        <f ca="1">IF(LEFT('$Misc'!I52,5)="ERROR","",IF(COUNTIF('CSV-Stat'!$E$7:$E$206,'$Misc'!I52)&gt;0,'$Misc'!I52,""))</f>
        <v/>
      </c>
      <c r="C203" s="190" t="str">
        <f t="shared" ca="1" si="11"/>
        <v/>
      </c>
      <c r="D203" s="190" t="str">
        <f t="shared" ca="1" si="12"/>
        <v/>
      </c>
      <c r="E203" s="190"/>
    </row>
    <row r="204" spans="1:5" ht="15">
      <c r="A204" s="190" t="str">
        <f t="shared" ca="1" si="10"/>
        <v/>
      </c>
      <c r="B204" s="190" t="str">
        <f ca="1">IF(LEFT('$Misc'!I53,5)="ERROR","",IF(COUNTIF('CSV-Stat'!$E$7:$E$206,'$Misc'!I53)&gt;0,'$Misc'!I53,""))</f>
        <v/>
      </c>
      <c r="C204" s="190" t="str">
        <f t="shared" ca="1" si="11"/>
        <v/>
      </c>
      <c r="D204" s="190" t="str">
        <f t="shared" ca="1" si="12"/>
        <v/>
      </c>
      <c r="E204" s="190"/>
    </row>
    <row r="205" spans="1:5" ht="15">
      <c r="A205" s="190" t="str">
        <f t="shared" ca="1" si="10"/>
        <v/>
      </c>
      <c r="B205" s="190" t="str">
        <f ca="1">IF(LEFT('$Misc'!I54,5)="ERROR","",IF(COUNTIF('CSV-Stat'!$E$7:$E$206,'$Misc'!I54)&gt;0,'$Misc'!I54,""))</f>
        <v/>
      </c>
      <c r="C205" s="190" t="str">
        <f t="shared" ca="1" si="11"/>
        <v/>
      </c>
      <c r="D205" s="190" t="str">
        <f t="shared" ca="1" si="12"/>
        <v/>
      </c>
      <c r="E205" s="190"/>
    </row>
    <row r="206" spans="1:5" ht="15">
      <c r="A206" s="190" t="str">
        <f t="shared" ca="1" si="10"/>
        <v/>
      </c>
      <c r="B206" s="190" t="str">
        <f ca="1">IF(LEFT('$Misc'!I55,5)="ERROR","",IF(COUNTIF('CSV-Stat'!$E$7:$E$206,'$Misc'!I55)&gt;0,'$Misc'!I55,""))</f>
        <v/>
      </c>
      <c r="C206" s="190" t="str">
        <f t="shared" ca="1" si="11"/>
        <v/>
      </c>
      <c r="D206" s="190" t="str">
        <f t="shared" ca="1" si="12"/>
        <v/>
      </c>
      <c r="E206" s="190"/>
    </row>
    <row r="207" spans="1:5" ht="15">
      <c r="A207" s="190" t="str">
        <f t="shared" ca="1" si="10"/>
        <v/>
      </c>
      <c r="B207" s="190" t="str">
        <f ca="1">IF(LEFT('$Misc'!I56,5)="ERROR","",IF(COUNTIF('CSV-Stat'!$E$7:$E$206,'$Misc'!I56)&gt;0,'$Misc'!I56,""))</f>
        <v/>
      </c>
      <c r="C207" s="190" t="str">
        <f t="shared" ca="1" si="11"/>
        <v/>
      </c>
      <c r="D207" s="190" t="str">
        <f t="shared" ca="1" si="12"/>
        <v/>
      </c>
      <c r="E207" s="190"/>
    </row>
    <row r="208" spans="1:5" ht="15">
      <c r="A208" s="190" t="str">
        <f t="shared" si="10"/>
        <v/>
      </c>
      <c r="B208" s="190" t="str">
        <f>IF(LEFT('$Misc'!J7,5)="ERROR","",IF(COUNTIF('CSV-Stat'!$E$7:$E$206,'$Misc'!J7)&gt;0,'$Misc'!J7,""))</f>
        <v/>
      </c>
      <c r="C208" s="190" t="str">
        <f t="shared" si="11"/>
        <v/>
      </c>
      <c r="D208" s="190" t="str">
        <f t="shared" si="12"/>
        <v/>
      </c>
      <c r="E208" s="190"/>
    </row>
    <row r="209" spans="1:5" ht="15">
      <c r="A209" s="190" t="str">
        <f t="shared" si="10"/>
        <v/>
      </c>
      <c r="B209" s="190" t="str">
        <f>IF(LEFT('$Misc'!J8,5)="ERROR","",IF(COUNTIF('CSV-Stat'!$E$7:$E$206,'$Misc'!J8)&gt;0,'$Misc'!J8,""))</f>
        <v/>
      </c>
      <c r="C209" s="190" t="str">
        <f t="shared" si="11"/>
        <v/>
      </c>
      <c r="D209" s="190" t="str">
        <f t="shared" si="12"/>
        <v/>
      </c>
      <c r="E209" s="190"/>
    </row>
    <row r="210" spans="1:5" ht="15">
      <c r="A210" s="190" t="str">
        <f t="shared" ca="1" si="10"/>
        <v/>
      </c>
      <c r="B210" s="190" t="str">
        <f ca="1">IF(LEFT('$Misc'!J9,5)="ERROR","",IF(COUNTIF('CSV-Stat'!$E$7:$E$206,'$Misc'!J9)&gt;0,'$Misc'!J9,""))</f>
        <v/>
      </c>
      <c r="C210" s="190" t="str">
        <f t="shared" ca="1" si="11"/>
        <v/>
      </c>
      <c r="D210" s="190" t="str">
        <f t="shared" ca="1" si="12"/>
        <v/>
      </c>
      <c r="E210" s="190"/>
    </row>
    <row r="211" spans="1:5" ht="15">
      <c r="A211" s="190" t="str">
        <f t="shared" ca="1" si="10"/>
        <v/>
      </c>
      <c r="B211" s="190" t="str">
        <f ca="1">IF(LEFT('$Misc'!J10,5)="ERROR","",IF(COUNTIF('CSV-Stat'!$E$7:$E$206,'$Misc'!J10)&gt;0,'$Misc'!J10,""))</f>
        <v/>
      </c>
      <c r="C211" s="190" t="str">
        <f t="shared" ca="1" si="11"/>
        <v/>
      </c>
      <c r="D211" s="190" t="str">
        <f t="shared" ca="1" si="12"/>
        <v/>
      </c>
      <c r="E211" s="190"/>
    </row>
    <row r="212" spans="1:5" ht="15">
      <c r="A212" s="190" t="str">
        <f t="shared" ca="1" si="10"/>
        <v/>
      </c>
      <c r="B212" s="190" t="str">
        <f ca="1">IF(LEFT('$Misc'!J11,5)="ERROR","",IF(COUNTIF('CSV-Stat'!$E$7:$E$206,'$Misc'!J11)&gt;0,'$Misc'!J11,""))</f>
        <v/>
      </c>
      <c r="C212" s="190" t="str">
        <f t="shared" ca="1" si="11"/>
        <v/>
      </c>
      <c r="D212" s="190" t="str">
        <f t="shared" ca="1" si="12"/>
        <v/>
      </c>
      <c r="E212" s="190"/>
    </row>
    <row r="213" spans="1:5" ht="15">
      <c r="A213" s="190" t="str">
        <f t="shared" ca="1" si="10"/>
        <v/>
      </c>
      <c r="B213" s="190" t="str">
        <f ca="1">IF(LEFT('$Misc'!J12,5)="ERROR","",IF(COUNTIF('CSV-Stat'!$E$7:$E$206,'$Misc'!J12)&gt;0,'$Misc'!J12,""))</f>
        <v/>
      </c>
      <c r="C213" s="190" t="str">
        <f t="shared" ca="1" si="11"/>
        <v/>
      </c>
      <c r="D213" s="190" t="str">
        <f t="shared" ca="1" si="12"/>
        <v/>
      </c>
      <c r="E213" s="190"/>
    </row>
    <row r="214" spans="1:5" ht="15">
      <c r="A214" s="190" t="str">
        <f t="shared" ca="1" si="10"/>
        <v/>
      </c>
      <c r="B214" s="190" t="str">
        <f ca="1">IF(LEFT('$Misc'!J13,5)="ERROR","",IF(COUNTIF('CSV-Stat'!$E$7:$E$206,'$Misc'!J13)&gt;0,'$Misc'!J13,""))</f>
        <v/>
      </c>
      <c r="C214" s="190" t="str">
        <f t="shared" ca="1" si="11"/>
        <v/>
      </c>
      <c r="D214" s="190" t="str">
        <f t="shared" ca="1" si="12"/>
        <v/>
      </c>
      <c r="E214" s="190"/>
    </row>
    <row r="215" spans="1:5" ht="15">
      <c r="A215" s="190" t="str">
        <f t="shared" ca="1" si="10"/>
        <v/>
      </c>
      <c r="B215" s="190" t="str">
        <f ca="1">IF(LEFT('$Misc'!J14,5)="ERROR","",IF(COUNTIF('CSV-Stat'!$E$7:$E$206,'$Misc'!J14)&gt;0,'$Misc'!J14,""))</f>
        <v/>
      </c>
      <c r="C215" s="190" t="str">
        <f t="shared" ca="1" si="11"/>
        <v/>
      </c>
      <c r="D215" s="190" t="str">
        <f t="shared" ca="1" si="12"/>
        <v/>
      </c>
      <c r="E215" s="190"/>
    </row>
    <row r="216" spans="1:5" ht="15">
      <c r="A216" s="190" t="str">
        <f t="shared" ca="1" si="10"/>
        <v/>
      </c>
      <c r="B216" s="190" t="str">
        <f ca="1">IF(LEFT('$Misc'!J15,5)="ERROR","",IF(COUNTIF('CSV-Stat'!$E$7:$E$206,'$Misc'!J15)&gt;0,'$Misc'!J15,""))</f>
        <v/>
      </c>
      <c r="C216" s="190" t="str">
        <f t="shared" ca="1" si="11"/>
        <v/>
      </c>
      <c r="D216" s="190" t="str">
        <f t="shared" ca="1" si="12"/>
        <v/>
      </c>
      <c r="E216" s="190"/>
    </row>
    <row r="217" spans="1:5" ht="15">
      <c r="A217" s="190" t="str">
        <f t="shared" ca="1" si="10"/>
        <v/>
      </c>
      <c r="B217" s="190" t="str">
        <f ca="1">IF(LEFT('$Misc'!J16,5)="ERROR","",IF(COUNTIF('CSV-Stat'!$E$7:$E$206,'$Misc'!J16)&gt;0,'$Misc'!J16,""))</f>
        <v/>
      </c>
      <c r="C217" s="190" t="str">
        <f t="shared" ca="1" si="11"/>
        <v/>
      </c>
      <c r="D217" s="190" t="str">
        <f t="shared" ca="1" si="12"/>
        <v/>
      </c>
      <c r="E217" s="190"/>
    </row>
    <row r="218" spans="1:5" ht="15">
      <c r="A218" s="190" t="str">
        <f t="shared" ca="1" si="10"/>
        <v/>
      </c>
      <c r="B218" s="190" t="str">
        <f ca="1">IF(LEFT('$Misc'!J17,5)="ERROR","",IF(COUNTIF('CSV-Stat'!$E$7:$E$206,'$Misc'!J17)&gt;0,'$Misc'!J17,""))</f>
        <v/>
      </c>
      <c r="C218" s="190" t="str">
        <f t="shared" ca="1" si="11"/>
        <v/>
      </c>
      <c r="D218" s="190" t="str">
        <f t="shared" ca="1" si="12"/>
        <v/>
      </c>
      <c r="E218" s="190"/>
    </row>
    <row r="219" spans="1:5" ht="15">
      <c r="A219" s="190" t="str">
        <f t="shared" ca="1" si="10"/>
        <v/>
      </c>
      <c r="B219" s="190" t="str">
        <f ca="1">IF(LEFT('$Misc'!J18,5)="ERROR","",IF(COUNTIF('CSV-Stat'!$E$7:$E$206,'$Misc'!J18)&gt;0,'$Misc'!J18,""))</f>
        <v/>
      </c>
      <c r="C219" s="190" t="str">
        <f t="shared" ca="1" si="11"/>
        <v/>
      </c>
      <c r="D219" s="190" t="str">
        <f t="shared" ca="1" si="12"/>
        <v/>
      </c>
      <c r="E219" s="190"/>
    </row>
    <row r="220" spans="1:5" ht="15">
      <c r="A220" s="190" t="str">
        <f t="shared" ca="1" si="10"/>
        <v/>
      </c>
      <c r="B220" s="190" t="str">
        <f ca="1">IF(LEFT('$Misc'!J19,5)="ERROR","",IF(COUNTIF('CSV-Stat'!$E$7:$E$206,'$Misc'!J19)&gt;0,'$Misc'!J19,""))</f>
        <v/>
      </c>
      <c r="C220" s="190" t="str">
        <f t="shared" ca="1" si="11"/>
        <v/>
      </c>
      <c r="D220" s="190" t="str">
        <f t="shared" ca="1" si="12"/>
        <v/>
      </c>
      <c r="E220" s="190"/>
    </row>
    <row r="221" spans="1:5" ht="15">
      <c r="A221" s="190" t="str">
        <f t="shared" ca="1" si="10"/>
        <v/>
      </c>
      <c r="B221" s="190" t="str">
        <f ca="1">IF(LEFT('$Misc'!J20,5)="ERROR","",IF(COUNTIF('CSV-Stat'!$E$7:$E$206,'$Misc'!J20)&gt;0,'$Misc'!J20,""))</f>
        <v/>
      </c>
      <c r="C221" s="190" t="str">
        <f t="shared" ca="1" si="11"/>
        <v/>
      </c>
      <c r="D221" s="190" t="str">
        <f t="shared" ca="1" si="12"/>
        <v/>
      </c>
      <c r="E221" s="190"/>
    </row>
    <row r="222" spans="1:5" ht="15">
      <c r="A222" s="190" t="str">
        <f t="shared" ca="1" si="10"/>
        <v/>
      </c>
      <c r="B222" s="190" t="str">
        <f ca="1">IF(LEFT('$Misc'!J21,5)="ERROR","",IF(COUNTIF('CSV-Stat'!$E$7:$E$206,'$Misc'!J21)&gt;0,'$Misc'!J21,""))</f>
        <v/>
      </c>
      <c r="C222" s="190" t="str">
        <f t="shared" ca="1" si="11"/>
        <v/>
      </c>
      <c r="D222" s="190" t="str">
        <f t="shared" ca="1" si="12"/>
        <v/>
      </c>
      <c r="E222" s="190"/>
    </row>
    <row r="223" spans="1:5" ht="15">
      <c r="A223" s="190" t="str">
        <f t="shared" ca="1" si="10"/>
        <v/>
      </c>
      <c r="B223" s="190" t="str">
        <f ca="1">IF(LEFT('$Misc'!J22,5)="ERROR","",IF(COUNTIF('CSV-Stat'!$E$7:$E$206,'$Misc'!J22)&gt;0,'$Misc'!J22,""))</f>
        <v/>
      </c>
      <c r="C223" s="190" t="str">
        <f t="shared" ca="1" si="11"/>
        <v/>
      </c>
      <c r="D223" s="190" t="str">
        <f t="shared" ca="1" si="12"/>
        <v/>
      </c>
      <c r="E223" s="190"/>
    </row>
    <row r="224" spans="1:5" ht="15">
      <c r="A224" s="190" t="str">
        <f t="shared" ca="1" si="10"/>
        <v/>
      </c>
      <c r="B224" s="190" t="str">
        <f ca="1">IF(LEFT('$Misc'!J23,5)="ERROR","",IF(COUNTIF('CSV-Stat'!$E$7:$E$206,'$Misc'!J23)&gt;0,'$Misc'!J23,""))</f>
        <v/>
      </c>
      <c r="C224" s="190" t="str">
        <f t="shared" ca="1" si="11"/>
        <v/>
      </c>
      <c r="D224" s="190" t="str">
        <f t="shared" ca="1" si="12"/>
        <v/>
      </c>
      <c r="E224" s="190"/>
    </row>
    <row r="225" spans="1:5" ht="15">
      <c r="A225" s="190" t="str">
        <f t="shared" ca="1" si="10"/>
        <v/>
      </c>
      <c r="B225" s="190" t="str">
        <f ca="1">IF(LEFT('$Misc'!J24,5)="ERROR","",IF(COUNTIF('CSV-Stat'!$E$7:$E$206,'$Misc'!J24)&gt;0,'$Misc'!J24,""))</f>
        <v/>
      </c>
      <c r="C225" s="190" t="str">
        <f t="shared" ca="1" si="11"/>
        <v/>
      </c>
      <c r="D225" s="190" t="str">
        <f t="shared" ca="1" si="12"/>
        <v/>
      </c>
      <c r="E225" s="190"/>
    </row>
    <row r="226" spans="1:5" ht="15">
      <c r="A226" s="190" t="str">
        <f t="shared" ca="1" si="10"/>
        <v/>
      </c>
      <c r="B226" s="190" t="str">
        <f ca="1">IF(LEFT('$Misc'!J25,5)="ERROR","",IF(COUNTIF('CSV-Stat'!$E$7:$E$206,'$Misc'!J25)&gt;0,'$Misc'!J25,""))</f>
        <v/>
      </c>
      <c r="C226" s="190" t="str">
        <f t="shared" ca="1" si="11"/>
        <v/>
      </c>
      <c r="D226" s="190" t="str">
        <f t="shared" ca="1" si="12"/>
        <v/>
      </c>
      <c r="E226" s="190"/>
    </row>
    <row r="227" spans="1:5" ht="15">
      <c r="A227" s="190" t="str">
        <f t="shared" ca="1" si="10"/>
        <v/>
      </c>
      <c r="B227" s="190" t="str">
        <f ca="1">IF(LEFT('$Misc'!J26,5)="ERROR","",IF(COUNTIF('CSV-Stat'!$E$7:$E$206,'$Misc'!J26)&gt;0,'$Misc'!J26,""))</f>
        <v/>
      </c>
      <c r="C227" s="190" t="str">
        <f t="shared" ca="1" si="11"/>
        <v/>
      </c>
      <c r="D227" s="190" t="str">
        <f t="shared" ca="1" si="12"/>
        <v/>
      </c>
      <c r="E227" s="190"/>
    </row>
    <row r="228" spans="1:5" ht="15">
      <c r="A228" s="190" t="str">
        <f t="shared" ca="1" si="10"/>
        <v/>
      </c>
      <c r="B228" s="190" t="str">
        <f ca="1">IF(LEFT('$Misc'!J27,5)="ERROR","",IF(COUNTIF('CSV-Stat'!$E$7:$E$206,'$Misc'!J27)&gt;0,'$Misc'!J27,""))</f>
        <v/>
      </c>
      <c r="C228" s="190" t="str">
        <f t="shared" ca="1" si="11"/>
        <v/>
      </c>
      <c r="D228" s="190" t="str">
        <f t="shared" ca="1" si="12"/>
        <v/>
      </c>
      <c r="E228" s="190"/>
    </row>
    <row r="229" spans="1:5" ht="15">
      <c r="A229" s="190" t="str">
        <f t="shared" ca="1" si="10"/>
        <v/>
      </c>
      <c r="B229" s="190" t="str">
        <f ca="1">IF(LEFT('$Misc'!J28,5)="ERROR","",IF(COUNTIF('CSV-Stat'!$E$7:$E$206,'$Misc'!J28)&gt;0,'$Misc'!J28,""))</f>
        <v/>
      </c>
      <c r="C229" s="190" t="str">
        <f t="shared" ca="1" si="11"/>
        <v/>
      </c>
      <c r="D229" s="190" t="str">
        <f t="shared" ca="1" si="12"/>
        <v/>
      </c>
      <c r="E229" s="190"/>
    </row>
    <row r="230" spans="1:5" ht="15">
      <c r="A230" s="190" t="str">
        <f t="shared" ca="1" si="10"/>
        <v/>
      </c>
      <c r="B230" s="190" t="str">
        <f ca="1">IF(LEFT('$Misc'!J29,5)="ERROR","",IF(COUNTIF('CSV-Stat'!$E$7:$E$206,'$Misc'!J29)&gt;0,'$Misc'!J29,""))</f>
        <v/>
      </c>
      <c r="C230" s="190" t="str">
        <f t="shared" ca="1" si="11"/>
        <v/>
      </c>
      <c r="D230" s="190" t="str">
        <f t="shared" ca="1" si="12"/>
        <v/>
      </c>
      <c r="E230" s="190"/>
    </row>
    <row r="231" spans="1:5" ht="15">
      <c r="A231" s="190" t="str">
        <f t="shared" ca="1" si="10"/>
        <v/>
      </c>
      <c r="B231" s="190" t="str">
        <f ca="1">IF(LEFT('$Misc'!J30,5)="ERROR","",IF(COUNTIF('CSV-Stat'!$E$7:$E$206,'$Misc'!J30)&gt;0,'$Misc'!J30,""))</f>
        <v/>
      </c>
      <c r="C231" s="190" t="str">
        <f t="shared" ca="1" si="11"/>
        <v/>
      </c>
      <c r="D231" s="190" t="str">
        <f t="shared" ca="1" si="12"/>
        <v/>
      </c>
      <c r="E231" s="190"/>
    </row>
    <row r="232" spans="1:5" ht="15">
      <c r="A232" s="190" t="str">
        <f t="shared" ca="1" si="10"/>
        <v/>
      </c>
      <c r="B232" s="190" t="str">
        <f ca="1">IF(LEFT('$Misc'!J31,5)="ERROR","",IF(COUNTIF('CSV-Stat'!$E$7:$E$206,'$Misc'!J31)&gt;0,'$Misc'!J31,""))</f>
        <v/>
      </c>
      <c r="C232" s="190" t="str">
        <f t="shared" ca="1" si="11"/>
        <v/>
      </c>
      <c r="D232" s="190" t="str">
        <f t="shared" ca="1" si="12"/>
        <v/>
      </c>
      <c r="E232" s="190"/>
    </row>
    <row r="233" spans="1:5" ht="15">
      <c r="A233" s="190" t="str">
        <f t="shared" ca="1" si="10"/>
        <v/>
      </c>
      <c r="B233" s="190" t="str">
        <f ca="1">IF(LEFT('$Misc'!J32,5)="ERROR","",IF(COUNTIF('CSV-Stat'!$E$7:$E$206,'$Misc'!J32)&gt;0,'$Misc'!J32,""))</f>
        <v/>
      </c>
      <c r="C233" s="190" t="str">
        <f t="shared" ca="1" si="11"/>
        <v/>
      </c>
      <c r="D233" s="190" t="str">
        <f t="shared" ca="1" si="12"/>
        <v/>
      </c>
      <c r="E233" s="190"/>
    </row>
    <row r="234" spans="1:5" ht="15">
      <c r="A234" s="190" t="str">
        <f t="shared" ca="1" si="10"/>
        <v/>
      </c>
      <c r="B234" s="190" t="str">
        <f ca="1">IF(LEFT('$Misc'!J33,5)="ERROR","",IF(COUNTIF('CSV-Stat'!$E$7:$E$206,'$Misc'!J33)&gt;0,'$Misc'!J33,""))</f>
        <v/>
      </c>
      <c r="C234" s="190" t="str">
        <f t="shared" ca="1" si="11"/>
        <v/>
      </c>
      <c r="D234" s="190" t="str">
        <f t="shared" ca="1" si="12"/>
        <v/>
      </c>
      <c r="E234" s="190"/>
    </row>
    <row r="235" spans="1:5" ht="15">
      <c r="A235" s="190" t="str">
        <f t="shared" ca="1" si="10"/>
        <v/>
      </c>
      <c r="B235" s="190" t="str">
        <f ca="1">IF(LEFT('$Misc'!J34,5)="ERROR","",IF(COUNTIF('CSV-Stat'!$E$7:$E$206,'$Misc'!J34)&gt;0,'$Misc'!J34,""))</f>
        <v/>
      </c>
      <c r="C235" s="190" t="str">
        <f t="shared" ca="1" si="11"/>
        <v/>
      </c>
      <c r="D235" s="190" t="str">
        <f t="shared" ca="1" si="12"/>
        <v/>
      </c>
      <c r="E235" s="190"/>
    </row>
    <row r="236" spans="1:5" ht="15">
      <c r="A236" s="190" t="str">
        <f t="shared" ca="1" si="10"/>
        <v/>
      </c>
      <c r="B236" s="190" t="str">
        <f ca="1">IF(LEFT('$Misc'!J35,5)="ERROR","",IF(COUNTIF('CSV-Stat'!$E$7:$E$206,'$Misc'!J35)&gt;0,'$Misc'!J35,""))</f>
        <v/>
      </c>
      <c r="C236" s="190" t="str">
        <f t="shared" ca="1" si="11"/>
        <v/>
      </c>
      <c r="D236" s="190" t="str">
        <f t="shared" ca="1" si="12"/>
        <v/>
      </c>
      <c r="E236" s="190"/>
    </row>
    <row r="237" spans="1:5" ht="15">
      <c r="A237" s="190" t="str">
        <f t="shared" ca="1" si="10"/>
        <v/>
      </c>
      <c r="B237" s="190" t="str">
        <f ca="1">IF(LEFT('$Misc'!J36,5)="ERROR","",IF(COUNTIF('CSV-Stat'!$E$7:$E$206,'$Misc'!J36)&gt;0,'$Misc'!J36,""))</f>
        <v/>
      </c>
      <c r="C237" s="190" t="str">
        <f t="shared" ca="1" si="11"/>
        <v/>
      </c>
      <c r="D237" s="190" t="str">
        <f t="shared" ca="1" si="12"/>
        <v/>
      </c>
      <c r="E237" s="190"/>
    </row>
    <row r="238" spans="1:5" ht="15">
      <c r="A238" s="190" t="str">
        <f t="shared" ca="1" si="10"/>
        <v/>
      </c>
      <c r="B238" s="190" t="str">
        <f ca="1">IF(LEFT('$Misc'!J37,5)="ERROR","",IF(COUNTIF('CSV-Stat'!$E$7:$E$206,'$Misc'!J37)&gt;0,'$Misc'!J37,""))</f>
        <v/>
      </c>
      <c r="C238" s="190" t="str">
        <f t="shared" ca="1" si="11"/>
        <v/>
      </c>
      <c r="D238" s="190" t="str">
        <f t="shared" ca="1" si="12"/>
        <v/>
      </c>
      <c r="E238" s="190"/>
    </row>
    <row r="239" spans="1:5" ht="15">
      <c r="A239" s="190" t="str">
        <f t="shared" ca="1" si="10"/>
        <v/>
      </c>
      <c r="B239" s="190" t="str">
        <f ca="1">IF(LEFT('$Misc'!J38,5)="ERROR","",IF(COUNTIF('CSV-Stat'!$E$7:$E$206,'$Misc'!J38)&gt;0,'$Misc'!J38,""))</f>
        <v/>
      </c>
      <c r="C239" s="190" t="str">
        <f t="shared" ca="1" si="11"/>
        <v/>
      </c>
      <c r="D239" s="190" t="str">
        <f t="shared" ca="1" si="12"/>
        <v/>
      </c>
      <c r="E239" s="190"/>
    </row>
    <row r="240" spans="1:5" ht="15">
      <c r="A240" s="190" t="str">
        <f t="shared" ca="1" si="10"/>
        <v/>
      </c>
      <c r="B240" s="190" t="str">
        <f ca="1">IF(LEFT('$Misc'!J39,5)="ERROR","",IF(COUNTIF('CSV-Stat'!$E$7:$E$206,'$Misc'!J39)&gt;0,'$Misc'!J39,""))</f>
        <v/>
      </c>
      <c r="C240" s="190" t="str">
        <f t="shared" ca="1" si="11"/>
        <v/>
      </c>
      <c r="D240" s="190" t="str">
        <f t="shared" ca="1" si="12"/>
        <v/>
      </c>
      <c r="E240" s="190"/>
    </row>
    <row r="241" spans="1:5" ht="15">
      <c r="A241" s="190" t="str">
        <f t="shared" ca="1" si="10"/>
        <v/>
      </c>
      <c r="B241" s="190" t="str">
        <f ca="1">IF(LEFT('$Misc'!J40,5)="ERROR","",IF(COUNTIF('CSV-Stat'!$E$7:$E$206,'$Misc'!J40)&gt;0,'$Misc'!J40,""))</f>
        <v/>
      </c>
      <c r="C241" s="190" t="str">
        <f t="shared" ca="1" si="11"/>
        <v/>
      </c>
      <c r="D241" s="190" t="str">
        <f t="shared" ca="1" si="12"/>
        <v/>
      </c>
      <c r="E241" s="190"/>
    </row>
    <row r="242" spans="1:5" ht="15">
      <c r="A242" s="190" t="str">
        <f t="shared" ca="1" si="10"/>
        <v/>
      </c>
      <c r="B242" s="190" t="str">
        <f ca="1">IF(LEFT('$Misc'!J41,5)="ERROR","",IF(COUNTIF('CSV-Stat'!$E$7:$E$206,'$Misc'!J41)&gt;0,'$Misc'!J41,""))</f>
        <v/>
      </c>
      <c r="C242" s="190" t="str">
        <f t="shared" ca="1" si="11"/>
        <v/>
      </c>
      <c r="D242" s="190" t="str">
        <f t="shared" ca="1" si="12"/>
        <v/>
      </c>
      <c r="E242" s="190"/>
    </row>
    <row r="243" spans="1:5" ht="15">
      <c r="A243" s="190" t="str">
        <f t="shared" ca="1" si="10"/>
        <v/>
      </c>
      <c r="B243" s="190" t="str">
        <f ca="1">IF(LEFT('$Misc'!J42,5)="ERROR","",IF(COUNTIF('CSV-Stat'!$E$7:$E$206,'$Misc'!J42)&gt;0,'$Misc'!J42,""))</f>
        <v/>
      </c>
      <c r="C243" s="190" t="str">
        <f t="shared" ca="1" si="11"/>
        <v/>
      </c>
      <c r="D243" s="190" t="str">
        <f t="shared" ca="1" si="12"/>
        <v/>
      </c>
      <c r="E243" s="190"/>
    </row>
    <row r="244" spans="1:5" ht="15">
      <c r="A244" s="190" t="str">
        <f t="shared" ca="1" si="10"/>
        <v/>
      </c>
      <c r="B244" s="190" t="str">
        <f ca="1">IF(LEFT('$Misc'!J43,5)="ERROR","",IF(COUNTIF('CSV-Stat'!$E$7:$E$206,'$Misc'!J43)&gt;0,'$Misc'!J43,""))</f>
        <v/>
      </c>
      <c r="C244" s="190" t="str">
        <f t="shared" ca="1" si="11"/>
        <v/>
      </c>
      <c r="D244" s="190" t="str">
        <f t="shared" ca="1" si="12"/>
        <v/>
      </c>
      <c r="E244" s="190"/>
    </row>
    <row r="245" spans="1:5" ht="15">
      <c r="A245" s="190" t="str">
        <f t="shared" ca="1" si="10"/>
        <v/>
      </c>
      <c r="B245" s="190" t="str">
        <f ca="1">IF(LEFT('$Misc'!J44,5)="ERROR","",IF(COUNTIF('CSV-Stat'!$E$7:$E$206,'$Misc'!J44)&gt;0,'$Misc'!J44,""))</f>
        <v/>
      </c>
      <c r="C245" s="190" t="str">
        <f t="shared" ca="1" si="11"/>
        <v/>
      </c>
      <c r="D245" s="190" t="str">
        <f t="shared" ca="1" si="12"/>
        <v/>
      </c>
      <c r="E245" s="190"/>
    </row>
    <row r="246" spans="1:5" ht="15">
      <c r="A246" s="190" t="str">
        <f t="shared" ca="1" si="10"/>
        <v/>
      </c>
      <c r="B246" s="190" t="str">
        <f ca="1">IF(LEFT('$Misc'!J45,5)="ERROR","",IF(COUNTIF('CSV-Stat'!$E$7:$E$206,'$Misc'!J45)&gt;0,'$Misc'!J45,""))</f>
        <v/>
      </c>
      <c r="C246" s="190" t="str">
        <f t="shared" ca="1" si="11"/>
        <v/>
      </c>
      <c r="D246" s="190" t="str">
        <f t="shared" ca="1" si="12"/>
        <v/>
      </c>
      <c r="E246" s="190"/>
    </row>
    <row r="247" spans="1:5" ht="15">
      <c r="A247" s="190" t="str">
        <f t="shared" ca="1" si="10"/>
        <v/>
      </c>
      <c r="B247" s="190" t="str">
        <f ca="1">IF(LEFT('$Misc'!J46,5)="ERROR","",IF(COUNTIF('CSV-Stat'!$E$7:$E$206,'$Misc'!J46)&gt;0,'$Misc'!J46,""))</f>
        <v/>
      </c>
      <c r="C247" s="190" t="str">
        <f t="shared" ca="1" si="11"/>
        <v/>
      </c>
      <c r="D247" s="190" t="str">
        <f t="shared" ca="1" si="12"/>
        <v/>
      </c>
      <c r="E247" s="190"/>
    </row>
    <row r="248" spans="1:5" ht="15">
      <c r="A248" s="190" t="str">
        <f t="shared" ca="1" si="10"/>
        <v/>
      </c>
      <c r="B248" s="190" t="str">
        <f ca="1">IF(LEFT('$Misc'!J47,5)="ERROR","",IF(COUNTIF('CSV-Stat'!$E$7:$E$206,'$Misc'!J47)&gt;0,'$Misc'!J47,""))</f>
        <v/>
      </c>
      <c r="C248" s="190" t="str">
        <f t="shared" ca="1" si="11"/>
        <v/>
      </c>
      <c r="D248" s="190" t="str">
        <f t="shared" ca="1" si="12"/>
        <v/>
      </c>
      <c r="E248" s="190"/>
    </row>
    <row r="249" spans="1:5" ht="15">
      <c r="A249" s="190" t="str">
        <f t="shared" ca="1" si="10"/>
        <v/>
      </c>
      <c r="B249" s="190" t="str">
        <f ca="1">IF(LEFT('$Misc'!J48,5)="ERROR","",IF(COUNTIF('CSV-Stat'!$E$7:$E$206,'$Misc'!J48)&gt;0,'$Misc'!J48,""))</f>
        <v/>
      </c>
      <c r="C249" s="190" t="str">
        <f t="shared" ca="1" si="11"/>
        <v/>
      </c>
      <c r="D249" s="190" t="str">
        <f t="shared" ca="1" si="12"/>
        <v/>
      </c>
      <c r="E249" s="190"/>
    </row>
    <row r="250" spans="1:5" ht="15">
      <c r="A250" s="190" t="str">
        <f t="shared" ref="A250:A313" ca="1" si="13">IF(B250="","","ThermostatSetpoint:DualSetpoint,")</f>
        <v/>
      </c>
      <c r="B250" s="190" t="str">
        <f ca="1">IF(LEFT('$Misc'!J49,5)="ERROR","",IF(COUNTIF('CSV-Stat'!$E$7:$E$206,'$Misc'!J49)&gt;0,'$Misc'!J49,""))</f>
        <v/>
      </c>
      <c r="C250" s="190" t="str">
        <f t="shared" ca="1" si="11"/>
        <v/>
      </c>
      <c r="D250" s="190" t="str">
        <f t="shared" ca="1" si="12"/>
        <v/>
      </c>
      <c r="E250" s="190"/>
    </row>
    <row r="251" spans="1:5" ht="15">
      <c r="A251" s="190" t="str">
        <f t="shared" ca="1" si="13"/>
        <v/>
      </c>
      <c r="B251" s="190" t="str">
        <f ca="1">IF(LEFT('$Misc'!J50,5)="ERROR","",IF(COUNTIF('CSV-Stat'!$E$7:$E$206,'$Misc'!J50)&gt;0,'$Misc'!J50,""))</f>
        <v/>
      </c>
      <c r="C251" s="190" t="str">
        <f t="shared" ca="1" si="11"/>
        <v/>
      </c>
      <c r="D251" s="190" t="str">
        <f t="shared" ca="1" si="12"/>
        <v/>
      </c>
      <c r="E251" s="190"/>
    </row>
    <row r="252" spans="1:5" ht="15">
      <c r="A252" s="190" t="str">
        <f t="shared" ca="1" si="13"/>
        <v/>
      </c>
      <c r="B252" s="190" t="str">
        <f ca="1">IF(LEFT('$Misc'!J51,5)="ERROR","",IF(COUNTIF('CSV-Stat'!$E$7:$E$206,'$Misc'!J51)&gt;0,'$Misc'!J51,""))</f>
        <v/>
      </c>
      <c r="C252" s="190" t="str">
        <f t="shared" ca="1" si="11"/>
        <v/>
      </c>
      <c r="D252" s="190" t="str">
        <f t="shared" ca="1" si="12"/>
        <v/>
      </c>
      <c r="E252" s="190"/>
    </row>
    <row r="253" spans="1:5" ht="15">
      <c r="A253" s="190" t="str">
        <f t="shared" ca="1" si="13"/>
        <v/>
      </c>
      <c r="B253" s="190" t="str">
        <f ca="1">IF(LEFT('$Misc'!J52,5)="ERROR","",IF(COUNTIF('CSV-Stat'!$E$7:$E$206,'$Misc'!J52)&gt;0,'$Misc'!J52,""))</f>
        <v/>
      </c>
      <c r="C253" s="190" t="str">
        <f t="shared" ca="1" si="11"/>
        <v/>
      </c>
      <c r="D253" s="190" t="str">
        <f t="shared" ca="1" si="12"/>
        <v/>
      </c>
      <c r="E253" s="190"/>
    </row>
    <row r="254" spans="1:5" ht="15">
      <c r="A254" s="190" t="str">
        <f t="shared" ca="1" si="13"/>
        <v/>
      </c>
      <c r="B254" s="190" t="str">
        <f ca="1">IF(LEFT('$Misc'!J53,5)="ERROR","",IF(COUNTIF('CSV-Stat'!$E$7:$E$206,'$Misc'!J53)&gt;0,'$Misc'!J53,""))</f>
        <v/>
      </c>
      <c r="C254" s="190" t="str">
        <f t="shared" ca="1" si="11"/>
        <v/>
      </c>
      <c r="D254" s="190" t="str">
        <f t="shared" ca="1" si="12"/>
        <v/>
      </c>
      <c r="E254" s="190"/>
    </row>
    <row r="255" spans="1:5" ht="15">
      <c r="A255" s="190" t="str">
        <f t="shared" ca="1" si="13"/>
        <v/>
      </c>
      <c r="B255" s="190" t="str">
        <f ca="1">IF(LEFT('$Misc'!J54,5)="ERROR","",IF(COUNTIF('CSV-Stat'!$E$7:$E$206,'$Misc'!J54)&gt;0,'$Misc'!J54,""))</f>
        <v/>
      </c>
      <c r="C255" s="190" t="str">
        <f t="shared" ca="1" si="11"/>
        <v/>
      </c>
      <c r="D255" s="190" t="str">
        <f t="shared" ca="1" si="12"/>
        <v/>
      </c>
      <c r="E255" s="190"/>
    </row>
    <row r="256" spans="1:5" ht="15">
      <c r="A256" s="190" t="str">
        <f t="shared" ca="1" si="13"/>
        <v/>
      </c>
      <c r="B256" s="190" t="str">
        <f ca="1">IF(LEFT('$Misc'!J55,5)="ERROR","",IF(COUNTIF('CSV-Stat'!$E$7:$E$206,'$Misc'!J55)&gt;0,'$Misc'!J55,""))</f>
        <v/>
      </c>
      <c r="C256" s="190" t="str">
        <f t="shared" ca="1" si="11"/>
        <v/>
      </c>
      <c r="D256" s="190" t="str">
        <f t="shared" ca="1" si="12"/>
        <v/>
      </c>
      <c r="E256" s="190"/>
    </row>
    <row r="257" spans="1:5" ht="15">
      <c r="A257" s="190" t="str">
        <f t="shared" ca="1" si="13"/>
        <v/>
      </c>
      <c r="B257" s="190" t="str">
        <f ca="1">IF(LEFT('$Misc'!J56,5)="ERROR","",IF(COUNTIF('CSV-Stat'!$E$7:$E$206,'$Misc'!J56)&gt;0,'$Misc'!J56,""))</f>
        <v/>
      </c>
      <c r="C257" s="190" t="str">
        <f t="shared" ca="1" si="11"/>
        <v/>
      </c>
      <c r="D257" s="190" t="str">
        <f t="shared" ca="1" si="12"/>
        <v/>
      </c>
      <c r="E257" s="190"/>
    </row>
    <row r="258" spans="1:5" ht="15">
      <c r="A258" s="190" t="str">
        <f t="shared" si="13"/>
        <v/>
      </c>
      <c r="B258" s="190" t="str">
        <f>IF(LEFT('$Misc'!K7,5)="ERROR","",IF(COUNTIF('CSV-Stat'!$E$7:$E$206,'$Misc'!K7)&gt;0,'$Misc'!K7,""))</f>
        <v/>
      </c>
      <c r="C258" s="190" t="str">
        <f t="shared" si="11"/>
        <v/>
      </c>
      <c r="D258" s="190" t="str">
        <f t="shared" si="12"/>
        <v/>
      </c>
      <c r="E258" s="190"/>
    </row>
    <row r="259" spans="1:5" ht="15">
      <c r="A259" s="190" t="str">
        <f t="shared" si="13"/>
        <v/>
      </c>
      <c r="B259" s="190" t="str">
        <f>IF(LEFT('$Misc'!K8,5)="ERROR","",IF(COUNTIF('CSV-Stat'!$E$7:$E$206,'$Misc'!K8)&gt;0,'$Misc'!K8,""))</f>
        <v/>
      </c>
      <c r="C259" s="190" t="str">
        <f t="shared" si="11"/>
        <v/>
      </c>
      <c r="D259" s="190" t="str">
        <f t="shared" si="12"/>
        <v/>
      </c>
      <c r="E259" s="190"/>
    </row>
    <row r="260" spans="1:5" ht="15">
      <c r="A260" s="190" t="str">
        <f t="shared" si="13"/>
        <v/>
      </c>
      <c r="B260" s="190" t="str">
        <f>IF(LEFT('$Misc'!K9,5)="ERROR","",IF(COUNTIF('CSV-Stat'!$E$7:$E$206,'$Misc'!K9)&gt;0,'$Misc'!K9,""))</f>
        <v/>
      </c>
      <c r="C260" s="190" t="str">
        <f t="shared" si="11"/>
        <v/>
      </c>
      <c r="D260" s="190" t="str">
        <f t="shared" si="12"/>
        <v/>
      </c>
      <c r="E260" s="190"/>
    </row>
    <row r="261" spans="1:5" ht="15">
      <c r="A261" s="190" t="str">
        <f t="shared" ca="1" si="13"/>
        <v/>
      </c>
      <c r="B261" s="190" t="str">
        <f ca="1">IF(LEFT('$Misc'!K10,5)="ERROR","",IF(COUNTIF('CSV-Stat'!$E$7:$E$206,'$Misc'!K10)&gt;0,'$Misc'!K10,""))</f>
        <v/>
      </c>
      <c r="C261" s="190" t="str">
        <f t="shared" ca="1" si="11"/>
        <v/>
      </c>
      <c r="D261" s="190" t="str">
        <f t="shared" ca="1" si="12"/>
        <v/>
      </c>
      <c r="E261" s="190"/>
    </row>
    <row r="262" spans="1:5" ht="15">
      <c r="A262" s="190" t="str">
        <f t="shared" ca="1" si="13"/>
        <v/>
      </c>
      <c r="B262" s="190" t="str">
        <f ca="1">IF(LEFT('$Misc'!K11,5)="ERROR","",IF(COUNTIF('CSV-Stat'!$E$7:$E$206,'$Misc'!K11)&gt;0,'$Misc'!K11,""))</f>
        <v/>
      </c>
      <c r="C262" s="190" t="str">
        <f t="shared" ca="1" si="11"/>
        <v/>
      </c>
      <c r="D262" s="190" t="str">
        <f t="shared" ca="1" si="12"/>
        <v/>
      </c>
      <c r="E262" s="190"/>
    </row>
    <row r="263" spans="1:5" ht="15">
      <c r="A263" s="190" t="str">
        <f t="shared" ca="1" si="13"/>
        <v/>
      </c>
      <c r="B263" s="190" t="str">
        <f ca="1">IF(LEFT('$Misc'!K12,5)="ERROR","",IF(COUNTIF('CSV-Stat'!$E$7:$E$206,'$Misc'!K12)&gt;0,'$Misc'!K12,""))</f>
        <v/>
      </c>
      <c r="C263" s="190" t="str">
        <f t="shared" ca="1" si="11"/>
        <v/>
      </c>
      <c r="D263" s="190" t="str">
        <f t="shared" ca="1" si="12"/>
        <v/>
      </c>
      <c r="E263" s="190"/>
    </row>
    <row r="264" spans="1:5" ht="15">
      <c r="A264" s="190" t="str">
        <f t="shared" ca="1" si="13"/>
        <v/>
      </c>
      <c r="B264" s="190" t="str">
        <f ca="1">IF(LEFT('$Misc'!K13,5)="ERROR","",IF(COUNTIF('CSV-Stat'!$E$7:$E$206,'$Misc'!K13)&gt;0,'$Misc'!K13,""))</f>
        <v/>
      </c>
      <c r="C264" s="190" t="str">
        <f t="shared" ref="C264:C327" ca="1" si="14">IF(B264="","","Tstat Sch "&amp;RIGHT(LEFT(B264,25),11)&amp;",")</f>
        <v/>
      </c>
      <c r="D264" s="190" t="str">
        <f t="shared" ref="D264:D327" ca="1" si="15">IF(B264="","","Tstat Sch "&amp;LEFT(B264,11)&amp;" ;")</f>
        <v/>
      </c>
      <c r="E264" s="190"/>
    </row>
    <row r="265" spans="1:5" ht="15">
      <c r="A265" s="190" t="str">
        <f t="shared" ca="1" si="13"/>
        <v/>
      </c>
      <c r="B265" s="190" t="str">
        <f ca="1">IF(LEFT('$Misc'!K14,5)="ERROR","",IF(COUNTIF('CSV-Stat'!$E$7:$E$206,'$Misc'!K14)&gt;0,'$Misc'!K14,""))</f>
        <v/>
      </c>
      <c r="C265" s="190" t="str">
        <f t="shared" ca="1" si="14"/>
        <v/>
      </c>
      <c r="D265" s="190" t="str">
        <f t="shared" ca="1" si="15"/>
        <v/>
      </c>
      <c r="E265" s="190"/>
    </row>
    <row r="266" spans="1:5" ht="15">
      <c r="A266" s="190" t="str">
        <f t="shared" ca="1" si="13"/>
        <v/>
      </c>
      <c r="B266" s="190" t="str">
        <f ca="1">IF(LEFT('$Misc'!K15,5)="ERROR","",IF(COUNTIF('CSV-Stat'!$E$7:$E$206,'$Misc'!K15)&gt;0,'$Misc'!K15,""))</f>
        <v/>
      </c>
      <c r="C266" s="190" t="str">
        <f t="shared" ca="1" si="14"/>
        <v/>
      </c>
      <c r="D266" s="190" t="str">
        <f t="shared" ca="1" si="15"/>
        <v/>
      </c>
      <c r="E266" s="190"/>
    </row>
    <row r="267" spans="1:5" ht="15">
      <c r="A267" s="190" t="str">
        <f t="shared" ca="1" si="13"/>
        <v/>
      </c>
      <c r="B267" s="190" t="str">
        <f ca="1">IF(LEFT('$Misc'!K16,5)="ERROR","",IF(COUNTIF('CSV-Stat'!$E$7:$E$206,'$Misc'!K16)&gt;0,'$Misc'!K16,""))</f>
        <v/>
      </c>
      <c r="C267" s="190" t="str">
        <f t="shared" ca="1" si="14"/>
        <v/>
      </c>
      <c r="D267" s="190" t="str">
        <f t="shared" ca="1" si="15"/>
        <v/>
      </c>
      <c r="E267" s="190"/>
    </row>
    <row r="268" spans="1:5" ht="15">
      <c r="A268" s="190" t="str">
        <f t="shared" ca="1" si="13"/>
        <v/>
      </c>
      <c r="B268" s="190" t="str">
        <f ca="1">IF(LEFT('$Misc'!K17,5)="ERROR","",IF(COUNTIF('CSV-Stat'!$E$7:$E$206,'$Misc'!K17)&gt;0,'$Misc'!K17,""))</f>
        <v/>
      </c>
      <c r="C268" s="190" t="str">
        <f t="shared" ca="1" si="14"/>
        <v/>
      </c>
      <c r="D268" s="190" t="str">
        <f t="shared" ca="1" si="15"/>
        <v/>
      </c>
      <c r="E268" s="190"/>
    </row>
    <row r="269" spans="1:5" ht="15">
      <c r="A269" s="190" t="str">
        <f t="shared" ca="1" si="13"/>
        <v/>
      </c>
      <c r="B269" s="190" t="str">
        <f ca="1">IF(LEFT('$Misc'!K18,5)="ERROR","",IF(COUNTIF('CSV-Stat'!$E$7:$E$206,'$Misc'!K18)&gt;0,'$Misc'!K18,""))</f>
        <v/>
      </c>
      <c r="C269" s="190" t="str">
        <f t="shared" ca="1" si="14"/>
        <v/>
      </c>
      <c r="D269" s="190" t="str">
        <f t="shared" ca="1" si="15"/>
        <v/>
      </c>
      <c r="E269" s="190"/>
    </row>
    <row r="270" spans="1:5" ht="15">
      <c r="A270" s="190" t="str">
        <f t="shared" ca="1" si="13"/>
        <v/>
      </c>
      <c r="B270" s="190" t="str">
        <f ca="1">IF(LEFT('$Misc'!K19,5)="ERROR","",IF(COUNTIF('CSV-Stat'!$E$7:$E$206,'$Misc'!K19)&gt;0,'$Misc'!K19,""))</f>
        <v/>
      </c>
      <c r="C270" s="190" t="str">
        <f t="shared" ca="1" si="14"/>
        <v/>
      </c>
      <c r="D270" s="190" t="str">
        <f t="shared" ca="1" si="15"/>
        <v/>
      </c>
      <c r="E270" s="190"/>
    </row>
    <row r="271" spans="1:5" ht="15">
      <c r="A271" s="190" t="str">
        <f t="shared" ca="1" si="13"/>
        <v/>
      </c>
      <c r="B271" s="190" t="str">
        <f ca="1">IF(LEFT('$Misc'!K20,5)="ERROR","",IF(COUNTIF('CSV-Stat'!$E$7:$E$206,'$Misc'!K20)&gt;0,'$Misc'!K20,""))</f>
        <v/>
      </c>
      <c r="C271" s="190" t="str">
        <f t="shared" ca="1" si="14"/>
        <v/>
      </c>
      <c r="D271" s="190" t="str">
        <f t="shared" ca="1" si="15"/>
        <v/>
      </c>
      <c r="E271" s="190"/>
    </row>
    <row r="272" spans="1:5" ht="15">
      <c r="A272" s="190" t="str">
        <f t="shared" ca="1" si="13"/>
        <v/>
      </c>
      <c r="B272" s="190" t="str">
        <f ca="1">IF(LEFT('$Misc'!K21,5)="ERROR","",IF(COUNTIF('CSV-Stat'!$E$7:$E$206,'$Misc'!K21)&gt;0,'$Misc'!K21,""))</f>
        <v/>
      </c>
      <c r="C272" s="190" t="str">
        <f t="shared" ca="1" si="14"/>
        <v/>
      </c>
      <c r="D272" s="190" t="str">
        <f t="shared" ca="1" si="15"/>
        <v/>
      </c>
      <c r="E272" s="190"/>
    </row>
    <row r="273" spans="1:5" ht="15">
      <c r="A273" s="190" t="str">
        <f t="shared" ca="1" si="13"/>
        <v/>
      </c>
      <c r="B273" s="190" t="str">
        <f ca="1">IF(LEFT('$Misc'!K22,5)="ERROR","",IF(COUNTIF('CSV-Stat'!$E$7:$E$206,'$Misc'!K22)&gt;0,'$Misc'!K22,""))</f>
        <v/>
      </c>
      <c r="C273" s="190" t="str">
        <f t="shared" ca="1" si="14"/>
        <v/>
      </c>
      <c r="D273" s="190" t="str">
        <f t="shared" ca="1" si="15"/>
        <v/>
      </c>
      <c r="E273" s="190"/>
    </row>
    <row r="274" spans="1:5" ht="15">
      <c r="A274" s="190" t="str">
        <f t="shared" ca="1" si="13"/>
        <v/>
      </c>
      <c r="B274" s="190" t="str">
        <f ca="1">IF(LEFT('$Misc'!K23,5)="ERROR","",IF(COUNTIF('CSV-Stat'!$E$7:$E$206,'$Misc'!K23)&gt;0,'$Misc'!K23,""))</f>
        <v/>
      </c>
      <c r="C274" s="190" t="str">
        <f t="shared" ca="1" si="14"/>
        <v/>
      </c>
      <c r="D274" s="190" t="str">
        <f t="shared" ca="1" si="15"/>
        <v/>
      </c>
      <c r="E274" s="190"/>
    </row>
    <row r="275" spans="1:5" ht="15">
      <c r="A275" s="190" t="str">
        <f t="shared" ca="1" si="13"/>
        <v/>
      </c>
      <c r="B275" s="190" t="str">
        <f ca="1">IF(LEFT('$Misc'!K24,5)="ERROR","",IF(COUNTIF('CSV-Stat'!$E$7:$E$206,'$Misc'!K24)&gt;0,'$Misc'!K24,""))</f>
        <v/>
      </c>
      <c r="C275" s="190" t="str">
        <f t="shared" ca="1" si="14"/>
        <v/>
      </c>
      <c r="D275" s="190" t="str">
        <f t="shared" ca="1" si="15"/>
        <v/>
      </c>
      <c r="E275" s="190"/>
    </row>
    <row r="276" spans="1:5" ht="15">
      <c r="A276" s="190" t="str">
        <f t="shared" ca="1" si="13"/>
        <v/>
      </c>
      <c r="B276" s="190" t="str">
        <f ca="1">IF(LEFT('$Misc'!K25,5)="ERROR","",IF(COUNTIF('CSV-Stat'!$E$7:$E$206,'$Misc'!K25)&gt;0,'$Misc'!K25,""))</f>
        <v/>
      </c>
      <c r="C276" s="190" t="str">
        <f t="shared" ca="1" si="14"/>
        <v/>
      </c>
      <c r="D276" s="190" t="str">
        <f t="shared" ca="1" si="15"/>
        <v/>
      </c>
      <c r="E276" s="190"/>
    </row>
    <row r="277" spans="1:5" ht="15">
      <c r="A277" s="190" t="str">
        <f t="shared" ca="1" si="13"/>
        <v/>
      </c>
      <c r="B277" s="190" t="str">
        <f ca="1">IF(LEFT('$Misc'!K26,5)="ERROR","",IF(COUNTIF('CSV-Stat'!$E$7:$E$206,'$Misc'!K26)&gt;0,'$Misc'!K26,""))</f>
        <v/>
      </c>
      <c r="C277" s="190" t="str">
        <f t="shared" ca="1" si="14"/>
        <v/>
      </c>
      <c r="D277" s="190" t="str">
        <f t="shared" ca="1" si="15"/>
        <v/>
      </c>
      <c r="E277" s="190"/>
    </row>
    <row r="278" spans="1:5" ht="15">
      <c r="A278" s="190" t="str">
        <f t="shared" ca="1" si="13"/>
        <v/>
      </c>
      <c r="B278" s="190" t="str">
        <f ca="1">IF(LEFT('$Misc'!K27,5)="ERROR","",IF(COUNTIF('CSV-Stat'!$E$7:$E$206,'$Misc'!K27)&gt;0,'$Misc'!K27,""))</f>
        <v/>
      </c>
      <c r="C278" s="190" t="str">
        <f t="shared" ca="1" si="14"/>
        <v/>
      </c>
      <c r="D278" s="190" t="str">
        <f t="shared" ca="1" si="15"/>
        <v/>
      </c>
      <c r="E278" s="190"/>
    </row>
    <row r="279" spans="1:5" ht="15">
      <c r="A279" s="190" t="str">
        <f t="shared" ca="1" si="13"/>
        <v/>
      </c>
      <c r="B279" s="190" t="str">
        <f ca="1">IF(LEFT('$Misc'!K28,5)="ERROR","",IF(COUNTIF('CSV-Stat'!$E$7:$E$206,'$Misc'!K28)&gt;0,'$Misc'!K28,""))</f>
        <v/>
      </c>
      <c r="C279" s="190" t="str">
        <f t="shared" ca="1" si="14"/>
        <v/>
      </c>
      <c r="D279" s="190" t="str">
        <f t="shared" ca="1" si="15"/>
        <v/>
      </c>
      <c r="E279" s="190"/>
    </row>
    <row r="280" spans="1:5" ht="15">
      <c r="A280" s="190" t="str">
        <f t="shared" ca="1" si="13"/>
        <v/>
      </c>
      <c r="B280" s="190" t="str">
        <f ca="1">IF(LEFT('$Misc'!K29,5)="ERROR","",IF(COUNTIF('CSV-Stat'!$E$7:$E$206,'$Misc'!K29)&gt;0,'$Misc'!K29,""))</f>
        <v/>
      </c>
      <c r="C280" s="190" t="str">
        <f t="shared" ca="1" si="14"/>
        <v/>
      </c>
      <c r="D280" s="190" t="str">
        <f t="shared" ca="1" si="15"/>
        <v/>
      </c>
      <c r="E280" s="190"/>
    </row>
    <row r="281" spans="1:5" ht="15">
      <c r="A281" s="190" t="str">
        <f t="shared" ca="1" si="13"/>
        <v/>
      </c>
      <c r="B281" s="190" t="str">
        <f ca="1">IF(LEFT('$Misc'!K30,5)="ERROR","",IF(COUNTIF('CSV-Stat'!$E$7:$E$206,'$Misc'!K30)&gt;0,'$Misc'!K30,""))</f>
        <v/>
      </c>
      <c r="C281" s="190" t="str">
        <f t="shared" ca="1" si="14"/>
        <v/>
      </c>
      <c r="D281" s="190" t="str">
        <f t="shared" ca="1" si="15"/>
        <v/>
      </c>
      <c r="E281" s="190"/>
    </row>
    <row r="282" spans="1:5" ht="15">
      <c r="A282" s="190" t="str">
        <f t="shared" ca="1" si="13"/>
        <v/>
      </c>
      <c r="B282" s="190" t="str">
        <f ca="1">IF(LEFT('$Misc'!K31,5)="ERROR","",IF(COUNTIF('CSV-Stat'!$E$7:$E$206,'$Misc'!K31)&gt;0,'$Misc'!K31,""))</f>
        <v/>
      </c>
      <c r="C282" s="190" t="str">
        <f t="shared" ca="1" si="14"/>
        <v/>
      </c>
      <c r="D282" s="190" t="str">
        <f t="shared" ca="1" si="15"/>
        <v/>
      </c>
      <c r="E282" s="190"/>
    </row>
    <row r="283" spans="1:5" ht="15">
      <c r="A283" s="190" t="str">
        <f t="shared" ca="1" si="13"/>
        <v/>
      </c>
      <c r="B283" s="190" t="str">
        <f ca="1">IF(LEFT('$Misc'!K32,5)="ERROR","",IF(COUNTIF('CSV-Stat'!$E$7:$E$206,'$Misc'!K32)&gt;0,'$Misc'!K32,""))</f>
        <v/>
      </c>
      <c r="C283" s="190" t="str">
        <f t="shared" ca="1" si="14"/>
        <v/>
      </c>
      <c r="D283" s="190" t="str">
        <f t="shared" ca="1" si="15"/>
        <v/>
      </c>
      <c r="E283" s="190"/>
    </row>
    <row r="284" spans="1:5" ht="15">
      <c r="A284" s="190" t="str">
        <f t="shared" ca="1" si="13"/>
        <v/>
      </c>
      <c r="B284" s="190" t="str">
        <f ca="1">IF(LEFT('$Misc'!K33,5)="ERROR","",IF(COUNTIF('CSV-Stat'!$E$7:$E$206,'$Misc'!K33)&gt;0,'$Misc'!K33,""))</f>
        <v/>
      </c>
      <c r="C284" s="190" t="str">
        <f t="shared" ca="1" si="14"/>
        <v/>
      </c>
      <c r="D284" s="190" t="str">
        <f t="shared" ca="1" si="15"/>
        <v/>
      </c>
      <c r="E284" s="190"/>
    </row>
    <row r="285" spans="1:5" ht="15">
      <c r="A285" s="190" t="str">
        <f t="shared" ca="1" si="13"/>
        <v/>
      </c>
      <c r="B285" s="190" t="str">
        <f ca="1">IF(LEFT('$Misc'!K34,5)="ERROR","",IF(COUNTIF('CSV-Stat'!$E$7:$E$206,'$Misc'!K34)&gt;0,'$Misc'!K34,""))</f>
        <v/>
      </c>
      <c r="C285" s="190" t="str">
        <f t="shared" ca="1" si="14"/>
        <v/>
      </c>
      <c r="D285" s="190" t="str">
        <f t="shared" ca="1" si="15"/>
        <v/>
      </c>
      <c r="E285" s="190"/>
    </row>
    <row r="286" spans="1:5" ht="15">
      <c r="A286" s="190" t="str">
        <f t="shared" ca="1" si="13"/>
        <v/>
      </c>
      <c r="B286" s="190" t="str">
        <f ca="1">IF(LEFT('$Misc'!K35,5)="ERROR","",IF(COUNTIF('CSV-Stat'!$E$7:$E$206,'$Misc'!K35)&gt;0,'$Misc'!K35,""))</f>
        <v/>
      </c>
      <c r="C286" s="190" t="str">
        <f t="shared" ca="1" si="14"/>
        <v/>
      </c>
      <c r="D286" s="190" t="str">
        <f t="shared" ca="1" si="15"/>
        <v/>
      </c>
      <c r="E286" s="190"/>
    </row>
    <row r="287" spans="1:5" ht="15">
      <c r="A287" s="190" t="str">
        <f t="shared" ca="1" si="13"/>
        <v/>
      </c>
      <c r="B287" s="190" t="str">
        <f ca="1">IF(LEFT('$Misc'!K36,5)="ERROR","",IF(COUNTIF('CSV-Stat'!$E$7:$E$206,'$Misc'!K36)&gt;0,'$Misc'!K36,""))</f>
        <v/>
      </c>
      <c r="C287" s="190" t="str">
        <f t="shared" ca="1" si="14"/>
        <v/>
      </c>
      <c r="D287" s="190" t="str">
        <f t="shared" ca="1" si="15"/>
        <v/>
      </c>
      <c r="E287" s="190"/>
    </row>
    <row r="288" spans="1:5" ht="15">
      <c r="A288" s="190" t="str">
        <f t="shared" ca="1" si="13"/>
        <v/>
      </c>
      <c r="B288" s="190" t="str">
        <f ca="1">IF(LEFT('$Misc'!K37,5)="ERROR","",IF(COUNTIF('CSV-Stat'!$E$7:$E$206,'$Misc'!K37)&gt;0,'$Misc'!K37,""))</f>
        <v/>
      </c>
      <c r="C288" s="190" t="str">
        <f t="shared" ca="1" si="14"/>
        <v/>
      </c>
      <c r="D288" s="190" t="str">
        <f t="shared" ca="1" si="15"/>
        <v/>
      </c>
      <c r="E288" s="190"/>
    </row>
    <row r="289" spans="1:5" ht="15">
      <c r="A289" s="190" t="str">
        <f t="shared" ca="1" si="13"/>
        <v/>
      </c>
      <c r="B289" s="190" t="str">
        <f ca="1">IF(LEFT('$Misc'!K38,5)="ERROR","",IF(COUNTIF('CSV-Stat'!$E$7:$E$206,'$Misc'!K38)&gt;0,'$Misc'!K38,""))</f>
        <v/>
      </c>
      <c r="C289" s="190" t="str">
        <f t="shared" ca="1" si="14"/>
        <v/>
      </c>
      <c r="D289" s="190" t="str">
        <f t="shared" ca="1" si="15"/>
        <v/>
      </c>
      <c r="E289" s="190"/>
    </row>
    <row r="290" spans="1:5" ht="15">
      <c r="A290" s="190" t="str">
        <f t="shared" ca="1" si="13"/>
        <v/>
      </c>
      <c r="B290" s="190" t="str">
        <f ca="1">IF(LEFT('$Misc'!K39,5)="ERROR","",IF(COUNTIF('CSV-Stat'!$E$7:$E$206,'$Misc'!K39)&gt;0,'$Misc'!K39,""))</f>
        <v/>
      </c>
      <c r="C290" s="190" t="str">
        <f t="shared" ca="1" si="14"/>
        <v/>
      </c>
      <c r="D290" s="190" t="str">
        <f t="shared" ca="1" si="15"/>
        <v/>
      </c>
      <c r="E290" s="190"/>
    </row>
    <row r="291" spans="1:5" ht="15">
      <c r="A291" s="190" t="str">
        <f t="shared" ca="1" si="13"/>
        <v/>
      </c>
      <c r="B291" s="190" t="str">
        <f ca="1">IF(LEFT('$Misc'!K40,5)="ERROR","",IF(COUNTIF('CSV-Stat'!$E$7:$E$206,'$Misc'!K40)&gt;0,'$Misc'!K40,""))</f>
        <v/>
      </c>
      <c r="C291" s="190" t="str">
        <f t="shared" ca="1" si="14"/>
        <v/>
      </c>
      <c r="D291" s="190" t="str">
        <f t="shared" ca="1" si="15"/>
        <v/>
      </c>
      <c r="E291" s="190"/>
    </row>
    <row r="292" spans="1:5" ht="15">
      <c r="A292" s="190" t="str">
        <f t="shared" ca="1" si="13"/>
        <v/>
      </c>
      <c r="B292" s="190" t="str">
        <f ca="1">IF(LEFT('$Misc'!K41,5)="ERROR","",IF(COUNTIF('CSV-Stat'!$E$7:$E$206,'$Misc'!K41)&gt;0,'$Misc'!K41,""))</f>
        <v/>
      </c>
      <c r="C292" s="190" t="str">
        <f t="shared" ca="1" si="14"/>
        <v/>
      </c>
      <c r="D292" s="190" t="str">
        <f t="shared" ca="1" si="15"/>
        <v/>
      </c>
      <c r="E292" s="190"/>
    </row>
    <row r="293" spans="1:5" ht="15">
      <c r="A293" s="190" t="str">
        <f t="shared" ca="1" si="13"/>
        <v/>
      </c>
      <c r="B293" s="190" t="str">
        <f ca="1">IF(LEFT('$Misc'!K42,5)="ERROR","",IF(COUNTIF('CSV-Stat'!$E$7:$E$206,'$Misc'!K42)&gt;0,'$Misc'!K42,""))</f>
        <v/>
      </c>
      <c r="C293" s="190" t="str">
        <f t="shared" ca="1" si="14"/>
        <v/>
      </c>
      <c r="D293" s="190" t="str">
        <f t="shared" ca="1" si="15"/>
        <v/>
      </c>
      <c r="E293" s="190"/>
    </row>
    <row r="294" spans="1:5" ht="15">
      <c r="A294" s="190" t="str">
        <f t="shared" ca="1" si="13"/>
        <v/>
      </c>
      <c r="B294" s="190" t="str">
        <f ca="1">IF(LEFT('$Misc'!K43,5)="ERROR","",IF(COUNTIF('CSV-Stat'!$E$7:$E$206,'$Misc'!K43)&gt;0,'$Misc'!K43,""))</f>
        <v/>
      </c>
      <c r="C294" s="190" t="str">
        <f t="shared" ca="1" si="14"/>
        <v/>
      </c>
      <c r="D294" s="190" t="str">
        <f t="shared" ca="1" si="15"/>
        <v/>
      </c>
      <c r="E294" s="190"/>
    </row>
    <row r="295" spans="1:5" ht="15">
      <c r="A295" s="190" t="str">
        <f t="shared" ca="1" si="13"/>
        <v/>
      </c>
      <c r="B295" s="190" t="str">
        <f ca="1">IF(LEFT('$Misc'!K44,5)="ERROR","",IF(COUNTIF('CSV-Stat'!$E$7:$E$206,'$Misc'!K44)&gt;0,'$Misc'!K44,""))</f>
        <v/>
      </c>
      <c r="C295" s="190" t="str">
        <f t="shared" ca="1" si="14"/>
        <v/>
      </c>
      <c r="D295" s="190" t="str">
        <f t="shared" ca="1" si="15"/>
        <v/>
      </c>
      <c r="E295" s="190"/>
    </row>
    <row r="296" spans="1:5" ht="15">
      <c r="A296" s="190" t="str">
        <f t="shared" ca="1" si="13"/>
        <v/>
      </c>
      <c r="B296" s="190" t="str">
        <f ca="1">IF(LEFT('$Misc'!K45,5)="ERROR","",IF(COUNTIF('CSV-Stat'!$E$7:$E$206,'$Misc'!K45)&gt;0,'$Misc'!K45,""))</f>
        <v/>
      </c>
      <c r="C296" s="190" t="str">
        <f t="shared" ca="1" si="14"/>
        <v/>
      </c>
      <c r="D296" s="190" t="str">
        <f t="shared" ca="1" si="15"/>
        <v/>
      </c>
      <c r="E296" s="190"/>
    </row>
    <row r="297" spans="1:5" ht="15">
      <c r="A297" s="190" t="str">
        <f t="shared" ca="1" si="13"/>
        <v/>
      </c>
      <c r="B297" s="190" t="str">
        <f ca="1">IF(LEFT('$Misc'!K46,5)="ERROR","",IF(COUNTIF('CSV-Stat'!$E$7:$E$206,'$Misc'!K46)&gt;0,'$Misc'!K46,""))</f>
        <v/>
      </c>
      <c r="C297" s="190" t="str">
        <f t="shared" ca="1" si="14"/>
        <v/>
      </c>
      <c r="D297" s="190" t="str">
        <f t="shared" ca="1" si="15"/>
        <v/>
      </c>
      <c r="E297" s="190"/>
    </row>
    <row r="298" spans="1:5" ht="15">
      <c r="A298" s="190" t="str">
        <f t="shared" ca="1" si="13"/>
        <v/>
      </c>
      <c r="B298" s="190" t="str">
        <f ca="1">IF(LEFT('$Misc'!K47,5)="ERROR","",IF(COUNTIF('CSV-Stat'!$E$7:$E$206,'$Misc'!K47)&gt;0,'$Misc'!K47,""))</f>
        <v/>
      </c>
      <c r="C298" s="190" t="str">
        <f t="shared" ca="1" si="14"/>
        <v/>
      </c>
      <c r="D298" s="190" t="str">
        <f t="shared" ca="1" si="15"/>
        <v/>
      </c>
      <c r="E298" s="190"/>
    </row>
    <row r="299" spans="1:5" ht="15">
      <c r="A299" s="190" t="str">
        <f t="shared" ca="1" si="13"/>
        <v/>
      </c>
      <c r="B299" s="190" t="str">
        <f ca="1">IF(LEFT('$Misc'!K48,5)="ERROR","",IF(COUNTIF('CSV-Stat'!$E$7:$E$206,'$Misc'!K48)&gt;0,'$Misc'!K48,""))</f>
        <v/>
      </c>
      <c r="C299" s="190" t="str">
        <f t="shared" ca="1" si="14"/>
        <v/>
      </c>
      <c r="D299" s="190" t="str">
        <f t="shared" ca="1" si="15"/>
        <v/>
      </c>
      <c r="E299" s="190"/>
    </row>
    <row r="300" spans="1:5" ht="15">
      <c r="A300" s="190" t="str">
        <f t="shared" ca="1" si="13"/>
        <v/>
      </c>
      <c r="B300" s="190" t="str">
        <f ca="1">IF(LEFT('$Misc'!K49,5)="ERROR","",IF(COUNTIF('CSV-Stat'!$E$7:$E$206,'$Misc'!K49)&gt;0,'$Misc'!K49,""))</f>
        <v/>
      </c>
      <c r="C300" s="190" t="str">
        <f t="shared" ca="1" si="14"/>
        <v/>
      </c>
      <c r="D300" s="190" t="str">
        <f t="shared" ca="1" si="15"/>
        <v/>
      </c>
      <c r="E300" s="190"/>
    </row>
    <row r="301" spans="1:5" ht="15">
      <c r="A301" s="190" t="str">
        <f t="shared" ca="1" si="13"/>
        <v/>
      </c>
      <c r="B301" s="190" t="str">
        <f ca="1">IF(LEFT('$Misc'!K50,5)="ERROR","",IF(COUNTIF('CSV-Stat'!$E$7:$E$206,'$Misc'!K50)&gt;0,'$Misc'!K50,""))</f>
        <v/>
      </c>
      <c r="C301" s="190" t="str">
        <f t="shared" ca="1" si="14"/>
        <v/>
      </c>
      <c r="D301" s="190" t="str">
        <f t="shared" ca="1" si="15"/>
        <v/>
      </c>
      <c r="E301" s="190"/>
    </row>
    <row r="302" spans="1:5" ht="15">
      <c r="A302" s="190" t="str">
        <f t="shared" ca="1" si="13"/>
        <v/>
      </c>
      <c r="B302" s="190" t="str">
        <f ca="1">IF(LEFT('$Misc'!K51,5)="ERROR","",IF(COUNTIF('CSV-Stat'!$E$7:$E$206,'$Misc'!K51)&gt;0,'$Misc'!K51,""))</f>
        <v/>
      </c>
      <c r="C302" s="190" t="str">
        <f t="shared" ca="1" si="14"/>
        <v/>
      </c>
      <c r="D302" s="190" t="str">
        <f t="shared" ca="1" si="15"/>
        <v/>
      </c>
      <c r="E302" s="190"/>
    </row>
    <row r="303" spans="1:5" ht="15">
      <c r="A303" s="190" t="str">
        <f t="shared" ca="1" si="13"/>
        <v/>
      </c>
      <c r="B303" s="190" t="str">
        <f ca="1">IF(LEFT('$Misc'!K52,5)="ERROR","",IF(COUNTIF('CSV-Stat'!$E$7:$E$206,'$Misc'!K52)&gt;0,'$Misc'!K52,""))</f>
        <v/>
      </c>
      <c r="C303" s="190" t="str">
        <f t="shared" ca="1" si="14"/>
        <v/>
      </c>
      <c r="D303" s="190" t="str">
        <f t="shared" ca="1" si="15"/>
        <v/>
      </c>
      <c r="E303" s="190"/>
    </row>
    <row r="304" spans="1:5" ht="15">
      <c r="A304" s="190" t="str">
        <f t="shared" ca="1" si="13"/>
        <v/>
      </c>
      <c r="B304" s="190" t="str">
        <f ca="1">IF(LEFT('$Misc'!K53,5)="ERROR","",IF(COUNTIF('CSV-Stat'!$E$7:$E$206,'$Misc'!K53)&gt;0,'$Misc'!K53,""))</f>
        <v/>
      </c>
      <c r="C304" s="190" t="str">
        <f t="shared" ca="1" si="14"/>
        <v/>
      </c>
      <c r="D304" s="190" t="str">
        <f t="shared" ca="1" si="15"/>
        <v/>
      </c>
      <c r="E304" s="190"/>
    </row>
    <row r="305" spans="1:5" ht="15">
      <c r="A305" s="190" t="str">
        <f t="shared" ca="1" si="13"/>
        <v/>
      </c>
      <c r="B305" s="190" t="str">
        <f ca="1">IF(LEFT('$Misc'!K54,5)="ERROR","",IF(COUNTIF('CSV-Stat'!$E$7:$E$206,'$Misc'!K54)&gt;0,'$Misc'!K54,""))</f>
        <v/>
      </c>
      <c r="C305" s="190" t="str">
        <f t="shared" ca="1" si="14"/>
        <v/>
      </c>
      <c r="D305" s="190" t="str">
        <f t="shared" ca="1" si="15"/>
        <v/>
      </c>
      <c r="E305" s="190"/>
    </row>
    <row r="306" spans="1:5" ht="15">
      <c r="A306" s="190" t="str">
        <f t="shared" ca="1" si="13"/>
        <v/>
      </c>
      <c r="B306" s="190" t="str">
        <f ca="1">IF(LEFT('$Misc'!K55,5)="ERROR","",IF(COUNTIF('CSV-Stat'!$E$7:$E$206,'$Misc'!K55)&gt;0,'$Misc'!K55,""))</f>
        <v/>
      </c>
      <c r="C306" s="190" t="str">
        <f t="shared" ca="1" si="14"/>
        <v/>
      </c>
      <c r="D306" s="190" t="str">
        <f t="shared" ca="1" si="15"/>
        <v/>
      </c>
      <c r="E306" s="190"/>
    </row>
    <row r="307" spans="1:5" ht="15">
      <c r="A307" s="190" t="str">
        <f t="shared" ca="1" si="13"/>
        <v/>
      </c>
      <c r="B307" s="190" t="str">
        <f ca="1">IF(LEFT('$Misc'!K56,5)="ERROR","",IF(COUNTIF('CSV-Stat'!$E$7:$E$206,'$Misc'!K56)&gt;0,'$Misc'!K56,""))</f>
        <v/>
      </c>
      <c r="C307" s="190" t="str">
        <f t="shared" ca="1" si="14"/>
        <v/>
      </c>
      <c r="D307" s="190" t="str">
        <f t="shared" ca="1" si="15"/>
        <v/>
      </c>
      <c r="E307" s="190"/>
    </row>
    <row r="308" spans="1:5" ht="15">
      <c r="A308" s="190" t="str">
        <f t="shared" si="13"/>
        <v/>
      </c>
      <c r="B308" s="190" t="str">
        <f>IF(LEFT('$Misc'!L7,5)="ERROR","",IF(COUNTIF('CSV-Stat'!$E$7:$E$206,'$Misc'!L7)&gt;0,'$Misc'!L7,""))</f>
        <v/>
      </c>
      <c r="C308" s="190" t="str">
        <f t="shared" si="14"/>
        <v/>
      </c>
      <c r="D308" s="190" t="str">
        <f t="shared" si="15"/>
        <v/>
      </c>
      <c r="E308" s="190"/>
    </row>
    <row r="309" spans="1:5" ht="15">
      <c r="A309" s="190" t="str">
        <f t="shared" si="13"/>
        <v/>
      </c>
      <c r="B309" s="190" t="str">
        <f>IF(LEFT('$Misc'!L8,5)="ERROR","",IF(COUNTIF('CSV-Stat'!$E$7:$E$206,'$Misc'!L8)&gt;0,'$Misc'!L8,""))</f>
        <v/>
      </c>
      <c r="C309" s="190" t="str">
        <f t="shared" si="14"/>
        <v/>
      </c>
      <c r="D309" s="190" t="str">
        <f t="shared" si="15"/>
        <v/>
      </c>
      <c r="E309" s="190"/>
    </row>
    <row r="310" spans="1:5" ht="15">
      <c r="A310" s="190" t="str">
        <f t="shared" si="13"/>
        <v/>
      </c>
      <c r="B310" s="190" t="str">
        <f>IF(LEFT('$Misc'!L9,5)="ERROR","",IF(COUNTIF('CSV-Stat'!$E$7:$E$206,'$Misc'!L9)&gt;0,'$Misc'!L9,""))</f>
        <v/>
      </c>
      <c r="C310" s="190" t="str">
        <f t="shared" si="14"/>
        <v/>
      </c>
      <c r="D310" s="190" t="str">
        <f t="shared" si="15"/>
        <v/>
      </c>
      <c r="E310" s="190"/>
    </row>
    <row r="311" spans="1:5" ht="15">
      <c r="A311" s="190" t="str">
        <f t="shared" si="13"/>
        <v/>
      </c>
      <c r="B311" s="190" t="str">
        <f>IF(LEFT('$Misc'!L10,5)="ERROR","",IF(COUNTIF('CSV-Stat'!$E$7:$E$206,'$Misc'!L10)&gt;0,'$Misc'!L10,""))</f>
        <v/>
      </c>
      <c r="C311" s="190" t="str">
        <f t="shared" si="14"/>
        <v/>
      </c>
      <c r="D311" s="190" t="str">
        <f t="shared" si="15"/>
        <v/>
      </c>
      <c r="E311" s="190"/>
    </row>
    <row r="312" spans="1:5" ht="15">
      <c r="A312" s="190" t="str">
        <f t="shared" ca="1" si="13"/>
        <v/>
      </c>
      <c r="B312" s="190" t="str">
        <f ca="1">IF(LEFT('$Misc'!L11,5)="ERROR","",IF(COUNTIF('CSV-Stat'!$E$7:$E$206,'$Misc'!L11)&gt;0,'$Misc'!L11,""))</f>
        <v/>
      </c>
      <c r="C312" s="190" t="str">
        <f t="shared" ca="1" si="14"/>
        <v/>
      </c>
      <c r="D312" s="190" t="str">
        <f t="shared" ca="1" si="15"/>
        <v/>
      </c>
      <c r="E312" s="190"/>
    </row>
    <row r="313" spans="1:5" ht="15">
      <c r="A313" s="190" t="str">
        <f t="shared" ca="1" si="13"/>
        <v/>
      </c>
      <c r="B313" s="190" t="str">
        <f ca="1">IF(LEFT('$Misc'!L12,5)="ERROR","",IF(COUNTIF('CSV-Stat'!$E$7:$E$206,'$Misc'!L12)&gt;0,'$Misc'!L12,""))</f>
        <v/>
      </c>
      <c r="C313" s="190" t="str">
        <f t="shared" ca="1" si="14"/>
        <v/>
      </c>
      <c r="D313" s="190" t="str">
        <f t="shared" ca="1" si="15"/>
        <v/>
      </c>
      <c r="E313" s="190"/>
    </row>
    <row r="314" spans="1:5" ht="15">
      <c r="A314" s="190" t="str">
        <f t="shared" ref="A314:A377" ca="1" si="16">IF(B314="","","ThermostatSetpoint:DualSetpoint,")</f>
        <v/>
      </c>
      <c r="B314" s="190" t="str">
        <f ca="1">IF(LEFT('$Misc'!L13,5)="ERROR","",IF(COUNTIF('CSV-Stat'!$E$7:$E$206,'$Misc'!L13)&gt;0,'$Misc'!L13,""))</f>
        <v/>
      </c>
      <c r="C314" s="190" t="str">
        <f t="shared" ca="1" si="14"/>
        <v/>
      </c>
      <c r="D314" s="190" t="str">
        <f t="shared" ca="1" si="15"/>
        <v/>
      </c>
      <c r="E314" s="190"/>
    </row>
    <row r="315" spans="1:5" ht="15">
      <c r="A315" s="190" t="str">
        <f t="shared" ca="1" si="16"/>
        <v/>
      </c>
      <c r="B315" s="190" t="str">
        <f ca="1">IF(LEFT('$Misc'!L14,5)="ERROR","",IF(COUNTIF('CSV-Stat'!$E$7:$E$206,'$Misc'!L14)&gt;0,'$Misc'!L14,""))</f>
        <v/>
      </c>
      <c r="C315" s="190" t="str">
        <f t="shared" ca="1" si="14"/>
        <v/>
      </c>
      <c r="D315" s="190" t="str">
        <f t="shared" ca="1" si="15"/>
        <v/>
      </c>
      <c r="E315" s="190"/>
    </row>
    <row r="316" spans="1:5" ht="15">
      <c r="A316" s="190" t="str">
        <f t="shared" ca="1" si="16"/>
        <v/>
      </c>
      <c r="B316" s="190" t="str">
        <f ca="1">IF(LEFT('$Misc'!L15,5)="ERROR","",IF(COUNTIF('CSV-Stat'!$E$7:$E$206,'$Misc'!L15)&gt;0,'$Misc'!L15,""))</f>
        <v/>
      </c>
      <c r="C316" s="190" t="str">
        <f t="shared" ca="1" si="14"/>
        <v/>
      </c>
      <c r="D316" s="190" t="str">
        <f t="shared" ca="1" si="15"/>
        <v/>
      </c>
      <c r="E316" s="190"/>
    </row>
    <row r="317" spans="1:5" ht="15">
      <c r="A317" s="190" t="str">
        <f t="shared" ca="1" si="16"/>
        <v/>
      </c>
      <c r="B317" s="190" t="str">
        <f ca="1">IF(LEFT('$Misc'!L16,5)="ERROR","",IF(COUNTIF('CSV-Stat'!$E$7:$E$206,'$Misc'!L16)&gt;0,'$Misc'!L16,""))</f>
        <v/>
      </c>
      <c r="C317" s="190" t="str">
        <f t="shared" ca="1" si="14"/>
        <v/>
      </c>
      <c r="D317" s="190" t="str">
        <f t="shared" ca="1" si="15"/>
        <v/>
      </c>
      <c r="E317" s="190"/>
    </row>
    <row r="318" spans="1:5" ht="15">
      <c r="A318" s="190" t="str">
        <f t="shared" ca="1" si="16"/>
        <v/>
      </c>
      <c r="B318" s="190" t="str">
        <f ca="1">IF(LEFT('$Misc'!L17,5)="ERROR","",IF(COUNTIF('CSV-Stat'!$E$7:$E$206,'$Misc'!L17)&gt;0,'$Misc'!L17,""))</f>
        <v/>
      </c>
      <c r="C318" s="190" t="str">
        <f t="shared" ca="1" si="14"/>
        <v/>
      </c>
      <c r="D318" s="190" t="str">
        <f t="shared" ca="1" si="15"/>
        <v/>
      </c>
      <c r="E318" s="190"/>
    </row>
    <row r="319" spans="1:5" ht="15">
      <c r="A319" s="190" t="str">
        <f t="shared" ca="1" si="16"/>
        <v/>
      </c>
      <c r="B319" s="190" t="str">
        <f ca="1">IF(LEFT('$Misc'!L18,5)="ERROR","",IF(COUNTIF('CSV-Stat'!$E$7:$E$206,'$Misc'!L18)&gt;0,'$Misc'!L18,""))</f>
        <v/>
      </c>
      <c r="C319" s="190" t="str">
        <f t="shared" ca="1" si="14"/>
        <v/>
      </c>
      <c r="D319" s="190" t="str">
        <f t="shared" ca="1" si="15"/>
        <v/>
      </c>
      <c r="E319" s="190"/>
    </row>
    <row r="320" spans="1:5" ht="15">
      <c r="A320" s="190" t="str">
        <f t="shared" ca="1" si="16"/>
        <v/>
      </c>
      <c r="B320" s="190" t="str">
        <f ca="1">IF(LEFT('$Misc'!L19,5)="ERROR","",IF(COUNTIF('CSV-Stat'!$E$7:$E$206,'$Misc'!L19)&gt;0,'$Misc'!L19,""))</f>
        <v/>
      </c>
      <c r="C320" s="190" t="str">
        <f t="shared" ca="1" si="14"/>
        <v/>
      </c>
      <c r="D320" s="190" t="str">
        <f t="shared" ca="1" si="15"/>
        <v/>
      </c>
      <c r="E320" s="190"/>
    </row>
    <row r="321" spans="1:5" ht="15">
      <c r="A321" s="190" t="str">
        <f t="shared" ca="1" si="16"/>
        <v/>
      </c>
      <c r="B321" s="190" t="str">
        <f ca="1">IF(LEFT('$Misc'!L20,5)="ERROR","",IF(COUNTIF('CSV-Stat'!$E$7:$E$206,'$Misc'!L20)&gt;0,'$Misc'!L20,""))</f>
        <v/>
      </c>
      <c r="C321" s="190" t="str">
        <f t="shared" ca="1" si="14"/>
        <v/>
      </c>
      <c r="D321" s="190" t="str">
        <f t="shared" ca="1" si="15"/>
        <v/>
      </c>
      <c r="E321" s="190"/>
    </row>
    <row r="322" spans="1:5" ht="15">
      <c r="A322" s="190" t="str">
        <f t="shared" ca="1" si="16"/>
        <v/>
      </c>
      <c r="B322" s="190" t="str">
        <f ca="1">IF(LEFT('$Misc'!L21,5)="ERROR","",IF(COUNTIF('CSV-Stat'!$E$7:$E$206,'$Misc'!L21)&gt;0,'$Misc'!L21,""))</f>
        <v/>
      </c>
      <c r="C322" s="190" t="str">
        <f t="shared" ca="1" si="14"/>
        <v/>
      </c>
      <c r="D322" s="190" t="str">
        <f t="shared" ca="1" si="15"/>
        <v/>
      </c>
      <c r="E322" s="190"/>
    </row>
    <row r="323" spans="1:5" ht="15">
      <c r="A323" s="190" t="str">
        <f t="shared" ca="1" si="16"/>
        <v/>
      </c>
      <c r="B323" s="190" t="str">
        <f ca="1">IF(LEFT('$Misc'!L22,5)="ERROR","",IF(COUNTIF('CSV-Stat'!$E$7:$E$206,'$Misc'!L22)&gt;0,'$Misc'!L22,""))</f>
        <v/>
      </c>
      <c r="C323" s="190" t="str">
        <f t="shared" ca="1" si="14"/>
        <v/>
      </c>
      <c r="D323" s="190" t="str">
        <f t="shared" ca="1" si="15"/>
        <v/>
      </c>
      <c r="E323" s="190"/>
    </row>
    <row r="324" spans="1:5" ht="15">
      <c r="A324" s="190" t="str">
        <f t="shared" ca="1" si="16"/>
        <v/>
      </c>
      <c r="B324" s="190" t="str">
        <f ca="1">IF(LEFT('$Misc'!L23,5)="ERROR","",IF(COUNTIF('CSV-Stat'!$E$7:$E$206,'$Misc'!L23)&gt;0,'$Misc'!L23,""))</f>
        <v/>
      </c>
      <c r="C324" s="190" t="str">
        <f t="shared" ca="1" si="14"/>
        <v/>
      </c>
      <c r="D324" s="190" t="str">
        <f t="shared" ca="1" si="15"/>
        <v/>
      </c>
      <c r="E324" s="190"/>
    </row>
    <row r="325" spans="1:5" ht="15">
      <c r="A325" s="190" t="str">
        <f t="shared" ca="1" si="16"/>
        <v/>
      </c>
      <c r="B325" s="190" t="str">
        <f ca="1">IF(LEFT('$Misc'!L24,5)="ERROR","",IF(COUNTIF('CSV-Stat'!$E$7:$E$206,'$Misc'!L24)&gt;0,'$Misc'!L24,""))</f>
        <v/>
      </c>
      <c r="C325" s="190" t="str">
        <f t="shared" ca="1" si="14"/>
        <v/>
      </c>
      <c r="D325" s="190" t="str">
        <f t="shared" ca="1" si="15"/>
        <v/>
      </c>
      <c r="E325" s="190"/>
    </row>
    <row r="326" spans="1:5" ht="15">
      <c r="A326" s="190" t="str">
        <f t="shared" ca="1" si="16"/>
        <v/>
      </c>
      <c r="B326" s="190" t="str">
        <f ca="1">IF(LEFT('$Misc'!L25,5)="ERROR","",IF(COUNTIF('CSV-Stat'!$E$7:$E$206,'$Misc'!L25)&gt;0,'$Misc'!L25,""))</f>
        <v/>
      </c>
      <c r="C326" s="190" t="str">
        <f t="shared" ca="1" si="14"/>
        <v/>
      </c>
      <c r="D326" s="190" t="str">
        <f t="shared" ca="1" si="15"/>
        <v/>
      </c>
      <c r="E326" s="190"/>
    </row>
    <row r="327" spans="1:5" ht="15">
      <c r="A327" s="190" t="str">
        <f t="shared" ca="1" si="16"/>
        <v/>
      </c>
      <c r="B327" s="190" t="str">
        <f ca="1">IF(LEFT('$Misc'!L26,5)="ERROR","",IF(COUNTIF('CSV-Stat'!$E$7:$E$206,'$Misc'!L26)&gt;0,'$Misc'!L26,""))</f>
        <v/>
      </c>
      <c r="C327" s="190" t="str">
        <f t="shared" ca="1" si="14"/>
        <v/>
      </c>
      <c r="D327" s="190" t="str">
        <f t="shared" ca="1" si="15"/>
        <v/>
      </c>
      <c r="E327" s="190"/>
    </row>
    <row r="328" spans="1:5" ht="15">
      <c r="A328" s="190" t="str">
        <f t="shared" ca="1" si="16"/>
        <v/>
      </c>
      <c r="B328" s="190" t="str">
        <f ca="1">IF(LEFT('$Misc'!L27,5)="ERROR","",IF(COUNTIF('CSV-Stat'!$E$7:$E$206,'$Misc'!L27)&gt;0,'$Misc'!L27,""))</f>
        <v/>
      </c>
      <c r="C328" s="190" t="str">
        <f t="shared" ref="C328:C391" ca="1" si="17">IF(B328="","","Tstat Sch "&amp;RIGHT(LEFT(B328,25),11)&amp;",")</f>
        <v/>
      </c>
      <c r="D328" s="190" t="str">
        <f t="shared" ref="D328:D391" ca="1" si="18">IF(B328="","","Tstat Sch "&amp;LEFT(B328,11)&amp;" ;")</f>
        <v/>
      </c>
      <c r="E328" s="190"/>
    </row>
    <row r="329" spans="1:5" ht="15">
      <c r="A329" s="190" t="str">
        <f t="shared" ca="1" si="16"/>
        <v/>
      </c>
      <c r="B329" s="190" t="str">
        <f ca="1">IF(LEFT('$Misc'!L28,5)="ERROR","",IF(COUNTIF('CSV-Stat'!$E$7:$E$206,'$Misc'!L28)&gt;0,'$Misc'!L28,""))</f>
        <v/>
      </c>
      <c r="C329" s="190" t="str">
        <f t="shared" ca="1" si="17"/>
        <v/>
      </c>
      <c r="D329" s="190" t="str">
        <f t="shared" ca="1" si="18"/>
        <v/>
      </c>
      <c r="E329" s="190"/>
    </row>
    <row r="330" spans="1:5" ht="15">
      <c r="A330" s="190" t="str">
        <f t="shared" ca="1" si="16"/>
        <v/>
      </c>
      <c r="B330" s="190" t="str">
        <f ca="1">IF(LEFT('$Misc'!L29,5)="ERROR","",IF(COUNTIF('CSV-Stat'!$E$7:$E$206,'$Misc'!L29)&gt;0,'$Misc'!L29,""))</f>
        <v/>
      </c>
      <c r="C330" s="190" t="str">
        <f t="shared" ca="1" si="17"/>
        <v/>
      </c>
      <c r="D330" s="190" t="str">
        <f t="shared" ca="1" si="18"/>
        <v/>
      </c>
      <c r="E330" s="190"/>
    </row>
    <row r="331" spans="1:5" ht="15">
      <c r="A331" s="190" t="str">
        <f t="shared" ca="1" si="16"/>
        <v/>
      </c>
      <c r="B331" s="190" t="str">
        <f ca="1">IF(LEFT('$Misc'!L30,5)="ERROR","",IF(COUNTIF('CSV-Stat'!$E$7:$E$206,'$Misc'!L30)&gt;0,'$Misc'!L30,""))</f>
        <v/>
      </c>
      <c r="C331" s="190" t="str">
        <f t="shared" ca="1" si="17"/>
        <v/>
      </c>
      <c r="D331" s="190" t="str">
        <f t="shared" ca="1" si="18"/>
        <v/>
      </c>
      <c r="E331" s="190"/>
    </row>
    <row r="332" spans="1:5" ht="15">
      <c r="A332" s="190" t="str">
        <f t="shared" ca="1" si="16"/>
        <v/>
      </c>
      <c r="B332" s="190" t="str">
        <f ca="1">IF(LEFT('$Misc'!L31,5)="ERROR","",IF(COUNTIF('CSV-Stat'!$E$7:$E$206,'$Misc'!L31)&gt;0,'$Misc'!L31,""))</f>
        <v/>
      </c>
      <c r="C332" s="190" t="str">
        <f t="shared" ca="1" si="17"/>
        <v/>
      </c>
      <c r="D332" s="190" t="str">
        <f t="shared" ca="1" si="18"/>
        <v/>
      </c>
      <c r="E332" s="190"/>
    </row>
    <row r="333" spans="1:5" ht="15">
      <c r="A333" s="190" t="str">
        <f t="shared" ca="1" si="16"/>
        <v/>
      </c>
      <c r="B333" s="190" t="str">
        <f ca="1">IF(LEFT('$Misc'!L32,5)="ERROR","",IF(COUNTIF('CSV-Stat'!$E$7:$E$206,'$Misc'!L32)&gt;0,'$Misc'!L32,""))</f>
        <v/>
      </c>
      <c r="C333" s="190" t="str">
        <f t="shared" ca="1" si="17"/>
        <v/>
      </c>
      <c r="D333" s="190" t="str">
        <f t="shared" ca="1" si="18"/>
        <v/>
      </c>
      <c r="E333" s="190"/>
    </row>
    <row r="334" spans="1:5" ht="15">
      <c r="A334" s="190" t="str">
        <f t="shared" ca="1" si="16"/>
        <v/>
      </c>
      <c r="B334" s="190" t="str">
        <f ca="1">IF(LEFT('$Misc'!L33,5)="ERROR","",IF(COUNTIF('CSV-Stat'!$E$7:$E$206,'$Misc'!L33)&gt;0,'$Misc'!L33,""))</f>
        <v/>
      </c>
      <c r="C334" s="190" t="str">
        <f t="shared" ca="1" si="17"/>
        <v/>
      </c>
      <c r="D334" s="190" t="str">
        <f t="shared" ca="1" si="18"/>
        <v/>
      </c>
      <c r="E334" s="190"/>
    </row>
    <row r="335" spans="1:5" ht="15">
      <c r="A335" s="190" t="str">
        <f t="shared" ca="1" si="16"/>
        <v/>
      </c>
      <c r="B335" s="190" t="str">
        <f ca="1">IF(LEFT('$Misc'!L34,5)="ERROR","",IF(COUNTIF('CSV-Stat'!$E$7:$E$206,'$Misc'!L34)&gt;0,'$Misc'!L34,""))</f>
        <v/>
      </c>
      <c r="C335" s="190" t="str">
        <f t="shared" ca="1" si="17"/>
        <v/>
      </c>
      <c r="D335" s="190" t="str">
        <f t="shared" ca="1" si="18"/>
        <v/>
      </c>
      <c r="E335" s="190"/>
    </row>
    <row r="336" spans="1:5" ht="15">
      <c r="A336" s="190" t="str">
        <f t="shared" ca="1" si="16"/>
        <v/>
      </c>
      <c r="B336" s="190" t="str">
        <f ca="1">IF(LEFT('$Misc'!L35,5)="ERROR","",IF(COUNTIF('CSV-Stat'!$E$7:$E$206,'$Misc'!L35)&gt;0,'$Misc'!L35,""))</f>
        <v/>
      </c>
      <c r="C336" s="190" t="str">
        <f t="shared" ca="1" si="17"/>
        <v/>
      </c>
      <c r="D336" s="190" t="str">
        <f t="shared" ca="1" si="18"/>
        <v/>
      </c>
      <c r="E336" s="190"/>
    </row>
    <row r="337" spans="1:5" ht="15">
      <c r="A337" s="190" t="str">
        <f t="shared" ca="1" si="16"/>
        <v/>
      </c>
      <c r="B337" s="190" t="str">
        <f ca="1">IF(LEFT('$Misc'!L36,5)="ERROR","",IF(COUNTIF('CSV-Stat'!$E$7:$E$206,'$Misc'!L36)&gt;0,'$Misc'!L36,""))</f>
        <v/>
      </c>
      <c r="C337" s="190" t="str">
        <f t="shared" ca="1" si="17"/>
        <v/>
      </c>
      <c r="D337" s="190" t="str">
        <f t="shared" ca="1" si="18"/>
        <v/>
      </c>
      <c r="E337" s="190"/>
    </row>
    <row r="338" spans="1:5" ht="15">
      <c r="A338" s="190" t="str">
        <f t="shared" ca="1" si="16"/>
        <v/>
      </c>
      <c r="B338" s="190" t="str">
        <f ca="1">IF(LEFT('$Misc'!L37,5)="ERROR","",IF(COUNTIF('CSV-Stat'!$E$7:$E$206,'$Misc'!L37)&gt;0,'$Misc'!L37,""))</f>
        <v/>
      </c>
      <c r="C338" s="190" t="str">
        <f t="shared" ca="1" si="17"/>
        <v/>
      </c>
      <c r="D338" s="190" t="str">
        <f t="shared" ca="1" si="18"/>
        <v/>
      </c>
      <c r="E338" s="190"/>
    </row>
    <row r="339" spans="1:5" ht="15">
      <c r="A339" s="190" t="str">
        <f t="shared" ca="1" si="16"/>
        <v/>
      </c>
      <c r="B339" s="190" t="str">
        <f ca="1">IF(LEFT('$Misc'!L38,5)="ERROR","",IF(COUNTIF('CSV-Stat'!$E$7:$E$206,'$Misc'!L38)&gt;0,'$Misc'!L38,""))</f>
        <v/>
      </c>
      <c r="C339" s="190" t="str">
        <f t="shared" ca="1" si="17"/>
        <v/>
      </c>
      <c r="D339" s="190" t="str">
        <f t="shared" ca="1" si="18"/>
        <v/>
      </c>
      <c r="E339" s="190"/>
    </row>
    <row r="340" spans="1:5" ht="15">
      <c r="A340" s="190" t="str">
        <f t="shared" ca="1" si="16"/>
        <v/>
      </c>
      <c r="B340" s="190" t="str">
        <f ca="1">IF(LEFT('$Misc'!L39,5)="ERROR","",IF(COUNTIF('CSV-Stat'!$E$7:$E$206,'$Misc'!L39)&gt;0,'$Misc'!L39,""))</f>
        <v/>
      </c>
      <c r="C340" s="190" t="str">
        <f t="shared" ca="1" si="17"/>
        <v/>
      </c>
      <c r="D340" s="190" t="str">
        <f t="shared" ca="1" si="18"/>
        <v/>
      </c>
      <c r="E340" s="190"/>
    </row>
    <row r="341" spans="1:5" ht="15">
      <c r="A341" s="190" t="str">
        <f t="shared" ca="1" si="16"/>
        <v/>
      </c>
      <c r="B341" s="190" t="str">
        <f ca="1">IF(LEFT('$Misc'!L40,5)="ERROR","",IF(COUNTIF('CSV-Stat'!$E$7:$E$206,'$Misc'!L40)&gt;0,'$Misc'!L40,""))</f>
        <v/>
      </c>
      <c r="C341" s="190" t="str">
        <f t="shared" ca="1" si="17"/>
        <v/>
      </c>
      <c r="D341" s="190" t="str">
        <f t="shared" ca="1" si="18"/>
        <v/>
      </c>
      <c r="E341" s="190"/>
    </row>
    <row r="342" spans="1:5" ht="15">
      <c r="A342" s="190" t="str">
        <f t="shared" ca="1" si="16"/>
        <v/>
      </c>
      <c r="B342" s="190" t="str">
        <f ca="1">IF(LEFT('$Misc'!L41,5)="ERROR","",IF(COUNTIF('CSV-Stat'!$E$7:$E$206,'$Misc'!L41)&gt;0,'$Misc'!L41,""))</f>
        <v/>
      </c>
      <c r="C342" s="190" t="str">
        <f t="shared" ca="1" si="17"/>
        <v/>
      </c>
      <c r="D342" s="190" t="str">
        <f t="shared" ca="1" si="18"/>
        <v/>
      </c>
      <c r="E342" s="190"/>
    </row>
    <row r="343" spans="1:5" ht="15">
      <c r="A343" s="190" t="str">
        <f t="shared" ca="1" si="16"/>
        <v/>
      </c>
      <c r="B343" s="190" t="str">
        <f ca="1">IF(LEFT('$Misc'!L42,5)="ERROR","",IF(COUNTIF('CSV-Stat'!$E$7:$E$206,'$Misc'!L42)&gt;0,'$Misc'!L42,""))</f>
        <v/>
      </c>
      <c r="C343" s="190" t="str">
        <f t="shared" ca="1" si="17"/>
        <v/>
      </c>
      <c r="D343" s="190" t="str">
        <f t="shared" ca="1" si="18"/>
        <v/>
      </c>
      <c r="E343" s="190"/>
    </row>
    <row r="344" spans="1:5" ht="15">
      <c r="A344" s="190" t="str">
        <f t="shared" ca="1" si="16"/>
        <v/>
      </c>
      <c r="B344" s="190" t="str">
        <f ca="1">IF(LEFT('$Misc'!L43,5)="ERROR","",IF(COUNTIF('CSV-Stat'!$E$7:$E$206,'$Misc'!L43)&gt;0,'$Misc'!L43,""))</f>
        <v/>
      </c>
      <c r="C344" s="190" t="str">
        <f t="shared" ca="1" si="17"/>
        <v/>
      </c>
      <c r="D344" s="190" t="str">
        <f t="shared" ca="1" si="18"/>
        <v/>
      </c>
      <c r="E344" s="190"/>
    </row>
    <row r="345" spans="1:5" ht="15">
      <c r="A345" s="190" t="str">
        <f t="shared" ca="1" si="16"/>
        <v/>
      </c>
      <c r="B345" s="190" t="str">
        <f ca="1">IF(LEFT('$Misc'!L44,5)="ERROR","",IF(COUNTIF('CSV-Stat'!$E$7:$E$206,'$Misc'!L44)&gt;0,'$Misc'!L44,""))</f>
        <v/>
      </c>
      <c r="C345" s="190" t="str">
        <f t="shared" ca="1" si="17"/>
        <v/>
      </c>
      <c r="D345" s="190" t="str">
        <f t="shared" ca="1" si="18"/>
        <v/>
      </c>
      <c r="E345" s="190"/>
    </row>
    <row r="346" spans="1:5" ht="15">
      <c r="A346" s="190" t="str">
        <f t="shared" ca="1" si="16"/>
        <v/>
      </c>
      <c r="B346" s="190" t="str">
        <f ca="1">IF(LEFT('$Misc'!L45,5)="ERROR","",IF(COUNTIF('CSV-Stat'!$E$7:$E$206,'$Misc'!L45)&gt;0,'$Misc'!L45,""))</f>
        <v/>
      </c>
      <c r="C346" s="190" t="str">
        <f t="shared" ca="1" si="17"/>
        <v/>
      </c>
      <c r="D346" s="190" t="str">
        <f t="shared" ca="1" si="18"/>
        <v/>
      </c>
      <c r="E346" s="190"/>
    </row>
    <row r="347" spans="1:5" ht="15">
      <c r="A347" s="190" t="str">
        <f t="shared" ca="1" si="16"/>
        <v/>
      </c>
      <c r="B347" s="190" t="str">
        <f ca="1">IF(LEFT('$Misc'!L46,5)="ERROR","",IF(COUNTIF('CSV-Stat'!$E$7:$E$206,'$Misc'!L46)&gt;0,'$Misc'!L46,""))</f>
        <v/>
      </c>
      <c r="C347" s="190" t="str">
        <f t="shared" ca="1" si="17"/>
        <v/>
      </c>
      <c r="D347" s="190" t="str">
        <f t="shared" ca="1" si="18"/>
        <v/>
      </c>
      <c r="E347" s="190"/>
    </row>
    <row r="348" spans="1:5" ht="15">
      <c r="A348" s="190" t="str">
        <f t="shared" ca="1" si="16"/>
        <v/>
      </c>
      <c r="B348" s="190" t="str">
        <f ca="1">IF(LEFT('$Misc'!L47,5)="ERROR","",IF(COUNTIF('CSV-Stat'!$E$7:$E$206,'$Misc'!L47)&gt;0,'$Misc'!L47,""))</f>
        <v/>
      </c>
      <c r="C348" s="190" t="str">
        <f t="shared" ca="1" si="17"/>
        <v/>
      </c>
      <c r="D348" s="190" t="str">
        <f t="shared" ca="1" si="18"/>
        <v/>
      </c>
      <c r="E348" s="190"/>
    </row>
    <row r="349" spans="1:5" ht="15">
      <c r="A349" s="190" t="str">
        <f t="shared" ca="1" si="16"/>
        <v/>
      </c>
      <c r="B349" s="190" t="str">
        <f ca="1">IF(LEFT('$Misc'!L48,5)="ERROR","",IF(COUNTIF('CSV-Stat'!$E$7:$E$206,'$Misc'!L48)&gt;0,'$Misc'!L48,""))</f>
        <v/>
      </c>
      <c r="C349" s="190" t="str">
        <f t="shared" ca="1" si="17"/>
        <v/>
      </c>
      <c r="D349" s="190" t="str">
        <f t="shared" ca="1" si="18"/>
        <v/>
      </c>
      <c r="E349" s="190"/>
    </row>
    <row r="350" spans="1:5" ht="15">
      <c r="A350" s="190" t="str">
        <f t="shared" ca="1" si="16"/>
        <v/>
      </c>
      <c r="B350" s="190" t="str">
        <f ca="1">IF(LEFT('$Misc'!L49,5)="ERROR","",IF(COUNTIF('CSV-Stat'!$E$7:$E$206,'$Misc'!L49)&gt;0,'$Misc'!L49,""))</f>
        <v/>
      </c>
      <c r="C350" s="190" t="str">
        <f t="shared" ca="1" si="17"/>
        <v/>
      </c>
      <c r="D350" s="190" t="str">
        <f t="shared" ca="1" si="18"/>
        <v/>
      </c>
      <c r="E350" s="190"/>
    </row>
    <row r="351" spans="1:5" ht="15">
      <c r="A351" s="190" t="str">
        <f t="shared" ca="1" si="16"/>
        <v/>
      </c>
      <c r="B351" s="190" t="str">
        <f ca="1">IF(LEFT('$Misc'!L50,5)="ERROR","",IF(COUNTIF('CSV-Stat'!$E$7:$E$206,'$Misc'!L50)&gt;0,'$Misc'!L50,""))</f>
        <v/>
      </c>
      <c r="C351" s="190" t="str">
        <f t="shared" ca="1" si="17"/>
        <v/>
      </c>
      <c r="D351" s="190" t="str">
        <f t="shared" ca="1" si="18"/>
        <v/>
      </c>
      <c r="E351" s="190"/>
    </row>
    <row r="352" spans="1:5" ht="15">
      <c r="A352" s="190" t="str">
        <f t="shared" ca="1" si="16"/>
        <v/>
      </c>
      <c r="B352" s="190" t="str">
        <f ca="1">IF(LEFT('$Misc'!L51,5)="ERROR","",IF(COUNTIF('CSV-Stat'!$E$7:$E$206,'$Misc'!L51)&gt;0,'$Misc'!L51,""))</f>
        <v/>
      </c>
      <c r="C352" s="190" t="str">
        <f t="shared" ca="1" si="17"/>
        <v/>
      </c>
      <c r="D352" s="190" t="str">
        <f t="shared" ca="1" si="18"/>
        <v/>
      </c>
      <c r="E352" s="190"/>
    </row>
    <row r="353" spans="1:5" ht="15">
      <c r="A353" s="190" t="str">
        <f t="shared" ca="1" si="16"/>
        <v/>
      </c>
      <c r="B353" s="190" t="str">
        <f ca="1">IF(LEFT('$Misc'!L52,5)="ERROR","",IF(COUNTIF('CSV-Stat'!$E$7:$E$206,'$Misc'!L52)&gt;0,'$Misc'!L52,""))</f>
        <v/>
      </c>
      <c r="C353" s="190" t="str">
        <f t="shared" ca="1" si="17"/>
        <v/>
      </c>
      <c r="D353" s="190" t="str">
        <f t="shared" ca="1" si="18"/>
        <v/>
      </c>
      <c r="E353" s="190"/>
    </row>
    <row r="354" spans="1:5" ht="15">
      <c r="A354" s="190" t="str">
        <f t="shared" ca="1" si="16"/>
        <v/>
      </c>
      <c r="B354" s="190" t="str">
        <f ca="1">IF(LEFT('$Misc'!L53,5)="ERROR","",IF(COUNTIF('CSV-Stat'!$E$7:$E$206,'$Misc'!L53)&gt;0,'$Misc'!L53,""))</f>
        <v/>
      </c>
      <c r="C354" s="190" t="str">
        <f t="shared" ca="1" si="17"/>
        <v/>
      </c>
      <c r="D354" s="190" t="str">
        <f t="shared" ca="1" si="18"/>
        <v/>
      </c>
      <c r="E354" s="190"/>
    </row>
    <row r="355" spans="1:5" ht="15">
      <c r="A355" s="190" t="str">
        <f t="shared" ca="1" si="16"/>
        <v/>
      </c>
      <c r="B355" s="190" t="str">
        <f ca="1">IF(LEFT('$Misc'!L54,5)="ERROR","",IF(COUNTIF('CSV-Stat'!$E$7:$E$206,'$Misc'!L54)&gt;0,'$Misc'!L54,""))</f>
        <v/>
      </c>
      <c r="C355" s="190" t="str">
        <f t="shared" ca="1" si="17"/>
        <v/>
      </c>
      <c r="D355" s="190" t="str">
        <f t="shared" ca="1" si="18"/>
        <v/>
      </c>
      <c r="E355" s="190"/>
    </row>
    <row r="356" spans="1:5" ht="15">
      <c r="A356" s="190" t="str">
        <f t="shared" ca="1" si="16"/>
        <v/>
      </c>
      <c r="B356" s="190" t="str">
        <f ca="1">IF(LEFT('$Misc'!L55,5)="ERROR","",IF(COUNTIF('CSV-Stat'!$E$7:$E$206,'$Misc'!L55)&gt;0,'$Misc'!L55,""))</f>
        <v/>
      </c>
      <c r="C356" s="190" t="str">
        <f t="shared" ca="1" si="17"/>
        <v/>
      </c>
      <c r="D356" s="190" t="str">
        <f t="shared" ca="1" si="18"/>
        <v/>
      </c>
      <c r="E356" s="190"/>
    </row>
    <row r="357" spans="1:5" ht="15">
      <c r="A357" s="190" t="str">
        <f t="shared" ca="1" si="16"/>
        <v/>
      </c>
      <c r="B357" s="190" t="str">
        <f ca="1">IF(LEFT('$Misc'!L56,5)="ERROR","",IF(COUNTIF('CSV-Stat'!$E$7:$E$206,'$Misc'!L56)&gt;0,'$Misc'!L56,""))</f>
        <v/>
      </c>
      <c r="C357" s="190" t="str">
        <f t="shared" ca="1" si="17"/>
        <v/>
      </c>
      <c r="D357" s="190" t="str">
        <f t="shared" ca="1" si="18"/>
        <v/>
      </c>
      <c r="E357" s="190"/>
    </row>
    <row r="358" spans="1:5" ht="15">
      <c r="A358" s="190" t="str">
        <f t="shared" si="16"/>
        <v/>
      </c>
      <c r="B358" s="190" t="str">
        <f>IF(LEFT('$Misc'!M7,5)="ERROR","",IF(COUNTIF('CSV-Stat'!$E$7:$E$206,'$Misc'!M7)&gt;0,'$Misc'!M7,""))</f>
        <v/>
      </c>
      <c r="C358" s="190" t="str">
        <f t="shared" si="17"/>
        <v/>
      </c>
      <c r="D358" s="190" t="str">
        <f t="shared" si="18"/>
        <v/>
      </c>
      <c r="E358" s="190"/>
    </row>
    <row r="359" spans="1:5" ht="15">
      <c r="A359" s="190" t="str">
        <f t="shared" si="16"/>
        <v/>
      </c>
      <c r="B359" s="190" t="str">
        <f>IF(LEFT('$Misc'!M8,5)="ERROR","",IF(COUNTIF('CSV-Stat'!$E$7:$E$206,'$Misc'!M8)&gt;0,'$Misc'!M8,""))</f>
        <v/>
      </c>
      <c r="C359" s="190" t="str">
        <f t="shared" si="17"/>
        <v/>
      </c>
      <c r="D359" s="190" t="str">
        <f t="shared" si="18"/>
        <v/>
      </c>
      <c r="E359" s="190"/>
    </row>
    <row r="360" spans="1:5" ht="15">
      <c r="A360" s="190" t="str">
        <f t="shared" si="16"/>
        <v/>
      </c>
      <c r="B360" s="190" t="str">
        <f>IF(LEFT('$Misc'!M9,5)="ERROR","",IF(COUNTIF('CSV-Stat'!$E$7:$E$206,'$Misc'!M9)&gt;0,'$Misc'!M9,""))</f>
        <v/>
      </c>
      <c r="C360" s="190" t="str">
        <f t="shared" si="17"/>
        <v/>
      </c>
      <c r="D360" s="190" t="str">
        <f t="shared" si="18"/>
        <v/>
      </c>
      <c r="E360" s="190"/>
    </row>
    <row r="361" spans="1:5" ht="15">
      <c r="A361" s="190" t="str">
        <f t="shared" si="16"/>
        <v/>
      </c>
      <c r="B361" s="190" t="str">
        <f>IF(LEFT('$Misc'!M10,5)="ERROR","",IF(COUNTIF('CSV-Stat'!$E$7:$E$206,'$Misc'!M10)&gt;0,'$Misc'!M10,""))</f>
        <v/>
      </c>
      <c r="C361" s="190" t="str">
        <f t="shared" si="17"/>
        <v/>
      </c>
      <c r="D361" s="190" t="str">
        <f t="shared" si="18"/>
        <v/>
      </c>
      <c r="E361" s="190"/>
    </row>
    <row r="362" spans="1:5" ht="15">
      <c r="A362" s="190" t="str">
        <f t="shared" si="16"/>
        <v/>
      </c>
      <c r="B362" s="190" t="str">
        <f>IF(LEFT('$Misc'!M11,5)="ERROR","",IF(COUNTIF('CSV-Stat'!$E$7:$E$206,'$Misc'!M11)&gt;0,'$Misc'!M11,""))</f>
        <v/>
      </c>
      <c r="C362" s="190" t="str">
        <f t="shared" si="17"/>
        <v/>
      </c>
      <c r="D362" s="190" t="str">
        <f t="shared" si="18"/>
        <v/>
      </c>
      <c r="E362" s="190"/>
    </row>
    <row r="363" spans="1:5" ht="15">
      <c r="A363" s="190" t="str">
        <f t="shared" ca="1" si="16"/>
        <v/>
      </c>
      <c r="B363" s="190" t="str">
        <f ca="1">IF(LEFT('$Misc'!M12,5)="ERROR","",IF(COUNTIF('CSV-Stat'!$E$7:$E$206,'$Misc'!M12)&gt;0,'$Misc'!M12,""))</f>
        <v/>
      </c>
      <c r="C363" s="190" t="str">
        <f t="shared" ca="1" si="17"/>
        <v/>
      </c>
      <c r="D363" s="190" t="str">
        <f t="shared" ca="1" si="18"/>
        <v/>
      </c>
      <c r="E363" s="190"/>
    </row>
    <row r="364" spans="1:5" ht="15">
      <c r="A364" s="190" t="str">
        <f t="shared" ca="1" si="16"/>
        <v/>
      </c>
      <c r="B364" s="190" t="str">
        <f ca="1">IF(LEFT('$Misc'!M13,5)="ERROR","",IF(COUNTIF('CSV-Stat'!$E$7:$E$206,'$Misc'!M13)&gt;0,'$Misc'!M13,""))</f>
        <v/>
      </c>
      <c r="C364" s="190" t="str">
        <f t="shared" ca="1" si="17"/>
        <v/>
      </c>
      <c r="D364" s="190" t="str">
        <f t="shared" ca="1" si="18"/>
        <v/>
      </c>
      <c r="E364" s="190"/>
    </row>
    <row r="365" spans="1:5" ht="15">
      <c r="A365" s="190" t="str">
        <f t="shared" ca="1" si="16"/>
        <v/>
      </c>
      <c r="B365" s="190" t="str">
        <f ca="1">IF(LEFT('$Misc'!M14,5)="ERROR","",IF(COUNTIF('CSV-Stat'!$E$7:$E$206,'$Misc'!M14)&gt;0,'$Misc'!M14,""))</f>
        <v/>
      </c>
      <c r="C365" s="190" t="str">
        <f t="shared" ca="1" si="17"/>
        <v/>
      </c>
      <c r="D365" s="190" t="str">
        <f t="shared" ca="1" si="18"/>
        <v/>
      </c>
      <c r="E365" s="190"/>
    </row>
    <row r="366" spans="1:5" ht="15">
      <c r="A366" s="190" t="str">
        <f t="shared" ca="1" si="16"/>
        <v/>
      </c>
      <c r="B366" s="190" t="str">
        <f ca="1">IF(LEFT('$Misc'!M15,5)="ERROR","",IF(COUNTIF('CSV-Stat'!$E$7:$E$206,'$Misc'!M15)&gt;0,'$Misc'!M15,""))</f>
        <v/>
      </c>
      <c r="C366" s="190" t="str">
        <f t="shared" ca="1" si="17"/>
        <v/>
      </c>
      <c r="D366" s="190" t="str">
        <f t="shared" ca="1" si="18"/>
        <v/>
      </c>
      <c r="E366" s="190"/>
    </row>
    <row r="367" spans="1:5" ht="15">
      <c r="A367" s="190" t="str">
        <f t="shared" ca="1" si="16"/>
        <v/>
      </c>
      <c r="B367" s="190" t="str">
        <f ca="1">IF(LEFT('$Misc'!M16,5)="ERROR","",IF(COUNTIF('CSV-Stat'!$E$7:$E$206,'$Misc'!M16)&gt;0,'$Misc'!M16,""))</f>
        <v/>
      </c>
      <c r="C367" s="190" t="str">
        <f t="shared" ca="1" si="17"/>
        <v/>
      </c>
      <c r="D367" s="190" t="str">
        <f t="shared" ca="1" si="18"/>
        <v/>
      </c>
      <c r="E367" s="190"/>
    </row>
    <row r="368" spans="1:5" ht="15">
      <c r="A368" s="190" t="str">
        <f t="shared" ca="1" si="16"/>
        <v/>
      </c>
      <c r="B368" s="190" t="str">
        <f ca="1">IF(LEFT('$Misc'!M17,5)="ERROR","",IF(COUNTIF('CSV-Stat'!$E$7:$E$206,'$Misc'!M17)&gt;0,'$Misc'!M17,""))</f>
        <v/>
      </c>
      <c r="C368" s="190" t="str">
        <f t="shared" ca="1" si="17"/>
        <v/>
      </c>
      <c r="D368" s="190" t="str">
        <f t="shared" ca="1" si="18"/>
        <v/>
      </c>
      <c r="E368" s="190"/>
    </row>
    <row r="369" spans="1:5" ht="15">
      <c r="A369" s="190" t="str">
        <f t="shared" ca="1" si="16"/>
        <v/>
      </c>
      <c r="B369" s="190" t="str">
        <f ca="1">IF(LEFT('$Misc'!M18,5)="ERROR","",IF(COUNTIF('CSV-Stat'!$E$7:$E$206,'$Misc'!M18)&gt;0,'$Misc'!M18,""))</f>
        <v/>
      </c>
      <c r="C369" s="190" t="str">
        <f t="shared" ca="1" si="17"/>
        <v/>
      </c>
      <c r="D369" s="190" t="str">
        <f t="shared" ca="1" si="18"/>
        <v/>
      </c>
      <c r="E369" s="190"/>
    </row>
    <row r="370" spans="1:5" ht="15">
      <c r="A370" s="190" t="str">
        <f t="shared" ca="1" si="16"/>
        <v/>
      </c>
      <c r="B370" s="190" t="str">
        <f ca="1">IF(LEFT('$Misc'!M19,5)="ERROR","",IF(COUNTIF('CSV-Stat'!$E$7:$E$206,'$Misc'!M19)&gt;0,'$Misc'!M19,""))</f>
        <v/>
      </c>
      <c r="C370" s="190" t="str">
        <f t="shared" ca="1" si="17"/>
        <v/>
      </c>
      <c r="D370" s="190" t="str">
        <f t="shared" ca="1" si="18"/>
        <v/>
      </c>
      <c r="E370" s="190"/>
    </row>
    <row r="371" spans="1:5" ht="15">
      <c r="A371" s="190" t="str">
        <f t="shared" ca="1" si="16"/>
        <v/>
      </c>
      <c r="B371" s="190" t="str">
        <f ca="1">IF(LEFT('$Misc'!M20,5)="ERROR","",IF(COUNTIF('CSV-Stat'!$E$7:$E$206,'$Misc'!M20)&gt;0,'$Misc'!M20,""))</f>
        <v/>
      </c>
      <c r="C371" s="190" t="str">
        <f t="shared" ca="1" si="17"/>
        <v/>
      </c>
      <c r="D371" s="190" t="str">
        <f t="shared" ca="1" si="18"/>
        <v/>
      </c>
      <c r="E371" s="190"/>
    </row>
    <row r="372" spans="1:5" ht="15">
      <c r="A372" s="190" t="str">
        <f t="shared" ca="1" si="16"/>
        <v/>
      </c>
      <c r="B372" s="190" t="str">
        <f ca="1">IF(LEFT('$Misc'!M21,5)="ERROR","",IF(COUNTIF('CSV-Stat'!$E$7:$E$206,'$Misc'!M21)&gt;0,'$Misc'!M21,""))</f>
        <v/>
      </c>
      <c r="C372" s="190" t="str">
        <f t="shared" ca="1" si="17"/>
        <v/>
      </c>
      <c r="D372" s="190" t="str">
        <f t="shared" ca="1" si="18"/>
        <v/>
      </c>
      <c r="E372" s="190"/>
    </row>
    <row r="373" spans="1:5" ht="15">
      <c r="A373" s="190" t="str">
        <f t="shared" ca="1" si="16"/>
        <v/>
      </c>
      <c r="B373" s="190" t="str">
        <f ca="1">IF(LEFT('$Misc'!M22,5)="ERROR","",IF(COUNTIF('CSV-Stat'!$E$7:$E$206,'$Misc'!M22)&gt;0,'$Misc'!M22,""))</f>
        <v/>
      </c>
      <c r="C373" s="190" t="str">
        <f t="shared" ca="1" si="17"/>
        <v/>
      </c>
      <c r="D373" s="190" t="str">
        <f t="shared" ca="1" si="18"/>
        <v/>
      </c>
      <c r="E373" s="190"/>
    </row>
    <row r="374" spans="1:5" ht="15">
      <c r="A374" s="190" t="str">
        <f t="shared" ca="1" si="16"/>
        <v/>
      </c>
      <c r="B374" s="190" t="str">
        <f ca="1">IF(LEFT('$Misc'!M23,5)="ERROR","",IF(COUNTIF('CSV-Stat'!$E$7:$E$206,'$Misc'!M23)&gt;0,'$Misc'!M23,""))</f>
        <v/>
      </c>
      <c r="C374" s="190" t="str">
        <f t="shared" ca="1" si="17"/>
        <v/>
      </c>
      <c r="D374" s="190" t="str">
        <f t="shared" ca="1" si="18"/>
        <v/>
      </c>
      <c r="E374" s="190"/>
    </row>
    <row r="375" spans="1:5" ht="15">
      <c r="A375" s="190" t="str">
        <f t="shared" ca="1" si="16"/>
        <v/>
      </c>
      <c r="B375" s="190" t="str">
        <f ca="1">IF(LEFT('$Misc'!M24,5)="ERROR","",IF(COUNTIF('CSV-Stat'!$E$7:$E$206,'$Misc'!M24)&gt;0,'$Misc'!M24,""))</f>
        <v/>
      </c>
      <c r="C375" s="190" t="str">
        <f t="shared" ca="1" si="17"/>
        <v/>
      </c>
      <c r="D375" s="190" t="str">
        <f t="shared" ca="1" si="18"/>
        <v/>
      </c>
      <c r="E375" s="190"/>
    </row>
    <row r="376" spans="1:5" ht="15">
      <c r="A376" s="190" t="str">
        <f t="shared" ca="1" si="16"/>
        <v/>
      </c>
      <c r="B376" s="190" t="str">
        <f ca="1">IF(LEFT('$Misc'!M25,5)="ERROR","",IF(COUNTIF('CSV-Stat'!$E$7:$E$206,'$Misc'!M25)&gt;0,'$Misc'!M25,""))</f>
        <v/>
      </c>
      <c r="C376" s="190" t="str">
        <f t="shared" ca="1" si="17"/>
        <v/>
      </c>
      <c r="D376" s="190" t="str">
        <f t="shared" ca="1" si="18"/>
        <v/>
      </c>
      <c r="E376" s="190"/>
    </row>
    <row r="377" spans="1:5" ht="15">
      <c r="A377" s="190" t="str">
        <f t="shared" ca="1" si="16"/>
        <v/>
      </c>
      <c r="B377" s="190" t="str">
        <f ca="1">IF(LEFT('$Misc'!M26,5)="ERROR","",IF(COUNTIF('CSV-Stat'!$E$7:$E$206,'$Misc'!M26)&gt;0,'$Misc'!M26,""))</f>
        <v/>
      </c>
      <c r="C377" s="190" t="str">
        <f t="shared" ca="1" si="17"/>
        <v/>
      </c>
      <c r="D377" s="190" t="str">
        <f t="shared" ca="1" si="18"/>
        <v/>
      </c>
      <c r="E377" s="190"/>
    </row>
    <row r="378" spans="1:5" ht="15">
      <c r="A378" s="190" t="str">
        <f t="shared" ref="A378:A441" ca="1" si="19">IF(B378="","","ThermostatSetpoint:DualSetpoint,")</f>
        <v/>
      </c>
      <c r="B378" s="190" t="str">
        <f ca="1">IF(LEFT('$Misc'!M27,5)="ERROR","",IF(COUNTIF('CSV-Stat'!$E$7:$E$206,'$Misc'!M27)&gt;0,'$Misc'!M27,""))</f>
        <v/>
      </c>
      <c r="C378" s="190" t="str">
        <f t="shared" ca="1" si="17"/>
        <v/>
      </c>
      <c r="D378" s="190" t="str">
        <f t="shared" ca="1" si="18"/>
        <v/>
      </c>
      <c r="E378" s="190"/>
    </row>
    <row r="379" spans="1:5" ht="15">
      <c r="A379" s="190" t="str">
        <f t="shared" ca="1" si="19"/>
        <v/>
      </c>
      <c r="B379" s="190" t="str">
        <f ca="1">IF(LEFT('$Misc'!M28,5)="ERROR","",IF(COUNTIF('CSV-Stat'!$E$7:$E$206,'$Misc'!M28)&gt;0,'$Misc'!M28,""))</f>
        <v/>
      </c>
      <c r="C379" s="190" t="str">
        <f t="shared" ca="1" si="17"/>
        <v/>
      </c>
      <c r="D379" s="190" t="str">
        <f t="shared" ca="1" si="18"/>
        <v/>
      </c>
      <c r="E379" s="190"/>
    </row>
    <row r="380" spans="1:5" ht="15">
      <c r="A380" s="190" t="str">
        <f t="shared" ca="1" si="19"/>
        <v/>
      </c>
      <c r="B380" s="190" t="str">
        <f ca="1">IF(LEFT('$Misc'!M29,5)="ERROR","",IF(COUNTIF('CSV-Stat'!$E$7:$E$206,'$Misc'!M29)&gt;0,'$Misc'!M29,""))</f>
        <v/>
      </c>
      <c r="C380" s="190" t="str">
        <f t="shared" ca="1" si="17"/>
        <v/>
      </c>
      <c r="D380" s="190" t="str">
        <f t="shared" ca="1" si="18"/>
        <v/>
      </c>
      <c r="E380" s="190"/>
    </row>
    <row r="381" spans="1:5" ht="15">
      <c r="A381" s="190" t="str">
        <f t="shared" ca="1" si="19"/>
        <v/>
      </c>
      <c r="B381" s="190" t="str">
        <f ca="1">IF(LEFT('$Misc'!M30,5)="ERROR","",IF(COUNTIF('CSV-Stat'!$E$7:$E$206,'$Misc'!M30)&gt;0,'$Misc'!M30,""))</f>
        <v/>
      </c>
      <c r="C381" s="190" t="str">
        <f t="shared" ca="1" si="17"/>
        <v/>
      </c>
      <c r="D381" s="190" t="str">
        <f t="shared" ca="1" si="18"/>
        <v/>
      </c>
      <c r="E381" s="190"/>
    </row>
    <row r="382" spans="1:5" ht="15">
      <c r="A382" s="190" t="str">
        <f t="shared" ca="1" si="19"/>
        <v/>
      </c>
      <c r="B382" s="190" t="str">
        <f ca="1">IF(LEFT('$Misc'!M31,5)="ERROR","",IF(COUNTIF('CSV-Stat'!$E$7:$E$206,'$Misc'!M31)&gt;0,'$Misc'!M31,""))</f>
        <v/>
      </c>
      <c r="C382" s="190" t="str">
        <f t="shared" ca="1" si="17"/>
        <v/>
      </c>
      <c r="D382" s="190" t="str">
        <f t="shared" ca="1" si="18"/>
        <v/>
      </c>
      <c r="E382" s="190"/>
    </row>
    <row r="383" spans="1:5" ht="15">
      <c r="A383" s="190" t="str">
        <f t="shared" ca="1" si="19"/>
        <v/>
      </c>
      <c r="B383" s="190" t="str">
        <f ca="1">IF(LEFT('$Misc'!M32,5)="ERROR","",IF(COUNTIF('CSV-Stat'!$E$7:$E$206,'$Misc'!M32)&gt;0,'$Misc'!M32,""))</f>
        <v/>
      </c>
      <c r="C383" s="190" t="str">
        <f t="shared" ca="1" si="17"/>
        <v/>
      </c>
      <c r="D383" s="190" t="str">
        <f t="shared" ca="1" si="18"/>
        <v/>
      </c>
      <c r="E383" s="190"/>
    </row>
    <row r="384" spans="1:5" ht="15">
      <c r="A384" s="190" t="str">
        <f t="shared" ca="1" si="19"/>
        <v/>
      </c>
      <c r="B384" s="190" t="str">
        <f ca="1">IF(LEFT('$Misc'!M33,5)="ERROR","",IF(COUNTIF('CSV-Stat'!$E$7:$E$206,'$Misc'!M33)&gt;0,'$Misc'!M33,""))</f>
        <v/>
      </c>
      <c r="C384" s="190" t="str">
        <f t="shared" ca="1" si="17"/>
        <v/>
      </c>
      <c r="D384" s="190" t="str">
        <f t="shared" ca="1" si="18"/>
        <v/>
      </c>
      <c r="E384" s="190"/>
    </row>
    <row r="385" spans="1:5" ht="15">
      <c r="A385" s="190" t="str">
        <f t="shared" ca="1" si="19"/>
        <v/>
      </c>
      <c r="B385" s="190" t="str">
        <f ca="1">IF(LEFT('$Misc'!M34,5)="ERROR","",IF(COUNTIF('CSV-Stat'!$E$7:$E$206,'$Misc'!M34)&gt;0,'$Misc'!M34,""))</f>
        <v/>
      </c>
      <c r="C385" s="190" t="str">
        <f t="shared" ca="1" si="17"/>
        <v/>
      </c>
      <c r="D385" s="190" t="str">
        <f t="shared" ca="1" si="18"/>
        <v/>
      </c>
      <c r="E385" s="190"/>
    </row>
    <row r="386" spans="1:5" ht="15">
      <c r="A386" s="190" t="str">
        <f t="shared" ca="1" si="19"/>
        <v/>
      </c>
      <c r="B386" s="190" t="str">
        <f ca="1">IF(LEFT('$Misc'!M35,5)="ERROR","",IF(COUNTIF('CSV-Stat'!$E$7:$E$206,'$Misc'!M35)&gt;0,'$Misc'!M35,""))</f>
        <v/>
      </c>
      <c r="C386" s="190" t="str">
        <f t="shared" ca="1" si="17"/>
        <v/>
      </c>
      <c r="D386" s="190" t="str">
        <f t="shared" ca="1" si="18"/>
        <v/>
      </c>
      <c r="E386" s="190"/>
    </row>
    <row r="387" spans="1:5" ht="15">
      <c r="A387" s="190" t="str">
        <f t="shared" ca="1" si="19"/>
        <v/>
      </c>
      <c r="B387" s="190" t="str">
        <f ca="1">IF(LEFT('$Misc'!M36,5)="ERROR","",IF(COUNTIF('CSV-Stat'!$E$7:$E$206,'$Misc'!M36)&gt;0,'$Misc'!M36,""))</f>
        <v/>
      </c>
      <c r="C387" s="190" t="str">
        <f t="shared" ca="1" si="17"/>
        <v/>
      </c>
      <c r="D387" s="190" t="str">
        <f t="shared" ca="1" si="18"/>
        <v/>
      </c>
      <c r="E387" s="190"/>
    </row>
    <row r="388" spans="1:5" ht="15">
      <c r="A388" s="190" t="str">
        <f t="shared" ca="1" si="19"/>
        <v/>
      </c>
      <c r="B388" s="190" t="str">
        <f ca="1">IF(LEFT('$Misc'!M37,5)="ERROR","",IF(COUNTIF('CSV-Stat'!$E$7:$E$206,'$Misc'!M37)&gt;0,'$Misc'!M37,""))</f>
        <v/>
      </c>
      <c r="C388" s="190" t="str">
        <f t="shared" ca="1" si="17"/>
        <v/>
      </c>
      <c r="D388" s="190" t="str">
        <f t="shared" ca="1" si="18"/>
        <v/>
      </c>
      <c r="E388" s="190"/>
    </row>
    <row r="389" spans="1:5" ht="15">
      <c r="A389" s="190" t="str">
        <f t="shared" ca="1" si="19"/>
        <v/>
      </c>
      <c r="B389" s="190" t="str">
        <f ca="1">IF(LEFT('$Misc'!M38,5)="ERROR","",IF(COUNTIF('CSV-Stat'!$E$7:$E$206,'$Misc'!M38)&gt;0,'$Misc'!M38,""))</f>
        <v/>
      </c>
      <c r="C389" s="190" t="str">
        <f t="shared" ca="1" si="17"/>
        <v/>
      </c>
      <c r="D389" s="190" t="str">
        <f t="shared" ca="1" si="18"/>
        <v/>
      </c>
      <c r="E389" s="190"/>
    </row>
    <row r="390" spans="1:5" ht="15">
      <c r="A390" s="190" t="str">
        <f t="shared" ca="1" si="19"/>
        <v/>
      </c>
      <c r="B390" s="190" t="str">
        <f ca="1">IF(LEFT('$Misc'!M39,5)="ERROR","",IF(COUNTIF('CSV-Stat'!$E$7:$E$206,'$Misc'!M39)&gt;0,'$Misc'!M39,""))</f>
        <v/>
      </c>
      <c r="C390" s="190" t="str">
        <f t="shared" ca="1" si="17"/>
        <v/>
      </c>
      <c r="D390" s="190" t="str">
        <f t="shared" ca="1" si="18"/>
        <v/>
      </c>
      <c r="E390" s="190"/>
    </row>
    <row r="391" spans="1:5" ht="15">
      <c r="A391" s="190" t="str">
        <f t="shared" ca="1" si="19"/>
        <v/>
      </c>
      <c r="B391" s="190" t="str">
        <f ca="1">IF(LEFT('$Misc'!M40,5)="ERROR","",IF(COUNTIF('CSV-Stat'!$E$7:$E$206,'$Misc'!M40)&gt;0,'$Misc'!M40,""))</f>
        <v/>
      </c>
      <c r="C391" s="190" t="str">
        <f t="shared" ca="1" si="17"/>
        <v/>
      </c>
      <c r="D391" s="190" t="str">
        <f t="shared" ca="1" si="18"/>
        <v/>
      </c>
      <c r="E391" s="190"/>
    </row>
    <row r="392" spans="1:5" ht="15">
      <c r="A392" s="190" t="str">
        <f t="shared" ca="1" si="19"/>
        <v/>
      </c>
      <c r="B392" s="190" t="str">
        <f ca="1">IF(LEFT('$Misc'!M41,5)="ERROR","",IF(COUNTIF('CSV-Stat'!$E$7:$E$206,'$Misc'!M41)&gt;0,'$Misc'!M41,""))</f>
        <v/>
      </c>
      <c r="C392" s="190" t="str">
        <f t="shared" ref="C392:C455" ca="1" si="20">IF(B392="","","Tstat Sch "&amp;RIGHT(LEFT(B392,25),11)&amp;",")</f>
        <v/>
      </c>
      <c r="D392" s="190" t="str">
        <f t="shared" ref="D392:D455" ca="1" si="21">IF(B392="","","Tstat Sch "&amp;LEFT(B392,11)&amp;" ;")</f>
        <v/>
      </c>
      <c r="E392" s="190"/>
    </row>
    <row r="393" spans="1:5" ht="15">
      <c r="A393" s="190" t="str">
        <f t="shared" ca="1" si="19"/>
        <v/>
      </c>
      <c r="B393" s="190" t="str">
        <f ca="1">IF(LEFT('$Misc'!M42,5)="ERROR","",IF(COUNTIF('CSV-Stat'!$E$7:$E$206,'$Misc'!M42)&gt;0,'$Misc'!M42,""))</f>
        <v/>
      </c>
      <c r="C393" s="190" t="str">
        <f t="shared" ca="1" si="20"/>
        <v/>
      </c>
      <c r="D393" s="190" t="str">
        <f t="shared" ca="1" si="21"/>
        <v/>
      </c>
      <c r="E393" s="190"/>
    </row>
    <row r="394" spans="1:5" ht="15">
      <c r="A394" s="190" t="str">
        <f t="shared" ca="1" si="19"/>
        <v/>
      </c>
      <c r="B394" s="190" t="str">
        <f ca="1">IF(LEFT('$Misc'!M43,5)="ERROR","",IF(COUNTIF('CSV-Stat'!$E$7:$E$206,'$Misc'!M43)&gt;0,'$Misc'!M43,""))</f>
        <v/>
      </c>
      <c r="C394" s="190" t="str">
        <f t="shared" ca="1" si="20"/>
        <v/>
      </c>
      <c r="D394" s="190" t="str">
        <f t="shared" ca="1" si="21"/>
        <v/>
      </c>
      <c r="E394" s="190"/>
    </row>
    <row r="395" spans="1:5" ht="15">
      <c r="A395" s="190" t="str">
        <f t="shared" ca="1" si="19"/>
        <v/>
      </c>
      <c r="B395" s="190" t="str">
        <f ca="1">IF(LEFT('$Misc'!M44,5)="ERROR","",IF(COUNTIF('CSV-Stat'!$E$7:$E$206,'$Misc'!M44)&gt;0,'$Misc'!M44,""))</f>
        <v/>
      </c>
      <c r="C395" s="190" t="str">
        <f t="shared" ca="1" si="20"/>
        <v/>
      </c>
      <c r="D395" s="190" t="str">
        <f t="shared" ca="1" si="21"/>
        <v/>
      </c>
      <c r="E395" s="190"/>
    </row>
    <row r="396" spans="1:5" ht="15">
      <c r="A396" s="190" t="str">
        <f t="shared" ca="1" si="19"/>
        <v/>
      </c>
      <c r="B396" s="190" t="str">
        <f ca="1">IF(LEFT('$Misc'!M45,5)="ERROR","",IF(COUNTIF('CSV-Stat'!$E$7:$E$206,'$Misc'!M45)&gt;0,'$Misc'!M45,""))</f>
        <v/>
      </c>
      <c r="C396" s="190" t="str">
        <f t="shared" ca="1" si="20"/>
        <v/>
      </c>
      <c r="D396" s="190" t="str">
        <f t="shared" ca="1" si="21"/>
        <v/>
      </c>
      <c r="E396" s="190"/>
    </row>
    <row r="397" spans="1:5" ht="15">
      <c r="A397" s="190" t="str">
        <f t="shared" ca="1" si="19"/>
        <v/>
      </c>
      <c r="B397" s="190" t="str">
        <f ca="1">IF(LEFT('$Misc'!M46,5)="ERROR","",IF(COUNTIF('CSV-Stat'!$E$7:$E$206,'$Misc'!M46)&gt;0,'$Misc'!M46,""))</f>
        <v/>
      </c>
      <c r="C397" s="190" t="str">
        <f t="shared" ca="1" si="20"/>
        <v/>
      </c>
      <c r="D397" s="190" t="str">
        <f t="shared" ca="1" si="21"/>
        <v/>
      </c>
      <c r="E397" s="190"/>
    </row>
    <row r="398" spans="1:5" ht="15">
      <c r="A398" s="190" t="str">
        <f t="shared" ca="1" si="19"/>
        <v/>
      </c>
      <c r="B398" s="190" t="str">
        <f ca="1">IF(LEFT('$Misc'!M47,5)="ERROR","",IF(COUNTIF('CSV-Stat'!$E$7:$E$206,'$Misc'!M47)&gt;0,'$Misc'!M47,""))</f>
        <v/>
      </c>
      <c r="C398" s="190" t="str">
        <f t="shared" ca="1" si="20"/>
        <v/>
      </c>
      <c r="D398" s="190" t="str">
        <f t="shared" ca="1" si="21"/>
        <v/>
      </c>
      <c r="E398" s="190"/>
    </row>
    <row r="399" spans="1:5" ht="15">
      <c r="A399" s="190" t="str">
        <f t="shared" ca="1" si="19"/>
        <v/>
      </c>
      <c r="B399" s="190" t="str">
        <f ca="1">IF(LEFT('$Misc'!M48,5)="ERROR","",IF(COUNTIF('CSV-Stat'!$E$7:$E$206,'$Misc'!M48)&gt;0,'$Misc'!M48,""))</f>
        <v/>
      </c>
      <c r="C399" s="190" t="str">
        <f t="shared" ca="1" si="20"/>
        <v/>
      </c>
      <c r="D399" s="190" t="str">
        <f t="shared" ca="1" si="21"/>
        <v/>
      </c>
      <c r="E399" s="190"/>
    </row>
    <row r="400" spans="1:5" ht="15">
      <c r="A400" s="190" t="str">
        <f t="shared" ca="1" si="19"/>
        <v/>
      </c>
      <c r="B400" s="190" t="str">
        <f ca="1">IF(LEFT('$Misc'!M49,5)="ERROR","",IF(COUNTIF('CSV-Stat'!$E$7:$E$206,'$Misc'!M49)&gt;0,'$Misc'!M49,""))</f>
        <v/>
      </c>
      <c r="C400" s="190" t="str">
        <f t="shared" ca="1" si="20"/>
        <v/>
      </c>
      <c r="D400" s="190" t="str">
        <f t="shared" ca="1" si="21"/>
        <v/>
      </c>
      <c r="E400" s="190"/>
    </row>
    <row r="401" spans="1:5" ht="15">
      <c r="A401" s="190" t="str">
        <f t="shared" ca="1" si="19"/>
        <v/>
      </c>
      <c r="B401" s="190" t="str">
        <f ca="1">IF(LEFT('$Misc'!M50,5)="ERROR","",IF(COUNTIF('CSV-Stat'!$E$7:$E$206,'$Misc'!M50)&gt;0,'$Misc'!M50,""))</f>
        <v/>
      </c>
      <c r="C401" s="190" t="str">
        <f t="shared" ca="1" si="20"/>
        <v/>
      </c>
      <c r="D401" s="190" t="str">
        <f t="shared" ca="1" si="21"/>
        <v/>
      </c>
      <c r="E401" s="190"/>
    </row>
    <row r="402" spans="1:5" ht="15">
      <c r="A402" s="190" t="str">
        <f t="shared" ca="1" si="19"/>
        <v/>
      </c>
      <c r="B402" s="190" t="str">
        <f ca="1">IF(LEFT('$Misc'!M51,5)="ERROR","",IF(COUNTIF('CSV-Stat'!$E$7:$E$206,'$Misc'!M51)&gt;0,'$Misc'!M51,""))</f>
        <v/>
      </c>
      <c r="C402" s="190" t="str">
        <f t="shared" ca="1" si="20"/>
        <v/>
      </c>
      <c r="D402" s="190" t="str">
        <f t="shared" ca="1" si="21"/>
        <v/>
      </c>
      <c r="E402" s="190"/>
    </row>
    <row r="403" spans="1:5" ht="15">
      <c r="A403" s="190" t="str">
        <f t="shared" ca="1" si="19"/>
        <v/>
      </c>
      <c r="B403" s="190" t="str">
        <f ca="1">IF(LEFT('$Misc'!M52,5)="ERROR","",IF(COUNTIF('CSV-Stat'!$E$7:$E$206,'$Misc'!M52)&gt;0,'$Misc'!M52,""))</f>
        <v/>
      </c>
      <c r="C403" s="190" t="str">
        <f t="shared" ca="1" si="20"/>
        <v/>
      </c>
      <c r="D403" s="190" t="str">
        <f t="shared" ca="1" si="21"/>
        <v/>
      </c>
      <c r="E403" s="190"/>
    </row>
    <row r="404" spans="1:5" ht="15">
      <c r="A404" s="190" t="str">
        <f t="shared" ca="1" si="19"/>
        <v/>
      </c>
      <c r="B404" s="190" t="str">
        <f ca="1">IF(LEFT('$Misc'!M53,5)="ERROR","",IF(COUNTIF('CSV-Stat'!$E$7:$E$206,'$Misc'!M53)&gt;0,'$Misc'!M53,""))</f>
        <v/>
      </c>
      <c r="C404" s="190" t="str">
        <f t="shared" ca="1" si="20"/>
        <v/>
      </c>
      <c r="D404" s="190" t="str">
        <f t="shared" ca="1" si="21"/>
        <v/>
      </c>
      <c r="E404" s="190"/>
    </row>
    <row r="405" spans="1:5" ht="15">
      <c r="A405" s="190" t="str">
        <f t="shared" ca="1" si="19"/>
        <v/>
      </c>
      <c r="B405" s="190" t="str">
        <f ca="1">IF(LEFT('$Misc'!M54,5)="ERROR","",IF(COUNTIF('CSV-Stat'!$E$7:$E$206,'$Misc'!M54)&gt;0,'$Misc'!M54,""))</f>
        <v/>
      </c>
      <c r="C405" s="190" t="str">
        <f t="shared" ca="1" si="20"/>
        <v/>
      </c>
      <c r="D405" s="190" t="str">
        <f t="shared" ca="1" si="21"/>
        <v/>
      </c>
      <c r="E405" s="190"/>
    </row>
    <row r="406" spans="1:5" ht="15">
      <c r="A406" s="190" t="str">
        <f t="shared" ca="1" si="19"/>
        <v/>
      </c>
      <c r="B406" s="190" t="str">
        <f ca="1">IF(LEFT('$Misc'!M55,5)="ERROR","",IF(COUNTIF('CSV-Stat'!$E$7:$E$206,'$Misc'!M55)&gt;0,'$Misc'!M55,""))</f>
        <v/>
      </c>
      <c r="C406" s="190" t="str">
        <f t="shared" ca="1" si="20"/>
        <v/>
      </c>
      <c r="D406" s="190" t="str">
        <f t="shared" ca="1" si="21"/>
        <v/>
      </c>
      <c r="E406" s="190"/>
    </row>
    <row r="407" spans="1:5" ht="15">
      <c r="A407" s="190" t="str">
        <f t="shared" ca="1" si="19"/>
        <v/>
      </c>
      <c r="B407" s="190" t="str">
        <f ca="1">IF(LEFT('$Misc'!M56,5)="ERROR","",IF(COUNTIF('CSV-Stat'!$E$7:$E$206,'$Misc'!M56)&gt;0,'$Misc'!M56,""))</f>
        <v/>
      </c>
      <c r="C407" s="190" t="str">
        <f t="shared" ca="1" si="20"/>
        <v/>
      </c>
      <c r="D407" s="190" t="str">
        <f t="shared" ca="1" si="21"/>
        <v/>
      </c>
      <c r="E407" s="190"/>
    </row>
    <row r="408" spans="1:5" ht="15">
      <c r="A408" s="190" t="str">
        <f t="shared" si="19"/>
        <v/>
      </c>
      <c r="B408" s="190" t="str">
        <f>IF(LEFT('$Misc'!N7,5)="ERROR","",IF(COUNTIF('CSV-Stat'!$E$7:$E$206,'$Misc'!N7)&gt;0,'$Misc'!N7,""))</f>
        <v/>
      </c>
      <c r="C408" s="190" t="str">
        <f t="shared" si="20"/>
        <v/>
      </c>
      <c r="D408" s="190" t="str">
        <f t="shared" si="21"/>
        <v/>
      </c>
      <c r="E408" s="190"/>
    </row>
    <row r="409" spans="1:5" ht="15">
      <c r="A409" s="190" t="str">
        <f t="shared" si="19"/>
        <v/>
      </c>
      <c r="B409" s="190" t="str">
        <f>IF(LEFT('$Misc'!N8,5)="ERROR","",IF(COUNTIF('CSV-Stat'!$E$7:$E$206,'$Misc'!N8)&gt;0,'$Misc'!N8,""))</f>
        <v/>
      </c>
      <c r="C409" s="190" t="str">
        <f t="shared" si="20"/>
        <v/>
      </c>
      <c r="D409" s="190" t="str">
        <f t="shared" si="21"/>
        <v/>
      </c>
      <c r="E409" s="190"/>
    </row>
    <row r="410" spans="1:5" ht="15">
      <c r="A410" s="190" t="str">
        <f t="shared" si="19"/>
        <v/>
      </c>
      <c r="B410" s="190" t="str">
        <f>IF(LEFT('$Misc'!N9,5)="ERROR","",IF(COUNTIF('CSV-Stat'!$E$7:$E$206,'$Misc'!N9)&gt;0,'$Misc'!N9,""))</f>
        <v/>
      </c>
      <c r="C410" s="190" t="str">
        <f t="shared" si="20"/>
        <v/>
      </c>
      <c r="D410" s="190" t="str">
        <f t="shared" si="21"/>
        <v/>
      </c>
      <c r="E410" s="190"/>
    </row>
    <row r="411" spans="1:5" ht="15">
      <c r="A411" s="190" t="str">
        <f t="shared" si="19"/>
        <v/>
      </c>
      <c r="B411" s="190" t="str">
        <f>IF(LEFT('$Misc'!N10,5)="ERROR","",IF(COUNTIF('CSV-Stat'!$E$7:$E$206,'$Misc'!N10)&gt;0,'$Misc'!N10,""))</f>
        <v/>
      </c>
      <c r="C411" s="190" t="str">
        <f t="shared" si="20"/>
        <v/>
      </c>
      <c r="D411" s="190" t="str">
        <f t="shared" si="21"/>
        <v/>
      </c>
      <c r="E411" s="190"/>
    </row>
    <row r="412" spans="1:5" ht="15">
      <c r="A412" s="190" t="str">
        <f t="shared" si="19"/>
        <v/>
      </c>
      <c r="B412" s="190" t="str">
        <f>IF(LEFT('$Misc'!N11,5)="ERROR","",IF(COUNTIF('CSV-Stat'!$E$7:$E$206,'$Misc'!N11)&gt;0,'$Misc'!N11,""))</f>
        <v/>
      </c>
      <c r="C412" s="190" t="str">
        <f t="shared" si="20"/>
        <v/>
      </c>
      <c r="D412" s="190" t="str">
        <f t="shared" si="21"/>
        <v/>
      </c>
      <c r="E412" s="190"/>
    </row>
    <row r="413" spans="1:5" ht="15">
      <c r="A413" s="190" t="str">
        <f t="shared" si="19"/>
        <v/>
      </c>
      <c r="B413" s="190" t="str">
        <f>IF(LEFT('$Misc'!N12,5)="ERROR","",IF(COUNTIF('CSV-Stat'!$E$7:$E$206,'$Misc'!N12)&gt;0,'$Misc'!N12,""))</f>
        <v/>
      </c>
      <c r="C413" s="190" t="str">
        <f t="shared" si="20"/>
        <v/>
      </c>
      <c r="D413" s="190" t="str">
        <f t="shared" si="21"/>
        <v/>
      </c>
      <c r="E413" s="190"/>
    </row>
    <row r="414" spans="1:5" ht="15">
      <c r="A414" s="190" t="str">
        <f t="shared" ca="1" si="19"/>
        <v/>
      </c>
      <c r="B414" s="190" t="str">
        <f ca="1">IF(LEFT('$Misc'!N13,5)="ERROR","",IF(COUNTIF('CSV-Stat'!$E$7:$E$206,'$Misc'!N13)&gt;0,'$Misc'!N13,""))</f>
        <v/>
      </c>
      <c r="C414" s="190" t="str">
        <f t="shared" ca="1" si="20"/>
        <v/>
      </c>
      <c r="D414" s="190" t="str">
        <f t="shared" ca="1" si="21"/>
        <v/>
      </c>
      <c r="E414" s="190"/>
    </row>
    <row r="415" spans="1:5" ht="15">
      <c r="A415" s="190" t="str">
        <f t="shared" ca="1" si="19"/>
        <v/>
      </c>
      <c r="B415" s="190" t="str">
        <f ca="1">IF(LEFT('$Misc'!N14,5)="ERROR","",IF(COUNTIF('CSV-Stat'!$E$7:$E$206,'$Misc'!N14)&gt;0,'$Misc'!N14,""))</f>
        <v/>
      </c>
      <c r="C415" s="190" t="str">
        <f t="shared" ca="1" si="20"/>
        <v/>
      </c>
      <c r="D415" s="190" t="str">
        <f t="shared" ca="1" si="21"/>
        <v/>
      </c>
      <c r="E415" s="190"/>
    </row>
    <row r="416" spans="1:5" ht="15">
      <c r="A416" s="190" t="str">
        <f t="shared" ca="1" si="19"/>
        <v/>
      </c>
      <c r="B416" s="190" t="str">
        <f ca="1">IF(LEFT('$Misc'!N15,5)="ERROR","",IF(COUNTIF('CSV-Stat'!$E$7:$E$206,'$Misc'!N15)&gt;0,'$Misc'!N15,""))</f>
        <v/>
      </c>
      <c r="C416" s="190" t="str">
        <f t="shared" ca="1" si="20"/>
        <v/>
      </c>
      <c r="D416" s="190" t="str">
        <f t="shared" ca="1" si="21"/>
        <v/>
      </c>
      <c r="E416" s="190"/>
    </row>
    <row r="417" spans="1:5" ht="15">
      <c r="A417" s="190" t="str">
        <f t="shared" ca="1" si="19"/>
        <v/>
      </c>
      <c r="B417" s="190" t="str">
        <f ca="1">IF(LEFT('$Misc'!N16,5)="ERROR","",IF(COUNTIF('CSV-Stat'!$E$7:$E$206,'$Misc'!N16)&gt;0,'$Misc'!N16,""))</f>
        <v/>
      </c>
      <c r="C417" s="190" t="str">
        <f t="shared" ca="1" si="20"/>
        <v/>
      </c>
      <c r="D417" s="190" t="str">
        <f t="shared" ca="1" si="21"/>
        <v/>
      </c>
      <c r="E417" s="190"/>
    </row>
    <row r="418" spans="1:5" ht="15">
      <c r="A418" s="190" t="str">
        <f t="shared" ca="1" si="19"/>
        <v/>
      </c>
      <c r="B418" s="190" t="str">
        <f ca="1">IF(LEFT('$Misc'!N17,5)="ERROR","",IF(COUNTIF('CSV-Stat'!$E$7:$E$206,'$Misc'!N17)&gt;0,'$Misc'!N17,""))</f>
        <v/>
      </c>
      <c r="C418" s="190" t="str">
        <f t="shared" ca="1" si="20"/>
        <v/>
      </c>
      <c r="D418" s="190" t="str">
        <f t="shared" ca="1" si="21"/>
        <v/>
      </c>
      <c r="E418" s="190"/>
    </row>
    <row r="419" spans="1:5" ht="15">
      <c r="A419" s="190" t="str">
        <f t="shared" ca="1" si="19"/>
        <v/>
      </c>
      <c r="B419" s="190" t="str">
        <f ca="1">IF(LEFT('$Misc'!N18,5)="ERROR","",IF(COUNTIF('CSV-Stat'!$E$7:$E$206,'$Misc'!N18)&gt;0,'$Misc'!N18,""))</f>
        <v/>
      </c>
      <c r="C419" s="190" t="str">
        <f t="shared" ca="1" si="20"/>
        <v/>
      </c>
      <c r="D419" s="190" t="str">
        <f t="shared" ca="1" si="21"/>
        <v/>
      </c>
      <c r="E419" s="190"/>
    </row>
    <row r="420" spans="1:5" ht="15">
      <c r="A420" s="190" t="str">
        <f t="shared" ca="1" si="19"/>
        <v/>
      </c>
      <c r="B420" s="190" t="str">
        <f ca="1">IF(LEFT('$Misc'!N19,5)="ERROR","",IF(COUNTIF('CSV-Stat'!$E$7:$E$206,'$Misc'!N19)&gt;0,'$Misc'!N19,""))</f>
        <v/>
      </c>
      <c r="C420" s="190" t="str">
        <f t="shared" ca="1" si="20"/>
        <v/>
      </c>
      <c r="D420" s="190" t="str">
        <f t="shared" ca="1" si="21"/>
        <v/>
      </c>
      <c r="E420" s="190"/>
    </row>
    <row r="421" spans="1:5" ht="15">
      <c r="A421" s="190" t="str">
        <f t="shared" ca="1" si="19"/>
        <v/>
      </c>
      <c r="B421" s="190" t="str">
        <f ca="1">IF(LEFT('$Misc'!N20,5)="ERROR","",IF(COUNTIF('CSV-Stat'!$E$7:$E$206,'$Misc'!N20)&gt;0,'$Misc'!N20,""))</f>
        <v/>
      </c>
      <c r="C421" s="190" t="str">
        <f t="shared" ca="1" si="20"/>
        <v/>
      </c>
      <c r="D421" s="190" t="str">
        <f t="shared" ca="1" si="21"/>
        <v/>
      </c>
      <c r="E421" s="190"/>
    </row>
    <row r="422" spans="1:5" ht="15">
      <c r="A422" s="190" t="str">
        <f t="shared" ca="1" si="19"/>
        <v/>
      </c>
      <c r="B422" s="190" t="str">
        <f ca="1">IF(LEFT('$Misc'!N21,5)="ERROR","",IF(COUNTIF('CSV-Stat'!$E$7:$E$206,'$Misc'!N21)&gt;0,'$Misc'!N21,""))</f>
        <v/>
      </c>
      <c r="C422" s="190" t="str">
        <f t="shared" ca="1" si="20"/>
        <v/>
      </c>
      <c r="D422" s="190" t="str">
        <f t="shared" ca="1" si="21"/>
        <v/>
      </c>
      <c r="E422" s="190"/>
    </row>
    <row r="423" spans="1:5" ht="15">
      <c r="A423" s="190" t="str">
        <f t="shared" ca="1" si="19"/>
        <v/>
      </c>
      <c r="B423" s="190" t="str">
        <f ca="1">IF(LEFT('$Misc'!N22,5)="ERROR","",IF(COUNTIF('CSV-Stat'!$E$7:$E$206,'$Misc'!N22)&gt;0,'$Misc'!N22,""))</f>
        <v/>
      </c>
      <c r="C423" s="190" t="str">
        <f t="shared" ca="1" si="20"/>
        <v/>
      </c>
      <c r="D423" s="190" t="str">
        <f t="shared" ca="1" si="21"/>
        <v/>
      </c>
      <c r="E423" s="190"/>
    </row>
    <row r="424" spans="1:5" ht="15">
      <c r="A424" s="190" t="str">
        <f t="shared" ca="1" si="19"/>
        <v/>
      </c>
      <c r="B424" s="190" t="str">
        <f ca="1">IF(LEFT('$Misc'!N23,5)="ERROR","",IF(COUNTIF('CSV-Stat'!$E$7:$E$206,'$Misc'!N23)&gt;0,'$Misc'!N23,""))</f>
        <v/>
      </c>
      <c r="C424" s="190" t="str">
        <f t="shared" ca="1" si="20"/>
        <v/>
      </c>
      <c r="D424" s="190" t="str">
        <f t="shared" ca="1" si="21"/>
        <v/>
      </c>
      <c r="E424" s="190"/>
    </row>
    <row r="425" spans="1:5" ht="15">
      <c r="A425" s="190" t="str">
        <f t="shared" ca="1" si="19"/>
        <v/>
      </c>
      <c r="B425" s="190" t="str">
        <f ca="1">IF(LEFT('$Misc'!N24,5)="ERROR","",IF(COUNTIF('CSV-Stat'!$E$7:$E$206,'$Misc'!N24)&gt;0,'$Misc'!N24,""))</f>
        <v/>
      </c>
      <c r="C425" s="190" t="str">
        <f t="shared" ca="1" si="20"/>
        <v/>
      </c>
      <c r="D425" s="190" t="str">
        <f t="shared" ca="1" si="21"/>
        <v/>
      </c>
      <c r="E425" s="190"/>
    </row>
    <row r="426" spans="1:5" ht="15">
      <c r="A426" s="190" t="str">
        <f t="shared" ca="1" si="19"/>
        <v/>
      </c>
      <c r="B426" s="190" t="str">
        <f ca="1">IF(LEFT('$Misc'!N25,5)="ERROR","",IF(COUNTIF('CSV-Stat'!$E$7:$E$206,'$Misc'!N25)&gt;0,'$Misc'!N25,""))</f>
        <v/>
      </c>
      <c r="C426" s="190" t="str">
        <f t="shared" ca="1" si="20"/>
        <v/>
      </c>
      <c r="D426" s="190" t="str">
        <f t="shared" ca="1" si="21"/>
        <v/>
      </c>
      <c r="E426" s="190"/>
    </row>
    <row r="427" spans="1:5" ht="15">
      <c r="A427" s="190" t="str">
        <f t="shared" ca="1" si="19"/>
        <v/>
      </c>
      <c r="B427" s="190" t="str">
        <f ca="1">IF(LEFT('$Misc'!N26,5)="ERROR","",IF(COUNTIF('CSV-Stat'!$E$7:$E$206,'$Misc'!N26)&gt;0,'$Misc'!N26,""))</f>
        <v/>
      </c>
      <c r="C427" s="190" t="str">
        <f t="shared" ca="1" si="20"/>
        <v/>
      </c>
      <c r="D427" s="190" t="str">
        <f t="shared" ca="1" si="21"/>
        <v/>
      </c>
      <c r="E427" s="190"/>
    </row>
    <row r="428" spans="1:5" ht="15">
      <c r="A428" s="190" t="str">
        <f t="shared" ca="1" si="19"/>
        <v/>
      </c>
      <c r="B428" s="190" t="str">
        <f ca="1">IF(LEFT('$Misc'!N27,5)="ERROR","",IF(COUNTIF('CSV-Stat'!$E$7:$E$206,'$Misc'!N27)&gt;0,'$Misc'!N27,""))</f>
        <v/>
      </c>
      <c r="C428" s="190" t="str">
        <f t="shared" ca="1" si="20"/>
        <v/>
      </c>
      <c r="D428" s="190" t="str">
        <f t="shared" ca="1" si="21"/>
        <v/>
      </c>
      <c r="E428" s="190"/>
    </row>
    <row r="429" spans="1:5" ht="15">
      <c r="A429" s="190" t="str">
        <f t="shared" ca="1" si="19"/>
        <v/>
      </c>
      <c r="B429" s="190" t="str">
        <f ca="1">IF(LEFT('$Misc'!N28,5)="ERROR","",IF(COUNTIF('CSV-Stat'!$E$7:$E$206,'$Misc'!N28)&gt;0,'$Misc'!N28,""))</f>
        <v/>
      </c>
      <c r="C429" s="190" t="str">
        <f t="shared" ca="1" si="20"/>
        <v/>
      </c>
      <c r="D429" s="190" t="str">
        <f t="shared" ca="1" si="21"/>
        <v/>
      </c>
      <c r="E429" s="190"/>
    </row>
    <row r="430" spans="1:5" ht="15">
      <c r="A430" s="190" t="str">
        <f t="shared" ca="1" si="19"/>
        <v/>
      </c>
      <c r="B430" s="190" t="str">
        <f ca="1">IF(LEFT('$Misc'!N29,5)="ERROR","",IF(COUNTIF('CSV-Stat'!$E$7:$E$206,'$Misc'!N29)&gt;0,'$Misc'!N29,""))</f>
        <v/>
      </c>
      <c r="C430" s="190" t="str">
        <f t="shared" ca="1" si="20"/>
        <v/>
      </c>
      <c r="D430" s="190" t="str">
        <f t="shared" ca="1" si="21"/>
        <v/>
      </c>
      <c r="E430" s="190"/>
    </row>
    <row r="431" spans="1:5" ht="15">
      <c r="A431" s="190" t="str">
        <f t="shared" ca="1" si="19"/>
        <v/>
      </c>
      <c r="B431" s="190" t="str">
        <f ca="1">IF(LEFT('$Misc'!N30,5)="ERROR","",IF(COUNTIF('CSV-Stat'!$E$7:$E$206,'$Misc'!N30)&gt;0,'$Misc'!N30,""))</f>
        <v/>
      </c>
      <c r="C431" s="190" t="str">
        <f t="shared" ca="1" si="20"/>
        <v/>
      </c>
      <c r="D431" s="190" t="str">
        <f t="shared" ca="1" si="21"/>
        <v/>
      </c>
      <c r="E431" s="190"/>
    </row>
    <row r="432" spans="1:5" ht="15">
      <c r="A432" s="190" t="str">
        <f t="shared" ca="1" si="19"/>
        <v/>
      </c>
      <c r="B432" s="190" t="str">
        <f ca="1">IF(LEFT('$Misc'!N31,5)="ERROR","",IF(COUNTIF('CSV-Stat'!$E$7:$E$206,'$Misc'!N31)&gt;0,'$Misc'!N31,""))</f>
        <v/>
      </c>
      <c r="C432" s="190" t="str">
        <f t="shared" ca="1" si="20"/>
        <v/>
      </c>
      <c r="D432" s="190" t="str">
        <f t="shared" ca="1" si="21"/>
        <v/>
      </c>
      <c r="E432" s="190"/>
    </row>
    <row r="433" spans="1:5" ht="15">
      <c r="A433" s="190" t="str">
        <f t="shared" ca="1" si="19"/>
        <v/>
      </c>
      <c r="B433" s="190" t="str">
        <f ca="1">IF(LEFT('$Misc'!N32,5)="ERROR","",IF(COUNTIF('CSV-Stat'!$E$7:$E$206,'$Misc'!N32)&gt;0,'$Misc'!N32,""))</f>
        <v/>
      </c>
      <c r="C433" s="190" t="str">
        <f t="shared" ca="1" si="20"/>
        <v/>
      </c>
      <c r="D433" s="190" t="str">
        <f t="shared" ca="1" si="21"/>
        <v/>
      </c>
      <c r="E433" s="190"/>
    </row>
    <row r="434" spans="1:5" ht="15">
      <c r="A434" s="190" t="str">
        <f t="shared" ca="1" si="19"/>
        <v/>
      </c>
      <c r="B434" s="190" t="str">
        <f ca="1">IF(LEFT('$Misc'!N33,5)="ERROR","",IF(COUNTIF('CSV-Stat'!$E$7:$E$206,'$Misc'!N33)&gt;0,'$Misc'!N33,""))</f>
        <v/>
      </c>
      <c r="C434" s="190" t="str">
        <f t="shared" ca="1" si="20"/>
        <v/>
      </c>
      <c r="D434" s="190" t="str">
        <f t="shared" ca="1" si="21"/>
        <v/>
      </c>
      <c r="E434" s="190"/>
    </row>
    <row r="435" spans="1:5" ht="15">
      <c r="A435" s="190" t="str">
        <f t="shared" ca="1" si="19"/>
        <v/>
      </c>
      <c r="B435" s="190" t="str">
        <f ca="1">IF(LEFT('$Misc'!N34,5)="ERROR","",IF(COUNTIF('CSV-Stat'!$E$7:$E$206,'$Misc'!N34)&gt;0,'$Misc'!N34,""))</f>
        <v/>
      </c>
      <c r="C435" s="190" t="str">
        <f t="shared" ca="1" si="20"/>
        <v/>
      </c>
      <c r="D435" s="190" t="str">
        <f t="shared" ca="1" si="21"/>
        <v/>
      </c>
      <c r="E435" s="190"/>
    </row>
    <row r="436" spans="1:5" ht="15">
      <c r="A436" s="190" t="str">
        <f t="shared" ca="1" si="19"/>
        <v/>
      </c>
      <c r="B436" s="190" t="str">
        <f ca="1">IF(LEFT('$Misc'!N35,5)="ERROR","",IF(COUNTIF('CSV-Stat'!$E$7:$E$206,'$Misc'!N35)&gt;0,'$Misc'!N35,""))</f>
        <v/>
      </c>
      <c r="C436" s="190" t="str">
        <f t="shared" ca="1" si="20"/>
        <v/>
      </c>
      <c r="D436" s="190" t="str">
        <f t="shared" ca="1" si="21"/>
        <v/>
      </c>
      <c r="E436" s="190"/>
    </row>
    <row r="437" spans="1:5" ht="15">
      <c r="A437" s="190" t="str">
        <f t="shared" ca="1" si="19"/>
        <v/>
      </c>
      <c r="B437" s="190" t="str">
        <f ca="1">IF(LEFT('$Misc'!N36,5)="ERROR","",IF(COUNTIF('CSV-Stat'!$E$7:$E$206,'$Misc'!N36)&gt;0,'$Misc'!N36,""))</f>
        <v/>
      </c>
      <c r="C437" s="190" t="str">
        <f t="shared" ca="1" si="20"/>
        <v/>
      </c>
      <c r="D437" s="190" t="str">
        <f t="shared" ca="1" si="21"/>
        <v/>
      </c>
      <c r="E437" s="190"/>
    </row>
    <row r="438" spans="1:5" ht="15">
      <c r="A438" s="190" t="str">
        <f t="shared" ca="1" si="19"/>
        <v/>
      </c>
      <c r="B438" s="190" t="str">
        <f ca="1">IF(LEFT('$Misc'!N37,5)="ERROR","",IF(COUNTIF('CSV-Stat'!$E$7:$E$206,'$Misc'!N37)&gt;0,'$Misc'!N37,""))</f>
        <v/>
      </c>
      <c r="C438" s="190" t="str">
        <f t="shared" ca="1" si="20"/>
        <v/>
      </c>
      <c r="D438" s="190" t="str">
        <f t="shared" ca="1" si="21"/>
        <v/>
      </c>
      <c r="E438" s="190"/>
    </row>
    <row r="439" spans="1:5" ht="15">
      <c r="A439" s="190" t="str">
        <f t="shared" ca="1" si="19"/>
        <v/>
      </c>
      <c r="B439" s="190" t="str">
        <f ca="1">IF(LEFT('$Misc'!N38,5)="ERROR","",IF(COUNTIF('CSV-Stat'!$E$7:$E$206,'$Misc'!N38)&gt;0,'$Misc'!N38,""))</f>
        <v/>
      </c>
      <c r="C439" s="190" t="str">
        <f t="shared" ca="1" si="20"/>
        <v/>
      </c>
      <c r="D439" s="190" t="str">
        <f t="shared" ca="1" si="21"/>
        <v/>
      </c>
      <c r="E439" s="190"/>
    </row>
    <row r="440" spans="1:5" ht="15">
      <c r="A440" s="190" t="str">
        <f t="shared" ca="1" si="19"/>
        <v/>
      </c>
      <c r="B440" s="190" t="str">
        <f ca="1">IF(LEFT('$Misc'!N39,5)="ERROR","",IF(COUNTIF('CSV-Stat'!$E$7:$E$206,'$Misc'!N39)&gt;0,'$Misc'!N39,""))</f>
        <v/>
      </c>
      <c r="C440" s="190" t="str">
        <f t="shared" ca="1" si="20"/>
        <v/>
      </c>
      <c r="D440" s="190" t="str">
        <f t="shared" ca="1" si="21"/>
        <v/>
      </c>
      <c r="E440" s="190"/>
    </row>
    <row r="441" spans="1:5" ht="15">
      <c r="A441" s="190" t="str">
        <f t="shared" ca="1" si="19"/>
        <v/>
      </c>
      <c r="B441" s="190" t="str">
        <f ca="1">IF(LEFT('$Misc'!N40,5)="ERROR","",IF(COUNTIF('CSV-Stat'!$E$7:$E$206,'$Misc'!N40)&gt;0,'$Misc'!N40,""))</f>
        <v/>
      </c>
      <c r="C441" s="190" t="str">
        <f t="shared" ca="1" si="20"/>
        <v/>
      </c>
      <c r="D441" s="190" t="str">
        <f t="shared" ca="1" si="21"/>
        <v/>
      </c>
      <c r="E441" s="190"/>
    </row>
    <row r="442" spans="1:5" ht="15">
      <c r="A442" s="190" t="str">
        <f t="shared" ref="A442:A505" ca="1" si="22">IF(B442="","","ThermostatSetpoint:DualSetpoint,")</f>
        <v/>
      </c>
      <c r="B442" s="190" t="str">
        <f ca="1">IF(LEFT('$Misc'!N41,5)="ERROR","",IF(COUNTIF('CSV-Stat'!$E$7:$E$206,'$Misc'!N41)&gt;0,'$Misc'!N41,""))</f>
        <v/>
      </c>
      <c r="C442" s="190" t="str">
        <f t="shared" ca="1" si="20"/>
        <v/>
      </c>
      <c r="D442" s="190" t="str">
        <f t="shared" ca="1" si="21"/>
        <v/>
      </c>
      <c r="E442" s="190"/>
    </row>
    <row r="443" spans="1:5" ht="15">
      <c r="A443" s="190" t="str">
        <f t="shared" ca="1" si="22"/>
        <v/>
      </c>
      <c r="B443" s="190" t="str">
        <f ca="1">IF(LEFT('$Misc'!N42,5)="ERROR","",IF(COUNTIF('CSV-Stat'!$E$7:$E$206,'$Misc'!N42)&gt;0,'$Misc'!N42,""))</f>
        <v/>
      </c>
      <c r="C443" s="190" t="str">
        <f t="shared" ca="1" si="20"/>
        <v/>
      </c>
      <c r="D443" s="190" t="str">
        <f t="shared" ca="1" si="21"/>
        <v/>
      </c>
      <c r="E443" s="190"/>
    </row>
    <row r="444" spans="1:5" ht="15">
      <c r="A444" s="190" t="str">
        <f t="shared" ca="1" si="22"/>
        <v/>
      </c>
      <c r="B444" s="190" t="str">
        <f ca="1">IF(LEFT('$Misc'!N43,5)="ERROR","",IF(COUNTIF('CSV-Stat'!$E$7:$E$206,'$Misc'!N43)&gt;0,'$Misc'!N43,""))</f>
        <v/>
      </c>
      <c r="C444" s="190" t="str">
        <f t="shared" ca="1" si="20"/>
        <v/>
      </c>
      <c r="D444" s="190" t="str">
        <f t="shared" ca="1" si="21"/>
        <v/>
      </c>
      <c r="E444" s="190"/>
    </row>
    <row r="445" spans="1:5" ht="15">
      <c r="A445" s="190" t="str">
        <f t="shared" ca="1" si="22"/>
        <v/>
      </c>
      <c r="B445" s="190" t="str">
        <f ca="1">IF(LEFT('$Misc'!N44,5)="ERROR","",IF(COUNTIF('CSV-Stat'!$E$7:$E$206,'$Misc'!N44)&gt;0,'$Misc'!N44,""))</f>
        <v/>
      </c>
      <c r="C445" s="190" t="str">
        <f t="shared" ca="1" si="20"/>
        <v/>
      </c>
      <c r="D445" s="190" t="str">
        <f t="shared" ca="1" si="21"/>
        <v/>
      </c>
      <c r="E445" s="190"/>
    </row>
    <row r="446" spans="1:5" ht="15">
      <c r="A446" s="190" t="str">
        <f t="shared" ca="1" si="22"/>
        <v/>
      </c>
      <c r="B446" s="190" t="str">
        <f ca="1">IF(LEFT('$Misc'!N45,5)="ERROR","",IF(COUNTIF('CSV-Stat'!$E$7:$E$206,'$Misc'!N45)&gt;0,'$Misc'!N45,""))</f>
        <v/>
      </c>
      <c r="C446" s="190" t="str">
        <f t="shared" ca="1" si="20"/>
        <v/>
      </c>
      <c r="D446" s="190" t="str">
        <f t="shared" ca="1" si="21"/>
        <v/>
      </c>
      <c r="E446" s="190"/>
    </row>
    <row r="447" spans="1:5" ht="15">
      <c r="A447" s="190" t="str">
        <f t="shared" ca="1" si="22"/>
        <v/>
      </c>
      <c r="B447" s="190" t="str">
        <f ca="1">IF(LEFT('$Misc'!N46,5)="ERROR","",IF(COUNTIF('CSV-Stat'!$E$7:$E$206,'$Misc'!N46)&gt;0,'$Misc'!N46,""))</f>
        <v/>
      </c>
      <c r="C447" s="190" t="str">
        <f t="shared" ca="1" si="20"/>
        <v/>
      </c>
      <c r="D447" s="190" t="str">
        <f t="shared" ca="1" si="21"/>
        <v/>
      </c>
      <c r="E447" s="190"/>
    </row>
    <row r="448" spans="1:5" ht="15">
      <c r="A448" s="190" t="str">
        <f t="shared" ca="1" si="22"/>
        <v/>
      </c>
      <c r="B448" s="190" t="str">
        <f ca="1">IF(LEFT('$Misc'!N47,5)="ERROR","",IF(COUNTIF('CSV-Stat'!$E$7:$E$206,'$Misc'!N47)&gt;0,'$Misc'!N47,""))</f>
        <v/>
      </c>
      <c r="C448" s="190" t="str">
        <f t="shared" ca="1" si="20"/>
        <v/>
      </c>
      <c r="D448" s="190" t="str">
        <f t="shared" ca="1" si="21"/>
        <v/>
      </c>
      <c r="E448" s="190"/>
    </row>
    <row r="449" spans="1:5" ht="15">
      <c r="A449" s="190" t="str">
        <f t="shared" ca="1" si="22"/>
        <v/>
      </c>
      <c r="B449" s="190" t="str">
        <f ca="1">IF(LEFT('$Misc'!N48,5)="ERROR","",IF(COUNTIF('CSV-Stat'!$E$7:$E$206,'$Misc'!N48)&gt;0,'$Misc'!N48,""))</f>
        <v/>
      </c>
      <c r="C449" s="190" t="str">
        <f t="shared" ca="1" si="20"/>
        <v/>
      </c>
      <c r="D449" s="190" t="str">
        <f t="shared" ca="1" si="21"/>
        <v/>
      </c>
      <c r="E449" s="190"/>
    </row>
    <row r="450" spans="1:5" ht="15">
      <c r="A450" s="190" t="str">
        <f t="shared" ca="1" si="22"/>
        <v/>
      </c>
      <c r="B450" s="190" t="str">
        <f ca="1">IF(LEFT('$Misc'!N49,5)="ERROR","",IF(COUNTIF('CSV-Stat'!$E$7:$E$206,'$Misc'!N49)&gt;0,'$Misc'!N49,""))</f>
        <v/>
      </c>
      <c r="C450" s="190" t="str">
        <f t="shared" ca="1" si="20"/>
        <v/>
      </c>
      <c r="D450" s="190" t="str">
        <f t="shared" ca="1" si="21"/>
        <v/>
      </c>
      <c r="E450" s="190"/>
    </row>
    <row r="451" spans="1:5" ht="15">
      <c r="A451" s="190" t="str">
        <f t="shared" ca="1" si="22"/>
        <v/>
      </c>
      <c r="B451" s="190" t="str">
        <f ca="1">IF(LEFT('$Misc'!N50,5)="ERROR","",IF(COUNTIF('CSV-Stat'!$E$7:$E$206,'$Misc'!N50)&gt;0,'$Misc'!N50,""))</f>
        <v/>
      </c>
      <c r="C451" s="190" t="str">
        <f t="shared" ca="1" si="20"/>
        <v/>
      </c>
      <c r="D451" s="190" t="str">
        <f t="shared" ca="1" si="21"/>
        <v/>
      </c>
      <c r="E451" s="190"/>
    </row>
    <row r="452" spans="1:5" ht="15">
      <c r="A452" s="190" t="str">
        <f t="shared" ca="1" si="22"/>
        <v/>
      </c>
      <c r="B452" s="190" t="str">
        <f ca="1">IF(LEFT('$Misc'!N51,5)="ERROR","",IF(COUNTIF('CSV-Stat'!$E$7:$E$206,'$Misc'!N51)&gt;0,'$Misc'!N51,""))</f>
        <v/>
      </c>
      <c r="C452" s="190" t="str">
        <f t="shared" ca="1" si="20"/>
        <v/>
      </c>
      <c r="D452" s="190" t="str">
        <f t="shared" ca="1" si="21"/>
        <v/>
      </c>
      <c r="E452" s="190"/>
    </row>
    <row r="453" spans="1:5" ht="15">
      <c r="A453" s="190" t="str">
        <f t="shared" ca="1" si="22"/>
        <v/>
      </c>
      <c r="B453" s="190" t="str">
        <f ca="1">IF(LEFT('$Misc'!N52,5)="ERROR","",IF(COUNTIF('CSV-Stat'!$E$7:$E$206,'$Misc'!N52)&gt;0,'$Misc'!N52,""))</f>
        <v/>
      </c>
      <c r="C453" s="190" t="str">
        <f t="shared" ca="1" si="20"/>
        <v/>
      </c>
      <c r="D453" s="190" t="str">
        <f t="shared" ca="1" si="21"/>
        <v/>
      </c>
      <c r="E453" s="190"/>
    </row>
    <row r="454" spans="1:5" ht="15">
      <c r="A454" s="190" t="str">
        <f t="shared" ca="1" si="22"/>
        <v/>
      </c>
      <c r="B454" s="190" t="str">
        <f ca="1">IF(LEFT('$Misc'!N53,5)="ERROR","",IF(COUNTIF('CSV-Stat'!$E$7:$E$206,'$Misc'!N53)&gt;0,'$Misc'!N53,""))</f>
        <v/>
      </c>
      <c r="C454" s="190" t="str">
        <f t="shared" ca="1" si="20"/>
        <v/>
      </c>
      <c r="D454" s="190" t="str">
        <f t="shared" ca="1" si="21"/>
        <v/>
      </c>
      <c r="E454" s="190"/>
    </row>
    <row r="455" spans="1:5" ht="15">
      <c r="A455" s="190" t="str">
        <f t="shared" ca="1" si="22"/>
        <v/>
      </c>
      <c r="B455" s="190" t="str">
        <f ca="1">IF(LEFT('$Misc'!N54,5)="ERROR","",IF(COUNTIF('CSV-Stat'!$E$7:$E$206,'$Misc'!N54)&gt;0,'$Misc'!N54,""))</f>
        <v/>
      </c>
      <c r="C455" s="190" t="str">
        <f t="shared" ca="1" si="20"/>
        <v/>
      </c>
      <c r="D455" s="190" t="str">
        <f t="shared" ca="1" si="21"/>
        <v/>
      </c>
      <c r="E455" s="190"/>
    </row>
    <row r="456" spans="1:5" ht="15">
      <c r="A456" s="190" t="str">
        <f t="shared" ca="1" si="22"/>
        <v/>
      </c>
      <c r="B456" s="190" t="str">
        <f ca="1">IF(LEFT('$Misc'!N55,5)="ERROR","",IF(COUNTIF('CSV-Stat'!$E$7:$E$206,'$Misc'!N55)&gt;0,'$Misc'!N55,""))</f>
        <v/>
      </c>
      <c r="C456" s="190" t="str">
        <f t="shared" ref="C456:C519" ca="1" si="23">IF(B456="","","Tstat Sch "&amp;RIGHT(LEFT(B456,25),11)&amp;",")</f>
        <v/>
      </c>
      <c r="D456" s="190" t="str">
        <f t="shared" ref="D456:D519" ca="1" si="24">IF(B456="","","Tstat Sch "&amp;LEFT(B456,11)&amp;" ;")</f>
        <v/>
      </c>
      <c r="E456" s="190"/>
    </row>
    <row r="457" spans="1:5" ht="15">
      <c r="A457" s="190" t="str">
        <f t="shared" ca="1" si="22"/>
        <v/>
      </c>
      <c r="B457" s="190" t="str">
        <f ca="1">IF(LEFT('$Misc'!N56,5)="ERROR","",IF(COUNTIF('CSV-Stat'!$E$7:$E$206,'$Misc'!N56)&gt;0,'$Misc'!N56,""))</f>
        <v/>
      </c>
      <c r="C457" s="190" t="str">
        <f t="shared" ca="1" si="23"/>
        <v/>
      </c>
      <c r="D457" s="190" t="str">
        <f t="shared" ca="1" si="24"/>
        <v/>
      </c>
      <c r="E457" s="190"/>
    </row>
    <row r="458" spans="1:5" ht="15">
      <c r="A458" s="190" t="str">
        <f t="shared" si="22"/>
        <v/>
      </c>
      <c r="B458" s="190" t="str">
        <f>IF(LEFT('$Misc'!O7,5)="ERROR","",IF(COUNTIF('CSV-Stat'!$E$7:$E$206,'$Misc'!O7)&gt;0,'$Misc'!O7,""))</f>
        <v/>
      </c>
      <c r="C458" s="190" t="str">
        <f t="shared" si="23"/>
        <v/>
      </c>
      <c r="D458" s="190" t="str">
        <f t="shared" si="24"/>
        <v/>
      </c>
      <c r="E458" s="190"/>
    </row>
    <row r="459" spans="1:5" ht="15">
      <c r="A459" s="190" t="str">
        <f t="shared" si="22"/>
        <v/>
      </c>
      <c r="B459" s="190" t="str">
        <f>IF(LEFT('$Misc'!O8,5)="ERROR","",IF(COUNTIF('CSV-Stat'!$E$7:$E$206,'$Misc'!O8)&gt;0,'$Misc'!O8,""))</f>
        <v/>
      </c>
      <c r="C459" s="190" t="str">
        <f t="shared" si="23"/>
        <v/>
      </c>
      <c r="D459" s="190" t="str">
        <f t="shared" si="24"/>
        <v/>
      </c>
      <c r="E459" s="190"/>
    </row>
    <row r="460" spans="1:5" ht="15">
      <c r="A460" s="190" t="str">
        <f t="shared" si="22"/>
        <v/>
      </c>
      <c r="B460" s="190" t="str">
        <f>IF(LEFT('$Misc'!O9,5)="ERROR","",IF(COUNTIF('CSV-Stat'!$E$7:$E$206,'$Misc'!O9)&gt;0,'$Misc'!O9,""))</f>
        <v/>
      </c>
      <c r="C460" s="190" t="str">
        <f t="shared" si="23"/>
        <v/>
      </c>
      <c r="D460" s="190" t="str">
        <f t="shared" si="24"/>
        <v/>
      </c>
      <c r="E460" s="190"/>
    </row>
    <row r="461" spans="1:5" ht="15">
      <c r="A461" s="190" t="str">
        <f t="shared" si="22"/>
        <v/>
      </c>
      <c r="B461" s="190" t="str">
        <f>IF(LEFT('$Misc'!O10,5)="ERROR","",IF(COUNTIF('CSV-Stat'!$E$7:$E$206,'$Misc'!O10)&gt;0,'$Misc'!O10,""))</f>
        <v/>
      </c>
      <c r="C461" s="190" t="str">
        <f t="shared" si="23"/>
        <v/>
      </c>
      <c r="D461" s="190" t="str">
        <f t="shared" si="24"/>
        <v/>
      </c>
      <c r="E461" s="190"/>
    </row>
    <row r="462" spans="1:5" ht="15">
      <c r="A462" s="190" t="str">
        <f t="shared" si="22"/>
        <v/>
      </c>
      <c r="B462" s="190" t="str">
        <f>IF(LEFT('$Misc'!O11,5)="ERROR","",IF(COUNTIF('CSV-Stat'!$E$7:$E$206,'$Misc'!O11)&gt;0,'$Misc'!O11,""))</f>
        <v/>
      </c>
      <c r="C462" s="190" t="str">
        <f t="shared" si="23"/>
        <v/>
      </c>
      <c r="D462" s="190" t="str">
        <f t="shared" si="24"/>
        <v/>
      </c>
      <c r="E462" s="190"/>
    </row>
    <row r="463" spans="1:5" ht="15">
      <c r="A463" s="190" t="str">
        <f t="shared" si="22"/>
        <v/>
      </c>
      <c r="B463" s="190" t="str">
        <f>IF(LEFT('$Misc'!O12,5)="ERROR","",IF(COUNTIF('CSV-Stat'!$E$7:$E$206,'$Misc'!O12)&gt;0,'$Misc'!O12,""))</f>
        <v/>
      </c>
      <c r="C463" s="190" t="str">
        <f t="shared" si="23"/>
        <v/>
      </c>
      <c r="D463" s="190" t="str">
        <f t="shared" si="24"/>
        <v/>
      </c>
      <c r="E463" s="190"/>
    </row>
    <row r="464" spans="1:5" ht="15">
      <c r="A464" s="190" t="str">
        <f t="shared" si="22"/>
        <v/>
      </c>
      <c r="B464" s="190" t="str">
        <f>IF(LEFT('$Misc'!O13,5)="ERROR","",IF(COUNTIF('CSV-Stat'!$E$7:$E$206,'$Misc'!O13)&gt;0,'$Misc'!O13,""))</f>
        <v/>
      </c>
      <c r="C464" s="190" t="str">
        <f t="shared" si="23"/>
        <v/>
      </c>
      <c r="D464" s="190" t="str">
        <f t="shared" si="24"/>
        <v/>
      </c>
      <c r="E464" s="190"/>
    </row>
    <row r="465" spans="1:5" ht="15">
      <c r="A465" s="190" t="str">
        <f t="shared" ca="1" si="22"/>
        <v/>
      </c>
      <c r="B465" s="190" t="str">
        <f ca="1">IF(LEFT('$Misc'!O14,5)="ERROR","",IF(COUNTIF('CSV-Stat'!$E$7:$E$206,'$Misc'!O14)&gt;0,'$Misc'!O14,""))</f>
        <v/>
      </c>
      <c r="C465" s="190" t="str">
        <f t="shared" ca="1" si="23"/>
        <v/>
      </c>
      <c r="D465" s="190" t="str">
        <f t="shared" ca="1" si="24"/>
        <v/>
      </c>
      <c r="E465" s="190"/>
    </row>
    <row r="466" spans="1:5" ht="15">
      <c r="A466" s="190" t="str">
        <f t="shared" ca="1" si="22"/>
        <v/>
      </c>
      <c r="B466" s="190" t="str">
        <f ca="1">IF(LEFT('$Misc'!O15,5)="ERROR","",IF(COUNTIF('CSV-Stat'!$E$7:$E$206,'$Misc'!O15)&gt;0,'$Misc'!O15,""))</f>
        <v/>
      </c>
      <c r="C466" s="190" t="str">
        <f t="shared" ca="1" si="23"/>
        <v/>
      </c>
      <c r="D466" s="190" t="str">
        <f t="shared" ca="1" si="24"/>
        <v/>
      </c>
      <c r="E466" s="190"/>
    </row>
    <row r="467" spans="1:5" ht="15">
      <c r="A467" s="190" t="str">
        <f t="shared" ca="1" si="22"/>
        <v/>
      </c>
      <c r="B467" s="190" t="str">
        <f ca="1">IF(LEFT('$Misc'!O16,5)="ERROR","",IF(COUNTIF('CSV-Stat'!$E$7:$E$206,'$Misc'!O16)&gt;0,'$Misc'!O16,""))</f>
        <v/>
      </c>
      <c r="C467" s="190" t="str">
        <f t="shared" ca="1" si="23"/>
        <v/>
      </c>
      <c r="D467" s="190" t="str">
        <f t="shared" ca="1" si="24"/>
        <v/>
      </c>
      <c r="E467" s="190"/>
    </row>
    <row r="468" spans="1:5" ht="15">
      <c r="A468" s="190" t="str">
        <f t="shared" ca="1" si="22"/>
        <v/>
      </c>
      <c r="B468" s="190" t="str">
        <f ca="1">IF(LEFT('$Misc'!O17,5)="ERROR","",IF(COUNTIF('CSV-Stat'!$E$7:$E$206,'$Misc'!O17)&gt;0,'$Misc'!O17,""))</f>
        <v/>
      </c>
      <c r="C468" s="190" t="str">
        <f t="shared" ca="1" si="23"/>
        <v/>
      </c>
      <c r="D468" s="190" t="str">
        <f t="shared" ca="1" si="24"/>
        <v/>
      </c>
      <c r="E468" s="190"/>
    </row>
    <row r="469" spans="1:5" ht="15">
      <c r="A469" s="190" t="str">
        <f t="shared" ca="1" si="22"/>
        <v/>
      </c>
      <c r="B469" s="190" t="str">
        <f ca="1">IF(LEFT('$Misc'!O18,5)="ERROR","",IF(COUNTIF('CSV-Stat'!$E$7:$E$206,'$Misc'!O18)&gt;0,'$Misc'!O18,""))</f>
        <v/>
      </c>
      <c r="C469" s="190" t="str">
        <f t="shared" ca="1" si="23"/>
        <v/>
      </c>
      <c r="D469" s="190" t="str">
        <f t="shared" ca="1" si="24"/>
        <v/>
      </c>
      <c r="E469" s="190"/>
    </row>
    <row r="470" spans="1:5" ht="15">
      <c r="A470" s="190" t="str">
        <f t="shared" ca="1" si="22"/>
        <v/>
      </c>
      <c r="B470" s="190" t="str">
        <f ca="1">IF(LEFT('$Misc'!O19,5)="ERROR","",IF(COUNTIF('CSV-Stat'!$E$7:$E$206,'$Misc'!O19)&gt;0,'$Misc'!O19,""))</f>
        <v/>
      </c>
      <c r="C470" s="190" t="str">
        <f t="shared" ca="1" si="23"/>
        <v/>
      </c>
      <c r="D470" s="190" t="str">
        <f t="shared" ca="1" si="24"/>
        <v/>
      </c>
      <c r="E470" s="190"/>
    </row>
    <row r="471" spans="1:5" ht="15">
      <c r="A471" s="190" t="str">
        <f t="shared" ca="1" si="22"/>
        <v/>
      </c>
      <c r="B471" s="190" t="str">
        <f ca="1">IF(LEFT('$Misc'!O20,5)="ERROR","",IF(COUNTIF('CSV-Stat'!$E$7:$E$206,'$Misc'!O20)&gt;0,'$Misc'!O20,""))</f>
        <v/>
      </c>
      <c r="C471" s="190" t="str">
        <f t="shared" ca="1" si="23"/>
        <v/>
      </c>
      <c r="D471" s="190" t="str">
        <f t="shared" ca="1" si="24"/>
        <v/>
      </c>
      <c r="E471" s="190"/>
    </row>
    <row r="472" spans="1:5" ht="15">
      <c r="A472" s="190" t="str">
        <f t="shared" ca="1" si="22"/>
        <v/>
      </c>
      <c r="B472" s="190" t="str">
        <f ca="1">IF(LEFT('$Misc'!O21,5)="ERROR","",IF(COUNTIF('CSV-Stat'!$E$7:$E$206,'$Misc'!O21)&gt;0,'$Misc'!O21,""))</f>
        <v/>
      </c>
      <c r="C472" s="190" t="str">
        <f t="shared" ca="1" si="23"/>
        <v/>
      </c>
      <c r="D472" s="190" t="str">
        <f t="shared" ca="1" si="24"/>
        <v/>
      </c>
      <c r="E472" s="190"/>
    </row>
    <row r="473" spans="1:5" ht="15">
      <c r="A473" s="190" t="str">
        <f t="shared" ca="1" si="22"/>
        <v/>
      </c>
      <c r="B473" s="190" t="str">
        <f ca="1">IF(LEFT('$Misc'!O22,5)="ERROR","",IF(COUNTIF('CSV-Stat'!$E$7:$E$206,'$Misc'!O22)&gt;0,'$Misc'!O22,""))</f>
        <v/>
      </c>
      <c r="C473" s="190" t="str">
        <f t="shared" ca="1" si="23"/>
        <v/>
      </c>
      <c r="D473" s="190" t="str">
        <f t="shared" ca="1" si="24"/>
        <v/>
      </c>
      <c r="E473" s="190"/>
    </row>
    <row r="474" spans="1:5" ht="15">
      <c r="A474" s="190" t="str">
        <f t="shared" ca="1" si="22"/>
        <v/>
      </c>
      <c r="B474" s="190" t="str">
        <f ca="1">IF(LEFT('$Misc'!O23,5)="ERROR","",IF(COUNTIF('CSV-Stat'!$E$7:$E$206,'$Misc'!O23)&gt;0,'$Misc'!O23,""))</f>
        <v/>
      </c>
      <c r="C474" s="190" t="str">
        <f t="shared" ca="1" si="23"/>
        <v/>
      </c>
      <c r="D474" s="190" t="str">
        <f t="shared" ca="1" si="24"/>
        <v/>
      </c>
      <c r="E474" s="190"/>
    </row>
    <row r="475" spans="1:5" ht="15">
      <c r="A475" s="190" t="str">
        <f t="shared" ca="1" si="22"/>
        <v/>
      </c>
      <c r="B475" s="190" t="str">
        <f ca="1">IF(LEFT('$Misc'!O24,5)="ERROR","",IF(COUNTIF('CSV-Stat'!$E$7:$E$206,'$Misc'!O24)&gt;0,'$Misc'!O24,""))</f>
        <v/>
      </c>
      <c r="C475" s="190" t="str">
        <f t="shared" ca="1" si="23"/>
        <v/>
      </c>
      <c r="D475" s="190" t="str">
        <f t="shared" ca="1" si="24"/>
        <v/>
      </c>
      <c r="E475" s="190"/>
    </row>
    <row r="476" spans="1:5" ht="15">
      <c r="A476" s="190" t="str">
        <f t="shared" ca="1" si="22"/>
        <v/>
      </c>
      <c r="B476" s="190" t="str">
        <f ca="1">IF(LEFT('$Misc'!O25,5)="ERROR","",IF(COUNTIF('CSV-Stat'!$E$7:$E$206,'$Misc'!O25)&gt;0,'$Misc'!O25,""))</f>
        <v/>
      </c>
      <c r="C476" s="190" t="str">
        <f t="shared" ca="1" si="23"/>
        <v/>
      </c>
      <c r="D476" s="190" t="str">
        <f t="shared" ca="1" si="24"/>
        <v/>
      </c>
      <c r="E476" s="190"/>
    </row>
    <row r="477" spans="1:5" ht="15">
      <c r="A477" s="190" t="str">
        <f t="shared" ca="1" si="22"/>
        <v/>
      </c>
      <c r="B477" s="190" t="str">
        <f ca="1">IF(LEFT('$Misc'!O26,5)="ERROR","",IF(COUNTIF('CSV-Stat'!$E$7:$E$206,'$Misc'!O26)&gt;0,'$Misc'!O26,""))</f>
        <v/>
      </c>
      <c r="C477" s="190" t="str">
        <f t="shared" ca="1" si="23"/>
        <v/>
      </c>
      <c r="D477" s="190" t="str">
        <f t="shared" ca="1" si="24"/>
        <v/>
      </c>
      <c r="E477" s="190"/>
    </row>
    <row r="478" spans="1:5" ht="15">
      <c r="A478" s="190" t="str">
        <f t="shared" ca="1" si="22"/>
        <v/>
      </c>
      <c r="B478" s="190" t="str">
        <f ca="1">IF(LEFT('$Misc'!O27,5)="ERROR","",IF(COUNTIF('CSV-Stat'!$E$7:$E$206,'$Misc'!O27)&gt;0,'$Misc'!O27,""))</f>
        <v/>
      </c>
      <c r="C478" s="190" t="str">
        <f t="shared" ca="1" si="23"/>
        <v/>
      </c>
      <c r="D478" s="190" t="str">
        <f t="shared" ca="1" si="24"/>
        <v/>
      </c>
      <c r="E478" s="190"/>
    </row>
    <row r="479" spans="1:5" ht="15">
      <c r="A479" s="190" t="str">
        <f t="shared" ca="1" si="22"/>
        <v/>
      </c>
      <c r="B479" s="190" t="str">
        <f ca="1">IF(LEFT('$Misc'!O28,5)="ERROR","",IF(COUNTIF('CSV-Stat'!$E$7:$E$206,'$Misc'!O28)&gt;0,'$Misc'!O28,""))</f>
        <v/>
      </c>
      <c r="C479" s="190" t="str">
        <f t="shared" ca="1" si="23"/>
        <v/>
      </c>
      <c r="D479" s="190" t="str">
        <f t="shared" ca="1" si="24"/>
        <v/>
      </c>
      <c r="E479" s="190"/>
    </row>
    <row r="480" spans="1:5" ht="15">
      <c r="A480" s="190" t="str">
        <f t="shared" ca="1" si="22"/>
        <v/>
      </c>
      <c r="B480" s="190" t="str">
        <f ca="1">IF(LEFT('$Misc'!O29,5)="ERROR","",IF(COUNTIF('CSV-Stat'!$E$7:$E$206,'$Misc'!O29)&gt;0,'$Misc'!O29,""))</f>
        <v/>
      </c>
      <c r="C480" s="190" t="str">
        <f t="shared" ca="1" si="23"/>
        <v/>
      </c>
      <c r="D480" s="190" t="str">
        <f t="shared" ca="1" si="24"/>
        <v/>
      </c>
      <c r="E480" s="190"/>
    </row>
    <row r="481" spans="1:5" ht="15">
      <c r="A481" s="190" t="str">
        <f t="shared" ca="1" si="22"/>
        <v/>
      </c>
      <c r="B481" s="190" t="str">
        <f ca="1">IF(LEFT('$Misc'!O30,5)="ERROR","",IF(COUNTIF('CSV-Stat'!$E$7:$E$206,'$Misc'!O30)&gt;0,'$Misc'!O30,""))</f>
        <v/>
      </c>
      <c r="C481" s="190" t="str">
        <f t="shared" ca="1" si="23"/>
        <v/>
      </c>
      <c r="D481" s="190" t="str">
        <f t="shared" ca="1" si="24"/>
        <v/>
      </c>
      <c r="E481" s="190"/>
    </row>
    <row r="482" spans="1:5" ht="15">
      <c r="A482" s="190" t="str">
        <f t="shared" ca="1" si="22"/>
        <v/>
      </c>
      <c r="B482" s="190" t="str">
        <f ca="1">IF(LEFT('$Misc'!O31,5)="ERROR","",IF(COUNTIF('CSV-Stat'!$E$7:$E$206,'$Misc'!O31)&gt;0,'$Misc'!O31,""))</f>
        <v/>
      </c>
      <c r="C482" s="190" t="str">
        <f t="shared" ca="1" si="23"/>
        <v/>
      </c>
      <c r="D482" s="190" t="str">
        <f t="shared" ca="1" si="24"/>
        <v/>
      </c>
      <c r="E482" s="190"/>
    </row>
    <row r="483" spans="1:5" ht="15">
      <c r="A483" s="190" t="str">
        <f t="shared" ca="1" si="22"/>
        <v/>
      </c>
      <c r="B483" s="190" t="str">
        <f ca="1">IF(LEFT('$Misc'!O32,5)="ERROR","",IF(COUNTIF('CSV-Stat'!$E$7:$E$206,'$Misc'!O32)&gt;0,'$Misc'!O32,""))</f>
        <v/>
      </c>
      <c r="C483" s="190" t="str">
        <f t="shared" ca="1" si="23"/>
        <v/>
      </c>
      <c r="D483" s="190" t="str">
        <f t="shared" ca="1" si="24"/>
        <v/>
      </c>
      <c r="E483" s="190"/>
    </row>
    <row r="484" spans="1:5" ht="15">
      <c r="A484" s="190" t="str">
        <f t="shared" ca="1" si="22"/>
        <v/>
      </c>
      <c r="B484" s="190" t="str">
        <f ca="1">IF(LEFT('$Misc'!O33,5)="ERROR","",IF(COUNTIF('CSV-Stat'!$E$7:$E$206,'$Misc'!O33)&gt;0,'$Misc'!O33,""))</f>
        <v/>
      </c>
      <c r="C484" s="190" t="str">
        <f t="shared" ca="1" si="23"/>
        <v/>
      </c>
      <c r="D484" s="190" t="str">
        <f t="shared" ca="1" si="24"/>
        <v/>
      </c>
      <c r="E484" s="190"/>
    </row>
    <row r="485" spans="1:5" ht="15">
      <c r="A485" s="190" t="str">
        <f t="shared" ca="1" si="22"/>
        <v/>
      </c>
      <c r="B485" s="190" t="str">
        <f ca="1">IF(LEFT('$Misc'!O34,5)="ERROR","",IF(COUNTIF('CSV-Stat'!$E$7:$E$206,'$Misc'!O34)&gt;0,'$Misc'!O34,""))</f>
        <v/>
      </c>
      <c r="C485" s="190" t="str">
        <f t="shared" ca="1" si="23"/>
        <v/>
      </c>
      <c r="D485" s="190" t="str">
        <f t="shared" ca="1" si="24"/>
        <v/>
      </c>
      <c r="E485" s="190"/>
    </row>
    <row r="486" spans="1:5" ht="15">
      <c r="A486" s="190" t="str">
        <f t="shared" ca="1" si="22"/>
        <v/>
      </c>
      <c r="B486" s="190" t="str">
        <f ca="1">IF(LEFT('$Misc'!O35,5)="ERROR","",IF(COUNTIF('CSV-Stat'!$E$7:$E$206,'$Misc'!O35)&gt;0,'$Misc'!O35,""))</f>
        <v/>
      </c>
      <c r="C486" s="190" t="str">
        <f t="shared" ca="1" si="23"/>
        <v/>
      </c>
      <c r="D486" s="190" t="str">
        <f t="shared" ca="1" si="24"/>
        <v/>
      </c>
      <c r="E486" s="190"/>
    </row>
    <row r="487" spans="1:5" ht="15">
      <c r="A487" s="190" t="str">
        <f t="shared" ca="1" si="22"/>
        <v/>
      </c>
      <c r="B487" s="190" t="str">
        <f ca="1">IF(LEFT('$Misc'!O36,5)="ERROR","",IF(COUNTIF('CSV-Stat'!$E$7:$E$206,'$Misc'!O36)&gt;0,'$Misc'!O36,""))</f>
        <v/>
      </c>
      <c r="C487" s="190" t="str">
        <f t="shared" ca="1" si="23"/>
        <v/>
      </c>
      <c r="D487" s="190" t="str">
        <f t="shared" ca="1" si="24"/>
        <v/>
      </c>
      <c r="E487" s="190"/>
    </row>
    <row r="488" spans="1:5" ht="15">
      <c r="A488" s="190" t="str">
        <f t="shared" ca="1" si="22"/>
        <v/>
      </c>
      <c r="B488" s="190" t="str">
        <f ca="1">IF(LEFT('$Misc'!O37,5)="ERROR","",IF(COUNTIF('CSV-Stat'!$E$7:$E$206,'$Misc'!O37)&gt;0,'$Misc'!O37,""))</f>
        <v/>
      </c>
      <c r="C488" s="190" t="str">
        <f t="shared" ca="1" si="23"/>
        <v/>
      </c>
      <c r="D488" s="190" t="str">
        <f t="shared" ca="1" si="24"/>
        <v/>
      </c>
      <c r="E488" s="190"/>
    </row>
    <row r="489" spans="1:5" ht="15">
      <c r="A489" s="190" t="str">
        <f t="shared" ca="1" si="22"/>
        <v/>
      </c>
      <c r="B489" s="190" t="str">
        <f ca="1">IF(LEFT('$Misc'!O38,5)="ERROR","",IF(COUNTIF('CSV-Stat'!$E$7:$E$206,'$Misc'!O38)&gt;0,'$Misc'!O38,""))</f>
        <v/>
      </c>
      <c r="C489" s="190" t="str">
        <f t="shared" ca="1" si="23"/>
        <v/>
      </c>
      <c r="D489" s="190" t="str">
        <f t="shared" ca="1" si="24"/>
        <v/>
      </c>
      <c r="E489" s="190"/>
    </row>
    <row r="490" spans="1:5" ht="15">
      <c r="A490" s="190" t="str">
        <f t="shared" ca="1" si="22"/>
        <v/>
      </c>
      <c r="B490" s="190" t="str">
        <f ca="1">IF(LEFT('$Misc'!O39,5)="ERROR","",IF(COUNTIF('CSV-Stat'!$E$7:$E$206,'$Misc'!O39)&gt;0,'$Misc'!O39,""))</f>
        <v/>
      </c>
      <c r="C490" s="190" t="str">
        <f t="shared" ca="1" si="23"/>
        <v/>
      </c>
      <c r="D490" s="190" t="str">
        <f t="shared" ca="1" si="24"/>
        <v/>
      </c>
      <c r="E490" s="190"/>
    </row>
    <row r="491" spans="1:5" ht="15">
      <c r="A491" s="190" t="str">
        <f t="shared" ca="1" si="22"/>
        <v/>
      </c>
      <c r="B491" s="190" t="str">
        <f ca="1">IF(LEFT('$Misc'!O40,5)="ERROR","",IF(COUNTIF('CSV-Stat'!$E$7:$E$206,'$Misc'!O40)&gt;0,'$Misc'!O40,""))</f>
        <v/>
      </c>
      <c r="C491" s="190" t="str">
        <f t="shared" ca="1" si="23"/>
        <v/>
      </c>
      <c r="D491" s="190" t="str">
        <f t="shared" ca="1" si="24"/>
        <v/>
      </c>
      <c r="E491" s="190"/>
    </row>
    <row r="492" spans="1:5" ht="15">
      <c r="A492" s="190" t="str">
        <f t="shared" ca="1" si="22"/>
        <v/>
      </c>
      <c r="B492" s="190" t="str">
        <f ca="1">IF(LEFT('$Misc'!O41,5)="ERROR","",IF(COUNTIF('CSV-Stat'!$E$7:$E$206,'$Misc'!O41)&gt;0,'$Misc'!O41,""))</f>
        <v/>
      </c>
      <c r="C492" s="190" t="str">
        <f t="shared" ca="1" si="23"/>
        <v/>
      </c>
      <c r="D492" s="190" t="str">
        <f t="shared" ca="1" si="24"/>
        <v/>
      </c>
      <c r="E492" s="190"/>
    </row>
    <row r="493" spans="1:5" ht="15">
      <c r="A493" s="190" t="str">
        <f t="shared" ca="1" si="22"/>
        <v/>
      </c>
      <c r="B493" s="190" t="str">
        <f ca="1">IF(LEFT('$Misc'!O42,5)="ERROR","",IF(COUNTIF('CSV-Stat'!$E$7:$E$206,'$Misc'!O42)&gt;0,'$Misc'!O42,""))</f>
        <v/>
      </c>
      <c r="C493" s="190" t="str">
        <f t="shared" ca="1" si="23"/>
        <v/>
      </c>
      <c r="D493" s="190" t="str">
        <f t="shared" ca="1" si="24"/>
        <v/>
      </c>
      <c r="E493" s="190"/>
    </row>
    <row r="494" spans="1:5" ht="15">
      <c r="A494" s="190" t="str">
        <f t="shared" ca="1" si="22"/>
        <v/>
      </c>
      <c r="B494" s="190" t="str">
        <f ca="1">IF(LEFT('$Misc'!O43,5)="ERROR","",IF(COUNTIF('CSV-Stat'!$E$7:$E$206,'$Misc'!O43)&gt;0,'$Misc'!O43,""))</f>
        <v/>
      </c>
      <c r="C494" s="190" t="str">
        <f t="shared" ca="1" si="23"/>
        <v/>
      </c>
      <c r="D494" s="190" t="str">
        <f t="shared" ca="1" si="24"/>
        <v/>
      </c>
      <c r="E494" s="190"/>
    </row>
    <row r="495" spans="1:5" ht="15">
      <c r="A495" s="190" t="str">
        <f t="shared" ca="1" si="22"/>
        <v/>
      </c>
      <c r="B495" s="190" t="str">
        <f ca="1">IF(LEFT('$Misc'!O44,5)="ERROR","",IF(COUNTIF('CSV-Stat'!$E$7:$E$206,'$Misc'!O44)&gt;0,'$Misc'!O44,""))</f>
        <v/>
      </c>
      <c r="C495" s="190" t="str">
        <f t="shared" ca="1" si="23"/>
        <v/>
      </c>
      <c r="D495" s="190" t="str">
        <f t="shared" ca="1" si="24"/>
        <v/>
      </c>
      <c r="E495" s="190"/>
    </row>
    <row r="496" spans="1:5" ht="15">
      <c r="A496" s="190" t="str">
        <f t="shared" ca="1" si="22"/>
        <v/>
      </c>
      <c r="B496" s="190" t="str">
        <f ca="1">IF(LEFT('$Misc'!O45,5)="ERROR","",IF(COUNTIF('CSV-Stat'!$E$7:$E$206,'$Misc'!O45)&gt;0,'$Misc'!O45,""))</f>
        <v/>
      </c>
      <c r="C496" s="190" t="str">
        <f t="shared" ca="1" si="23"/>
        <v/>
      </c>
      <c r="D496" s="190" t="str">
        <f t="shared" ca="1" si="24"/>
        <v/>
      </c>
      <c r="E496" s="190"/>
    </row>
    <row r="497" spans="1:5" ht="15">
      <c r="A497" s="190" t="str">
        <f t="shared" ca="1" si="22"/>
        <v/>
      </c>
      <c r="B497" s="190" t="str">
        <f ca="1">IF(LEFT('$Misc'!O46,5)="ERROR","",IF(COUNTIF('CSV-Stat'!$E$7:$E$206,'$Misc'!O46)&gt;0,'$Misc'!O46,""))</f>
        <v/>
      </c>
      <c r="C497" s="190" t="str">
        <f t="shared" ca="1" si="23"/>
        <v/>
      </c>
      <c r="D497" s="190" t="str">
        <f t="shared" ca="1" si="24"/>
        <v/>
      </c>
      <c r="E497" s="190"/>
    </row>
    <row r="498" spans="1:5" ht="15">
      <c r="A498" s="190" t="str">
        <f t="shared" ca="1" si="22"/>
        <v/>
      </c>
      <c r="B498" s="190" t="str">
        <f ca="1">IF(LEFT('$Misc'!O47,5)="ERROR","",IF(COUNTIF('CSV-Stat'!$E$7:$E$206,'$Misc'!O47)&gt;0,'$Misc'!O47,""))</f>
        <v/>
      </c>
      <c r="C498" s="190" t="str">
        <f t="shared" ca="1" si="23"/>
        <v/>
      </c>
      <c r="D498" s="190" t="str">
        <f t="shared" ca="1" si="24"/>
        <v/>
      </c>
      <c r="E498" s="190"/>
    </row>
    <row r="499" spans="1:5" ht="15">
      <c r="A499" s="190" t="str">
        <f t="shared" ca="1" si="22"/>
        <v/>
      </c>
      <c r="B499" s="190" t="str">
        <f ca="1">IF(LEFT('$Misc'!O48,5)="ERROR","",IF(COUNTIF('CSV-Stat'!$E$7:$E$206,'$Misc'!O48)&gt;0,'$Misc'!O48,""))</f>
        <v/>
      </c>
      <c r="C499" s="190" t="str">
        <f t="shared" ca="1" si="23"/>
        <v/>
      </c>
      <c r="D499" s="190" t="str">
        <f t="shared" ca="1" si="24"/>
        <v/>
      </c>
      <c r="E499" s="190"/>
    </row>
    <row r="500" spans="1:5" ht="15">
      <c r="A500" s="190" t="str">
        <f t="shared" ca="1" si="22"/>
        <v/>
      </c>
      <c r="B500" s="190" t="str">
        <f ca="1">IF(LEFT('$Misc'!O49,5)="ERROR","",IF(COUNTIF('CSV-Stat'!$E$7:$E$206,'$Misc'!O49)&gt;0,'$Misc'!O49,""))</f>
        <v/>
      </c>
      <c r="C500" s="190" t="str">
        <f t="shared" ca="1" si="23"/>
        <v/>
      </c>
      <c r="D500" s="190" t="str">
        <f t="shared" ca="1" si="24"/>
        <v/>
      </c>
      <c r="E500" s="190"/>
    </row>
    <row r="501" spans="1:5" ht="15">
      <c r="A501" s="190" t="str">
        <f t="shared" ca="1" si="22"/>
        <v/>
      </c>
      <c r="B501" s="190" t="str">
        <f ca="1">IF(LEFT('$Misc'!O50,5)="ERROR","",IF(COUNTIF('CSV-Stat'!$E$7:$E$206,'$Misc'!O50)&gt;0,'$Misc'!O50,""))</f>
        <v/>
      </c>
      <c r="C501" s="190" t="str">
        <f t="shared" ca="1" si="23"/>
        <v/>
      </c>
      <c r="D501" s="190" t="str">
        <f t="shared" ca="1" si="24"/>
        <v/>
      </c>
      <c r="E501" s="190"/>
    </row>
    <row r="502" spans="1:5" ht="15">
      <c r="A502" s="190" t="str">
        <f t="shared" ca="1" si="22"/>
        <v/>
      </c>
      <c r="B502" s="190" t="str">
        <f ca="1">IF(LEFT('$Misc'!O51,5)="ERROR","",IF(COUNTIF('CSV-Stat'!$E$7:$E$206,'$Misc'!O51)&gt;0,'$Misc'!O51,""))</f>
        <v/>
      </c>
      <c r="C502" s="190" t="str">
        <f t="shared" ca="1" si="23"/>
        <v/>
      </c>
      <c r="D502" s="190" t="str">
        <f t="shared" ca="1" si="24"/>
        <v/>
      </c>
      <c r="E502" s="190"/>
    </row>
    <row r="503" spans="1:5" ht="15">
      <c r="A503" s="190" t="str">
        <f t="shared" ca="1" si="22"/>
        <v/>
      </c>
      <c r="B503" s="190" t="str">
        <f ca="1">IF(LEFT('$Misc'!O52,5)="ERROR","",IF(COUNTIF('CSV-Stat'!$E$7:$E$206,'$Misc'!O52)&gt;0,'$Misc'!O52,""))</f>
        <v/>
      </c>
      <c r="C503" s="190" t="str">
        <f t="shared" ca="1" si="23"/>
        <v/>
      </c>
      <c r="D503" s="190" t="str">
        <f t="shared" ca="1" si="24"/>
        <v/>
      </c>
      <c r="E503" s="190"/>
    </row>
    <row r="504" spans="1:5" ht="15">
      <c r="A504" s="190" t="str">
        <f t="shared" ca="1" si="22"/>
        <v/>
      </c>
      <c r="B504" s="190" t="str">
        <f ca="1">IF(LEFT('$Misc'!O53,5)="ERROR","",IF(COUNTIF('CSV-Stat'!$E$7:$E$206,'$Misc'!O53)&gt;0,'$Misc'!O53,""))</f>
        <v/>
      </c>
      <c r="C504" s="190" t="str">
        <f t="shared" ca="1" si="23"/>
        <v/>
      </c>
      <c r="D504" s="190" t="str">
        <f t="shared" ca="1" si="24"/>
        <v/>
      </c>
      <c r="E504" s="190"/>
    </row>
    <row r="505" spans="1:5" ht="15">
      <c r="A505" s="190" t="str">
        <f t="shared" ca="1" si="22"/>
        <v/>
      </c>
      <c r="B505" s="190" t="str">
        <f ca="1">IF(LEFT('$Misc'!O54,5)="ERROR","",IF(COUNTIF('CSV-Stat'!$E$7:$E$206,'$Misc'!O54)&gt;0,'$Misc'!O54,""))</f>
        <v/>
      </c>
      <c r="C505" s="190" t="str">
        <f t="shared" ca="1" si="23"/>
        <v/>
      </c>
      <c r="D505" s="190" t="str">
        <f t="shared" ca="1" si="24"/>
        <v/>
      </c>
      <c r="E505" s="190"/>
    </row>
    <row r="506" spans="1:5" ht="15">
      <c r="A506" s="190" t="str">
        <f t="shared" ref="A506:A569" ca="1" si="25">IF(B506="","","ThermostatSetpoint:DualSetpoint,")</f>
        <v/>
      </c>
      <c r="B506" s="190" t="str">
        <f ca="1">IF(LEFT('$Misc'!O55,5)="ERROR","",IF(COUNTIF('CSV-Stat'!$E$7:$E$206,'$Misc'!O55)&gt;0,'$Misc'!O55,""))</f>
        <v/>
      </c>
      <c r="C506" s="190" t="str">
        <f t="shared" ca="1" si="23"/>
        <v/>
      </c>
      <c r="D506" s="190" t="str">
        <f t="shared" ca="1" si="24"/>
        <v/>
      </c>
      <c r="E506" s="190"/>
    </row>
    <row r="507" spans="1:5" ht="15">
      <c r="A507" s="190" t="str">
        <f t="shared" ca="1" si="25"/>
        <v/>
      </c>
      <c r="B507" s="190" t="str">
        <f ca="1">IF(LEFT('$Misc'!O56,5)="ERROR","",IF(COUNTIF('CSV-Stat'!$E$7:$E$206,'$Misc'!O56)&gt;0,'$Misc'!O56,""))</f>
        <v/>
      </c>
      <c r="C507" s="190" t="str">
        <f t="shared" ca="1" si="23"/>
        <v/>
      </c>
      <c r="D507" s="190" t="str">
        <f t="shared" ca="1" si="24"/>
        <v/>
      </c>
      <c r="E507" s="190"/>
    </row>
    <row r="508" spans="1:5" ht="15">
      <c r="A508" s="190" t="str">
        <f t="shared" si="25"/>
        <v/>
      </c>
      <c r="B508" s="190" t="str">
        <f>IF(LEFT('$Misc'!P7,5)="ERROR","",IF(COUNTIF('CSV-Stat'!$E$7:$E$206,'$Misc'!P7)&gt;0,'$Misc'!P7,""))</f>
        <v/>
      </c>
      <c r="C508" s="190" t="str">
        <f t="shared" si="23"/>
        <v/>
      </c>
      <c r="D508" s="190" t="str">
        <f t="shared" si="24"/>
        <v/>
      </c>
      <c r="E508" s="190"/>
    </row>
    <row r="509" spans="1:5" ht="15">
      <c r="A509" s="190" t="str">
        <f t="shared" si="25"/>
        <v/>
      </c>
      <c r="B509" s="190" t="str">
        <f>IF(LEFT('$Misc'!P8,5)="ERROR","",IF(COUNTIF('CSV-Stat'!$E$7:$E$206,'$Misc'!P8)&gt;0,'$Misc'!P8,""))</f>
        <v/>
      </c>
      <c r="C509" s="190" t="str">
        <f t="shared" si="23"/>
        <v/>
      </c>
      <c r="D509" s="190" t="str">
        <f t="shared" si="24"/>
        <v/>
      </c>
      <c r="E509" s="190"/>
    </row>
    <row r="510" spans="1:5" ht="15">
      <c r="A510" s="190" t="str">
        <f t="shared" si="25"/>
        <v/>
      </c>
      <c r="B510" s="190" t="str">
        <f>IF(LEFT('$Misc'!P9,5)="ERROR","",IF(COUNTIF('CSV-Stat'!$E$7:$E$206,'$Misc'!P9)&gt;0,'$Misc'!P9,""))</f>
        <v/>
      </c>
      <c r="C510" s="190" t="str">
        <f t="shared" si="23"/>
        <v/>
      </c>
      <c r="D510" s="190" t="str">
        <f t="shared" si="24"/>
        <v/>
      </c>
      <c r="E510" s="190"/>
    </row>
    <row r="511" spans="1:5" ht="15">
      <c r="A511" s="190" t="str">
        <f t="shared" si="25"/>
        <v/>
      </c>
      <c r="B511" s="190" t="str">
        <f>IF(LEFT('$Misc'!P10,5)="ERROR","",IF(COUNTIF('CSV-Stat'!$E$7:$E$206,'$Misc'!P10)&gt;0,'$Misc'!P10,""))</f>
        <v/>
      </c>
      <c r="C511" s="190" t="str">
        <f t="shared" si="23"/>
        <v/>
      </c>
      <c r="D511" s="190" t="str">
        <f t="shared" si="24"/>
        <v/>
      </c>
      <c r="E511" s="190"/>
    </row>
    <row r="512" spans="1:5" ht="15">
      <c r="A512" s="190" t="str">
        <f t="shared" si="25"/>
        <v/>
      </c>
      <c r="B512" s="190" t="str">
        <f>IF(LEFT('$Misc'!P11,5)="ERROR","",IF(COUNTIF('CSV-Stat'!$E$7:$E$206,'$Misc'!P11)&gt;0,'$Misc'!P11,""))</f>
        <v/>
      </c>
      <c r="C512" s="190" t="str">
        <f t="shared" si="23"/>
        <v/>
      </c>
      <c r="D512" s="190" t="str">
        <f t="shared" si="24"/>
        <v/>
      </c>
      <c r="E512" s="190"/>
    </row>
    <row r="513" spans="1:5" ht="15">
      <c r="A513" s="190" t="str">
        <f t="shared" si="25"/>
        <v/>
      </c>
      <c r="B513" s="190" t="str">
        <f>IF(LEFT('$Misc'!P12,5)="ERROR","",IF(COUNTIF('CSV-Stat'!$E$7:$E$206,'$Misc'!P12)&gt;0,'$Misc'!P12,""))</f>
        <v/>
      </c>
      <c r="C513" s="190" t="str">
        <f t="shared" si="23"/>
        <v/>
      </c>
      <c r="D513" s="190" t="str">
        <f t="shared" si="24"/>
        <v/>
      </c>
      <c r="E513" s="190"/>
    </row>
    <row r="514" spans="1:5" ht="15">
      <c r="A514" s="190" t="str">
        <f t="shared" si="25"/>
        <v/>
      </c>
      <c r="B514" s="190" t="str">
        <f>IF(LEFT('$Misc'!P13,5)="ERROR","",IF(COUNTIF('CSV-Stat'!$E$7:$E$206,'$Misc'!P13)&gt;0,'$Misc'!P13,""))</f>
        <v/>
      </c>
      <c r="C514" s="190" t="str">
        <f t="shared" si="23"/>
        <v/>
      </c>
      <c r="D514" s="190" t="str">
        <f t="shared" si="24"/>
        <v/>
      </c>
      <c r="E514" s="190"/>
    </row>
    <row r="515" spans="1:5" ht="15">
      <c r="A515" s="190" t="str">
        <f t="shared" si="25"/>
        <v/>
      </c>
      <c r="B515" s="190" t="str">
        <f>IF(LEFT('$Misc'!P14,5)="ERROR","",IF(COUNTIF('CSV-Stat'!$E$7:$E$206,'$Misc'!P14)&gt;0,'$Misc'!P14,""))</f>
        <v/>
      </c>
      <c r="C515" s="190" t="str">
        <f t="shared" si="23"/>
        <v/>
      </c>
      <c r="D515" s="190" t="str">
        <f t="shared" si="24"/>
        <v/>
      </c>
      <c r="E515" s="190"/>
    </row>
    <row r="516" spans="1:5" ht="15">
      <c r="A516" s="190" t="str">
        <f t="shared" ca="1" si="25"/>
        <v/>
      </c>
      <c r="B516" s="190" t="str">
        <f ca="1">IF(LEFT('$Misc'!P15,5)="ERROR","",IF(COUNTIF('CSV-Stat'!$E$7:$E$206,'$Misc'!P15)&gt;0,'$Misc'!P15,""))</f>
        <v/>
      </c>
      <c r="C516" s="190" t="str">
        <f t="shared" ca="1" si="23"/>
        <v/>
      </c>
      <c r="D516" s="190" t="str">
        <f t="shared" ca="1" si="24"/>
        <v/>
      </c>
      <c r="E516" s="190"/>
    </row>
    <row r="517" spans="1:5" ht="15">
      <c r="A517" s="190" t="str">
        <f t="shared" ca="1" si="25"/>
        <v/>
      </c>
      <c r="B517" s="190" t="str">
        <f ca="1">IF(LEFT('$Misc'!P16,5)="ERROR","",IF(COUNTIF('CSV-Stat'!$E$7:$E$206,'$Misc'!P16)&gt;0,'$Misc'!P16,""))</f>
        <v/>
      </c>
      <c r="C517" s="190" t="str">
        <f t="shared" ca="1" si="23"/>
        <v/>
      </c>
      <c r="D517" s="190" t="str">
        <f t="shared" ca="1" si="24"/>
        <v/>
      </c>
      <c r="E517" s="190"/>
    </row>
    <row r="518" spans="1:5" ht="15">
      <c r="A518" s="190" t="str">
        <f t="shared" ca="1" si="25"/>
        <v/>
      </c>
      <c r="B518" s="190" t="str">
        <f ca="1">IF(LEFT('$Misc'!P17,5)="ERROR","",IF(COUNTIF('CSV-Stat'!$E$7:$E$206,'$Misc'!P17)&gt;0,'$Misc'!P17,""))</f>
        <v/>
      </c>
      <c r="C518" s="190" t="str">
        <f t="shared" ca="1" si="23"/>
        <v/>
      </c>
      <c r="D518" s="190" t="str">
        <f t="shared" ca="1" si="24"/>
        <v/>
      </c>
      <c r="E518" s="190"/>
    </row>
    <row r="519" spans="1:5" ht="15">
      <c r="A519" s="190" t="str">
        <f t="shared" ca="1" si="25"/>
        <v/>
      </c>
      <c r="B519" s="190" t="str">
        <f ca="1">IF(LEFT('$Misc'!P18,5)="ERROR","",IF(COUNTIF('CSV-Stat'!$E$7:$E$206,'$Misc'!P18)&gt;0,'$Misc'!P18,""))</f>
        <v/>
      </c>
      <c r="C519" s="190" t="str">
        <f t="shared" ca="1" si="23"/>
        <v/>
      </c>
      <c r="D519" s="190" t="str">
        <f t="shared" ca="1" si="24"/>
        <v/>
      </c>
      <c r="E519" s="190"/>
    </row>
    <row r="520" spans="1:5" ht="15">
      <c r="A520" s="190" t="str">
        <f t="shared" ca="1" si="25"/>
        <v/>
      </c>
      <c r="B520" s="190" t="str">
        <f ca="1">IF(LEFT('$Misc'!P19,5)="ERROR","",IF(COUNTIF('CSV-Stat'!$E$7:$E$206,'$Misc'!P19)&gt;0,'$Misc'!P19,""))</f>
        <v/>
      </c>
      <c r="C520" s="190" t="str">
        <f t="shared" ref="C520:C583" ca="1" si="26">IF(B520="","","Tstat Sch "&amp;RIGHT(LEFT(B520,25),11)&amp;",")</f>
        <v/>
      </c>
      <c r="D520" s="190" t="str">
        <f t="shared" ref="D520:D583" ca="1" si="27">IF(B520="","","Tstat Sch "&amp;LEFT(B520,11)&amp;" ;")</f>
        <v/>
      </c>
      <c r="E520" s="190"/>
    </row>
    <row r="521" spans="1:5" ht="15">
      <c r="A521" s="190" t="str">
        <f t="shared" ca="1" si="25"/>
        <v/>
      </c>
      <c r="B521" s="190" t="str">
        <f ca="1">IF(LEFT('$Misc'!P20,5)="ERROR","",IF(COUNTIF('CSV-Stat'!$E$7:$E$206,'$Misc'!P20)&gt;0,'$Misc'!P20,""))</f>
        <v/>
      </c>
      <c r="C521" s="190" t="str">
        <f t="shared" ca="1" si="26"/>
        <v/>
      </c>
      <c r="D521" s="190" t="str">
        <f t="shared" ca="1" si="27"/>
        <v/>
      </c>
      <c r="E521" s="190"/>
    </row>
    <row r="522" spans="1:5" ht="15">
      <c r="A522" s="190" t="str">
        <f t="shared" ca="1" si="25"/>
        <v/>
      </c>
      <c r="B522" s="190" t="str">
        <f ca="1">IF(LEFT('$Misc'!P21,5)="ERROR","",IF(COUNTIF('CSV-Stat'!$E$7:$E$206,'$Misc'!P21)&gt;0,'$Misc'!P21,""))</f>
        <v/>
      </c>
      <c r="C522" s="190" t="str">
        <f t="shared" ca="1" si="26"/>
        <v/>
      </c>
      <c r="D522" s="190" t="str">
        <f t="shared" ca="1" si="27"/>
        <v/>
      </c>
      <c r="E522" s="190"/>
    </row>
    <row r="523" spans="1:5" ht="15">
      <c r="A523" s="190" t="str">
        <f t="shared" ca="1" si="25"/>
        <v/>
      </c>
      <c r="B523" s="190" t="str">
        <f ca="1">IF(LEFT('$Misc'!P22,5)="ERROR","",IF(COUNTIF('CSV-Stat'!$E$7:$E$206,'$Misc'!P22)&gt;0,'$Misc'!P22,""))</f>
        <v/>
      </c>
      <c r="C523" s="190" t="str">
        <f t="shared" ca="1" si="26"/>
        <v/>
      </c>
      <c r="D523" s="190" t="str">
        <f t="shared" ca="1" si="27"/>
        <v/>
      </c>
      <c r="E523" s="190"/>
    </row>
    <row r="524" spans="1:5" ht="15">
      <c r="A524" s="190" t="str">
        <f t="shared" ca="1" si="25"/>
        <v/>
      </c>
      <c r="B524" s="190" t="str">
        <f ca="1">IF(LEFT('$Misc'!P23,5)="ERROR","",IF(COUNTIF('CSV-Stat'!$E$7:$E$206,'$Misc'!P23)&gt;0,'$Misc'!P23,""))</f>
        <v/>
      </c>
      <c r="C524" s="190" t="str">
        <f t="shared" ca="1" si="26"/>
        <v/>
      </c>
      <c r="D524" s="190" t="str">
        <f t="shared" ca="1" si="27"/>
        <v/>
      </c>
      <c r="E524" s="190"/>
    </row>
    <row r="525" spans="1:5" ht="15">
      <c r="A525" s="190" t="str">
        <f t="shared" ca="1" si="25"/>
        <v/>
      </c>
      <c r="B525" s="190" t="str">
        <f ca="1">IF(LEFT('$Misc'!P24,5)="ERROR","",IF(COUNTIF('CSV-Stat'!$E$7:$E$206,'$Misc'!P24)&gt;0,'$Misc'!P24,""))</f>
        <v/>
      </c>
      <c r="C525" s="190" t="str">
        <f t="shared" ca="1" si="26"/>
        <v/>
      </c>
      <c r="D525" s="190" t="str">
        <f t="shared" ca="1" si="27"/>
        <v/>
      </c>
      <c r="E525" s="190"/>
    </row>
    <row r="526" spans="1:5" ht="15">
      <c r="A526" s="190" t="str">
        <f t="shared" ca="1" si="25"/>
        <v/>
      </c>
      <c r="B526" s="190" t="str">
        <f ca="1">IF(LEFT('$Misc'!P25,5)="ERROR","",IF(COUNTIF('CSV-Stat'!$E$7:$E$206,'$Misc'!P25)&gt;0,'$Misc'!P25,""))</f>
        <v/>
      </c>
      <c r="C526" s="190" t="str">
        <f t="shared" ca="1" si="26"/>
        <v/>
      </c>
      <c r="D526" s="190" t="str">
        <f t="shared" ca="1" si="27"/>
        <v/>
      </c>
      <c r="E526" s="190"/>
    </row>
    <row r="527" spans="1:5" ht="15">
      <c r="A527" s="190" t="str">
        <f t="shared" ca="1" si="25"/>
        <v/>
      </c>
      <c r="B527" s="190" t="str">
        <f ca="1">IF(LEFT('$Misc'!P26,5)="ERROR","",IF(COUNTIF('CSV-Stat'!$E$7:$E$206,'$Misc'!P26)&gt;0,'$Misc'!P26,""))</f>
        <v/>
      </c>
      <c r="C527" s="190" t="str">
        <f t="shared" ca="1" si="26"/>
        <v/>
      </c>
      <c r="D527" s="190" t="str">
        <f t="shared" ca="1" si="27"/>
        <v/>
      </c>
      <c r="E527" s="190"/>
    </row>
    <row r="528" spans="1:5" ht="15">
      <c r="A528" s="190" t="str">
        <f t="shared" ca="1" si="25"/>
        <v/>
      </c>
      <c r="B528" s="190" t="str">
        <f ca="1">IF(LEFT('$Misc'!P27,5)="ERROR","",IF(COUNTIF('CSV-Stat'!$E$7:$E$206,'$Misc'!P27)&gt;0,'$Misc'!P27,""))</f>
        <v/>
      </c>
      <c r="C528" s="190" t="str">
        <f t="shared" ca="1" si="26"/>
        <v/>
      </c>
      <c r="D528" s="190" t="str">
        <f t="shared" ca="1" si="27"/>
        <v/>
      </c>
      <c r="E528" s="190"/>
    </row>
    <row r="529" spans="1:5" ht="15">
      <c r="A529" s="190" t="str">
        <f t="shared" ca="1" si="25"/>
        <v/>
      </c>
      <c r="B529" s="190" t="str">
        <f ca="1">IF(LEFT('$Misc'!P28,5)="ERROR","",IF(COUNTIF('CSV-Stat'!$E$7:$E$206,'$Misc'!P28)&gt;0,'$Misc'!P28,""))</f>
        <v/>
      </c>
      <c r="C529" s="190" t="str">
        <f t="shared" ca="1" si="26"/>
        <v/>
      </c>
      <c r="D529" s="190" t="str">
        <f t="shared" ca="1" si="27"/>
        <v/>
      </c>
      <c r="E529" s="190"/>
    </row>
    <row r="530" spans="1:5" ht="15">
      <c r="A530" s="190" t="str">
        <f t="shared" ca="1" si="25"/>
        <v/>
      </c>
      <c r="B530" s="190" t="str">
        <f ca="1">IF(LEFT('$Misc'!P29,5)="ERROR","",IF(COUNTIF('CSV-Stat'!$E$7:$E$206,'$Misc'!P29)&gt;0,'$Misc'!P29,""))</f>
        <v/>
      </c>
      <c r="C530" s="190" t="str">
        <f t="shared" ca="1" si="26"/>
        <v/>
      </c>
      <c r="D530" s="190" t="str">
        <f t="shared" ca="1" si="27"/>
        <v/>
      </c>
      <c r="E530" s="190"/>
    </row>
    <row r="531" spans="1:5" ht="15">
      <c r="A531" s="190" t="str">
        <f t="shared" ca="1" si="25"/>
        <v/>
      </c>
      <c r="B531" s="190" t="str">
        <f ca="1">IF(LEFT('$Misc'!P30,5)="ERROR","",IF(COUNTIF('CSV-Stat'!$E$7:$E$206,'$Misc'!P30)&gt;0,'$Misc'!P30,""))</f>
        <v/>
      </c>
      <c r="C531" s="190" t="str">
        <f t="shared" ca="1" si="26"/>
        <v/>
      </c>
      <c r="D531" s="190" t="str">
        <f t="shared" ca="1" si="27"/>
        <v/>
      </c>
      <c r="E531" s="190"/>
    </row>
    <row r="532" spans="1:5" ht="15">
      <c r="A532" s="190" t="str">
        <f t="shared" ca="1" si="25"/>
        <v/>
      </c>
      <c r="B532" s="190" t="str">
        <f ca="1">IF(LEFT('$Misc'!P31,5)="ERROR","",IF(COUNTIF('CSV-Stat'!$E$7:$E$206,'$Misc'!P31)&gt;0,'$Misc'!P31,""))</f>
        <v/>
      </c>
      <c r="C532" s="190" t="str">
        <f t="shared" ca="1" si="26"/>
        <v/>
      </c>
      <c r="D532" s="190" t="str">
        <f t="shared" ca="1" si="27"/>
        <v/>
      </c>
      <c r="E532" s="190"/>
    </row>
    <row r="533" spans="1:5" ht="15">
      <c r="A533" s="190" t="str">
        <f t="shared" ca="1" si="25"/>
        <v/>
      </c>
      <c r="B533" s="190" t="str">
        <f ca="1">IF(LEFT('$Misc'!P32,5)="ERROR","",IF(COUNTIF('CSV-Stat'!$E$7:$E$206,'$Misc'!P32)&gt;0,'$Misc'!P32,""))</f>
        <v/>
      </c>
      <c r="C533" s="190" t="str">
        <f t="shared" ca="1" si="26"/>
        <v/>
      </c>
      <c r="D533" s="190" t="str">
        <f t="shared" ca="1" si="27"/>
        <v/>
      </c>
      <c r="E533" s="190"/>
    </row>
    <row r="534" spans="1:5" ht="15">
      <c r="A534" s="190" t="str">
        <f t="shared" ca="1" si="25"/>
        <v/>
      </c>
      <c r="B534" s="190" t="str">
        <f ca="1">IF(LEFT('$Misc'!P33,5)="ERROR","",IF(COUNTIF('CSV-Stat'!$E$7:$E$206,'$Misc'!P33)&gt;0,'$Misc'!P33,""))</f>
        <v/>
      </c>
      <c r="C534" s="190" t="str">
        <f t="shared" ca="1" si="26"/>
        <v/>
      </c>
      <c r="D534" s="190" t="str">
        <f t="shared" ca="1" si="27"/>
        <v/>
      </c>
      <c r="E534" s="190"/>
    </row>
    <row r="535" spans="1:5" ht="15">
      <c r="A535" s="190" t="str">
        <f t="shared" ca="1" si="25"/>
        <v/>
      </c>
      <c r="B535" s="190" t="str">
        <f ca="1">IF(LEFT('$Misc'!P34,5)="ERROR","",IF(COUNTIF('CSV-Stat'!$E$7:$E$206,'$Misc'!P34)&gt;0,'$Misc'!P34,""))</f>
        <v/>
      </c>
      <c r="C535" s="190" t="str">
        <f t="shared" ca="1" si="26"/>
        <v/>
      </c>
      <c r="D535" s="190" t="str">
        <f t="shared" ca="1" si="27"/>
        <v/>
      </c>
      <c r="E535" s="190"/>
    </row>
    <row r="536" spans="1:5" ht="15">
      <c r="A536" s="190" t="str">
        <f t="shared" ca="1" si="25"/>
        <v/>
      </c>
      <c r="B536" s="190" t="str">
        <f ca="1">IF(LEFT('$Misc'!P35,5)="ERROR","",IF(COUNTIF('CSV-Stat'!$E$7:$E$206,'$Misc'!P35)&gt;0,'$Misc'!P35,""))</f>
        <v/>
      </c>
      <c r="C536" s="190" t="str">
        <f t="shared" ca="1" si="26"/>
        <v/>
      </c>
      <c r="D536" s="190" t="str">
        <f t="shared" ca="1" si="27"/>
        <v/>
      </c>
      <c r="E536" s="190"/>
    </row>
    <row r="537" spans="1:5" ht="15">
      <c r="A537" s="190" t="str">
        <f t="shared" ca="1" si="25"/>
        <v/>
      </c>
      <c r="B537" s="190" t="str">
        <f ca="1">IF(LEFT('$Misc'!P36,5)="ERROR","",IF(COUNTIF('CSV-Stat'!$E$7:$E$206,'$Misc'!P36)&gt;0,'$Misc'!P36,""))</f>
        <v/>
      </c>
      <c r="C537" s="190" t="str">
        <f t="shared" ca="1" si="26"/>
        <v/>
      </c>
      <c r="D537" s="190" t="str">
        <f t="shared" ca="1" si="27"/>
        <v/>
      </c>
      <c r="E537" s="190"/>
    </row>
    <row r="538" spans="1:5" ht="15">
      <c r="A538" s="190" t="str">
        <f t="shared" ca="1" si="25"/>
        <v/>
      </c>
      <c r="B538" s="190" t="str">
        <f ca="1">IF(LEFT('$Misc'!P37,5)="ERROR","",IF(COUNTIF('CSV-Stat'!$E$7:$E$206,'$Misc'!P37)&gt;0,'$Misc'!P37,""))</f>
        <v/>
      </c>
      <c r="C538" s="190" t="str">
        <f t="shared" ca="1" si="26"/>
        <v/>
      </c>
      <c r="D538" s="190" t="str">
        <f t="shared" ca="1" si="27"/>
        <v/>
      </c>
      <c r="E538" s="190"/>
    </row>
    <row r="539" spans="1:5" ht="15">
      <c r="A539" s="190" t="str">
        <f t="shared" ca="1" si="25"/>
        <v/>
      </c>
      <c r="B539" s="190" t="str">
        <f ca="1">IF(LEFT('$Misc'!P38,5)="ERROR","",IF(COUNTIF('CSV-Stat'!$E$7:$E$206,'$Misc'!P38)&gt;0,'$Misc'!P38,""))</f>
        <v/>
      </c>
      <c r="C539" s="190" t="str">
        <f t="shared" ca="1" si="26"/>
        <v/>
      </c>
      <c r="D539" s="190" t="str">
        <f t="shared" ca="1" si="27"/>
        <v/>
      </c>
      <c r="E539" s="190"/>
    </row>
    <row r="540" spans="1:5" ht="15">
      <c r="A540" s="190" t="str">
        <f t="shared" ca="1" si="25"/>
        <v/>
      </c>
      <c r="B540" s="190" t="str">
        <f ca="1">IF(LEFT('$Misc'!P39,5)="ERROR","",IF(COUNTIF('CSV-Stat'!$E$7:$E$206,'$Misc'!P39)&gt;0,'$Misc'!P39,""))</f>
        <v/>
      </c>
      <c r="C540" s="190" t="str">
        <f t="shared" ca="1" si="26"/>
        <v/>
      </c>
      <c r="D540" s="190" t="str">
        <f t="shared" ca="1" si="27"/>
        <v/>
      </c>
      <c r="E540" s="190"/>
    </row>
    <row r="541" spans="1:5" ht="15">
      <c r="A541" s="190" t="str">
        <f t="shared" ca="1" si="25"/>
        <v/>
      </c>
      <c r="B541" s="190" t="str">
        <f ca="1">IF(LEFT('$Misc'!P40,5)="ERROR","",IF(COUNTIF('CSV-Stat'!$E$7:$E$206,'$Misc'!P40)&gt;0,'$Misc'!P40,""))</f>
        <v/>
      </c>
      <c r="C541" s="190" t="str">
        <f t="shared" ca="1" si="26"/>
        <v/>
      </c>
      <c r="D541" s="190" t="str">
        <f t="shared" ca="1" si="27"/>
        <v/>
      </c>
      <c r="E541" s="190"/>
    </row>
    <row r="542" spans="1:5" ht="15">
      <c r="A542" s="190" t="str">
        <f t="shared" ca="1" si="25"/>
        <v/>
      </c>
      <c r="B542" s="190" t="str">
        <f ca="1">IF(LEFT('$Misc'!P41,5)="ERROR","",IF(COUNTIF('CSV-Stat'!$E$7:$E$206,'$Misc'!P41)&gt;0,'$Misc'!P41,""))</f>
        <v/>
      </c>
      <c r="C542" s="190" t="str">
        <f t="shared" ca="1" si="26"/>
        <v/>
      </c>
      <c r="D542" s="190" t="str">
        <f t="shared" ca="1" si="27"/>
        <v/>
      </c>
      <c r="E542" s="190"/>
    </row>
    <row r="543" spans="1:5" ht="15">
      <c r="A543" s="190" t="str">
        <f t="shared" ca="1" si="25"/>
        <v/>
      </c>
      <c r="B543" s="190" t="str">
        <f ca="1">IF(LEFT('$Misc'!P42,5)="ERROR","",IF(COUNTIF('CSV-Stat'!$E$7:$E$206,'$Misc'!P42)&gt;0,'$Misc'!P42,""))</f>
        <v/>
      </c>
      <c r="C543" s="190" t="str">
        <f t="shared" ca="1" si="26"/>
        <v/>
      </c>
      <c r="D543" s="190" t="str">
        <f t="shared" ca="1" si="27"/>
        <v/>
      </c>
      <c r="E543" s="190"/>
    </row>
    <row r="544" spans="1:5" ht="15">
      <c r="A544" s="190" t="str">
        <f t="shared" ca="1" si="25"/>
        <v/>
      </c>
      <c r="B544" s="190" t="str">
        <f ca="1">IF(LEFT('$Misc'!P43,5)="ERROR","",IF(COUNTIF('CSV-Stat'!$E$7:$E$206,'$Misc'!P43)&gt;0,'$Misc'!P43,""))</f>
        <v/>
      </c>
      <c r="C544" s="190" t="str">
        <f t="shared" ca="1" si="26"/>
        <v/>
      </c>
      <c r="D544" s="190" t="str">
        <f t="shared" ca="1" si="27"/>
        <v/>
      </c>
      <c r="E544" s="190"/>
    </row>
    <row r="545" spans="1:5" ht="15">
      <c r="A545" s="190" t="str">
        <f t="shared" ca="1" si="25"/>
        <v/>
      </c>
      <c r="B545" s="190" t="str">
        <f ca="1">IF(LEFT('$Misc'!P44,5)="ERROR","",IF(COUNTIF('CSV-Stat'!$E$7:$E$206,'$Misc'!P44)&gt;0,'$Misc'!P44,""))</f>
        <v/>
      </c>
      <c r="C545" s="190" t="str">
        <f t="shared" ca="1" si="26"/>
        <v/>
      </c>
      <c r="D545" s="190" t="str">
        <f t="shared" ca="1" si="27"/>
        <v/>
      </c>
      <c r="E545" s="190"/>
    </row>
    <row r="546" spans="1:5" ht="15">
      <c r="A546" s="190" t="str">
        <f t="shared" ca="1" si="25"/>
        <v/>
      </c>
      <c r="B546" s="190" t="str">
        <f ca="1">IF(LEFT('$Misc'!P45,5)="ERROR","",IF(COUNTIF('CSV-Stat'!$E$7:$E$206,'$Misc'!P45)&gt;0,'$Misc'!P45,""))</f>
        <v/>
      </c>
      <c r="C546" s="190" t="str">
        <f t="shared" ca="1" si="26"/>
        <v/>
      </c>
      <c r="D546" s="190" t="str">
        <f t="shared" ca="1" si="27"/>
        <v/>
      </c>
      <c r="E546" s="190"/>
    </row>
    <row r="547" spans="1:5" ht="15">
      <c r="A547" s="190" t="str">
        <f t="shared" ca="1" si="25"/>
        <v/>
      </c>
      <c r="B547" s="190" t="str">
        <f ca="1">IF(LEFT('$Misc'!P46,5)="ERROR","",IF(COUNTIF('CSV-Stat'!$E$7:$E$206,'$Misc'!P46)&gt;0,'$Misc'!P46,""))</f>
        <v/>
      </c>
      <c r="C547" s="190" t="str">
        <f t="shared" ca="1" si="26"/>
        <v/>
      </c>
      <c r="D547" s="190" t="str">
        <f t="shared" ca="1" si="27"/>
        <v/>
      </c>
      <c r="E547" s="190"/>
    </row>
    <row r="548" spans="1:5" ht="15">
      <c r="A548" s="190" t="str">
        <f t="shared" ca="1" si="25"/>
        <v/>
      </c>
      <c r="B548" s="190" t="str">
        <f ca="1">IF(LEFT('$Misc'!P47,5)="ERROR","",IF(COUNTIF('CSV-Stat'!$E$7:$E$206,'$Misc'!P47)&gt;0,'$Misc'!P47,""))</f>
        <v/>
      </c>
      <c r="C548" s="190" t="str">
        <f t="shared" ca="1" si="26"/>
        <v/>
      </c>
      <c r="D548" s="190" t="str">
        <f t="shared" ca="1" si="27"/>
        <v/>
      </c>
      <c r="E548" s="190"/>
    </row>
    <row r="549" spans="1:5" ht="15">
      <c r="A549" s="190" t="str">
        <f t="shared" ca="1" si="25"/>
        <v/>
      </c>
      <c r="B549" s="190" t="str">
        <f ca="1">IF(LEFT('$Misc'!P48,5)="ERROR","",IF(COUNTIF('CSV-Stat'!$E$7:$E$206,'$Misc'!P48)&gt;0,'$Misc'!P48,""))</f>
        <v/>
      </c>
      <c r="C549" s="190" t="str">
        <f t="shared" ca="1" si="26"/>
        <v/>
      </c>
      <c r="D549" s="190" t="str">
        <f t="shared" ca="1" si="27"/>
        <v/>
      </c>
      <c r="E549" s="190"/>
    </row>
    <row r="550" spans="1:5" ht="15">
      <c r="A550" s="190" t="str">
        <f t="shared" ca="1" si="25"/>
        <v/>
      </c>
      <c r="B550" s="190" t="str">
        <f ca="1">IF(LEFT('$Misc'!P49,5)="ERROR","",IF(COUNTIF('CSV-Stat'!$E$7:$E$206,'$Misc'!P49)&gt;0,'$Misc'!P49,""))</f>
        <v/>
      </c>
      <c r="C550" s="190" t="str">
        <f t="shared" ca="1" si="26"/>
        <v/>
      </c>
      <c r="D550" s="190" t="str">
        <f t="shared" ca="1" si="27"/>
        <v/>
      </c>
      <c r="E550" s="190"/>
    </row>
    <row r="551" spans="1:5" ht="15">
      <c r="A551" s="190" t="str">
        <f t="shared" ca="1" si="25"/>
        <v/>
      </c>
      <c r="B551" s="190" t="str">
        <f ca="1">IF(LEFT('$Misc'!P50,5)="ERROR","",IF(COUNTIF('CSV-Stat'!$E$7:$E$206,'$Misc'!P50)&gt;0,'$Misc'!P50,""))</f>
        <v/>
      </c>
      <c r="C551" s="190" t="str">
        <f t="shared" ca="1" si="26"/>
        <v/>
      </c>
      <c r="D551" s="190" t="str">
        <f t="shared" ca="1" si="27"/>
        <v/>
      </c>
      <c r="E551" s="190"/>
    </row>
    <row r="552" spans="1:5" ht="15">
      <c r="A552" s="190" t="str">
        <f t="shared" ca="1" si="25"/>
        <v/>
      </c>
      <c r="B552" s="190" t="str">
        <f ca="1">IF(LEFT('$Misc'!P51,5)="ERROR","",IF(COUNTIF('CSV-Stat'!$E$7:$E$206,'$Misc'!P51)&gt;0,'$Misc'!P51,""))</f>
        <v/>
      </c>
      <c r="C552" s="190" t="str">
        <f t="shared" ca="1" si="26"/>
        <v/>
      </c>
      <c r="D552" s="190" t="str">
        <f t="shared" ca="1" si="27"/>
        <v/>
      </c>
      <c r="E552" s="190"/>
    </row>
    <row r="553" spans="1:5" ht="15">
      <c r="A553" s="190" t="str">
        <f t="shared" ca="1" si="25"/>
        <v/>
      </c>
      <c r="B553" s="190" t="str">
        <f ca="1">IF(LEFT('$Misc'!P52,5)="ERROR","",IF(COUNTIF('CSV-Stat'!$E$7:$E$206,'$Misc'!P52)&gt;0,'$Misc'!P52,""))</f>
        <v/>
      </c>
      <c r="C553" s="190" t="str">
        <f t="shared" ca="1" si="26"/>
        <v/>
      </c>
      <c r="D553" s="190" t="str">
        <f t="shared" ca="1" si="27"/>
        <v/>
      </c>
      <c r="E553" s="190"/>
    </row>
    <row r="554" spans="1:5" ht="15">
      <c r="A554" s="190" t="str">
        <f t="shared" ca="1" si="25"/>
        <v/>
      </c>
      <c r="B554" s="190" t="str">
        <f ca="1">IF(LEFT('$Misc'!P53,5)="ERROR","",IF(COUNTIF('CSV-Stat'!$E$7:$E$206,'$Misc'!P53)&gt;0,'$Misc'!P53,""))</f>
        <v/>
      </c>
      <c r="C554" s="190" t="str">
        <f t="shared" ca="1" si="26"/>
        <v/>
      </c>
      <c r="D554" s="190" t="str">
        <f t="shared" ca="1" si="27"/>
        <v/>
      </c>
      <c r="E554" s="190"/>
    </row>
    <row r="555" spans="1:5" ht="15">
      <c r="A555" s="190" t="str">
        <f t="shared" ca="1" si="25"/>
        <v/>
      </c>
      <c r="B555" s="190" t="str">
        <f ca="1">IF(LEFT('$Misc'!P54,5)="ERROR","",IF(COUNTIF('CSV-Stat'!$E$7:$E$206,'$Misc'!P54)&gt;0,'$Misc'!P54,""))</f>
        <v/>
      </c>
      <c r="C555" s="190" t="str">
        <f t="shared" ca="1" si="26"/>
        <v/>
      </c>
      <c r="D555" s="190" t="str">
        <f t="shared" ca="1" si="27"/>
        <v/>
      </c>
      <c r="E555" s="190"/>
    </row>
    <row r="556" spans="1:5" ht="15">
      <c r="A556" s="190" t="str">
        <f t="shared" ca="1" si="25"/>
        <v/>
      </c>
      <c r="B556" s="190" t="str">
        <f ca="1">IF(LEFT('$Misc'!P55,5)="ERROR","",IF(COUNTIF('CSV-Stat'!$E$7:$E$206,'$Misc'!P55)&gt;0,'$Misc'!P55,""))</f>
        <v/>
      </c>
      <c r="C556" s="190" t="str">
        <f t="shared" ca="1" si="26"/>
        <v/>
      </c>
      <c r="D556" s="190" t="str">
        <f t="shared" ca="1" si="27"/>
        <v/>
      </c>
      <c r="E556" s="190"/>
    </row>
    <row r="557" spans="1:5" ht="15">
      <c r="A557" s="190" t="str">
        <f t="shared" ca="1" si="25"/>
        <v/>
      </c>
      <c r="B557" s="190" t="str">
        <f ca="1">IF(LEFT('$Misc'!P56,5)="ERROR","",IF(COUNTIF('CSV-Stat'!$E$7:$E$206,'$Misc'!P56)&gt;0,'$Misc'!P56,""))</f>
        <v/>
      </c>
      <c r="C557" s="190" t="str">
        <f t="shared" ca="1" si="26"/>
        <v/>
      </c>
      <c r="D557" s="190" t="str">
        <f t="shared" ca="1" si="27"/>
        <v/>
      </c>
      <c r="E557" s="190"/>
    </row>
    <row r="558" spans="1:5" ht="15">
      <c r="A558" s="190" t="str">
        <f t="shared" si="25"/>
        <v/>
      </c>
      <c r="B558" s="190" t="str">
        <f>IF(LEFT('$Misc'!Q7,5)="ERROR","",IF(COUNTIF('CSV-Stat'!$E$7:$E$206,'$Misc'!Q7)&gt;0,'$Misc'!Q7,""))</f>
        <v/>
      </c>
      <c r="C558" s="190" t="str">
        <f t="shared" si="26"/>
        <v/>
      </c>
      <c r="D558" s="190" t="str">
        <f t="shared" si="27"/>
        <v/>
      </c>
      <c r="E558" s="190"/>
    </row>
    <row r="559" spans="1:5" ht="15">
      <c r="A559" s="190" t="str">
        <f t="shared" si="25"/>
        <v/>
      </c>
      <c r="B559" s="190" t="str">
        <f>IF(LEFT('$Misc'!Q8,5)="ERROR","",IF(COUNTIF('CSV-Stat'!$E$7:$E$206,'$Misc'!Q8)&gt;0,'$Misc'!Q8,""))</f>
        <v/>
      </c>
      <c r="C559" s="190" t="str">
        <f t="shared" si="26"/>
        <v/>
      </c>
      <c r="D559" s="190" t="str">
        <f t="shared" si="27"/>
        <v/>
      </c>
      <c r="E559" s="190"/>
    </row>
    <row r="560" spans="1:5" ht="15">
      <c r="A560" s="190" t="str">
        <f t="shared" si="25"/>
        <v/>
      </c>
      <c r="B560" s="190" t="str">
        <f>IF(LEFT('$Misc'!Q9,5)="ERROR","",IF(COUNTIF('CSV-Stat'!$E$7:$E$206,'$Misc'!Q9)&gt;0,'$Misc'!Q9,""))</f>
        <v/>
      </c>
      <c r="C560" s="190" t="str">
        <f t="shared" si="26"/>
        <v/>
      </c>
      <c r="D560" s="190" t="str">
        <f t="shared" si="27"/>
        <v/>
      </c>
      <c r="E560" s="190"/>
    </row>
    <row r="561" spans="1:5" ht="15">
      <c r="A561" s="190" t="str">
        <f t="shared" si="25"/>
        <v/>
      </c>
      <c r="B561" s="190" t="str">
        <f>IF(LEFT('$Misc'!Q10,5)="ERROR","",IF(COUNTIF('CSV-Stat'!$E$7:$E$206,'$Misc'!Q10)&gt;0,'$Misc'!Q10,""))</f>
        <v/>
      </c>
      <c r="C561" s="190" t="str">
        <f t="shared" si="26"/>
        <v/>
      </c>
      <c r="D561" s="190" t="str">
        <f t="shared" si="27"/>
        <v/>
      </c>
      <c r="E561" s="190"/>
    </row>
    <row r="562" spans="1:5" ht="15">
      <c r="A562" s="190" t="str">
        <f t="shared" si="25"/>
        <v/>
      </c>
      <c r="B562" s="190" t="str">
        <f>IF(LEFT('$Misc'!Q11,5)="ERROR","",IF(COUNTIF('CSV-Stat'!$E$7:$E$206,'$Misc'!Q11)&gt;0,'$Misc'!Q11,""))</f>
        <v/>
      </c>
      <c r="C562" s="190" t="str">
        <f t="shared" si="26"/>
        <v/>
      </c>
      <c r="D562" s="190" t="str">
        <f t="shared" si="27"/>
        <v/>
      </c>
      <c r="E562" s="190"/>
    </row>
    <row r="563" spans="1:5" ht="15">
      <c r="A563" s="190" t="str">
        <f t="shared" si="25"/>
        <v/>
      </c>
      <c r="B563" s="190" t="str">
        <f>IF(LEFT('$Misc'!Q12,5)="ERROR","",IF(COUNTIF('CSV-Stat'!$E$7:$E$206,'$Misc'!Q12)&gt;0,'$Misc'!Q12,""))</f>
        <v/>
      </c>
      <c r="C563" s="190" t="str">
        <f t="shared" si="26"/>
        <v/>
      </c>
      <c r="D563" s="190" t="str">
        <f t="shared" si="27"/>
        <v/>
      </c>
      <c r="E563" s="190"/>
    </row>
    <row r="564" spans="1:5" ht="15">
      <c r="A564" s="190" t="str">
        <f t="shared" si="25"/>
        <v/>
      </c>
      <c r="B564" s="190" t="str">
        <f>IF(LEFT('$Misc'!Q13,5)="ERROR","",IF(COUNTIF('CSV-Stat'!$E$7:$E$206,'$Misc'!Q13)&gt;0,'$Misc'!Q13,""))</f>
        <v/>
      </c>
      <c r="C564" s="190" t="str">
        <f t="shared" si="26"/>
        <v/>
      </c>
      <c r="D564" s="190" t="str">
        <f t="shared" si="27"/>
        <v/>
      </c>
      <c r="E564" s="190"/>
    </row>
    <row r="565" spans="1:5" ht="15">
      <c r="A565" s="190" t="str">
        <f t="shared" si="25"/>
        <v/>
      </c>
      <c r="B565" s="190" t="str">
        <f>IF(LEFT('$Misc'!Q14,5)="ERROR","",IF(COUNTIF('CSV-Stat'!$E$7:$E$206,'$Misc'!Q14)&gt;0,'$Misc'!Q14,""))</f>
        <v/>
      </c>
      <c r="C565" s="190" t="str">
        <f t="shared" si="26"/>
        <v/>
      </c>
      <c r="D565" s="190" t="str">
        <f t="shared" si="27"/>
        <v/>
      </c>
      <c r="E565" s="190"/>
    </row>
    <row r="566" spans="1:5" ht="15">
      <c r="A566" s="190" t="str">
        <f t="shared" si="25"/>
        <v/>
      </c>
      <c r="B566" s="190" t="str">
        <f>IF(LEFT('$Misc'!Q15,5)="ERROR","",IF(COUNTIF('CSV-Stat'!$E$7:$E$206,'$Misc'!Q15)&gt;0,'$Misc'!Q15,""))</f>
        <v/>
      </c>
      <c r="C566" s="190" t="str">
        <f t="shared" si="26"/>
        <v/>
      </c>
      <c r="D566" s="190" t="str">
        <f t="shared" si="27"/>
        <v/>
      </c>
      <c r="E566" s="190"/>
    </row>
    <row r="567" spans="1:5" ht="15">
      <c r="A567" s="190" t="str">
        <f t="shared" ca="1" si="25"/>
        <v/>
      </c>
      <c r="B567" s="190" t="str">
        <f ca="1">IF(LEFT('$Misc'!Q16,5)="ERROR","",IF(COUNTIF('CSV-Stat'!$E$7:$E$206,'$Misc'!Q16)&gt;0,'$Misc'!Q16,""))</f>
        <v/>
      </c>
      <c r="C567" s="190" t="str">
        <f t="shared" ca="1" si="26"/>
        <v/>
      </c>
      <c r="D567" s="190" t="str">
        <f t="shared" ca="1" si="27"/>
        <v/>
      </c>
      <c r="E567" s="190"/>
    </row>
    <row r="568" spans="1:5" ht="15">
      <c r="A568" s="190" t="str">
        <f t="shared" ca="1" si="25"/>
        <v/>
      </c>
      <c r="B568" s="190" t="str">
        <f ca="1">IF(LEFT('$Misc'!Q17,5)="ERROR","",IF(COUNTIF('CSV-Stat'!$E$7:$E$206,'$Misc'!Q17)&gt;0,'$Misc'!Q17,""))</f>
        <v/>
      </c>
      <c r="C568" s="190" t="str">
        <f t="shared" ca="1" si="26"/>
        <v/>
      </c>
      <c r="D568" s="190" t="str">
        <f t="shared" ca="1" si="27"/>
        <v/>
      </c>
      <c r="E568" s="190"/>
    </row>
    <row r="569" spans="1:5" ht="15">
      <c r="A569" s="190" t="str">
        <f t="shared" ca="1" si="25"/>
        <v/>
      </c>
      <c r="B569" s="190" t="str">
        <f ca="1">IF(LEFT('$Misc'!Q18,5)="ERROR","",IF(COUNTIF('CSV-Stat'!$E$7:$E$206,'$Misc'!Q18)&gt;0,'$Misc'!Q18,""))</f>
        <v/>
      </c>
      <c r="C569" s="190" t="str">
        <f t="shared" ca="1" si="26"/>
        <v/>
      </c>
      <c r="D569" s="190" t="str">
        <f t="shared" ca="1" si="27"/>
        <v/>
      </c>
      <c r="E569" s="190"/>
    </row>
    <row r="570" spans="1:5" ht="15">
      <c r="A570" s="190" t="str">
        <f t="shared" ref="A570:A633" ca="1" si="28">IF(B570="","","ThermostatSetpoint:DualSetpoint,")</f>
        <v/>
      </c>
      <c r="B570" s="190" t="str">
        <f ca="1">IF(LEFT('$Misc'!Q19,5)="ERROR","",IF(COUNTIF('CSV-Stat'!$E$7:$E$206,'$Misc'!Q19)&gt;0,'$Misc'!Q19,""))</f>
        <v/>
      </c>
      <c r="C570" s="190" t="str">
        <f t="shared" ca="1" si="26"/>
        <v/>
      </c>
      <c r="D570" s="190" t="str">
        <f t="shared" ca="1" si="27"/>
        <v/>
      </c>
      <c r="E570" s="190"/>
    </row>
    <row r="571" spans="1:5" ht="15">
      <c r="A571" s="190" t="str">
        <f t="shared" ca="1" si="28"/>
        <v/>
      </c>
      <c r="B571" s="190" t="str">
        <f ca="1">IF(LEFT('$Misc'!Q20,5)="ERROR","",IF(COUNTIF('CSV-Stat'!$E$7:$E$206,'$Misc'!Q20)&gt;0,'$Misc'!Q20,""))</f>
        <v/>
      </c>
      <c r="C571" s="190" t="str">
        <f t="shared" ca="1" si="26"/>
        <v/>
      </c>
      <c r="D571" s="190" t="str">
        <f t="shared" ca="1" si="27"/>
        <v/>
      </c>
      <c r="E571" s="190"/>
    </row>
    <row r="572" spans="1:5" ht="15">
      <c r="A572" s="190" t="str">
        <f t="shared" ca="1" si="28"/>
        <v/>
      </c>
      <c r="B572" s="190" t="str">
        <f ca="1">IF(LEFT('$Misc'!Q21,5)="ERROR","",IF(COUNTIF('CSV-Stat'!$E$7:$E$206,'$Misc'!Q21)&gt;0,'$Misc'!Q21,""))</f>
        <v/>
      </c>
      <c r="C572" s="190" t="str">
        <f t="shared" ca="1" si="26"/>
        <v/>
      </c>
      <c r="D572" s="190" t="str">
        <f t="shared" ca="1" si="27"/>
        <v/>
      </c>
      <c r="E572" s="190"/>
    </row>
    <row r="573" spans="1:5" ht="15">
      <c r="A573" s="190" t="str">
        <f t="shared" ca="1" si="28"/>
        <v/>
      </c>
      <c r="B573" s="190" t="str">
        <f ca="1">IF(LEFT('$Misc'!Q22,5)="ERROR","",IF(COUNTIF('CSV-Stat'!$E$7:$E$206,'$Misc'!Q22)&gt;0,'$Misc'!Q22,""))</f>
        <v/>
      </c>
      <c r="C573" s="190" t="str">
        <f t="shared" ca="1" si="26"/>
        <v/>
      </c>
      <c r="D573" s="190" t="str">
        <f t="shared" ca="1" si="27"/>
        <v/>
      </c>
      <c r="E573" s="190"/>
    </row>
    <row r="574" spans="1:5" ht="15">
      <c r="A574" s="190" t="str">
        <f t="shared" ca="1" si="28"/>
        <v/>
      </c>
      <c r="B574" s="190" t="str">
        <f ca="1">IF(LEFT('$Misc'!Q23,5)="ERROR","",IF(COUNTIF('CSV-Stat'!$E$7:$E$206,'$Misc'!Q23)&gt;0,'$Misc'!Q23,""))</f>
        <v/>
      </c>
      <c r="C574" s="190" t="str">
        <f t="shared" ca="1" si="26"/>
        <v/>
      </c>
      <c r="D574" s="190" t="str">
        <f t="shared" ca="1" si="27"/>
        <v/>
      </c>
      <c r="E574" s="190"/>
    </row>
    <row r="575" spans="1:5" ht="15">
      <c r="A575" s="190" t="str">
        <f t="shared" ca="1" si="28"/>
        <v/>
      </c>
      <c r="B575" s="190" t="str">
        <f ca="1">IF(LEFT('$Misc'!Q24,5)="ERROR","",IF(COUNTIF('CSV-Stat'!$E$7:$E$206,'$Misc'!Q24)&gt;0,'$Misc'!Q24,""))</f>
        <v/>
      </c>
      <c r="C575" s="190" t="str">
        <f t="shared" ca="1" si="26"/>
        <v/>
      </c>
      <c r="D575" s="190" t="str">
        <f t="shared" ca="1" si="27"/>
        <v/>
      </c>
      <c r="E575" s="190"/>
    </row>
    <row r="576" spans="1:5" ht="15">
      <c r="A576" s="190" t="str">
        <f t="shared" ca="1" si="28"/>
        <v/>
      </c>
      <c r="B576" s="190" t="str">
        <f ca="1">IF(LEFT('$Misc'!Q25,5)="ERROR","",IF(COUNTIF('CSV-Stat'!$E$7:$E$206,'$Misc'!Q25)&gt;0,'$Misc'!Q25,""))</f>
        <v/>
      </c>
      <c r="C576" s="190" t="str">
        <f t="shared" ca="1" si="26"/>
        <v/>
      </c>
      <c r="D576" s="190" t="str">
        <f t="shared" ca="1" si="27"/>
        <v/>
      </c>
      <c r="E576" s="190"/>
    </row>
    <row r="577" spans="1:5" ht="15">
      <c r="A577" s="190" t="str">
        <f t="shared" ca="1" si="28"/>
        <v/>
      </c>
      <c r="B577" s="190" t="str">
        <f ca="1">IF(LEFT('$Misc'!Q26,5)="ERROR","",IF(COUNTIF('CSV-Stat'!$E$7:$E$206,'$Misc'!Q26)&gt;0,'$Misc'!Q26,""))</f>
        <v/>
      </c>
      <c r="C577" s="190" t="str">
        <f t="shared" ca="1" si="26"/>
        <v/>
      </c>
      <c r="D577" s="190" t="str">
        <f t="shared" ca="1" si="27"/>
        <v/>
      </c>
      <c r="E577" s="190"/>
    </row>
    <row r="578" spans="1:5" ht="15">
      <c r="A578" s="190" t="str">
        <f t="shared" ca="1" si="28"/>
        <v/>
      </c>
      <c r="B578" s="190" t="str">
        <f ca="1">IF(LEFT('$Misc'!Q27,5)="ERROR","",IF(COUNTIF('CSV-Stat'!$E$7:$E$206,'$Misc'!Q27)&gt;0,'$Misc'!Q27,""))</f>
        <v/>
      </c>
      <c r="C578" s="190" t="str">
        <f t="shared" ca="1" si="26"/>
        <v/>
      </c>
      <c r="D578" s="190" t="str">
        <f t="shared" ca="1" si="27"/>
        <v/>
      </c>
      <c r="E578" s="190"/>
    </row>
    <row r="579" spans="1:5" ht="15">
      <c r="A579" s="190" t="str">
        <f t="shared" ca="1" si="28"/>
        <v/>
      </c>
      <c r="B579" s="190" t="str">
        <f ca="1">IF(LEFT('$Misc'!Q28,5)="ERROR","",IF(COUNTIF('CSV-Stat'!$E$7:$E$206,'$Misc'!Q28)&gt;0,'$Misc'!Q28,""))</f>
        <v/>
      </c>
      <c r="C579" s="190" t="str">
        <f t="shared" ca="1" si="26"/>
        <v/>
      </c>
      <c r="D579" s="190" t="str">
        <f t="shared" ca="1" si="27"/>
        <v/>
      </c>
      <c r="E579" s="190"/>
    </row>
    <row r="580" spans="1:5" ht="15">
      <c r="A580" s="190" t="str">
        <f t="shared" ca="1" si="28"/>
        <v/>
      </c>
      <c r="B580" s="190" t="str">
        <f ca="1">IF(LEFT('$Misc'!Q29,5)="ERROR","",IF(COUNTIF('CSV-Stat'!$E$7:$E$206,'$Misc'!Q29)&gt;0,'$Misc'!Q29,""))</f>
        <v/>
      </c>
      <c r="C580" s="190" t="str">
        <f t="shared" ca="1" si="26"/>
        <v/>
      </c>
      <c r="D580" s="190" t="str">
        <f t="shared" ca="1" si="27"/>
        <v/>
      </c>
      <c r="E580" s="190"/>
    </row>
    <row r="581" spans="1:5" ht="15">
      <c r="A581" s="190" t="str">
        <f t="shared" ca="1" si="28"/>
        <v/>
      </c>
      <c r="B581" s="190" t="str">
        <f ca="1">IF(LEFT('$Misc'!Q30,5)="ERROR","",IF(COUNTIF('CSV-Stat'!$E$7:$E$206,'$Misc'!Q30)&gt;0,'$Misc'!Q30,""))</f>
        <v/>
      </c>
      <c r="C581" s="190" t="str">
        <f t="shared" ca="1" si="26"/>
        <v/>
      </c>
      <c r="D581" s="190" t="str">
        <f t="shared" ca="1" si="27"/>
        <v/>
      </c>
      <c r="E581" s="190"/>
    </row>
    <row r="582" spans="1:5" ht="15">
      <c r="A582" s="190" t="str">
        <f t="shared" ca="1" si="28"/>
        <v/>
      </c>
      <c r="B582" s="190" t="str">
        <f ca="1">IF(LEFT('$Misc'!Q31,5)="ERROR","",IF(COUNTIF('CSV-Stat'!$E$7:$E$206,'$Misc'!Q31)&gt;0,'$Misc'!Q31,""))</f>
        <v/>
      </c>
      <c r="C582" s="190" t="str">
        <f t="shared" ca="1" si="26"/>
        <v/>
      </c>
      <c r="D582" s="190" t="str">
        <f t="shared" ca="1" si="27"/>
        <v/>
      </c>
      <c r="E582" s="190"/>
    </row>
    <row r="583" spans="1:5" ht="15">
      <c r="A583" s="190" t="str">
        <f t="shared" ca="1" si="28"/>
        <v/>
      </c>
      <c r="B583" s="190" t="str">
        <f ca="1">IF(LEFT('$Misc'!Q32,5)="ERROR","",IF(COUNTIF('CSV-Stat'!$E$7:$E$206,'$Misc'!Q32)&gt;0,'$Misc'!Q32,""))</f>
        <v/>
      </c>
      <c r="C583" s="190" t="str">
        <f t="shared" ca="1" si="26"/>
        <v/>
      </c>
      <c r="D583" s="190" t="str">
        <f t="shared" ca="1" si="27"/>
        <v/>
      </c>
      <c r="E583" s="190"/>
    </row>
    <row r="584" spans="1:5" ht="15">
      <c r="A584" s="190" t="str">
        <f t="shared" ca="1" si="28"/>
        <v/>
      </c>
      <c r="B584" s="190" t="str">
        <f ca="1">IF(LEFT('$Misc'!Q33,5)="ERROR","",IF(COUNTIF('CSV-Stat'!$E$7:$E$206,'$Misc'!Q33)&gt;0,'$Misc'!Q33,""))</f>
        <v/>
      </c>
      <c r="C584" s="190" t="str">
        <f t="shared" ref="C584:C647" ca="1" si="29">IF(B584="","","Tstat Sch "&amp;RIGHT(LEFT(B584,25),11)&amp;",")</f>
        <v/>
      </c>
      <c r="D584" s="190" t="str">
        <f t="shared" ref="D584:D647" ca="1" si="30">IF(B584="","","Tstat Sch "&amp;LEFT(B584,11)&amp;" ;")</f>
        <v/>
      </c>
      <c r="E584" s="190"/>
    </row>
    <row r="585" spans="1:5" ht="15">
      <c r="A585" s="190" t="str">
        <f t="shared" ca="1" si="28"/>
        <v/>
      </c>
      <c r="B585" s="190" t="str">
        <f ca="1">IF(LEFT('$Misc'!Q34,5)="ERROR","",IF(COUNTIF('CSV-Stat'!$E$7:$E$206,'$Misc'!Q34)&gt;0,'$Misc'!Q34,""))</f>
        <v/>
      </c>
      <c r="C585" s="190" t="str">
        <f t="shared" ca="1" si="29"/>
        <v/>
      </c>
      <c r="D585" s="190" t="str">
        <f t="shared" ca="1" si="30"/>
        <v/>
      </c>
      <c r="E585" s="190"/>
    </row>
    <row r="586" spans="1:5" ht="15">
      <c r="A586" s="190" t="str">
        <f t="shared" ca="1" si="28"/>
        <v/>
      </c>
      <c r="B586" s="190" t="str">
        <f ca="1">IF(LEFT('$Misc'!Q35,5)="ERROR","",IF(COUNTIF('CSV-Stat'!$E$7:$E$206,'$Misc'!Q35)&gt;0,'$Misc'!Q35,""))</f>
        <v/>
      </c>
      <c r="C586" s="190" t="str">
        <f t="shared" ca="1" si="29"/>
        <v/>
      </c>
      <c r="D586" s="190" t="str">
        <f t="shared" ca="1" si="30"/>
        <v/>
      </c>
      <c r="E586" s="190"/>
    </row>
    <row r="587" spans="1:5" ht="15">
      <c r="A587" s="190" t="str">
        <f t="shared" ca="1" si="28"/>
        <v/>
      </c>
      <c r="B587" s="190" t="str">
        <f ca="1">IF(LEFT('$Misc'!Q36,5)="ERROR","",IF(COUNTIF('CSV-Stat'!$E$7:$E$206,'$Misc'!Q36)&gt;0,'$Misc'!Q36,""))</f>
        <v/>
      </c>
      <c r="C587" s="190" t="str">
        <f t="shared" ca="1" si="29"/>
        <v/>
      </c>
      <c r="D587" s="190" t="str">
        <f t="shared" ca="1" si="30"/>
        <v/>
      </c>
      <c r="E587" s="190"/>
    </row>
    <row r="588" spans="1:5" ht="15">
      <c r="A588" s="190" t="str">
        <f t="shared" ca="1" si="28"/>
        <v/>
      </c>
      <c r="B588" s="190" t="str">
        <f ca="1">IF(LEFT('$Misc'!Q37,5)="ERROR","",IF(COUNTIF('CSV-Stat'!$E$7:$E$206,'$Misc'!Q37)&gt;0,'$Misc'!Q37,""))</f>
        <v/>
      </c>
      <c r="C588" s="190" t="str">
        <f t="shared" ca="1" si="29"/>
        <v/>
      </c>
      <c r="D588" s="190" t="str">
        <f t="shared" ca="1" si="30"/>
        <v/>
      </c>
      <c r="E588" s="190"/>
    </row>
    <row r="589" spans="1:5" ht="15">
      <c r="A589" s="190" t="str">
        <f t="shared" ca="1" si="28"/>
        <v/>
      </c>
      <c r="B589" s="190" t="str">
        <f ca="1">IF(LEFT('$Misc'!Q38,5)="ERROR","",IF(COUNTIF('CSV-Stat'!$E$7:$E$206,'$Misc'!Q38)&gt;0,'$Misc'!Q38,""))</f>
        <v/>
      </c>
      <c r="C589" s="190" t="str">
        <f t="shared" ca="1" si="29"/>
        <v/>
      </c>
      <c r="D589" s="190" t="str">
        <f t="shared" ca="1" si="30"/>
        <v/>
      </c>
      <c r="E589" s="190"/>
    </row>
    <row r="590" spans="1:5" ht="15">
      <c r="A590" s="190" t="str">
        <f t="shared" ca="1" si="28"/>
        <v/>
      </c>
      <c r="B590" s="190" t="str">
        <f ca="1">IF(LEFT('$Misc'!Q39,5)="ERROR","",IF(COUNTIF('CSV-Stat'!$E$7:$E$206,'$Misc'!Q39)&gt;0,'$Misc'!Q39,""))</f>
        <v/>
      </c>
      <c r="C590" s="190" t="str">
        <f t="shared" ca="1" si="29"/>
        <v/>
      </c>
      <c r="D590" s="190" t="str">
        <f t="shared" ca="1" si="30"/>
        <v/>
      </c>
      <c r="E590" s="190"/>
    </row>
    <row r="591" spans="1:5" ht="15">
      <c r="A591" s="190" t="str">
        <f t="shared" ca="1" si="28"/>
        <v/>
      </c>
      <c r="B591" s="190" t="str">
        <f ca="1">IF(LEFT('$Misc'!Q40,5)="ERROR","",IF(COUNTIF('CSV-Stat'!$E$7:$E$206,'$Misc'!Q40)&gt;0,'$Misc'!Q40,""))</f>
        <v/>
      </c>
      <c r="C591" s="190" t="str">
        <f t="shared" ca="1" si="29"/>
        <v/>
      </c>
      <c r="D591" s="190" t="str">
        <f t="shared" ca="1" si="30"/>
        <v/>
      </c>
      <c r="E591" s="190"/>
    </row>
    <row r="592" spans="1:5" ht="15">
      <c r="A592" s="190" t="str">
        <f t="shared" ca="1" si="28"/>
        <v/>
      </c>
      <c r="B592" s="190" t="str">
        <f ca="1">IF(LEFT('$Misc'!Q41,5)="ERROR","",IF(COUNTIF('CSV-Stat'!$E$7:$E$206,'$Misc'!Q41)&gt;0,'$Misc'!Q41,""))</f>
        <v/>
      </c>
      <c r="C592" s="190" t="str">
        <f t="shared" ca="1" si="29"/>
        <v/>
      </c>
      <c r="D592" s="190" t="str">
        <f t="shared" ca="1" si="30"/>
        <v/>
      </c>
      <c r="E592" s="190"/>
    </row>
    <row r="593" spans="1:5" ht="15">
      <c r="A593" s="190" t="str">
        <f t="shared" ca="1" si="28"/>
        <v/>
      </c>
      <c r="B593" s="190" t="str">
        <f ca="1">IF(LEFT('$Misc'!Q42,5)="ERROR","",IF(COUNTIF('CSV-Stat'!$E$7:$E$206,'$Misc'!Q42)&gt;0,'$Misc'!Q42,""))</f>
        <v/>
      </c>
      <c r="C593" s="190" t="str">
        <f t="shared" ca="1" si="29"/>
        <v/>
      </c>
      <c r="D593" s="190" t="str">
        <f t="shared" ca="1" si="30"/>
        <v/>
      </c>
      <c r="E593" s="190"/>
    </row>
    <row r="594" spans="1:5" ht="15">
      <c r="A594" s="190" t="str">
        <f t="shared" ca="1" si="28"/>
        <v/>
      </c>
      <c r="B594" s="190" t="str">
        <f ca="1">IF(LEFT('$Misc'!Q43,5)="ERROR","",IF(COUNTIF('CSV-Stat'!$E$7:$E$206,'$Misc'!Q43)&gt;0,'$Misc'!Q43,""))</f>
        <v/>
      </c>
      <c r="C594" s="190" t="str">
        <f t="shared" ca="1" si="29"/>
        <v/>
      </c>
      <c r="D594" s="190" t="str">
        <f t="shared" ca="1" si="30"/>
        <v/>
      </c>
      <c r="E594" s="190"/>
    </row>
    <row r="595" spans="1:5" ht="15">
      <c r="A595" s="190" t="str">
        <f t="shared" ca="1" si="28"/>
        <v/>
      </c>
      <c r="B595" s="190" t="str">
        <f ca="1">IF(LEFT('$Misc'!Q44,5)="ERROR","",IF(COUNTIF('CSV-Stat'!$E$7:$E$206,'$Misc'!Q44)&gt;0,'$Misc'!Q44,""))</f>
        <v/>
      </c>
      <c r="C595" s="190" t="str">
        <f t="shared" ca="1" si="29"/>
        <v/>
      </c>
      <c r="D595" s="190" t="str">
        <f t="shared" ca="1" si="30"/>
        <v/>
      </c>
      <c r="E595" s="190"/>
    </row>
    <row r="596" spans="1:5" ht="15">
      <c r="A596" s="190" t="str">
        <f t="shared" ca="1" si="28"/>
        <v/>
      </c>
      <c r="B596" s="190" t="str">
        <f ca="1">IF(LEFT('$Misc'!Q45,5)="ERROR","",IF(COUNTIF('CSV-Stat'!$E$7:$E$206,'$Misc'!Q45)&gt;0,'$Misc'!Q45,""))</f>
        <v/>
      </c>
      <c r="C596" s="190" t="str">
        <f t="shared" ca="1" si="29"/>
        <v/>
      </c>
      <c r="D596" s="190" t="str">
        <f t="shared" ca="1" si="30"/>
        <v/>
      </c>
      <c r="E596" s="190"/>
    </row>
    <row r="597" spans="1:5" ht="15">
      <c r="A597" s="190" t="str">
        <f t="shared" ca="1" si="28"/>
        <v/>
      </c>
      <c r="B597" s="190" t="str">
        <f ca="1">IF(LEFT('$Misc'!Q46,5)="ERROR","",IF(COUNTIF('CSV-Stat'!$E$7:$E$206,'$Misc'!Q46)&gt;0,'$Misc'!Q46,""))</f>
        <v/>
      </c>
      <c r="C597" s="190" t="str">
        <f t="shared" ca="1" si="29"/>
        <v/>
      </c>
      <c r="D597" s="190" t="str">
        <f t="shared" ca="1" si="30"/>
        <v/>
      </c>
      <c r="E597" s="190"/>
    </row>
    <row r="598" spans="1:5" ht="15">
      <c r="A598" s="190" t="str">
        <f t="shared" ca="1" si="28"/>
        <v/>
      </c>
      <c r="B598" s="190" t="str">
        <f ca="1">IF(LEFT('$Misc'!Q47,5)="ERROR","",IF(COUNTIF('CSV-Stat'!$E$7:$E$206,'$Misc'!Q47)&gt;0,'$Misc'!Q47,""))</f>
        <v/>
      </c>
      <c r="C598" s="190" t="str">
        <f t="shared" ca="1" si="29"/>
        <v/>
      </c>
      <c r="D598" s="190" t="str">
        <f t="shared" ca="1" si="30"/>
        <v/>
      </c>
      <c r="E598" s="190"/>
    </row>
    <row r="599" spans="1:5" ht="15">
      <c r="A599" s="190" t="str">
        <f t="shared" ca="1" si="28"/>
        <v/>
      </c>
      <c r="B599" s="190" t="str">
        <f ca="1">IF(LEFT('$Misc'!Q48,5)="ERROR","",IF(COUNTIF('CSV-Stat'!$E$7:$E$206,'$Misc'!Q48)&gt;0,'$Misc'!Q48,""))</f>
        <v/>
      </c>
      <c r="C599" s="190" t="str">
        <f t="shared" ca="1" si="29"/>
        <v/>
      </c>
      <c r="D599" s="190" t="str">
        <f t="shared" ca="1" si="30"/>
        <v/>
      </c>
      <c r="E599" s="190"/>
    </row>
    <row r="600" spans="1:5" ht="15">
      <c r="A600" s="190" t="str">
        <f t="shared" ca="1" si="28"/>
        <v/>
      </c>
      <c r="B600" s="190" t="str">
        <f ca="1">IF(LEFT('$Misc'!Q49,5)="ERROR","",IF(COUNTIF('CSV-Stat'!$E$7:$E$206,'$Misc'!Q49)&gt;0,'$Misc'!Q49,""))</f>
        <v/>
      </c>
      <c r="C600" s="190" t="str">
        <f t="shared" ca="1" si="29"/>
        <v/>
      </c>
      <c r="D600" s="190" t="str">
        <f t="shared" ca="1" si="30"/>
        <v/>
      </c>
      <c r="E600" s="190"/>
    </row>
    <row r="601" spans="1:5" ht="15">
      <c r="A601" s="190" t="str">
        <f t="shared" ca="1" si="28"/>
        <v/>
      </c>
      <c r="B601" s="190" t="str">
        <f ca="1">IF(LEFT('$Misc'!Q50,5)="ERROR","",IF(COUNTIF('CSV-Stat'!$E$7:$E$206,'$Misc'!Q50)&gt;0,'$Misc'!Q50,""))</f>
        <v/>
      </c>
      <c r="C601" s="190" t="str">
        <f t="shared" ca="1" si="29"/>
        <v/>
      </c>
      <c r="D601" s="190" t="str">
        <f t="shared" ca="1" si="30"/>
        <v/>
      </c>
      <c r="E601" s="190"/>
    </row>
    <row r="602" spans="1:5" ht="15">
      <c r="A602" s="190" t="str">
        <f t="shared" ca="1" si="28"/>
        <v/>
      </c>
      <c r="B602" s="190" t="str">
        <f ca="1">IF(LEFT('$Misc'!Q51,5)="ERROR","",IF(COUNTIF('CSV-Stat'!$E$7:$E$206,'$Misc'!Q51)&gt;0,'$Misc'!Q51,""))</f>
        <v/>
      </c>
      <c r="C602" s="190" t="str">
        <f t="shared" ca="1" si="29"/>
        <v/>
      </c>
      <c r="D602" s="190" t="str">
        <f t="shared" ca="1" si="30"/>
        <v/>
      </c>
      <c r="E602" s="190"/>
    </row>
    <row r="603" spans="1:5" ht="15">
      <c r="A603" s="190" t="str">
        <f t="shared" ca="1" si="28"/>
        <v/>
      </c>
      <c r="B603" s="190" t="str">
        <f ca="1">IF(LEFT('$Misc'!Q52,5)="ERROR","",IF(COUNTIF('CSV-Stat'!$E$7:$E$206,'$Misc'!Q52)&gt;0,'$Misc'!Q52,""))</f>
        <v/>
      </c>
      <c r="C603" s="190" t="str">
        <f t="shared" ca="1" si="29"/>
        <v/>
      </c>
      <c r="D603" s="190" t="str">
        <f t="shared" ca="1" si="30"/>
        <v/>
      </c>
      <c r="E603" s="190"/>
    </row>
    <row r="604" spans="1:5" ht="15">
      <c r="A604" s="190" t="str">
        <f t="shared" ca="1" si="28"/>
        <v/>
      </c>
      <c r="B604" s="190" t="str">
        <f ca="1">IF(LEFT('$Misc'!Q53,5)="ERROR","",IF(COUNTIF('CSV-Stat'!$E$7:$E$206,'$Misc'!Q53)&gt;0,'$Misc'!Q53,""))</f>
        <v/>
      </c>
      <c r="C604" s="190" t="str">
        <f t="shared" ca="1" si="29"/>
        <v/>
      </c>
      <c r="D604" s="190" t="str">
        <f t="shared" ca="1" si="30"/>
        <v/>
      </c>
      <c r="E604" s="190"/>
    </row>
    <row r="605" spans="1:5" ht="15">
      <c r="A605" s="190" t="str">
        <f t="shared" ca="1" si="28"/>
        <v/>
      </c>
      <c r="B605" s="190" t="str">
        <f ca="1">IF(LEFT('$Misc'!Q54,5)="ERROR","",IF(COUNTIF('CSV-Stat'!$E$7:$E$206,'$Misc'!Q54)&gt;0,'$Misc'!Q54,""))</f>
        <v/>
      </c>
      <c r="C605" s="190" t="str">
        <f t="shared" ca="1" si="29"/>
        <v/>
      </c>
      <c r="D605" s="190" t="str">
        <f t="shared" ca="1" si="30"/>
        <v/>
      </c>
      <c r="E605" s="190"/>
    </row>
    <row r="606" spans="1:5" ht="15">
      <c r="A606" s="190" t="str">
        <f t="shared" ca="1" si="28"/>
        <v/>
      </c>
      <c r="B606" s="190" t="str">
        <f ca="1">IF(LEFT('$Misc'!Q55,5)="ERROR","",IF(COUNTIF('CSV-Stat'!$E$7:$E$206,'$Misc'!Q55)&gt;0,'$Misc'!Q55,""))</f>
        <v/>
      </c>
      <c r="C606" s="190" t="str">
        <f t="shared" ca="1" si="29"/>
        <v/>
      </c>
      <c r="D606" s="190" t="str">
        <f t="shared" ca="1" si="30"/>
        <v/>
      </c>
      <c r="E606" s="190"/>
    </row>
    <row r="607" spans="1:5" ht="15">
      <c r="A607" s="190" t="str">
        <f t="shared" ca="1" si="28"/>
        <v/>
      </c>
      <c r="B607" s="190" t="str">
        <f ca="1">IF(LEFT('$Misc'!Q56,5)="ERROR","",IF(COUNTIF('CSV-Stat'!$E$7:$E$206,'$Misc'!Q56)&gt;0,'$Misc'!Q56,""))</f>
        <v/>
      </c>
      <c r="C607" s="190" t="str">
        <f t="shared" ca="1" si="29"/>
        <v/>
      </c>
      <c r="D607" s="190" t="str">
        <f t="shared" ca="1" si="30"/>
        <v/>
      </c>
      <c r="E607" s="190"/>
    </row>
    <row r="608" spans="1:5" ht="15">
      <c r="A608" s="190" t="str">
        <f t="shared" si="28"/>
        <v/>
      </c>
      <c r="B608" s="190" t="str">
        <f>IF(LEFT('$Misc'!R7,5)="ERROR","",IF(COUNTIF('CSV-Stat'!$E$7:$E$206,'$Misc'!R7)&gt;0,'$Misc'!R7,""))</f>
        <v/>
      </c>
      <c r="C608" s="190" t="str">
        <f t="shared" si="29"/>
        <v/>
      </c>
      <c r="D608" s="190" t="str">
        <f t="shared" si="30"/>
        <v/>
      </c>
      <c r="E608" s="190"/>
    </row>
    <row r="609" spans="1:5" ht="15">
      <c r="A609" s="190" t="str">
        <f t="shared" si="28"/>
        <v/>
      </c>
      <c r="B609" s="190" t="str">
        <f>IF(LEFT('$Misc'!R8,5)="ERROR","",IF(COUNTIF('CSV-Stat'!$E$7:$E$206,'$Misc'!R8)&gt;0,'$Misc'!R8,""))</f>
        <v/>
      </c>
      <c r="C609" s="190" t="str">
        <f t="shared" si="29"/>
        <v/>
      </c>
      <c r="D609" s="190" t="str">
        <f t="shared" si="30"/>
        <v/>
      </c>
      <c r="E609" s="190"/>
    </row>
    <row r="610" spans="1:5" ht="15">
      <c r="A610" s="190" t="str">
        <f t="shared" si="28"/>
        <v/>
      </c>
      <c r="B610" s="190" t="str">
        <f>IF(LEFT('$Misc'!R9,5)="ERROR","",IF(COUNTIF('CSV-Stat'!$E$7:$E$206,'$Misc'!R9)&gt;0,'$Misc'!R9,""))</f>
        <v/>
      </c>
      <c r="C610" s="190" t="str">
        <f t="shared" si="29"/>
        <v/>
      </c>
      <c r="D610" s="190" t="str">
        <f t="shared" si="30"/>
        <v/>
      </c>
      <c r="E610" s="190"/>
    </row>
    <row r="611" spans="1:5" ht="15">
      <c r="A611" s="190" t="str">
        <f t="shared" si="28"/>
        <v/>
      </c>
      <c r="B611" s="190" t="str">
        <f>IF(LEFT('$Misc'!R10,5)="ERROR","",IF(COUNTIF('CSV-Stat'!$E$7:$E$206,'$Misc'!R10)&gt;0,'$Misc'!R10,""))</f>
        <v/>
      </c>
      <c r="C611" s="190" t="str">
        <f t="shared" si="29"/>
        <v/>
      </c>
      <c r="D611" s="190" t="str">
        <f t="shared" si="30"/>
        <v/>
      </c>
      <c r="E611" s="190"/>
    </row>
    <row r="612" spans="1:5" ht="15">
      <c r="A612" s="190" t="str">
        <f t="shared" si="28"/>
        <v/>
      </c>
      <c r="B612" s="190" t="str">
        <f>IF(LEFT('$Misc'!R11,5)="ERROR","",IF(COUNTIF('CSV-Stat'!$E$7:$E$206,'$Misc'!R11)&gt;0,'$Misc'!R11,""))</f>
        <v/>
      </c>
      <c r="C612" s="190" t="str">
        <f t="shared" si="29"/>
        <v/>
      </c>
      <c r="D612" s="190" t="str">
        <f t="shared" si="30"/>
        <v/>
      </c>
      <c r="E612" s="190"/>
    </row>
    <row r="613" spans="1:5" ht="15">
      <c r="A613" s="190" t="str">
        <f t="shared" si="28"/>
        <v/>
      </c>
      <c r="B613" s="190" t="str">
        <f>IF(LEFT('$Misc'!R12,5)="ERROR","",IF(COUNTIF('CSV-Stat'!$E$7:$E$206,'$Misc'!R12)&gt;0,'$Misc'!R12,""))</f>
        <v/>
      </c>
      <c r="C613" s="190" t="str">
        <f t="shared" si="29"/>
        <v/>
      </c>
      <c r="D613" s="190" t="str">
        <f t="shared" si="30"/>
        <v/>
      </c>
      <c r="E613" s="190"/>
    </row>
    <row r="614" spans="1:5" ht="15">
      <c r="A614" s="190" t="str">
        <f t="shared" si="28"/>
        <v/>
      </c>
      <c r="B614" s="190" t="str">
        <f>IF(LEFT('$Misc'!R13,5)="ERROR","",IF(COUNTIF('CSV-Stat'!$E$7:$E$206,'$Misc'!R13)&gt;0,'$Misc'!R13,""))</f>
        <v/>
      </c>
      <c r="C614" s="190" t="str">
        <f t="shared" si="29"/>
        <v/>
      </c>
      <c r="D614" s="190" t="str">
        <f t="shared" si="30"/>
        <v/>
      </c>
      <c r="E614" s="190"/>
    </row>
    <row r="615" spans="1:5" ht="15">
      <c r="A615" s="190" t="str">
        <f t="shared" si="28"/>
        <v/>
      </c>
      <c r="B615" s="190" t="str">
        <f>IF(LEFT('$Misc'!R14,5)="ERROR","",IF(COUNTIF('CSV-Stat'!$E$7:$E$206,'$Misc'!R14)&gt;0,'$Misc'!R14,""))</f>
        <v/>
      </c>
      <c r="C615" s="190" t="str">
        <f t="shared" si="29"/>
        <v/>
      </c>
      <c r="D615" s="190" t="str">
        <f t="shared" si="30"/>
        <v/>
      </c>
      <c r="E615" s="190"/>
    </row>
    <row r="616" spans="1:5" ht="15">
      <c r="A616" s="190" t="str">
        <f t="shared" si="28"/>
        <v/>
      </c>
      <c r="B616" s="190" t="str">
        <f>IF(LEFT('$Misc'!R15,5)="ERROR","",IF(COUNTIF('CSV-Stat'!$E$7:$E$206,'$Misc'!R15)&gt;0,'$Misc'!R15,""))</f>
        <v/>
      </c>
      <c r="C616" s="190" t="str">
        <f t="shared" si="29"/>
        <v/>
      </c>
      <c r="D616" s="190" t="str">
        <f t="shared" si="30"/>
        <v/>
      </c>
      <c r="E616" s="190"/>
    </row>
    <row r="617" spans="1:5" ht="15">
      <c r="A617" s="190" t="str">
        <f t="shared" si="28"/>
        <v/>
      </c>
      <c r="B617" s="190" t="str">
        <f>IF(LEFT('$Misc'!R16,5)="ERROR","",IF(COUNTIF('CSV-Stat'!$E$7:$E$206,'$Misc'!R16)&gt;0,'$Misc'!R16,""))</f>
        <v/>
      </c>
      <c r="C617" s="190" t="str">
        <f t="shared" si="29"/>
        <v/>
      </c>
      <c r="D617" s="190" t="str">
        <f t="shared" si="30"/>
        <v/>
      </c>
      <c r="E617" s="190"/>
    </row>
    <row r="618" spans="1:5" ht="15">
      <c r="A618" s="190" t="str">
        <f t="shared" ca="1" si="28"/>
        <v/>
      </c>
      <c r="B618" s="190" t="str">
        <f ca="1">IF(LEFT('$Misc'!R17,5)="ERROR","",IF(COUNTIF('CSV-Stat'!$E$7:$E$206,'$Misc'!R17)&gt;0,'$Misc'!R17,""))</f>
        <v/>
      </c>
      <c r="C618" s="190" t="str">
        <f t="shared" ca="1" si="29"/>
        <v/>
      </c>
      <c r="D618" s="190" t="str">
        <f t="shared" ca="1" si="30"/>
        <v/>
      </c>
      <c r="E618" s="190"/>
    </row>
    <row r="619" spans="1:5" ht="15">
      <c r="A619" s="190" t="str">
        <f t="shared" ca="1" si="28"/>
        <v/>
      </c>
      <c r="B619" s="190" t="str">
        <f ca="1">IF(LEFT('$Misc'!R18,5)="ERROR","",IF(COUNTIF('CSV-Stat'!$E$7:$E$206,'$Misc'!R18)&gt;0,'$Misc'!R18,""))</f>
        <v/>
      </c>
      <c r="C619" s="190" t="str">
        <f t="shared" ca="1" si="29"/>
        <v/>
      </c>
      <c r="D619" s="190" t="str">
        <f t="shared" ca="1" si="30"/>
        <v/>
      </c>
      <c r="E619" s="190"/>
    </row>
    <row r="620" spans="1:5" ht="15">
      <c r="A620" s="190" t="str">
        <f t="shared" ca="1" si="28"/>
        <v/>
      </c>
      <c r="B620" s="190" t="str">
        <f ca="1">IF(LEFT('$Misc'!R19,5)="ERROR","",IF(COUNTIF('CSV-Stat'!$E$7:$E$206,'$Misc'!R19)&gt;0,'$Misc'!R19,""))</f>
        <v/>
      </c>
      <c r="C620" s="190" t="str">
        <f t="shared" ca="1" si="29"/>
        <v/>
      </c>
      <c r="D620" s="190" t="str">
        <f t="shared" ca="1" si="30"/>
        <v/>
      </c>
      <c r="E620" s="190"/>
    </row>
    <row r="621" spans="1:5" ht="15">
      <c r="A621" s="190" t="str">
        <f t="shared" ca="1" si="28"/>
        <v/>
      </c>
      <c r="B621" s="190" t="str">
        <f ca="1">IF(LEFT('$Misc'!R20,5)="ERROR","",IF(COUNTIF('CSV-Stat'!$E$7:$E$206,'$Misc'!R20)&gt;0,'$Misc'!R20,""))</f>
        <v/>
      </c>
      <c r="C621" s="190" t="str">
        <f t="shared" ca="1" si="29"/>
        <v/>
      </c>
      <c r="D621" s="190" t="str">
        <f t="shared" ca="1" si="30"/>
        <v/>
      </c>
      <c r="E621" s="190"/>
    </row>
    <row r="622" spans="1:5" ht="15">
      <c r="A622" s="190" t="str">
        <f t="shared" ca="1" si="28"/>
        <v/>
      </c>
      <c r="B622" s="190" t="str">
        <f ca="1">IF(LEFT('$Misc'!R21,5)="ERROR","",IF(COUNTIF('CSV-Stat'!$E$7:$E$206,'$Misc'!R21)&gt;0,'$Misc'!R21,""))</f>
        <v/>
      </c>
      <c r="C622" s="190" t="str">
        <f t="shared" ca="1" si="29"/>
        <v/>
      </c>
      <c r="D622" s="190" t="str">
        <f t="shared" ca="1" si="30"/>
        <v/>
      </c>
      <c r="E622" s="190"/>
    </row>
    <row r="623" spans="1:5" ht="15">
      <c r="A623" s="190" t="str">
        <f t="shared" ca="1" si="28"/>
        <v/>
      </c>
      <c r="B623" s="190" t="str">
        <f ca="1">IF(LEFT('$Misc'!R22,5)="ERROR","",IF(COUNTIF('CSV-Stat'!$E$7:$E$206,'$Misc'!R22)&gt;0,'$Misc'!R22,""))</f>
        <v/>
      </c>
      <c r="C623" s="190" t="str">
        <f t="shared" ca="1" si="29"/>
        <v/>
      </c>
      <c r="D623" s="190" t="str">
        <f t="shared" ca="1" si="30"/>
        <v/>
      </c>
      <c r="E623" s="190"/>
    </row>
    <row r="624" spans="1:5" ht="15">
      <c r="A624" s="190" t="str">
        <f t="shared" ca="1" si="28"/>
        <v/>
      </c>
      <c r="B624" s="190" t="str">
        <f ca="1">IF(LEFT('$Misc'!R23,5)="ERROR","",IF(COUNTIF('CSV-Stat'!$E$7:$E$206,'$Misc'!R23)&gt;0,'$Misc'!R23,""))</f>
        <v/>
      </c>
      <c r="C624" s="190" t="str">
        <f t="shared" ca="1" si="29"/>
        <v/>
      </c>
      <c r="D624" s="190" t="str">
        <f t="shared" ca="1" si="30"/>
        <v/>
      </c>
      <c r="E624" s="190"/>
    </row>
    <row r="625" spans="1:5" ht="15">
      <c r="A625" s="190" t="str">
        <f t="shared" ca="1" si="28"/>
        <v/>
      </c>
      <c r="B625" s="190" t="str">
        <f ca="1">IF(LEFT('$Misc'!R24,5)="ERROR","",IF(COUNTIF('CSV-Stat'!$E$7:$E$206,'$Misc'!R24)&gt;0,'$Misc'!R24,""))</f>
        <v/>
      </c>
      <c r="C625" s="190" t="str">
        <f t="shared" ca="1" si="29"/>
        <v/>
      </c>
      <c r="D625" s="190" t="str">
        <f t="shared" ca="1" si="30"/>
        <v/>
      </c>
      <c r="E625" s="190"/>
    </row>
    <row r="626" spans="1:5" ht="15">
      <c r="A626" s="190" t="str">
        <f t="shared" ca="1" si="28"/>
        <v/>
      </c>
      <c r="B626" s="190" t="str">
        <f ca="1">IF(LEFT('$Misc'!R25,5)="ERROR","",IF(COUNTIF('CSV-Stat'!$E$7:$E$206,'$Misc'!R25)&gt;0,'$Misc'!R25,""))</f>
        <v/>
      </c>
      <c r="C626" s="190" t="str">
        <f t="shared" ca="1" si="29"/>
        <v/>
      </c>
      <c r="D626" s="190" t="str">
        <f t="shared" ca="1" si="30"/>
        <v/>
      </c>
      <c r="E626" s="190"/>
    </row>
    <row r="627" spans="1:5" ht="15">
      <c r="A627" s="190" t="str">
        <f t="shared" ca="1" si="28"/>
        <v/>
      </c>
      <c r="B627" s="190" t="str">
        <f ca="1">IF(LEFT('$Misc'!R26,5)="ERROR","",IF(COUNTIF('CSV-Stat'!$E$7:$E$206,'$Misc'!R26)&gt;0,'$Misc'!R26,""))</f>
        <v/>
      </c>
      <c r="C627" s="190" t="str">
        <f t="shared" ca="1" si="29"/>
        <v/>
      </c>
      <c r="D627" s="190" t="str">
        <f t="shared" ca="1" si="30"/>
        <v/>
      </c>
      <c r="E627" s="190"/>
    </row>
    <row r="628" spans="1:5" ht="15">
      <c r="A628" s="190" t="str">
        <f t="shared" ca="1" si="28"/>
        <v/>
      </c>
      <c r="B628" s="190" t="str">
        <f ca="1">IF(LEFT('$Misc'!R27,5)="ERROR","",IF(COUNTIF('CSV-Stat'!$E$7:$E$206,'$Misc'!R27)&gt;0,'$Misc'!R27,""))</f>
        <v/>
      </c>
      <c r="C628" s="190" t="str">
        <f t="shared" ca="1" si="29"/>
        <v/>
      </c>
      <c r="D628" s="190" t="str">
        <f t="shared" ca="1" si="30"/>
        <v/>
      </c>
      <c r="E628" s="190"/>
    </row>
    <row r="629" spans="1:5" ht="15">
      <c r="A629" s="190" t="str">
        <f t="shared" ca="1" si="28"/>
        <v/>
      </c>
      <c r="B629" s="190" t="str">
        <f ca="1">IF(LEFT('$Misc'!R28,5)="ERROR","",IF(COUNTIF('CSV-Stat'!$E$7:$E$206,'$Misc'!R28)&gt;0,'$Misc'!R28,""))</f>
        <v/>
      </c>
      <c r="C629" s="190" t="str">
        <f t="shared" ca="1" si="29"/>
        <v/>
      </c>
      <c r="D629" s="190" t="str">
        <f t="shared" ca="1" si="30"/>
        <v/>
      </c>
      <c r="E629" s="190"/>
    </row>
    <row r="630" spans="1:5" ht="15">
      <c r="A630" s="190" t="str">
        <f t="shared" ca="1" si="28"/>
        <v/>
      </c>
      <c r="B630" s="190" t="str">
        <f ca="1">IF(LEFT('$Misc'!R29,5)="ERROR","",IF(COUNTIF('CSV-Stat'!$E$7:$E$206,'$Misc'!R29)&gt;0,'$Misc'!R29,""))</f>
        <v/>
      </c>
      <c r="C630" s="190" t="str">
        <f t="shared" ca="1" si="29"/>
        <v/>
      </c>
      <c r="D630" s="190" t="str">
        <f t="shared" ca="1" si="30"/>
        <v/>
      </c>
      <c r="E630" s="190"/>
    </row>
    <row r="631" spans="1:5" ht="15">
      <c r="A631" s="190" t="str">
        <f t="shared" ca="1" si="28"/>
        <v/>
      </c>
      <c r="B631" s="190" t="str">
        <f ca="1">IF(LEFT('$Misc'!R30,5)="ERROR","",IF(COUNTIF('CSV-Stat'!$E$7:$E$206,'$Misc'!R30)&gt;0,'$Misc'!R30,""))</f>
        <v/>
      </c>
      <c r="C631" s="190" t="str">
        <f t="shared" ca="1" si="29"/>
        <v/>
      </c>
      <c r="D631" s="190" t="str">
        <f t="shared" ca="1" si="30"/>
        <v/>
      </c>
      <c r="E631" s="190"/>
    </row>
    <row r="632" spans="1:5" ht="15">
      <c r="A632" s="190" t="str">
        <f t="shared" ca="1" si="28"/>
        <v/>
      </c>
      <c r="B632" s="190" t="str">
        <f ca="1">IF(LEFT('$Misc'!R31,5)="ERROR","",IF(COUNTIF('CSV-Stat'!$E$7:$E$206,'$Misc'!R31)&gt;0,'$Misc'!R31,""))</f>
        <v/>
      </c>
      <c r="C632" s="190" t="str">
        <f t="shared" ca="1" si="29"/>
        <v/>
      </c>
      <c r="D632" s="190" t="str">
        <f t="shared" ca="1" si="30"/>
        <v/>
      </c>
      <c r="E632" s="190"/>
    </row>
    <row r="633" spans="1:5" ht="15">
      <c r="A633" s="190" t="str">
        <f t="shared" ca="1" si="28"/>
        <v/>
      </c>
      <c r="B633" s="190" t="str">
        <f ca="1">IF(LEFT('$Misc'!R32,5)="ERROR","",IF(COUNTIF('CSV-Stat'!$E$7:$E$206,'$Misc'!R32)&gt;0,'$Misc'!R32,""))</f>
        <v/>
      </c>
      <c r="C633" s="190" t="str">
        <f t="shared" ca="1" si="29"/>
        <v/>
      </c>
      <c r="D633" s="190" t="str">
        <f t="shared" ca="1" si="30"/>
        <v/>
      </c>
      <c r="E633" s="190"/>
    </row>
    <row r="634" spans="1:5" ht="15">
      <c r="A634" s="190" t="str">
        <f t="shared" ref="A634:A697" ca="1" si="31">IF(B634="","","ThermostatSetpoint:DualSetpoint,")</f>
        <v/>
      </c>
      <c r="B634" s="190" t="str">
        <f ca="1">IF(LEFT('$Misc'!R33,5)="ERROR","",IF(COUNTIF('CSV-Stat'!$E$7:$E$206,'$Misc'!R33)&gt;0,'$Misc'!R33,""))</f>
        <v/>
      </c>
      <c r="C634" s="190" t="str">
        <f t="shared" ca="1" si="29"/>
        <v/>
      </c>
      <c r="D634" s="190" t="str">
        <f t="shared" ca="1" si="30"/>
        <v/>
      </c>
      <c r="E634" s="190"/>
    </row>
    <row r="635" spans="1:5" ht="15">
      <c r="A635" s="190" t="str">
        <f t="shared" ca="1" si="31"/>
        <v/>
      </c>
      <c r="B635" s="190" t="str">
        <f ca="1">IF(LEFT('$Misc'!R34,5)="ERROR","",IF(COUNTIF('CSV-Stat'!$E$7:$E$206,'$Misc'!R34)&gt;0,'$Misc'!R34,""))</f>
        <v/>
      </c>
      <c r="C635" s="190" t="str">
        <f t="shared" ca="1" si="29"/>
        <v/>
      </c>
      <c r="D635" s="190" t="str">
        <f t="shared" ca="1" si="30"/>
        <v/>
      </c>
      <c r="E635" s="190"/>
    </row>
    <row r="636" spans="1:5" ht="15">
      <c r="A636" s="190" t="str">
        <f t="shared" ca="1" si="31"/>
        <v/>
      </c>
      <c r="B636" s="190" t="str">
        <f ca="1">IF(LEFT('$Misc'!R35,5)="ERROR","",IF(COUNTIF('CSV-Stat'!$E$7:$E$206,'$Misc'!R35)&gt;0,'$Misc'!R35,""))</f>
        <v/>
      </c>
      <c r="C636" s="190" t="str">
        <f t="shared" ca="1" si="29"/>
        <v/>
      </c>
      <c r="D636" s="190" t="str">
        <f t="shared" ca="1" si="30"/>
        <v/>
      </c>
      <c r="E636" s="190"/>
    </row>
    <row r="637" spans="1:5" ht="15">
      <c r="A637" s="190" t="str">
        <f t="shared" ca="1" si="31"/>
        <v/>
      </c>
      <c r="B637" s="190" t="str">
        <f ca="1">IF(LEFT('$Misc'!R36,5)="ERROR","",IF(COUNTIF('CSV-Stat'!$E$7:$E$206,'$Misc'!R36)&gt;0,'$Misc'!R36,""))</f>
        <v/>
      </c>
      <c r="C637" s="190" t="str">
        <f t="shared" ca="1" si="29"/>
        <v/>
      </c>
      <c r="D637" s="190" t="str">
        <f t="shared" ca="1" si="30"/>
        <v/>
      </c>
      <c r="E637" s="190"/>
    </row>
    <row r="638" spans="1:5" ht="15">
      <c r="A638" s="190" t="str">
        <f t="shared" ca="1" si="31"/>
        <v/>
      </c>
      <c r="B638" s="190" t="str">
        <f ca="1">IF(LEFT('$Misc'!R37,5)="ERROR","",IF(COUNTIF('CSV-Stat'!$E$7:$E$206,'$Misc'!R37)&gt;0,'$Misc'!R37,""))</f>
        <v/>
      </c>
      <c r="C638" s="190" t="str">
        <f t="shared" ca="1" si="29"/>
        <v/>
      </c>
      <c r="D638" s="190" t="str">
        <f t="shared" ca="1" si="30"/>
        <v/>
      </c>
      <c r="E638" s="190"/>
    </row>
    <row r="639" spans="1:5" ht="15">
      <c r="A639" s="190" t="str">
        <f t="shared" ca="1" si="31"/>
        <v/>
      </c>
      <c r="B639" s="190" t="str">
        <f ca="1">IF(LEFT('$Misc'!R38,5)="ERROR","",IF(COUNTIF('CSV-Stat'!$E$7:$E$206,'$Misc'!R38)&gt;0,'$Misc'!R38,""))</f>
        <v/>
      </c>
      <c r="C639" s="190" t="str">
        <f t="shared" ca="1" si="29"/>
        <v/>
      </c>
      <c r="D639" s="190" t="str">
        <f t="shared" ca="1" si="30"/>
        <v/>
      </c>
      <c r="E639" s="190"/>
    </row>
    <row r="640" spans="1:5" ht="15">
      <c r="A640" s="190" t="str">
        <f t="shared" ca="1" si="31"/>
        <v/>
      </c>
      <c r="B640" s="190" t="str">
        <f ca="1">IF(LEFT('$Misc'!R39,5)="ERROR","",IF(COUNTIF('CSV-Stat'!$E$7:$E$206,'$Misc'!R39)&gt;0,'$Misc'!R39,""))</f>
        <v/>
      </c>
      <c r="C640" s="190" t="str">
        <f t="shared" ca="1" si="29"/>
        <v/>
      </c>
      <c r="D640" s="190" t="str">
        <f t="shared" ca="1" si="30"/>
        <v/>
      </c>
      <c r="E640" s="190"/>
    </row>
    <row r="641" spans="1:5" ht="15">
      <c r="A641" s="190" t="str">
        <f t="shared" ca="1" si="31"/>
        <v/>
      </c>
      <c r="B641" s="190" t="str">
        <f ca="1">IF(LEFT('$Misc'!R40,5)="ERROR","",IF(COUNTIF('CSV-Stat'!$E$7:$E$206,'$Misc'!R40)&gt;0,'$Misc'!R40,""))</f>
        <v/>
      </c>
      <c r="C641" s="190" t="str">
        <f t="shared" ca="1" si="29"/>
        <v/>
      </c>
      <c r="D641" s="190" t="str">
        <f t="shared" ca="1" si="30"/>
        <v/>
      </c>
      <c r="E641" s="190"/>
    </row>
    <row r="642" spans="1:5" ht="15">
      <c r="A642" s="190" t="str">
        <f t="shared" ca="1" si="31"/>
        <v/>
      </c>
      <c r="B642" s="190" t="str">
        <f ca="1">IF(LEFT('$Misc'!R41,5)="ERROR","",IF(COUNTIF('CSV-Stat'!$E$7:$E$206,'$Misc'!R41)&gt;0,'$Misc'!R41,""))</f>
        <v/>
      </c>
      <c r="C642" s="190" t="str">
        <f t="shared" ca="1" si="29"/>
        <v/>
      </c>
      <c r="D642" s="190" t="str">
        <f t="shared" ca="1" si="30"/>
        <v/>
      </c>
      <c r="E642" s="190"/>
    </row>
    <row r="643" spans="1:5" ht="15">
      <c r="A643" s="190" t="str">
        <f t="shared" ca="1" si="31"/>
        <v/>
      </c>
      <c r="B643" s="190" t="str">
        <f ca="1">IF(LEFT('$Misc'!R42,5)="ERROR","",IF(COUNTIF('CSV-Stat'!$E$7:$E$206,'$Misc'!R42)&gt;0,'$Misc'!R42,""))</f>
        <v/>
      </c>
      <c r="C643" s="190" t="str">
        <f t="shared" ca="1" si="29"/>
        <v/>
      </c>
      <c r="D643" s="190" t="str">
        <f t="shared" ca="1" si="30"/>
        <v/>
      </c>
      <c r="E643" s="190"/>
    </row>
    <row r="644" spans="1:5" ht="15">
      <c r="A644" s="190" t="str">
        <f t="shared" ca="1" si="31"/>
        <v/>
      </c>
      <c r="B644" s="190" t="str">
        <f ca="1">IF(LEFT('$Misc'!R43,5)="ERROR","",IF(COUNTIF('CSV-Stat'!$E$7:$E$206,'$Misc'!R43)&gt;0,'$Misc'!R43,""))</f>
        <v/>
      </c>
      <c r="C644" s="190" t="str">
        <f t="shared" ca="1" si="29"/>
        <v/>
      </c>
      <c r="D644" s="190" t="str">
        <f t="shared" ca="1" si="30"/>
        <v/>
      </c>
      <c r="E644" s="190"/>
    </row>
    <row r="645" spans="1:5" ht="15">
      <c r="A645" s="190" t="str">
        <f t="shared" ca="1" si="31"/>
        <v/>
      </c>
      <c r="B645" s="190" t="str">
        <f ca="1">IF(LEFT('$Misc'!R44,5)="ERROR","",IF(COUNTIF('CSV-Stat'!$E$7:$E$206,'$Misc'!R44)&gt;0,'$Misc'!R44,""))</f>
        <v/>
      </c>
      <c r="C645" s="190" t="str">
        <f t="shared" ca="1" si="29"/>
        <v/>
      </c>
      <c r="D645" s="190" t="str">
        <f t="shared" ca="1" si="30"/>
        <v/>
      </c>
      <c r="E645" s="190"/>
    </row>
    <row r="646" spans="1:5" ht="15">
      <c r="A646" s="190" t="str">
        <f t="shared" ca="1" si="31"/>
        <v/>
      </c>
      <c r="B646" s="190" t="str">
        <f ca="1">IF(LEFT('$Misc'!R45,5)="ERROR","",IF(COUNTIF('CSV-Stat'!$E$7:$E$206,'$Misc'!R45)&gt;0,'$Misc'!R45,""))</f>
        <v/>
      </c>
      <c r="C646" s="190" t="str">
        <f t="shared" ca="1" si="29"/>
        <v/>
      </c>
      <c r="D646" s="190" t="str">
        <f t="shared" ca="1" si="30"/>
        <v/>
      </c>
      <c r="E646" s="190"/>
    </row>
    <row r="647" spans="1:5" ht="15">
      <c r="A647" s="190" t="str">
        <f t="shared" ca="1" si="31"/>
        <v/>
      </c>
      <c r="B647" s="190" t="str">
        <f ca="1">IF(LEFT('$Misc'!R46,5)="ERROR","",IF(COUNTIF('CSV-Stat'!$E$7:$E$206,'$Misc'!R46)&gt;0,'$Misc'!R46,""))</f>
        <v/>
      </c>
      <c r="C647" s="190" t="str">
        <f t="shared" ca="1" si="29"/>
        <v/>
      </c>
      <c r="D647" s="190" t="str">
        <f t="shared" ca="1" si="30"/>
        <v/>
      </c>
      <c r="E647" s="190"/>
    </row>
    <row r="648" spans="1:5" ht="15">
      <c r="A648" s="190" t="str">
        <f t="shared" ca="1" si="31"/>
        <v/>
      </c>
      <c r="B648" s="190" t="str">
        <f ca="1">IF(LEFT('$Misc'!R47,5)="ERROR","",IF(COUNTIF('CSV-Stat'!$E$7:$E$206,'$Misc'!R47)&gt;0,'$Misc'!R47,""))</f>
        <v/>
      </c>
      <c r="C648" s="190" t="str">
        <f t="shared" ref="C648:C711" ca="1" si="32">IF(B648="","","Tstat Sch "&amp;RIGHT(LEFT(B648,25),11)&amp;",")</f>
        <v/>
      </c>
      <c r="D648" s="190" t="str">
        <f t="shared" ref="D648:D711" ca="1" si="33">IF(B648="","","Tstat Sch "&amp;LEFT(B648,11)&amp;" ;")</f>
        <v/>
      </c>
      <c r="E648" s="190"/>
    </row>
    <row r="649" spans="1:5" ht="15">
      <c r="A649" s="190" t="str">
        <f t="shared" ca="1" si="31"/>
        <v/>
      </c>
      <c r="B649" s="190" t="str">
        <f ca="1">IF(LEFT('$Misc'!R48,5)="ERROR","",IF(COUNTIF('CSV-Stat'!$E$7:$E$206,'$Misc'!R48)&gt;0,'$Misc'!R48,""))</f>
        <v/>
      </c>
      <c r="C649" s="190" t="str">
        <f t="shared" ca="1" si="32"/>
        <v/>
      </c>
      <c r="D649" s="190" t="str">
        <f t="shared" ca="1" si="33"/>
        <v/>
      </c>
      <c r="E649" s="190"/>
    </row>
    <row r="650" spans="1:5" ht="15">
      <c r="A650" s="190" t="str">
        <f t="shared" ca="1" si="31"/>
        <v/>
      </c>
      <c r="B650" s="190" t="str">
        <f ca="1">IF(LEFT('$Misc'!R49,5)="ERROR","",IF(COUNTIF('CSV-Stat'!$E$7:$E$206,'$Misc'!R49)&gt;0,'$Misc'!R49,""))</f>
        <v/>
      </c>
      <c r="C650" s="190" t="str">
        <f t="shared" ca="1" si="32"/>
        <v/>
      </c>
      <c r="D650" s="190" t="str">
        <f t="shared" ca="1" si="33"/>
        <v/>
      </c>
      <c r="E650" s="190"/>
    </row>
    <row r="651" spans="1:5" ht="15">
      <c r="A651" s="190" t="str">
        <f t="shared" ca="1" si="31"/>
        <v/>
      </c>
      <c r="B651" s="190" t="str">
        <f ca="1">IF(LEFT('$Misc'!R50,5)="ERROR","",IF(COUNTIF('CSV-Stat'!$E$7:$E$206,'$Misc'!R50)&gt;0,'$Misc'!R50,""))</f>
        <v/>
      </c>
      <c r="C651" s="190" t="str">
        <f t="shared" ca="1" si="32"/>
        <v/>
      </c>
      <c r="D651" s="190" t="str">
        <f t="shared" ca="1" si="33"/>
        <v/>
      </c>
      <c r="E651" s="190"/>
    </row>
    <row r="652" spans="1:5" ht="15">
      <c r="A652" s="190" t="str">
        <f t="shared" ca="1" si="31"/>
        <v/>
      </c>
      <c r="B652" s="190" t="str">
        <f ca="1">IF(LEFT('$Misc'!R51,5)="ERROR","",IF(COUNTIF('CSV-Stat'!$E$7:$E$206,'$Misc'!R51)&gt;0,'$Misc'!R51,""))</f>
        <v/>
      </c>
      <c r="C652" s="190" t="str">
        <f t="shared" ca="1" si="32"/>
        <v/>
      </c>
      <c r="D652" s="190" t="str">
        <f t="shared" ca="1" si="33"/>
        <v/>
      </c>
      <c r="E652" s="190"/>
    </row>
    <row r="653" spans="1:5" ht="15">
      <c r="A653" s="190" t="str">
        <f t="shared" ca="1" si="31"/>
        <v/>
      </c>
      <c r="B653" s="190" t="str">
        <f ca="1">IF(LEFT('$Misc'!R52,5)="ERROR","",IF(COUNTIF('CSV-Stat'!$E$7:$E$206,'$Misc'!R52)&gt;0,'$Misc'!R52,""))</f>
        <v/>
      </c>
      <c r="C653" s="190" t="str">
        <f t="shared" ca="1" si="32"/>
        <v/>
      </c>
      <c r="D653" s="190" t="str">
        <f t="shared" ca="1" si="33"/>
        <v/>
      </c>
      <c r="E653" s="190"/>
    </row>
    <row r="654" spans="1:5" ht="15">
      <c r="A654" s="190" t="str">
        <f t="shared" ca="1" si="31"/>
        <v/>
      </c>
      <c r="B654" s="190" t="str">
        <f ca="1">IF(LEFT('$Misc'!R53,5)="ERROR","",IF(COUNTIF('CSV-Stat'!$E$7:$E$206,'$Misc'!R53)&gt;0,'$Misc'!R53,""))</f>
        <v/>
      </c>
      <c r="C654" s="190" t="str">
        <f t="shared" ca="1" si="32"/>
        <v/>
      </c>
      <c r="D654" s="190" t="str">
        <f t="shared" ca="1" si="33"/>
        <v/>
      </c>
      <c r="E654" s="190"/>
    </row>
    <row r="655" spans="1:5" ht="15">
      <c r="A655" s="190" t="str">
        <f t="shared" ca="1" si="31"/>
        <v/>
      </c>
      <c r="B655" s="190" t="str">
        <f ca="1">IF(LEFT('$Misc'!R54,5)="ERROR","",IF(COUNTIF('CSV-Stat'!$E$7:$E$206,'$Misc'!R54)&gt;0,'$Misc'!R54,""))</f>
        <v/>
      </c>
      <c r="C655" s="190" t="str">
        <f t="shared" ca="1" si="32"/>
        <v/>
      </c>
      <c r="D655" s="190" t="str">
        <f t="shared" ca="1" si="33"/>
        <v/>
      </c>
      <c r="E655" s="190"/>
    </row>
    <row r="656" spans="1:5" ht="15">
      <c r="A656" s="190" t="str">
        <f t="shared" ca="1" si="31"/>
        <v/>
      </c>
      <c r="B656" s="190" t="str">
        <f ca="1">IF(LEFT('$Misc'!R55,5)="ERROR","",IF(COUNTIF('CSV-Stat'!$E$7:$E$206,'$Misc'!R55)&gt;0,'$Misc'!R55,""))</f>
        <v/>
      </c>
      <c r="C656" s="190" t="str">
        <f t="shared" ca="1" si="32"/>
        <v/>
      </c>
      <c r="D656" s="190" t="str">
        <f t="shared" ca="1" si="33"/>
        <v/>
      </c>
      <c r="E656" s="190"/>
    </row>
    <row r="657" spans="1:5" ht="15">
      <c r="A657" s="190" t="str">
        <f t="shared" ca="1" si="31"/>
        <v/>
      </c>
      <c r="B657" s="190" t="str">
        <f ca="1">IF(LEFT('$Misc'!R56,5)="ERROR","",IF(COUNTIF('CSV-Stat'!$E$7:$E$206,'$Misc'!R56)&gt;0,'$Misc'!R56,""))</f>
        <v/>
      </c>
      <c r="C657" s="190" t="str">
        <f t="shared" ca="1" si="32"/>
        <v/>
      </c>
      <c r="D657" s="190" t="str">
        <f t="shared" ca="1" si="33"/>
        <v/>
      </c>
      <c r="E657" s="190"/>
    </row>
    <row r="658" spans="1:5" ht="15">
      <c r="A658" s="190" t="str">
        <f t="shared" si="31"/>
        <v/>
      </c>
      <c r="B658" s="190" t="str">
        <f>IF(LEFT('$Misc'!S7,5)="ERROR","",IF(COUNTIF('CSV-Stat'!$E$7:$E$206,'$Misc'!S7)&gt;0,'$Misc'!S7,""))</f>
        <v/>
      </c>
      <c r="C658" s="190" t="str">
        <f t="shared" si="32"/>
        <v/>
      </c>
      <c r="D658" s="190" t="str">
        <f t="shared" si="33"/>
        <v/>
      </c>
      <c r="E658" s="190"/>
    </row>
    <row r="659" spans="1:5" ht="15">
      <c r="A659" s="190" t="str">
        <f t="shared" si="31"/>
        <v/>
      </c>
      <c r="B659" s="190" t="str">
        <f>IF(LEFT('$Misc'!S8,5)="ERROR","",IF(COUNTIF('CSV-Stat'!$E$7:$E$206,'$Misc'!S8)&gt;0,'$Misc'!S8,""))</f>
        <v/>
      </c>
      <c r="C659" s="190" t="str">
        <f t="shared" si="32"/>
        <v/>
      </c>
      <c r="D659" s="190" t="str">
        <f t="shared" si="33"/>
        <v/>
      </c>
      <c r="E659" s="190"/>
    </row>
    <row r="660" spans="1:5" ht="15">
      <c r="A660" s="190" t="str">
        <f t="shared" si="31"/>
        <v/>
      </c>
      <c r="B660" s="190" t="str">
        <f>IF(LEFT('$Misc'!S9,5)="ERROR","",IF(COUNTIF('CSV-Stat'!$E$7:$E$206,'$Misc'!S9)&gt;0,'$Misc'!S9,""))</f>
        <v/>
      </c>
      <c r="C660" s="190" t="str">
        <f t="shared" si="32"/>
        <v/>
      </c>
      <c r="D660" s="190" t="str">
        <f t="shared" si="33"/>
        <v/>
      </c>
      <c r="E660" s="190"/>
    </row>
    <row r="661" spans="1:5" ht="15">
      <c r="A661" s="190" t="str">
        <f t="shared" si="31"/>
        <v/>
      </c>
      <c r="B661" s="190" t="str">
        <f>IF(LEFT('$Misc'!S10,5)="ERROR","",IF(COUNTIF('CSV-Stat'!$E$7:$E$206,'$Misc'!S10)&gt;0,'$Misc'!S10,""))</f>
        <v/>
      </c>
      <c r="C661" s="190" t="str">
        <f t="shared" si="32"/>
        <v/>
      </c>
      <c r="D661" s="190" t="str">
        <f t="shared" si="33"/>
        <v/>
      </c>
      <c r="E661" s="190"/>
    </row>
    <row r="662" spans="1:5" ht="15">
      <c r="A662" s="190" t="str">
        <f t="shared" si="31"/>
        <v/>
      </c>
      <c r="B662" s="190" t="str">
        <f>IF(LEFT('$Misc'!S11,5)="ERROR","",IF(COUNTIF('CSV-Stat'!$E$7:$E$206,'$Misc'!S11)&gt;0,'$Misc'!S11,""))</f>
        <v/>
      </c>
      <c r="C662" s="190" t="str">
        <f t="shared" si="32"/>
        <v/>
      </c>
      <c r="D662" s="190" t="str">
        <f t="shared" si="33"/>
        <v/>
      </c>
      <c r="E662" s="190"/>
    </row>
    <row r="663" spans="1:5" ht="15">
      <c r="A663" s="190" t="str">
        <f t="shared" si="31"/>
        <v/>
      </c>
      <c r="B663" s="190" t="str">
        <f>IF(LEFT('$Misc'!S12,5)="ERROR","",IF(COUNTIF('CSV-Stat'!$E$7:$E$206,'$Misc'!S12)&gt;0,'$Misc'!S12,""))</f>
        <v/>
      </c>
      <c r="C663" s="190" t="str">
        <f t="shared" si="32"/>
        <v/>
      </c>
      <c r="D663" s="190" t="str">
        <f t="shared" si="33"/>
        <v/>
      </c>
      <c r="E663" s="190"/>
    </row>
    <row r="664" spans="1:5" ht="15">
      <c r="A664" s="190" t="str">
        <f t="shared" si="31"/>
        <v/>
      </c>
      <c r="B664" s="190" t="str">
        <f>IF(LEFT('$Misc'!S13,5)="ERROR","",IF(COUNTIF('CSV-Stat'!$E$7:$E$206,'$Misc'!S13)&gt;0,'$Misc'!S13,""))</f>
        <v/>
      </c>
      <c r="C664" s="190" t="str">
        <f t="shared" si="32"/>
        <v/>
      </c>
      <c r="D664" s="190" t="str">
        <f t="shared" si="33"/>
        <v/>
      </c>
      <c r="E664" s="190"/>
    </row>
    <row r="665" spans="1:5" ht="15">
      <c r="A665" s="190" t="str">
        <f t="shared" si="31"/>
        <v/>
      </c>
      <c r="B665" s="190" t="str">
        <f>IF(LEFT('$Misc'!S14,5)="ERROR","",IF(COUNTIF('CSV-Stat'!$E$7:$E$206,'$Misc'!S14)&gt;0,'$Misc'!S14,""))</f>
        <v/>
      </c>
      <c r="C665" s="190" t="str">
        <f t="shared" si="32"/>
        <v/>
      </c>
      <c r="D665" s="190" t="str">
        <f t="shared" si="33"/>
        <v/>
      </c>
      <c r="E665" s="190"/>
    </row>
    <row r="666" spans="1:5" ht="15">
      <c r="A666" s="190" t="str">
        <f t="shared" si="31"/>
        <v/>
      </c>
      <c r="B666" s="190" t="str">
        <f>IF(LEFT('$Misc'!S15,5)="ERROR","",IF(COUNTIF('CSV-Stat'!$E$7:$E$206,'$Misc'!S15)&gt;0,'$Misc'!S15,""))</f>
        <v/>
      </c>
      <c r="C666" s="190" t="str">
        <f t="shared" si="32"/>
        <v/>
      </c>
      <c r="D666" s="190" t="str">
        <f t="shared" si="33"/>
        <v/>
      </c>
      <c r="E666" s="190"/>
    </row>
    <row r="667" spans="1:5" ht="15">
      <c r="A667" s="190" t="str">
        <f t="shared" si="31"/>
        <v/>
      </c>
      <c r="B667" s="190" t="str">
        <f>IF(LEFT('$Misc'!S16,5)="ERROR","",IF(COUNTIF('CSV-Stat'!$E$7:$E$206,'$Misc'!S16)&gt;0,'$Misc'!S16,""))</f>
        <v/>
      </c>
      <c r="C667" s="190" t="str">
        <f t="shared" si="32"/>
        <v/>
      </c>
      <c r="D667" s="190" t="str">
        <f t="shared" si="33"/>
        <v/>
      </c>
      <c r="E667" s="190"/>
    </row>
    <row r="668" spans="1:5" ht="15">
      <c r="A668" s="190" t="str">
        <f t="shared" si="31"/>
        <v/>
      </c>
      <c r="B668" s="190" t="str">
        <f>IF(LEFT('$Misc'!S17,5)="ERROR","",IF(COUNTIF('CSV-Stat'!$E$7:$E$206,'$Misc'!S17)&gt;0,'$Misc'!S17,""))</f>
        <v/>
      </c>
      <c r="C668" s="190" t="str">
        <f t="shared" si="32"/>
        <v/>
      </c>
      <c r="D668" s="190" t="str">
        <f t="shared" si="33"/>
        <v/>
      </c>
      <c r="E668" s="190"/>
    </row>
    <row r="669" spans="1:5" ht="15">
      <c r="A669" s="190" t="str">
        <f t="shared" ca="1" si="31"/>
        <v/>
      </c>
      <c r="B669" s="190" t="str">
        <f ca="1">IF(LEFT('$Misc'!S18,5)="ERROR","",IF(COUNTIF('CSV-Stat'!$E$7:$E$206,'$Misc'!S18)&gt;0,'$Misc'!S18,""))</f>
        <v/>
      </c>
      <c r="C669" s="190" t="str">
        <f t="shared" ca="1" si="32"/>
        <v/>
      </c>
      <c r="D669" s="190" t="str">
        <f t="shared" ca="1" si="33"/>
        <v/>
      </c>
      <c r="E669" s="190"/>
    </row>
    <row r="670" spans="1:5" ht="15">
      <c r="A670" s="190" t="str">
        <f t="shared" ca="1" si="31"/>
        <v/>
      </c>
      <c r="B670" s="190" t="str">
        <f ca="1">IF(LEFT('$Misc'!S19,5)="ERROR","",IF(COUNTIF('CSV-Stat'!$E$7:$E$206,'$Misc'!S19)&gt;0,'$Misc'!S19,""))</f>
        <v/>
      </c>
      <c r="C670" s="190" t="str">
        <f t="shared" ca="1" si="32"/>
        <v/>
      </c>
      <c r="D670" s="190" t="str">
        <f t="shared" ca="1" si="33"/>
        <v/>
      </c>
      <c r="E670" s="190"/>
    </row>
    <row r="671" spans="1:5" ht="15">
      <c r="A671" s="190" t="str">
        <f t="shared" ca="1" si="31"/>
        <v/>
      </c>
      <c r="B671" s="190" t="str">
        <f ca="1">IF(LEFT('$Misc'!S20,5)="ERROR","",IF(COUNTIF('CSV-Stat'!$E$7:$E$206,'$Misc'!S20)&gt;0,'$Misc'!S20,""))</f>
        <v/>
      </c>
      <c r="C671" s="190" t="str">
        <f t="shared" ca="1" si="32"/>
        <v/>
      </c>
      <c r="D671" s="190" t="str">
        <f t="shared" ca="1" si="33"/>
        <v/>
      </c>
      <c r="E671" s="190"/>
    </row>
    <row r="672" spans="1:5" ht="15">
      <c r="A672" s="190" t="str">
        <f t="shared" ca="1" si="31"/>
        <v/>
      </c>
      <c r="B672" s="190" t="str">
        <f ca="1">IF(LEFT('$Misc'!S21,5)="ERROR","",IF(COUNTIF('CSV-Stat'!$E$7:$E$206,'$Misc'!S21)&gt;0,'$Misc'!S21,""))</f>
        <v/>
      </c>
      <c r="C672" s="190" t="str">
        <f t="shared" ca="1" si="32"/>
        <v/>
      </c>
      <c r="D672" s="190" t="str">
        <f t="shared" ca="1" si="33"/>
        <v/>
      </c>
      <c r="E672" s="190"/>
    </row>
    <row r="673" spans="1:5" ht="15">
      <c r="A673" s="190" t="str">
        <f t="shared" ca="1" si="31"/>
        <v/>
      </c>
      <c r="B673" s="190" t="str">
        <f ca="1">IF(LEFT('$Misc'!S22,5)="ERROR","",IF(COUNTIF('CSV-Stat'!$E$7:$E$206,'$Misc'!S22)&gt;0,'$Misc'!S22,""))</f>
        <v/>
      </c>
      <c r="C673" s="190" t="str">
        <f t="shared" ca="1" si="32"/>
        <v/>
      </c>
      <c r="D673" s="190" t="str">
        <f t="shared" ca="1" si="33"/>
        <v/>
      </c>
      <c r="E673" s="190"/>
    </row>
    <row r="674" spans="1:5" ht="15">
      <c r="A674" s="190" t="str">
        <f t="shared" ca="1" si="31"/>
        <v/>
      </c>
      <c r="B674" s="190" t="str">
        <f ca="1">IF(LEFT('$Misc'!S23,5)="ERROR","",IF(COUNTIF('CSV-Stat'!$E$7:$E$206,'$Misc'!S23)&gt;0,'$Misc'!S23,""))</f>
        <v/>
      </c>
      <c r="C674" s="190" t="str">
        <f t="shared" ca="1" si="32"/>
        <v/>
      </c>
      <c r="D674" s="190" t="str">
        <f t="shared" ca="1" si="33"/>
        <v/>
      </c>
      <c r="E674" s="190"/>
    </row>
    <row r="675" spans="1:5" ht="15">
      <c r="A675" s="190" t="str">
        <f t="shared" ca="1" si="31"/>
        <v/>
      </c>
      <c r="B675" s="190" t="str">
        <f ca="1">IF(LEFT('$Misc'!S24,5)="ERROR","",IF(COUNTIF('CSV-Stat'!$E$7:$E$206,'$Misc'!S24)&gt;0,'$Misc'!S24,""))</f>
        <v/>
      </c>
      <c r="C675" s="190" t="str">
        <f t="shared" ca="1" si="32"/>
        <v/>
      </c>
      <c r="D675" s="190" t="str">
        <f t="shared" ca="1" si="33"/>
        <v/>
      </c>
      <c r="E675" s="190"/>
    </row>
    <row r="676" spans="1:5" ht="15">
      <c r="A676" s="190" t="str">
        <f t="shared" ca="1" si="31"/>
        <v/>
      </c>
      <c r="B676" s="190" t="str">
        <f ca="1">IF(LEFT('$Misc'!S25,5)="ERROR","",IF(COUNTIF('CSV-Stat'!$E$7:$E$206,'$Misc'!S25)&gt;0,'$Misc'!S25,""))</f>
        <v/>
      </c>
      <c r="C676" s="190" t="str">
        <f t="shared" ca="1" si="32"/>
        <v/>
      </c>
      <c r="D676" s="190" t="str">
        <f t="shared" ca="1" si="33"/>
        <v/>
      </c>
      <c r="E676" s="190"/>
    </row>
    <row r="677" spans="1:5" ht="15">
      <c r="A677" s="190" t="str">
        <f t="shared" ca="1" si="31"/>
        <v/>
      </c>
      <c r="B677" s="190" t="str">
        <f ca="1">IF(LEFT('$Misc'!S26,5)="ERROR","",IF(COUNTIF('CSV-Stat'!$E$7:$E$206,'$Misc'!S26)&gt;0,'$Misc'!S26,""))</f>
        <v/>
      </c>
      <c r="C677" s="190" t="str">
        <f t="shared" ca="1" si="32"/>
        <v/>
      </c>
      <c r="D677" s="190" t="str">
        <f t="shared" ca="1" si="33"/>
        <v/>
      </c>
      <c r="E677" s="190"/>
    </row>
    <row r="678" spans="1:5" ht="15">
      <c r="A678" s="190" t="str">
        <f t="shared" ca="1" si="31"/>
        <v/>
      </c>
      <c r="B678" s="190" t="str">
        <f ca="1">IF(LEFT('$Misc'!S27,5)="ERROR","",IF(COUNTIF('CSV-Stat'!$E$7:$E$206,'$Misc'!S27)&gt;0,'$Misc'!S27,""))</f>
        <v/>
      </c>
      <c r="C678" s="190" t="str">
        <f t="shared" ca="1" si="32"/>
        <v/>
      </c>
      <c r="D678" s="190" t="str">
        <f t="shared" ca="1" si="33"/>
        <v/>
      </c>
      <c r="E678" s="190"/>
    </row>
    <row r="679" spans="1:5" ht="15">
      <c r="A679" s="190" t="str">
        <f t="shared" ca="1" si="31"/>
        <v/>
      </c>
      <c r="B679" s="190" t="str">
        <f ca="1">IF(LEFT('$Misc'!S28,5)="ERROR","",IF(COUNTIF('CSV-Stat'!$E$7:$E$206,'$Misc'!S28)&gt;0,'$Misc'!S28,""))</f>
        <v/>
      </c>
      <c r="C679" s="190" t="str">
        <f t="shared" ca="1" si="32"/>
        <v/>
      </c>
      <c r="D679" s="190" t="str">
        <f t="shared" ca="1" si="33"/>
        <v/>
      </c>
      <c r="E679" s="190"/>
    </row>
    <row r="680" spans="1:5" ht="15">
      <c r="A680" s="190" t="str">
        <f t="shared" ca="1" si="31"/>
        <v/>
      </c>
      <c r="B680" s="190" t="str">
        <f ca="1">IF(LEFT('$Misc'!S29,5)="ERROR","",IF(COUNTIF('CSV-Stat'!$E$7:$E$206,'$Misc'!S29)&gt;0,'$Misc'!S29,""))</f>
        <v/>
      </c>
      <c r="C680" s="190" t="str">
        <f t="shared" ca="1" si="32"/>
        <v/>
      </c>
      <c r="D680" s="190" t="str">
        <f t="shared" ca="1" si="33"/>
        <v/>
      </c>
      <c r="E680" s="190"/>
    </row>
    <row r="681" spans="1:5" ht="15">
      <c r="A681" s="190" t="str">
        <f t="shared" ca="1" si="31"/>
        <v/>
      </c>
      <c r="B681" s="190" t="str">
        <f ca="1">IF(LEFT('$Misc'!S30,5)="ERROR","",IF(COUNTIF('CSV-Stat'!$E$7:$E$206,'$Misc'!S30)&gt;0,'$Misc'!S30,""))</f>
        <v/>
      </c>
      <c r="C681" s="190" t="str">
        <f t="shared" ca="1" si="32"/>
        <v/>
      </c>
      <c r="D681" s="190" t="str">
        <f t="shared" ca="1" si="33"/>
        <v/>
      </c>
      <c r="E681" s="190"/>
    </row>
    <row r="682" spans="1:5" ht="15">
      <c r="A682" s="190" t="str">
        <f t="shared" ca="1" si="31"/>
        <v/>
      </c>
      <c r="B682" s="190" t="str">
        <f ca="1">IF(LEFT('$Misc'!S31,5)="ERROR","",IF(COUNTIF('CSV-Stat'!$E$7:$E$206,'$Misc'!S31)&gt;0,'$Misc'!S31,""))</f>
        <v/>
      </c>
      <c r="C682" s="190" t="str">
        <f t="shared" ca="1" si="32"/>
        <v/>
      </c>
      <c r="D682" s="190" t="str">
        <f t="shared" ca="1" si="33"/>
        <v/>
      </c>
      <c r="E682" s="190"/>
    </row>
    <row r="683" spans="1:5" ht="15">
      <c r="A683" s="190" t="str">
        <f t="shared" ca="1" si="31"/>
        <v/>
      </c>
      <c r="B683" s="190" t="str">
        <f ca="1">IF(LEFT('$Misc'!S32,5)="ERROR","",IF(COUNTIF('CSV-Stat'!$E$7:$E$206,'$Misc'!S32)&gt;0,'$Misc'!S32,""))</f>
        <v/>
      </c>
      <c r="C683" s="190" t="str">
        <f t="shared" ca="1" si="32"/>
        <v/>
      </c>
      <c r="D683" s="190" t="str">
        <f t="shared" ca="1" si="33"/>
        <v/>
      </c>
      <c r="E683" s="190"/>
    </row>
    <row r="684" spans="1:5" ht="15">
      <c r="A684" s="190" t="str">
        <f t="shared" ca="1" si="31"/>
        <v/>
      </c>
      <c r="B684" s="190" t="str">
        <f ca="1">IF(LEFT('$Misc'!S33,5)="ERROR","",IF(COUNTIF('CSV-Stat'!$E$7:$E$206,'$Misc'!S33)&gt;0,'$Misc'!S33,""))</f>
        <v/>
      </c>
      <c r="C684" s="190" t="str">
        <f t="shared" ca="1" si="32"/>
        <v/>
      </c>
      <c r="D684" s="190" t="str">
        <f t="shared" ca="1" si="33"/>
        <v/>
      </c>
      <c r="E684" s="190"/>
    </row>
    <row r="685" spans="1:5" ht="15">
      <c r="A685" s="190" t="str">
        <f t="shared" ca="1" si="31"/>
        <v/>
      </c>
      <c r="B685" s="190" t="str">
        <f ca="1">IF(LEFT('$Misc'!S34,5)="ERROR","",IF(COUNTIF('CSV-Stat'!$E$7:$E$206,'$Misc'!S34)&gt;0,'$Misc'!S34,""))</f>
        <v/>
      </c>
      <c r="C685" s="190" t="str">
        <f t="shared" ca="1" si="32"/>
        <v/>
      </c>
      <c r="D685" s="190" t="str">
        <f t="shared" ca="1" si="33"/>
        <v/>
      </c>
      <c r="E685" s="190"/>
    </row>
    <row r="686" spans="1:5" ht="15">
      <c r="A686" s="190" t="str">
        <f t="shared" ca="1" si="31"/>
        <v/>
      </c>
      <c r="B686" s="190" t="str">
        <f ca="1">IF(LEFT('$Misc'!S35,5)="ERROR","",IF(COUNTIF('CSV-Stat'!$E$7:$E$206,'$Misc'!S35)&gt;0,'$Misc'!S35,""))</f>
        <v/>
      </c>
      <c r="C686" s="190" t="str">
        <f t="shared" ca="1" si="32"/>
        <v/>
      </c>
      <c r="D686" s="190" t="str">
        <f t="shared" ca="1" si="33"/>
        <v/>
      </c>
      <c r="E686" s="190"/>
    </row>
    <row r="687" spans="1:5" ht="15">
      <c r="A687" s="190" t="str">
        <f t="shared" ca="1" si="31"/>
        <v/>
      </c>
      <c r="B687" s="190" t="str">
        <f ca="1">IF(LEFT('$Misc'!S36,5)="ERROR","",IF(COUNTIF('CSV-Stat'!$E$7:$E$206,'$Misc'!S36)&gt;0,'$Misc'!S36,""))</f>
        <v/>
      </c>
      <c r="C687" s="190" t="str">
        <f t="shared" ca="1" si="32"/>
        <v/>
      </c>
      <c r="D687" s="190" t="str">
        <f t="shared" ca="1" si="33"/>
        <v/>
      </c>
      <c r="E687" s="190"/>
    </row>
    <row r="688" spans="1:5" ht="15">
      <c r="A688" s="190" t="str">
        <f t="shared" ca="1" si="31"/>
        <v/>
      </c>
      <c r="B688" s="190" t="str">
        <f ca="1">IF(LEFT('$Misc'!S37,5)="ERROR","",IF(COUNTIF('CSV-Stat'!$E$7:$E$206,'$Misc'!S37)&gt;0,'$Misc'!S37,""))</f>
        <v/>
      </c>
      <c r="C688" s="190" t="str">
        <f t="shared" ca="1" si="32"/>
        <v/>
      </c>
      <c r="D688" s="190" t="str">
        <f t="shared" ca="1" si="33"/>
        <v/>
      </c>
      <c r="E688" s="190"/>
    </row>
    <row r="689" spans="1:5" ht="15">
      <c r="A689" s="190" t="str">
        <f t="shared" ca="1" si="31"/>
        <v/>
      </c>
      <c r="B689" s="190" t="str">
        <f ca="1">IF(LEFT('$Misc'!S38,5)="ERROR","",IF(COUNTIF('CSV-Stat'!$E$7:$E$206,'$Misc'!S38)&gt;0,'$Misc'!S38,""))</f>
        <v/>
      </c>
      <c r="C689" s="190" t="str">
        <f t="shared" ca="1" si="32"/>
        <v/>
      </c>
      <c r="D689" s="190" t="str">
        <f t="shared" ca="1" si="33"/>
        <v/>
      </c>
      <c r="E689" s="190"/>
    </row>
    <row r="690" spans="1:5" ht="15">
      <c r="A690" s="190" t="str">
        <f t="shared" ca="1" si="31"/>
        <v/>
      </c>
      <c r="B690" s="190" t="str">
        <f ca="1">IF(LEFT('$Misc'!S39,5)="ERROR","",IF(COUNTIF('CSV-Stat'!$E$7:$E$206,'$Misc'!S39)&gt;0,'$Misc'!S39,""))</f>
        <v/>
      </c>
      <c r="C690" s="190" t="str">
        <f t="shared" ca="1" si="32"/>
        <v/>
      </c>
      <c r="D690" s="190" t="str">
        <f t="shared" ca="1" si="33"/>
        <v/>
      </c>
      <c r="E690" s="190"/>
    </row>
    <row r="691" spans="1:5" ht="15">
      <c r="A691" s="190" t="str">
        <f t="shared" ca="1" si="31"/>
        <v/>
      </c>
      <c r="B691" s="190" t="str">
        <f ca="1">IF(LEFT('$Misc'!S40,5)="ERROR","",IF(COUNTIF('CSV-Stat'!$E$7:$E$206,'$Misc'!S40)&gt;0,'$Misc'!S40,""))</f>
        <v/>
      </c>
      <c r="C691" s="190" t="str">
        <f t="shared" ca="1" si="32"/>
        <v/>
      </c>
      <c r="D691" s="190" t="str">
        <f t="shared" ca="1" si="33"/>
        <v/>
      </c>
      <c r="E691" s="190"/>
    </row>
    <row r="692" spans="1:5" ht="15">
      <c r="A692" s="190" t="str">
        <f t="shared" ca="1" si="31"/>
        <v/>
      </c>
      <c r="B692" s="190" t="str">
        <f ca="1">IF(LEFT('$Misc'!S41,5)="ERROR","",IF(COUNTIF('CSV-Stat'!$E$7:$E$206,'$Misc'!S41)&gt;0,'$Misc'!S41,""))</f>
        <v/>
      </c>
      <c r="C692" s="190" t="str">
        <f t="shared" ca="1" si="32"/>
        <v/>
      </c>
      <c r="D692" s="190" t="str">
        <f t="shared" ca="1" si="33"/>
        <v/>
      </c>
      <c r="E692" s="190"/>
    </row>
    <row r="693" spans="1:5" ht="15">
      <c r="A693" s="190" t="str">
        <f t="shared" ca="1" si="31"/>
        <v/>
      </c>
      <c r="B693" s="190" t="str">
        <f ca="1">IF(LEFT('$Misc'!S42,5)="ERROR","",IF(COUNTIF('CSV-Stat'!$E$7:$E$206,'$Misc'!S42)&gt;0,'$Misc'!S42,""))</f>
        <v/>
      </c>
      <c r="C693" s="190" t="str">
        <f t="shared" ca="1" si="32"/>
        <v/>
      </c>
      <c r="D693" s="190" t="str">
        <f t="shared" ca="1" si="33"/>
        <v/>
      </c>
      <c r="E693" s="190"/>
    </row>
    <row r="694" spans="1:5" ht="15">
      <c r="A694" s="190" t="str">
        <f t="shared" ca="1" si="31"/>
        <v/>
      </c>
      <c r="B694" s="190" t="str">
        <f ca="1">IF(LEFT('$Misc'!S43,5)="ERROR","",IF(COUNTIF('CSV-Stat'!$E$7:$E$206,'$Misc'!S43)&gt;0,'$Misc'!S43,""))</f>
        <v/>
      </c>
      <c r="C694" s="190" t="str">
        <f t="shared" ca="1" si="32"/>
        <v/>
      </c>
      <c r="D694" s="190" t="str">
        <f t="shared" ca="1" si="33"/>
        <v/>
      </c>
      <c r="E694" s="190"/>
    </row>
    <row r="695" spans="1:5" ht="15">
      <c r="A695" s="190" t="str">
        <f t="shared" ca="1" si="31"/>
        <v/>
      </c>
      <c r="B695" s="190" t="str">
        <f ca="1">IF(LEFT('$Misc'!S44,5)="ERROR","",IF(COUNTIF('CSV-Stat'!$E$7:$E$206,'$Misc'!S44)&gt;0,'$Misc'!S44,""))</f>
        <v/>
      </c>
      <c r="C695" s="190" t="str">
        <f t="shared" ca="1" si="32"/>
        <v/>
      </c>
      <c r="D695" s="190" t="str">
        <f t="shared" ca="1" si="33"/>
        <v/>
      </c>
      <c r="E695" s="190"/>
    </row>
    <row r="696" spans="1:5" ht="15">
      <c r="A696" s="190" t="str">
        <f t="shared" ca="1" si="31"/>
        <v/>
      </c>
      <c r="B696" s="190" t="str">
        <f ca="1">IF(LEFT('$Misc'!S45,5)="ERROR","",IF(COUNTIF('CSV-Stat'!$E$7:$E$206,'$Misc'!S45)&gt;0,'$Misc'!S45,""))</f>
        <v/>
      </c>
      <c r="C696" s="190" t="str">
        <f t="shared" ca="1" si="32"/>
        <v/>
      </c>
      <c r="D696" s="190" t="str">
        <f t="shared" ca="1" si="33"/>
        <v/>
      </c>
      <c r="E696" s="190"/>
    </row>
    <row r="697" spans="1:5" ht="15">
      <c r="A697" s="190" t="str">
        <f t="shared" ca="1" si="31"/>
        <v/>
      </c>
      <c r="B697" s="190" t="str">
        <f ca="1">IF(LEFT('$Misc'!S46,5)="ERROR","",IF(COUNTIF('CSV-Stat'!$E$7:$E$206,'$Misc'!S46)&gt;0,'$Misc'!S46,""))</f>
        <v/>
      </c>
      <c r="C697" s="190" t="str">
        <f t="shared" ca="1" si="32"/>
        <v/>
      </c>
      <c r="D697" s="190" t="str">
        <f t="shared" ca="1" si="33"/>
        <v/>
      </c>
      <c r="E697" s="190"/>
    </row>
    <row r="698" spans="1:5" ht="15">
      <c r="A698" s="190" t="str">
        <f t="shared" ref="A698:A761" ca="1" si="34">IF(B698="","","ThermostatSetpoint:DualSetpoint,")</f>
        <v/>
      </c>
      <c r="B698" s="190" t="str">
        <f ca="1">IF(LEFT('$Misc'!S47,5)="ERROR","",IF(COUNTIF('CSV-Stat'!$E$7:$E$206,'$Misc'!S47)&gt;0,'$Misc'!S47,""))</f>
        <v/>
      </c>
      <c r="C698" s="190" t="str">
        <f t="shared" ca="1" si="32"/>
        <v/>
      </c>
      <c r="D698" s="190" t="str">
        <f t="shared" ca="1" si="33"/>
        <v/>
      </c>
      <c r="E698" s="190"/>
    </row>
    <row r="699" spans="1:5" ht="15">
      <c r="A699" s="190" t="str">
        <f t="shared" ca="1" si="34"/>
        <v/>
      </c>
      <c r="B699" s="190" t="str">
        <f ca="1">IF(LEFT('$Misc'!S48,5)="ERROR","",IF(COUNTIF('CSV-Stat'!$E$7:$E$206,'$Misc'!S48)&gt;0,'$Misc'!S48,""))</f>
        <v/>
      </c>
      <c r="C699" s="190" t="str">
        <f t="shared" ca="1" si="32"/>
        <v/>
      </c>
      <c r="D699" s="190" t="str">
        <f t="shared" ca="1" si="33"/>
        <v/>
      </c>
      <c r="E699" s="190"/>
    </row>
    <row r="700" spans="1:5" ht="15">
      <c r="A700" s="190" t="str">
        <f t="shared" ca="1" si="34"/>
        <v/>
      </c>
      <c r="B700" s="190" t="str">
        <f ca="1">IF(LEFT('$Misc'!S49,5)="ERROR","",IF(COUNTIF('CSV-Stat'!$E$7:$E$206,'$Misc'!S49)&gt;0,'$Misc'!S49,""))</f>
        <v/>
      </c>
      <c r="C700" s="190" t="str">
        <f t="shared" ca="1" si="32"/>
        <v/>
      </c>
      <c r="D700" s="190" t="str">
        <f t="shared" ca="1" si="33"/>
        <v/>
      </c>
      <c r="E700" s="190"/>
    </row>
    <row r="701" spans="1:5" ht="15">
      <c r="A701" s="190" t="str">
        <f t="shared" ca="1" si="34"/>
        <v/>
      </c>
      <c r="B701" s="190" t="str">
        <f ca="1">IF(LEFT('$Misc'!S50,5)="ERROR","",IF(COUNTIF('CSV-Stat'!$E$7:$E$206,'$Misc'!S50)&gt;0,'$Misc'!S50,""))</f>
        <v/>
      </c>
      <c r="C701" s="190" t="str">
        <f t="shared" ca="1" si="32"/>
        <v/>
      </c>
      <c r="D701" s="190" t="str">
        <f t="shared" ca="1" si="33"/>
        <v/>
      </c>
      <c r="E701" s="190"/>
    </row>
    <row r="702" spans="1:5" ht="15">
      <c r="A702" s="190" t="str">
        <f t="shared" ca="1" si="34"/>
        <v/>
      </c>
      <c r="B702" s="190" t="str">
        <f ca="1">IF(LEFT('$Misc'!S51,5)="ERROR","",IF(COUNTIF('CSV-Stat'!$E$7:$E$206,'$Misc'!S51)&gt;0,'$Misc'!S51,""))</f>
        <v/>
      </c>
      <c r="C702" s="190" t="str">
        <f t="shared" ca="1" si="32"/>
        <v/>
      </c>
      <c r="D702" s="190" t="str">
        <f t="shared" ca="1" si="33"/>
        <v/>
      </c>
      <c r="E702" s="190"/>
    </row>
    <row r="703" spans="1:5" ht="15">
      <c r="A703" s="190" t="str">
        <f t="shared" ca="1" si="34"/>
        <v/>
      </c>
      <c r="B703" s="190" t="str">
        <f ca="1">IF(LEFT('$Misc'!S52,5)="ERROR","",IF(COUNTIF('CSV-Stat'!$E$7:$E$206,'$Misc'!S52)&gt;0,'$Misc'!S52,""))</f>
        <v/>
      </c>
      <c r="C703" s="190" t="str">
        <f t="shared" ca="1" si="32"/>
        <v/>
      </c>
      <c r="D703" s="190" t="str">
        <f t="shared" ca="1" si="33"/>
        <v/>
      </c>
      <c r="E703" s="190"/>
    </row>
    <row r="704" spans="1:5" ht="15">
      <c r="A704" s="190" t="str">
        <f t="shared" ca="1" si="34"/>
        <v/>
      </c>
      <c r="B704" s="190" t="str">
        <f ca="1">IF(LEFT('$Misc'!S53,5)="ERROR","",IF(COUNTIF('CSV-Stat'!$E$7:$E$206,'$Misc'!S53)&gt;0,'$Misc'!S53,""))</f>
        <v/>
      </c>
      <c r="C704" s="190" t="str">
        <f t="shared" ca="1" si="32"/>
        <v/>
      </c>
      <c r="D704" s="190" t="str">
        <f t="shared" ca="1" si="33"/>
        <v/>
      </c>
      <c r="E704" s="190"/>
    </row>
    <row r="705" spans="1:5" ht="15">
      <c r="A705" s="190" t="str">
        <f t="shared" ca="1" si="34"/>
        <v/>
      </c>
      <c r="B705" s="190" t="str">
        <f ca="1">IF(LEFT('$Misc'!S54,5)="ERROR","",IF(COUNTIF('CSV-Stat'!$E$7:$E$206,'$Misc'!S54)&gt;0,'$Misc'!S54,""))</f>
        <v/>
      </c>
      <c r="C705" s="190" t="str">
        <f t="shared" ca="1" si="32"/>
        <v/>
      </c>
      <c r="D705" s="190" t="str">
        <f t="shared" ca="1" si="33"/>
        <v/>
      </c>
      <c r="E705" s="190"/>
    </row>
    <row r="706" spans="1:5" ht="15">
      <c r="A706" s="190" t="str">
        <f t="shared" ca="1" si="34"/>
        <v/>
      </c>
      <c r="B706" s="190" t="str">
        <f ca="1">IF(LEFT('$Misc'!S55,5)="ERROR","",IF(COUNTIF('CSV-Stat'!$E$7:$E$206,'$Misc'!S55)&gt;0,'$Misc'!S55,""))</f>
        <v/>
      </c>
      <c r="C706" s="190" t="str">
        <f t="shared" ca="1" si="32"/>
        <v/>
      </c>
      <c r="D706" s="190" t="str">
        <f t="shared" ca="1" si="33"/>
        <v/>
      </c>
      <c r="E706" s="190"/>
    </row>
    <row r="707" spans="1:5" ht="15">
      <c r="A707" s="190" t="str">
        <f t="shared" ca="1" si="34"/>
        <v/>
      </c>
      <c r="B707" s="190" t="str">
        <f ca="1">IF(LEFT('$Misc'!S56,5)="ERROR","",IF(COUNTIF('CSV-Stat'!$E$7:$E$206,'$Misc'!S56)&gt;0,'$Misc'!S56,""))</f>
        <v/>
      </c>
      <c r="C707" s="190" t="str">
        <f t="shared" ca="1" si="32"/>
        <v/>
      </c>
      <c r="D707" s="190" t="str">
        <f t="shared" ca="1" si="33"/>
        <v/>
      </c>
      <c r="E707" s="190"/>
    </row>
    <row r="708" spans="1:5" ht="15">
      <c r="A708" s="190" t="str">
        <f t="shared" si="34"/>
        <v/>
      </c>
      <c r="B708" s="190" t="str">
        <f>IF(LEFT('$Misc'!T7,5)="ERROR","",IF(COUNTIF('CSV-Stat'!$E$7:$E$206,'$Misc'!T7)&gt;0,'$Misc'!T7,""))</f>
        <v/>
      </c>
      <c r="C708" s="190" t="str">
        <f t="shared" si="32"/>
        <v/>
      </c>
      <c r="D708" s="190" t="str">
        <f t="shared" si="33"/>
        <v/>
      </c>
      <c r="E708" s="190"/>
    </row>
    <row r="709" spans="1:5" ht="15">
      <c r="A709" s="190" t="str">
        <f t="shared" si="34"/>
        <v/>
      </c>
      <c r="B709" s="190" t="str">
        <f>IF(LEFT('$Misc'!T8,5)="ERROR","",IF(COUNTIF('CSV-Stat'!$E$7:$E$206,'$Misc'!T8)&gt;0,'$Misc'!T8,""))</f>
        <v/>
      </c>
      <c r="C709" s="190" t="str">
        <f t="shared" si="32"/>
        <v/>
      </c>
      <c r="D709" s="190" t="str">
        <f t="shared" si="33"/>
        <v/>
      </c>
      <c r="E709" s="190"/>
    </row>
    <row r="710" spans="1:5" ht="15">
      <c r="A710" s="190" t="str">
        <f t="shared" si="34"/>
        <v/>
      </c>
      <c r="B710" s="190" t="str">
        <f>IF(LEFT('$Misc'!T9,5)="ERROR","",IF(COUNTIF('CSV-Stat'!$E$7:$E$206,'$Misc'!T9)&gt;0,'$Misc'!T9,""))</f>
        <v/>
      </c>
      <c r="C710" s="190" t="str">
        <f t="shared" si="32"/>
        <v/>
      </c>
      <c r="D710" s="190" t="str">
        <f t="shared" si="33"/>
        <v/>
      </c>
      <c r="E710" s="190"/>
    </row>
    <row r="711" spans="1:5" ht="15">
      <c r="A711" s="190" t="str">
        <f t="shared" si="34"/>
        <v/>
      </c>
      <c r="B711" s="190" t="str">
        <f>IF(LEFT('$Misc'!T10,5)="ERROR","",IF(COUNTIF('CSV-Stat'!$E$7:$E$206,'$Misc'!T10)&gt;0,'$Misc'!T10,""))</f>
        <v/>
      </c>
      <c r="C711" s="190" t="str">
        <f t="shared" si="32"/>
        <v/>
      </c>
      <c r="D711" s="190" t="str">
        <f t="shared" si="33"/>
        <v/>
      </c>
      <c r="E711" s="190"/>
    </row>
    <row r="712" spans="1:5" ht="15">
      <c r="A712" s="190" t="str">
        <f t="shared" si="34"/>
        <v/>
      </c>
      <c r="B712" s="190" t="str">
        <f>IF(LEFT('$Misc'!T11,5)="ERROR","",IF(COUNTIF('CSV-Stat'!$E$7:$E$206,'$Misc'!T11)&gt;0,'$Misc'!T11,""))</f>
        <v/>
      </c>
      <c r="C712" s="190" t="str">
        <f t="shared" ref="C712:C775" si="35">IF(B712="","","Tstat Sch "&amp;RIGHT(LEFT(B712,25),11)&amp;",")</f>
        <v/>
      </c>
      <c r="D712" s="190" t="str">
        <f t="shared" ref="D712:D775" si="36">IF(B712="","","Tstat Sch "&amp;LEFT(B712,11)&amp;" ;")</f>
        <v/>
      </c>
      <c r="E712" s="190"/>
    </row>
    <row r="713" spans="1:5" ht="15">
      <c r="A713" s="190" t="str">
        <f t="shared" si="34"/>
        <v/>
      </c>
      <c r="B713" s="190" t="str">
        <f>IF(LEFT('$Misc'!T12,5)="ERROR","",IF(COUNTIF('CSV-Stat'!$E$7:$E$206,'$Misc'!T12)&gt;0,'$Misc'!T12,""))</f>
        <v/>
      </c>
      <c r="C713" s="190" t="str">
        <f t="shared" si="35"/>
        <v/>
      </c>
      <c r="D713" s="190" t="str">
        <f t="shared" si="36"/>
        <v/>
      </c>
      <c r="E713" s="190"/>
    </row>
    <row r="714" spans="1:5" ht="15">
      <c r="A714" s="190" t="str">
        <f t="shared" si="34"/>
        <v/>
      </c>
      <c r="B714" s="190" t="str">
        <f>IF(LEFT('$Misc'!T13,5)="ERROR","",IF(COUNTIF('CSV-Stat'!$E$7:$E$206,'$Misc'!T13)&gt;0,'$Misc'!T13,""))</f>
        <v/>
      </c>
      <c r="C714" s="190" t="str">
        <f t="shared" si="35"/>
        <v/>
      </c>
      <c r="D714" s="190" t="str">
        <f t="shared" si="36"/>
        <v/>
      </c>
      <c r="E714" s="190"/>
    </row>
    <row r="715" spans="1:5" ht="15">
      <c r="A715" s="190" t="str">
        <f t="shared" si="34"/>
        <v/>
      </c>
      <c r="B715" s="190" t="str">
        <f>IF(LEFT('$Misc'!T14,5)="ERROR","",IF(COUNTIF('CSV-Stat'!$E$7:$E$206,'$Misc'!T14)&gt;0,'$Misc'!T14,""))</f>
        <v/>
      </c>
      <c r="C715" s="190" t="str">
        <f t="shared" si="35"/>
        <v/>
      </c>
      <c r="D715" s="190" t="str">
        <f t="shared" si="36"/>
        <v/>
      </c>
      <c r="E715" s="190"/>
    </row>
    <row r="716" spans="1:5" ht="15">
      <c r="A716" s="190" t="str">
        <f t="shared" si="34"/>
        <v/>
      </c>
      <c r="B716" s="190" t="str">
        <f>IF(LEFT('$Misc'!T15,5)="ERROR","",IF(COUNTIF('CSV-Stat'!$E$7:$E$206,'$Misc'!T15)&gt;0,'$Misc'!T15,""))</f>
        <v/>
      </c>
      <c r="C716" s="190" t="str">
        <f t="shared" si="35"/>
        <v/>
      </c>
      <c r="D716" s="190" t="str">
        <f t="shared" si="36"/>
        <v/>
      </c>
      <c r="E716" s="190"/>
    </row>
    <row r="717" spans="1:5" ht="15">
      <c r="A717" s="190" t="str">
        <f t="shared" si="34"/>
        <v/>
      </c>
      <c r="B717" s="190" t="str">
        <f>IF(LEFT('$Misc'!T16,5)="ERROR","",IF(COUNTIF('CSV-Stat'!$E$7:$E$206,'$Misc'!T16)&gt;0,'$Misc'!T16,""))</f>
        <v/>
      </c>
      <c r="C717" s="190" t="str">
        <f t="shared" si="35"/>
        <v/>
      </c>
      <c r="D717" s="190" t="str">
        <f t="shared" si="36"/>
        <v/>
      </c>
      <c r="E717" s="190"/>
    </row>
    <row r="718" spans="1:5" ht="15">
      <c r="A718" s="190" t="str">
        <f t="shared" si="34"/>
        <v/>
      </c>
      <c r="B718" s="190" t="str">
        <f>IF(LEFT('$Misc'!T17,5)="ERROR","",IF(COUNTIF('CSV-Stat'!$E$7:$E$206,'$Misc'!T17)&gt;0,'$Misc'!T17,""))</f>
        <v/>
      </c>
      <c r="C718" s="190" t="str">
        <f t="shared" si="35"/>
        <v/>
      </c>
      <c r="D718" s="190" t="str">
        <f t="shared" si="36"/>
        <v/>
      </c>
      <c r="E718" s="190"/>
    </row>
    <row r="719" spans="1:5" ht="15">
      <c r="A719" s="190" t="str">
        <f t="shared" si="34"/>
        <v/>
      </c>
      <c r="B719" s="190" t="str">
        <f>IF(LEFT('$Misc'!T18,5)="ERROR","",IF(COUNTIF('CSV-Stat'!$E$7:$E$206,'$Misc'!T18)&gt;0,'$Misc'!T18,""))</f>
        <v/>
      </c>
      <c r="C719" s="190" t="str">
        <f t="shared" si="35"/>
        <v/>
      </c>
      <c r="D719" s="190" t="str">
        <f t="shared" si="36"/>
        <v/>
      </c>
      <c r="E719" s="190"/>
    </row>
    <row r="720" spans="1:5" ht="15">
      <c r="A720" s="190" t="str">
        <f t="shared" ca="1" si="34"/>
        <v/>
      </c>
      <c r="B720" s="190" t="str">
        <f ca="1">IF(LEFT('$Misc'!T19,5)="ERROR","",IF(COUNTIF('CSV-Stat'!$E$7:$E$206,'$Misc'!T19)&gt;0,'$Misc'!T19,""))</f>
        <v/>
      </c>
      <c r="C720" s="190" t="str">
        <f t="shared" ca="1" si="35"/>
        <v/>
      </c>
      <c r="D720" s="190" t="str">
        <f t="shared" ca="1" si="36"/>
        <v/>
      </c>
      <c r="E720" s="190"/>
    </row>
    <row r="721" spans="1:5" ht="15">
      <c r="A721" s="190" t="str">
        <f t="shared" ca="1" si="34"/>
        <v/>
      </c>
      <c r="B721" s="190" t="str">
        <f ca="1">IF(LEFT('$Misc'!T20,5)="ERROR","",IF(COUNTIF('CSV-Stat'!$E$7:$E$206,'$Misc'!T20)&gt;0,'$Misc'!T20,""))</f>
        <v/>
      </c>
      <c r="C721" s="190" t="str">
        <f t="shared" ca="1" si="35"/>
        <v/>
      </c>
      <c r="D721" s="190" t="str">
        <f t="shared" ca="1" si="36"/>
        <v/>
      </c>
      <c r="E721" s="190"/>
    </row>
    <row r="722" spans="1:5" ht="15">
      <c r="A722" s="190" t="str">
        <f t="shared" ca="1" si="34"/>
        <v/>
      </c>
      <c r="B722" s="190" t="str">
        <f ca="1">IF(LEFT('$Misc'!T21,5)="ERROR","",IF(COUNTIF('CSV-Stat'!$E$7:$E$206,'$Misc'!T21)&gt;0,'$Misc'!T21,""))</f>
        <v/>
      </c>
      <c r="C722" s="190" t="str">
        <f t="shared" ca="1" si="35"/>
        <v/>
      </c>
      <c r="D722" s="190" t="str">
        <f t="shared" ca="1" si="36"/>
        <v/>
      </c>
      <c r="E722" s="190"/>
    </row>
    <row r="723" spans="1:5" ht="15">
      <c r="A723" s="190" t="str">
        <f t="shared" ca="1" si="34"/>
        <v/>
      </c>
      <c r="B723" s="190" t="str">
        <f ca="1">IF(LEFT('$Misc'!T22,5)="ERROR","",IF(COUNTIF('CSV-Stat'!$E$7:$E$206,'$Misc'!T22)&gt;0,'$Misc'!T22,""))</f>
        <v/>
      </c>
      <c r="C723" s="190" t="str">
        <f t="shared" ca="1" si="35"/>
        <v/>
      </c>
      <c r="D723" s="190" t="str">
        <f t="shared" ca="1" si="36"/>
        <v/>
      </c>
      <c r="E723" s="190"/>
    </row>
    <row r="724" spans="1:5" ht="15">
      <c r="A724" s="190" t="str">
        <f t="shared" ca="1" si="34"/>
        <v/>
      </c>
      <c r="B724" s="190" t="str">
        <f ca="1">IF(LEFT('$Misc'!T23,5)="ERROR","",IF(COUNTIF('CSV-Stat'!$E$7:$E$206,'$Misc'!T23)&gt;0,'$Misc'!T23,""))</f>
        <v/>
      </c>
      <c r="C724" s="190" t="str">
        <f t="shared" ca="1" si="35"/>
        <v/>
      </c>
      <c r="D724" s="190" t="str">
        <f t="shared" ca="1" si="36"/>
        <v/>
      </c>
      <c r="E724" s="190"/>
    </row>
    <row r="725" spans="1:5" ht="15">
      <c r="A725" s="190" t="str">
        <f t="shared" ca="1" si="34"/>
        <v/>
      </c>
      <c r="B725" s="190" t="str">
        <f ca="1">IF(LEFT('$Misc'!T24,5)="ERROR","",IF(COUNTIF('CSV-Stat'!$E$7:$E$206,'$Misc'!T24)&gt;0,'$Misc'!T24,""))</f>
        <v/>
      </c>
      <c r="C725" s="190" t="str">
        <f t="shared" ca="1" si="35"/>
        <v/>
      </c>
      <c r="D725" s="190" t="str">
        <f t="shared" ca="1" si="36"/>
        <v/>
      </c>
      <c r="E725" s="190"/>
    </row>
    <row r="726" spans="1:5" ht="15">
      <c r="A726" s="190" t="str">
        <f t="shared" ca="1" si="34"/>
        <v/>
      </c>
      <c r="B726" s="190" t="str">
        <f ca="1">IF(LEFT('$Misc'!T25,5)="ERROR","",IF(COUNTIF('CSV-Stat'!$E$7:$E$206,'$Misc'!T25)&gt;0,'$Misc'!T25,""))</f>
        <v/>
      </c>
      <c r="C726" s="190" t="str">
        <f t="shared" ca="1" si="35"/>
        <v/>
      </c>
      <c r="D726" s="190" t="str">
        <f t="shared" ca="1" si="36"/>
        <v/>
      </c>
      <c r="E726" s="190"/>
    </row>
    <row r="727" spans="1:5" ht="15">
      <c r="A727" s="190" t="str">
        <f t="shared" ca="1" si="34"/>
        <v/>
      </c>
      <c r="B727" s="190" t="str">
        <f ca="1">IF(LEFT('$Misc'!T26,5)="ERROR","",IF(COUNTIF('CSV-Stat'!$E$7:$E$206,'$Misc'!T26)&gt;0,'$Misc'!T26,""))</f>
        <v/>
      </c>
      <c r="C727" s="190" t="str">
        <f t="shared" ca="1" si="35"/>
        <v/>
      </c>
      <c r="D727" s="190" t="str">
        <f t="shared" ca="1" si="36"/>
        <v/>
      </c>
      <c r="E727" s="190"/>
    </row>
    <row r="728" spans="1:5" ht="15">
      <c r="A728" s="190" t="str">
        <f t="shared" ca="1" si="34"/>
        <v/>
      </c>
      <c r="B728" s="190" t="str">
        <f ca="1">IF(LEFT('$Misc'!T27,5)="ERROR","",IF(COUNTIF('CSV-Stat'!$E$7:$E$206,'$Misc'!T27)&gt;0,'$Misc'!T27,""))</f>
        <v/>
      </c>
      <c r="C728" s="190" t="str">
        <f t="shared" ca="1" si="35"/>
        <v/>
      </c>
      <c r="D728" s="190" t="str">
        <f t="shared" ca="1" si="36"/>
        <v/>
      </c>
      <c r="E728" s="190"/>
    </row>
    <row r="729" spans="1:5" ht="15">
      <c r="A729" s="190" t="str">
        <f t="shared" ca="1" si="34"/>
        <v/>
      </c>
      <c r="B729" s="190" t="str">
        <f ca="1">IF(LEFT('$Misc'!T28,5)="ERROR","",IF(COUNTIF('CSV-Stat'!$E$7:$E$206,'$Misc'!T28)&gt;0,'$Misc'!T28,""))</f>
        <v/>
      </c>
      <c r="C729" s="190" t="str">
        <f t="shared" ca="1" si="35"/>
        <v/>
      </c>
      <c r="D729" s="190" t="str">
        <f t="shared" ca="1" si="36"/>
        <v/>
      </c>
      <c r="E729" s="190"/>
    </row>
    <row r="730" spans="1:5" ht="15">
      <c r="A730" s="190" t="str">
        <f t="shared" ca="1" si="34"/>
        <v/>
      </c>
      <c r="B730" s="190" t="str">
        <f ca="1">IF(LEFT('$Misc'!T29,5)="ERROR","",IF(COUNTIF('CSV-Stat'!$E$7:$E$206,'$Misc'!T29)&gt;0,'$Misc'!T29,""))</f>
        <v/>
      </c>
      <c r="C730" s="190" t="str">
        <f t="shared" ca="1" si="35"/>
        <v/>
      </c>
      <c r="D730" s="190" t="str">
        <f t="shared" ca="1" si="36"/>
        <v/>
      </c>
      <c r="E730" s="190"/>
    </row>
    <row r="731" spans="1:5" ht="15">
      <c r="A731" s="190" t="str">
        <f t="shared" ca="1" si="34"/>
        <v/>
      </c>
      <c r="B731" s="190" t="str">
        <f ca="1">IF(LEFT('$Misc'!T30,5)="ERROR","",IF(COUNTIF('CSV-Stat'!$E$7:$E$206,'$Misc'!T30)&gt;0,'$Misc'!T30,""))</f>
        <v/>
      </c>
      <c r="C731" s="190" t="str">
        <f t="shared" ca="1" si="35"/>
        <v/>
      </c>
      <c r="D731" s="190" t="str">
        <f t="shared" ca="1" si="36"/>
        <v/>
      </c>
      <c r="E731" s="190"/>
    </row>
    <row r="732" spans="1:5" ht="15">
      <c r="A732" s="190" t="str">
        <f t="shared" ca="1" si="34"/>
        <v/>
      </c>
      <c r="B732" s="190" t="str">
        <f ca="1">IF(LEFT('$Misc'!T31,5)="ERROR","",IF(COUNTIF('CSV-Stat'!$E$7:$E$206,'$Misc'!T31)&gt;0,'$Misc'!T31,""))</f>
        <v/>
      </c>
      <c r="C732" s="190" t="str">
        <f t="shared" ca="1" si="35"/>
        <v/>
      </c>
      <c r="D732" s="190" t="str">
        <f t="shared" ca="1" si="36"/>
        <v/>
      </c>
      <c r="E732" s="190"/>
    </row>
    <row r="733" spans="1:5" ht="15">
      <c r="A733" s="190" t="str">
        <f t="shared" ca="1" si="34"/>
        <v/>
      </c>
      <c r="B733" s="190" t="str">
        <f ca="1">IF(LEFT('$Misc'!T32,5)="ERROR","",IF(COUNTIF('CSV-Stat'!$E$7:$E$206,'$Misc'!T32)&gt;0,'$Misc'!T32,""))</f>
        <v/>
      </c>
      <c r="C733" s="190" t="str">
        <f t="shared" ca="1" si="35"/>
        <v/>
      </c>
      <c r="D733" s="190" t="str">
        <f t="shared" ca="1" si="36"/>
        <v/>
      </c>
      <c r="E733" s="190"/>
    </row>
    <row r="734" spans="1:5" ht="15">
      <c r="A734" s="190" t="str">
        <f t="shared" ca="1" si="34"/>
        <v/>
      </c>
      <c r="B734" s="190" t="str">
        <f ca="1">IF(LEFT('$Misc'!T33,5)="ERROR","",IF(COUNTIF('CSV-Stat'!$E$7:$E$206,'$Misc'!T33)&gt;0,'$Misc'!T33,""))</f>
        <v/>
      </c>
      <c r="C734" s="190" t="str">
        <f t="shared" ca="1" si="35"/>
        <v/>
      </c>
      <c r="D734" s="190" t="str">
        <f t="shared" ca="1" si="36"/>
        <v/>
      </c>
      <c r="E734" s="190"/>
    </row>
    <row r="735" spans="1:5" ht="15">
      <c r="A735" s="190" t="str">
        <f t="shared" ca="1" si="34"/>
        <v/>
      </c>
      <c r="B735" s="190" t="str">
        <f ca="1">IF(LEFT('$Misc'!T34,5)="ERROR","",IF(COUNTIF('CSV-Stat'!$E$7:$E$206,'$Misc'!T34)&gt;0,'$Misc'!T34,""))</f>
        <v/>
      </c>
      <c r="C735" s="190" t="str">
        <f t="shared" ca="1" si="35"/>
        <v/>
      </c>
      <c r="D735" s="190" t="str">
        <f t="shared" ca="1" si="36"/>
        <v/>
      </c>
      <c r="E735" s="190"/>
    </row>
    <row r="736" spans="1:5" ht="15">
      <c r="A736" s="190" t="str">
        <f t="shared" ca="1" si="34"/>
        <v/>
      </c>
      <c r="B736" s="190" t="str">
        <f ca="1">IF(LEFT('$Misc'!T35,5)="ERROR","",IF(COUNTIF('CSV-Stat'!$E$7:$E$206,'$Misc'!T35)&gt;0,'$Misc'!T35,""))</f>
        <v/>
      </c>
      <c r="C736" s="190" t="str">
        <f t="shared" ca="1" si="35"/>
        <v/>
      </c>
      <c r="D736" s="190" t="str">
        <f t="shared" ca="1" si="36"/>
        <v/>
      </c>
      <c r="E736" s="190"/>
    </row>
    <row r="737" spans="1:5" ht="15">
      <c r="A737" s="190" t="str">
        <f t="shared" ca="1" si="34"/>
        <v/>
      </c>
      <c r="B737" s="190" t="str">
        <f ca="1">IF(LEFT('$Misc'!T36,5)="ERROR","",IF(COUNTIF('CSV-Stat'!$E$7:$E$206,'$Misc'!T36)&gt;0,'$Misc'!T36,""))</f>
        <v/>
      </c>
      <c r="C737" s="190" t="str">
        <f t="shared" ca="1" si="35"/>
        <v/>
      </c>
      <c r="D737" s="190" t="str">
        <f t="shared" ca="1" si="36"/>
        <v/>
      </c>
      <c r="E737" s="190"/>
    </row>
    <row r="738" spans="1:5" ht="15">
      <c r="A738" s="190" t="str">
        <f t="shared" ca="1" si="34"/>
        <v/>
      </c>
      <c r="B738" s="190" t="str">
        <f ca="1">IF(LEFT('$Misc'!T37,5)="ERROR","",IF(COUNTIF('CSV-Stat'!$E$7:$E$206,'$Misc'!T37)&gt;0,'$Misc'!T37,""))</f>
        <v/>
      </c>
      <c r="C738" s="190" t="str">
        <f t="shared" ca="1" si="35"/>
        <v/>
      </c>
      <c r="D738" s="190" t="str">
        <f t="shared" ca="1" si="36"/>
        <v/>
      </c>
      <c r="E738" s="190"/>
    </row>
    <row r="739" spans="1:5" ht="15">
      <c r="A739" s="190" t="str">
        <f t="shared" ca="1" si="34"/>
        <v/>
      </c>
      <c r="B739" s="190" t="str">
        <f ca="1">IF(LEFT('$Misc'!T38,5)="ERROR","",IF(COUNTIF('CSV-Stat'!$E$7:$E$206,'$Misc'!T38)&gt;0,'$Misc'!T38,""))</f>
        <v/>
      </c>
      <c r="C739" s="190" t="str">
        <f t="shared" ca="1" si="35"/>
        <v/>
      </c>
      <c r="D739" s="190" t="str">
        <f t="shared" ca="1" si="36"/>
        <v/>
      </c>
      <c r="E739" s="190"/>
    </row>
    <row r="740" spans="1:5" ht="15">
      <c r="A740" s="190" t="str">
        <f t="shared" ca="1" si="34"/>
        <v/>
      </c>
      <c r="B740" s="190" t="str">
        <f ca="1">IF(LEFT('$Misc'!T39,5)="ERROR","",IF(COUNTIF('CSV-Stat'!$E$7:$E$206,'$Misc'!T39)&gt;0,'$Misc'!T39,""))</f>
        <v/>
      </c>
      <c r="C740" s="190" t="str">
        <f t="shared" ca="1" si="35"/>
        <v/>
      </c>
      <c r="D740" s="190" t="str">
        <f t="shared" ca="1" si="36"/>
        <v/>
      </c>
      <c r="E740" s="190"/>
    </row>
    <row r="741" spans="1:5" ht="15">
      <c r="A741" s="190" t="str">
        <f t="shared" ca="1" si="34"/>
        <v/>
      </c>
      <c r="B741" s="190" t="str">
        <f ca="1">IF(LEFT('$Misc'!T40,5)="ERROR","",IF(COUNTIF('CSV-Stat'!$E$7:$E$206,'$Misc'!T40)&gt;0,'$Misc'!T40,""))</f>
        <v/>
      </c>
      <c r="C741" s="190" t="str">
        <f t="shared" ca="1" si="35"/>
        <v/>
      </c>
      <c r="D741" s="190" t="str">
        <f t="shared" ca="1" si="36"/>
        <v/>
      </c>
      <c r="E741" s="190"/>
    </row>
    <row r="742" spans="1:5" ht="15">
      <c r="A742" s="190" t="str">
        <f t="shared" ca="1" si="34"/>
        <v/>
      </c>
      <c r="B742" s="190" t="str">
        <f ca="1">IF(LEFT('$Misc'!T41,5)="ERROR","",IF(COUNTIF('CSV-Stat'!$E$7:$E$206,'$Misc'!T41)&gt;0,'$Misc'!T41,""))</f>
        <v/>
      </c>
      <c r="C742" s="190" t="str">
        <f t="shared" ca="1" si="35"/>
        <v/>
      </c>
      <c r="D742" s="190" t="str">
        <f t="shared" ca="1" si="36"/>
        <v/>
      </c>
      <c r="E742" s="190"/>
    </row>
    <row r="743" spans="1:5" ht="15">
      <c r="A743" s="190" t="str">
        <f t="shared" ca="1" si="34"/>
        <v/>
      </c>
      <c r="B743" s="190" t="str">
        <f ca="1">IF(LEFT('$Misc'!T42,5)="ERROR","",IF(COUNTIF('CSV-Stat'!$E$7:$E$206,'$Misc'!T42)&gt;0,'$Misc'!T42,""))</f>
        <v/>
      </c>
      <c r="C743" s="190" t="str">
        <f t="shared" ca="1" si="35"/>
        <v/>
      </c>
      <c r="D743" s="190" t="str">
        <f t="shared" ca="1" si="36"/>
        <v/>
      </c>
      <c r="E743" s="190"/>
    </row>
    <row r="744" spans="1:5" ht="15">
      <c r="A744" s="190" t="str">
        <f t="shared" ca="1" si="34"/>
        <v/>
      </c>
      <c r="B744" s="190" t="str">
        <f ca="1">IF(LEFT('$Misc'!T43,5)="ERROR","",IF(COUNTIF('CSV-Stat'!$E$7:$E$206,'$Misc'!T43)&gt;0,'$Misc'!T43,""))</f>
        <v/>
      </c>
      <c r="C744" s="190" t="str">
        <f t="shared" ca="1" si="35"/>
        <v/>
      </c>
      <c r="D744" s="190" t="str">
        <f t="shared" ca="1" si="36"/>
        <v/>
      </c>
      <c r="E744" s="190"/>
    </row>
    <row r="745" spans="1:5" ht="15">
      <c r="A745" s="190" t="str">
        <f t="shared" ca="1" si="34"/>
        <v/>
      </c>
      <c r="B745" s="190" t="str">
        <f ca="1">IF(LEFT('$Misc'!T44,5)="ERROR","",IF(COUNTIF('CSV-Stat'!$E$7:$E$206,'$Misc'!T44)&gt;0,'$Misc'!T44,""))</f>
        <v/>
      </c>
      <c r="C745" s="190" t="str">
        <f t="shared" ca="1" si="35"/>
        <v/>
      </c>
      <c r="D745" s="190" t="str">
        <f t="shared" ca="1" si="36"/>
        <v/>
      </c>
      <c r="E745" s="190"/>
    </row>
    <row r="746" spans="1:5" ht="15">
      <c r="A746" s="190" t="str">
        <f t="shared" ca="1" si="34"/>
        <v/>
      </c>
      <c r="B746" s="190" t="str">
        <f ca="1">IF(LEFT('$Misc'!T45,5)="ERROR","",IF(COUNTIF('CSV-Stat'!$E$7:$E$206,'$Misc'!T45)&gt;0,'$Misc'!T45,""))</f>
        <v/>
      </c>
      <c r="C746" s="190" t="str">
        <f t="shared" ca="1" si="35"/>
        <v/>
      </c>
      <c r="D746" s="190" t="str">
        <f t="shared" ca="1" si="36"/>
        <v/>
      </c>
      <c r="E746" s="190"/>
    </row>
    <row r="747" spans="1:5" ht="15">
      <c r="A747" s="190" t="str">
        <f t="shared" ca="1" si="34"/>
        <v/>
      </c>
      <c r="B747" s="190" t="str">
        <f ca="1">IF(LEFT('$Misc'!T46,5)="ERROR","",IF(COUNTIF('CSV-Stat'!$E$7:$E$206,'$Misc'!T46)&gt;0,'$Misc'!T46,""))</f>
        <v/>
      </c>
      <c r="C747" s="190" t="str">
        <f t="shared" ca="1" si="35"/>
        <v/>
      </c>
      <c r="D747" s="190" t="str">
        <f t="shared" ca="1" si="36"/>
        <v/>
      </c>
      <c r="E747" s="190"/>
    </row>
    <row r="748" spans="1:5" ht="15">
      <c r="A748" s="190" t="str">
        <f t="shared" ca="1" si="34"/>
        <v/>
      </c>
      <c r="B748" s="190" t="str">
        <f ca="1">IF(LEFT('$Misc'!T47,5)="ERROR","",IF(COUNTIF('CSV-Stat'!$E$7:$E$206,'$Misc'!T47)&gt;0,'$Misc'!T47,""))</f>
        <v/>
      </c>
      <c r="C748" s="190" t="str">
        <f t="shared" ca="1" si="35"/>
        <v/>
      </c>
      <c r="D748" s="190" t="str">
        <f t="shared" ca="1" si="36"/>
        <v/>
      </c>
      <c r="E748" s="190"/>
    </row>
    <row r="749" spans="1:5" ht="15">
      <c r="A749" s="190" t="str">
        <f t="shared" ca="1" si="34"/>
        <v/>
      </c>
      <c r="B749" s="190" t="str">
        <f ca="1">IF(LEFT('$Misc'!T48,5)="ERROR","",IF(COUNTIF('CSV-Stat'!$E$7:$E$206,'$Misc'!T48)&gt;0,'$Misc'!T48,""))</f>
        <v/>
      </c>
      <c r="C749" s="190" t="str">
        <f t="shared" ca="1" si="35"/>
        <v/>
      </c>
      <c r="D749" s="190" t="str">
        <f t="shared" ca="1" si="36"/>
        <v/>
      </c>
      <c r="E749" s="190"/>
    </row>
    <row r="750" spans="1:5" ht="15">
      <c r="A750" s="190" t="str">
        <f t="shared" ca="1" si="34"/>
        <v/>
      </c>
      <c r="B750" s="190" t="str">
        <f ca="1">IF(LEFT('$Misc'!T49,5)="ERROR","",IF(COUNTIF('CSV-Stat'!$E$7:$E$206,'$Misc'!T49)&gt;0,'$Misc'!T49,""))</f>
        <v/>
      </c>
      <c r="C750" s="190" t="str">
        <f t="shared" ca="1" si="35"/>
        <v/>
      </c>
      <c r="D750" s="190" t="str">
        <f t="shared" ca="1" si="36"/>
        <v/>
      </c>
      <c r="E750" s="190"/>
    </row>
    <row r="751" spans="1:5" ht="15">
      <c r="A751" s="190" t="str">
        <f t="shared" ca="1" si="34"/>
        <v/>
      </c>
      <c r="B751" s="190" t="str">
        <f ca="1">IF(LEFT('$Misc'!T50,5)="ERROR","",IF(COUNTIF('CSV-Stat'!$E$7:$E$206,'$Misc'!T50)&gt;0,'$Misc'!T50,""))</f>
        <v/>
      </c>
      <c r="C751" s="190" t="str">
        <f t="shared" ca="1" si="35"/>
        <v/>
      </c>
      <c r="D751" s="190" t="str">
        <f t="shared" ca="1" si="36"/>
        <v/>
      </c>
      <c r="E751" s="190"/>
    </row>
    <row r="752" spans="1:5" ht="15">
      <c r="A752" s="190" t="str">
        <f t="shared" ca="1" si="34"/>
        <v/>
      </c>
      <c r="B752" s="190" t="str">
        <f ca="1">IF(LEFT('$Misc'!T51,5)="ERROR","",IF(COUNTIF('CSV-Stat'!$E$7:$E$206,'$Misc'!T51)&gt;0,'$Misc'!T51,""))</f>
        <v/>
      </c>
      <c r="C752" s="190" t="str">
        <f t="shared" ca="1" si="35"/>
        <v/>
      </c>
      <c r="D752" s="190" t="str">
        <f t="shared" ca="1" si="36"/>
        <v/>
      </c>
      <c r="E752" s="190"/>
    </row>
    <row r="753" spans="1:5" ht="15">
      <c r="A753" s="190" t="str">
        <f t="shared" ca="1" si="34"/>
        <v/>
      </c>
      <c r="B753" s="190" t="str">
        <f ca="1">IF(LEFT('$Misc'!T52,5)="ERROR","",IF(COUNTIF('CSV-Stat'!$E$7:$E$206,'$Misc'!T52)&gt;0,'$Misc'!T52,""))</f>
        <v/>
      </c>
      <c r="C753" s="190" t="str">
        <f t="shared" ca="1" si="35"/>
        <v/>
      </c>
      <c r="D753" s="190" t="str">
        <f t="shared" ca="1" si="36"/>
        <v/>
      </c>
      <c r="E753" s="190"/>
    </row>
    <row r="754" spans="1:5" ht="15">
      <c r="A754" s="190" t="str">
        <f t="shared" ca="1" si="34"/>
        <v/>
      </c>
      <c r="B754" s="190" t="str">
        <f ca="1">IF(LEFT('$Misc'!T53,5)="ERROR","",IF(COUNTIF('CSV-Stat'!$E$7:$E$206,'$Misc'!T53)&gt;0,'$Misc'!T53,""))</f>
        <v/>
      </c>
      <c r="C754" s="190" t="str">
        <f t="shared" ca="1" si="35"/>
        <v/>
      </c>
      <c r="D754" s="190" t="str">
        <f t="shared" ca="1" si="36"/>
        <v/>
      </c>
      <c r="E754" s="190"/>
    </row>
    <row r="755" spans="1:5" ht="15">
      <c r="A755" s="190" t="str">
        <f t="shared" ca="1" si="34"/>
        <v/>
      </c>
      <c r="B755" s="190" t="str">
        <f ca="1">IF(LEFT('$Misc'!T54,5)="ERROR","",IF(COUNTIF('CSV-Stat'!$E$7:$E$206,'$Misc'!T54)&gt;0,'$Misc'!T54,""))</f>
        <v/>
      </c>
      <c r="C755" s="190" t="str">
        <f t="shared" ca="1" si="35"/>
        <v/>
      </c>
      <c r="D755" s="190" t="str">
        <f t="shared" ca="1" si="36"/>
        <v/>
      </c>
      <c r="E755" s="190"/>
    </row>
    <row r="756" spans="1:5" ht="15">
      <c r="A756" s="190" t="str">
        <f t="shared" ca="1" si="34"/>
        <v/>
      </c>
      <c r="B756" s="190" t="str">
        <f ca="1">IF(LEFT('$Misc'!T55,5)="ERROR","",IF(COUNTIF('CSV-Stat'!$E$7:$E$206,'$Misc'!T55)&gt;0,'$Misc'!T55,""))</f>
        <v/>
      </c>
      <c r="C756" s="190" t="str">
        <f t="shared" ca="1" si="35"/>
        <v/>
      </c>
      <c r="D756" s="190" t="str">
        <f t="shared" ca="1" si="36"/>
        <v/>
      </c>
      <c r="E756" s="190"/>
    </row>
    <row r="757" spans="1:5" ht="15">
      <c r="A757" s="190" t="str">
        <f t="shared" ca="1" si="34"/>
        <v/>
      </c>
      <c r="B757" s="190" t="str">
        <f ca="1">IF(LEFT('$Misc'!T56,5)="ERROR","",IF(COUNTIF('CSV-Stat'!$E$7:$E$206,'$Misc'!T56)&gt;0,'$Misc'!T56,""))</f>
        <v/>
      </c>
      <c r="C757" s="190" t="str">
        <f t="shared" ca="1" si="35"/>
        <v/>
      </c>
      <c r="D757" s="190" t="str">
        <f t="shared" ca="1" si="36"/>
        <v/>
      </c>
      <c r="E757" s="190"/>
    </row>
    <row r="758" spans="1:5" ht="15">
      <c r="A758" s="190" t="str">
        <f t="shared" si="34"/>
        <v/>
      </c>
      <c r="B758" s="190" t="str">
        <f>IF(LEFT('$Misc'!U7,5)="ERROR","",IF(COUNTIF('CSV-Stat'!$E$7:$E$206,'$Misc'!U7)&gt;0,'$Misc'!U7,""))</f>
        <v/>
      </c>
      <c r="C758" s="190" t="str">
        <f t="shared" si="35"/>
        <v/>
      </c>
      <c r="D758" s="190" t="str">
        <f t="shared" si="36"/>
        <v/>
      </c>
      <c r="E758" s="190"/>
    </row>
    <row r="759" spans="1:5" ht="15">
      <c r="A759" s="190" t="str">
        <f t="shared" si="34"/>
        <v/>
      </c>
      <c r="B759" s="190" t="str">
        <f>IF(LEFT('$Misc'!U8,5)="ERROR","",IF(COUNTIF('CSV-Stat'!$E$7:$E$206,'$Misc'!U8)&gt;0,'$Misc'!U8,""))</f>
        <v/>
      </c>
      <c r="C759" s="190" t="str">
        <f t="shared" si="35"/>
        <v/>
      </c>
      <c r="D759" s="190" t="str">
        <f t="shared" si="36"/>
        <v/>
      </c>
      <c r="E759" s="190"/>
    </row>
    <row r="760" spans="1:5" ht="15">
      <c r="A760" s="190" t="str">
        <f t="shared" si="34"/>
        <v/>
      </c>
      <c r="B760" s="190" t="str">
        <f>IF(LEFT('$Misc'!U9,5)="ERROR","",IF(COUNTIF('CSV-Stat'!$E$7:$E$206,'$Misc'!U9)&gt;0,'$Misc'!U9,""))</f>
        <v/>
      </c>
      <c r="C760" s="190" t="str">
        <f t="shared" si="35"/>
        <v/>
      </c>
      <c r="D760" s="190" t="str">
        <f t="shared" si="36"/>
        <v/>
      </c>
      <c r="E760" s="190"/>
    </row>
    <row r="761" spans="1:5" ht="15">
      <c r="A761" s="190" t="str">
        <f t="shared" si="34"/>
        <v/>
      </c>
      <c r="B761" s="190" t="str">
        <f>IF(LEFT('$Misc'!U10,5)="ERROR","",IF(COUNTIF('CSV-Stat'!$E$7:$E$206,'$Misc'!U10)&gt;0,'$Misc'!U10,""))</f>
        <v/>
      </c>
      <c r="C761" s="190" t="str">
        <f t="shared" si="35"/>
        <v/>
      </c>
      <c r="D761" s="190" t="str">
        <f t="shared" si="36"/>
        <v/>
      </c>
      <c r="E761" s="190"/>
    </row>
    <row r="762" spans="1:5" ht="15">
      <c r="A762" s="190" t="str">
        <f t="shared" ref="A762:A825" si="37">IF(B762="","","ThermostatSetpoint:DualSetpoint,")</f>
        <v/>
      </c>
      <c r="B762" s="190" t="str">
        <f>IF(LEFT('$Misc'!U11,5)="ERROR","",IF(COUNTIF('CSV-Stat'!$E$7:$E$206,'$Misc'!U11)&gt;0,'$Misc'!U11,""))</f>
        <v/>
      </c>
      <c r="C762" s="190" t="str">
        <f t="shared" si="35"/>
        <v/>
      </c>
      <c r="D762" s="190" t="str">
        <f t="shared" si="36"/>
        <v/>
      </c>
      <c r="E762" s="190"/>
    </row>
    <row r="763" spans="1:5" ht="15">
      <c r="A763" s="190" t="str">
        <f t="shared" si="37"/>
        <v/>
      </c>
      <c r="B763" s="190" t="str">
        <f>IF(LEFT('$Misc'!U12,5)="ERROR","",IF(COUNTIF('CSV-Stat'!$E$7:$E$206,'$Misc'!U12)&gt;0,'$Misc'!U12,""))</f>
        <v/>
      </c>
      <c r="C763" s="190" t="str">
        <f t="shared" si="35"/>
        <v/>
      </c>
      <c r="D763" s="190" t="str">
        <f t="shared" si="36"/>
        <v/>
      </c>
      <c r="E763" s="190"/>
    </row>
    <row r="764" spans="1:5" ht="15">
      <c r="A764" s="190" t="str">
        <f t="shared" si="37"/>
        <v/>
      </c>
      <c r="B764" s="190" t="str">
        <f>IF(LEFT('$Misc'!U13,5)="ERROR","",IF(COUNTIF('CSV-Stat'!$E$7:$E$206,'$Misc'!U13)&gt;0,'$Misc'!U13,""))</f>
        <v/>
      </c>
      <c r="C764" s="190" t="str">
        <f t="shared" si="35"/>
        <v/>
      </c>
      <c r="D764" s="190" t="str">
        <f t="shared" si="36"/>
        <v/>
      </c>
      <c r="E764" s="190"/>
    </row>
    <row r="765" spans="1:5" ht="15">
      <c r="A765" s="190" t="str">
        <f t="shared" si="37"/>
        <v/>
      </c>
      <c r="B765" s="190" t="str">
        <f>IF(LEFT('$Misc'!U14,5)="ERROR","",IF(COUNTIF('CSV-Stat'!$E$7:$E$206,'$Misc'!U14)&gt;0,'$Misc'!U14,""))</f>
        <v/>
      </c>
      <c r="C765" s="190" t="str">
        <f t="shared" si="35"/>
        <v/>
      </c>
      <c r="D765" s="190" t="str">
        <f t="shared" si="36"/>
        <v/>
      </c>
      <c r="E765" s="190"/>
    </row>
    <row r="766" spans="1:5" ht="15">
      <c r="A766" s="190" t="str">
        <f t="shared" si="37"/>
        <v/>
      </c>
      <c r="B766" s="190" t="str">
        <f>IF(LEFT('$Misc'!U15,5)="ERROR","",IF(COUNTIF('CSV-Stat'!$E$7:$E$206,'$Misc'!U15)&gt;0,'$Misc'!U15,""))</f>
        <v/>
      </c>
      <c r="C766" s="190" t="str">
        <f t="shared" si="35"/>
        <v/>
      </c>
      <c r="D766" s="190" t="str">
        <f t="shared" si="36"/>
        <v/>
      </c>
      <c r="E766" s="190"/>
    </row>
    <row r="767" spans="1:5" ht="15">
      <c r="A767" s="190" t="str">
        <f t="shared" si="37"/>
        <v/>
      </c>
      <c r="B767" s="190" t="str">
        <f>IF(LEFT('$Misc'!U16,5)="ERROR","",IF(COUNTIF('CSV-Stat'!$E$7:$E$206,'$Misc'!U16)&gt;0,'$Misc'!U16,""))</f>
        <v/>
      </c>
      <c r="C767" s="190" t="str">
        <f t="shared" si="35"/>
        <v/>
      </c>
      <c r="D767" s="190" t="str">
        <f t="shared" si="36"/>
        <v/>
      </c>
      <c r="E767" s="190"/>
    </row>
    <row r="768" spans="1:5" ht="15">
      <c r="A768" s="190" t="str">
        <f t="shared" si="37"/>
        <v/>
      </c>
      <c r="B768" s="190" t="str">
        <f>IF(LEFT('$Misc'!U17,5)="ERROR","",IF(COUNTIF('CSV-Stat'!$E$7:$E$206,'$Misc'!U17)&gt;0,'$Misc'!U17,""))</f>
        <v/>
      </c>
      <c r="C768" s="190" t="str">
        <f t="shared" si="35"/>
        <v/>
      </c>
      <c r="D768" s="190" t="str">
        <f t="shared" si="36"/>
        <v/>
      </c>
      <c r="E768" s="190"/>
    </row>
    <row r="769" spans="1:5" ht="15">
      <c r="A769" s="190" t="str">
        <f t="shared" si="37"/>
        <v/>
      </c>
      <c r="B769" s="190" t="str">
        <f>IF(LEFT('$Misc'!U18,5)="ERROR","",IF(COUNTIF('CSV-Stat'!$E$7:$E$206,'$Misc'!U18)&gt;0,'$Misc'!U18,""))</f>
        <v/>
      </c>
      <c r="C769" s="190" t="str">
        <f t="shared" si="35"/>
        <v/>
      </c>
      <c r="D769" s="190" t="str">
        <f t="shared" si="36"/>
        <v/>
      </c>
      <c r="E769" s="190"/>
    </row>
    <row r="770" spans="1:5" ht="15">
      <c r="A770" s="190" t="str">
        <f t="shared" si="37"/>
        <v/>
      </c>
      <c r="B770" s="190" t="str">
        <f>IF(LEFT('$Misc'!U19,5)="ERROR","",IF(COUNTIF('CSV-Stat'!$E$7:$E$206,'$Misc'!U19)&gt;0,'$Misc'!U19,""))</f>
        <v/>
      </c>
      <c r="C770" s="190" t="str">
        <f t="shared" si="35"/>
        <v/>
      </c>
      <c r="D770" s="190" t="str">
        <f t="shared" si="36"/>
        <v/>
      </c>
      <c r="E770" s="190"/>
    </row>
    <row r="771" spans="1:5" ht="15">
      <c r="A771" s="190" t="str">
        <f t="shared" ca="1" si="37"/>
        <v/>
      </c>
      <c r="B771" s="190" t="str">
        <f ca="1">IF(LEFT('$Misc'!U20,5)="ERROR","",IF(COUNTIF('CSV-Stat'!$E$7:$E$206,'$Misc'!U20)&gt;0,'$Misc'!U20,""))</f>
        <v/>
      </c>
      <c r="C771" s="190" t="str">
        <f t="shared" ca="1" si="35"/>
        <v/>
      </c>
      <c r="D771" s="190" t="str">
        <f t="shared" ca="1" si="36"/>
        <v/>
      </c>
      <c r="E771" s="190"/>
    </row>
    <row r="772" spans="1:5" ht="15">
      <c r="A772" s="190" t="str">
        <f t="shared" ca="1" si="37"/>
        <v/>
      </c>
      <c r="B772" s="190" t="str">
        <f ca="1">IF(LEFT('$Misc'!U21,5)="ERROR","",IF(COUNTIF('CSV-Stat'!$E$7:$E$206,'$Misc'!U21)&gt;0,'$Misc'!U21,""))</f>
        <v/>
      </c>
      <c r="C772" s="190" t="str">
        <f t="shared" ca="1" si="35"/>
        <v/>
      </c>
      <c r="D772" s="190" t="str">
        <f t="shared" ca="1" si="36"/>
        <v/>
      </c>
      <c r="E772" s="190"/>
    </row>
    <row r="773" spans="1:5" ht="15">
      <c r="A773" s="190" t="str">
        <f t="shared" ca="1" si="37"/>
        <v/>
      </c>
      <c r="B773" s="190" t="str">
        <f ca="1">IF(LEFT('$Misc'!U22,5)="ERROR","",IF(COUNTIF('CSV-Stat'!$E$7:$E$206,'$Misc'!U22)&gt;0,'$Misc'!U22,""))</f>
        <v/>
      </c>
      <c r="C773" s="190" t="str">
        <f t="shared" ca="1" si="35"/>
        <v/>
      </c>
      <c r="D773" s="190" t="str">
        <f t="shared" ca="1" si="36"/>
        <v/>
      </c>
      <c r="E773" s="190"/>
    </row>
    <row r="774" spans="1:5" ht="15">
      <c r="A774" s="190" t="str">
        <f t="shared" ca="1" si="37"/>
        <v/>
      </c>
      <c r="B774" s="190" t="str">
        <f ca="1">IF(LEFT('$Misc'!U23,5)="ERROR","",IF(COUNTIF('CSV-Stat'!$E$7:$E$206,'$Misc'!U23)&gt;0,'$Misc'!U23,""))</f>
        <v/>
      </c>
      <c r="C774" s="190" t="str">
        <f t="shared" ca="1" si="35"/>
        <v/>
      </c>
      <c r="D774" s="190" t="str">
        <f t="shared" ca="1" si="36"/>
        <v/>
      </c>
      <c r="E774" s="190"/>
    </row>
    <row r="775" spans="1:5" ht="15">
      <c r="A775" s="190" t="str">
        <f t="shared" ca="1" si="37"/>
        <v/>
      </c>
      <c r="B775" s="190" t="str">
        <f ca="1">IF(LEFT('$Misc'!U24,5)="ERROR","",IF(COUNTIF('CSV-Stat'!$E$7:$E$206,'$Misc'!U24)&gt;0,'$Misc'!U24,""))</f>
        <v/>
      </c>
      <c r="C775" s="190" t="str">
        <f t="shared" ca="1" si="35"/>
        <v/>
      </c>
      <c r="D775" s="190" t="str">
        <f t="shared" ca="1" si="36"/>
        <v/>
      </c>
      <c r="E775" s="190"/>
    </row>
    <row r="776" spans="1:5" ht="15">
      <c r="A776" s="190" t="str">
        <f t="shared" ca="1" si="37"/>
        <v/>
      </c>
      <c r="B776" s="190" t="str">
        <f ca="1">IF(LEFT('$Misc'!U25,5)="ERROR","",IF(COUNTIF('CSV-Stat'!$E$7:$E$206,'$Misc'!U25)&gt;0,'$Misc'!U25,""))</f>
        <v/>
      </c>
      <c r="C776" s="190" t="str">
        <f t="shared" ref="C776:C839" ca="1" si="38">IF(B776="","","Tstat Sch "&amp;RIGHT(LEFT(B776,25),11)&amp;",")</f>
        <v/>
      </c>
      <c r="D776" s="190" t="str">
        <f t="shared" ref="D776:D839" ca="1" si="39">IF(B776="","","Tstat Sch "&amp;LEFT(B776,11)&amp;" ;")</f>
        <v/>
      </c>
      <c r="E776" s="190"/>
    </row>
    <row r="777" spans="1:5" ht="15">
      <c r="A777" s="190" t="str">
        <f t="shared" ca="1" si="37"/>
        <v/>
      </c>
      <c r="B777" s="190" t="str">
        <f ca="1">IF(LEFT('$Misc'!U26,5)="ERROR","",IF(COUNTIF('CSV-Stat'!$E$7:$E$206,'$Misc'!U26)&gt;0,'$Misc'!U26,""))</f>
        <v/>
      </c>
      <c r="C777" s="190" t="str">
        <f t="shared" ca="1" si="38"/>
        <v/>
      </c>
      <c r="D777" s="190" t="str">
        <f t="shared" ca="1" si="39"/>
        <v/>
      </c>
      <c r="E777" s="190"/>
    </row>
    <row r="778" spans="1:5" ht="15">
      <c r="A778" s="190" t="str">
        <f t="shared" ca="1" si="37"/>
        <v/>
      </c>
      <c r="B778" s="190" t="str">
        <f ca="1">IF(LEFT('$Misc'!U27,5)="ERROR","",IF(COUNTIF('CSV-Stat'!$E$7:$E$206,'$Misc'!U27)&gt;0,'$Misc'!U27,""))</f>
        <v/>
      </c>
      <c r="C778" s="190" t="str">
        <f t="shared" ca="1" si="38"/>
        <v/>
      </c>
      <c r="D778" s="190" t="str">
        <f t="shared" ca="1" si="39"/>
        <v/>
      </c>
      <c r="E778" s="190"/>
    </row>
    <row r="779" spans="1:5" ht="15">
      <c r="A779" s="190" t="str">
        <f t="shared" ca="1" si="37"/>
        <v/>
      </c>
      <c r="B779" s="190" t="str">
        <f ca="1">IF(LEFT('$Misc'!U28,5)="ERROR","",IF(COUNTIF('CSV-Stat'!$E$7:$E$206,'$Misc'!U28)&gt;0,'$Misc'!U28,""))</f>
        <v/>
      </c>
      <c r="C779" s="190" t="str">
        <f t="shared" ca="1" si="38"/>
        <v/>
      </c>
      <c r="D779" s="190" t="str">
        <f t="shared" ca="1" si="39"/>
        <v/>
      </c>
      <c r="E779" s="190"/>
    </row>
    <row r="780" spans="1:5" ht="15">
      <c r="A780" s="190" t="str">
        <f t="shared" ca="1" si="37"/>
        <v/>
      </c>
      <c r="B780" s="190" t="str">
        <f ca="1">IF(LEFT('$Misc'!U29,5)="ERROR","",IF(COUNTIF('CSV-Stat'!$E$7:$E$206,'$Misc'!U29)&gt;0,'$Misc'!U29,""))</f>
        <v/>
      </c>
      <c r="C780" s="190" t="str">
        <f t="shared" ca="1" si="38"/>
        <v/>
      </c>
      <c r="D780" s="190" t="str">
        <f t="shared" ca="1" si="39"/>
        <v/>
      </c>
      <c r="E780" s="190"/>
    </row>
    <row r="781" spans="1:5" ht="15">
      <c r="A781" s="190" t="str">
        <f t="shared" ca="1" si="37"/>
        <v/>
      </c>
      <c r="B781" s="190" t="str">
        <f ca="1">IF(LEFT('$Misc'!U30,5)="ERROR","",IF(COUNTIF('CSV-Stat'!$E$7:$E$206,'$Misc'!U30)&gt;0,'$Misc'!U30,""))</f>
        <v/>
      </c>
      <c r="C781" s="190" t="str">
        <f t="shared" ca="1" si="38"/>
        <v/>
      </c>
      <c r="D781" s="190" t="str">
        <f t="shared" ca="1" si="39"/>
        <v/>
      </c>
      <c r="E781" s="190"/>
    </row>
    <row r="782" spans="1:5" ht="15">
      <c r="A782" s="190" t="str">
        <f t="shared" ca="1" si="37"/>
        <v/>
      </c>
      <c r="B782" s="190" t="str">
        <f ca="1">IF(LEFT('$Misc'!U31,5)="ERROR","",IF(COUNTIF('CSV-Stat'!$E$7:$E$206,'$Misc'!U31)&gt;0,'$Misc'!U31,""))</f>
        <v/>
      </c>
      <c r="C782" s="190" t="str">
        <f t="shared" ca="1" si="38"/>
        <v/>
      </c>
      <c r="D782" s="190" t="str">
        <f t="shared" ca="1" si="39"/>
        <v/>
      </c>
      <c r="E782" s="190"/>
    </row>
    <row r="783" spans="1:5" ht="15">
      <c r="A783" s="190" t="str">
        <f t="shared" ca="1" si="37"/>
        <v/>
      </c>
      <c r="B783" s="190" t="str">
        <f ca="1">IF(LEFT('$Misc'!U32,5)="ERROR","",IF(COUNTIF('CSV-Stat'!$E$7:$E$206,'$Misc'!U32)&gt;0,'$Misc'!U32,""))</f>
        <v/>
      </c>
      <c r="C783" s="190" t="str">
        <f t="shared" ca="1" si="38"/>
        <v/>
      </c>
      <c r="D783" s="190" t="str">
        <f t="shared" ca="1" si="39"/>
        <v/>
      </c>
      <c r="E783" s="190"/>
    </row>
    <row r="784" spans="1:5" ht="15">
      <c r="A784" s="190" t="str">
        <f t="shared" ca="1" si="37"/>
        <v/>
      </c>
      <c r="B784" s="190" t="str">
        <f ca="1">IF(LEFT('$Misc'!U33,5)="ERROR","",IF(COUNTIF('CSV-Stat'!$E$7:$E$206,'$Misc'!U33)&gt;0,'$Misc'!U33,""))</f>
        <v/>
      </c>
      <c r="C784" s="190" t="str">
        <f t="shared" ca="1" si="38"/>
        <v/>
      </c>
      <c r="D784" s="190" t="str">
        <f t="shared" ca="1" si="39"/>
        <v/>
      </c>
      <c r="E784" s="190"/>
    </row>
    <row r="785" spans="1:5" ht="15">
      <c r="A785" s="190" t="str">
        <f t="shared" ca="1" si="37"/>
        <v/>
      </c>
      <c r="B785" s="190" t="str">
        <f ca="1">IF(LEFT('$Misc'!U34,5)="ERROR","",IF(COUNTIF('CSV-Stat'!$E$7:$E$206,'$Misc'!U34)&gt;0,'$Misc'!U34,""))</f>
        <v/>
      </c>
      <c r="C785" s="190" t="str">
        <f t="shared" ca="1" si="38"/>
        <v/>
      </c>
      <c r="D785" s="190" t="str">
        <f t="shared" ca="1" si="39"/>
        <v/>
      </c>
      <c r="E785" s="190"/>
    </row>
    <row r="786" spans="1:5" ht="15">
      <c r="A786" s="190" t="str">
        <f t="shared" ca="1" si="37"/>
        <v/>
      </c>
      <c r="B786" s="190" t="str">
        <f ca="1">IF(LEFT('$Misc'!U35,5)="ERROR","",IF(COUNTIF('CSV-Stat'!$E$7:$E$206,'$Misc'!U35)&gt;0,'$Misc'!U35,""))</f>
        <v/>
      </c>
      <c r="C786" s="190" t="str">
        <f t="shared" ca="1" si="38"/>
        <v/>
      </c>
      <c r="D786" s="190" t="str">
        <f t="shared" ca="1" si="39"/>
        <v/>
      </c>
      <c r="E786" s="190"/>
    </row>
    <row r="787" spans="1:5" ht="15">
      <c r="A787" s="190" t="str">
        <f t="shared" ca="1" si="37"/>
        <v/>
      </c>
      <c r="B787" s="190" t="str">
        <f ca="1">IF(LEFT('$Misc'!U36,5)="ERROR","",IF(COUNTIF('CSV-Stat'!$E$7:$E$206,'$Misc'!U36)&gt;0,'$Misc'!U36,""))</f>
        <v/>
      </c>
      <c r="C787" s="190" t="str">
        <f t="shared" ca="1" si="38"/>
        <v/>
      </c>
      <c r="D787" s="190" t="str">
        <f t="shared" ca="1" si="39"/>
        <v/>
      </c>
      <c r="E787" s="190"/>
    </row>
    <row r="788" spans="1:5" ht="15">
      <c r="A788" s="190" t="str">
        <f t="shared" ca="1" si="37"/>
        <v/>
      </c>
      <c r="B788" s="190" t="str">
        <f ca="1">IF(LEFT('$Misc'!U37,5)="ERROR","",IF(COUNTIF('CSV-Stat'!$E$7:$E$206,'$Misc'!U37)&gt;0,'$Misc'!U37,""))</f>
        <v/>
      </c>
      <c r="C788" s="190" t="str">
        <f t="shared" ca="1" si="38"/>
        <v/>
      </c>
      <c r="D788" s="190" t="str">
        <f t="shared" ca="1" si="39"/>
        <v/>
      </c>
      <c r="E788" s="190"/>
    </row>
    <row r="789" spans="1:5" ht="15">
      <c r="A789" s="190" t="str">
        <f t="shared" ca="1" si="37"/>
        <v/>
      </c>
      <c r="B789" s="190" t="str">
        <f ca="1">IF(LEFT('$Misc'!U38,5)="ERROR","",IF(COUNTIF('CSV-Stat'!$E$7:$E$206,'$Misc'!U38)&gt;0,'$Misc'!U38,""))</f>
        <v/>
      </c>
      <c r="C789" s="190" t="str">
        <f t="shared" ca="1" si="38"/>
        <v/>
      </c>
      <c r="D789" s="190" t="str">
        <f t="shared" ca="1" si="39"/>
        <v/>
      </c>
      <c r="E789" s="190"/>
    </row>
    <row r="790" spans="1:5" ht="15">
      <c r="A790" s="190" t="str">
        <f t="shared" ca="1" si="37"/>
        <v/>
      </c>
      <c r="B790" s="190" t="str">
        <f ca="1">IF(LEFT('$Misc'!U39,5)="ERROR","",IF(COUNTIF('CSV-Stat'!$E$7:$E$206,'$Misc'!U39)&gt;0,'$Misc'!U39,""))</f>
        <v/>
      </c>
      <c r="C790" s="190" t="str">
        <f t="shared" ca="1" si="38"/>
        <v/>
      </c>
      <c r="D790" s="190" t="str">
        <f t="shared" ca="1" si="39"/>
        <v/>
      </c>
      <c r="E790" s="190"/>
    </row>
    <row r="791" spans="1:5" ht="15">
      <c r="A791" s="190" t="str">
        <f t="shared" ca="1" si="37"/>
        <v/>
      </c>
      <c r="B791" s="190" t="str">
        <f ca="1">IF(LEFT('$Misc'!U40,5)="ERROR","",IF(COUNTIF('CSV-Stat'!$E$7:$E$206,'$Misc'!U40)&gt;0,'$Misc'!U40,""))</f>
        <v/>
      </c>
      <c r="C791" s="190" t="str">
        <f t="shared" ca="1" si="38"/>
        <v/>
      </c>
      <c r="D791" s="190" t="str">
        <f t="shared" ca="1" si="39"/>
        <v/>
      </c>
      <c r="E791" s="190"/>
    </row>
    <row r="792" spans="1:5" ht="15">
      <c r="A792" s="190" t="str">
        <f t="shared" ca="1" si="37"/>
        <v/>
      </c>
      <c r="B792" s="190" t="str">
        <f ca="1">IF(LEFT('$Misc'!U41,5)="ERROR","",IF(COUNTIF('CSV-Stat'!$E$7:$E$206,'$Misc'!U41)&gt;0,'$Misc'!U41,""))</f>
        <v/>
      </c>
      <c r="C792" s="190" t="str">
        <f t="shared" ca="1" si="38"/>
        <v/>
      </c>
      <c r="D792" s="190" t="str">
        <f t="shared" ca="1" si="39"/>
        <v/>
      </c>
      <c r="E792" s="190"/>
    </row>
    <row r="793" spans="1:5" ht="15">
      <c r="A793" s="190" t="str">
        <f t="shared" ca="1" si="37"/>
        <v/>
      </c>
      <c r="B793" s="190" t="str">
        <f ca="1">IF(LEFT('$Misc'!U42,5)="ERROR","",IF(COUNTIF('CSV-Stat'!$E$7:$E$206,'$Misc'!U42)&gt;0,'$Misc'!U42,""))</f>
        <v/>
      </c>
      <c r="C793" s="190" t="str">
        <f t="shared" ca="1" si="38"/>
        <v/>
      </c>
      <c r="D793" s="190" t="str">
        <f t="shared" ca="1" si="39"/>
        <v/>
      </c>
      <c r="E793" s="190"/>
    </row>
    <row r="794" spans="1:5" ht="15">
      <c r="A794" s="190" t="str">
        <f t="shared" ca="1" si="37"/>
        <v/>
      </c>
      <c r="B794" s="190" t="str">
        <f ca="1">IF(LEFT('$Misc'!U43,5)="ERROR","",IF(COUNTIF('CSV-Stat'!$E$7:$E$206,'$Misc'!U43)&gt;0,'$Misc'!U43,""))</f>
        <v/>
      </c>
      <c r="C794" s="190" t="str">
        <f t="shared" ca="1" si="38"/>
        <v/>
      </c>
      <c r="D794" s="190" t="str">
        <f t="shared" ca="1" si="39"/>
        <v/>
      </c>
      <c r="E794" s="190"/>
    </row>
    <row r="795" spans="1:5" ht="15">
      <c r="A795" s="190" t="str">
        <f t="shared" ca="1" si="37"/>
        <v/>
      </c>
      <c r="B795" s="190" t="str">
        <f ca="1">IF(LEFT('$Misc'!U44,5)="ERROR","",IF(COUNTIF('CSV-Stat'!$E$7:$E$206,'$Misc'!U44)&gt;0,'$Misc'!U44,""))</f>
        <v/>
      </c>
      <c r="C795" s="190" t="str">
        <f t="shared" ca="1" si="38"/>
        <v/>
      </c>
      <c r="D795" s="190" t="str">
        <f t="shared" ca="1" si="39"/>
        <v/>
      </c>
      <c r="E795" s="190"/>
    </row>
    <row r="796" spans="1:5" ht="15">
      <c r="A796" s="190" t="str">
        <f t="shared" ca="1" si="37"/>
        <v/>
      </c>
      <c r="B796" s="190" t="str">
        <f ca="1">IF(LEFT('$Misc'!U45,5)="ERROR","",IF(COUNTIF('CSV-Stat'!$E$7:$E$206,'$Misc'!U45)&gt;0,'$Misc'!U45,""))</f>
        <v/>
      </c>
      <c r="C796" s="190" t="str">
        <f t="shared" ca="1" si="38"/>
        <v/>
      </c>
      <c r="D796" s="190" t="str">
        <f t="shared" ca="1" si="39"/>
        <v/>
      </c>
      <c r="E796" s="190"/>
    </row>
    <row r="797" spans="1:5" ht="15">
      <c r="A797" s="190" t="str">
        <f t="shared" ca="1" si="37"/>
        <v/>
      </c>
      <c r="B797" s="190" t="str">
        <f ca="1">IF(LEFT('$Misc'!U46,5)="ERROR","",IF(COUNTIF('CSV-Stat'!$E$7:$E$206,'$Misc'!U46)&gt;0,'$Misc'!U46,""))</f>
        <v/>
      </c>
      <c r="C797" s="190" t="str">
        <f t="shared" ca="1" si="38"/>
        <v/>
      </c>
      <c r="D797" s="190" t="str">
        <f t="shared" ca="1" si="39"/>
        <v/>
      </c>
      <c r="E797" s="190"/>
    </row>
    <row r="798" spans="1:5" ht="15">
      <c r="A798" s="190" t="str">
        <f t="shared" ca="1" si="37"/>
        <v/>
      </c>
      <c r="B798" s="190" t="str">
        <f ca="1">IF(LEFT('$Misc'!U47,5)="ERROR","",IF(COUNTIF('CSV-Stat'!$E$7:$E$206,'$Misc'!U47)&gt;0,'$Misc'!U47,""))</f>
        <v/>
      </c>
      <c r="C798" s="190" t="str">
        <f t="shared" ca="1" si="38"/>
        <v/>
      </c>
      <c r="D798" s="190" t="str">
        <f t="shared" ca="1" si="39"/>
        <v/>
      </c>
      <c r="E798" s="190"/>
    </row>
    <row r="799" spans="1:5" ht="15">
      <c r="A799" s="190" t="str">
        <f t="shared" ca="1" si="37"/>
        <v/>
      </c>
      <c r="B799" s="190" t="str">
        <f ca="1">IF(LEFT('$Misc'!U48,5)="ERROR","",IF(COUNTIF('CSV-Stat'!$E$7:$E$206,'$Misc'!U48)&gt;0,'$Misc'!U48,""))</f>
        <v/>
      </c>
      <c r="C799" s="190" t="str">
        <f t="shared" ca="1" si="38"/>
        <v/>
      </c>
      <c r="D799" s="190" t="str">
        <f t="shared" ca="1" si="39"/>
        <v/>
      </c>
      <c r="E799" s="190"/>
    </row>
    <row r="800" spans="1:5" ht="15">
      <c r="A800" s="190" t="str">
        <f t="shared" ca="1" si="37"/>
        <v/>
      </c>
      <c r="B800" s="190" t="str">
        <f ca="1">IF(LEFT('$Misc'!U49,5)="ERROR","",IF(COUNTIF('CSV-Stat'!$E$7:$E$206,'$Misc'!U49)&gt;0,'$Misc'!U49,""))</f>
        <v/>
      </c>
      <c r="C800" s="190" t="str">
        <f t="shared" ca="1" si="38"/>
        <v/>
      </c>
      <c r="D800" s="190" t="str">
        <f t="shared" ca="1" si="39"/>
        <v/>
      </c>
      <c r="E800" s="190"/>
    </row>
    <row r="801" spans="1:5" ht="15">
      <c r="A801" s="190" t="str">
        <f t="shared" ca="1" si="37"/>
        <v/>
      </c>
      <c r="B801" s="190" t="str">
        <f ca="1">IF(LEFT('$Misc'!U50,5)="ERROR","",IF(COUNTIF('CSV-Stat'!$E$7:$E$206,'$Misc'!U50)&gt;0,'$Misc'!U50,""))</f>
        <v/>
      </c>
      <c r="C801" s="190" t="str">
        <f t="shared" ca="1" si="38"/>
        <v/>
      </c>
      <c r="D801" s="190" t="str">
        <f t="shared" ca="1" si="39"/>
        <v/>
      </c>
      <c r="E801" s="190"/>
    </row>
    <row r="802" spans="1:5" ht="15">
      <c r="A802" s="190" t="str">
        <f t="shared" ca="1" si="37"/>
        <v/>
      </c>
      <c r="B802" s="190" t="str">
        <f ca="1">IF(LEFT('$Misc'!U51,5)="ERROR","",IF(COUNTIF('CSV-Stat'!$E$7:$E$206,'$Misc'!U51)&gt;0,'$Misc'!U51,""))</f>
        <v/>
      </c>
      <c r="C802" s="190" t="str">
        <f t="shared" ca="1" si="38"/>
        <v/>
      </c>
      <c r="D802" s="190" t="str">
        <f t="shared" ca="1" si="39"/>
        <v/>
      </c>
      <c r="E802" s="190"/>
    </row>
    <row r="803" spans="1:5" ht="15">
      <c r="A803" s="190" t="str">
        <f t="shared" ca="1" si="37"/>
        <v/>
      </c>
      <c r="B803" s="190" t="str">
        <f ca="1">IF(LEFT('$Misc'!U52,5)="ERROR","",IF(COUNTIF('CSV-Stat'!$E$7:$E$206,'$Misc'!U52)&gt;0,'$Misc'!U52,""))</f>
        <v/>
      </c>
      <c r="C803" s="190" t="str">
        <f t="shared" ca="1" si="38"/>
        <v/>
      </c>
      <c r="D803" s="190" t="str">
        <f t="shared" ca="1" si="39"/>
        <v/>
      </c>
      <c r="E803" s="190"/>
    </row>
    <row r="804" spans="1:5" ht="15">
      <c r="A804" s="190" t="str">
        <f t="shared" ca="1" si="37"/>
        <v/>
      </c>
      <c r="B804" s="190" t="str">
        <f ca="1">IF(LEFT('$Misc'!U53,5)="ERROR","",IF(COUNTIF('CSV-Stat'!$E$7:$E$206,'$Misc'!U53)&gt;0,'$Misc'!U53,""))</f>
        <v/>
      </c>
      <c r="C804" s="190" t="str">
        <f t="shared" ca="1" si="38"/>
        <v/>
      </c>
      <c r="D804" s="190" t="str">
        <f t="shared" ca="1" si="39"/>
        <v/>
      </c>
      <c r="E804" s="190"/>
    </row>
    <row r="805" spans="1:5" ht="15">
      <c r="A805" s="190" t="str">
        <f t="shared" ca="1" si="37"/>
        <v/>
      </c>
      <c r="B805" s="190" t="str">
        <f ca="1">IF(LEFT('$Misc'!U54,5)="ERROR","",IF(COUNTIF('CSV-Stat'!$E$7:$E$206,'$Misc'!U54)&gt;0,'$Misc'!U54,""))</f>
        <v/>
      </c>
      <c r="C805" s="190" t="str">
        <f t="shared" ca="1" si="38"/>
        <v/>
      </c>
      <c r="D805" s="190" t="str">
        <f t="shared" ca="1" si="39"/>
        <v/>
      </c>
      <c r="E805" s="190"/>
    </row>
    <row r="806" spans="1:5" ht="15">
      <c r="A806" s="190" t="str">
        <f t="shared" ca="1" si="37"/>
        <v/>
      </c>
      <c r="B806" s="190" t="str">
        <f ca="1">IF(LEFT('$Misc'!U55,5)="ERROR","",IF(COUNTIF('CSV-Stat'!$E$7:$E$206,'$Misc'!U55)&gt;0,'$Misc'!U55,""))</f>
        <v/>
      </c>
      <c r="C806" s="190" t="str">
        <f t="shared" ca="1" si="38"/>
        <v/>
      </c>
      <c r="D806" s="190" t="str">
        <f t="shared" ca="1" si="39"/>
        <v/>
      </c>
      <c r="E806" s="190"/>
    </row>
    <row r="807" spans="1:5" ht="15">
      <c r="A807" s="190" t="str">
        <f t="shared" ca="1" si="37"/>
        <v/>
      </c>
      <c r="B807" s="190" t="str">
        <f ca="1">IF(LEFT('$Misc'!U56,5)="ERROR","",IF(COUNTIF('CSV-Stat'!$E$7:$E$206,'$Misc'!U56)&gt;0,'$Misc'!U56,""))</f>
        <v/>
      </c>
      <c r="C807" s="190" t="str">
        <f t="shared" ca="1" si="38"/>
        <v/>
      </c>
      <c r="D807" s="190" t="str">
        <f t="shared" ca="1" si="39"/>
        <v/>
      </c>
      <c r="E807" s="190"/>
    </row>
    <row r="808" spans="1:5" ht="15">
      <c r="A808" s="190" t="str">
        <f t="shared" si="37"/>
        <v/>
      </c>
      <c r="B808" s="190" t="str">
        <f>IF(LEFT('$Misc'!V7,5)="ERROR","",IF(COUNTIF('CSV-Stat'!$E$7:$E$206,'$Misc'!V7)&gt;0,'$Misc'!V7,""))</f>
        <v/>
      </c>
      <c r="C808" s="190" t="str">
        <f t="shared" si="38"/>
        <v/>
      </c>
      <c r="D808" s="190" t="str">
        <f t="shared" si="39"/>
        <v/>
      </c>
      <c r="E808" s="190"/>
    </row>
    <row r="809" spans="1:5" ht="15">
      <c r="A809" s="190" t="str">
        <f t="shared" si="37"/>
        <v/>
      </c>
      <c r="B809" s="190" t="str">
        <f>IF(LEFT('$Misc'!V8,5)="ERROR","",IF(COUNTIF('CSV-Stat'!$E$7:$E$206,'$Misc'!V8)&gt;0,'$Misc'!V8,""))</f>
        <v/>
      </c>
      <c r="C809" s="190" t="str">
        <f t="shared" si="38"/>
        <v/>
      </c>
      <c r="D809" s="190" t="str">
        <f t="shared" si="39"/>
        <v/>
      </c>
      <c r="E809" s="190"/>
    </row>
    <row r="810" spans="1:5" ht="15">
      <c r="A810" s="190" t="str">
        <f t="shared" si="37"/>
        <v/>
      </c>
      <c r="B810" s="190" t="str">
        <f>IF(LEFT('$Misc'!V9,5)="ERROR","",IF(COUNTIF('CSV-Stat'!$E$7:$E$206,'$Misc'!V9)&gt;0,'$Misc'!V9,""))</f>
        <v/>
      </c>
      <c r="C810" s="190" t="str">
        <f t="shared" si="38"/>
        <v/>
      </c>
      <c r="D810" s="190" t="str">
        <f t="shared" si="39"/>
        <v/>
      </c>
      <c r="E810" s="190"/>
    </row>
    <row r="811" spans="1:5" ht="15">
      <c r="A811" s="190" t="str">
        <f t="shared" si="37"/>
        <v/>
      </c>
      <c r="B811" s="190" t="str">
        <f>IF(LEFT('$Misc'!V10,5)="ERROR","",IF(COUNTIF('CSV-Stat'!$E$7:$E$206,'$Misc'!V10)&gt;0,'$Misc'!V10,""))</f>
        <v/>
      </c>
      <c r="C811" s="190" t="str">
        <f t="shared" si="38"/>
        <v/>
      </c>
      <c r="D811" s="190" t="str">
        <f t="shared" si="39"/>
        <v/>
      </c>
      <c r="E811" s="190"/>
    </row>
    <row r="812" spans="1:5" ht="15">
      <c r="A812" s="190" t="str">
        <f t="shared" si="37"/>
        <v/>
      </c>
      <c r="B812" s="190" t="str">
        <f>IF(LEFT('$Misc'!V11,5)="ERROR","",IF(COUNTIF('CSV-Stat'!$E$7:$E$206,'$Misc'!V11)&gt;0,'$Misc'!V11,""))</f>
        <v/>
      </c>
      <c r="C812" s="190" t="str">
        <f t="shared" si="38"/>
        <v/>
      </c>
      <c r="D812" s="190" t="str">
        <f t="shared" si="39"/>
        <v/>
      </c>
      <c r="E812" s="190"/>
    </row>
    <row r="813" spans="1:5" ht="15">
      <c r="A813" s="190" t="str">
        <f t="shared" si="37"/>
        <v/>
      </c>
      <c r="B813" s="190" t="str">
        <f>IF(LEFT('$Misc'!V12,5)="ERROR","",IF(COUNTIF('CSV-Stat'!$E$7:$E$206,'$Misc'!V12)&gt;0,'$Misc'!V12,""))</f>
        <v/>
      </c>
      <c r="C813" s="190" t="str">
        <f t="shared" si="38"/>
        <v/>
      </c>
      <c r="D813" s="190" t="str">
        <f t="shared" si="39"/>
        <v/>
      </c>
      <c r="E813" s="190"/>
    </row>
    <row r="814" spans="1:5" ht="15">
      <c r="A814" s="190" t="str">
        <f t="shared" si="37"/>
        <v/>
      </c>
      <c r="B814" s="190" t="str">
        <f>IF(LEFT('$Misc'!V13,5)="ERROR","",IF(COUNTIF('CSV-Stat'!$E$7:$E$206,'$Misc'!V13)&gt;0,'$Misc'!V13,""))</f>
        <v/>
      </c>
      <c r="C814" s="190" t="str">
        <f t="shared" si="38"/>
        <v/>
      </c>
      <c r="D814" s="190" t="str">
        <f t="shared" si="39"/>
        <v/>
      </c>
      <c r="E814" s="190"/>
    </row>
    <row r="815" spans="1:5" ht="15">
      <c r="A815" s="190" t="str">
        <f t="shared" si="37"/>
        <v/>
      </c>
      <c r="B815" s="190" t="str">
        <f>IF(LEFT('$Misc'!V14,5)="ERROR","",IF(COUNTIF('CSV-Stat'!$E$7:$E$206,'$Misc'!V14)&gt;0,'$Misc'!V14,""))</f>
        <v/>
      </c>
      <c r="C815" s="190" t="str">
        <f t="shared" si="38"/>
        <v/>
      </c>
      <c r="D815" s="190" t="str">
        <f t="shared" si="39"/>
        <v/>
      </c>
      <c r="E815" s="190"/>
    </row>
    <row r="816" spans="1:5" ht="15">
      <c r="A816" s="190" t="str">
        <f t="shared" si="37"/>
        <v/>
      </c>
      <c r="B816" s="190" t="str">
        <f>IF(LEFT('$Misc'!V15,5)="ERROR","",IF(COUNTIF('CSV-Stat'!$E$7:$E$206,'$Misc'!V15)&gt;0,'$Misc'!V15,""))</f>
        <v/>
      </c>
      <c r="C816" s="190" t="str">
        <f t="shared" si="38"/>
        <v/>
      </c>
      <c r="D816" s="190" t="str">
        <f t="shared" si="39"/>
        <v/>
      </c>
      <c r="E816" s="190"/>
    </row>
    <row r="817" spans="1:5" ht="15">
      <c r="A817" s="190" t="str">
        <f t="shared" si="37"/>
        <v/>
      </c>
      <c r="B817" s="190" t="str">
        <f>IF(LEFT('$Misc'!V16,5)="ERROR","",IF(COUNTIF('CSV-Stat'!$E$7:$E$206,'$Misc'!V16)&gt;0,'$Misc'!V16,""))</f>
        <v/>
      </c>
      <c r="C817" s="190" t="str">
        <f t="shared" si="38"/>
        <v/>
      </c>
      <c r="D817" s="190" t="str">
        <f t="shared" si="39"/>
        <v/>
      </c>
      <c r="E817" s="190"/>
    </row>
    <row r="818" spans="1:5" ht="15">
      <c r="A818" s="190" t="str">
        <f t="shared" si="37"/>
        <v/>
      </c>
      <c r="B818" s="190" t="str">
        <f>IF(LEFT('$Misc'!V17,5)="ERROR","",IF(COUNTIF('CSV-Stat'!$E$7:$E$206,'$Misc'!V17)&gt;0,'$Misc'!V17,""))</f>
        <v/>
      </c>
      <c r="C818" s="190" t="str">
        <f t="shared" si="38"/>
        <v/>
      </c>
      <c r="D818" s="190" t="str">
        <f t="shared" si="39"/>
        <v/>
      </c>
      <c r="E818" s="190"/>
    </row>
    <row r="819" spans="1:5" ht="15">
      <c r="A819" s="190" t="str">
        <f t="shared" si="37"/>
        <v/>
      </c>
      <c r="B819" s="190" t="str">
        <f>IF(LEFT('$Misc'!V18,5)="ERROR","",IF(COUNTIF('CSV-Stat'!$E$7:$E$206,'$Misc'!V18)&gt;0,'$Misc'!V18,""))</f>
        <v/>
      </c>
      <c r="C819" s="190" t="str">
        <f t="shared" si="38"/>
        <v/>
      </c>
      <c r="D819" s="190" t="str">
        <f t="shared" si="39"/>
        <v/>
      </c>
      <c r="E819" s="190"/>
    </row>
    <row r="820" spans="1:5" ht="15">
      <c r="A820" s="190" t="str">
        <f t="shared" si="37"/>
        <v/>
      </c>
      <c r="B820" s="190" t="str">
        <f>IF(LEFT('$Misc'!V19,5)="ERROR","",IF(COUNTIF('CSV-Stat'!$E$7:$E$206,'$Misc'!V19)&gt;0,'$Misc'!V19,""))</f>
        <v/>
      </c>
      <c r="C820" s="190" t="str">
        <f t="shared" si="38"/>
        <v/>
      </c>
      <c r="D820" s="190" t="str">
        <f t="shared" si="39"/>
        <v/>
      </c>
      <c r="E820" s="190"/>
    </row>
    <row r="821" spans="1:5" ht="15">
      <c r="A821" s="190" t="str">
        <f t="shared" si="37"/>
        <v/>
      </c>
      <c r="B821" s="190" t="str">
        <f>IF(LEFT('$Misc'!V20,5)="ERROR","",IF(COUNTIF('CSV-Stat'!$E$7:$E$206,'$Misc'!V20)&gt;0,'$Misc'!V20,""))</f>
        <v/>
      </c>
      <c r="C821" s="190" t="str">
        <f t="shared" si="38"/>
        <v/>
      </c>
      <c r="D821" s="190" t="str">
        <f t="shared" si="39"/>
        <v/>
      </c>
      <c r="E821" s="190"/>
    </row>
    <row r="822" spans="1:5" ht="15">
      <c r="A822" s="190" t="str">
        <f t="shared" ca="1" si="37"/>
        <v/>
      </c>
      <c r="B822" s="190" t="str">
        <f ca="1">IF(LEFT('$Misc'!V21,5)="ERROR","",IF(COUNTIF('CSV-Stat'!$E$7:$E$206,'$Misc'!V21)&gt;0,'$Misc'!V21,""))</f>
        <v/>
      </c>
      <c r="C822" s="190" t="str">
        <f t="shared" ca="1" si="38"/>
        <v/>
      </c>
      <c r="D822" s="190" t="str">
        <f t="shared" ca="1" si="39"/>
        <v/>
      </c>
      <c r="E822" s="190"/>
    </row>
    <row r="823" spans="1:5" ht="15">
      <c r="A823" s="190" t="str">
        <f t="shared" ca="1" si="37"/>
        <v/>
      </c>
      <c r="B823" s="190" t="str">
        <f ca="1">IF(LEFT('$Misc'!V22,5)="ERROR","",IF(COUNTIF('CSV-Stat'!$E$7:$E$206,'$Misc'!V22)&gt;0,'$Misc'!V22,""))</f>
        <v/>
      </c>
      <c r="C823" s="190" t="str">
        <f t="shared" ca="1" si="38"/>
        <v/>
      </c>
      <c r="D823" s="190" t="str">
        <f t="shared" ca="1" si="39"/>
        <v/>
      </c>
      <c r="E823" s="190"/>
    </row>
    <row r="824" spans="1:5" ht="15">
      <c r="A824" s="190" t="str">
        <f t="shared" ca="1" si="37"/>
        <v/>
      </c>
      <c r="B824" s="190" t="str">
        <f ca="1">IF(LEFT('$Misc'!V23,5)="ERROR","",IF(COUNTIF('CSV-Stat'!$E$7:$E$206,'$Misc'!V23)&gt;0,'$Misc'!V23,""))</f>
        <v/>
      </c>
      <c r="C824" s="190" t="str">
        <f t="shared" ca="1" si="38"/>
        <v/>
      </c>
      <c r="D824" s="190" t="str">
        <f t="shared" ca="1" si="39"/>
        <v/>
      </c>
      <c r="E824" s="190"/>
    </row>
    <row r="825" spans="1:5" ht="15">
      <c r="A825" s="190" t="str">
        <f t="shared" ca="1" si="37"/>
        <v/>
      </c>
      <c r="B825" s="190" t="str">
        <f ca="1">IF(LEFT('$Misc'!V24,5)="ERROR","",IF(COUNTIF('CSV-Stat'!$E$7:$E$206,'$Misc'!V24)&gt;0,'$Misc'!V24,""))</f>
        <v/>
      </c>
      <c r="C825" s="190" t="str">
        <f t="shared" ca="1" si="38"/>
        <v/>
      </c>
      <c r="D825" s="190" t="str">
        <f t="shared" ca="1" si="39"/>
        <v/>
      </c>
      <c r="E825" s="190"/>
    </row>
    <row r="826" spans="1:5" ht="15">
      <c r="A826" s="190" t="str">
        <f t="shared" ref="A826:A889" ca="1" si="40">IF(B826="","","ThermostatSetpoint:DualSetpoint,")</f>
        <v/>
      </c>
      <c r="B826" s="190" t="str">
        <f ca="1">IF(LEFT('$Misc'!V25,5)="ERROR","",IF(COUNTIF('CSV-Stat'!$E$7:$E$206,'$Misc'!V25)&gt;0,'$Misc'!V25,""))</f>
        <v/>
      </c>
      <c r="C826" s="190" t="str">
        <f t="shared" ca="1" si="38"/>
        <v/>
      </c>
      <c r="D826" s="190" t="str">
        <f t="shared" ca="1" si="39"/>
        <v/>
      </c>
      <c r="E826" s="190"/>
    </row>
    <row r="827" spans="1:5" ht="15">
      <c r="A827" s="190" t="str">
        <f t="shared" ca="1" si="40"/>
        <v/>
      </c>
      <c r="B827" s="190" t="str">
        <f ca="1">IF(LEFT('$Misc'!V26,5)="ERROR","",IF(COUNTIF('CSV-Stat'!$E$7:$E$206,'$Misc'!V26)&gt;0,'$Misc'!V26,""))</f>
        <v/>
      </c>
      <c r="C827" s="190" t="str">
        <f t="shared" ca="1" si="38"/>
        <v/>
      </c>
      <c r="D827" s="190" t="str">
        <f t="shared" ca="1" si="39"/>
        <v/>
      </c>
      <c r="E827" s="190"/>
    </row>
    <row r="828" spans="1:5" ht="15">
      <c r="A828" s="190" t="str">
        <f t="shared" ca="1" si="40"/>
        <v/>
      </c>
      <c r="B828" s="190" t="str">
        <f ca="1">IF(LEFT('$Misc'!V27,5)="ERROR","",IF(COUNTIF('CSV-Stat'!$E$7:$E$206,'$Misc'!V27)&gt;0,'$Misc'!V27,""))</f>
        <v/>
      </c>
      <c r="C828" s="190" t="str">
        <f t="shared" ca="1" si="38"/>
        <v/>
      </c>
      <c r="D828" s="190" t="str">
        <f t="shared" ca="1" si="39"/>
        <v/>
      </c>
      <c r="E828" s="190"/>
    </row>
    <row r="829" spans="1:5" ht="15">
      <c r="A829" s="190" t="str">
        <f t="shared" ca="1" si="40"/>
        <v/>
      </c>
      <c r="B829" s="190" t="str">
        <f ca="1">IF(LEFT('$Misc'!V28,5)="ERROR","",IF(COUNTIF('CSV-Stat'!$E$7:$E$206,'$Misc'!V28)&gt;0,'$Misc'!V28,""))</f>
        <v/>
      </c>
      <c r="C829" s="190" t="str">
        <f t="shared" ca="1" si="38"/>
        <v/>
      </c>
      <c r="D829" s="190" t="str">
        <f t="shared" ca="1" si="39"/>
        <v/>
      </c>
      <c r="E829" s="190"/>
    </row>
    <row r="830" spans="1:5" ht="15">
      <c r="A830" s="190" t="str">
        <f t="shared" ca="1" si="40"/>
        <v/>
      </c>
      <c r="B830" s="190" t="str">
        <f ca="1">IF(LEFT('$Misc'!V29,5)="ERROR","",IF(COUNTIF('CSV-Stat'!$E$7:$E$206,'$Misc'!V29)&gt;0,'$Misc'!V29,""))</f>
        <v/>
      </c>
      <c r="C830" s="190" t="str">
        <f t="shared" ca="1" si="38"/>
        <v/>
      </c>
      <c r="D830" s="190" t="str">
        <f t="shared" ca="1" si="39"/>
        <v/>
      </c>
      <c r="E830" s="190"/>
    </row>
    <row r="831" spans="1:5" ht="15">
      <c r="A831" s="190" t="str">
        <f t="shared" ca="1" si="40"/>
        <v/>
      </c>
      <c r="B831" s="190" t="str">
        <f ca="1">IF(LEFT('$Misc'!V30,5)="ERROR","",IF(COUNTIF('CSV-Stat'!$E$7:$E$206,'$Misc'!V30)&gt;0,'$Misc'!V30,""))</f>
        <v/>
      </c>
      <c r="C831" s="190" t="str">
        <f t="shared" ca="1" si="38"/>
        <v/>
      </c>
      <c r="D831" s="190" t="str">
        <f t="shared" ca="1" si="39"/>
        <v/>
      </c>
      <c r="E831" s="190"/>
    </row>
    <row r="832" spans="1:5" ht="15">
      <c r="A832" s="190" t="str">
        <f t="shared" ca="1" si="40"/>
        <v/>
      </c>
      <c r="B832" s="190" t="str">
        <f ca="1">IF(LEFT('$Misc'!V31,5)="ERROR","",IF(COUNTIF('CSV-Stat'!$E$7:$E$206,'$Misc'!V31)&gt;0,'$Misc'!V31,""))</f>
        <v/>
      </c>
      <c r="C832" s="190" t="str">
        <f t="shared" ca="1" si="38"/>
        <v/>
      </c>
      <c r="D832" s="190" t="str">
        <f t="shared" ca="1" si="39"/>
        <v/>
      </c>
      <c r="E832" s="190"/>
    </row>
    <row r="833" spans="1:5" ht="15">
      <c r="A833" s="190" t="str">
        <f t="shared" ca="1" si="40"/>
        <v/>
      </c>
      <c r="B833" s="190" t="str">
        <f ca="1">IF(LEFT('$Misc'!V32,5)="ERROR","",IF(COUNTIF('CSV-Stat'!$E$7:$E$206,'$Misc'!V32)&gt;0,'$Misc'!V32,""))</f>
        <v/>
      </c>
      <c r="C833" s="190" t="str">
        <f t="shared" ca="1" si="38"/>
        <v/>
      </c>
      <c r="D833" s="190" t="str">
        <f t="shared" ca="1" si="39"/>
        <v/>
      </c>
      <c r="E833" s="190"/>
    </row>
    <row r="834" spans="1:5" ht="15">
      <c r="A834" s="190" t="str">
        <f t="shared" ca="1" si="40"/>
        <v/>
      </c>
      <c r="B834" s="190" t="str">
        <f ca="1">IF(LEFT('$Misc'!V33,5)="ERROR","",IF(COUNTIF('CSV-Stat'!$E$7:$E$206,'$Misc'!V33)&gt;0,'$Misc'!V33,""))</f>
        <v/>
      </c>
      <c r="C834" s="190" t="str">
        <f t="shared" ca="1" si="38"/>
        <v/>
      </c>
      <c r="D834" s="190" t="str">
        <f t="shared" ca="1" si="39"/>
        <v/>
      </c>
      <c r="E834" s="190"/>
    </row>
    <row r="835" spans="1:5" ht="15">
      <c r="A835" s="190" t="str">
        <f t="shared" ca="1" si="40"/>
        <v/>
      </c>
      <c r="B835" s="190" t="str">
        <f ca="1">IF(LEFT('$Misc'!V34,5)="ERROR","",IF(COUNTIF('CSV-Stat'!$E$7:$E$206,'$Misc'!V34)&gt;0,'$Misc'!V34,""))</f>
        <v/>
      </c>
      <c r="C835" s="190" t="str">
        <f t="shared" ca="1" si="38"/>
        <v/>
      </c>
      <c r="D835" s="190" t="str">
        <f t="shared" ca="1" si="39"/>
        <v/>
      </c>
      <c r="E835" s="190"/>
    </row>
    <row r="836" spans="1:5" ht="15">
      <c r="A836" s="190" t="str">
        <f t="shared" ca="1" si="40"/>
        <v/>
      </c>
      <c r="B836" s="190" t="str">
        <f ca="1">IF(LEFT('$Misc'!V35,5)="ERROR","",IF(COUNTIF('CSV-Stat'!$E$7:$E$206,'$Misc'!V35)&gt;0,'$Misc'!V35,""))</f>
        <v/>
      </c>
      <c r="C836" s="190" t="str">
        <f t="shared" ca="1" si="38"/>
        <v/>
      </c>
      <c r="D836" s="190" t="str">
        <f t="shared" ca="1" si="39"/>
        <v/>
      </c>
      <c r="E836" s="190"/>
    </row>
    <row r="837" spans="1:5" ht="15">
      <c r="A837" s="190" t="str">
        <f t="shared" ca="1" si="40"/>
        <v/>
      </c>
      <c r="B837" s="190" t="str">
        <f ca="1">IF(LEFT('$Misc'!V36,5)="ERROR","",IF(COUNTIF('CSV-Stat'!$E$7:$E$206,'$Misc'!V36)&gt;0,'$Misc'!V36,""))</f>
        <v/>
      </c>
      <c r="C837" s="190" t="str">
        <f t="shared" ca="1" si="38"/>
        <v/>
      </c>
      <c r="D837" s="190" t="str">
        <f t="shared" ca="1" si="39"/>
        <v/>
      </c>
      <c r="E837" s="190"/>
    </row>
    <row r="838" spans="1:5" ht="15">
      <c r="A838" s="190" t="str">
        <f t="shared" ca="1" si="40"/>
        <v/>
      </c>
      <c r="B838" s="190" t="str">
        <f ca="1">IF(LEFT('$Misc'!V37,5)="ERROR","",IF(COUNTIF('CSV-Stat'!$E$7:$E$206,'$Misc'!V37)&gt;0,'$Misc'!V37,""))</f>
        <v/>
      </c>
      <c r="C838" s="190" t="str">
        <f t="shared" ca="1" si="38"/>
        <v/>
      </c>
      <c r="D838" s="190" t="str">
        <f t="shared" ca="1" si="39"/>
        <v/>
      </c>
      <c r="E838" s="190"/>
    </row>
    <row r="839" spans="1:5" ht="15">
      <c r="A839" s="190" t="str">
        <f t="shared" ca="1" si="40"/>
        <v/>
      </c>
      <c r="B839" s="190" t="str">
        <f ca="1">IF(LEFT('$Misc'!V38,5)="ERROR","",IF(COUNTIF('CSV-Stat'!$E$7:$E$206,'$Misc'!V38)&gt;0,'$Misc'!V38,""))</f>
        <v/>
      </c>
      <c r="C839" s="190" t="str">
        <f t="shared" ca="1" si="38"/>
        <v/>
      </c>
      <c r="D839" s="190" t="str">
        <f t="shared" ca="1" si="39"/>
        <v/>
      </c>
      <c r="E839" s="190"/>
    </row>
    <row r="840" spans="1:5" ht="15">
      <c r="A840" s="190" t="str">
        <f t="shared" ca="1" si="40"/>
        <v/>
      </c>
      <c r="B840" s="190" t="str">
        <f ca="1">IF(LEFT('$Misc'!V39,5)="ERROR","",IF(COUNTIF('CSV-Stat'!$E$7:$E$206,'$Misc'!V39)&gt;0,'$Misc'!V39,""))</f>
        <v/>
      </c>
      <c r="C840" s="190" t="str">
        <f t="shared" ref="C840:C903" ca="1" si="41">IF(B840="","","Tstat Sch "&amp;RIGHT(LEFT(B840,25),11)&amp;",")</f>
        <v/>
      </c>
      <c r="D840" s="190" t="str">
        <f t="shared" ref="D840:D903" ca="1" si="42">IF(B840="","","Tstat Sch "&amp;LEFT(B840,11)&amp;" ;")</f>
        <v/>
      </c>
      <c r="E840" s="190"/>
    </row>
    <row r="841" spans="1:5" ht="15">
      <c r="A841" s="190" t="str">
        <f t="shared" ca="1" si="40"/>
        <v/>
      </c>
      <c r="B841" s="190" t="str">
        <f ca="1">IF(LEFT('$Misc'!V40,5)="ERROR","",IF(COUNTIF('CSV-Stat'!$E$7:$E$206,'$Misc'!V40)&gt;0,'$Misc'!V40,""))</f>
        <v/>
      </c>
      <c r="C841" s="190" t="str">
        <f t="shared" ca="1" si="41"/>
        <v/>
      </c>
      <c r="D841" s="190" t="str">
        <f t="shared" ca="1" si="42"/>
        <v/>
      </c>
      <c r="E841" s="190"/>
    </row>
    <row r="842" spans="1:5" ht="15">
      <c r="A842" s="190" t="str">
        <f t="shared" ca="1" si="40"/>
        <v/>
      </c>
      <c r="B842" s="190" t="str">
        <f ca="1">IF(LEFT('$Misc'!V41,5)="ERROR","",IF(COUNTIF('CSV-Stat'!$E$7:$E$206,'$Misc'!V41)&gt;0,'$Misc'!V41,""))</f>
        <v/>
      </c>
      <c r="C842" s="190" t="str">
        <f t="shared" ca="1" si="41"/>
        <v/>
      </c>
      <c r="D842" s="190" t="str">
        <f t="shared" ca="1" si="42"/>
        <v/>
      </c>
      <c r="E842" s="190"/>
    </row>
    <row r="843" spans="1:5" ht="15">
      <c r="A843" s="190" t="str">
        <f t="shared" ca="1" si="40"/>
        <v/>
      </c>
      <c r="B843" s="190" t="str">
        <f ca="1">IF(LEFT('$Misc'!V42,5)="ERROR","",IF(COUNTIF('CSV-Stat'!$E$7:$E$206,'$Misc'!V42)&gt;0,'$Misc'!V42,""))</f>
        <v/>
      </c>
      <c r="C843" s="190" t="str">
        <f t="shared" ca="1" si="41"/>
        <v/>
      </c>
      <c r="D843" s="190" t="str">
        <f t="shared" ca="1" si="42"/>
        <v/>
      </c>
      <c r="E843" s="190"/>
    </row>
    <row r="844" spans="1:5" ht="15">
      <c r="A844" s="190" t="str">
        <f t="shared" ca="1" si="40"/>
        <v/>
      </c>
      <c r="B844" s="190" t="str">
        <f ca="1">IF(LEFT('$Misc'!V43,5)="ERROR","",IF(COUNTIF('CSV-Stat'!$E$7:$E$206,'$Misc'!V43)&gt;0,'$Misc'!V43,""))</f>
        <v/>
      </c>
      <c r="C844" s="190" t="str">
        <f t="shared" ca="1" si="41"/>
        <v/>
      </c>
      <c r="D844" s="190" t="str">
        <f t="shared" ca="1" si="42"/>
        <v/>
      </c>
      <c r="E844" s="190"/>
    </row>
    <row r="845" spans="1:5" ht="15">
      <c r="A845" s="190" t="str">
        <f t="shared" ca="1" si="40"/>
        <v/>
      </c>
      <c r="B845" s="190" t="str">
        <f ca="1">IF(LEFT('$Misc'!V44,5)="ERROR","",IF(COUNTIF('CSV-Stat'!$E$7:$E$206,'$Misc'!V44)&gt;0,'$Misc'!V44,""))</f>
        <v/>
      </c>
      <c r="C845" s="190" t="str">
        <f t="shared" ca="1" si="41"/>
        <v/>
      </c>
      <c r="D845" s="190" t="str">
        <f t="shared" ca="1" si="42"/>
        <v/>
      </c>
      <c r="E845" s="190"/>
    </row>
    <row r="846" spans="1:5" ht="15">
      <c r="A846" s="190" t="str">
        <f t="shared" ca="1" si="40"/>
        <v/>
      </c>
      <c r="B846" s="190" t="str">
        <f ca="1">IF(LEFT('$Misc'!V45,5)="ERROR","",IF(COUNTIF('CSV-Stat'!$E$7:$E$206,'$Misc'!V45)&gt;0,'$Misc'!V45,""))</f>
        <v/>
      </c>
      <c r="C846" s="190" t="str">
        <f t="shared" ca="1" si="41"/>
        <v/>
      </c>
      <c r="D846" s="190" t="str">
        <f t="shared" ca="1" si="42"/>
        <v/>
      </c>
      <c r="E846" s="190"/>
    </row>
    <row r="847" spans="1:5" ht="15">
      <c r="A847" s="190" t="str">
        <f t="shared" ca="1" si="40"/>
        <v/>
      </c>
      <c r="B847" s="190" t="str">
        <f ca="1">IF(LEFT('$Misc'!V46,5)="ERROR","",IF(COUNTIF('CSV-Stat'!$E$7:$E$206,'$Misc'!V46)&gt;0,'$Misc'!V46,""))</f>
        <v/>
      </c>
      <c r="C847" s="190" t="str">
        <f t="shared" ca="1" si="41"/>
        <v/>
      </c>
      <c r="D847" s="190" t="str">
        <f t="shared" ca="1" si="42"/>
        <v/>
      </c>
      <c r="E847" s="190"/>
    </row>
    <row r="848" spans="1:5" ht="15">
      <c r="A848" s="190" t="str">
        <f t="shared" ca="1" si="40"/>
        <v/>
      </c>
      <c r="B848" s="190" t="str">
        <f ca="1">IF(LEFT('$Misc'!V47,5)="ERROR","",IF(COUNTIF('CSV-Stat'!$E$7:$E$206,'$Misc'!V47)&gt;0,'$Misc'!V47,""))</f>
        <v/>
      </c>
      <c r="C848" s="190" t="str">
        <f t="shared" ca="1" si="41"/>
        <v/>
      </c>
      <c r="D848" s="190" t="str">
        <f t="shared" ca="1" si="42"/>
        <v/>
      </c>
      <c r="E848" s="190"/>
    </row>
    <row r="849" spans="1:5" ht="15">
      <c r="A849" s="190" t="str">
        <f t="shared" ca="1" si="40"/>
        <v/>
      </c>
      <c r="B849" s="190" t="str">
        <f ca="1">IF(LEFT('$Misc'!V48,5)="ERROR","",IF(COUNTIF('CSV-Stat'!$E$7:$E$206,'$Misc'!V48)&gt;0,'$Misc'!V48,""))</f>
        <v/>
      </c>
      <c r="C849" s="190" t="str">
        <f t="shared" ca="1" si="41"/>
        <v/>
      </c>
      <c r="D849" s="190" t="str">
        <f t="shared" ca="1" si="42"/>
        <v/>
      </c>
      <c r="E849" s="190"/>
    </row>
    <row r="850" spans="1:5" ht="15">
      <c r="A850" s="190" t="str">
        <f t="shared" ca="1" si="40"/>
        <v/>
      </c>
      <c r="B850" s="190" t="str">
        <f ca="1">IF(LEFT('$Misc'!V49,5)="ERROR","",IF(COUNTIF('CSV-Stat'!$E$7:$E$206,'$Misc'!V49)&gt;0,'$Misc'!V49,""))</f>
        <v/>
      </c>
      <c r="C850" s="190" t="str">
        <f t="shared" ca="1" si="41"/>
        <v/>
      </c>
      <c r="D850" s="190" t="str">
        <f t="shared" ca="1" si="42"/>
        <v/>
      </c>
      <c r="E850" s="190"/>
    </row>
    <row r="851" spans="1:5" ht="15">
      <c r="A851" s="190" t="str">
        <f t="shared" ca="1" si="40"/>
        <v/>
      </c>
      <c r="B851" s="190" t="str">
        <f ca="1">IF(LEFT('$Misc'!V50,5)="ERROR","",IF(COUNTIF('CSV-Stat'!$E$7:$E$206,'$Misc'!V50)&gt;0,'$Misc'!V50,""))</f>
        <v/>
      </c>
      <c r="C851" s="190" t="str">
        <f t="shared" ca="1" si="41"/>
        <v/>
      </c>
      <c r="D851" s="190" t="str">
        <f t="shared" ca="1" si="42"/>
        <v/>
      </c>
      <c r="E851" s="190"/>
    </row>
    <row r="852" spans="1:5" ht="15">
      <c r="A852" s="190" t="str">
        <f t="shared" ca="1" si="40"/>
        <v/>
      </c>
      <c r="B852" s="190" t="str">
        <f ca="1">IF(LEFT('$Misc'!V51,5)="ERROR","",IF(COUNTIF('CSV-Stat'!$E$7:$E$206,'$Misc'!V51)&gt;0,'$Misc'!V51,""))</f>
        <v/>
      </c>
      <c r="C852" s="190" t="str">
        <f t="shared" ca="1" si="41"/>
        <v/>
      </c>
      <c r="D852" s="190" t="str">
        <f t="shared" ca="1" si="42"/>
        <v/>
      </c>
      <c r="E852" s="190"/>
    </row>
    <row r="853" spans="1:5" ht="15">
      <c r="A853" s="190" t="str">
        <f t="shared" ca="1" si="40"/>
        <v/>
      </c>
      <c r="B853" s="190" t="str">
        <f ca="1">IF(LEFT('$Misc'!V52,5)="ERROR","",IF(COUNTIF('CSV-Stat'!$E$7:$E$206,'$Misc'!V52)&gt;0,'$Misc'!V52,""))</f>
        <v/>
      </c>
      <c r="C853" s="190" t="str">
        <f t="shared" ca="1" si="41"/>
        <v/>
      </c>
      <c r="D853" s="190" t="str">
        <f t="shared" ca="1" si="42"/>
        <v/>
      </c>
      <c r="E853" s="190"/>
    </row>
    <row r="854" spans="1:5" ht="15">
      <c r="A854" s="190" t="str">
        <f t="shared" ca="1" si="40"/>
        <v/>
      </c>
      <c r="B854" s="190" t="str">
        <f ca="1">IF(LEFT('$Misc'!V53,5)="ERROR","",IF(COUNTIF('CSV-Stat'!$E$7:$E$206,'$Misc'!V53)&gt;0,'$Misc'!V53,""))</f>
        <v/>
      </c>
      <c r="C854" s="190" t="str">
        <f t="shared" ca="1" si="41"/>
        <v/>
      </c>
      <c r="D854" s="190" t="str">
        <f t="shared" ca="1" si="42"/>
        <v/>
      </c>
      <c r="E854" s="190"/>
    </row>
    <row r="855" spans="1:5" ht="15">
      <c r="A855" s="190" t="str">
        <f t="shared" ca="1" si="40"/>
        <v/>
      </c>
      <c r="B855" s="190" t="str">
        <f ca="1">IF(LEFT('$Misc'!V54,5)="ERROR","",IF(COUNTIF('CSV-Stat'!$E$7:$E$206,'$Misc'!V54)&gt;0,'$Misc'!V54,""))</f>
        <v/>
      </c>
      <c r="C855" s="190" t="str">
        <f t="shared" ca="1" si="41"/>
        <v/>
      </c>
      <c r="D855" s="190" t="str">
        <f t="shared" ca="1" si="42"/>
        <v/>
      </c>
      <c r="E855" s="190"/>
    </row>
    <row r="856" spans="1:5" ht="15">
      <c r="A856" s="190" t="str">
        <f t="shared" ca="1" si="40"/>
        <v/>
      </c>
      <c r="B856" s="190" t="str">
        <f ca="1">IF(LEFT('$Misc'!V55,5)="ERROR","",IF(COUNTIF('CSV-Stat'!$E$7:$E$206,'$Misc'!V55)&gt;0,'$Misc'!V55,""))</f>
        <v/>
      </c>
      <c r="C856" s="190" t="str">
        <f t="shared" ca="1" si="41"/>
        <v/>
      </c>
      <c r="D856" s="190" t="str">
        <f t="shared" ca="1" si="42"/>
        <v/>
      </c>
      <c r="E856" s="190"/>
    </row>
    <row r="857" spans="1:5" ht="15">
      <c r="A857" s="190" t="str">
        <f t="shared" ca="1" si="40"/>
        <v/>
      </c>
      <c r="B857" s="190" t="str">
        <f ca="1">IF(LEFT('$Misc'!V56,5)="ERROR","",IF(COUNTIF('CSV-Stat'!$E$7:$E$206,'$Misc'!V56)&gt;0,'$Misc'!V56,""))</f>
        <v/>
      </c>
      <c r="C857" s="190" t="str">
        <f t="shared" ca="1" si="41"/>
        <v/>
      </c>
      <c r="D857" s="190" t="str">
        <f t="shared" ca="1" si="42"/>
        <v/>
      </c>
      <c r="E857" s="190"/>
    </row>
    <row r="858" spans="1:5" ht="15">
      <c r="A858" s="190" t="str">
        <f t="shared" si="40"/>
        <v/>
      </c>
      <c r="B858" s="190" t="str">
        <f>IF(LEFT('$Misc'!W7,5)="ERROR","",IF(COUNTIF('CSV-Stat'!$E$7:$E$206,'$Misc'!W7)&gt;0,'$Misc'!W7,""))</f>
        <v/>
      </c>
      <c r="C858" s="190" t="str">
        <f t="shared" si="41"/>
        <v/>
      </c>
      <c r="D858" s="190" t="str">
        <f t="shared" si="42"/>
        <v/>
      </c>
      <c r="E858" s="190"/>
    </row>
    <row r="859" spans="1:5" ht="15">
      <c r="A859" s="190" t="str">
        <f t="shared" si="40"/>
        <v/>
      </c>
      <c r="B859" s="190" t="str">
        <f>IF(LEFT('$Misc'!W8,5)="ERROR","",IF(COUNTIF('CSV-Stat'!$E$7:$E$206,'$Misc'!W8)&gt;0,'$Misc'!W8,""))</f>
        <v/>
      </c>
      <c r="C859" s="190" t="str">
        <f t="shared" si="41"/>
        <v/>
      </c>
      <c r="D859" s="190" t="str">
        <f t="shared" si="42"/>
        <v/>
      </c>
      <c r="E859" s="190"/>
    </row>
    <row r="860" spans="1:5" ht="15">
      <c r="A860" s="190" t="str">
        <f t="shared" si="40"/>
        <v/>
      </c>
      <c r="B860" s="190" t="str">
        <f>IF(LEFT('$Misc'!W9,5)="ERROR","",IF(COUNTIF('CSV-Stat'!$E$7:$E$206,'$Misc'!W9)&gt;0,'$Misc'!W9,""))</f>
        <v/>
      </c>
      <c r="C860" s="190" t="str">
        <f t="shared" si="41"/>
        <v/>
      </c>
      <c r="D860" s="190" t="str">
        <f t="shared" si="42"/>
        <v/>
      </c>
      <c r="E860" s="190"/>
    </row>
    <row r="861" spans="1:5" ht="15">
      <c r="A861" s="190" t="str">
        <f t="shared" si="40"/>
        <v/>
      </c>
      <c r="B861" s="190" t="str">
        <f>IF(LEFT('$Misc'!W10,5)="ERROR","",IF(COUNTIF('CSV-Stat'!$E$7:$E$206,'$Misc'!W10)&gt;0,'$Misc'!W10,""))</f>
        <v/>
      </c>
      <c r="C861" s="190" t="str">
        <f t="shared" si="41"/>
        <v/>
      </c>
      <c r="D861" s="190" t="str">
        <f t="shared" si="42"/>
        <v/>
      </c>
      <c r="E861" s="190"/>
    </row>
    <row r="862" spans="1:5" ht="15">
      <c r="A862" s="190" t="str">
        <f t="shared" si="40"/>
        <v/>
      </c>
      <c r="B862" s="190" t="str">
        <f>IF(LEFT('$Misc'!W11,5)="ERROR","",IF(COUNTIF('CSV-Stat'!$E$7:$E$206,'$Misc'!W11)&gt;0,'$Misc'!W11,""))</f>
        <v/>
      </c>
      <c r="C862" s="190" t="str">
        <f t="shared" si="41"/>
        <v/>
      </c>
      <c r="D862" s="190" t="str">
        <f t="shared" si="42"/>
        <v/>
      </c>
      <c r="E862" s="190"/>
    </row>
    <row r="863" spans="1:5" ht="15">
      <c r="A863" s="190" t="str">
        <f t="shared" si="40"/>
        <v/>
      </c>
      <c r="B863" s="190" t="str">
        <f>IF(LEFT('$Misc'!W12,5)="ERROR","",IF(COUNTIF('CSV-Stat'!$E$7:$E$206,'$Misc'!W12)&gt;0,'$Misc'!W12,""))</f>
        <v/>
      </c>
      <c r="C863" s="190" t="str">
        <f t="shared" si="41"/>
        <v/>
      </c>
      <c r="D863" s="190" t="str">
        <f t="shared" si="42"/>
        <v/>
      </c>
      <c r="E863" s="190"/>
    </row>
    <row r="864" spans="1:5" ht="15">
      <c r="A864" s="190" t="str">
        <f t="shared" si="40"/>
        <v/>
      </c>
      <c r="B864" s="190" t="str">
        <f>IF(LEFT('$Misc'!W13,5)="ERROR","",IF(COUNTIF('CSV-Stat'!$E$7:$E$206,'$Misc'!W13)&gt;0,'$Misc'!W13,""))</f>
        <v/>
      </c>
      <c r="C864" s="190" t="str">
        <f t="shared" si="41"/>
        <v/>
      </c>
      <c r="D864" s="190" t="str">
        <f t="shared" si="42"/>
        <v/>
      </c>
      <c r="E864" s="190"/>
    </row>
    <row r="865" spans="1:5" ht="15">
      <c r="A865" s="190" t="str">
        <f t="shared" si="40"/>
        <v/>
      </c>
      <c r="B865" s="190" t="str">
        <f>IF(LEFT('$Misc'!W14,5)="ERROR","",IF(COUNTIF('CSV-Stat'!$E$7:$E$206,'$Misc'!W14)&gt;0,'$Misc'!W14,""))</f>
        <v/>
      </c>
      <c r="C865" s="190" t="str">
        <f t="shared" si="41"/>
        <v/>
      </c>
      <c r="D865" s="190" t="str">
        <f t="shared" si="42"/>
        <v/>
      </c>
      <c r="E865" s="190"/>
    </row>
    <row r="866" spans="1:5" ht="15">
      <c r="A866" s="190" t="str">
        <f t="shared" si="40"/>
        <v/>
      </c>
      <c r="B866" s="190" t="str">
        <f>IF(LEFT('$Misc'!W15,5)="ERROR","",IF(COUNTIF('CSV-Stat'!$E$7:$E$206,'$Misc'!W15)&gt;0,'$Misc'!W15,""))</f>
        <v/>
      </c>
      <c r="C866" s="190" t="str">
        <f t="shared" si="41"/>
        <v/>
      </c>
      <c r="D866" s="190" t="str">
        <f t="shared" si="42"/>
        <v/>
      </c>
      <c r="E866" s="190"/>
    </row>
    <row r="867" spans="1:5" ht="15">
      <c r="A867" s="190" t="str">
        <f t="shared" si="40"/>
        <v/>
      </c>
      <c r="B867" s="190" t="str">
        <f>IF(LEFT('$Misc'!W16,5)="ERROR","",IF(COUNTIF('CSV-Stat'!$E$7:$E$206,'$Misc'!W16)&gt;0,'$Misc'!W16,""))</f>
        <v/>
      </c>
      <c r="C867" s="190" t="str">
        <f t="shared" si="41"/>
        <v/>
      </c>
      <c r="D867" s="190" t="str">
        <f t="shared" si="42"/>
        <v/>
      </c>
      <c r="E867" s="190"/>
    </row>
    <row r="868" spans="1:5" ht="15">
      <c r="A868" s="190" t="str">
        <f t="shared" si="40"/>
        <v/>
      </c>
      <c r="B868" s="190" t="str">
        <f>IF(LEFT('$Misc'!W17,5)="ERROR","",IF(COUNTIF('CSV-Stat'!$E$7:$E$206,'$Misc'!W17)&gt;0,'$Misc'!W17,""))</f>
        <v/>
      </c>
      <c r="C868" s="190" t="str">
        <f t="shared" si="41"/>
        <v/>
      </c>
      <c r="D868" s="190" t="str">
        <f t="shared" si="42"/>
        <v/>
      </c>
      <c r="E868" s="190"/>
    </row>
    <row r="869" spans="1:5" ht="15">
      <c r="A869" s="190" t="str">
        <f t="shared" si="40"/>
        <v/>
      </c>
      <c r="B869" s="190" t="str">
        <f>IF(LEFT('$Misc'!W18,5)="ERROR","",IF(COUNTIF('CSV-Stat'!$E$7:$E$206,'$Misc'!W18)&gt;0,'$Misc'!W18,""))</f>
        <v/>
      </c>
      <c r="C869" s="190" t="str">
        <f t="shared" si="41"/>
        <v/>
      </c>
      <c r="D869" s="190" t="str">
        <f t="shared" si="42"/>
        <v/>
      </c>
      <c r="E869" s="190"/>
    </row>
    <row r="870" spans="1:5" ht="15">
      <c r="A870" s="190" t="str">
        <f t="shared" si="40"/>
        <v/>
      </c>
      <c r="B870" s="190" t="str">
        <f>IF(LEFT('$Misc'!W19,5)="ERROR","",IF(COUNTIF('CSV-Stat'!$E$7:$E$206,'$Misc'!W19)&gt;0,'$Misc'!W19,""))</f>
        <v/>
      </c>
      <c r="C870" s="190" t="str">
        <f t="shared" si="41"/>
        <v/>
      </c>
      <c r="D870" s="190" t="str">
        <f t="shared" si="42"/>
        <v/>
      </c>
      <c r="E870" s="190"/>
    </row>
    <row r="871" spans="1:5" ht="15">
      <c r="A871" s="190" t="str">
        <f t="shared" si="40"/>
        <v/>
      </c>
      <c r="B871" s="190" t="str">
        <f>IF(LEFT('$Misc'!W20,5)="ERROR","",IF(COUNTIF('CSV-Stat'!$E$7:$E$206,'$Misc'!W20)&gt;0,'$Misc'!W20,""))</f>
        <v/>
      </c>
      <c r="C871" s="190" t="str">
        <f t="shared" si="41"/>
        <v/>
      </c>
      <c r="D871" s="190" t="str">
        <f t="shared" si="42"/>
        <v/>
      </c>
      <c r="E871" s="190"/>
    </row>
    <row r="872" spans="1:5" ht="15">
      <c r="A872" s="190" t="str">
        <f t="shared" si="40"/>
        <v/>
      </c>
      <c r="B872" s="190" t="str">
        <f>IF(LEFT('$Misc'!W21,5)="ERROR","",IF(COUNTIF('CSV-Stat'!$E$7:$E$206,'$Misc'!W21)&gt;0,'$Misc'!W21,""))</f>
        <v/>
      </c>
      <c r="C872" s="190" t="str">
        <f t="shared" si="41"/>
        <v/>
      </c>
      <c r="D872" s="190" t="str">
        <f t="shared" si="42"/>
        <v/>
      </c>
      <c r="E872" s="190"/>
    </row>
    <row r="873" spans="1:5" ht="15">
      <c r="A873" s="190" t="str">
        <f t="shared" ca="1" si="40"/>
        <v/>
      </c>
      <c r="B873" s="190" t="str">
        <f ca="1">IF(LEFT('$Misc'!W22,5)="ERROR","",IF(COUNTIF('CSV-Stat'!$E$7:$E$206,'$Misc'!W22)&gt;0,'$Misc'!W22,""))</f>
        <v/>
      </c>
      <c r="C873" s="190" t="str">
        <f t="shared" ca="1" si="41"/>
        <v/>
      </c>
      <c r="D873" s="190" t="str">
        <f t="shared" ca="1" si="42"/>
        <v/>
      </c>
      <c r="E873" s="190"/>
    </row>
    <row r="874" spans="1:5" ht="15">
      <c r="A874" s="190" t="str">
        <f t="shared" ca="1" si="40"/>
        <v/>
      </c>
      <c r="B874" s="190" t="str">
        <f ca="1">IF(LEFT('$Misc'!W23,5)="ERROR","",IF(COUNTIF('CSV-Stat'!$E$7:$E$206,'$Misc'!W23)&gt;0,'$Misc'!W23,""))</f>
        <v/>
      </c>
      <c r="C874" s="190" t="str">
        <f t="shared" ca="1" si="41"/>
        <v/>
      </c>
      <c r="D874" s="190" t="str">
        <f t="shared" ca="1" si="42"/>
        <v/>
      </c>
      <c r="E874" s="190"/>
    </row>
    <row r="875" spans="1:5" ht="15">
      <c r="A875" s="190" t="str">
        <f t="shared" ca="1" si="40"/>
        <v/>
      </c>
      <c r="B875" s="190" t="str">
        <f ca="1">IF(LEFT('$Misc'!W24,5)="ERROR","",IF(COUNTIF('CSV-Stat'!$E$7:$E$206,'$Misc'!W24)&gt;0,'$Misc'!W24,""))</f>
        <v/>
      </c>
      <c r="C875" s="190" t="str">
        <f t="shared" ca="1" si="41"/>
        <v/>
      </c>
      <c r="D875" s="190" t="str">
        <f t="shared" ca="1" si="42"/>
        <v/>
      </c>
      <c r="E875" s="190"/>
    </row>
    <row r="876" spans="1:5" ht="15">
      <c r="A876" s="190" t="str">
        <f t="shared" ca="1" si="40"/>
        <v/>
      </c>
      <c r="B876" s="190" t="str">
        <f ca="1">IF(LEFT('$Misc'!W25,5)="ERROR","",IF(COUNTIF('CSV-Stat'!$E$7:$E$206,'$Misc'!W25)&gt;0,'$Misc'!W25,""))</f>
        <v/>
      </c>
      <c r="C876" s="190" t="str">
        <f t="shared" ca="1" si="41"/>
        <v/>
      </c>
      <c r="D876" s="190" t="str">
        <f t="shared" ca="1" si="42"/>
        <v/>
      </c>
      <c r="E876" s="190"/>
    </row>
    <row r="877" spans="1:5" ht="15">
      <c r="A877" s="190" t="str">
        <f t="shared" ca="1" si="40"/>
        <v/>
      </c>
      <c r="B877" s="190" t="str">
        <f ca="1">IF(LEFT('$Misc'!W26,5)="ERROR","",IF(COUNTIF('CSV-Stat'!$E$7:$E$206,'$Misc'!W26)&gt;0,'$Misc'!W26,""))</f>
        <v/>
      </c>
      <c r="C877" s="190" t="str">
        <f t="shared" ca="1" si="41"/>
        <v/>
      </c>
      <c r="D877" s="190" t="str">
        <f t="shared" ca="1" si="42"/>
        <v/>
      </c>
      <c r="E877" s="190"/>
    </row>
    <row r="878" spans="1:5" ht="15">
      <c r="A878" s="190" t="str">
        <f t="shared" ca="1" si="40"/>
        <v/>
      </c>
      <c r="B878" s="190" t="str">
        <f ca="1">IF(LEFT('$Misc'!W27,5)="ERROR","",IF(COUNTIF('CSV-Stat'!$E$7:$E$206,'$Misc'!W27)&gt;0,'$Misc'!W27,""))</f>
        <v/>
      </c>
      <c r="C878" s="190" t="str">
        <f t="shared" ca="1" si="41"/>
        <v/>
      </c>
      <c r="D878" s="190" t="str">
        <f t="shared" ca="1" si="42"/>
        <v/>
      </c>
      <c r="E878" s="190"/>
    </row>
    <row r="879" spans="1:5" ht="15">
      <c r="A879" s="190" t="str">
        <f t="shared" ca="1" si="40"/>
        <v/>
      </c>
      <c r="B879" s="190" t="str">
        <f ca="1">IF(LEFT('$Misc'!W28,5)="ERROR","",IF(COUNTIF('CSV-Stat'!$E$7:$E$206,'$Misc'!W28)&gt;0,'$Misc'!W28,""))</f>
        <v/>
      </c>
      <c r="C879" s="190" t="str">
        <f t="shared" ca="1" si="41"/>
        <v/>
      </c>
      <c r="D879" s="190" t="str">
        <f t="shared" ca="1" si="42"/>
        <v/>
      </c>
      <c r="E879" s="190"/>
    </row>
    <row r="880" spans="1:5" ht="15">
      <c r="A880" s="190" t="str">
        <f t="shared" ca="1" si="40"/>
        <v/>
      </c>
      <c r="B880" s="190" t="str">
        <f ca="1">IF(LEFT('$Misc'!W29,5)="ERROR","",IF(COUNTIF('CSV-Stat'!$E$7:$E$206,'$Misc'!W29)&gt;0,'$Misc'!W29,""))</f>
        <v/>
      </c>
      <c r="C880" s="190" t="str">
        <f t="shared" ca="1" si="41"/>
        <v/>
      </c>
      <c r="D880" s="190" t="str">
        <f t="shared" ca="1" si="42"/>
        <v/>
      </c>
      <c r="E880" s="190"/>
    </row>
    <row r="881" spans="1:5" ht="15">
      <c r="A881" s="190" t="str">
        <f t="shared" ca="1" si="40"/>
        <v/>
      </c>
      <c r="B881" s="190" t="str">
        <f ca="1">IF(LEFT('$Misc'!W30,5)="ERROR","",IF(COUNTIF('CSV-Stat'!$E$7:$E$206,'$Misc'!W30)&gt;0,'$Misc'!W30,""))</f>
        <v/>
      </c>
      <c r="C881" s="190" t="str">
        <f t="shared" ca="1" si="41"/>
        <v/>
      </c>
      <c r="D881" s="190" t="str">
        <f t="shared" ca="1" si="42"/>
        <v/>
      </c>
      <c r="E881" s="190"/>
    </row>
    <row r="882" spans="1:5" ht="15">
      <c r="A882" s="190" t="str">
        <f t="shared" ca="1" si="40"/>
        <v/>
      </c>
      <c r="B882" s="190" t="str">
        <f ca="1">IF(LEFT('$Misc'!W31,5)="ERROR","",IF(COUNTIF('CSV-Stat'!$E$7:$E$206,'$Misc'!W31)&gt;0,'$Misc'!W31,""))</f>
        <v/>
      </c>
      <c r="C882" s="190" t="str">
        <f t="shared" ca="1" si="41"/>
        <v/>
      </c>
      <c r="D882" s="190" t="str">
        <f t="shared" ca="1" si="42"/>
        <v/>
      </c>
      <c r="E882" s="190"/>
    </row>
    <row r="883" spans="1:5" ht="15">
      <c r="A883" s="190" t="str">
        <f t="shared" ca="1" si="40"/>
        <v/>
      </c>
      <c r="B883" s="190" t="str">
        <f ca="1">IF(LEFT('$Misc'!W32,5)="ERROR","",IF(COUNTIF('CSV-Stat'!$E$7:$E$206,'$Misc'!W32)&gt;0,'$Misc'!W32,""))</f>
        <v/>
      </c>
      <c r="C883" s="190" t="str">
        <f t="shared" ca="1" si="41"/>
        <v/>
      </c>
      <c r="D883" s="190" t="str">
        <f t="shared" ca="1" si="42"/>
        <v/>
      </c>
      <c r="E883" s="190"/>
    </row>
    <row r="884" spans="1:5" ht="15">
      <c r="A884" s="190" t="str">
        <f t="shared" ca="1" si="40"/>
        <v/>
      </c>
      <c r="B884" s="190" t="str">
        <f ca="1">IF(LEFT('$Misc'!W33,5)="ERROR","",IF(COUNTIF('CSV-Stat'!$E$7:$E$206,'$Misc'!W33)&gt;0,'$Misc'!W33,""))</f>
        <v/>
      </c>
      <c r="C884" s="190" t="str">
        <f t="shared" ca="1" si="41"/>
        <v/>
      </c>
      <c r="D884" s="190" t="str">
        <f t="shared" ca="1" si="42"/>
        <v/>
      </c>
      <c r="E884" s="190"/>
    </row>
    <row r="885" spans="1:5" ht="15">
      <c r="A885" s="190" t="str">
        <f t="shared" ca="1" si="40"/>
        <v/>
      </c>
      <c r="B885" s="190" t="str">
        <f ca="1">IF(LEFT('$Misc'!W34,5)="ERROR","",IF(COUNTIF('CSV-Stat'!$E$7:$E$206,'$Misc'!W34)&gt;0,'$Misc'!W34,""))</f>
        <v/>
      </c>
      <c r="C885" s="190" t="str">
        <f t="shared" ca="1" si="41"/>
        <v/>
      </c>
      <c r="D885" s="190" t="str">
        <f t="shared" ca="1" si="42"/>
        <v/>
      </c>
      <c r="E885" s="190"/>
    </row>
    <row r="886" spans="1:5" ht="15">
      <c r="A886" s="190" t="str">
        <f t="shared" ca="1" si="40"/>
        <v/>
      </c>
      <c r="B886" s="190" t="str">
        <f ca="1">IF(LEFT('$Misc'!W35,5)="ERROR","",IF(COUNTIF('CSV-Stat'!$E$7:$E$206,'$Misc'!W35)&gt;0,'$Misc'!W35,""))</f>
        <v/>
      </c>
      <c r="C886" s="190" t="str">
        <f t="shared" ca="1" si="41"/>
        <v/>
      </c>
      <c r="D886" s="190" t="str">
        <f t="shared" ca="1" si="42"/>
        <v/>
      </c>
      <c r="E886" s="190"/>
    </row>
    <row r="887" spans="1:5" ht="15">
      <c r="A887" s="190" t="str">
        <f t="shared" ca="1" si="40"/>
        <v/>
      </c>
      <c r="B887" s="190" t="str">
        <f ca="1">IF(LEFT('$Misc'!W36,5)="ERROR","",IF(COUNTIF('CSV-Stat'!$E$7:$E$206,'$Misc'!W36)&gt;0,'$Misc'!W36,""))</f>
        <v/>
      </c>
      <c r="C887" s="190" t="str">
        <f t="shared" ca="1" si="41"/>
        <v/>
      </c>
      <c r="D887" s="190" t="str">
        <f t="shared" ca="1" si="42"/>
        <v/>
      </c>
      <c r="E887" s="190"/>
    </row>
    <row r="888" spans="1:5" ht="15">
      <c r="A888" s="190" t="str">
        <f t="shared" ca="1" si="40"/>
        <v/>
      </c>
      <c r="B888" s="190" t="str">
        <f ca="1">IF(LEFT('$Misc'!W37,5)="ERROR","",IF(COUNTIF('CSV-Stat'!$E$7:$E$206,'$Misc'!W37)&gt;0,'$Misc'!W37,""))</f>
        <v/>
      </c>
      <c r="C888" s="190" t="str">
        <f t="shared" ca="1" si="41"/>
        <v/>
      </c>
      <c r="D888" s="190" t="str">
        <f t="shared" ca="1" si="42"/>
        <v/>
      </c>
      <c r="E888" s="190"/>
    </row>
    <row r="889" spans="1:5" ht="15">
      <c r="A889" s="190" t="str">
        <f t="shared" ca="1" si="40"/>
        <v/>
      </c>
      <c r="B889" s="190" t="str">
        <f ca="1">IF(LEFT('$Misc'!W38,5)="ERROR","",IF(COUNTIF('CSV-Stat'!$E$7:$E$206,'$Misc'!W38)&gt;0,'$Misc'!W38,""))</f>
        <v/>
      </c>
      <c r="C889" s="190" t="str">
        <f t="shared" ca="1" si="41"/>
        <v/>
      </c>
      <c r="D889" s="190" t="str">
        <f t="shared" ca="1" si="42"/>
        <v/>
      </c>
      <c r="E889" s="190"/>
    </row>
    <row r="890" spans="1:5" ht="15">
      <c r="A890" s="190" t="str">
        <f t="shared" ref="A890:A953" ca="1" si="43">IF(B890="","","ThermostatSetpoint:DualSetpoint,")</f>
        <v/>
      </c>
      <c r="B890" s="190" t="str">
        <f ca="1">IF(LEFT('$Misc'!W39,5)="ERROR","",IF(COUNTIF('CSV-Stat'!$E$7:$E$206,'$Misc'!W39)&gt;0,'$Misc'!W39,""))</f>
        <v/>
      </c>
      <c r="C890" s="190" t="str">
        <f t="shared" ca="1" si="41"/>
        <v/>
      </c>
      <c r="D890" s="190" t="str">
        <f t="shared" ca="1" si="42"/>
        <v/>
      </c>
      <c r="E890" s="190"/>
    </row>
    <row r="891" spans="1:5" ht="15">
      <c r="A891" s="190" t="str">
        <f t="shared" ca="1" si="43"/>
        <v/>
      </c>
      <c r="B891" s="190" t="str">
        <f ca="1">IF(LEFT('$Misc'!W40,5)="ERROR","",IF(COUNTIF('CSV-Stat'!$E$7:$E$206,'$Misc'!W40)&gt;0,'$Misc'!W40,""))</f>
        <v/>
      </c>
      <c r="C891" s="190" t="str">
        <f t="shared" ca="1" si="41"/>
        <v/>
      </c>
      <c r="D891" s="190" t="str">
        <f t="shared" ca="1" si="42"/>
        <v/>
      </c>
      <c r="E891" s="190"/>
    </row>
    <row r="892" spans="1:5" ht="15">
      <c r="A892" s="190" t="str">
        <f t="shared" ca="1" si="43"/>
        <v/>
      </c>
      <c r="B892" s="190" t="str">
        <f ca="1">IF(LEFT('$Misc'!W41,5)="ERROR","",IF(COUNTIF('CSV-Stat'!$E$7:$E$206,'$Misc'!W41)&gt;0,'$Misc'!W41,""))</f>
        <v/>
      </c>
      <c r="C892" s="190" t="str">
        <f t="shared" ca="1" si="41"/>
        <v/>
      </c>
      <c r="D892" s="190" t="str">
        <f t="shared" ca="1" si="42"/>
        <v/>
      </c>
      <c r="E892" s="190"/>
    </row>
    <row r="893" spans="1:5" ht="15">
      <c r="A893" s="190" t="str">
        <f t="shared" ca="1" si="43"/>
        <v/>
      </c>
      <c r="B893" s="190" t="str">
        <f ca="1">IF(LEFT('$Misc'!W42,5)="ERROR","",IF(COUNTIF('CSV-Stat'!$E$7:$E$206,'$Misc'!W42)&gt;0,'$Misc'!W42,""))</f>
        <v/>
      </c>
      <c r="C893" s="190" t="str">
        <f t="shared" ca="1" si="41"/>
        <v/>
      </c>
      <c r="D893" s="190" t="str">
        <f t="shared" ca="1" si="42"/>
        <v/>
      </c>
      <c r="E893" s="190"/>
    </row>
    <row r="894" spans="1:5" ht="15">
      <c r="A894" s="190" t="str">
        <f t="shared" ca="1" si="43"/>
        <v/>
      </c>
      <c r="B894" s="190" t="str">
        <f ca="1">IF(LEFT('$Misc'!W43,5)="ERROR","",IF(COUNTIF('CSV-Stat'!$E$7:$E$206,'$Misc'!W43)&gt;0,'$Misc'!W43,""))</f>
        <v/>
      </c>
      <c r="C894" s="190" t="str">
        <f t="shared" ca="1" si="41"/>
        <v/>
      </c>
      <c r="D894" s="190" t="str">
        <f t="shared" ca="1" si="42"/>
        <v/>
      </c>
      <c r="E894" s="190"/>
    </row>
    <row r="895" spans="1:5" ht="15">
      <c r="A895" s="190" t="str">
        <f t="shared" ca="1" si="43"/>
        <v/>
      </c>
      <c r="B895" s="190" t="str">
        <f ca="1">IF(LEFT('$Misc'!W44,5)="ERROR","",IF(COUNTIF('CSV-Stat'!$E$7:$E$206,'$Misc'!W44)&gt;0,'$Misc'!W44,""))</f>
        <v/>
      </c>
      <c r="C895" s="190" t="str">
        <f t="shared" ca="1" si="41"/>
        <v/>
      </c>
      <c r="D895" s="190" t="str">
        <f t="shared" ca="1" si="42"/>
        <v/>
      </c>
      <c r="E895" s="190"/>
    </row>
    <row r="896" spans="1:5" ht="15">
      <c r="A896" s="190" t="str">
        <f t="shared" ca="1" si="43"/>
        <v/>
      </c>
      <c r="B896" s="190" t="str">
        <f ca="1">IF(LEFT('$Misc'!W45,5)="ERROR","",IF(COUNTIF('CSV-Stat'!$E$7:$E$206,'$Misc'!W45)&gt;0,'$Misc'!W45,""))</f>
        <v/>
      </c>
      <c r="C896" s="190" t="str">
        <f t="shared" ca="1" si="41"/>
        <v/>
      </c>
      <c r="D896" s="190" t="str">
        <f t="shared" ca="1" si="42"/>
        <v/>
      </c>
      <c r="E896" s="190"/>
    </row>
    <row r="897" spans="1:5" ht="15">
      <c r="A897" s="190" t="str">
        <f t="shared" ca="1" si="43"/>
        <v/>
      </c>
      <c r="B897" s="190" t="str">
        <f ca="1">IF(LEFT('$Misc'!W46,5)="ERROR","",IF(COUNTIF('CSV-Stat'!$E$7:$E$206,'$Misc'!W46)&gt;0,'$Misc'!W46,""))</f>
        <v/>
      </c>
      <c r="C897" s="190" t="str">
        <f t="shared" ca="1" si="41"/>
        <v/>
      </c>
      <c r="D897" s="190" t="str">
        <f t="shared" ca="1" si="42"/>
        <v/>
      </c>
      <c r="E897" s="190"/>
    </row>
    <row r="898" spans="1:5" ht="15">
      <c r="A898" s="190" t="str">
        <f t="shared" ca="1" si="43"/>
        <v/>
      </c>
      <c r="B898" s="190" t="str">
        <f ca="1">IF(LEFT('$Misc'!W47,5)="ERROR","",IF(COUNTIF('CSV-Stat'!$E$7:$E$206,'$Misc'!W47)&gt;0,'$Misc'!W47,""))</f>
        <v/>
      </c>
      <c r="C898" s="190" t="str">
        <f t="shared" ca="1" si="41"/>
        <v/>
      </c>
      <c r="D898" s="190" t="str">
        <f t="shared" ca="1" si="42"/>
        <v/>
      </c>
      <c r="E898" s="190"/>
    </row>
    <row r="899" spans="1:5" ht="15">
      <c r="A899" s="190" t="str">
        <f t="shared" ca="1" si="43"/>
        <v/>
      </c>
      <c r="B899" s="190" t="str">
        <f ca="1">IF(LEFT('$Misc'!W48,5)="ERROR","",IF(COUNTIF('CSV-Stat'!$E$7:$E$206,'$Misc'!W48)&gt;0,'$Misc'!W48,""))</f>
        <v/>
      </c>
      <c r="C899" s="190" t="str">
        <f t="shared" ca="1" si="41"/>
        <v/>
      </c>
      <c r="D899" s="190" t="str">
        <f t="shared" ca="1" si="42"/>
        <v/>
      </c>
      <c r="E899" s="190"/>
    </row>
    <row r="900" spans="1:5" ht="15">
      <c r="A900" s="190" t="str">
        <f t="shared" ca="1" si="43"/>
        <v/>
      </c>
      <c r="B900" s="190" t="str">
        <f ca="1">IF(LEFT('$Misc'!W49,5)="ERROR","",IF(COUNTIF('CSV-Stat'!$E$7:$E$206,'$Misc'!W49)&gt;0,'$Misc'!W49,""))</f>
        <v/>
      </c>
      <c r="C900" s="190" t="str">
        <f t="shared" ca="1" si="41"/>
        <v/>
      </c>
      <c r="D900" s="190" t="str">
        <f t="shared" ca="1" si="42"/>
        <v/>
      </c>
      <c r="E900" s="190"/>
    </row>
    <row r="901" spans="1:5" ht="15">
      <c r="A901" s="190" t="str">
        <f t="shared" ca="1" si="43"/>
        <v/>
      </c>
      <c r="B901" s="190" t="str">
        <f ca="1">IF(LEFT('$Misc'!W50,5)="ERROR","",IF(COUNTIF('CSV-Stat'!$E$7:$E$206,'$Misc'!W50)&gt;0,'$Misc'!W50,""))</f>
        <v/>
      </c>
      <c r="C901" s="190" t="str">
        <f t="shared" ca="1" si="41"/>
        <v/>
      </c>
      <c r="D901" s="190" t="str">
        <f t="shared" ca="1" si="42"/>
        <v/>
      </c>
      <c r="E901" s="190"/>
    </row>
    <row r="902" spans="1:5" ht="15">
      <c r="A902" s="190" t="str">
        <f t="shared" ca="1" si="43"/>
        <v/>
      </c>
      <c r="B902" s="190" t="str">
        <f ca="1">IF(LEFT('$Misc'!W51,5)="ERROR","",IF(COUNTIF('CSV-Stat'!$E$7:$E$206,'$Misc'!W51)&gt;0,'$Misc'!W51,""))</f>
        <v/>
      </c>
      <c r="C902" s="190" t="str">
        <f t="shared" ca="1" si="41"/>
        <v/>
      </c>
      <c r="D902" s="190" t="str">
        <f t="shared" ca="1" si="42"/>
        <v/>
      </c>
      <c r="E902" s="190"/>
    </row>
    <row r="903" spans="1:5" ht="15">
      <c r="A903" s="190" t="str">
        <f t="shared" ca="1" si="43"/>
        <v/>
      </c>
      <c r="B903" s="190" t="str">
        <f ca="1">IF(LEFT('$Misc'!W52,5)="ERROR","",IF(COUNTIF('CSV-Stat'!$E$7:$E$206,'$Misc'!W52)&gt;0,'$Misc'!W52,""))</f>
        <v/>
      </c>
      <c r="C903" s="190" t="str">
        <f t="shared" ca="1" si="41"/>
        <v/>
      </c>
      <c r="D903" s="190" t="str">
        <f t="shared" ca="1" si="42"/>
        <v/>
      </c>
      <c r="E903" s="190"/>
    </row>
    <row r="904" spans="1:5" ht="15">
      <c r="A904" s="190" t="str">
        <f t="shared" ca="1" si="43"/>
        <v/>
      </c>
      <c r="B904" s="190" t="str">
        <f ca="1">IF(LEFT('$Misc'!W53,5)="ERROR","",IF(COUNTIF('CSV-Stat'!$E$7:$E$206,'$Misc'!W53)&gt;0,'$Misc'!W53,""))</f>
        <v/>
      </c>
      <c r="C904" s="190" t="str">
        <f t="shared" ref="C904:C967" ca="1" si="44">IF(B904="","","Tstat Sch "&amp;RIGHT(LEFT(B904,25),11)&amp;",")</f>
        <v/>
      </c>
      <c r="D904" s="190" t="str">
        <f t="shared" ref="D904:D967" ca="1" si="45">IF(B904="","","Tstat Sch "&amp;LEFT(B904,11)&amp;" ;")</f>
        <v/>
      </c>
      <c r="E904" s="190"/>
    </row>
    <row r="905" spans="1:5" ht="15">
      <c r="A905" s="190" t="str">
        <f t="shared" ca="1" si="43"/>
        <v/>
      </c>
      <c r="B905" s="190" t="str">
        <f ca="1">IF(LEFT('$Misc'!W54,5)="ERROR","",IF(COUNTIF('CSV-Stat'!$E$7:$E$206,'$Misc'!W54)&gt;0,'$Misc'!W54,""))</f>
        <v/>
      </c>
      <c r="C905" s="190" t="str">
        <f t="shared" ca="1" si="44"/>
        <v/>
      </c>
      <c r="D905" s="190" t="str">
        <f t="shared" ca="1" si="45"/>
        <v/>
      </c>
      <c r="E905" s="190"/>
    </row>
    <row r="906" spans="1:5" ht="15">
      <c r="A906" s="190" t="str">
        <f t="shared" ca="1" si="43"/>
        <v/>
      </c>
      <c r="B906" s="190" t="str">
        <f ca="1">IF(LEFT('$Misc'!W55,5)="ERROR","",IF(COUNTIF('CSV-Stat'!$E$7:$E$206,'$Misc'!W55)&gt;0,'$Misc'!W55,""))</f>
        <v/>
      </c>
      <c r="C906" s="190" t="str">
        <f t="shared" ca="1" si="44"/>
        <v/>
      </c>
      <c r="D906" s="190" t="str">
        <f t="shared" ca="1" si="45"/>
        <v/>
      </c>
      <c r="E906" s="190"/>
    </row>
    <row r="907" spans="1:5" ht="15">
      <c r="A907" s="190" t="str">
        <f t="shared" ca="1" si="43"/>
        <v/>
      </c>
      <c r="B907" s="190" t="str">
        <f ca="1">IF(LEFT('$Misc'!W56,5)="ERROR","",IF(COUNTIF('CSV-Stat'!$E$7:$E$206,'$Misc'!W56)&gt;0,'$Misc'!W56,""))</f>
        <v/>
      </c>
      <c r="C907" s="190" t="str">
        <f t="shared" ca="1" si="44"/>
        <v/>
      </c>
      <c r="D907" s="190" t="str">
        <f t="shared" ca="1" si="45"/>
        <v/>
      </c>
      <c r="E907" s="190"/>
    </row>
    <row r="908" spans="1:5" ht="15">
      <c r="A908" s="190" t="str">
        <f t="shared" si="43"/>
        <v/>
      </c>
      <c r="B908" s="190" t="str">
        <f>IF(LEFT('$Misc'!X7,5)="ERROR","",IF(COUNTIF('CSV-Stat'!$E$7:$E$206,'$Misc'!X7)&gt;0,'$Misc'!X7,""))</f>
        <v/>
      </c>
      <c r="C908" s="190" t="str">
        <f t="shared" si="44"/>
        <v/>
      </c>
      <c r="D908" s="190" t="str">
        <f t="shared" si="45"/>
        <v/>
      </c>
      <c r="E908" s="190"/>
    </row>
    <row r="909" spans="1:5" ht="15">
      <c r="A909" s="190" t="str">
        <f t="shared" si="43"/>
        <v/>
      </c>
      <c r="B909" s="190" t="str">
        <f>IF(LEFT('$Misc'!X8,5)="ERROR","",IF(COUNTIF('CSV-Stat'!$E$7:$E$206,'$Misc'!X8)&gt;0,'$Misc'!X8,""))</f>
        <v/>
      </c>
      <c r="C909" s="190" t="str">
        <f t="shared" si="44"/>
        <v/>
      </c>
      <c r="D909" s="190" t="str">
        <f t="shared" si="45"/>
        <v/>
      </c>
      <c r="E909" s="190"/>
    </row>
    <row r="910" spans="1:5" ht="15">
      <c r="A910" s="190" t="str">
        <f t="shared" si="43"/>
        <v/>
      </c>
      <c r="B910" s="190" t="str">
        <f>IF(LEFT('$Misc'!X9,5)="ERROR","",IF(COUNTIF('CSV-Stat'!$E$7:$E$206,'$Misc'!X9)&gt;0,'$Misc'!X9,""))</f>
        <v/>
      </c>
      <c r="C910" s="190" t="str">
        <f t="shared" si="44"/>
        <v/>
      </c>
      <c r="D910" s="190" t="str">
        <f t="shared" si="45"/>
        <v/>
      </c>
      <c r="E910" s="190"/>
    </row>
    <row r="911" spans="1:5" ht="15">
      <c r="A911" s="190" t="str">
        <f t="shared" si="43"/>
        <v/>
      </c>
      <c r="B911" s="190" t="str">
        <f>IF(LEFT('$Misc'!X10,5)="ERROR","",IF(COUNTIF('CSV-Stat'!$E$7:$E$206,'$Misc'!X10)&gt;0,'$Misc'!X10,""))</f>
        <v/>
      </c>
      <c r="C911" s="190" t="str">
        <f t="shared" si="44"/>
        <v/>
      </c>
      <c r="D911" s="190" t="str">
        <f t="shared" si="45"/>
        <v/>
      </c>
      <c r="E911" s="190"/>
    </row>
    <row r="912" spans="1:5" ht="15">
      <c r="A912" s="190" t="str">
        <f t="shared" si="43"/>
        <v/>
      </c>
      <c r="B912" s="190" t="str">
        <f>IF(LEFT('$Misc'!X11,5)="ERROR","",IF(COUNTIF('CSV-Stat'!$E$7:$E$206,'$Misc'!X11)&gt;0,'$Misc'!X11,""))</f>
        <v/>
      </c>
      <c r="C912" s="190" t="str">
        <f t="shared" si="44"/>
        <v/>
      </c>
      <c r="D912" s="190" t="str">
        <f t="shared" si="45"/>
        <v/>
      </c>
      <c r="E912" s="190"/>
    </row>
    <row r="913" spans="1:5" ht="15">
      <c r="A913" s="190" t="str">
        <f t="shared" si="43"/>
        <v/>
      </c>
      <c r="B913" s="190" t="str">
        <f>IF(LEFT('$Misc'!X12,5)="ERROR","",IF(COUNTIF('CSV-Stat'!$E$7:$E$206,'$Misc'!X12)&gt;0,'$Misc'!X12,""))</f>
        <v/>
      </c>
      <c r="C913" s="190" t="str">
        <f t="shared" si="44"/>
        <v/>
      </c>
      <c r="D913" s="190" t="str">
        <f t="shared" si="45"/>
        <v/>
      </c>
      <c r="E913" s="190"/>
    </row>
    <row r="914" spans="1:5" ht="15">
      <c r="A914" s="190" t="str">
        <f t="shared" si="43"/>
        <v/>
      </c>
      <c r="B914" s="190" t="str">
        <f>IF(LEFT('$Misc'!X13,5)="ERROR","",IF(COUNTIF('CSV-Stat'!$E$7:$E$206,'$Misc'!X13)&gt;0,'$Misc'!X13,""))</f>
        <v/>
      </c>
      <c r="C914" s="190" t="str">
        <f t="shared" si="44"/>
        <v/>
      </c>
      <c r="D914" s="190" t="str">
        <f t="shared" si="45"/>
        <v/>
      </c>
      <c r="E914" s="190"/>
    </row>
    <row r="915" spans="1:5" ht="15">
      <c r="A915" s="190" t="str">
        <f t="shared" si="43"/>
        <v/>
      </c>
      <c r="B915" s="190" t="str">
        <f>IF(LEFT('$Misc'!X14,5)="ERROR","",IF(COUNTIF('CSV-Stat'!$E$7:$E$206,'$Misc'!X14)&gt;0,'$Misc'!X14,""))</f>
        <v/>
      </c>
      <c r="C915" s="190" t="str">
        <f t="shared" si="44"/>
        <v/>
      </c>
      <c r="D915" s="190" t="str">
        <f t="shared" si="45"/>
        <v/>
      </c>
      <c r="E915" s="190"/>
    </row>
    <row r="916" spans="1:5" ht="15">
      <c r="A916" s="190" t="str">
        <f t="shared" si="43"/>
        <v/>
      </c>
      <c r="B916" s="190" t="str">
        <f>IF(LEFT('$Misc'!X15,5)="ERROR","",IF(COUNTIF('CSV-Stat'!$E$7:$E$206,'$Misc'!X15)&gt;0,'$Misc'!X15,""))</f>
        <v/>
      </c>
      <c r="C916" s="190" t="str">
        <f t="shared" si="44"/>
        <v/>
      </c>
      <c r="D916" s="190" t="str">
        <f t="shared" si="45"/>
        <v/>
      </c>
      <c r="E916" s="190"/>
    </row>
    <row r="917" spans="1:5" ht="15">
      <c r="A917" s="190" t="str">
        <f t="shared" si="43"/>
        <v/>
      </c>
      <c r="B917" s="190" t="str">
        <f>IF(LEFT('$Misc'!X16,5)="ERROR","",IF(COUNTIF('CSV-Stat'!$E$7:$E$206,'$Misc'!X16)&gt;0,'$Misc'!X16,""))</f>
        <v/>
      </c>
      <c r="C917" s="190" t="str">
        <f t="shared" si="44"/>
        <v/>
      </c>
      <c r="D917" s="190" t="str">
        <f t="shared" si="45"/>
        <v/>
      </c>
      <c r="E917" s="190"/>
    </row>
    <row r="918" spans="1:5" ht="15">
      <c r="A918" s="190" t="str">
        <f t="shared" si="43"/>
        <v/>
      </c>
      <c r="B918" s="190" t="str">
        <f>IF(LEFT('$Misc'!X17,5)="ERROR","",IF(COUNTIF('CSV-Stat'!$E$7:$E$206,'$Misc'!X17)&gt;0,'$Misc'!X17,""))</f>
        <v/>
      </c>
      <c r="C918" s="190" t="str">
        <f t="shared" si="44"/>
        <v/>
      </c>
      <c r="D918" s="190" t="str">
        <f t="shared" si="45"/>
        <v/>
      </c>
      <c r="E918" s="190"/>
    </row>
    <row r="919" spans="1:5" ht="15">
      <c r="A919" s="190" t="str">
        <f t="shared" si="43"/>
        <v/>
      </c>
      <c r="B919" s="190" t="str">
        <f>IF(LEFT('$Misc'!X18,5)="ERROR","",IF(COUNTIF('CSV-Stat'!$E$7:$E$206,'$Misc'!X18)&gt;0,'$Misc'!X18,""))</f>
        <v/>
      </c>
      <c r="C919" s="190" t="str">
        <f t="shared" si="44"/>
        <v/>
      </c>
      <c r="D919" s="190" t="str">
        <f t="shared" si="45"/>
        <v/>
      </c>
      <c r="E919" s="190"/>
    </row>
    <row r="920" spans="1:5" ht="15">
      <c r="A920" s="190" t="str">
        <f t="shared" si="43"/>
        <v/>
      </c>
      <c r="B920" s="190" t="str">
        <f>IF(LEFT('$Misc'!X19,5)="ERROR","",IF(COUNTIF('CSV-Stat'!$E$7:$E$206,'$Misc'!X19)&gt;0,'$Misc'!X19,""))</f>
        <v/>
      </c>
      <c r="C920" s="190" t="str">
        <f t="shared" si="44"/>
        <v/>
      </c>
      <c r="D920" s="190" t="str">
        <f t="shared" si="45"/>
        <v/>
      </c>
      <c r="E920" s="190"/>
    </row>
    <row r="921" spans="1:5" ht="15">
      <c r="A921" s="190" t="str">
        <f t="shared" si="43"/>
        <v/>
      </c>
      <c r="B921" s="190" t="str">
        <f>IF(LEFT('$Misc'!X20,5)="ERROR","",IF(COUNTIF('CSV-Stat'!$E$7:$E$206,'$Misc'!X20)&gt;0,'$Misc'!X20,""))</f>
        <v/>
      </c>
      <c r="C921" s="190" t="str">
        <f t="shared" si="44"/>
        <v/>
      </c>
      <c r="D921" s="190" t="str">
        <f t="shared" si="45"/>
        <v/>
      </c>
      <c r="E921" s="190"/>
    </row>
    <row r="922" spans="1:5" ht="15">
      <c r="A922" s="190" t="str">
        <f t="shared" si="43"/>
        <v/>
      </c>
      <c r="B922" s="190" t="str">
        <f>IF(LEFT('$Misc'!X21,5)="ERROR","",IF(COUNTIF('CSV-Stat'!$E$7:$E$206,'$Misc'!X21)&gt;0,'$Misc'!X21,""))</f>
        <v/>
      </c>
      <c r="C922" s="190" t="str">
        <f t="shared" si="44"/>
        <v/>
      </c>
      <c r="D922" s="190" t="str">
        <f t="shared" si="45"/>
        <v/>
      </c>
      <c r="E922" s="190"/>
    </row>
    <row r="923" spans="1:5" ht="15">
      <c r="A923" s="190" t="str">
        <f t="shared" si="43"/>
        <v/>
      </c>
      <c r="B923" s="190" t="str">
        <f>IF(LEFT('$Misc'!X22,5)="ERROR","",IF(COUNTIF('CSV-Stat'!$E$7:$E$206,'$Misc'!X22)&gt;0,'$Misc'!X22,""))</f>
        <v/>
      </c>
      <c r="C923" s="190" t="str">
        <f t="shared" si="44"/>
        <v/>
      </c>
      <c r="D923" s="190" t="str">
        <f t="shared" si="45"/>
        <v/>
      </c>
      <c r="E923" s="190"/>
    </row>
    <row r="924" spans="1:5" ht="15">
      <c r="A924" s="190" t="str">
        <f t="shared" ca="1" si="43"/>
        <v/>
      </c>
      <c r="B924" s="190" t="str">
        <f ca="1">IF(LEFT('$Misc'!X23,5)="ERROR","",IF(COUNTIF('CSV-Stat'!$E$7:$E$206,'$Misc'!X23)&gt;0,'$Misc'!X23,""))</f>
        <v/>
      </c>
      <c r="C924" s="190" t="str">
        <f t="shared" ca="1" si="44"/>
        <v/>
      </c>
      <c r="D924" s="190" t="str">
        <f t="shared" ca="1" si="45"/>
        <v/>
      </c>
      <c r="E924" s="190"/>
    </row>
    <row r="925" spans="1:5" ht="15">
      <c r="A925" s="190" t="str">
        <f t="shared" ca="1" si="43"/>
        <v/>
      </c>
      <c r="B925" s="190" t="str">
        <f ca="1">IF(LEFT('$Misc'!X24,5)="ERROR","",IF(COUNTIF('CSV-Stat'!$E$7:$E$206,'$Misc'!X24)&gt;0,'$Misc'!X24,""))</f>
        <v/>
      </c>
      <c r="C925" s="190" t="str">
        <f t="shared" ca="1" si="44"/>
        <v/>
      </c>
      <c r="D925" s="190" t="str">
        <f t="shared" ca="1" si="45"/>
        <v/>
      </c>
      <c r="E925" s="190"/>
    </row>
    <row r="926" spans="1:5" ht="15">
      <c r="A926" s="190" t="str">
        <f t="shared" ca="1" si="43"/>
        <v/>
      </c>
      <c r="B926" s="190" t="str">
        <f ca="1">IF(LEFT('$Misc'!X25,5)="ERROR","",IF(COUNTIF('CSV-Stat'!$E$7:$E$206,'$Misc'!X25)&gt;0,'$Misc'!X25,""))</f>
        <v/>
      </c>
      <c r="C926" s="190" t="str">
        <f t="shared" ca="1" si="44"/>
        <v/>
      </c>
      <c r="D926" s="190" t="str">
        <f t="shared" ca="1" si="45"/>
        <v/>
      </c>
      <c r="E926" s="190"/>
    </row>
    <row r="927" spans="1:5" ht="15">
      <c r="A927" s="190" t="str">
        <f t="shared" ca="1" si="43"/>
        <v/>
      </c>
      <c r="B927" s="190" t="str">
        <f ca="1">IF(LEFT('$Misc'!X26,5)="ERROR","",IF(COUNTIF('CSV-Stat'!$E$7:$E$206,'$Misc'!X26)&gt;0,'$Misc'!X26,""))</f>
        <v/>
      </c>
      <c r="C927" s="190" t="str">
        <f t="shared" ca="1" si="44"/>
        <v/>
      </c>
      <c r="D927" s="190" t="str">
        <f t="shared" ca="1" si="45"/>
        <v/>
      </c>
      <c r="E927" s="190"/>
    </row>
    <row r="928" spans="1:5" ht="15">
      <c r="A928" s="190" t="str">
        <f t="shared" ca="1" si="43"/>
        <v/>
      </c>
      <c r="B928" s="190" t="str">
        <f ca="1">IF(LEFT('$Misc'!X27,5)="ERROR","",IF(COUNTIF('CSV-Stat'!$E$7:$E$206,'$Misc'!X27)&gt;0,'$Misc'!X27,""))</f>
        <v/>
      </c>
      <c r="C928" s="190" t="str">
        <f t="shared" ca="1" si="44"/>
        <v/>
      </c>
      <c r="D928" s="190" t="str">
        <f t="shared" ca="1" si="45"/>
        <v/>
      </c>
      <c r="E928" s="190"/>
    </row>
    <row r="929" spans="1:5" ht="15">
      <c r="A929" s="190" t="str">
        <f t="shared" ca="1" si="43"/>
        <v/>
      </c>
      <c r="B929" s="190" t="str">
        <f ca="1">IF(LEFT('$Misc'!X28,5)="ERROR","",IF(COUNTIF('CSV-Stat'!$E$7:$E$206,'$Misc'!X28)&gt;0,'$Misc'!X28,""))</f>
        <v/>
      </c>
      <c r="C929" s="190" t="str">
        <f t="shared" ca="1" si="44"/>
        <v/>
      </c>
      <c r="D929" s="190" t="str">
        <f t="shared" ca="1" si="45"/>
        <v/>
      </c>
      <c r="E929" s="190"/>
    </row>
    <row r="930" spans="1:5" ht="15">
      <c r="A930" s="190" t="str">
        <f t="shared" ca="1" si="43"/>
        <v/>
      </c>
      <c r="B930" s="190" t="str">
        <f ca="1">IF(LEFT('$Misc'!X29,5)="ERROR","",IF(COUNTIF('CSV-Stat'!$E$7:$E$206,'$Misc'!X29)&gt;0,'$Misc'!X29,""))</f>
        <v/>
      </c>
      <c r="C930" s="190" t="str">
        <f t="shared" ca="1" si="44"/>
        <v/>
      </c>
      <c r="D930" s="190" t="str">
        <f t="shared" ca="1" si="45"/>
        <v/>
      </c>
      <c r="E930" s="190"/>
    </row>
    <row r="931" spans="1:5" ht="15">
      <c r="A931" s="190" t="str">
        <f t="shared" ca="1" si="43"/>
        <v/>
      </c>
      <c r="B931" s="190" t="str">
        <f ca="1">IF(LEFT('$Misc'!X30,5)="ERROR","",IF(COUNTIF('CSV-Stat'!$E$7:$E$206,'$Misc'!X30)&gt;0,'$Misc'!X30,""))</f>
        <v/>
      </c>
      <c r="C931" s="190" t="str">
        <f t="shared" ca="1" si="44"/>
        <v/>
      </c>
      <c r="D931" s="190" t="str">
        <f t="shared" ca="1" si="45"/>
        <v/>
      </c>
      <c r="E931" s="190"/>
    </row>
    <row r="932" spans="1:5" ht="15">
      <c r="A932" s="190" t="str">
        <f t="shared" ca="1" si="43"/>
        <v/>
      </c>
      <c r="B932" s="190" t="str">
        <f ca="1">IF(LEFT('$Misc'!X31,5)="ERROR","",IF(COUNTIF('CSV-Stat'!$E$7:$E$206,'$Misc'!X31)&gt;0,'$Misc'!X31,""))</f>
        <v/>
      </c>
      <c r="C932" s="190" t="str">
        <f t="shared" ca="1" si="44"/>
        <v/>
      </c>
      <c r="D932" s="190" t="str">
        <f t="shared" ca="1" si="45"/>
        <v/>
      </c>
      <c r="E932" s="190"/>
    </row>
    <row r="933" spans="1:5" ht="15">
      <c r="A933" s="190" t="str">
        <f t="shared" ca="1" si="43"/>
        <v/>
      </c>
      <c r="B933" s="190" t="str">
        <f ca="1">IF(LEFT('$Misc'!X32,5)="ERROR","",IF(COUNTIF('CSV-Stat'!$E$7:$E$206,'$Misc'!X32)&gt;0,'$Misc'!X32,""))</f>
        <v/>
      </c>
      <c r="C933" s="190" t="str">
        <f t="shared" ca="1" si="44"/>
        <v/>
      </c>
      <c r="D933" s="190" t="str">
        <f t="shared" ca="1" si="45"/>
        <v/>
      </c>
      <c r="E933" s="190"/>
    </row>
    <row r="934" spans="1:5" ht="15">
      <c r="A934" s="190" t="str">
        <f t="shared" ca="1" si="43"/>
        <v/>
      </c>
      <c r="B934" s="190" t="str">
        <f ca="1">IF(LEFT('$Misc'!X33,5)="ERROR","",IF(COUNTIF('CSV-Stat'!$E$7:$E$206,'$Misc'!X33)&gt;0,'$Misc'!X33,""))</f>
        <v/>
      </c>
      <c r="C934" s="190" t="str">
        <f t="shared" ca="1" si="44"/>
        <v/>
      </c>
      <c r="D934" s="190" t="str">
        <f t="shared" ca="1" si="45"/>
        <v/>
      </c>
      <c r="E934" s="190"/>
    </row>
    <row r="935" spans="1:5" ht="15">
      <c r="A935" s="190" t="str">
        <f t="shared" ca="1" si="43"/>
        <v/>
      </c>
      <c r="B935" s="190" t="str">
        <f ca="1">IF(LEFT('$Misc'!X34,5)="ERROR","",IF(COUNTIF('CSV-Stat'!$E$7:$E$206,'$Misc'!X34)&gt;0,'$Misc'!X34,""))</f>
        <v/>
      </c>
      <c r="C935" s="190" t="str">
        <f t="shared" ca="1" si="44"/>
        <v/>
      </c>
      <c r="D935" s="190" t="str">
        <f t="shared" ca="1" si="45"/>
        <v/>
      </c>
      <c r="E935" s="190"/>
    </row>
    <row r="936" spans="1:5" ht="15">
      <c r="A936" s="190" t="str">
        <f t="shared" ca="1" si="43"/>
        <v/>
      </c>
      <c r="B936" s="190" t="str">
        <f ca="1">IF(LEFT('$Misc'!X35,5)="ERROR","",IF(COUNTIF('CSV-Stat'!$E$7:$E$206,'$Misc'!X35)&gt;0,'$Misc'!X35,""))</f>
        <v/>
      </c>
      <c r="C936" s="190" t="str">
        <f t="shared" ca="1" si="44"/>
        <v/>
      </c>
      <c r="D936" s="190" t="str">
        <f t="shared" ca="1" si="45"/>
        <v/>
      </c>
      <c r="E936" s="190"/>
    </row>
    <row r="937" spans="1:5" ht="15">
      <c r="A937" s="190" t="str">
        <f t="shared" ca="1" si="43"/>
        <v/>
      </c>
      <c r="B937" s="190" t="str">
        <f ca="1">IF(LEFT('$Misc'!X36,5)="ERROR","",IF(COUNTIF('CSV-Stat'!$E$7:$E$206,'$Misc'!X36)&gt;0,'$Misc'!X36,""))</f>
        <v/>
      </c>
      <c r="C937" s="190" t="str">
        <f t="shared" ca="1" si="44"/>
        <v/>
      </c>
      <c r="D937" s="190" t="str">
        <f t="shared" ca="1" si="45"/>
        <v/>
      </c>
      <c r="E937" s="190"/>
    </row>
    <row r="938" spans="1:5" ht="15">
      <c r="A938" s="190" t="str">
        <f t="shared" ca="1" si="43"/>
        <v/>
      </c>
      <c r="B938" s="190" t="str">
        <f ca="1">IF(LEFT('$Misc'!X37,5)="ERROR","",IF(COUNTIF('CSV-Stat'!$E$7:$E$206,'$Misc'!X37)&gt;0,'$Misc'!X37,""))</f>
        <v/>
      </c>
      <c r="C938" s="190" t="str">
        <f t="shared" ca="1" si="44"/>
        <v/>
      </c>
      <c r="D938" s="190" t="str">
        <f t="shared" ca="1" si="45"/>
        <v/>
      </c>
      <c r="E938" s="190"/>
    </row>
    <row r="939" spans="1:5" ht="15">
      <c r="A939" s="190" t="str">
        <f t="shared" ca="1" si="43"/>
        <v/>
      </c>
      <c r="B939" s="190" t="str">
        <f ca="1">IF(LEFT('$Misc'!X38,5)="ERROR","",IF(COUNTIF('CSV-Stat'!$E$7:$E$206,'$Misc'!X38)&gt;0,'$Misc'!X38,""))</f>
        <v/>
      </c>
      <c r="C939" s="190" t="str">
        <f t="shared" ca="1" si="44"/>
        <v/>
      </c>
      <c r="D939" s="190" t="str">
        <f t="shared" ca="1" si="45"/>
        <v/>
      </c>
      <c r="E939" s="190"/>
    </row>
    <row r="940" spans="1:5" ht="15">
      <c r="A940" s="190" t="str">
        <f t="shared" ca="1" si="43"/>
        <v/>
      </c>
      <c r="B940" s="190" t="str">
        <f ca="1">IF(LEFT('$Misc'!X39,5)="ERROR","",IF(COUNTIF('CSV-Stat'!$E$7:$E$206,'$Misc'!X39)&gt;0,'$Misc'!X39,""))</f>
        <v/>
      </c>
      <c r="C940" s="190" t="str">
        <f t="shared" ca="1" si="44"/>
        <v/>
      </c>
      <c r="D940" s="190" t="str">
        <f t="shared" ca="1" si="45"/>
        <v/>
      </c>
      <c r="E940" s="190"/>
    </row>
    <row r="941" spans="1:5" ht="15">
      <c r="A941" s="190" t="str">
        <f t="shared" ca="1" si="43"/>
        <v/>
      </c>
      <c r="B941" s="190" t="str">
        <f ca="1">IF(LEFT('$Misc'!X40,5)="ERROR","",IF(COUNTIF('CSV-Stat'!$E$7:$E$206,'$Misc'!X40)&gt;0,'$Misc'!X40,""))</f>
        <v/>
      </c>
      <c r="C941" s="190" t="str">
        <f t="shared" ca="1" si="44"/>
        <v/>
      </c>
      <c r="D941" s="190" t="str">
        <f t="shared" ca="1" si="45"/>
        <v/>
      </c>
      <c r="E941" s="190"/>
    </row>
    <row r="942" spans="1:5" ht="15">
      <c r="A942" s="190" t="str">
        <f t="shared" ca="1" si="43"/>
        <v/>
      </c>
      <c r="B942" s="190" t="str">
        <f ca="1">IF(LEFT('$Misc'!X41,5)="ERROR","",IF(COUNTIF('CSV-Stat'!$E$7:$E$206,'$Misc'!X41)&gt;0,'$Misc'!X41,""))</f>
        <v/>
      </c>
      <c r="C942" s="190" t="str">
        <f t="shared" ca="1" si="44"/>
        <v/>
      </c>
      <c r="D942" s="190" t="str">
        <f t="shared" ca="1" si="45"/>
        <v/>
      </c>
      <c r="E942" s="190"/>
    </row>
    <row r="943" spans="1:5" ht="15">
      <c r="A943" s="190" t="str">
        <f t="shared" ca="1" si="43"/>
        <v/>
      </c>
      <c r="B943" s="190" t="str">
        <f ca="1">IF(LEFT('$Misc'!X42,5)="ERROR","",IF(COUNTIF('CSV-Stat'!$E$7:$E$206,'$Misc'!X42)&gt;0,'$Misc'!X42,""))</f>
        <v/>
      </c>
      <c r="C943" s="190" t="str">
        <f t="shared" ca="1" si="44"/>
        <v/>
      </c>
      <c r="D943" s="190" t="str">
        <f t="shared" ca="1" si="45"/>
        <v/>
      </c>
      <c r="E943" s="190"/>
    </row>
    <row r="944" spans="1:5" ht="15">
      <c r="A944" s="190" t="str">
        <f t="shared" ca="1" si="43"/>
        <v/>
      </c>
      <c r="B944" s="190" t="str">
        <f ca="1">IF(LEFT('$Misc'!X43,5)="ERROR","",IF(COUNTIF('CSV-Stat'!$E$7:$E$206,'$Misc'!X43)&gt;0,'$Misc'!X43,""))</f>
        <v/>
      </c>
      <c r="C944" s="190" t="str">
        <f t="shared" ca="1" si="44"/>
        <v/>
      </c>
      <c r="D944" s="190" t="str">
        <f t="shared" ca="1" si="45"/>
        <v/>
      </c>
      <c r="E944" s="190"/>
    </row>
    <row r="945" spans="1:5" ht="15">
      <c r="A945" s="190" t="str">
        <f t="shared" ca="1" si="43"/>
        <v/>
      </c>
      <c r="B945" s="190" t="str">
        <f ca="1">IF(LEFT('$Misc'!X44,5)="ERROR","",IF(COUNTIF('CSV-Stat'!$E$7:$E$206,'$Misc'!X44)&gt;0,'$Misc'!X44,""))</f>
        <v/>
      </c>
      <c r="C945" s="190" t="str">
        <f t="shared" ca="1" si="44"/>
        <v/>
      </c>
      <c r="D945" s="190" t="str">
        <f t="shared" ca="1" si="45"/>
        <v/>
      </c>
      <c r="E945" s="190"/>
    </row>
    <row r="946" spans="1:5" ht="15">
      <c r="A946" s="190" t="str">
        <f t="shared" ca="1" si="43"/>
        <v/>
      </c>
      <c r="B946" s="190" t="str">
        <f ca="1">IF(LEFT('$Misc'!X45,5)="ERROR","",IF(COUNTIF('CSV-Stat'!$E$7:$E$206,'$Misc'!X45)&gt;0,'$Misc'!X45,""))</f>
        <v/>
      </c>
      <c r="C946" s="190" t="str">
        <f t="shared" ca="1" si="44"/>
        <v/>
      </c>
      <c r="D946" s="190" t="str">
        <f t="shared" ca="1" si="45"/>
        <v/>
      </c>
      <c r="E946" s="190"/>
    </row>
    <row r="947" spans="1:5" ht="15">
      <c r="A947" s="190" t="str">
        <f t="shared" ca="1" si="43"/>
        <v/>
      </c>
      <c r="B947" s="190" t="str">
        <f ca="1">IF(LEFT('$Misc'!X46,5)="ERROR","",IF(COUNTIF('CSV-Stat'!$E$7:$E$206,'$Misc'!X46)&gt;0,'$Misc'!X46,""))</f>
        <v/>
      </c>
      <c r="C947" s="190" t="str">
        <f t="shared" ca="1" si="44"/>
        <v/>
      </c>
      <c r="D947" s="190" t="str">
        <f t="shared" ca="1" si="45"/>
        <v/>
      </c>
      <c r="E947" s="190"/>
    </row>
    <row r="948" spans="1:5" ht="15">
      <c r="A948" s="190" t="str">
        <f t="shared" ca="1" si="43"/>
        <v/>
      </c>
      <c r="B948" s="190" t="str">
        <f ca="1">IF(LEFT('$Misc'!X47,5)="ERROR","",IF(COUNTIF('CSV-Stat'!$E$7:$E$206,'$Misc'!X47)&gt;0,'$Misc'!X47,""))</f>
        <v/>
      </c>
      <c r="C948" s="190" t="str">
        <f t="shared" ca="1" si="44"/>
        <v/>
      </c>
      <c r="D948" s="190" t="str">
        <f t="shared" ca="1" si="45"/>
        <v/>
      </c>
      <c r="E948" s="190"/>
    </row>
    <row r="949" spans="1:5" ht="15">
      <c r="A949" s="190" t="str">
        <f t="shared" ca="1" si="43"/>
        <v/>
      </c>
      <c r="B949" s="190" t="str">
        <f ca="1">IF(LEFT('$Misc'!X48,5)="ERROR","",IF(COUNTIF('CSV-Stat'!$E$7:$E$206,'$Misc'!X48)&gt;0,'$Misc'!X48,""))</f>
        <v/>
      </c>
      <c r="C949" s="190" t="str">
        <f t="shared" ca="1" si="44"/>
        <v/>
      </c>
      <c r="D949" s="190" t="str">
        <f t="shared" ca="1" si="45"/>
        <v/>
      </c>
      <c r="E949" s="190"/>
    </row>
    <row r="950" spans="1:5" ht="15">
      <c r="A950" s="190" t="str">
        <f t="shared" ca="1" si="43"/>
        <v/>
      </c>
      <c r="B950" s="190" t="str">
        <f ca="1">IF(LEFT('$Misc'!X49,5)="ERROR","",IF(COUNTIF('CSV-Stat'!$E$7:$E$206,'$Misc'!X49)&gt;0,'$Misc'!X49,""))</f>
        <v/>
      </c>
      <c r="C950" s="190" t="str">
        <f t="shared" ca="1" si="44"/>
        <v/>
      </c>
      <c r="D950" s="190" t="str">
        <f t="shared" ca="1" si="45"/>
        <v/>
      </c>
      <c r="E950" s="190"/>
    </row>
    <row r="951" spans="1:5" ht="15">
      <c r="A951" s="190" t="str">
        <f t="shared" ca="1" si="43"/>
        <v/>
      </c>
      <c r="B951" s="190" t="str">
        <f ca="1">IF(LEFT('$Misc'!X50,5)="ERROR","",IF(COUNTIF('CSV-Stat'!$E$7:$E$206,'$Misc'!X50)&gt;0,'$Misc'!X50,""))</f>
        <v/>
      </c>
      <c r="C951" s="190" t="str">
        <f t="shared" ca="1" si="44"/>
        <v/>
      </c>
      <c r="D951" s="190" t="str">
        <f t="shared" ca="1" si="45"/>
        <v/>
      </c>
      <c r="E951" s="190"/>
    </row>
    <row r="952" spans="1:5" ht="15">
      <c r="A952" s="190" t="str">
        <f t="shared" ca="1" si="43"/>
        <v/>
      </c>
      <c r="B952" s="190" t="str">
        <f ca="1">IF(LEFT('$Misc'!X51,5)="ERROR","",IF(COUNTIF('CSV-Stat'!$E$7:$E$206,'$Misc'!X51)&gt;0,'$Misc'!X51,""))</f>
        <v/>
      </c>
      <c r="C952" s="190" t="str">
        <f t="shared" ca="1" si="44"/>
        <v/>
      </c>
      <c r="D952" s="190" t="str">
        <f t="shared" ca="1" si="45"/>
        <v/>
      </c>
      <c r="E952" s="190"/>
    </row>
    <row r="953" spans="1:5" ht="15">
      <c r="A953" s="190" t="str">
        <f t="shared" ca="1" si="43"/>
        <v/>
      </c>
      <c r="B953" s="190" t="str">
        <f ca="1">IF(LEFT('$Misc'!X52,5)="ERROR","",IF(COUNTIF('CSV-Stat'!$E$7:$E$206,'$Misc'!X52)&gt;0,'$Misc'!X52,""))</f>
        <v/>
      </c>
      <c r="C953" s="190" t="str">
        <f t="shared" ca="1" si="44"/>
        <v/>
      </c>
      <c r="D953" s="190" t="str">
        <f t="shared" ca="1" si="45"/>
        <v/>
      </c>
      <c r="E953" s="190"/>
    </row>
    <row r="954" spans="1:5" ht="15">
      <c r="A954" s="190" t="str">
        <f t="shared" ref="A954:A1017" ca="1" si="46">IF(B954="","","ThermostatSetpoint:DualSetpoint,")</f>
        <v/>
      </c>
      <c r="B954" s="190" t="str">
        <f ca="1">IF(LEFT('$Misc'!X53,5)="ERROR","",IF(COUNTIF('CSV-Stat'!$E$7:$E$206,'$Misc'!X53)&gt;0,'$Misc'!X53,""))</f>
        <v/>
      </c>
      <c r="C954" s="190" t="str">
        <f t="shared" ca="1" si="44"/>
        <v/>
      </c>
      <c r="D954" s="190" t="str">
        <f t="shared" ca="1" si="45"/>
        <v/>
      </c>
      <c r="E954" s="190"/>
    </row>
    <row r="955" spans="1:5" ht="15">
      <c r="A955" s="190" t="str">
        <f t="shared" ca="1" si="46"/>
        <v/>
      </c>
      <c r="B955" s="190" t="str">
        <f ca="1">IF(LEFT('$Misc'!X54,5)="ERROR","",IF(COUNTIF('CSV-Stat'!$E$7:$E$206,'$Misc'!X54)&gt;0,'$Misc'!X54,""))</f>
        <v/>
      </c>
      <c r="C955" s="190" t="str">
        <f t="shared" ca="1" si="44"/>
        <v/>
      </c>
      <c r="D955" s="190" t="str">
        <f t="shared" ca="1" si="45"/>
        <v/>
      </c>
      <c r="E955" s="190"/>
    </row>
    <row r="956" spans="1:5" ht="15">
      <c r="A956" s="190" t="str">
        <f t="shared" ca="1" si="46"/>
        <v/>
      </c>
      <c r="B956" s="190" t="str">
        <f ca="1">IF(LEFT('$Misc'!X55,5)="ERROR","",IF(COUNTIF('CSV-Stat'!$E$7:$E$206,'$Misc'!X55)&gt;0,'$Misc'!X55,""))</f>
        <v/>
      </c>
      <c r="C956" s="190" t="str">
        <f t="shared" ca="1" si="44"/>
        <v/>
      </c>
      <c r="D956" s="190" t="str">
        <f t="shared" ca="1" si="45"/>
        <v/>
      </c>
      <c r="E956" s="190"/>
    </row>
    <row r="957" spans="1:5" ht="15">
      <c r="A957" s="190" t="str">
        <f t="shared" ca="1" si="46"/>
        <v/>
      </c>
      <c r="B957" s="190" t="str">
        <f ca="1">IF(LEFT('$Misc'!X56,5)="ERROR","",IF(COUNTIF('CSV-Stat'!$E$7:$E$206,'$Misc'!X56)&gt;0,'$Misc'!X56,""))</f>
        <v/>
      </c>
      <c r="C957" s="190" t="str">
        <f t="shared" ca="1" si="44"/>
        <v/>
      </c>
      <c r="D957" s="190" t="str">
        <f t="shared" ca="1" si="45"/>
        <v/>
      </c>
      <c r="E957" s="190"/>
    </row>
    <row r="958" spans="1:5" ht="15">
      <c r="A958" s="190" t="str">
        <f t="shared" si="46"/>
        <v/>
      </c>
      <c r="B958" s="190" t="str">
        <f>IF(LEFT('$Misc'!Y7,5)="ERROR","",IF(COUNTIF('CSV-Stat'!$E$7:$E$206,'$Misc'!Y7)&gt;0,'$Misc'!Y7,""))</f>
        <v/>
      </c>
      <c r="C958" s="190" t="str">
        <f t="shared" si="44"/>
        <v/>
      </c>
      <c r="D958" s="190" t="str">
        <f t="shared" si="45"/>
        <v/>
      </c>
      <c r="E958" s="190"/>
    </row>
    <row r="959" spans="1:5" ht="15">
      <c r="A959" s="190" t="str">
        <f t="shared" si="46"/>
        <v/>
      </c>
      <c r="B959" s="190" t="str">
        <f>IF(LEFT('$Misc'!Y8,5)="ERROR","",IF(COUNTIF('CSV-Stat'!$E$7:$E$206,'$Misc'!Y8)&gt;0,'$Misc'!Y8,""))</f>
        <v/>
      </c>
      <c r="C959" s="190" t="str">
        <f t="shared" si="44"/>
        <v/>
      </c>
      <c r="D959" s="190" t="str">
        <f t="shared" si="45"/>
        <v/>
      </c>
      <c r="E959" s="190"/>
    </row>
    <row r="960" spans="1:5" ht="15">
      <c r="A960" s="190" t="str">
        <f t="shared" si="46"/>
        <v/>
      </c>
      <c r="B960" s="190" t="str">
        <f>IF(LEFT('$Misc'!Y9,5)="ERROR","",IF(COUNTIF('CSV-Stat'!$E$7:$E$206,'$Misc'!Y9)&gt;0,'$Misc'!Y9,""))</f>
        <v/>
      </c>
      <c r="C960" s="190" t="str">
        <f t="shared" si="44"/>
        <v/>
      </c>
      <c r="D960" s="190" t="str">
        <f t="shared" si="45"/>
        <v/>
      </c>
      <c r="E960" s="190"/>
    </row>
    <row r="961" spans="1:5" ht="15">
      <c r="A961" s="190" t="str">
        <f t="shared" si="46"/>
        <v/>
      </c>
      <c r="B961" s="190" t="str">
        <f>IF(LEFT('$Misc'!Y10,5)="ERROR","",IF(COUNTIF('CSV-Stat'!$E$7:$E$206,'$Misc'!Y10)&gt;0,'$Misc'!Y10,""))</f>
        <v/>
      </c>
      <c r="C961" s="190" t="str">
        <f t="shared" si="44"/>
        <v/>
      </c>
      <c r="D961" s="190" t="str">
        <f t="shared" si="45"/>
        <v/>
      </c>
      <c r="E961" s="190"/>
    </row>
    <row r="962" spans="1:5" ht="15">
      <c r="A962" s="190" t="str">
        <f t="shared" si="46"/>
        <v/>
      </c>
      <c r="B962" s="190" t="str">
        <f>IF(LEFT('$Misc'!Y11,5)="ERROR","",IF(COUNTIF('CSV-Stat'!$E$7:$E$206,'$Misc'!Y11)&gt;0,'$Misc'!Y11,""))</f>
        <v/>
      </c>
      <c r="C962" s="190" t="str">
        <f t="shared" si="44"/>
        <v/>
      </c>
      <c r="D962" s="190" t="str">
        <f t="shared" si="45"/>
        <v/>
      </c>
      <c r="E962" s="190"/>
    </row>
    <row r="963" spans="1:5" ht="15">
      <c r="A963" s="190" t="str">
        <f t="shared" si="46"/>
        <v/>
      </c>
      <c r="B963" s="190" t="str">
        <f>IF(LEFT('$Misc'!Y12,5)="ERROR","",IF(COUNTIF('CSV-Stat'!$E$7:$E$206,'$Misc'!Y12)&gt;0,'$Misc'!Y12,""))</f>
        <v/>
      </c>
      <c r="C963" s="190" t="str">
        <f t="shared" si="44"/>
        <v/>
      </c>
      <c r="D963" s="190" t="str">
        <f t="shared" si="45"/>
        <v/>
      </c>
      <c r="E963" s="190"/>
    </row>
    <row r="964" spans="1:5" ht="15">
      <c r="A964" s="190" t="str">
        <f t="shared" si="46"/>
        <v/>
      </c>
      <c r="B964" s="190" t="str">
        <f>IF(LEFT('$Misc'!Y13,5)="ERROR","",IF(COUNTIF('CSV-Stat'!$E$7:$E$206,'$Misc'!Y13)&gt;0,'$Misc'!Y13,""))</f>
        <v/>
      </c>
      <c r="C964" s="190" t="str">
        <f t="shared" si="44"/>
        <v/>
      </c>
      <c r="D964" s="190" t="str">
        <f t="shared" si="45"/>
        <v/>
      </c>
      <c r="E964" s="190"/>
    </row>
    <row r="965" spans="1:5" ht="15">
      <c r="A965" s="190" t="str">
        <f t="shared" si="46"/>
        <v/>
      </c>
      <c r="B965" s="190" t="str">
        <f>IF(LEFT('$Misc'!Y14,5)="ERROR","",IF(COUNTIF('CSV-Stat'!$E$7:$E$206,'$Misc'!Y14)&gt;0,'$Misc'!Y14,""))</f>
        <v/>
      </c>
      <c r="C965" s="190" t="str">
        <f t="shared" si="44"/>
        <v/>
      </c>
      <c r="D965" s="190" t="str">
        <f t="shared" si="45"/>
        <v/>
      </c>
      <c r="E965" s="190"/>
    </row>
    <row r="966" spans="1:5" ht="15">
      <c r="A966" s="190" t="str">
        <f t="shared" si="46"/>
        <v/>
      </c>
      <c r="B966" s="190" t="str">
        <f>IF(LEFT('$Misc'!Y15,5)="ERROR","",IF(COUNTIF('CSV-Stat'!$E$7:$E$206,'$Misc'!Y15)&gt;0,'$Misc'!Y15,""))</f>
        <v/>
      </c>
      <c r="C966" s="190" t="str">
        <f t="shared" si="44"/>
        <v/>
      </c>
      <c r="D966" s="190" t="str">
        <f t="shared" si="45"/>
        <v/>
      </c>
      <c r="E966" s="190"/>
    </row>
    <row r="967" spans="1:5" ht="15">
      <c r="A967" s="190" t="str">
        <f t="shared" si="46"/>
        <v/>
      </c>
      <c r="B967" s="190" t="str">
        <f>IF(LEFT('$Misc'!Y16,5)="ERROR","",IF(COUNTIF('CSV-Stat'!$E$7:$E$206,'$Misc'!Y16)&gt;0,'$Misc'!Y16,""))</f>
        <v/>
      </c>
      <c r="C967" s="190" t="str">
        <f t="shared" si="44"/>
        <v/>
      </c>
      <c r="D967" s="190" t="str">
        <f t="shared" si="45"/>
        <v/>
      </c>
      <c r="E967" s="190"/>
    </row>
    <row r="968" spans="1:5" ht="15">
      <c r="A968" s="190" t="str">
        <f t="shared" si="46"/>
        <v/>
      </c>
      <c r="B968" s="190" t="str">
        <f>IF(LEFT('$Misc'!Y17,5)="ERROR","",IF(COUNTIF('CSV-Stat'!$E$7:$E$206,'$Misc'!Y17)&gt;0,'$Misc'!Y17,""))</f>
        <v/>
      </c>
      <c r="C968" s="190" t="str">
        <f t="shared" ref="C968:C1031" si="47">IF(B968="","","Tstat Sch "&amp;RIGHT(LEFT(B968,25),11)&amp;",")</f>
        <v/>
      </c>
      <c r="D968" s="190" t="str">
        <f t="shared" ref="D968:D1031" si="48">IF(B968="","","Tstat Sch "&amp;LEFT(B968,11)&amp;" ;")</f>
        <v/>
      </c>
      <c r="E968" s="190"/>
    </row>
    <row r="969" spans="1:5" ht="15">
      <c r="A969" s="190" t="str">
        <f t="shared" si="46"/>
        <v/>
      </c>
      <c r="B969" s="190" t="str">
        <f>IF(LEFT('$Misc'!Y18,5)="ERROR","",IF(COUNTIF('CSV-Stat'!$E$7:$E$206,'$Misc'!Y18)&gt;0,'$Misc'!Y18,""))</f>
        <v/>
      </c>
      <c r="C969" s="190" t="str">
        <f t="shared" si="47"/>
        <v/>
      </c>
      <c r="D969" s="190" t="str">
        <f t="shared" si="48"/>
        <v/>
      </c>
      <c r="E969" s="190"/>
    </row>
    <row r="970" spans="1:5" ht="15">
      <c r="A970" s="190" t="str">
        <f t="shared" si="46"/>
        <v/>
      </c>
      <c r="B970" s="190" t="str">
        <f>IF(LEFT('$Misc'!Y19,5)="ERROR","",IF(COUNTIF('CSV-Stat'!$E$7:$E$206,'$Misc'!Y19)&gt;0,'$Misc'!Y19,""))</f>
        <v/>
      </c>
      <c r="C970" s="190" t="str">
        <f t="shared" si="47"/>
        <v/>
      </c>
      <c r="D970" s="190" t="str">
        <f t="shared" si="48"/>
        <v/>
      </c>
      <c r="E970" s="190"/>
    </row>
    <row r="971" spans="1:5" ht="15">
      <c r="A971" s="190" t="str">
        <f t="shared" si="46"/>
        <v/>
      </c>
      <c r="B971" s="190" t="str">
        <f>IF(LEFT('$Misc'!Y20,5)="ERROR","",IF(COUNTIF('CSV-Stat'!$E$7:$E$206,'$Misc'!Y20)&gt;0,'$Misc'!Y20,""))</f>
        <v/>
      </c>
      <c r="C971" s="190" t="str">
        <f t="shared" si="47"/>
        <v/>
      </c>
      <c r="D971" s="190" t="str">
        <f t="shared" si="48"/>
        <v/>
      </c>
      <c r="E971" s="190"/>
    </row>
    <row r="972" spans="1:5" ht="15">
      <c r="A972" s="190" t="str">
        <f t="shared" si="46"/>
        <v/>
      </c>
      <c r="B972" s="190" t="str">
        <f>IF(LEFT('$Misc'!Y21,5)="ERROR","",IF(COUNTIF('CSV-Stat'!$E$7:$E$206,'$Misc'!Y21)&gt;0,'$Misc'!Y21,""))</f>
        <v/>
      </c>
      <c r="C972" s="190" t="str">
        <f t="shared" si="47"/>
        <v/>
      </c>
      <c r="D972" s="190" t="str">
        <f t="shared" si="48"/>
        <v/>
      </c>
      <c r="E972" s="190"/>
    </row>
    <row r="973" spans="1:5" ht="15">
      <c r="A973" s="190" t="str">
        <f t="shared" si="46"/>
        <v/>
      </c>
      <c r="B973" s="190" t="str">
        <f>IF(LEFT('$Misc'!Y22,5)="ERROR","",IF(COUNTIF('CSV-Stat'!$E$7:$E$206,'$Misc'!Y22)&gt;0,'$Misc'!Y22,""))</f>
        <v/>
      </c>
      <c r="C973" s="190" t="str">
        <f t="shared" si="47"/>
        <v/>
      </c>
      <c r="D973" s="190" t="str">
        <f t="shared" si="48"/>
        <v/>
      </c>
      <c r="E973" s="190"/>
    </row>
    <row r="974" spans="1:5" ht="15">
      <c r="A974" s="190" t="str">
        <f t="shared" si="46"/>
        <v/>
      </c>
      <c r="B974" s="190" t="str">
        <f>IF(LEFT('$Misc'!Y23,5)="ERROR","",IF(COUNTIF('CSV-Stat'!$E$7:$E$206,'$Misc'!Y23)&gt;0,'$Misc'!Y23,""))</f>
        <v/>
      </c>
      <c r="C974" s="190" t="str">
        <f t="shared" si="47"/>
        <v/>
      </c>
      <c r="D974" s="190" t="str">
        <f t="shared" si="48"/>
        <v/>
      </c>
      <c r="E974" s="190"/>
    </row>
    <row r="975" spans="1:5" ht="15">
      <c r="A975" s="190" t="str">
        <f t="shared" ca="1" si="46"/>
        <v/>
      </c>
      <c r="B975" s="190" t="str">
        <f ca="1">IF(LEFT('$Misc'!Y24,5)="ERROR","",IF(COUNTIF('CSV-Stat'!$E$7:$E$206,'$Misc'!Y24)&gt;0,'$Misc'!Y24,""))</f>
        <v/>
      </c>
      <c r="C975" s="190" t="str">
        <f t="shared" ca="1" si="47"/>
        <v/>
      </c>
      <c r="D975" s="190" t="str">
        <f t="shared" ca="1" si="48"/>
        <v/>
      </c>
      <c r="E975" s="190"/>
    </row>
    <row r="976" spans="1:5" ht="15">
      <c r="A976" s="190" t="str">
        <f t="shared" ca="1" si="46"/>
        <v/>
      </c>
      <c r="B976" s="190" t="str">
        <f ca="1">IF(LEFT('$Misc'!Y25,5)="ERROR","",IF(COUNTIF('CSV-Stat'!$E$7:$E$206,'$Misc'!Y25)&gt;0,'$Misc'!Y25,""))</f>
        <v/>
      </c>
      <c r="C976" s="190" t="str">
        <f t="shared" ca="1" si="47"/>
        <v/>
      </c>
      <c r="D976" s="190" t="str">
        <f t="shared" ca="1" si="48"/>
        <v/>
      </c>
      <c r="E976" s="190"/>
    </row>
    <row r="977" spans="1:5" ht="15">
      <c r="A977" s="190" t="str">
        <f t="shared" ca="1" si="46"/>
        <v/>
      </c>
      <c r="B977" s="190" t="str">
        <f ca="1">IF(LEFT('$Misc'!Y26,5)="ERROR","",IF(COUNTIF('CSV-Stat'!$E$7:$E$206,'$Misc'!Y26)&gt;0,'$Misc'!Y26,""))</f>
        <v/>
      </c>
      <c r="C977" s="190" t="str">
        <f t="shared" ca="1" si="47"/>
        <v/>
      </c>
      <c r="D977" s="190" t="str">
        <f t="shared" ca="1" si="48"/>
        <v/>
      </c>
      <c r="E977" s="190"/>
    </row>
    <row r="978" spans="1:5" ht="15">
      <c r="A978" s="190" t="str">
        <f t="shared" ca="1" si="46"/>
        <v/>
      </c>
      <c r="B978" s="190" t="str">
        <f ca="1">IF(LEFT('$Misc'!Y27,5)="ERROR","",IF(COUNTIF('CSV-Stat'!$E$7:$E$206,'$Misc'!Y27)&gt;0,'$Misc'!Y27,""))</f>
        <v/>
      </c>
      <c r="C978" s="190" t="str">
        <f t="shared" ca="1" si="47"/>
        <v/>
      </c>
      <c r="D978" s="190" t="str">
        <f t="shared" ca="1" si="48"/>
        <v/>
      </c>
      <c r="E978" s="190"/>
    </row>
    <row r="979" spans="1:5" ht="15">
      <c r="A979" s="190" t="str">
        <f t="shared" ca="1" si="46"/>
        <v/>
      </c>
      <c r="B979" s="190" t="str">
        <f ca="1">IF(LEFT('$Misc'!Y28,5)="ERROR","",IF(COUNTIF('CSV-Stat'!$E$7:$E$206,'$Misc'!Y28)&gt;0,'$Misc'!Y28,""))</f>
        <v/>
      </c>
      <c r="C979" s="190" t="str">
        <f t="shared" ca="1" si="47"/>
        <v/>
      </c>
      <c r="D979" s="190" t="str">
        <f t="shared" ca="1" si="48"/>
        <v/>
      </c>
      <c r="E979" s="190"/>
    </row>
    <row r="980" spans="1:5" ht="15">
      <c r="A980" s="190" t="str">
        <f t="shared" ca="1" si="46"/>
        <v/>
      </c>
      <c r="B980" s="190" t="str">
        <f ca="1">IF(LEFT('$Misc'!Y29,5)="ERROR","",IF(COUNTIF('CSV-Stat'!$E$7:$E$206,'$Misc'!Y29)&gt;0,'$Misc'!Y29,""))</f>
        <v/>
      </c>
      <c r="C980" s="190" t="str">
        <f t="shared" ca="1" si="47"/>
        <v/>
      </c>
      <c r="D980" s="190" t="str">
        <f t="shared" ca="1" si="48"/>
        <v/>
      </c>
      <c r="E980" s="190"/>
    </row>
    <row r="981" spans="1:5" ht="15">
      <c r="A981" s="190" t="str">
        <f t="shared" ca="1" si="46"/>
        <v/>
      </c>
      <c r="B981" s="190" t="str">
        <f ca="1">IF(LEFT('$Misc'!Y30,5)="ERROR","",IF(COUNTIF('CSV-Stat'!$E$7:$E$206,'$Misc'!Y30)&gt;0,'$Misc'!Y30,""))</f>
        <v/>
      </c>
      <c r="C981" s="190" t="str">
        <f t="shared" ca="1" si="47"/>
        <v/>
      </c>
      <c r="D981" s="190" t="str">
        <f t="shared" ca="1" si="48"/>
        <v/>
      </c>
      <c r="E981" s="190"/>
    </row>
    <row r="982" spans="1:5" ht="15">
      <c r="A982" s="190" t="str">
        <f t="shared" ca="1" si="46"/>
        <v/>
      </c>
      <c r="B982" s="190" t="str">
        <f ca="1">IF(LEFT('$Misc'!Y31,5)="ERROR","",IF(COUNTIF('CSV-Stat'!$E$7:$E$206,'$Misc'!Y31)&gt;0,'$Misc'!Y31,""))</f>
        <v/>
      </c>
      <c r="C982" s="190" t="str">
        <f t="shared" ca="1" si="47"/>
        <v/>
      </c>
      <c r="D982" s="190" t="str">
        <f t="shared" ca="1" si="48"/>
        <v/>
      </c>
      <c r="E982" s="190"/>
    </row>
    <row r="983" spans="1:5" ht="15">
      <c r="A983" s="190" t="str">
        <f t="shared" ca="1" si="46"/>
        <v/>
      </c>
      <c r="B983" s="190" t="str">
        <f ca="1">IF(LEFT('$Misc'!Y32,5)="ERROR","",IF(COUNTIF('CSV-Stat'!$E$7:$E$206,'$Misc'!Y32)&gt;0,'$Misc'!Y32,""))</f>
        <v/>
      </c>
      <c r="C983" s="190" t="str">
        <f t="shared" ca="1" si="47"/>
        <v/>
      </c>
      <c r="D983" s="190" t="str">
        <f t="shared" ca="1" si="48"/>
        <v/>
      </c>
      <c r="E983" s="190"/>
    </row>
    <row r="984" spans="1:5" ht="15">
      <c r="A984" s="190" t="str">
        <f t="shared" ca="1" si="46"/>
        <v/>
      </c>
      <c r="B984" s="190" t="str">
        <f ca="1">IF(LEFT('$Misc'!Y33,5)="ERROR","",IF(COUNTIF('CSV-Stat'!$E$7:$E$206,'$Misc'!Y33)&gt;0,'$Misc'!Y33,""))</f>
        <v/>
      </c>
      <c r="C984" s="190" t="str">
        <f t="shared" ca="1" si="47"/>
        <v/>
      </c>
      <c r="D984" s="190" t="str">
        <f t="shared" ca="1" si="48"/>
        <v/>
      </c>
      <c r="E984" s="190"/>
    </row>
    <row r="985" spans="1:5" ht="15">
      <c r="A985" s="190" t="str">
        <f t="shared" ca="1" si="46"/>
        <v/>
      </c>
      <c r="B985" s="190" t="str">
        <f ca="1">IF(LEFT('$Misc'!Y34,5)="ERROR","",IF(COUNTIF('CSV-Stat'!$E$7:$E$206,'$Misc'!Y34)&gt;0,'$Misc'!Y34,""))</f>
        <v/>
      </c>
      <c r="C985" s="190" t="str">
        <f t="shared" ca="1" si="47"/>
        <v/>
      </c>
      <c r="D985" s="190" t="str">
        <f t="shared" ca="1" si="48"/>
        <v/>
      </c>
      <c r="E985" s="190"/>
    </row>
    <row r="986" spans="1:5" ht="15">
      <c r="A986" s="190" t="str">
        <f t="shared" ca="1" si="46"/>
        <v/>
      </c>
      <c r="B986" s="190" t="str">
        <f ca="1">IF(LEFT('$Misc'!Y35,5)="ERROR","",IF(COUNTIF('CSV-Stat'!$E$7:$E$206,'$Misc'!Y35)&gt;0,'$Misc'!Y35,""))</f>
        <v/>
      </c>
      <c r="C986" s="190" t="str">
        <f t="shared" ca="1" si="47"/>
        <v/>
      </c>
      <c r="D986" s="190" t="str">
        <f t="shared" ca="1" si="48"/>
        <v/>
      </c>
      <c r="E986" s="190"/>
    </row>
    <row r="987" spans="1:5" ht="15">
      <c r="A987" s="190" t="str">
        <f t="shared" ca="1" si="46"/>
        <v/>
      </c>
      <c r="B987" s="190" t="str">
        <f ca="1">IF(LEFT('$Misc'!Y36,5)="ERROR","",IF(COUNTIF('CSV-Stat'!$E$7:$E$206,'$Misc'!Y36)&gt;0,'$Misc'!Y36,""))</f>
        <v/>
      </c>
      <c r="C987" s="190" t="str">
        <f t="shared" ca="1" si="47"/>
        <v/>
      </c>
      <c r="D987" s="190" t="str">
        <f t="shared" ca="1" si="48"/>
        <v/>
      </c>
      <c r="E987" s="190"/>
    </row>
    <row r="988" spans="1:5" ht="15">
      <c r="A988" s="190" t="str">
        <f t="shared" ca="1" si="46"/>
        <v/>
      </c>
      <c r="B988" s="190" t="str">
        <f ca="1">IF(LEFT('$Misc'!Y37,5)="ERROR","",IF(COUNTIF('CSV-Stat'!$E$7:$E$206,'$Misc'!Y37)&gt;0,'$Misc'!Y37,""))</f>
        <v/>
      </c>
      <c r="C988" s="190" t="str">
        <f t="shared" ca="1" si="47"/>
        <v/>
      </c>
      <c r="D988" s="190" t="str">
        <f t="shared" ca="1" si="48"/>
        <v/>
      </c>
      <c r="E988" s="190"/>
    </row>
    <row r="989" spans="1:5" ht="15">
      <c r="A989" s="190" t="str">
        <f t="shared" ca="1" si="46"/>
        <v/>
      </c>
      <c r="B989" s="190" t="str">
        <f ca="1">IF(LEFT('$Misc'!Y38,5)="ERROR","",IF(COUNTIF('CSV-Stat'!$E$7:$E$206,'$Misc'!Y38)&gt;0,'$Misc'!Y38,""))</f>
        <v/>
      </c>
      <c r="C989" s="190" t="str">
        <f t="shared" ca="1" si="47"/>
        <v/>
      </c>
      <c r="D989" s="190" t="str">
        <f t="shared" ca="1" si="48"/>
        <v/>
      </c>
      <c r="E989" s="190"/>
    </row>
    <row r="990" spans="1:5" ht="15">
      <c r="A990" s="190" t="str">
        <f t="shared" ca="1" si="46"/>
        <v/>
      </c>
      <c r="B990" s="190" t="str">
        <f ca="1">IF(LEFT('$Misc'!Y39,5)="ERROR","",IF(COUNTIF('CSV-Stat'!$E$7:$E$206,'$Misc'!Y39)&gt;0,'$Misc'!Y39,""))</f>
        <v/>
      </c>
      <c r="C990" s="190" t="str">
        <f t="shared" ca="1" si="47"/>
        <v/>
      </c>
      <c r="D990" s="190" t="str">
        <f t="shared" ca="1" si="48"/>
        <v/>
      </c>
      <c r="E990" s="190"/>
    </row>
    <row r="991" spans="1:5" ht="15">
      <c r="A991" s="190" t="str">
        <f t="shared" ca="1" si="46"/>
        <v/>
      </c>
      <c r="B991" s="190" t="str">
        <f ca="1">IF(LEFT('$Misc'!Y40,5)="ERROR","",IF(COUNTIF('CSV-Stat'!$E$7:$E$206,'$Misc'!Y40)&gt;0,'$Misc'!Y40,""))</f>
        <v/>
      </c>
      <c r="C991" s="190" t="str">
        <f t="shared" ca="1" si="47"/>
        <v/>
      </c>
      <c r="D991" s="190" t="str">
        <f t="shared" ca="1" si="48"/>
        <v/>
      </c>
      <c r="E991" s="190"/>
    </row>
    <row r="992" spans="1:5" ht="15">
      <c r="A992" s="190" t="str">
        <f t="shared" ca="1" si="46"/>
        <v/>
      </c>
      <c r="B992" s="190" t="str">
        <f ca="1">IF(LEFT('$Misc'!Y41,5)="ERROR","",IF(COUNTIF('CSV-Stat'!$E$7:$E$206,'$Misc'!Y41)&gt;0,'$Misc'!Y41,""))</f>
        <v/>
      </c>
      <c r="C992" s="190" t="str">
        <f t="shared" ca="1" si="47"/>
        <v/>
      </c>
      <c r="D992" s="190" t="str">
        <f t="shared" ca="1" si="48"/>
        <v/>
      </c>
      <c r="E992" s="190"/>
    </row>
    <row r="993" spans="1:5" ht="15">
      <c r="A993" s="190" t="str">
        <f t="shared" ca="1" si="46"/>
        <v/>
      </c>
      <c r="B993" s="190" t="str">
        <f ca="1">IF(LEFT('$Misc'!Y42,5)="ERROR","",IF(COUNTIF('CSV-Stat'!$E$7:$E$206,'$Misc'!Y42)&gt;0,'$Misc'!Y42,""))</f>
        <v/>
      </c>
      <c r="C993" s="190" t="str">
        <f t="shared" ca="1" si="47"/>
        <v/>
      </c>
      <c r="D993" s="190" t="str">
        <f t="shared" ca="1" si="48"/>
        <v/>
      </c>
      <c r="E993" s="190"/>
    </row>
    <row r="994" spans="1:5" ht="15">
      <c r="A994" s="190" t="str">
        <f t="shared" ca="1" si="46"/>
        <v/>
      </c>
      <c r="B994" s="190" t="str">
        <f ca="1">IF(LEFT('$Misc'!Y43,5)="ERROR","",IF(COUNTIF('CSV-Stat'!$E$7:$E$206,'$Misc'!Y43)&gt;0,'$Misc'!Y43,""))</f>
        <v/>
      </c>
      <c r="C994" s="190" t="str">
        <f t="shared" ca="1" si="47"/>
        <v/>
      </c>
      <c r="D994" s="190" t="str">
        <f t="shared" ca="1" si="48"/>
        <v/>
      </c>
      <c r="E994" s="190"/>
    </row>
    <row r="995" spans="1:5" ht="15">
      <c r="A995" s="190" t="str">
        <f t="shared" ca="1" si="46"/>
        <v/>
      </c>
      <c r="B995" s="190" t="str">
        <f ca="1">IF(LEFT('$Misc'!Y44,5)="ERROR","",IF(COUNTIF('CSV-Stat'!$E$7:$E$206,'$Misc'!Y44)&gt;0,'$Misc'!Y44,""))</f>
        <v/>
      </c>
      <c r="C995" s="190" t="str">
        <f t="shared" ca="1" si="47"/>
        <v/>
      </c>
      <c r="D995" s="190" t="str">
        <f t="shared" ca="1" si="48"/>
        <v/>
      </c>
      <c r="E995" s="190"/>
    </row>
    <row r="996" spans="1:5" ht="15">
      <c r="A996" s="190" t="str">
        <f t="shared" ca="1" si="46"/>
        <v/>
      </c>
      <c r="B996" s="190" t="str">
        <f ca="1">IF(LEFT('$Misc'!Y45,5)="ERROR","",IF(COUNTIF('CSV-Stat'!$E$7:$E$206,'$Misc'!Y45)&gt;0,'$Misc'!Y45,""))</f>
        <v/>
      </c>
      <c r="C996" s="190" t="str">
        <f t="shared" ca="1" si="47"/>
        <v/>
      </c>
      <c r="D996" s="190" t="str">
        <f t="shared" ca="1" si="48"/>
        <v/>
      </c>
      <c r="E996" s="190"/>
    </row>
    <row r="997" spans="1:5" ht="15">
      <c r="A997" s="190" t="str">
        <f t="shared" ca="1" si="46"/>
        <v/>
      </c>
      <c r="B997" s="190" t="str">
        <f ca="1">IF(LEFT('$Misc'!Y46,5)="ERROR","",IF(COUNTIF('CSV-Stat'!$E$7:$E$206,'$Misc'!Y46)&gt;0,'$Misc'!Y46,""))</f>
        <v/>
      </c>
      <c r="C997" s="190" t="str">
        <f t="shared" ca="1" si="47"/>
        <v/>
      </c>
      <c r="D997" s="190" t="str">
        <f t="shared" ca="1" si="48"/>
        <v/>
      </c>
      <c r="E997" s="190"/>
    </row>
    <row r="998" spans="1:5" ht="15">
      <c r="A998" s="190" t="str">
        <f t="shared" ca="1" si="46"/>
        <v/>
      </c>
      <c r="B998" s="190" t="str">
        <f ca="1">IF(LEFT('$Misc'!Y47,5)="ERROR","",IF(COUNTIF('CSV-Stat'!$E$7:$E$206,'$Misc'!Y47)&gt;0,'$Misc'!Y47,""))</f>
        <v/>
      </c>
      <c r="C998" s="190" t="str">
        <f t="shared" ca="1" si="47"/>
        <v/>
      </c>
      <c r="D998" s="190" t="str">
        <f t="shared" ca="1" si="48"/>
        <v/>
      </c>
      <c r="E998" s="190"/>
    </row>
    <row r="999" spans="1:5" ht="15">
      <c r="A999" s="190" t="str">
        <f t="shared" ca="1" si="46"/>
        <v/>
      </c>
      <c r="B999" s="190" t="str">
        <f ca="1">IF(LEFT('$Misc'!Y48,5)="ERROR","",IF(COUNTIF('CSV-Stat'!$E$7:$E$206,'$Misc'!Y48)&gt;0,'$Misc'!Y48,""))</f>
        <v/>
      </c>
      <c r="C999" s="190" t="str">
        <f t="shared" ca="1" si="47"/>
        <v/>
      </c>
      <c r="D999" s="190" t="str">
        <f t="shared" ca="1" si="48"/>
        <v/>
      </c>
      <c r="E999" s="190"/>
    </row>
    <row r="1000" spans="1:5" ht="15">
      <c r="A1000" s="190" t="str">
        <f t="shared" ca="1" si="46"/>
        <v/>
      </c>
      <c r="B1000" s="190" t="str">
        <f ca="1">IF(LEFT('$Misc'!Y49,5)="ERROR","",IF(COUNTIF('CSV-Stat'!$E$7:$E$206,'$Misc'!Y49)&gt;0,'$Misc'!Y49,""))</f>
        <v/>
      </c>
      <c r="C1000" s="190" t="str">
        <f t="shared" ca="1" si="47"/>
        <v/>
      </c>
      <c r="D1000" s="190" t="str">
        <f t="shared" ca="1" si="48"/>
        <v/>
      </c>
      <c r="E1000" s="190"/>
    </row>
    <row r="1001" spans="1:5" ht="15">
      <c r="A1001" s="190" t="str">
        <f t="shared" ca="1" si="46"/>
        <v/>
      </c>
      <c r="B1001" s="190" t="str">
        <f ca="1">IF(LEFT('$Misc'!Y50,5)="ERROR","",IF(COUNTIF('CSV-Stat'!$E$7:$E$206,'$Misc'!Y50)&gt;0,'$Misc'!Y50,""))</f>
        <v/>
      </c>
      <c r="C1001" s="190" t="str">
        <f t="shared" ca="1" si="47"/>
        <v/>
      </c>
      <c r="D1001" s="190" t="str">
        <f t="shared" ca="1" si="48"/>
        <v/>
      </c>
      <c r="E1001" s="190"/>
    </row>
    <row r="1002" spans="1:5" ht="15">
      <c r="A1002" s="190" t="str">
        <f t="shared" ca="1" si="46"/>
        <v/>
      </c>
      <c r="B1002" s="190" t="str">
        <f ca="1">IF(LEFT('$Misc'!Y51,5)="ERROR","",IF(COUNTIF('CSV-Stat'!$E$7:$E$206,'$Misc'!Y51)&gt;0,'$Misc'!Y51,""))</f>
        <v/>
      </c>
      <c r="C1002" s="190" t="str">
        <f t="shared" ca="1" si="47"/>
        <v/>
      </c>
      <c r="D1002" s="190" t="str">
        <f t="shared" ca="1" si="48"/>
        <v/>
      </c>
      <c r="E1002" s="190"/>
    </row>
    <row r="1003" spans="1:5" ht="15">
      <c r="A1003" s="190" t="str">
        <f t="shared" ca="1" si="46"/>
        <v/>
      </c>
      <c r="B1003" s="190" t="str">
        <f ca="1">IF(LEFT('$Misc'!Y52,5)="ERROR","",IF(COUNTIF('CSV-Stat'!$E$7:$E$206,'$Misc'!Y52)&gt;0,'$Misc'!Y52,""))</f>
        <v/>
      </c>
      <c r="C1003" s="190" t="str">
        <f t="shared" ca="1" si="47"/>
        <v/>
      </c>
      <c r="D1003" s="190" t="str">
        <f t="shared" ca="1" si="48"/>
        <v/>
      </c>
      <c r="E1003" s="190"/>
    </row>
    <row r="1004" spans="1:5" ht="15">
      <c r="A1004" s="190" t="str">
        <f t="shared" ca="1" si="46"/>
        <v/>
      </c>
      <c r="B1004" s="190" t="str">
        <f ca="1">IF(LEFT('$Misc'!Y53,5)="ERROR","",IF(COUNTIF('CSV-Stat'!$E$7:$E$206,'$Misc'!Y53)&gt;0,'$Misc'!Y53,""))</f>
        <v/>
      </c>
      <c r="C1004" s="190" t="str">
        <f t="shared" ca="1" si="47"/>
        <v/>
      </c>
      <c r="D1004" s="190" t="str">
        <f t="shared" ca="1" si="48"/>
        <v/>
      </c>
      <c r="E1004" s="190"/>
    </row>
    <row r="1005" spans="1:5" ht="15">
      <c r="A1005" s="190" t="str">
        <f t="shared" ca="1" si="46"/>
        <v/>
      </c>
      <c r="B1005" s="190" t="str">
        <f ca="1">IF(LEFT('$Misc'!Y54,5)="ERROR","",IF(COUNTIF('CSV-Stat'!$E$7:$E$206,'$Misc'!Y54)&gt;0,'$Misc'!Y54,""))</f>
        <v/>
      </c>
      <c r="C1005" s="190" t="str">
        <f t="shared" ca="1" si="47"/>
        <v/>
      </c>
      <c r="D1005" s="190" t="str">
        <f t="shared" ca="1" si="48"/>
        <v/>
      </c>
      <c r="E1005" s="190"/>
    </row>
    <row r="1006" spans="1:5" ht="15">
      <c r="A1006" s="190" t="str">
        <f t="shared" ca="1" si="46"/>
        <v/>
      </c>
      <c r="B1006" s="190" t="str">
        <f ca="1">IF(LEFT('$Misc'!Y55,5)="ERROR","",IF(COUNTIF('CSV-Stat'!$E$7:$E$206,'$Misc'!Y55)&gt;0,'$Misc'!Y55,""))</f>
        <v/>
      </c>
      <c r="C1006" s="190" t="str">
        <f t="shared" ca="1" si="47"/>
        <v/>
      </c>
      <c r="D1006" s="190" t="str">
        <f t="shared" ca="1" si="48"/>
        <v/>
      </c>
      <c r="E1006" s="190"/>
    </row>
    <row r="1007" spans="1:5" ht="15">
      <c r="A1007" s="190" t="str">
        <f t="shared" ca="1" si="46"/>
        <v/>
      </c>
      <c r="B1007" s="190" t="str">
        <f ca="1">IF(LEFT('$Misc'!Y56,5)="ERROR","",IF(COUNTIF('CSV-Stat'!$E$7:$E$206,'$Misc'!Y56)&gt;0,'$Misc'!Y56,""))</f>
        <v/>
      </c>
      <c r="C1007" s="190" t="str">
        <f t="shared" ca="1" si="47"/>
        <v/>
      </c>
      <c r="D1007" s="190" t="str">
        <f t="shared" ca="1" si="48"/>
        <v/>
      </c>
      <c r="E1007" s="190"/>
    </row>
    <row r="1008" spans="1:5" ht="15">
      <c r="A1008" s="190" t="str">
        <f t="shared" si="46"/>
        <v/>
      </c>
      <c r="B1008" s="190" t="str">
        <f>IF(LEFT('$Misc'!Z7,5)="ERROR","",IF(COUNTIF('CSV-Stat'!$E$7:$E$206,'$Misc'!Z7)&gt;0,'$Misc'!Z7,""))</f>
        <v/>
      </c>
      <c r="C1008" s="190" t="str">
        <f t="shared" si="47"/>
        <v/>
      </c>
      <c r="D1008" s="190" t="str">
        <f t="shared" si="48"/>
        <v/>
      </c>
      <c r="E1008" s="190"/>
    </row>
    <row r="1009" spans="1:5" ht="15">
      <c r="A1009" s="190" t="str">
        <f t="shared" si="46"/>
        <v/>
      </c>
      <c r="B1009" s="190" t="str">
        <f>IF(LEFT('$Misc'!Z8,5)="ERROR","",IF(COUNTIF('CSV-Stat'!$E$7:$E$206,'$Misc'!Z8)&gt;0,'$Misc'!Z8,""))</f>
        <v/>
      </c>
      <c r="C1009" s="190" t="str">
        <f t="shared" si="47"/>
        <v/>
      </c>
      <c r="D1009" s="190" t="str">
        <f t="shared" si="48"/>
        <v/>
      </c>
      <c r="E1009" s="190"/>
    </row>
    <row r="1010" spans="1:5" ht="15">
      <c r="A1010" s="190" t="str">
        <f t="shared" si="46"/>
        <v/>
      </c>
      <c r="B1010" s="190" t="str">
        <f>IF(LEFT('$Misc'!Z9,5)="ERROR","",IF(COUNTIF('CSV-Stat'!$E$7:$E$206,'$Misc'!Z9)&gt;0,'$Misc'!Z9,""))</f>
        <v/>
      </c>
      <c r="C1010" s="190" t="str">
        <f t="shared" si="47"/>
        <v/>
      </c>
      <c r="D1010" s="190" t="str">
        <f t="shared" si="48"/>
        <v/>
      </c>
      <c r="E1010" s="190"/>
    </row>
    <row r="1011" spans="1:5" ht="15">
      <c r="A1011" s="190" t="str">
        <f t="shared" si="46"/>
        <v/>
      </c>
      <c r="B1011" s="190" t="str">
        <f>IF(LEFT('$Misc'!Z10,5)="ERROR","",IF(COUNTIF('CSV-Stat'!$E$7:$E$206,'$Misc'!Z10)&gt;0,'$Misc'!Z10,""))</f>
        <v/>
      </c>
      <c r="C1011" s="190" t="str">
        <f t="shared" si="47"/>
        <v/>
      </c>
      <c r="D1011" s="190" t="str">
        <f t="shared" si="48"/>
        <v/>
      </c>
      <c r="E1011" s="190"/>
    </row>
    <row r="1012" spans="1:5" ht="15">
      <c r="A1012" s="190" t="str">
        <f t="shared" si="46"/>
        <v/>
      </c>
      <c r="B1012" s="190" t="str">
        <f>IF(LEFT('$Misc'!Z11,5)="ERROR","",IF(COUNTIF('CSV-Stat'!$E$7:$E$206,'$Misc'!Z11)&gt;0,'$Misc'!Z11,""))</f>
        <v/>
      </c>
      <c r="C1012" s="190" t="str">
        <f t="shared" si="47"/>
        <v/>
      </c>
      <c r="D1012" s="190" t="str">
        <f t="shared" si="48"/>
        <v/>
      </c>
      <c r="E1012" s="190"/>
    </row>
    <row r="1013" spans="1:5" ht="15">
      <c r="A1013" s="190" t="str">
        <f t="shared" si="46"/>
        <v/>
      </c>
      <c r="B1013" s="190" t="str">
        <f>IF(LEFT('$Misc'!Z12,5)="ERROR","",IF(COUNTIF('CSV-Stat'!$E$7:$E$206,'$Misc'!Z12)&gt;0,'$Misc'!Z12,""))</f>
        <v/>
      </c>
      <c r="C1013" s="190" t="str">
        <f t="shared" si="47"/>
        <v/>
      </c>
      <c r="D1013" s="190" t="str">
        <f t="shared" si="48"/>
        <v/>
      </c>
      <c r="E1013" s="190"/>
    </row>
    <row r="1014" spans="1:5" ht="15">
      <c r="A1014" s="190" t="str">
        <f t="shared" si="46"/>
        <v/>
      </c>
      <c r="B1014" s="190" t="str">
        <f>IF(LEFT('$Misc'!Z13,5)="ERROR","",IF(COUNTIF('CSV-Stat'!$E$7:$E$206,'$Misc'!Z13)&gt;0,'$Misc'!Z13,""))</f>
        <v/>
      </c>
      <c r="C1014" s="190" t="str">
        <f t="shared" si="47"/>
        <v/>
      </c>
      <c r="D1014" s="190" t="str">
        <f t="shared" si="48"/>
        <v/>
      </c>
      <c r="E1014" s="190"/>
    </row>
    <row r="1015" spans="1:5" ht="15">
      <c r="A1015" s="190" t="str">
        <f t="shared" si="46"/>
        <v/>
      </c>
      <c r="B1015" s="190" t="str">
        <f>IF(LEFT('$Misc'!Z14,5)="ERROR","",IF(COUNTIF('CSV-Stat'!$E$7:$E$206,'$Misc'!Z14)&gt;0,'$Misc'!Z14,""))</f>
        <v/>
      </c>
      <c r="C1015" s="190" t="str">
        <f t="shared" si="47"/>
        <v/>
      </c>
      <c r="D1015" s="190" t="str">
        <f t="shared" si="48"/>
        <v/>
      </c>
      <c r="E1015" s="190"/>
    </row>
    <row r="1016" spans="1:5" ht="15">
      <c r="A1016" s="190" t="str">
        <f t="shared" si="46"/>
        <v/>
      </c>
      <c r="B1016" s="190" t="str">
        <f>IF(LEFT('$Misc'!Z15,5)="ERROR","",IF(COUNTIF('CSV-Stat'!$E$7:$E$206,'$Misc'!Z15)&gt;0,'$Misc'!Z15,""))</f>
        <v/>
      </c>
      <c r="C1016" s="190" t="str">
        <f t="shared" si="47"/>
        <v/>
      </c>
      <c r="D1016" s="190" t="str">
        <f t="shared" si="48"/>
        <v/>
      </c>
      <c r="E1016" s="190"/>
    </row>
    <row r="1017" spans="1:5" ht="15">
      <c r="A1017" s="190" t="str">
        <f t="shared" si="46"/>
        <v/>
      </c>
      <c r="B1017" s="190" t="str">
        <f>IF(LEFT('$Misc'!Z16,5)="ERROR","",IF(COUNTIF('CSV-Stat'!$E$7:$E$206,'$Misc'!Z16)&gt;0,'$Misc'!Z16,""))</f>
        <v/>
      </c>
      <c r="C1017" s="190" t="str">
        <f t="shared" si="47"/>
        <v/>
      </c>
      <c r="D1017" s="190" t="str">
        <f t="shared" si="48"/>
        <v/>
      </c>
      <c r="E1017" s="190"/>
    </row>
    <row r="1018" spans="1:5" ht="15">
      <c r="A1018" s="190" t="str">
        <f t="shared" ref="A1018:A1081" si="49">IF(B1018="","","ThermostatSetpoint:DualSetpoint,")</f>
        <v/>
      </c>
      <c r="B1018" s="190" t="str">
        <f>IF(LEFT('$Misc'!Z17,5)="ERROR","",IF(COUNTIF('CSV-Stat'!$E$7:$E$206,'$Misc'!Z17)&gt;0,'$Misc'!Z17,""))</f>
        <v/>
      </c>
      <c r="C1018" s="190" t="str">
        <f t="shared" si="47"/>
        <v/>
      </c>
      <c r="D1018" s="190" t="str">
        <f t="shared" si="48"/>
        <v/>
      </c>
      <c r="E1018" s="190"/>
    </row>
    <row r="1019" spans="1:5" ht="15">
      <c r="A1019" s="190" t="str">
        <f t="shared" si="49"/>
        <v/>
      </c>
      <c r="B1019" s="190" t="str">
        <f>IF(LEFT('$Misc'!Z18,5)="ERROR","",IF(COUNTIF('CSV-Stat'!$E$7:$E$206,'$Misc'!Z18)&gt;0,'$Misc'!Z18,""))</f>
        <v/>
      </c>
      <c r="C1019" s="190" t="str">
        <f t="shared" si="47"/>
        <v/>
      </c>
      <c r="D1019" s="190" t="str">
        <f t="shared" si="48"/>
        <v/>
      </c>
      <c r="E1019" s="190"/>
    </row>
    <row r="1020" spans="1:5" ht="15">
      <c r="A1020" s="190" t="str">
        <f t="shared" si="49"/>
        <v/>
      </c>
      <c r="B1020" s="190" t="str">
        <f>IF(LEFT('$Misc'!Z19,5)="ERROR","",IF(COUNTIF('CSV-Stat'!$E$7:$E$206,'$Misc'!Z19)&gt;0,'$Misc'!Z19,""))</f>
        <v/>
      </c>
      <c r="C1020" s="190" t="str">
        <f t="shared" si="47"/>
        <v/>
      </c>
      <c r="D1020" s="190" t="str">
        <f t="shared" si="48"/>
        <v/>
      </c>
      <c r="E1020" s="190"/>
    </row>
    <row r="1021" spans="1:5" ht="15">
      <c r="A1021" s="190" t="str">
        <f t="shared" si="49"/>
        <v/>
      </c>
      <c r="B1021" s="190" t="str">
        <f>IF(LEFT('$Misc'!Z20,5)="ERROR","",IF(COUNTIF('CSV-Stat'!$E$7:$E$206,'$Misc'!Z20)&gt;0,'$Misc'!Z20,""))</f>
        <v/>
      </c>
      <c r="C1021" s="190" t="str">
        <f t="shared" si="47"/>
        <v/>
      </c>
      <c r="D1021" s="190" t="str">
        <f t="shared" si="48"/>
        <v/>
      </c>
      <c r="E1021" s="190"/>
    </row>
    <row r="1022" spans="1:5" ht="15">
      <c r="A1022" s="190" t="str">
        <f t="shared" si="49"/>
        <v/>
      </c>
      <c r="B1022" s="190" t="str">
        <f>IF(LEFT('$Misc'!Z21,5)="ERROR","",IF(COUNTIF('CSV-Stat'!$E$7:$E$206,'$Misc'!Z21)&gt;0,'$Misc'!Z21,""))</f>
        <v/>
      </c>
      <c r="C1022" s="190" t="str">
        <f t="shared" si="47"/>
        <v/>
      </c>
      <c r="D1022" s="190" t="str">
        <f t="shared" si="48"/>
        <v/>
      </c>
      <c r="E1022" s="190"/>
    </row>
    <row r="1023" spans="1:5" ht="15">
      <c r="A1023" s="190" t="str">
        <f t="shared" si="49"/>
        <v/>
      </c>
      <c r="B1023" s="190" t="str">
        <f>IF(LEFT('$Misc'!Z22,5)="ERROR","",IF(COUNTIF('CSV-Stat'!$E$7:$E$206,'$Misc'!Z22)&gt;0,'$Misc'!Z22,""))</f>
        <v/>
      </c>
      <c r="C1023" s="190" t="str">
        <f t="shared" si="47"/>
        <v/>
      </c>
      <c r="D1023" s="190" t="str">
        <f t="shared" si="48"/>
        <v/>
      </c>
      <c r="E1023" s="190"/>
    </row>
    <row r="1024" spans="1:5" ht="15">
      <c r="A1024" s="190" t="str">
        <f t="shared" si="49"/>
        <v/>
      </c>
      <c r="B1024" s="190" t="str">
        <f>IF(LEFT('$Misc'!Z23,5)="ERROR","",IF(COUNTIF('CSV-Stat'!$E$7:$E$206,'$Misc'!Z23)&gt;0,'$Misc'!Z23,""))</f>
        <v/>
      </c>
      <c r="C1024" s="190" t="str">
        <f t="shared" si="47"/>
        <v/>
      </c>
      <c r="D1024" s="190" t="str">
        <f t="shared" si="48"/>
        <v/>
      </c>
      <c r="E1024" s="190"/>
    </row>
    <row r="1025" spans="1:5" ht="15">
      <c r="A1025" s="190" t="str">
        <f t="shared" si="49"/>
        <v/>
      </c>
      <c r="B1025" s="190" t="str">
        <f>IF(LEFT('$Misc'!Z24,5)="ERROR","",IF(COUNTIF('CSV-Stat'!$E$7:$E$206,'$Misc'!Z24)&gt;0,'$Misc'!Z24,""))</f>
        <v/>
      </c>
      <c r="C1025" s="190" t="str">
        <f t="shared" si="47"/>
        <v/>
      </c>
      <c r="D1025" s="190" t="str">
        <f t="shared" si="48"/>
        <v/>
      </c>
      <c r="E1025" s="190"/>
    </row>
    <row r="1026" spans="1:5" ht="15">
      <c r="A1026" s="190" t="str">
        <f t="shared" ca="1" si="49"/>
        <v/>
      </c>
      <c r="B1026" s="190" t="str">
        <f ca="1">IF(LEFT('$Misc'!Z25,5)="ERROR","",IF(COUNTIF('CSV-Stat'!$E$7:$E$206,'$Misc'!Z25)&gt;0,'$Misc'!Z25,""))</f>
        <v/>
      </c>
      <c r="C1026" s="190" t="str">
        <f t="shared" ca="1" si="47"/>
        <v/>
      </c>
      <c r="D1026" s="190" t="str">
        <f t="shared" ca="1" si="48"/>
        <v/>
      </c>
      <c r="E1026" s="190"/>
    </row>
    <row r="1027" spans="1:5" ht="15">
      <c r="A1027" s="190" t="str">
        <f t="shared" ca="1" si="49"/>
        <v/>
      </c>
      <c r="B1027" s="190" t="str">
        <f ca="1">IF(LEFT('$Misc'!Z26,5)="ERROR","",IF(COUNTIF('CSV-Stat'!$E$7:$E$206,'$Misc'!Z26)&gt;0,'$Misc'!Z26,""))</f>
        <v/>
      </c>
      <c r="C1027" s="190" t="str">
        <f t="shared" ca="1" si="47"/>
        <v/>
      </c>
      <c r="D1027" s="190" t="str">
        <f t="shared" ca="1" si="48"/>
        <v/>
      </c>
      <c r="E1027" s="190"/>
    </row>
    <row r="1028" spans="1:5" ht="15">
      <c r="A1028" s="190" t="str">
        <f t="shared" ca="1" si="49"/>
        <v/>
      </c>
      <c r="B1028" s="190" t="str">
        <f ca="1">IF(LEFT('$Misc'!Z27,5)="ERROR","",IF(COUNTIF('CSV-Stat'!$E$7:$E$206,'$Misc'!Z27)&gt;0,'$Misc'!Z27,""))</f>
        <v/>
      </c>
      <c r="C1028" s="190" t="str">
        <f t="shared" ca="1" si="47"/>
        <v/>
      </c>
      <c r="D1028" s="190" t="str">
        <f t="shared" ca="1" si="48"/>
        <v/>
      </c>
      <c r="E1028" s="190"/>
    </row>
    <row r="1029" spans="1:5" ht="15">
      <c r="A1029" s="190" t="str">
        <f t="shared" ca="1" si="49"/>
        <v/>
      </c>
      <c r="B1029" s="190" t="str">
        <f ca="1">IF(LEFT('$Misc'!Z28,5)="ERROR","",IF(COUNTIF('CSV-Stat'!$E$7:$E$206,'$Misc'!Z28)&gt;0,'$Misc'!Z28,""))</f>
        <v/>
      </c>
      <c r="C1029" s="190" t="str">
        <f t="shared" ca="1" si="47"/>
        <v/>
      </c>
      <c r="D1029" s="190" t="str">
        <f t="shared" ca="1" si="48"/>
        <v/>
      </c>
      <c r="E1029" s="190"/>
    </row>
    <row r="1030" spans="1:5" ht="15">
      <c r="A1030" s="190" t="str">
        <f t="shared" ca="1" si="49"/>
        <v/>
      </c>
      <c r="B1030" s="190" t="str">
        <f ca="1">IF(LEFT('$Misc'!Z29,5)="ERROR","",IF(COUNTIF('CSV-Stat'!$E$7:$E$206,'$Misc'!Z29)&gt;0,'$Misc'!Z29,""))</f>
        <v/>
      </c>
      <c r="C1030" s="190" t="str">
        <f t="shared" ca="1" si="47"/>
        <v/>
      </c>
      <c r="D1030" s="190" t="str">
        <f t="shared" ca="1" si="48"/>
        <v/>
      </c>
      <c r="E1030" s="190"/>
    </row>
    <row r="1031" spans="1:5" ht="15">
      <c r="A1031" s="190" t="str">
        <f t="shared" ca="1" si="49"/>
        <v/>
      </c>
      <c r="B1031" s="190" t="str">
        <f ca="1">IF(LEFT('$Misc'!Z30,5)="ERROR","",IF(COUNTIF('CSV-Stat'!$E$7:$E$206,'$Misc'!Z30)&gt;0,'$Misc'!Z30,""))</f>
        <v/>
      </c>
      <c r="C1031" s="190" t="str">
        <f t="shared" ca="1" si="47"/>
        <v/>
      </c>
      <c r="D1031" s="190" t="str">
        <f t="shared" ca="1" si="48"/>
        <v/>
      </c>
      <c r="E1031" s="190"/>
    </row>
    <row r="1032" spans="1:5" ht="15">
      <c r="A1032" s="190" t="str">
        <f t="shared" ca="1" si="49"/>
        <v/>
      </c>
      <c r="B1032" s="190" t="str">
        <f ca="1">IF(LEFT('$Misc'!Z31,5)="ERROR","",IF(COUNTIF('CSV-Stat'!$E$7:$E$206,'$Misc'!Z31)&gt;0,'$Misc'!Z31,""))</f>
        <v/>
      </c>
      <c r="C1032" s="190" t="str">
        <f t="shared" ref="C1032:C1095" ca="1" si="50">IF(B1032="","","Tstat Sch "&amp;RIGHT(LEFT(B1032,25),11)&amp;",")</f>
        <v/>
      </c>
      <c r="D1032" s="190" t="str">
        <f t="shared" ref="D1032:D1095" ca="1" si="51">IF(B1032="","","Tstat Sch "&amp;LEFT(B1032,11)&amp;" ;")</f>
        <v/>
      </c>
      <c r="E1032" s="190"/>
    </row>
    <row r="1033" spans="1:5" ht="15">
      <c r="A1033" s="190" t="str">
        <f t="shared" ca="1" si="49"/>
        <v/>
      </c>
      <c r="B1033" s="190" t="str">
        <f ca="1">IF(LEFT('$Misc'!Z32,5)="ERROR","",IF(COUNTIF('CSV-Stat'!$E$7:$E$206,'$Misc'!Z32)&gt;0,'$Misc'!Z32,""))</f>
        <v/>
      </c>
      <c r="C1033" s="190" t="str">
        <f t="shared" ca="1" si="50"/>
        <v/>
      </c>
      <c r="D1033" s="190" t="str">
        <f t="shared" ca="1" si="51"/>
        <v/>
      </c>
      <c r="E1033" s="190"/>
    </row>
    <row r="1034" spans="1:5" ht="15">
      <c r="A1034" s="190" t="str">
        <f t="shared" ca="1" si="49"/>
        <v/>
      </c>
      <c r="B1034" s="190" t="str">
        <f ca="1">IF(LEFT('$Misc'!Z33,5)="ERROR","",IF(COUNTIF('CSV-Stat'!$E$7:$E$206,'$Misc'!Z33)&gt;0,'$Misc'!Z33,""))</f>
        <v/>
      </c>
      <c r="C1034" s="190" t="str">
        <f t="shared" ca="1" si="50"/>
        <v/>
      </c>
      <c r="D1034" s="190" t="str">
        <f t="shared" ca="1" si="51"/>
        <v/>
      </c>
      <c r="E1034" s="190"/>
    </row>
    <row r="1035" spans="1:5" ht="15">
      <c r="A1035" s="190" t="str">
        <f t="shared" ca="1" si="49"/>
        <v/>
      </c>
      <c r="B1035" s="190" t="str">
        <f ca="1">IF(LEFT('$Misc'!Z34,5)="ERROR","",IF(COUNTIF('CSV-Stat'!$E$7:$E$206,'$Misc'!Z34)&gt;0,'$Misc'!Z34,""))</f>
        <v/>
      </c>
      <c r="C1035" s="190" t="str">
        <f t="shared" ca="1" si="50"/>
        <v/>
      </c>
      <c r="D1035" s="190" t="str">
        <f t="shared" ca="1" si="51"/>
        <v/>
      </c>
      <c r="E1035" s="190"/>
    </row>
    <row r="1036" spans="1:5" ht="15">
      <c r="A1036" s="190" t="str">
        <f t="shared" ca="1" si="49"/>
        <v/>
      </c>
      <c r="B1036" s="190" t="str">
        <f ca="1">IF(LEFT('$Misc'!Z35,5)="ERROR","",IF(COUNTIF('CSV-Stat'!$E$7:$E$206,'$Misc'!Z35)&gt;0,'$Misc'!Z35,""))</f>
        <v/>
      </c>
      <c r="C1036" s="190" t="str">
        <f t="shared" ca="1" si="50"/>
        <v/>
      </c>
      <c r="D1036" s="190" t="str">
        <f t="shared" ca="1" si="51"/>
        <v/>
      </c>
      <c r="E1036" s="190"/>
    </row>
    <row r="1037" spans="1:5" ht="15">
      <c r="A1037" s="190" t="str">
        <f t="shared" ca="1" si="49"/>
        <v/>
      </c>
      <c r="B1037" s="190" t="str">
        <f ca="1">IF(LEFT('$Misc'!Z36,5)="ERROR","",IF(COUNTIF('CSV-Stat'!$E$7:$E$206,'$Misc'!Z36)&gt;0,'$Misc'!Z36,""))</f>
        <v/>
      </c>
      <c r="C1037" s="190" t="str">
        <f t="shared" ca="1" si="50"/>
        <v/>
      </c>
      <c r="D1037" s="190" t="str">
        <f t="shared" ca="1" si="51"/>
        <v/>
      </c>
      <c r="E1037" s="190"/>
    </row>
    <row r="1038" spans="1:5" ht="15">
      <c r="A1038" s="190" t="str">
        <f t="shared" ca="1" si="49"/>
        <v/>
      </c>
      <c r="B1038" s="190" t="str">
        <f ca="1">IF(LEFT('$Misc'!Z37,5)="ERROR","",IF(COUNTIF('CSV-Stat'!$E$7:$E$206,'$Misc'!Z37)&gt;0,'$Misc'!Z37,""))</f>
        <v/>
      </c>
      <c r="C1038" s="190" t="str">
        <f t="shared" ca="1" si="50"/>
        <v/>
      </c>
      <c r="D1038" s="190" t="str">
        <f t="shared" ca="1" si="51"/>
        <v/>
      </c>
      <c r="E1038" s="190"/>
    </row>
    <row r="1039" spans="1:5" ht="15">
      <c r="A1039" s="190" t="str">
        <f t="shared" ca="1" si="49"/>
        <v/>
      </c>
      <c r="B1039" s="190" t="str">
        <f ca="1">IF(LEFT('$Misc'!Z38,5)="ERROR","",IF(COUNTIF('CSV-Stat'!$E$7:$E$206,'$Misc'!Z38)&gt;0,'$Misc'!Z38,""))</f>
        <v/>
      </c>
      <c r="C1039" s="190" t="str">
        <f t="shared" ca="1" si="50"/>
        <v/>
      </c>
      <c r="D1039" s="190" t="str">
        <f t="shared" ca="1" si="51"/>
        <v/>
      </c>
      <c r="E1039" s="190"/>
    </row>
    <row r="1040" spans="1:5" ht="15">
      <c r="A1040" s="190" t="str">
        <f t="shared" ca="1" si="49"/>
        <v/>
      </c>
      <c r="B1040" s="190" t="str">
        <f ca="1">IF(LEFT('$Misc'!Z39,5)="ERROR","",IF(COUNTIF('CSV-Stat'!$E$7:$E$206,'$Misc'!Z39)&gt;0,'$Misc'!Z39,""))</f>
        <v/>
      </c>
      <c r="C1040" s="190" t="str">
        <f t="shared" ca="1" si="50"/>
        <v/>
      </c>
      <c r="D1040" s="190" t="str">
        <f t="shared" ca="1" si="51"/>
        <v/>
      </c>
      <c r="E1040" s="190"/>
    </row>
    <row r="1041" spans="1:5" ht="15">
      <c r="A1041" s="190" t="str">
        <f t="shared" ca="1" si="49"/>
        <v/>
      </c>
      <c r="B1041" s="190" t="str">
        <f ca="1">IF(LEFT('$Misc'!Z40,5)="ERROR","",IF(COUNTIF('CSV-Stat'!$E$7:$E$206,'$Misc'!Z40)&gt;0,'$Misc'!Z40,""))</f>
        <v/>
      </c>
      <c r="C1041" s="190" t="str">
        <f t="shared" ca="1" si="50"/>
        <v/>
      </c>
      <c r="D1041" s="190" t="str">
        <f t="shared" ca="1" si="51"/>
        <v/>
      </c>
      <c r="E1041" s="190"/>
    </row>
    <row r="1042" spans="1:5" ht="15">
      <c r="A1042" s="190" t="str">
        <f t="shared" ca="1" si="49"/>
        <v/>
      </c>
      <c r="B1042" s="190" t="str">
        <f ca="1">IF(LEFT('$Misc'!Z41,5)="ERROR","",IF(COUNTIF('CSV-Stat'!$E$7:$E$206,'$Misc'!Z41)&gt;0,'$Misc'!Z41,""))</f>
        <v/>
      </c>
      <c r="C1042" s="190" t="str">
        <f t="shared" ca="1" si="50"/>
        <v/>
      </c>
      <c r="D1042" s="190" t="str">
        <f t="shared" ca="1" si="51"/>
        <v/>
      </c>
      <c r="E1042" s="190"/>
    </row>
    <row r="1043" spans="1:5" ht="15">
      <c r="A1043" s="190" t="str">
        <f t="shared" ca="1" si="49"/>
        <v/>
      </c>
      <c r="B1043" s="190" t="str">
        <f ca="1">IF(LEFT('$Misc'!Z42,5)="ERROR","",IF(COUNTIF('CSV-Stat'!$E$7:$E$206,'$Misc'!Z42)&gt;0,'$Misc'!Z42,""))</f>
        <v/>
      </c>
      <c r="C1043" s="190" t="str">
        <f t="shared" ca="1" si="50"/>
        <v/>
      </c>
      <c r="D1043" s="190" t="str">
        <f t="shared" ca="1" si="51"/>
        <v/>
      </c>
      <c r="E1043" s="190"/>
    </row>
    <row r="1044" spans="1:5" ht="15">
      <c r="A1044" s="190" t="str">
        <f t="shared" ca="1" si="49"/>
        <v/>
      </c>
      <c r="B1044" s="190" t="str">
        <f ca="1">IF(LEFT('$Misc'!Z43,5)="ERROR","",IF(COUNTIF('CSV-Stat'!$E$7:$E$206,'$Misc'!Z43)&gt;0,'$Misc'!Z43,""))</f>
        <v/>
      </c>
      <c r="C1044" s="190" t="str">
        <f t="shared" ca="1" si="50"/>
        <v/>
      </c>
      <c r="D1044" s="190" t="str">
        <f t="shared" ca="1" si="51"/>
        <v/>
      </c>
      <c r="E1044" s="190"/>
    </row>
    <row r="1045" spans="1:5" ht="15">
      <c r="A1045" s="190" t="str">
        <f t="shared" ca="1" si="49"/>
        <v/>
      </c>
      <c r="B1045" s="190" t="str">
        <f ca="1">IF(LEFT('$Misc'!Z44,5)="ERROR","",IF(COUNTIF('CSV-Stat'!$E$7:$E$206,'$Misc'!Z44)&gt;0,'$Misc'!Z44,""))</f>
        <v/>
      </c>
      <c r="C1045" s="190" t="str">
        <f t="shared" ca="1" si="50"/>
        <v/>
      </c>
      <c r="D1045" s="190" t="str">
        <f t="shared" ca="1" si="51"/>
        <v/>
      </c>
      <c r="E1045" s="190"/>
    </row>
    <row r="1046" spans="1:5" ht="15">
      <c r="A1046" s="190" t="str">
        <f t="shared" ca="1" si="49"/>
        <v/>
      </c>
      <c r="B1046" s="190" t="str">
        <f ca="1">IF(LEFT('$Misc'!Z45,5)="ERROR","",IF(COUNTIF('CSV-Stat'!$E$7:$E$206,'$Misc'!Z45)&gt;0,'$Misc'!Z45,""))</f>
        <v/>
      </c>
      <c r="C1046" s="190" t="str">
        <f t="shared" ca="1" si="50"/>
        <v/>
      </c>
      <c r="D1046" s="190" t="str">
        <f t="shared" ca="1" si="51"/>
        <v/>
      </c>
      <c r="E1046" s="190"/>
    </row>
    <row r="1047" spans="1:5" ht="15">
      <c r="A1047" s="190" t="str">
        <f t="shared" ca="1" si="49"/>
        <v/>
      </c>
      <c r="B1047" s="190" t="str">
        <f ca="1">IF(LEFT('$Misc'!Z46,5)="ERROR","",IF(COUNTIF('CSV-Stat'!$E$7:$E$206,'$Misc'!Z46)&gt;0,'$Misc'!Z46,""))</f>
        <v/>
      </c>
      <c r="C1047" s="190" t="str">
        <f t="shared" ca="1" si="50"/>
        <v/>
      </c>
      <c r="D1047" s="190" t="str">
        <f t="shared" ca="1" si="51"/>
        <v/>
      </c>
      <c r="E1047" s="190"/>
    </row>
    <row r="1048" spans="1:5" ht="15">
      <c r="A1048" s="190" t="str">
        <f t="shared" ca="1" si="49"/>
        <v/>
      </c>
      <c r="B1048" s="190" t="str">
        <f ca="1">IF(LEFT('$Misc'!Z47,5)="ERROR","",IF(COUNTIF('CSV-Stat'!$E$7:$E$206,'$Misc'!Z47)&gt;0,'$Misc'!Z47,""))</f>
        <v/>
      </c>
      <c r="C1048" s="190" t="str">
        <f t="shared" ca="1" si="50"/>
        <v/>
      </c>
      <c r="D1048" s="190" t="str">
        <f t="shared" ca="1" si="51"/>
        <v/>
      </c>
      <c r="E1048" s="190"/>
    </row>
    <row r="1049" spans="1:5" ht="15">
      <c r="A1049" s="190" t="str">
        <f t="shared" ca="1" si="49"/>
        <v/>
      </c>
      <c r="B1049" s="190" t="str">
        <f ca="1">IF(LEFT('$Misc'!Z48,5)="ERROR","",IF(COUNTIF('CSV-Stat'!$E$7:$E$206,'$Misc'!Z48)&gt;0,'$Misc'!Z48,""))</f>
        <v/>
      </c>
      <c r="C1049" s="190" t="str">
        <f t="shared" ca="1" si="50"/>
        <v/>
      </c>
      <c r="D1049" s="190" t="str">
        <f t="shared" ca="1" si="51"/>
        <v/>
      </c>
      <c r="E1049" s="190"/>
    </row>
    <row r="1050" spans="1:5" ht="15">
      <c r="A1050" s="190" t="str">
        <f t="shared" ca="1" si="49"/>
        <v/>
      </c>
      <c r="B1050" s="190" t="str">
        <f ca="1">IF(LEFT('$Misc'!Z49,5)="ERROR","",IF(COUNTIF('CSV-Stat'!$E$7:$E$206,'$Misc'!Z49)&gt;0,'$Misc'!Z49,""))</f>
        <v/>
      </c>
      <c r="C1050" s="190" t="str">
        <f t="shared" ca="1" si="50"/>
        <v/>
      </c>
      <c r="D1050" s="190" t="str">
        <f t="shared" ca="1" si="51"/>
        <v/>
      </c>
      <c r="E1050" s="190"/>
    </row>
    <row r="1051" spans="1:5" ht="15">
      <c r="A1051" s="190" t="str">
        <f t="shared" ca="1" si="49"/>
        <v/>
      </c>
      <c r="B1051" s="190" t="str">
        <f ca="1">IF(LEFT('$Misc'!Z50,5)="ERROR","",IF(COUNTIF('CSV-Stat'!$E$7:$E$206,'$Misc'!Z50)&gt;0,'$Misc'!Z50,""))</f>
        <v/>
      </c>
      <c r="C1051" s="190" t="str">
        <f t="shared" ca="1" si="50"/>
        <v/>
      </c>
      <c r="D1051" s="190" t="str">
        <f t="shared" ca="1" si="51"/>
        <v/>
      </c>
      <c r="E1051" s="190"/>
    </row>
    <row r="1052" spans="1:5" ht="15">
      <c r="A1052" s="190" t="str">
        <f t="shared" ca="1" si="49"/>
        <v/>
      </c>
      <c r="B1052" s="190" t="str">
        <f ca="1">IF(LEFT('$Misc'!Z51,5)="ERROR","",IF(COUNTIF('CSV-Stat'!$E$7:$E$206,'$Misc'!Z51)&gt;0,'$Misc'!Z51,""))</f>
        <v/>
      </c>
      <c r="C1052" s="190" t="str">
        <f t="shared" ca="1" si="50"/>
        <v/>
      </c>
      <c r="D1052" s="190" t="str">
        <f t="shared" ca="1" si="51"/>
        <v/>
      </c>
      <c r="E1052" s="190"/>
    </row>
    <row r="1053" spans="1:5" ht="15">
      <c r="A1053" s="190" t="str">
        <f t="shared" ca="1" si="49"/>
        <v/>
      </c>
      <c r="B1053" s="190" t="str">
        <f ca="1">IF(LEFT('$Misc'!Z52,5)="ERROR","",IF(COUNTIF('CSV-Stat'!$E$7:$E$206,'$Misc'!Z52)&gt;0,'$Misc'!Z52,""))</f>
        <v/>
      </c>
      <c r="C1053" s="190" t="str">
        <f t="shared" ca="1" si="50"/>
        <v/>
      </c>
      <c r="D1053" s="190" t="str">
        <f t="shared" ca="1" si="51"/>
        <v/>
      </c>
      <c r="E1053" s="190"/>
    </row>
    <row r="1054" spans="1:5" ht="15">
      <c r="A1054" s="190" t="str">
        <f t="shared" ca="1" si="49"/>
        <v/>
      </c>
      <c r="B1054" s="190" t="str">
        <f ca="1">IF(LEFT('$Misc'!Z53,5)="ERROR","",IF(COUNTIF('CSV-Stat'!$E$7:$E$206,'$Misc'!Z53)&gt;0,'$Misc'!Z53,""))</f>
        <v/>
      </c>
      <c r="C1054" s="190" t="str">
        <f t="shared" ca="1" si="50"/>
        <v/>
      </c>
      <c r="D1054" s="190" t="str">
        <f t="shared" ca="1" si="51"/>
        <v/>
      </c>
      <c r="E1054" s="190"/>
    </row>
    <row r="1055" spans="1:5" ht="15">
      <c r="A1055" s="190" t="str">
        <f t="shared" ca="1" si="49"/>
        <v/>
      </c>
      <c r="B1055" s="190" t="str">
        <f ca="1">IF(LEFT('$Misc'!Z54,5)="ERROR","",IF(COUNTIF('CSV-Stat'!$E$7:$E$206,'$Misc'!Z54)&gt;0,'$Misc'!Z54,""))</f>
        <v/>
      </c>
      <c r="C1055" s="190" t="str">
        <f t="shared" ca="1" si="50"/>
        <v/>
      </c>
      <c r="D1055" s="190" t="str">
        <f t="shared" ca="1" si="51"/>
        <v/>
      </c>
      <c r="E1055" s="190"/>
    </row>
    <row r="1056" spans="1:5" ht="15">
      <c r="A1056" s="190" t="str">
        <f t="shared" ca="1" si="49"/>
        <v/>
      </c>
      <c r="B1056" s="190" t="str">
        <f ca="1">IF(LEFT('$Misc'!Z55,5)="ERROR","",IF(COUNTIF('CSV-Stat'!$E$7:$E$206,'$Misc'!Z55)&gt;0,'$Misc'!Z55,""))</f>
        <v/>
      </c>
      <c r="C1056" s="190" t="str">
        <f t="shared" ca="1" si="50"/>
        <v/>
      </c>
      <c r="D1056" s="190" t="str">
        <f t="shared" ca="1" si="51"/>
        <v/>
      </c>
      <c r="E1056" s="190"/>
    </row>
    <row r="1057" spans="1:5" ht="15">
      <c r="A1057" s="190" t="str">
        <f t="shared" ca="1" si="49"/>
        <v/>
      </c>
      <c r="B1057" s="190" t="str">
        <f ca="1">IF(LEFT('$Misc'!Z56,5)="ERROR","",IF(COUNTIF('CSV-Stat'!$E$7:$E$206,'$Misc'!Z56)&gt;0,'$Misc'!Z56,""))</f>
        <v/>
      </c>
      <c r="C1057" s="190" t="str">
        <f t="shared" ca="1" si="50"/>
        <v/>
      </c>
      <c r="D1057" s="190" t="str">
        <f t="shared" ca="1" si="51"/>
        <v/>
      </c>
      <c r="E1057" s="190"/>
    </row>
    <row r="1058" spans="1:5" ht="15">
      <c r="A1058" s="190" t="str">
        <f t="shared" si="49"/>
        <v/>
      </c>
      <c r="B1058" s="190" t="str">
        <f>IF(LEFT('$Misc'!AA7,5)="ERROR","",IF(COUNTIF('CSV-Stat'!$E$7:$E$206,'$Misc'!AA7)&gt;0,'$Misc'!AA7,""))</f>
        <v/>
      </c>
      <c r="C1058" s="190" t="str">
        <f t="shared" si="50"/>
        <v/>
      </c>
      <c r="D1058" s="190" t="str">
        <f t="shared" si="51"/>
        <v/>
      </c>
      <c r="E1058" s="190"/>
    </row>
    <row r="1059" spans="1:5" ht="15">
      <c r="A1059" s="190" t="str">
        <f t="shared" si="49"/>
        <v/>
      </c>
      <c r="B1059" s="190" t="str">
        <f>IF(LEFT('$Misc'!AA8,5)="ERROR","",IF(COUNTIF('CSV-Stat'!$E$7:$E$206,'$Misc'!AA8)&gt;0,'$Misc'!AA8,""))</f>
        <v/>
      </c>
      <c r="C1059" s="190" t="str">
        <f t="shared" si="50"/>
        <v/>
      </c>
      <c r="D1059" s="190" t="str">
        <f t="shared" si="51"/>
        <v/>
      </c>
      <c r="E1059" s="190"/>
    </row>
    <row r="1060" spans="1:5" ht="15">
      <c r="A1060" s="190" t="str">
        <f t="shared" si="49"/>
        <v/>
      </c>
      <c r="B1060" s="190" t="str">
        <f>IF(LEFT('$Misc'!AA9,5)="ERROR","",IF(COUNTIF('CSV-Stat'!$E$7:$E$206,'$Misc'!AA9)&gt;0,'$Misc'!AA9,""))</f>
        <v/>
      </c>
      <c r="C1060" s="190" t="str">
        <f t="shared" si="50"/>
        <v/>
      </c>
      <c r="D1060" s="190" t="str">
        <f t="shared" si="51"/>
        <v/>
      </c>
      <c r="E1060" s="190"/>
    </row>
    <row r="1061" spans="1:5" ht="15">
      <c r="A1061" s="190" t="str">
        <f t="shared" si="49"/>
        <v/>
      </c>
      <c r="B1061" s="190" t="str">
        <f>IF(LEFT('$Misc'!AA10,5)="ERROR","",IF(COUNTIF('CSV-Stat'!$E$7:$E$206,'$Misc'!AA10)&gt;0,'$Misc'!AA10,""))</f>
        <v/>
      </c>
      <c r="C1061" s="190" t="str">
        <f t="shared" si="50"/>
        <v/>
      </c>
      <c r="D1061" s="190" t="str">
        <f t="shared" si="51"/>
        <v/>
      </c>
      <c r="E1061" s="190"/>
    </row>
    <row r="1062" spans="1:5" ht="15">
      <c r="A1062" s="190" t="str">
        <f t="shared" si="49"/>
        <v/>
      </c>
      <c r="B1062" s="190" t="str">
        <f>IF(LEFT('$Misc'!AA11,5)="ERROR","",IF(COUNTIF('CSV-Stat'!$E$7:$E$206,'$Misc'!AA11)&gt;0,'$Misc'!AA11,""))</f>
        <v/>
      </c>
      <c r="C1062" s="190" t="str">
        <f t="shared" si="50"/>
        <v/>
      </c>
      <c r="D1062" s="190" t="str">
        <f t="shared" si="51"/>
        <v/>
      </c>
      <c r="E1062" s="190"/>
    </row>
    <row r="1063" spans="1:5" ht="15">
      <c r="A1063" s="190" t="str">
        <f t="shared" si="49"/>
        <v/>
      </c>
      <c r="B1063" s="190" t="str">
        <f>IF(LEFT('$Misc'!AA12,5)="ERROR","",IF(COUNTIF('CSV-Stat'!$E$7:$E$206,'$Misc'!AA12)&gt;0,'$Misc'!AA12,""))</f>
        <v/>
      </c>
      <c r="C1063" s="190" t="str">
        <f t="shared" si="50"/>
        <v/>
      </c>
      <c r="D1063" s="190" t="str">
        <f t="shared" si="51"/>
        <v/>
      </c>
      <c r="E1063" s="190"/>
    </row>
    <row r="1064" spans="1:5" ht="15">
      <c r="A1064" s="190" t="str">
        <f t="shared" si="49"/>
        <v/>
      </c>
      <c r="B1064" s="190" t="str">
        <f>IF(LEFT('$Misc'!AA13,5)="ERROR","",IF(COUNTIF('CSV-Stat'!$E$7:$E$206,'$Misc'!AA13)&gt;0,'$Misc'!AA13,""))</f>
        <v/>
      </c>
      <c r="C1064" s="190" t="str">
        <f t="shared" si="50"/>
        <v/>
      </c>
      <c r="D1064" s="190" t="str">
        <f t="shared" si="51"/>
        <v/>
      </c>
      <c r="E1064" s="190"/>
    </row>
    <row r="1065" spans="1:5" ht="15">
      <c r="A1065" s="190" t="str">
        <f t="shared" si="49"/>
        <v/>
      </c>
      <c r="B1065" s="190" t="str">
        <f>IF(LEFT('$Misc'!AA14,5)="ERROR","",IF(COUNTIF('CSV-Stat'!$E$7:$E$206,'$Misc'!AA14)&gt;0,'$Misc'!AA14,""))</f>
        <v/>
      </c>
      <c r="C1065" s="190" t="str">
        <f t="shared" si="50"/>
        <v/>
      </c>
      <c r="D1065" s="190" t="str">
        <f t="shared" si="51"/>
        <v/>
      </c>
      <c r="E1065" s="190"/>
    </row>
    <row r="1066" spans="1:5" ht="15">
      <c r="A1066" s="190" t="str">
        <f t="shared" si="49"/>
        <v/>
      </c>
      <c r="B1066" s="190" t="str">
        <f>IF(LEFT('$Misc'!AA15,5)="ERROR","",IF(COUNTIF('CSV-Stat'!$E$7:$E$206,'$Misc'!AA15)&gt;0,'$Misc'!AA15,""))</f>
        <v/>
      </c>
      <c r="C1066" s="190" t="str">
        <f t="shared" si="50"/>
        <v/>
      </c>
      <c r="D1066" s="190" t="str">
        <f t="shared" si="51"/>
        <v/>
      </c>
      <c r="E1066" s="190"/>
    </row>
    <row r="1067" spans="1:5" ht="15">
      <c r="A1067" s="190" t="str">
        <f t="shared" si="49"/>
        <v/>
      </c>
      <c r="B1067" s="190" t="str">
        <f>IF(LEFT('$Misc'!AA16,5)="ERROR","",IF(COUNTIF('CSV-Stat'!$E$7:$E$206,'$Misc'!AA16)&gt;0,'$Misc'!AA16,""))</f>
        <v/>
      </c>
      <c r="C1067" s="190" t="str">
        <f t="shared" si="50"/>
        <v/>
      </c>
      <c r="D1067" s="190" t="str">
        <f t="shared" si="51"/>
        <v/>
      </c>
      <c r="E1067" s="190"/>
    </row>
    <row r="1068" spans="1:5" ht="15">
      <c r="A1068" s="190" t="str">
        <f t="shared" si="49"/>
        <v/>
      </c>
      <c r="B1068" s="190" t="str">
        <f>IF(LEFT('$Misc'!AA17,5)="ERROR","",IF(COUNTIF('CSV-Stat'!$E$7:$E$206,'$Misc'!AA17)&gt;0,'$Misc'!AA17,""))</f>
        <v/>
      </c>
      <c r="C1068" s="190" t="str">
        <f t="shared" si="50"/>
        <v/>
      </c>
      <c r="D1068" s="190" t="str">
        <f t="shared" si="51"/>
        <v/>
      </c>
      <c r="E1068" s="190"/>
    </row>
    <row r="1069" spans="1:5" ht="15">
      <c r="A1069" s="190" t="str">
        <f t="shared" si="49"/>
        <v/>
      </c>
      <c r="B1069" s="190" t="str">
        <f>IF(LEFT('$Misc'!AA18,5)="ERROR","",IF(COUNTIF('CSV-Stat'!$E$7:$E$206,'$Misc'!AA18)&gt;0,'$Misc'!AA18,""))</f>
        <v/>
      </c>
      <c r="C1069" s="190" t="str">
        <f t="shared" si="50"/>
        <v/>
      </c>
      <c r="D1069" s="190" t="str">
        <f t="shared" si="51"/>
        <v/>
      </c>
      <c r="E1069" s="190"/>
    </row>
    <row r="1070" spans="1:5" ht="15">
      <c r="A1070" s="190" t="str">
        <f t="shared" si="49"/>
        <v/>
      </c>
      <c r="B1070" s="190" t="str">
        <f>IF(LEFT('$Misc'!AA19,5)="ERROR","",IF(COUNTIF('CSV-Stat'!$E$7:$E$206,'$Misc'!AA19)&gt;0,'$Misc'!AA19,""))</f>
        <v/>
      </c>
      <c r="C1070" s="190" t="str">
        <f t="shared" si="50"/>
        <v/>
      </c>
      <c r="D1070" s="190" t="str">
        <f t="shared" si="51"/>
        <v/>
      </c>
      <c r="E1070" s="190"/>
    </row>
    <row r="1071" spans="1:5" ht="15">
      <c r="A1071" s="190" t="str">
        <f t="shared" si="49"/>
        <v/>
      </c>
      <c r="B1071" s="190" t="str">
        <f>IF(LEFT('$Misc'!AA20,5)="ERROR","",IF(COUNTIF('CSV-Stat'!$E$7:$E$206,'$Misc'!AA20)&gt;0,'$Misc'!AA20,""))</f>
        <v/>
      </c>
      <c r="C1071" s="190" t="str">
        <f t="shared" si="50"/>
        <v/>
      </c>
      <c r="D1071" s="190" t="str">
        <f t="shared" si="51"/>
        <v/>
      </c>
      <c r="E1071" s="190"/>
    </row>
    <row r="1072" spans="1:5" ht="15">
      <c r="A1072" s="190" t="str">
        <f t="shared" si="49"/>
        <v/>
      </c>
      <c r="B1072" s="190" t="str">
        <f>IF(LEFT('$Misc'!AA21,5)="ERROR","",IF(COUNTIF('CSV-Stat'!$E$7:$E$206,'$Misc'!AA21)&gt;0,'$Misc'!AA21,""))</f>
        <v/>
      </c>
      <c r="C1072" s="190" t="str">
        <f t="shared" si="50"/>
        <v/>
      </c>
      <c r="D1072" s="190" t="str">
        <f t="shared" si="51"/>
        <v/>
      </c>
      <c r="E1072" s="190"/>
    </row>
    <row r="1073" spans="1:5" ht="15">
      <c r="A1073" s="190" t="str">
        <f t="shared" si="49"/>
        <v/>
      </c>
      <c r="B1073" s="190" t="str">
        <f>IF(LEFT('$Misc'!AA22,5)="ERROR","",IF(COUNTIF('CSV-Stat'!$E$7:$E$206,'$Misc'!AA22)&gt;0,'$Misc'!AA22,""))</f>
        <v/>
      </c>
      <c r="C1073" s="190" t="str">
        <f t="shared" si="50"/>
        <v/>
      </c>
      <c r="D1073" s="190" t="str">
        <f t="shared" si="51"/>
        <v/>
      </c>
      <c r="E1073" s="190"/>
    </row>
    <row r="1074" spans="1:5" ht="15">
      <c r="A1074" s="190" t="str">
        <f t="shared" si="49"/>
        <v/>
      </c>
      <c r="B1074" s="190" t="str">
        <f>IF(LEFT('$Misc'!AA23,5)="ERROR","",IF(COUNTIF('CSV-Stat'!$E$7:$E$206,'$Misc'!AA23)&gt;0,'$Misc'!AA23,""))</f>
        <v/>
      </c>
      <c r="C1074" s="190" t="str">
        <f t="shared" si="50"/>
        <v/>
      </c>
      <c r="D1074" s="190" t="str">
        <f t="shared" si="51"/>
        <v/>
      </c>
      <c r="E1074" s="190"/>
    </row>
    <row r="1075" spans="1:5" ht="15">
      <c r="A1075" s="190" t="str">
        <f t="shared" si="49"/>
        <v/>
      </c>
      <c r="B1075" s="190" t="str">
        <f>IF(LEFT('$Misc'!AA24,5)="ERROR","",IF(COUNTIF('CSV-Stat'!$E$7:$E$206,'$Misc'!AA24)&gt;0,'$Misc'!AA24,""))</f>
        <v/>
      </c>
      <c r="C1075" s="190" t="str">
        <f t="shared" si="50"/>
        <v/>
      </c>
      <c r="D1075" s="190" t="str">
        <f t="shared" si="51"/>
        <v/>
      </c>
      <c r="E1075" s="190"/>
    </row>
    <row r="1076" spans="1:5" ht="15">
      <c r="A1076" s="190" t="str">
        <f t="shared" si="49"/>
        <v/>
      </c>
      <c r="B1076" s="190" t="str">
        <f>IF(LEFT('$Misc'!AA25,5)="ERROR","",IF(COUNTIF('CSV-Stat'!$E$7:$E$206,'$Misc'!AA25)&gt;0,'$Misc'!AA25,""))</f>
        <v/>
      </c>
      <c r="C1076" s="190" t="str">
        <f t="shared" si="50"/>
        <v/>
      </c>
      <c r="D1076" s="190" t="str">
        <f t="shared" si="51"/>
        <v/>
      </c>
      <c r="E1076" s="190"/>
    </row>
    <row r="1077" spans="1:5" ht="15">
      <c r="A1077" s="190" t="str">
        <f t="shared" ca="1" si="49"/>
        <v/>
      </c>
      <c r="B1077" s="190" t="str">
        <f ca="1">IF(LEFT('$Misc'!AA26,5)="ERROR","",IF(COUNTIF('CSV-Stat'!$E$7:$E$206,'$Misc'!AA26)&gt;0,'$Misc'!AA26,""))</f>
        <v/>
      </c>
      <c r="C1077" s="190" t="str">
        <f t="shared" ca="1" si="50"/>
        <v/>
      </c>
      <c r="D1077" s="190" t="str">
        <f t="shared" ca="1" si="51"/>
        <v/>
      </c>
      <c r="E1077" s="190"/>
    </row>
    <row r="1078" spans="1:5" ht="15">
      <c r="A1078" s="190" t="str">
        <f t="shared" ca="1" si="49"/>
        <v/>
      </c>
      <c r="B1078" s="190" t="str">
        <f ca="1">IF(LEFT('$Misc'!AA27,5)="ERROR","",IF(COUNTIF('CSV-Stat'!$E$7:$E$206,'$Misc'!AA27)&gt;0,'$Misc'!AA27,""))</f>
        <v/>
      </c>
      <c r="C1078" s="190" t="str">
        <f t="shared" ca="1" si="50"/>
        <v/>
      </c>
      <c r="D1078" s="190" t="str">
        <f t="shared" ca="1" si="51"/>
        <v/>
      </c>
      <c r="E1078" s="190"/>
    </row>
    <row r="1079" spans="1:5" ht="15">
      <c r="A1079" s="190" t="str">
        <f t="shared" ca="1" si="49"/>
        <v/>
      </c>
      <c r="B1079" s="190" t="str">
        <f ca="1">IF(LEFT('$Misc'!AA28,5)="ERROR","",IF(COUNTIF('CSV-Stat'!$E$7:$E$206,'$Misc'!AA28)&gt;0,'$Misc'!AA28,""))</f>
        <v/>
      </c>
      <c r="C1079" s="190" t="str">
        <f t="shared" ca="1" si="50"/>
        <v/>
      </c>
      <c r="D1079" s="190" t="str">
        <f t="shared" ca="1" si="51"/>
        <v/>
      </c>
      <c r="E1079" s="190"/>
    </row>
    <row r="1080" spans="1:5" ht="15">
      <c r="A1080" s="190" t="str">
        <f t="shared" ca="1" si="49"/>
        <v/>
      </c>
      <c r="B1080" s="190" t="str">
        <f ca="1">IF(LEFT('$Misc'!AA29,5)="ERROR","",IF(COUNTIF('CSV-Stat'!$E$7:$E$206,'$Misc'!AA29)&gt;0,'$Misc'!AA29,""))</f>
        <v/>
      </c>
      <c r="C1080" s="190" t="str">
        <f t="shared" ca="1" si="50"/>
        <v/>
      </c>
      <c r="D1080" s="190" t="str">
        <f t="shared" ca="1" si="51"/>
        <v/>
      </c>
      <c r="E1080" s="190"/>
    </row>
    <row r="1081" spans="1:5" ht="15">
      <c r="A1081" s="190" t="str">
        <f t="shared" ca="1" si="49"/>
        <v/>
      </c>
      <c r="B1081" s="190" t="str">
        <f ca="1">IF(LEFT('$Misc'!AA30,5)="ERROR","",IF(COUNTIF('CSV-Stat'!$E$7:$E$206,'$Misc'!AA30)&gt;0,'$Misc'!AA30,""))</f>
        <v/>
      </c>
      <c r="C1081" s="190" t="str">
        <f t="shared" ca="1" si="50"/>
        <v/>
      </c>
      <c r="D1081" s="190" t="str">
        <f t="shared" ca="1" si="51"/>
        <v/>
      </c>
      <c r="E1081" s="190"/>
    </row>
    <row r="1082" spans="1:5" ht="15">
      <c r="A1082" s="190" t="str">
        <f t="shared" ref="A1082:A1145" ca="1" si="52">IF(B1082="","","ThermostatSetpoint:DualSetpoint,")</f>
        <v/>
      </c>
      <c r="B1082" s="190" t="str">
        <f ca="1">IF(LEFT('$Misc'!AA31,5)="ERROR","",IF(COUNTIF('CSV-Stat'!$E$7:$E$206,'$Misc'!AA31)&gt;0,'$Misc'!AA31,""))</f>
        <v/>
      </c>
      <c r="C1082" s="190" t="str">
        <f t="shared" ca="1" si="50"/>
        <v/>
      </c>
      <c r="D1082" s="190" t="str">
        <f t="shared" ca="1" si="51"/>
        <v/>
      </c>
      <c r="E1082" s="190"/>
    </row>
    <row r="1083" spans="1:5" ht="15">
      <c r="A1083" s="190" t="str">
        <f t="shared" ca="1" si="52"/>
        <v/>
      </c>
      <c r="B1083" s="190" t="str">
        <f ca="1">IF(LEFT('$Misc'!AA32,5)="ERROR","",IF(COUNTIF('CSV-Stat'!$E$7:$E$206,'$Misc'!AA32)&gt;0,'$Misc'!AA32,""))</f>
        <v/>
      </c>
      <c r="C1083" s="190" t="str">
        <f t="shared" ca="1" si="50"/>
        <v/>
      </c>
      <c r="D1083" s="190" t="str">
        <f t="shared" ca="1" si="51"/>
        <v/>
      </c>
      <c r="E1083" s="190"/>
    </row>
    <row r="1084" spans="1:5" ht="15">
      <c r="A1084" s="190" t="str">
        <f t="shared" ca="1" si="52"/>
        <v/>
      </c>
      <c r="B1084" s="190" t="str">
        <f ca="1">IF(LEFT('$Misc'!AA33,5)="ERROR","",IF(COUNTIF('CSV-Stat'!$E$7:$E$206,'$Misc'!AA33)&gt;0,'$Misc'!AA33,""))</f>
        <v/>
      </c>
      <c r="C1084" s="190" t="str">
        <f t="shared" ca="1" si="50"/>
        <v/>
      </c>
      <c r="D1084" s="190" t="str">
        <f t="shared" ca="1" si="51"/>
        <v/>
      </c>
      <c r="E1084" s="190"/>
    </row>
    <row r="1085" spans="1:5" ht="15">
      <c r="A1085" s="190" t="str">
        <f t="shared" ca="1" si="52"/>
        <v/>
      </c>
      <c r="B1085" s="190" t="str">
        <f ca="1">IF(LEFT('$Misc'!AA34,5)="ERROR","",IF(COUNTIF('CSV-Stat'!$E$7:$E$206,'$Misc'!AA34)&gt;0,'$Misc'!AA34,""))</f>
        <v/>
      </c>
      <c r="C1085" s="190" t="str">
        <f t="shared" ca="1" si="50"/>
        <v/>
      </c>
      <c r="D1085" s="190" t="str">
        <f t="shared" ca="1" si="51"/>
        <v/>
      </c>
      <c r="E1085" s="190"/>
    </row>
    <row r="1086" spans="1:5" ht="15">
      <c r="A1086" s="190" t="str">
        <f t="shared" ca="1" si="52"/>
        <v/>
      </c>
      <c r="B1086" s="190" t="str">
        <f ca="1">IF(LEFT('$Misc'!AA35,5)="ERROR","",IF(COUNTIF('CSV-Stat'!$E$7:$E$206,'$Misc'!AA35)&gt;0,'$Misc'!AA35,""))</f>
        <v/>
      </c>
      <c r="C1086" s="190" t="str">
        <f t="shared" ca="1" si="50"/>
        <v/>
      </c>
      <c r="D1086" s="190" t="str">
        <f t="shared" ca="1" si="51"/>
        <v/>
      </c>
      <c r="E1086" s="190"/>
    </row>
    <row r="1087" spans="1:5" ht="15">
      <c r="A1087" s="190" t="str">
        <f t="shared" ca="1" si="52"/>
        <v/>
      </c>
      <c r="B1087" s="190" t="str">
        <f ca="1">IF(LEFT('$Misc'!AA36,5)="ERROR","",IF(COUNTIF('CSV-Stat'!$E$7:$E$206,'$Misc'!AA36)&gt;0,'$Misc'!AA36,""))</f>
        <v/>
      </c>
      <c r="C1087" s="190" t="str">
        <f t="shared" ca="1" si="50"/>
        <v/>
      </c>
      <c r="D1087" s="190" t="str">
        <f t="shared" ca="1" si="51"/>
        <v/>
      </c>
      <c r="E1087" s="190"/>
    </row>
    <row r="1088" spans="1:5" ht="15">
      <c r="A1088" s="190" t="str">
        <f t="shared" ca="1" si="52"/>
        <v/>
      </c>
      <c r="B1088" s="190" t="str">
        <f ca="1">IF(LEFT('$Misc'!AA37,5)="ERROR","",IF(COUNTIF('CSV-Stat'!$E$7:$E$206,'$Misc'!AA37)&gt;0,'$Misc'!AA37,""))</f>
        <v/>
      </c>
      <c r="C1088" s="190" t="str">
        <f t="shared" ca="1" si="50"/>
        <v/>
      </c>
      <c r="D1088" s="190" t="str">
        <f t="shared" ca="1" si="51"/>
        <v/>
      </c>
      <c r="E1088" s="190"/>
    </row>
    <row r="1089" spans="1:5" ht="15">
      <c r="A1089" s="190" t="str">
        <f t="shared" ca="1" si="52"/>
        <v/>
      </c>
      <c r="B1089" s="190" t="str">
        <f ca="1">IF(LEFT('$Misc'!AA38,5)="ERROR","",IF(COUNTIF('CSV-Stat'!$E$7:$E$206,'$Misc'!AA38)&gt;0,'$Misc'!AA38,""))</f>
        <v/>
      </c>
      <c r="C1089" s="190" t="str">
        <f t="shared" ca="1" si="50"/>
        <v/>
      </c>
      <c r="D1089" s="190" t="str">
        <f t="shared" ca="1" si="51"/>
        <v/>
      </c>
      <c r="E1089" s="190"/>
    </row>
    <row r="1090" spans="1:5" ht="15">
      <c r="A1090" s="190" t="str">
        <f t="shared" ca="1" si="52"/>
        <v/>
      </c>
      <c r="B1090" s="190" t="str">
        <f ca="1">IF(LEFT('$Misc'!AA39,5)="ERROR","",IF(COUNTIF('CSV-Stat'!$E$7:$E$206,'$Misc'!AA39)&gt;0,'$Misc'!AA39,""))</f>
        <v/>
      </c>
      <c r="C1090" s="190" t="str">
        <f t="shared" ca="1" si="50"/>
        <v/>
      </c>
      <c r="D1090" s="190" t="str">
        <f t="shared" ca="1" si="51"/>
        <v/>
      </c>
      <c r="E1090" s="190"/>
    </row>
    <row r="1091" spans="1:5" ht="15">
      <c r="A1091" s="190" t="str">
        <f t="shared" ca="1" si="52"/>
        <v/>
      </c>
      <c r="B1091" s="190" t="str">
        <f ca="1">IF(LEFT('$Misc'!AA40,5)="ERROR","",IF(COUNTIF('CSV-Stat'!$E$7:$E$206,'$Misc'!AA40)&gt;0,'$Misc'!AA40,""))</f>
        <v/>
      </c>
      <c r="C1091" s="190" t="str">
        <f t="shared" ca="1" si="50"/>
        <v/>
      </c>
      <c r="D1091" s="190" t="str">
        <f t="shared" ca="1" si="51"/>
        <v/>
      </c>
      <c r="E1091" s="190"/>
    </row>
    <row r="1092" spans="1:5" ht="15">
      <c r="A1092" s="190" t="str">
        <f t="shared" ca="1" si="52"/>
        <v/>
      </c>
      <c r="B1092" s="190" t="str">
        <f ca="1">IF(LEFT('$Misc'!AA41,5)="ERROR","",IF(COUNTIF('CSV-Stat'!$E$7:$E$206,'$Misc'!AA41)&gt;0,'$Misc'!AA41,""))</f>
        <v/>
      </c>
      <c r="C1092" s="190" t="str">
        <f t="shared" ca="1" si="50"/>
        <v/>
      </c>
      <c r="D1092" s="190" t="str">
        <f t="shared" ca="1" si="51"/>
        <v/>
      </c>
      <c r="E1092" s="190"/>
    </row>
    <row r="1093" spans="1:5" ht="15">
      <c r="A1093" s="190" t="str">
        <f t="shared" ca="1" si="52"/>
        <v/>
      </c>
      <c r="B1093" s="190" t="str">
        <f ca="1">IF(LEFT('$Misc'!AA42,5)="ERROR","",IF(COUNTIF('CSV-Stat'!$E$7:$E$206,'$Misc'!AA42)&gt;0,'$Misc'!AA42,""))</f>
        <v/>
      </c>
      <c r="C1093" s="190" t="str">
        <f t="shared" ca="1" si="50"/>
        <v/>
      </c>
      <c r="D1093" s="190" t="str">
        <f t="shared" ca="1" si="51"/>
        <v/>
      </c>
      <c r="E1093" s="190"/>
    </row>
    <row r="1094" spans="1:5" ht="15">
      <c r="A1094" s="190" t="str">
        <f t="shared" ca="1" si="52"/>
        <v/>
      </c>
      <c r="B1094" s="190" t="str">
        <f ca="1">IF(LEFT('$Misc'!AA43,5)="ERROR","",IF(COUNTIF('CSV-Stat'!$E$7:$E$206,'$Misc'!AA43)&gt;0,'$Misc'!AA43,""))</f>
        <v/>
      </c>
      <c r="C1094" s="190" t="str">
        <f t="shared" ca="1" si="50"/>
        <v/>
      </c>
      <c r="D1094" s="190" t="str">
        <f t="shared" ca="1" si="51"/>
        <v/>
      </c>
      <c r="E1094" s="190"/>
    </row>
    <row r="1095" spans="1:5" ht="15">
      <c r="A1095" s="190" t="str">
        <f t="shared" ca="1" si="52"/>
        <v/>
      </c>
      <c r="B1095" s="190" t="str">
        <f ca="1">IF(LEFT('$Misc'!AA44,5)="ERROR","",IF(COUNTIF('CSV-Stat'!$E$7:$E$206,'$Misc'!AA44)&gt;0,'$Misc'!AA44,""))</f>
        <v/>
      </c>
      <c r="C1095" s="190" t="str">
        <f t="shared" ca="1" si="50"/>
        <v/>
      </c>
      <c r="D1095" s="190" t="str">
        <f t="shared" ca="1" si="51"/>
        <v/>
      </c>
      <c r="E1095" s="190"/>
    </row>
    <row r="1096" spans="1:5" ht="15">
      <c r="A1096" s="190" t="str">
        <f t="shared" ca="1" si="52"/>
        <v/>
      </c>
      <c r="B1096" s="190" t="str">
        <f ca="1">IF(LEFT('$Misc'!AA45,5)="ERROR","",IF(COUNTIF('CSV-Stat'!$E$7:$E$206,'$Misc'!AA45)&gt;0,'$Misc'!AA45,""))</f>
        <v/>
      </c>
      <c r="C1096" s="190" t="str">
        <f t="shared" ref="C1096:C1159" ca="1" si="53">IF(B1096="","","Tstat Sch "&amp;RIGHT(LEFT(B1096,25),11)&amp;",")</f>
        <v/>
      </c>
      <c r="D1096" s="190" t="str">
        <f t="shared" ref="D1096:D1159" ca="1" si="54">IF(B1096="","","Tstat Sch "&amp;LEFT(B1096,11)&amp;" ;")</f>
        <v/>
      </c>
      <c r="E1096" s="190"/>
    </row>
    <row r="1097" spans="1:5" ht="15">
      <c r="A1097" s="190" t="str">
        <f t="shared" ca="1" si="52"/>
        <v/>
      </c>
      <c r="B1097" s="190" t="str">
        <f ca="1">IF(LEFT('$Misc'!AA46,5)="ERROR","",IF(COUNTIF('CSV-Stat'!$E$7:$E$206,'$Misc'!AA46)&gt;0,'$Misc'!AA46,""))</f>
        <v/>
      </c>
      <c r="C1097" s="190" t="str">
        <f t="shared" ca="1" si="53"/>
        <v/>
      </c>
      <c r="D1097" s="190" t="str">
        <f t="shared" ca="1" si="54"/>
        <v/>
      </c>
      <c r="E1097" s="190"/>
    </row>
    <row r="1098" spans="1:5" ht="15">
      <c r="A1098" s="190" t="str">
        <f t="shared" ca="1" si="52"/>
        <v/>
      </c>
      <c r="B1098" s="190" t="str">
        <f ca="1">IF(LEFT('$Misc'!AA47,5)="ERROR","",IF(COUNTIF('CSV-Stat'!$E$7:$E$206,'$Misc'!AA47)&gt;0,'$Misc'!AA47,""))</f>
        <v/>
      </c>
      <c r="C1098" s="190" t="str">
        <f t="shared" ca="1" si="53"/>
        <v/>
      </c>
      <c r="D1098" s="190" t="str">
        <f t="shared" ca="1" si="54"/>
        <v/>
      </c>
      <c r="E1098" s="190"/>
    </row>
    <row r="1099" spans="1:5" ht="15">
      <c r="A1099" s="190" t="str">
        <f t="shared" ca="1" si="52"/>
        <v/>
      </c>
      <c r="B1099" s="190" t="str">
        <f ca="1">IF(LEFT('$Misc'!AA48,5)="ERROR","",IF(COUNTIF('CSV-Stat'!$E$7:$E$206,'$Misc'!AA48)&gt;0,'$Misc'!AA48,""))</f>
        <v/>
      </c>
      <c r="C1099" s="190" t="str">
        <f t="shared" ca="1" si="53"/>
        <v/>
      </c>
      <c r="D1099" s="190" t="str">
        <f t="shared" ca="1" si="54"/>
        <v/>
      </c>
      <c r="E1099" s="190"/>
    </row>
    <row r="1100" spans="1:5" ht="15">
      <c r="A1100" s="190" t="str">
        <f t="shared" ca="1" si="52"/>
        <v/>
      </c>
      <c r="B1100" s="190" t="str">
        <f ca="1">IF(LEFT('$Misc'!AA49,5)="ERROR","",IF(COUNTIF('CSV-Stat'!$E$7:$E$206,'$Misc'!AA49)&gt;0,'$Misc'!AA49,""))</f>
        <v/>
      </c>
      <c r="C1100" s="190" t="str">
        <f t="shared" ca="1" si="53"/>
        <v/>
      </c>
      <c r="D1100" s="190" t="str">
        <f t="shared" ca="1" si="54"/>
        <v/>
      </c>
      <c r="E1100" s="190"/>
    </row>
    <row r="1101" spans="1:5" ht="15">
      <c r="A1101" s="190" t="str">
        <f t="shared" ca="1" si="52"/>
        <v/>
      </c>
      <c r="B1101" s="190" t="str">
        <f ca="1">IF(LEFT('$Misc'!AA50,5)="ERROR","",IF(COUNTIF('CSV-Stat'!$E$7:$E$206,'$Misc'!AA50)&gt;0,'$Misc'!AA50,""))</f>
        <v/>
      </c>
      <c r="C1101" s="190" t="str">
        <f t="shared" ca="1" si="53"/>
        <v/>
      </c>
      <c r="D1101" s="190" t="str">
        <f t="shared" ca="1" si="54"/>
        <v/>
      </c>
      <c r="E1101" s="190"/>
    </row>
    <row r="1102" spans="1:5" ht="15">
      <c r="A1102" s="190" t="str">
        <f t="shared" ca="1" si="52"/>
        <v/>
      </c>
      <c r="B1102" s="190" t="str">
        <f ca="1">IF(LEFT('$Misc'!AA51,5)="ERROR","",IF(COUNTIF('CSV-Stat'!$E$7:$E$206,'$Misc'!AA51)&gt;0,'$Misc'!AA51,""))</f>
        <v/>
      </c>
      <c r="C1102" s="190" t="str">
        <f t="shared" ca="1" si="53"/>
        <v/>
      </c>
      <c r="D1102" s="190" t="str">
        <f t="shared" ca="1" si="54"/>
        <v/>
      </c>
      <c r="E1102" s="190"/>
    </row>
    <row r="1103" spans="1:5" ht="15">
      <c r="A1103" s="190" t="str">
        <f t="shared" ca="1" si="52"/>
        <v/>
      </c>
      <c r="B1103" s="190" t="str">
        <f ca="1">IF(LEFT('$Misc'!AA52,5)="ERROR","",IF(COUNTIF('CSV-Stat'!$E$7:$E$206,'$Misc'!AA52)&gt;0,'$Misc'!AA52,""))</f>
        <v/>
      </c>
      <c r="C1103" s="190" t="str">
        <f t="shared" ca="1" si="53"/>
        <v/>
      </c>
      <c r="D1103" s="190" t="str">
        <f t="shared" ca="1" si="54"/>
        <v/>
      </c>
      <c r="E1103" s="190"/>
    </row>
    <row r="1104" spans="1:5" ht="15">
      <c r="A1104" s="190" t="str">
        <f t="shared" ca="1" si="52"/>
        <v/>
      </c>
      <c r="B1104" s="190" t="str">
        <f ca="1">IF(LEFT('$Misc'!AA53,5)="ERROR","",IF(COUNTIF('CSV-Stat'!$E$7:$E$206,'$Misc'!AA53)&gt;0,'$Misc'!AA53,""))</f>
        <v/>
      </c>
      <c r="C1104" s="190" t="str">
        <f t="shared" ca="1" si="53"/>
        <v/>
      </c>
      <c r="D1104" s="190" t="str">
        <f t="shared" ca="1" si="54"/>
        <v/>
      </c>
      <c r="E1104" s="190"/>
    </row>
    <row r="1105" spans="1:5" ht="15">
      <c r="A1105" s="190" t="str">
        <f t="shared" ca="1" si="52"/>
        <v/>
      </c>
      <c r="B1105" s="190" t="str">
        <f ca="1">IF(LEFT('$Misc'!AA54,5)="ERROR","",IF(COUNTIF('CSV-Stat'!$E$7:$E$206,'$Misc'!AA54)&gt;0,'$Misc'!AA54,""))</f>
        <v/>
      </c>
      <c r="C1105" s="190" t="str">
        <f t="shared" ca="1" si="53"/>
        <v/>
      </c>
      <c r="D1105" s="190" t="str">
        <f t="shared" ca="1" si="54"/>
        <v/>
      </c>
      <c r="E1105" s="190"/>
    </row>
    <row r="1106" spans="1:5" ht="15">
      <c r="A1106" s="190" t="str">
        <f t="shared" ca="1" si="52"/>
        <v/>
      </c>
      <c r="B1106" s="190" t="str">
        <f ca="1">IF(LEFT('$Misc'!AA55,5)="ERROR","",IF(COUNTIF('CSV-Stat'!$E$7:$E$206,'$Misc'!AA55)&gt;0,'$Misc'!AA55,""))</f>
        <v/>
      </c>
      <c r="C1106" s="190" t="str">
        <f t="shared" ca="1" si="53"/>
        <v/>
      </c>
      <c r="D1106" s="190" t="str">
        <f t="shared" ca="1" si="54"/>
        <v/>
      </c>
      <c r="E1106" s="190"/>
    </row>
    <row r="1107" spans="1:5" ht="15">
      <c r="A1107" s="190" t="str">
        <f t="shared" ca="1" si="52"/>
        <v/>
      </c>
      <c r="B1107" s="190" t="str">
        <f ca="1">IF(LEFT('$Misc'!AA56,5)="ERROR","",IF(COUNTIF('CSV-Stat'!$E$7:$E$206,'$Misc'!AA56)&gt;0,'$Misc'!AA56,""))</f>
        <v/>
      </c>
      <c r="C1107" s="190" t="str">
        <f t="shared" ca="1" si="53"/>
        <v/>
      </c>
      <c r="D1107" s="190" t="str">
        <f t="shared" ca="1" si="54"/>
        <v/>
      </c>
      <c r="E1107" s="190"/>
    </row>
    <row r="1108" spans="1:5" ht="15">
      <c r="A1108" s="190" t="str">
        <f t="shared" si="52"/>
        <v/>
      </c>
      <c r="B1108" s="190" t="str">
        <f>IF(LEFT('$Misc'!AB7,5)="ERROR","",IF(COUNTIF('CSV-Stat'!$E$7:$E$206,'$Misc'!AB7)&gt;0,'$Misc'!AB7,""))</f>
        <v/>
      </c>
      <c r="C1108" s="190" t="str">
        <f t="shared" si="53"/>
        <v/>
      </c>
      <c r="D1108" s="190" t="str">
        <f t="shared" si="54"/>
        <v/>
      </c>
      <c r="E1108" s="190"/>
    </row>
    <row r="1109" spans="1:5" ht="15">
      <c r="A1109" s="190" t="str">
        <f t="shared" si="52"/>
        <v/>
      </c>
      <c r="B1109" s="190" t="str">
        <f>IF(LEFT('$Misc'!AB8,5)="ERROR","",IF(COUNTIF('CSV-Stat'!$E$7:$E$206,'$Misc'!AB8)&gt;0,'$Misc'!AB8,""))</f>
        <v/>
      </c>
      <c r="C1109" s="190" t="str">
        <f t="shared" si="53"/>
        <v/>
      </c>
      <c r="D1109" s="190" t="str">
        <f t="shared" si="54"/>
        <v/>
      </c>
      <c r="E1109" s="190"/>
    </row>
    <row r="1110" spans="1:5" ht="15">
      <c r="A1110" s="190" t="str">
        <f t="shared" si="52"/>
        <v/>
      </c>
      <c r="B1110" s="190" t="str">
        <f>IF(LEFT('$Misc'!AB9,5)="ERROR","",IF(COUNTIF('CSV-Stat'!$E$7:$E$206,'$Misc'!AB9)&gt;0,'$Misc'!AB9,""))</f>
        <v/>
      </c>
      <c r="C1110" s="190" t="str">
        <f t="shared" si="53"/>
        <v/>
      </c>
      <c r="D1110" s="190" t="str">
        <f t="shared" si="54"/>
        <v/>
      </c>
      <c r="E1110" s="190"/>
    </row>
    <row r="1111" spans="1:5" ht="15">
      <c r="A1111" s="190" t="str">
        <f t="shared" si="52"/>
        <v/>
      </c>
      <c r="B1111" s="190" t="str">
        <f>IF(LEFT('$Misc'!AB10,5)="ERROR","",IF(COUNTIF('CSV-Stat'!$E$7:$E$206,'$Misc'!AB10)&gt;0,'$Misc'!AB10,""))</f>
        <v/>
      </c>
      <c r="C1111" s="190" t="str">
        <f t="shared" si="53"/>
        <v/>
      </c>
      <c r="D1111" s="190" t="str">
        <f t="shared" si="54"/>
        <v/>
      </c>
      <c r="E1111" s="190"/>
    </row>
    <row r="1112" spans="1:5" ht="15">
      <c r="A1112" s="190" t="str">
        <f t="shared" si="52"/>
        <v/>
      </c>
      <c r="B1112" s="190" t="str">
        <f>IF(LEFT('$Misc'!AB11,5)="ERROR","",IF(COUNTIF('CSV-Stat'!$E$7:$E$206,'$Misc'!AB11)&gt;0,'$Misc'!AB11,""))</f>
        <v/>
      </c>
      <c r="C1112" s="190" t="str">
        <f t="shared" si="53"/>
        <v/>
      </c>
      <c r="D1112" s="190" t="str">
        <f t="shared" si="54"/>
        <v/>
      </c>
      <c r="E1112" s="190"/>
    </row>
    <row r="1113" spans="1:5" ht="15">
      <c r="A1113" s="190" t="str">
        <f t="shared" si="52"/>
        <v/>
      </c>
      <c r="B1113" s="190" t="str">
        <f>IF(LEFT('$Misc'!AB12,5)="ERROR","",IF(COUNTIF('CSV-Stat'!$E$7:$E$206,'$Misc'!AB12)&gt;0,'$Misc'!AB12,""))</f>
        <v/>
      </c>
      <c r="C1113" s="190" t="str">
        <f t="shared" si="53"/>
        <v/>
      </c>
      <c r="D1113" s="190" t="str">
        <f t="shared" si="54"/>
        <v/>
      </c>
      <c r="E1113" s="190"/>
    </row>
    <row r="1114" spans="1:5" ht="15">
      <c r="A1114" s="190" t="str">
        <f t="shared" si="52"/>
        <v/>
      </c>
      <c r="B1114" s="190" t="str">
        <f>IF(LEFT('$Misc'!AB13,5)="ERROR","",IF(COUNTIF('CSV-Stat'!$E$7:$E$206,'$Misc'!AB13)&gt;0,'$Misc'!AB13,""))</f>
        <v/>
      </c>
      <c r="C1114" s="190" t="str">
        <f t="shared" si="53"/>
        <v/>
      </c>
      <c r="D1114" s="190" t="str">
        <f t="shared" si="54"/>
        <v/>
      </c>
      <c r="E1114" s="190"/>
    </row>
    <row r="1115" spans="1:5" ht="15">
      <c r="A1115" s="190" t="str">
        <f t="shared" si="52"/>
        <v/>
      </c>
      <c r="B1115" s="190" t="str">
        <f>IF(LEFT('$Misc'!AB14,5)="ERROR","",IF(COUNTIF('CSV-Stat'!$E$7:$E$206,'$Misc'!AB14)&gt;0,'$Misc'!AB14,""))</f>
        <v/>
      </c>
      <c r="C1115" s="190" t="str">
        <f t="shared" si="53"/>
        <v/>
      </c>
      <c r="D1115" s="190" t="str">
        <f t="shared" si="54"/>
        <v/>
      </c>
      <c r="E1115" s="190"/>
    </row>
    <row r="1116" spans="1:5" ht="15">
      <c r="A1116" s="190" t="str">
        <f t="shared" si="52"/>
        <v/>
      </c>
      <c r="B1116" s="190" t="str">
        <f>IF(LEFT('$Misc'!AB15,5)="ERROR","",IF(COUNTIF('CSV-Stat'!$E$7:$E$206,'$Misc'!AB15)&gt;0,'$Misc'!AB15,""))</f>
        <v/>
      </c>
      <c r="C1116" s="190" t="str">
        <f t="shared" si="53"/>
        <v/>
      </c>
      <c r="D1116" s="190" t="str">
        <f t="shared" si="54"/>
        <v/>
      </c>
      <c r="E1116" s="190"/>
    </row>
    <row r="1117" spans="1:5" ht="15">
      <c r="A1117" s="190" t="str">
        <f t="shared" si="52"/>
        <v/>
      </c>
      <c r="B1117" s="190" t="str">
        <f>IF(LEFT('$Misc'!AB16,5)="ERROR","",IF(COUNTIF('CSV-Stat'!$E$7:$E$206,'$Misc'!AB16)&gt;0,'$Misc'!AB16,""))</f>
        <v/>
      </c>
      <c r="C1117" s="190" t="str">
        <f t="shared" si="53"/>
        <v/>
      </c>
      <c r="D1117" s="190" t="str">
        <f t="shared" si="54"/>
        <v/>
      </c>
      <c r="E1117" s="190"/>
    </row>
    <row r="1118" spans="1:5" ht="15">
      <c r="A1118" s="190" t="str">
        <f t="shared" si="52"/>
        <v/>
      </c>
      <c r="B1118" s="190" t="str">
        <f>IF(LEFT('$Misc'!AB17,5)="ERROR","",IF(COUNTIF('CSV-Stat'!$E$7:$E$206,'$Misc'!AB17)&gt;0,'$Misc'!AB17,""))</f>
        <v/>
      </c>
      <c r="C1118" s="190" t="str">
        <f t="shared" si="53"/>
        <v/>
      </c>
      <c r="D1118" s="190" t="str">
        <f t="shared" si="54"/>
        <v/>
      </c>
      <c r="E1118" s="190"/>
    </row>
    <row r="1119" spans="1:5" ht="15">
      <c r="A1119" s="190" t="str">
        <f t="shared" si="52"/>
        <v/>
      </c>
      <c r="B1119" s="190" t="str">
        <f>IF(LEFT('$Misc'!AB18,5)="ERROR","",IF(COUNTIF('CSV-Stat'!$E$7:$E$206,'$Misc'!AB18)&gt;0,'$Misc'!AB18,""))</f>
        <v/>
      </c>
      <c r="C1119" s="190" t="str">
        <f t="shared" si="53"/>
        <v/>
      </c>
      <c r="D1119" s="190" t="str">
        <f t="shared" si="54"/>
        <v/>
      </c>
      <c r="E1119" s="190"/>
    </row>
    <row r="1120" spans="1:5" ht="15">
      <c r="A1120" s="190" t="str">
        <f t="shared" si="52"/>
        <v/>
      </c>
      <c r="B1120" s="190" t="str">
        <f>IF(LEFT('$Misc'!AB19,5)="ERROR","",IF(COUNTIF('CSV-Stat'!$E$7:$E$206,'$Misc'!AB19)&gt;0,'$Misc'!AB19,""))</f>
        <v/>
      </c>
      <c r="C1120" s="190" t="str">
        <f t="shared" si="53"/>
        <v/>
      </c>
      <c r="D1120" s="190" t="str">
        <f t="shared" si="54"/>
        <v/>
      </c>
      <c r="E1120" s="190"/>
    </row>
    <row r="1121" spans="1:5" ht="15">
      <c r="A1121" s="190" t="str">
        <f t="shared" si="52"/>
        <v/>
      </c>
      <c r="B1121" s="190" t="str">
        <f>IF(LEFT('$Misc'!AB20,5)="ERROR","",IF(COUNTIF('CSV-Stat'!$E$7:$E$206,'$Misc'!AB20)&gt;0,'$Misc'!AB20,""))</f>
        <v/>
      </c>
      <c r="C1121" s="190" t="str">
        <f t="shared" si="53"/>
        <v/>
      </c>
      <c r="D1121" s="190" t="str">
        <f t="shared" si="54"/>
        <v/>
      </c>
      <c r="E1121" s="190"/>
    </row>
    <row r="1122" spans="1:5" ht="15">
      <c r="A1122" s="190" t="str">
        <f t="shared" si="52"/>
        <v/>
      </c>
      <c r="B1122" s="190" t="str">
        <f>IF(LEFT('$Misc'!AB21,5)="ERROR","",IF(COUNTIF('CSV-Stat'!$E$7:$E$206,'$Misc'!AB21)&gt;0,'$Misc'!AB21,""))</f>
        <v/>
      </c>
      <c r="C1122" s="190" t="str">
        <f t="shared" si="53"/>
        <v/>
      </c>
      <c r="D1122" s="190" t="str">
        <f t="shared" si="54"/>
        <v/>
      </c>
      <c r="E1122" s="190"/>
    </row>
    <row r="1123" spans="1:5" ht="15">
      <c r="A1123" s="190" t="str">
        <f t="shared" si="52"/>
        <v/>
      </c>
      <c r="B1123" s="190" t="str">
        <f>IF(LEFT('$Misc'!AB22,5)="ERROR","",IF(COUNTIF('CSV-Stat'!$E$7:$E$206,'$Misc'!AB22)&gt;0,'$Misc'!AB22,""))</f>
        <v/>
      </c>
      <c r="C1123" s="190" t="str">
        <f t="shared" si="53"/>
        <v/>
      </c>
      <c r="D1123" s="190" t="str">
        <f t="shared" si="54"/>
        <v/>
      </c>
      <c r="E1123" s="190"/>
    </row>
    <row r="1124" spans="1:5" ht="15">
      <c r="A1124" s="190" t="str">
        <f t="shared" si="52"/>
        <v/>
      </c>
      <c r="B1124" s="190" t="str">
        <f>IF(LEFT('$Misc'!AB23,5)="ERROR","",IF(COUNTIF('CSV-Stat'!$E$7:$E$206,'$Misc'!AB23)&gt;0,'$Misc'!AB23,""))</f>
        <v/>
      </c>
      <c r="C1124" s="190" t="str">
        <f t="shared" si="53"/>
        <v/>
      </c>
      <c r="D1124" s="190" t="str">
        <f t="shared" si="54"/>
        <v/>
      </c>
      <c r="E1124" s="190"/>
    </row>
    <row r="1125" spans="1:5" ht="15">
      <c r="A1125" s="190" t="str">
        <f t="shared" si="52"/>
        <v/>
      </c>
      <c r="B1125" s="190" t="str">
        <f>IF(LEFT('$Misc'!AB24,5)="ERROR","",IF(COUNTIF('CSV-Stat'!$E$7:$E$206,'$Misc'!AB24)&gt;0,'$Misc'!AB24,""))</f>
        <v/>
      </c>
      <c r="C1125" s="190" t="str">
        <f t="shared" si="53"/>
        <v/>
      </c>
      <c r="D1125" s="190" t="str">
        <f t="shared" si="54"/>
        <v/>
      </c>
      <c r="E1125" s="190"/>
    </row>
    <row r="1126" spans="1:5" ht="15">
      <c r="A1126" s="190" t="str">
        <f t="shared" si="52"/>
        <v/>
      </c>
      <c r="B1126" s="190" t="str">
        <f>IF(LEFT('$Misc'!AB25,5)="ERROR","",IF(COUNTIF('CSV-Stat'!$E$7:$E$206,'$Misc'!AB25)&gt;0,'$Misc'!AB25,""))</f>
        <v/>
      </c>
      <c r="C1126" s="190" t="str">
        <f t="shared" si="53"/>
        <v/>
      </c>
      <c r="D1126" s="190" t="str">
        <f t="shared" si="54"/>
        <v/>
      </c>
      <c r="E1126" s="190"/>
    </row>
    <row r="1127" spans="1:5" ht="15">
      <c r="A1127" s="190" t="str">
        <f t="shared" si="52"/>
        <v/>
      </c>
      <c r="B1127" s="190" t="str">
        <f>IF(LEFT('$Misc'!AB26,5)="ERROR","",IF(COUNTIF('CSV-Stat'!$E$7:$E$206,'$Misc'!AB26)&gt;0,'$Misc'!AB26,""))</f>
        <v/>
      </c>
      <c r="C1127" s="190" t="str">
        <f t="shared" si="53"/>
        <v/>
      </c>
      <c r="D1127" s="190" t="str">
        <f t="shared" si="54"/>
        <v/>
      </c>
      <c r="E1127" s="190"/>
    </row>
    <row r="1128" spans="1:5" ht="15">
      <c r="A1128" s="190" t="str">
        <f t="shared" ca="1" si="52"/>
        <v/>
      </c>
      <c r="B1128" s="190" t="str">
        <f ca="1">IF(LEFT('$Misc'!AB27,5)="ERROR","",IF(COUNTIF('CSV-Stat'!$E$7:$E$206,'$Misc'!AB27)&gt;0,'$Misc'!AB27,""))</f>
        <v/>
      </c>
      <c r="C1128" s="190" t="str">
        <f t="shared" ca="1" si="53"/>
        <v/>
      </c>
      <c r="D1128" s="190" t="str">
        <f t="shared" ca="1" si="54"/>
        <v/>
      </c>
      <c r="E1128" s="190"/>
    </row>
    <row r="1129" spans="1:5" ht="15">
      <c r="A1129" s="190" t="str">
        <f t="shared" ca="1" si="52"/>
        <v/>
      </c>
      <c r="B1129" s="190" t="str">
        <f ca="1">IF(LEFT('$Misc'!AB28,5)="ERROR","",IF(COUNTIF('CSV-Stat'!$E$7:$E$206,'$Misc'!AB28)&gt;0,'$Misc'!AB28,""))</f>
        <v/>
      </c>
      <c r="C1129" s="190" t="str">
        <f t="shared" ca="1" si="53"/>
        <v/>
      </c>
      <c r="D1129" s="190" t="str">
        <f t="shared" ca="1" si="54"/>
        <v/>
      </c>
      <c r="E1129" s="190"/>
    </row>
    <row r="1130" spans="1:5" ht="15">
      <c r="A1130" s="190" t="str">
        <f t="shared" ca="1" si="52"/>
        <v/>
      </c>
      <c r="B1130" s="190" t="str">
        <f ca="1">IF(LEFT('$Misc'!AB29,5)="ERROR","",IF(COUNTIF('CSV-Stat'!$E$7:$E$206,'$Misc'!AB29)&gt;0,'$Misc'!AB29,""))</f>
        <v/>
      </c>
      <c r="C1130" s="190" t="str">
        <f t="shared" ca="1" si="53"/>
        <v/>
      </c>
      <c r="D1130" s="190" t="str">
        <f t="shared" ca="1" si="54"/>
        <v/>
      </c>
      <c r="E1130" s="190"/>
    </row>
    <row r="1131" spans="1:5" ht="15">
      <c r="A1131" s="190" t="str">
        <f t="shared" ca="1" si="52"/>
        <v/>
      </c>
      <c r="B1131" s="190" t="str">
        <f ca="1">IF(LEFT('$Misc'!AB30,5)="ERROR","",IF(COUNTIF('CSV-Stat'!$E$7:$E$206,'$Misc'!AB30)&gt;0,'$Misc'!AB30,""))</f>
        <v/>
      </c>
      <c r="C1131" s="190" t="str">
        <f t="shared" ca="1" si="53"/>
        <v/>
      </c>
      <c r="D1131" s="190" t="str">
        <f t="shared" ca="1" si="54"/>
        <v/>
      </c>
      <c r="E1131" s="190"/>
    </row>
    <row r="1132" spans="1:5" ht="15">
      <c r="A1132" s="190" t="str">
        <f t="shared" ca="1" si="52"/>
        <v/>
      </c>
      <c r="B1132" s="190" t="str">
        <f ca="1">IF(LEFT('$Misc'!AB31,5)="ERROR","",IF(COUNTIF('CSV-Stat'!$E$7:$E$206,'$Misc'!AB31)&gt;0,'$Misc'!AB31,""))</f>
        <v/>
      </c>
      <c r="C1132" s="190" t="str">
        <f t="shared" ca="1" si="53"/>
        <v/>
      </c>
      <c r="D1132" s="190" t="str">
        <f t="shared" ca="1" si="54"/>
        <v/>
      </c>
      <c r="E1132" s="190"/>
    </row>
    <row r="1133" spans="1:5" ht="15">
      <c r="A1133" s="190" t="str">
        <f t="shared" ca="1" si="52"/>
        <v/>
      </c>
      <c r="B1133" s="190" t="str">
        <f ca="1">IF(LEFT('$Misc'!AB32,5)="ERROR","",IF(COUNTIF('CSV-Stat'!$E$7:$E$206,'$Misc'!AB32)&gt;0,'$Misc'!AB32,""))</f>
        <v/>
      </c>
      <c r="C1133" s="190" t="str">
        <f t="shared" ca="1" si="53"/>
        <v/>
      </c>
      <c r="D1133" s="190" t="str">
        <f t="shared" ca="1" si="54"/>
        <v/>
      </c>
      <c r="E1133" s="190"/>
    </row>
    <row r="1134" spans="1:5" ht="15">
      <c r="A1134" s="190" t="str">
        <f t="shared" ca="1" si="52"/>
        <v/>
      </c>
      <c r="B1134" s="190" t="str">
        <f ca="1">IF(LEFT('$Misc'!AB33,5)="ERROR","",IF(COUNTIF('CSV-Stat'!$E$7:$E$206,'$Misc'!AB33)&gt;0,'$Misc'!AB33,""))</f>
        <v/>
      </c>
      <c r="C1134" s="190" t="str">
        <f t="shared" ca="1" si="53"/>
        <v/>
      </c>
      <c r="D1134" s="190" t="str">
        <f t="shared" ca="1" si="54"/>
        <v/>
      </c>
      <c r="E1134" s="190"/>
    </row>
    <row r="1135" spans="1:5" ht="15">
      <c r="A1135" s="190" t="str">
        <f t="shared" ca="1" si="52"/>
        <v/>
      </c>
      <c r="B1135" s="190" t="str">
        <f ca="1">IF(LEFT('$Misc'!AB34,5)="ERROR","",IF(COUNTIF('CSV-Stat'!$E$7:$E$206,'$Misc'!AB34)&gt;0,'$Misc'!AB34,""))</f>
        <v/>
      </c>
      <c r="C1135" s="190" t="str">
        <f t="shared" ca="1" si="53"/>
        <v/>
      </c>
      <c r="D1135" s="190" t="str">
        <f t="shared" ca="1" si="54"/>
        <v/>
      </c>
      <c r="E1135" s="190"/>
    </row>
    <row r="1136" spans="1:5" ht="15">
      <c r="A1136" s="190" t="str">
        <f t="shared" ca="1" si="52"/>
        <v/>
      </c>
      <c r="B1136" s="190" t="str">
        <f ca="1">IF(LEFT('$Misc'!AB35,5)="ERROR","",IF(COUNTIF('CSV-Stat'!$E$7:$E$206,'$Misc'!AB35)&gt;0,'$Misc'!AB35,""))</f>
        <v/>
      </c>
      <c r="C1136" s="190" t="str">
        <f t="shared" ca="1" si="53"/>
        <v/>
      </c>
      <c r="D1136" s="190" t="str">
        <f t="shared" ca="1" si="54"/>
        <v/>
      </c>
      <c r="E1136" s="190"/>
    </row>
    <row r="1137" spans="1:5" ht="15">
      <c r="A1137" s="190" t="str">
        <f t="shared" ca="1" si="52"/>
        <v/>
      </c>
      <c r="B1137" s="190" t="str">
        <f ca="1">IF(LEFT('$Misc'!AB36,5)="ERROR","",IF(COUNTIF('CSV-Stat'!$E$7:$E$206,'$Misc'!AB36)&gt;0,'$Misc'!AB36,""))</f>
        <v/>
      </c>
      <c r="C1137" s="190" t="str">
        <f t="shared" ca="1" si="53"/>
        <v/>
      </c>
      <c r="D1137" s="190" t="str">
        <f t="shared" ca="1" si="54"/>
        <v/>
      </c>
      <c r="E1137" s="190"/>
    </row>
    <row r="1138" spans="1:5" ht="15">
      <c r="A1138" s="190" t="str">
        <f t="shared" ca="1" si="52"/>
        <v/>
      </c>
      <c r="B1138" s="190" t="str">
        <f ca="1">IF(LEFT('$Misc'!AB37,5)="ERROR","",IF(COUNTIF('CSV-Stat'!$E$7:$E$206,'$Misc'!AB37)&gt;0,'$Misc'!AB37,""))</f>
        <v/>
      </c>
      <c r="C1138" s="190" t="str">
        <f t="shared" ca="1" si="53"/>
        <v/>
      </c>
      <c r="D1138" s="190" t="str">
        <f t="shared" ca="1" si="54"/>
        <v/>
      </c>
      <c r="E1138" s="190"/>
    </row>
    <row r="1139" spans="1:5" ht="15">
      <c r="A1139" s="190" t="str">
        <f t="shared" ca="1" si="52"/>
        <v/>
      </c>
      <c r="B1139" s="190" t="str">
        <f ca="1">IF(LEFT('$Misc'!AB38,5)="ERROR","",IF(COUNTIF('CSV-Stat'!$E$7:$E$206,'$Misc'!AB38)&gt;0,'$Misc'!AB38,""))</f>
        <v/>
      </c>
      <c r="C1139" s="190" t="str">
        <f t="shared" ca="1" si="53"/>
        <v/>
      </c>
      <c r="D1139" s="190" t="str">
        <f t="shared" ca="1" si="54"/>
        <v/>
      </c>
      <c r="E1139" s="190"/>
    </row>
    <row r="1140" spans="1:5" ht="15">
      <c r="A1140" s="190" t="str">
        <f t="shared" ca="1" si="52"/>
        <v/>
      </c>
      <c r="B1140" s="190" t="str">
        <f ca="1">IF(LEFT('$Misc'!AB39,5)="ERROR","",IF(COUNTIF('CSV-Stat'!$E$7:$E$206,'$Misc'!AB39)&gt;0,'$Misc'!AB39,""))</f>
        <v/>
      </c>
      <c r="C1140" s="190" t="str">
        <f t="shared" ca="1" si="53"/>
        <v/>
      </c>
      <c r="D1140" s="190" t="str">
        <f t="shared" ca="1" si="54"/>
        <v/>
      </c>
      <c r="E1140" s="190"/>
    </row>
    <row r="1141" spans="1:5" ht="15">
      <c r="A1141" s="190" t="str">
        <f t="shared" ca="1" si="52"/>
        <v/>
      </c>
      <c r="B1141" s="190" t="str">
        <f ca="1">IF(LEFT('$Misc'!AB40,5)="ERROR","",IF(COUNTIF('CSV-Stat'!$E$7:$E$206,'$Misc'!AB40)&gt;0,'$Misc'!AB40,""))</f>
        <v/>
      </c>
      <c r="C1141" s="190" t="str">
        <f t="shared" ca="1" si="53"/>
        <v/>
      </c>
      <c r="D1141" s="190" t="str">
        <f t="shared" ca="1" si="54"/>
        <v/>
      </c>
      <c r="E1141" s="190"/>
    </row>
    <row r="1142" spans="1:5" ht="15">
      <c r="A1142" s="190" t="str">
        <f t="shared" ca="1" si="52"/>
        <v/>
      </c>
      <c r="B1142" s="190" t="str">
        <f ca="1">IF(LEFT('$Misc'!AB41,5)="ERROR","",IF(COUNTIF('CSV-Stat'!$E$7:$E$206,'$Misc'!AB41)&gt;0,'$Misc'!AB41,""))</f>
        <v/>
      </c>
      <c r="C1142" s="190" t="str">
        <f t="shared" ca="1" si="53"/>
        <v/>
      </c>
      <c r="D1142" s="190" t="str">
        <f t="shared" ca="1" si="54"/>
        <v/>
      </c>
      <c r="E1142" s="190"/>
    </row>
    <row r="1143" spans="1:5" ht="15">
      <c r="A1143" s="190" t="str">
        <f t="shared" ca="1" si="52"/>
        <v/>
      </c>
      <c r="B1143" s="190" t="str">
        <f ca="1">IF(LEFT('$Misc'!AB42,5)="ERROR","",IF(COUNTIF('CSV-Stat'!$E$7:$E$206,'$Misc'!AB42)&gt;0,'$Misc'!AB42,""))</f>
        <v/>
      </c>
      <c r="C1143" s="190" t="str">
        <f t="shared" ca="1" si="53"/>
        <v/>
      </c>
      <c r="D1143" s="190" t="str">
        <f t="shared" ca="1" si="54"/>
        <v/>
      </c>
      <c r="E1143" s="190"/>
    </row>
    <row r="1144" spans="1:5" ht="15">
      <c r="A1144" s="190" t="str">
        <f t="shared" ca="1" si="52"/>
        <v/>
      </c>
      <c r="B1144" s="190" t="str">
        <f ca="1">IF(LEFT('$Misc'!AB43,5)="ERROR","",IF(COUNTIF('CSV-Stat'!$E$7:$E$206,'$Misc'!AB43)&gt;0,'$Misc'!AB43,""))</f>
        <v/>
      </c>
      <c r="C1144" s="190" t="str">
        <f t="shared" ca="1" si="53"/>
        <v/>
      </c>
      <c r="D1144" s="190" t="str">
        <f t="shared" ca="1" si="54"/>
        <v/>
      </c>
      <c r="E1144" s="190"/>
    </row>
    <row r="1145" spans="1:5" ht="15">
      <c r="A1145" s="190" t="str">
        <f t="shared" ca="1" si="52"/>
        <v/>
      </c>
      <c r="B1145" s="190" t="str">
        <f ca="1">IF(LEFT('$Misc'!AB44,5)="ERROR","",IF(COUNTIF('CSV-Stat'!$E$7:$E$206,'$Misc'!AB44)&gt;0,'$Misc'!AB44,""))</f>
        <v/>
      </c>
      <c r="C1145" s="190" t="str">
        <f t="shared" ca="1" si="53"/>
        <v/>
      </c>
      <c r="D1145" s="190" t="str">
        <f t="shared" ca="1" si="54"/>
        <v/>
      </c>
      <c r="E1145" s="190"/>
    </row>
    <row r="1146" spans="1:5" ht="15">
      <c r="A1146" s="190" t="str">
        <f t="shared" ref="A1146:A1209" ca="1" si="55">IF(B1146="","","ThermostatSetpoint:DualSetpoint,")</f>
        <v/>
      </c>
      <c r="B1146" s="190" t="str">
        <f ca="1">IF(LEFT('$Misc'!AB45,5)="ERROR","",IF(COUNTIF('CSV-Stat'!$E$7:$E$206,'$Misc'!AB45)&gt;0,'$Misc'!AB45,""))</f>
        <v/>
      </c>
      <c r="C1146" s="190" t="str">
        <f t="shared" ca="1" si="53"/>
        <v/>
      </c>
      <c r="D1146" s="190" t="str">
        <f t="shared" ca="1" si="54"/>
        <v/>
      </c>
      <c r="E1146" s="190"/>
    </row>
    <row r="1147" spans="1:5" ht="15">
      <c r="A1147" s="190" t="str">
        <f t="shared" ca="1" si="55"/>
        <v/>
      </c>
      <c r="B1147" s="190" t="str">
        <f ca="1">IF(LEFT('$Misc'!AB46,5)="ERROR","",IF(COUNTIF('CSV-Stat'!$E$7:$E$206,'$Misc'!AB46)&gt;0,'$Misc'!AB46,""))</f>
        <v/>
      </c>
      <c r="C1147" s="190" t="str">
        <f t="shared" ca="1" si="53"/>
        <v/>
      </c>
      <c r="D1147" s="190" t="str">
        <f t="shared" ca="1" si="54"/>
        <v/>
      </c>
      <c r="E1147" s="190"/>
    </row>
    <row r="1148" spans="1:5" ht="15">
      <c r="A1148" s="190" t="str">
        <f t="shared" ca="1" si="55"/>
        <v/>
      </c>
      <c r="B1148" s="190" t="str">
        <f ca="1">IF(LEFT('$Misc'!AB47,5)="ERROR","",IF(COUNTIF('CSV-Stat'!$E$7:$E$206,'$Misc'!AB47)&gt;0,'$Misc'!AB47,""))</f>
        <v/>
      </c>
      <c r="C1148" s="190" t="str">
        <f t="shared" ca="1" si="53"/>
        <v/>
      </c>
      <c r="D1148" s="190" t="str">
        <f t="shared" ca="1" si="54"/>
        <v/>
      </c>
      <c r="E1148" s="190"/>
    </row>
    <row r="1149" spans="1:5" ht="15">
      <c r="A1149" s="190" t="str">
        <f t="shared" ca="1" si="55"/>
        <v/>
      </c>
      <c r="B1149" s="190" t="str">
        <f ca="1">IF(LEFT('$Misc'!AB48,5)="ERROR","",IF(COUNTIF('CSV-Stat'!$E$7:$E$206,'$Misc'!AB48)&gt;0,'$Misc'!AB48,""))</f>
        <v/>
      </c>
      <c r="C1149" s="190" t="str">
        <f t="shared" ca="1" si="53"/>
        <v/>
      </c>
      <c r="D1149" s="190" t="str">
        <f t="shared" ca="1" si="54"/>
        <v/>
      </c>
      <c r="E1149" s="190"/>
    </row>
    <row r="1150" spans="1:5" ht="15">
      <c r="A1150" s="190" t="str">
        <f t="shared" ca="1" si="55"/>
        <v/>
      </c>
      <c r="B1150" s="190" t="str">
        <f ca="1">IF(LEFT('$Misc'!AB49,5)="ERROR","",IF(COUNTIF('CSV-Stat'!$E$7:$E$206,'$Misc'!AB49)&gt;0,'$Misc'!AB49,""))</f>
        <v/>
      </c>
      <c r="C1150" s="190" t="str">
        <f t="shared" ca="1" si="53"/>
        <v/>
      </c>
      <c r="D1150" s="190" t="str">
        <f t="shared" ca="1" si="54"/>
        <v/>
      </c>
      <c r="E1150" s="190"/>
    </row>
    <row r="1151" spans="1:5" ht="15">
      <c r="A1151" s="190" t="str">
        <f t="shared" ca="1" si="55"/>
        <v/>
      </c>
      <c r="B1151" s="190" t="str">
        <f ca="1">IF(LEFT('$Misc'!AB50,5)="ERROR","",IF(COUNTIF('CSV-Stat'!$E$7:$E$206,'$Misc'!AB50)&gt;0,'$Misc'!AB50,""))</f>
        <v/>
      </c>
      <c r="C1151" s="190" t="str">
        <f t="shared" ca="1" si="53"/>
        <v/>
      </c>
      <c r="D1151" s="190" t="str">
        <f t="shared" ca="1" si="54"/>
        <v/>
      </c>
      <c r="E1151" s="190"/>
    </row>
    <row r="1152" spans="1:5" ht="15">
      <c r="A1152" s="190" t="str">
        <f t="shared" ca="1" si="55"/>
        <v/>
      </c>
      <c r="B1152" s="190" t="str">
        <f ca="1">IF(LEFT('$Misc'!AB51,5)="ERROR","",IF(COUNTIF('CSV-Stat'!$E$7:$E$206,'$Misc'!AB51)&gt;0,'$Misc'!AB51,""))</f>
        <v/>
      </c>
      <c r="C1152" s="190" t="str">
        <f t="shared" ca="1" si="53"/>
        <v/>
      </c>
      <c r="D1152" s="190" t="str">
        <f t="shared" ca="1" si="54"/>
        <v/>
      </c>
      <c r="E1152" s="190"/>
    </row>
    <row r="1153" spans="1:5" ht="15">
      <c r="A1153" s="190" t="str">
        <f t="shared" ca="1" si="55"/>
        <v/>
      </c>
      <c r="B1153" s="190" t="str">
        <f ca="1">IF(LEFT('$Misc'!AB52,5)="ERROR","",IF(COUNTIF('CSV-Stat'!$E$7:$E$206,'$Misc'!AB52)&gt;0,'$Misc'!AB52,""))</f>
        <v/>
      </c>
      <c r="C1153" s="190" t="str">
        <f t="shared" ca="1" si="53"/>
        <v/>
      </c>
      <c r="D1153" s="190" t="str">
        <f t="shared" ca="1" si="54"/>
        <v/>
      </c>
      <c r="E1153" s="190"/>
    </row>
    <row r="1154" spans="1:5" ht="15">
      <c r="A1154" s="190" t="str">
        <f t="shared" ca="1" si="55"/>
        <v/>
      </c>
      <c r="B1154" s="190" t="str">
        <f ca="1">IF(LEFT('$Misc'!AB53,5)="ERROR","",IF(COUNTIF('CSV-Stat'!$E$7:$E$206,'$Misc'!AB53)&gt;0,'$Misc'!AB53,""))</f>
        <v/>
      </c>
      <c r="C1154" s="190" t="str">
        <f t="shared" ca="1" si="53"/>
        <v/>
      </c>
      <c r="D1154" s="190" t="str">
        <f t="shared" ca="1" si="54"/>
        <v/>
      </c>
      <c r="E1154" s="190"/>
    </row>
    <row r="1155" spans="1:5" ht="15">
      <c r="A1155" s="190" t="str">
        <f t="shared" ca="1" si="55"/>
        <v/>
      </c>
      <c r="B1155" s="190" t="str">
        <f ca="1">IF(LEFT('$Misc'!AB54,5)="ERROR","",IF(COUNTIF('CSV-Stat'!$E$7:$E$206,'$Misc'!AB54)&gt;0,'$Misc'!AB54,""))</f>
        <v/>
      </c>
      <c r="C1155" s="190" t="str">
        <f t="shared" ca="1" si="53"/>
        <v/>
      </c>
      <c r="D1155" s="190" t="str">
        <f t="shared" ca="1" si="54"/>
        <v/>
      </c>
      <c r="E1155" s="190"/>
    </row>
    <row r="1156" spans="1:5" ht="15">
      <c r="A1156" s="190" t="str">
        <f t="shared" ca="1" si="55"/>
        <v/>
      </c>
      <c r="B1156" s="190" t="str">
        <f ca="1">IF(LEFT('$Misc'!AB55,5)="ERROR","",IF(COUNTIF('CSV-Stat'!$E$7:$E$206,'$Misc'!AB55)&gt;0,'$Misc'!AB55,""))</f>
        <v/>
      </c>
      <c r="C1156" s="190" t="str">
        <f t="shared" ca="1" si="53"/>
        <v/>
      </c>
      <c r="D1156" s="190" t="str">
        <f t="shared" ca="1" si="54"/>
        <v/>
      </c>
      <c r="E1156" s="190"/>
    </row>
    <row r="1157" spans="1:5" ht="15">
      <c r="A1157" s="190" t="str">
        <f t="shared" ca="1" si="55"/>
        <v/>
      </c>
      <c r="B1157" s="190" t="str">
        <f ca="1">IF(LEFT('$Misc'!AB56,5)="ERROR","",IF(COUNTIF('CSV-Stat'!$E$7:$E$206,'$Misc'!AB56)&gt;0,'$Misc'!AB56,""))</f>
        <v/>
      </c>
      <c r="C1157" s="190" t="str">
        <f t="shared" ca="1" si="53"/>
        <v/>
      </c>
      <c r="D1157" s="190" t="str">
        <f t="shared" ca="1" si="54"/>
        <v/>
      </c>
      <c r="E1157" s="190"/>
    </row>
    <row r="1158" spans="1:5" ht="15">
      <c r="A1158" s="190" t="str">
        <f t="shared" si="55"/>
        <v/>
      </c>
      <c r="B1158" s="190" t="str">
        <f>IF(LEFT('$Misc'!AC7,5)="ERROR","",IF(COUNTIF('CSV-Stat'!$E$7:$E$206,'$Misc'!AC7)&gt;0,'$Misc'!AC7,""))</f>
        <v/>
      </c>
      <c r="C1158" s="190" t="str">
        <f t="shared" si="53"/>
        <v/>
      </c>
      <c r="D1158" s="190" t="str">
        <f t="shared" si="54"/>
        <v/>
      </c>
      <c r="E1158" s="190"/>
    </row>
    <row r="1159" spans="1:5" ht="15">
      <c r="A1159" s="190" t="str">
        <f t="shared" si="55"/>
        <v/>
      </c>
      <c r="B1159" s="190" t="str">
        <f>IF(LEFT('$Misc'!AC8,5)="ERROR","",IF(COUNTIF('CSV-Stat'!$E$7:$E$206,'$Misc'!AC8)&gt;0,'$Misc'!AC8,""))</f>
        <v/>
      </c>
      <c r="C1159" s="190" t="str">
        <f t="shared" si="53"/>
        <v/>
      </c>
      <c r="D1159" s="190" t="str">
        <f t="shared" si="54"/>
        <v/>
      </c>
      <c r="E1159" s="190"/>
    </row>
    <row r="1160" spans="1:5" ht="15">
      <c r="A1160" s="190" t="str">
        <f t="shared" si="55"/>
        <v/>
      </c>
      <c r="B1160" s="190" t="str">
        <f>IF(LEFT('$Misc'!AC9,5)="ERROR","",IF(COUNTIF('CSV-Stat'!$E$7:$E$206,'$Misc'!AC9)&gt;0,'$Misc'!AC9,""))</f>
        <v/>
      </c>
      <c r="C1160" s="190" t="str">
        <f t="shared" ref="C1160:C1223" si="56">IF(B1160="","","Tstat Sch "&amp;RIGHT(LEFT(B1160,25),11)&amp;",")</f>
        <v/>
      </c>
      <c r="D1160" s="190" t="str">
        <f t="shared" ref="D1160:D1223" si="57">IF(B1160="","","Tstat Sch "&amp;LEFT(B1160,11)&amp;" ;")</f>
        <v/>
      </c>
      <c r="E1160" s="190"/>
    </row>
    <row r="1161" spans="1:5" ht="15">
      <c r="A1161" s="190" t="str">
        <f t="shared" si="55"/>
        <v/>
      </c>
      <c r="B1161" s="190" t="str">
        <f>IF(LEFT('$Misc'!AC10,5)="ERROR","",IF(COUNTIF('CSV-Stat'!$E$7:$E$206,'$Misc'!AC10)&gt;0,'$Misc'!AC10,""))</f>
        <v/>
      </c>
      <c r="C1161" s="190" t="str">
        <f t="shared" si="56"/>
        <v/>
      </c>
      <c r="D1161" s="190" t="str">
        <f t="shared" si="57"/>
        <v/>
      </c>
      <c r="E1161" s="190"/>
    </row>
    <row r="1162" spans="1:5" ht="15">
      <c r="A1162" s="190" t="str">
        <f t="shared" si="55"/>
        <v/>
      </c>
      <c r="B1162" s="190" t="str">
        <f>IF(LEFT('$Misc'!AC11,5)="ERROR","",IF(COUNTIF('CSV-Stat'!$E$7:$E$206,'$Misc'!AC11)&gt;0,'$Misc'!AC11,""))</f>
        <v/>
      </c>
      <c r="C1162" s="190" t="str">
        <f t="shared" si="56"/>
        <v/>
      </c>
      <c r="D1162" s="190" t="str">
        <f t="shared" si="57"/>
        <v/>
      </c>
      <c r="E1162" s="190"/>
    </row>
    <row r="1163" spans="1:5" ht="15">
      <c r="A1163" s="190" t="str">
        <f t="shared" si="55"/>
        <v/>
      </c>
      <c r="B1163" s="190" t="str">
        <f>IF(LEFT('$Misc'!AC12,5)="ERROR","",IF(COUNTIF('CSV-Stat'!$E$7:$E$206,'$Misc'!AC12)&gt;0,'$Misc'!AC12,""))</f>
        <v/>
      </c>
      <c r="C1163" s="190" t="str">
        <f t="shared" si="56"/>
        <v/>
      </c>
      <c r="D1163" s="190" t="str">
        <f t="shared" si="57"/>
        <v/>
      </c>
      <c r="E1163" s="190"/>
    </row>
    <row r="1164" spans="1:5" ht="15">
      <c r="A1164" s="190" t="str">
        <f t="shared" si="55"/>
        <v/>
      </c>
      <c r="B1164" s="190" t="str">
        <f>IF(LEFT('$Misc'!AC13,5)="ERROR","",IF(COUNTIF('CSV-Stat'!$E$7:$E$206,'$Misc'!AC13)&gt;0,'$Misc'!AC13,""))</f>
        <v/>
      </c>
      <c r="C1164" s="190" t="str">
        <f t="shared" si="56"/>
        <v/>
      </c>
      <c r="D1164" s="190" t="str">
        <f t="shared" si="57"/>
        <v/>
      </c>
      <c r="E1164" s="190"/>
    </row>
    <row r="1165" spans="1:5" ht="15">
      <c r="A1165" s="190" t="str">
        <f t="shared" si="55"/>
        <v/>
      </c>
      <c r="B1165" s="190" t="str">
        <f>IF(LEFT('$Misc'!AC14,5)="ERROR","",IF(COUNTIF('CSV-Stat'!$E$7:$E$206,'$Misc'!AC14)&gt;0,'$Misc'!AC14,""))</f>
        <v/>
      </c>
      <c r="C1165" s="190" t="str">
        <f t="shared" si="56"/>
        <v/>
      </c>
      <c r="D1165" s="190" t="str">
        <f t="shared" si="57"/>
        <v/>
      </c>
      <c r="E1165" s="190"/>
    </row>
    <row r="1166" spans="1:5" ht="15">
      <c r="A1166" s="190" t="str">
        <f t="shared" si="55"/>
        <v/>
      </c>
      <c r="B1166" s="190" t="str">
        <f>IF(LEFT('$Misc'!AC15,5)="ERROR","",IF(COUNTIF('CSV-Stat'!$E$7:$E$206,'$Misc'!AC15)&gt;0,'$Misc'!AC15,""))</f>
        <v/>
      </c>
      <c r="C1166" s="190" t="str">
        <f t="shared" si="56"/>
        <v/>
      </c>
      <c r="D1166" s="190" t="str">
        <f t="shared" si="57"/>
        <v/>
      </c>
      <c r="E1166" s="190"/>
    </row>
    <row r="1167" spans="1:5" ht="15">
      <c r="A1167" s="190" t="str">
        <f t="shared" si="55"/>
        <v/>
      </c>
      <c r="B1167" s="190" t="str">
        <f>IF(LEFT('$Misc'!AC16,5)="ERROR","",IF(COUNTIF('CSV-Stat'!$E$7:$E$206,'$Misc'!AC16)&gt;0,'$Misc'!AC16,""))</f>
        <v/>
      </c>
      <c r="C1167" s="190" t="str">
        <f t="shared" si="56"/>
        <v/>
      </c>
      <c r="D1167" s="190" t="str">
        <f t="shared" si="57"/>
        <v/>
      </c>
      <c r="E1167" s="190"/>
    </row>
    <row r="1168" spans="1:5" ht="15">
      <c r="A1168" s="190" t="str">
        <f t="shared" si="55"/>
        <v/>
      </c>
      <c r="B1168" s="190" t="str">
        <f>IF(LEFT('$Misc'!AC17,5)="ERROR","",IF(COUNTIF('CSV-Stat'!$E$7:$E$206,'$Misc'!AC17)&gt;0,'$Misc'!AC17,""))</f>
        <v/>
      </c>
      <c r="C1168" s="190" t="str">
        <f t="shared" si="56"/>
        <v/>
      </c>
      <c r="D1168" s="190" t="str">
        <f t="shared" si="57"/>
        <v/>
      </c>
      <c r="E1168" s="190"/>
    </row>
    <row r="1169" spans="1:5" ht="15">
      <c r="A1169" s="190" t="str">
        <f t="shared" si="55"/>
        <v/>
      </c>
      <c r="B1169" s="190" t="str">
        <f>IF(LEFT('$Misc'!AC18,5)="ERROR","",IF(COUNTIF('CSV-Stat'!$E$7:$E$206,'$Misc'!AC18)&gt;0,'$Misc'!AC18,""))</f>
        <v/>
      </c>
      <c r="C1169" s="190" t="str">
        <f t="shared" si="56"/>
        <v/>
      </c>
      <c r="D1169" s="190" t="str">
        <f t="shared" si="57"/>
        <v/>
      </c>
      <c r="E1169" s="190"/>
    </row>
    <row r="1170" spans="1:5" ht="15">
      <c r="A1170" s="190" t="str">
        <f t="shared" si="55"/>
        <v/>
      </c>
      <c r="B1170" s="190" t="str">
        <f>IF(LEFT('$Misc'!AC19,5)="ERROR","",IF(COUNTIF('CSV-Stat'!$E$7:$E$206,'$Misc'!AC19)&gt;0,'$Misc'!AC19,""))</f>
        <v/>
      </c>
      <c r="C1170" s="190" t="str">
        <f t="shared" si="56"/>
        <v/>
      </c>
      <c r="D1170" s="190" t="str">
        <f t="shared" si="57"/>
        <v/>
      </c>
      <c r="E1170" s="190"/>
    </row>
    <row r="1171" spans="1:5" ht="15">
      <c r="A1171" s="190" t="str">
        <f t="shared" si="55"/>
        <v/>
      </c>
      <c r="B1171" s="190" t="str">
        <f>IF(LEFT('$Misc'!AC20,5)="ERROR","",IF(COUNTIF('CSV-Stat'!$E$7:$E$206,'$Misc'!AC20)&gt;0,'$Misc'!AC20,""))</f>
        <v/>
      </c>
      <c r="C1171" s="190" t="str">
        <f t="shared" si="56"/>
        <v/>
      </c>
      <c r="D1171" s="190" t="str">
        <f t="shared" si="57"/>
        <v/>
      </c>
      <c r="E1171" s="190"/>
    </row>
    <row r="1172" spans="1:5" ht="15">
      <c r="A1172" s="190" t="str">
        <f t="shared" si="55"/>
        <v/>
      </c>
      <c r="B1172" s="190" t="str">
        <f>IF(LEFT('$Misc'!AC21,5)="ERROR","",IF(COUNTIF('CSV-Stat'!$E$7:$E$206,'$Misc'!AC21)&gt;0,'$Misc'!AC21,""))</f>
        <v/>
      </c>
      <c r="C1172" s="190" t="str">
        <f t="shared" si="56"/>
        <v/>
      </c>
      <c r="D1172" s="190" t="str">
        <f t="shared" si="57"/>
        <v/>
      </c>
      <c r="E1172" s="190"/>
    </row>
    <row r="1173" spans="1:5" ht="15">
      <c r="A1173" s="190" t="str">
        <f t="shared" si="55"/>
        <v/>
      </c>
      <c r="B1173" s="190" t="str">
        <f>IF(LEFT('$Misc'!AC22,5)="ERROR","",IF(COUNTIF('CSV-Stat'!$E$7:$E$206,'$Misc'!AC22)&gt;0,'$Misc'!AC22,""))</f>
        <v/>
      </c>
      <c r="C1173" s="190" t="str">
        <f t="shared" si="56"/>
        <v/>
      </c>
      <c r="D1173" s="190" t="str">
        <f t="shared" si="57"/>
        <v/>
      </c>
      <c r="E1173" s="190"/>
    </row>
    <row r="1174" spans="1:5" ht="15">
      <c r="A1174" s="190" t="str">
        <f t="shared" si="55"/>
        <v/>
      </c>
      <c r="B1174" s="190" t="str">
        <f>IF(LEFT('$Misc'!AC23,5)="ERROR","",IF(COUNTIF('CSV-Stat'!$E$7:$E$206,'$Misc'!AC23)&gt;0,'$Misc'!AC23,""))</f>
        <v/>
      </c>
      <c r="C1174" s="190" t="str">
        <f t="shared" si="56"/>
        <v/>
      </c>
      <c r="D1174" s="190" t="str">
        <f t="shared" si="57"/>
        <v/>
      </c>
      <c r="E1174" s="190"/>
    </row>
    <row r="1175" spans="1:5" ht="15">
      <c r="A1175" s="190" t="str">
        <f t="shared" si="55"/>
        <v/>
      </c>
      <c r="B1175" s="190" t="str">
        <f>IF(LEFT('$Misc'!AC24,5)="ERROR","",IF(COUNTIF('CSV-Stat'!$E$7:$E$206,'$Misc'!AC24)&gt;0,'$Misc'!AC24,""))</f>
        <v/>
      </c>
      <c r="C1175" s="190" t="str">
        <f t="shared" si="56"/>
        <v/>
      </c>
      <c r="D1175" s="190" t="str">
        <f t="shared" si="57"/>
        <v/>
      </c>
      <c r="E1175" s="190"/>
    </row>
    <row r="1176" spans="1:5" ht="15">
      <c r="A1176" s="190" t="str">
        <f t="shared" si="55"/>
        <v/>
      </c>
      <c r="B1176" s="190" t="str">
        <f>IF(LEFT('$Misc'!AC25,5)="ERROR","",IF(COUNTIF('CSV-Stat'!$E$7:$E$206,'$Misc'!AC25)&gt;0,'$Misc'!AC25,""))</f>
        <v/>
      </c>
      <c r="C1176" s="190" t="str">
        <f t="shared" si="56"/>
        <v/>
      </c>
      <c r="D1176" s="190" t="str">
        <f t="shared" si="57"/>
        <v/>
      </c>
      <c r="E1176" s="190"/>
    </row>
    <row r="1177" spans="1:5" ht="15">
      <c r="A1177" s="190" t="str">
        <f t="shared" si="55"/>
        <v/>
      </c>
      <c r="B1177" s="190" t="str">
        <f>IF(LEFT('$Misc'!AC26,5)="ERROR","",IF(COUNTIF('CSV-Stat'!$E$7:$E$206,'$Misc'!AC26)&gt;0,'$Misc'!AC26,""))</f>
        <v/>
      </c>
      <c r="C1177" s="190" t="str">
        <f t="shared" si="56"/>
        <v/>
      </c>
      <c r="D1177" s="190" t="str">
        <f t="shared" si="57"/>
        <v/>
      </c>
      <c r="E1177" s="190"/>
    </row>
    <row r="1178" spans="1:5" ht="15">
      <c r="A1178" s="190" t="str">
        <f t="shared" si="55"/>
        <v/>
      </c>
      <c r="B1178" s="190" t="str">
        <f>IF(LEFT('$Misc'!AC27,5)="ERROR","",IF(COUNTIF('CSV-Stat'!$E$7:$E$206,'$Misc'!AC27)&gt;0,'$Misc'!AC27,""))</f>
        <v/>
      </c>
      <c r="C1178" s="190" t="str">
        <f t="shared" si="56"/>
        <v/>
      </c>
      <c r="D1178" s="190" t="str">
        <f t="shared" si="57"/>
        <v/>
      </c>
      <c r="E1178" s="190"/>
    </row>
    <row r="1179" spans="1:5" ht="15">
      <c r="A1179" s="190" t="str">
        <f t="shared" ca="1" si="55"/>
        <v/>
      </c>
      <c r="B1179" s="190" t="str">
        <f ca="1">IF(LEFT('$Misc'!AC28,5)="ERROR","",IF(COUNTIF('CSV-Stat'!$E$7:$E$206,'$Misc'!AC28)&gt;0,'$Misc'!AC28,""))</f>
        <v/>
      </c>
      <c r="C1179" s="190" t="str">
        <f t="shared" ca="1" si="56"/>
        <v/>
      </c>
      <c r="D1179" s="190" t="str">
        <f t="shared" ca="1" si="57"/>
        <v/>
      </c>
      <c r="E1179" s="190"/>
    </row>
    <row r="1180" spans="1:5" ht="15">
      <c r="A1180" s="190" t="str">
        <f t="shared" ca="1" si="55"/>
        <v/>
      </c>
      <c r="B1180" s="190" t="str">
        <f ca="1">IF(LEFT('$Misc'!AC29,5)="ERROR","",IF(COUNTIF('CSV-Stat'!$E$7:$E$206,'$Misc'!AC29)&gt;0,'$Misc'!AC29,""))</f>
        <v/>
      </c>
      <c r="C1180" s="190" t="str">
        <f t="shared" ca="1" si="56"/>
        <v/>
      </c>
      <c r="D1180" s="190" t="str">
        <f t="shared" ca="1" si="57"/>
        <v/>
      </c>
      <c r="E1180" s="190"/>
    </row>
    <row r="1181" spans="1:5" ht="15">
      <c r="A1181" s="190" t="str">
        <f t="shared" ca="1" si="55"/>
        <v/>
      </c>
      <c r="B1181" s="190" t="str">
        <f ca="1">IF(LEFT('$Misc'!AC30,5)="ERROR","",IF(COUNTIF('CSV-Stat'!$E$7:$E$206,'$Misc'!AC30)&gt;0,'$Misc'!AC30,""))</f>
        <v/>
      </c>
      <c r="C1181" s="190" t="str">
        <f t="shared" ca="1" si="56"/>
        <v/>
      </c>
      <c r="D1181" s="190" t="str">
        <f t="shared" ca="1" si="57"/>
        <v/>
      </c>
      <c r="E1181" s="190"/>
    </row>
    <row r="1182" spans="1:5" ht="15">
      <c r="A1182" s="190" t="str">
        <f t="shared" ca="1" si="55"/>
        <v/>
      </c>
      <c r="B1182" s="190" t="str">
        <f ca="1">IF(LEFT('$Misc'!AC31,5)="ERROR","",IF(COUNTIF('CSV-Stat'!$E$7:$E$206,'$Misc'!AC31)&gt;0,'$Misc'!AC31,""))</f>
        <v/>
      </c>
      <c r="C1182" s="190" t="str">
        <f t="shared" ca="1" si="56"/>
        <v/>
      </c>
      <c r="D1182" s="190" t="str">
        <f t="shared" ca="1" si="57"/>
        <v/>
      </c>
      <c r="E1182" s="190"/>
    </row>
    <row r="1183" spans="1:5" ht="15">
      <c r="A1183" s="190" t="str">
        <f t="shared" ca="1" si="55"/>
        <v/>
      </c>
      <c r="B1183" s="190" t="str">
        <f ca="1">IF(LEFT('$Misc'!AC32,5)="ERROR","",IF(COUNTIF('CSV-Stat'!$E$7:$E$206,'$Misc'!AC32)&gt;0,'$Misc'!AC32,""))</f>
        <v/>
      </c>
      <c r="C1183" s="190" t="str">
        <f t="shared" ca="1" si="56"/>
        <v/>
      </c>
      <c r="D1183" s="190" t="str">
        <f t="shared" ca="1" si="57"/>
        <v/>
      </c>
      <c r="E1183" s="190"/>
    </row>
    <row r="1184" spans="1:5" ht="15">
      <c r="A1184" s="190" t="str">
        <f t="shared" ca="1" si="55"/>
        <v/>
      </c>
      <c r="B1184" s="190" t="str">
        <f ca="1">IF(LEFT('$Misc'!AC33,5)="ERROR","",IF(COUNTIF('CSV-Stat'!$E$7:$E$206,'$Misc'!AC33)&gt;0,'$Misc'!AC33,""))</f>
        <v/>
      </c>
      <c r="C1184" s="190" t="str">
        <f t="shared" ca="1" si="56"/>
        <v/>
      </c>
      <c r="D1184" s="190" t="str">
        <f t="shared" ca="1" si="57"/>
        <v/>
      </c>
      <c r="E1184" s="190"/>
    </row>
    <row r="1185" spans="1:5" ht="15">
      <c r="A1185" s="190" t="str">
        <f t="shared" ca="1" si="55"/>
        <v/>
      </c>
      <c r="B1185" s="190" t="str">
        <f ca="1">IF(LEFT('$Misc'!AC34,5)="ERROR","",IF(COUNTIF('CSV-Stat'!$E$7:$E$206,'$Misc'!AC34)&gt;0,'$Misc'!AC34,""))</f>
        <v/>
      </c>
      <c r="C1185" s="190" t="str">
        <f t="shared" ca="1" si="56"/>
        <v/>
      </c>
      <c r="D1185" s="190" t="str">
        <f t="shared" ca="1" si="57"/>
        <v/>
      </c>
      <c r="E1185" s="190"/>
    </row>
    <row r="1186" spans="1:5" ht="15">
      <c r="A1186" s="190" t="str">
        <f t="shared" ca="1" si="55"/>
        <v/>
      </c>
      <c r="B1186" s="190" t="str">
        <f ca="1">IF(LEFT('$Misc'!AC35,5)="ERROR","",IF(COUNTIF('CSV-Stat'!$E$7:$E$206,'$Misc'!AC35)&gt;0,'$Misc'!AC35,""))</f>
        <v/>
      </c>
      <c r="C1186" s="190" t="str">
        <f t="shared" ca="1" si="56"/>
        <v/>
      </c>
      <c r="D1186" s="190" t="str">
        <f t="shared" ca="1" si="57"/>
        <v/>
      </c>
      <c r="E1186" s="190"/>
    </row>
    <row r="1187" spans="1:5" ht="15">
      <c r="A1187" s="190" t="str">
        <f t="shared" ca="1" si="55"/>
        <v/>
      </c>
      <c r="B1187" s="190" t="str">
        <f ca="1">IF(LEFT('$Misc'!AC36,5)="ERROR","",IF(COUNTIF('CSV-Stat'!$E$7:$E$206,'$Misc'!AC36)&gt;0,'$Misc'!AC36,""))</f>
        <v/>
      </c>
      <c r="C1187" s="190" t="str">
        <f t="shared" ca="1" si="56"/>
        <v/>
      </c>
      <c r="D1187" s="190" t="str">
        <f t="shared" ca="1" si="57"/>
        <v/>
      </c>
      <c r="E1187" s="190"/>
    </row>
    <row r="1188" spans="1:5" ht="15">
      <c r="A1188" s="190" t="str">
        <f t="shared" ca="1" si="55"/>
        <v/>
      </c>
      <c r="B1188" s="190" t="str">
        <f ca="1">IF(LEFT('$Misc'!AC37,5)="ERROR","",IF(COUNTIF('CSV-Stat'!$E$7:$E$206,'$Misc'!AC37)&gt;0,'$Misc'!AC37,""))</f>
        <v/>
      </c>
      <c r="C1188" s="190" t="str">
        <f t="shared" ca="1" si="56"/>
        <v/>
      </c>
      <c r="D1188" s="190" t="str">
        <f t="shared" ca="1" si="57"/>
        <v/>
      </c>
      <c r="E1188" s="190"/>
    </row>
    <row r="1189" spans="1:5" ht="15">
      <c r="A1189" s="190" t="str">
        <f t="shared" ca="1" si="55"/>
        <v/>
      </c>
      <c r="B1189" s="190" t="str">
        <f ca="1">IF(LEFT('$Misc'!AC38,5)="ERROR","",IF(COUNTIF('CSV-Stat'!$E$7:$E$206,'$Misc'!AC38)&gt;0,'$Misc'!AC38,""))</f>
        <v/>
      </c>
      <c r="C1189" s="190" t="str">
        <f t="shared" ca="1" si="56"/>
        <v/>
      </c>
      <c r="D1189" s="190" t="str">
        <f t="shared" ca="1" si="57"/>
        <v/>
      </c>
      <c r="E1189" s="190"/>
    </row>
    <row r="1190" spans="1:5" ht="15">
      <c r="A1190" s="190" t="str">
        <f t="shared" ca="1" si="55"/>
        <v/>
      </c>
      <c r="B1190" s="190" t="str">
        <f ca="1">IF(LEFT('$Misc'!AC39,5)="ERROR","",IF(COUNTIF('CSV-Stat'!$E$7:$E$206,'$Misc'!AC39)&gt;0,'$Misc'!AC39,""))</f>
        <v/>
      </c>
      <c r="C1190" s="190" t="str">
        <f t="shared" ca="1" si="56"/>
        <v/>
      </c>
      <c r="D1190" s="190" t="str">
        <f t="shared" ca="1" si="57"/>
        <v/>
      </c>
      <c r="E1190" s="190"/>
    </row>
    <row r="1191" spans="1:5" ht="15">
      <c r="A1191" s="190" t="str">
        <f t="shared" ca="1" si="55"/>
        <v/>
      </c>
      <c r="B1191" s="190" t="str">
        <f ca="1">IF(LEFT('$Misc'!AC40,5)="ERROR","",IF(COUNTIF('CSV-Stat'!$E$7:$E$206,'$Misc'!AC40)&gt;0,'$Misc'!AC40,""))</f>
        <v/>
      </c>
      <c r="C1191" s="190" t="str">
        <f t="shared" ca="1" si="56"/>
        <v/>
      </c>
      <c r="D1191" s="190" t="str">
        <f t="shared" ca="1" si="57"/>
        <v/>
      </c>
      <c r="E1191" s="190"/>
    </row>
    <row r="1192" spans="1:5" ht="15">
      <c r="A1192" s="190" t="str">
        <f t="shared" ca="1" si="55"/>
        <v/>
      </c>
      <c r="B1192" s="190" t="str">
        <f ca="1">IF(LEFT('$Misc'!AC41,5)="ERROR","",IF(COUNTIF('CSV-Stat'!$E$7:$E$206,'$Misc'!AC41)&gt;0,'$Misc'!AC41,""))</f>
        <v/>
      </c>
      <c r="C1192" s="190" t="str">
        <f t="shared" ca="1" si="56"/>
        <v/>
      </c>
      <c r="D1192" s="190" t="str">
        <f t="shared" ca="1" si="57"/>
        <v/>
      </c>
      <c r="E1192" s="190"/>
    </row>
    <row r="1193" spans="1:5" ht="15">
      <c r="A1193" s="190" t="str">
        <f t="shared" ca="1" si="55"/>
        <v/>
      </c>
      <c r="B1193" s="190" t="str">
        <f ca="1">IF(LEFT('$Misc'!AC42,5)="ERROR","",IF(COUNTIF('CSV-Stat'!$E$7:$E$206,'$Misc'!AC42)&gt;0,'$Misc'!AC42,""))</f>
        <v/>
      </c>
      <c r="C1193" s="190" t="str">
        <f t="shared" ca="1" si="56"/>
        <v/>
      </c>
      <c r="D1193" s="190" t="str">
        <f t="shared" ca="1" si="57"/>
        <v/>
      </c>
      <c r="E1193" s="190"/>
    </row>
    <row r="1194" spans="1:5" ht="15">
      <c r="A1194" s="190" t="str">
        <f t="shared" ca="1" si="55"/>
        <v/>
      </c>
      <c r="B1194" s="190" t="str">
        <f ca="1">IF(LEFT('$Misc'!AC43,5)="ERROR","",IF(COUNTIF('CSV-Stat'!$E$7:$E$206,'$Misc'!AC43)&gt;0,'$Misc'!AC43,""))</f>
        <v/>
      </c>
      <c r="C1194" s="190" t="str">
        <f t="shared" ca="1" si="56"/>
        <v/>
      </c>
      <c r="D1194" s="190" t="str">
        <f t="shared" ca="1" si="57"/>
        <v/>
      </c>
      <c r="E1194" s="190"/>
    </row>
    <row r="1195" spans="1:5" ht="15">
      <c r="A1195" s="190" t="str">
        <f t="shared" ca="1" si="55"/>
        <v/>
      </c>
      <c r="B1195" s="190" t="str">
        <f ca="1">IF(LEFT('$Misc'!AC44,5)="ERROR","",IF(COUNTIF('CSV-Stat'!$E$7:$E$206,'$Misc'!AC44)&gt;0,'$Misc'!AC44,""))</f>
        <v/>
      </c>
      <c r="C1195" s="190" t="str">
        <f t="shared" ca="1" si="56"/>
        <v/>
      </c>
      <c r="D1195" s="190" t="str">
        <f t="shared" ca="1" si="57"/>
        <v/>
      </c>
      <c r="E1195" s="190"/>
    </row>
    <row r="1196" spans="1:5" ht="15">
      <c r="A1196" s="190" t="str">
        <f t="shared" ca="1" si="55"/>
        <v/>
      </c>
      <c r="B1196" s="190" t="str">
        <f ca="1">IF(LEFT('$Misc'!AC45,5)="ERROR","",IF(COUNTIF('CSV-Stat'!$E$7:$E$206,'$Misc'!AC45)&gt;0,'$Misc'!AC45,""))</f>
        <v/>
      </c>
      <c r="C1196" s="190" t="str">
        <f t="shared" ca="1" si="56"/>
        <v/>
      </c>
      <c r="D1196" s="190" t="str">
        <f t="shared" ca="1" si="57"/>
        <v/>
      </c>
      <c r="E1196" s="190"/>
    </row>
    <row r="1197" spans="1:5" ht="15">
      <c r="A1197" s="190" t="str">
        <f t="shared" ca="1" si="55"/>
        <v/>
      </c>
      <c r="B1197" s="190" t="str">
        <f ca="1">IF(LEFT('$Misc'!AC46,5)="ERROR","",IF(COUNTIF('CSV-Stat'!$E$7:$E$206,'$Misc'!AC46)&gt;0,'$Misc'!AC46,""))</f>
        <v/>
      </c>
      <c r="C1197" s="190" t="str">
        <f t="shared" ca="1" si="56"/>
        <v/>
      </c>
      <c r="D1197" s="190" t="str">
        <f t="shared" ca="1" si="57"/>
        <v/>
      </c>
      <c r="E1197" s="190"/>
    </row>
    <row r="1198" spans="1:5" ht="15">
      <c r="A1198" s="190" t="str">
        <f t="shared" ca="1" si="55"/>
        <v/>
      </c>
      <c r="B1198" s="190" t="str">
        <f ca="1">IF(LEFT('$Misc'!AC47,5)="ERROR","",IF(COUNTIF('CSV-Stat'!$E$7:$E$206,'$Misc'!AC47)&gt;0,'$Misc'!AC47,""))</f>
        <v/>
      </c>
      <c r="C1198" s="190" t="str">
        <f t="shared" ca="1" si="56"/>
        <v/>
      </c>
      <c r="D1198" s="190" t="str">
        <f t="shared" ca="1" si="57"/>
        <v/>
      </c>
      <c r="E1198" s="190"/>
    </row>
    <row r="1199" spans="1:5" ht="15">
      <c r="A1199" s="190" t="str">
        <f t="shared" ca="1" si="55"/>
        <v/>
      </c>
      <c r="B1199" s="190" t="str">
        <f ca="1">IF(LEFT('$Misc'!AC48,5)="ERROR","",IF(COUNTIF('CSV-Stat'!$E$7:$E$206,'$Misc'!AC48)&gt;0,'$Misc'!AC48,""))</f>
        <v/>
      </c>
      <c r="C1199" s="190" t="str">
        <f t="shared" ca="1" si="56"/>
        <v/>
      </c>
      <c r="D1199" s="190" t="str">
        <f t="shared" ca="1" si="57"/>
        <v/>
      </c>
      <c r="E1199" s="190"/>
    </row>
    <row r="1200" spans="1:5" ht="15">
      <c r="A1200" s="190" t="str">
        <f t="shared" ca="1" si="55"/>
        <v/>
      </c>
      <c r="B1200" s="190" t="str">
        <f ca="1">IF(LEFT('$Misc'!AC49,5)="ERROR","",IF(COUNTIF('CSV-Stat'!$E$7:$E$206,'$Misc'!AC49)&gt;0,'$Misc'!AC49,""))</f>
        <v/>
      </c>
      <c r="C1200" s="190" t="str">
        <f t="shared" ca="1" si="56"/>
        <v/>
      </c>
      <c r="D1200" s="190" t="str">
        <f t="shared" ca="1" si="57"/>
        <v/>
      </c>
      <c r="E1200" s="190"/>
    </row>
    <row r="1201" spans="1:5" ht="15">
      <c r="A1201" s="190" t="str">
        <f t="shared" ca="1" si="55"/>
        <v/>
      </c>
      <c r="B1201" s="190" t="str">
        <f ca="1">IF(LEFT('$Misc'!AC50,5)="ERROR","",IF(COUNTIF('CSV-Stat'!$E$7:$E$206,'$Misc'!AC50)&gt;0,'$Misc'!AC50,""))</f>
        <v/>
      </c>
      <c r="C1201" s="190" t="str">
        <f t="shared" ca="1" si="56"/>
        <v/>
      </c>
      <c r="D1201" s="190" t="str">
        <f t="shared" ca="1" si="57"/>
        <v/>
      </c>
      <c r="E1201" s="190"/>
    </row>
    <row r="1202" spans="1:5" ht="15">
      <c r="A1202" s="190" t="str">
        <f t="shared" ca="1" si="55"/>
        <v/>
      </c>
      <c r="B1202" s="190" t="str">
        <f ca="1">IF(LEFT('$Misc'!AC51,5)="ERROR","",IF(COUNTIF('CSV-Stat'!$E$7:$E$206,'$Misc'!AC51)&gt;0,'$Misc'!AC51,""))</f>
        <v/>
      </c>
      <c r="C1202" s="190" t="str">
        <f t="shared" ca="1" si="56"/>
        <v/>
      </c>
      <c r="D1202" s="190" t="str">
        <f t="shared" ca="1" si="57"/>
        <v/>
      </c>
      <c r="E1202" s="190"/>
    </row>
    <row r="1203" spans="1:5" ht="15">
      <c r="A1203" s="190" t="str">
        <f t="shared" ca="1" si="55"/>
        <v/>
      </c>
      <c r="B1203" s="190" t="str">
        <f ca="1">IF(LEFT('$Misc'!AC52,5)="ERROR","",IF(COUNTIF('CSV-Stat'!$E$7:$E$206,'$Misc'!AC52)&gt;0,'$Misc'!AC52,""))</f>
        <v/>
      </c>
      <c r="C1203" s="190" t="str">
        <f t="shared" ca="1" si="56"/>
        <v/>
      </c>
      <c r="D1203" s="190" t="str">
        <f t="shared" ca="1" si="57"/>
        <v/>
      </c>
      <c r="E1203" s="190"/>
    </row>
    <row r="1204" spans="1:5" ht="15">
      <c r="A1204" s="190" t="str">
        <f t="shared" ca="1" si="55"/>
        <v/>
      </c>
      <c r="B1204" s="190" t="str">
        <f ca="1">IF(LEFT('$Misc'!AC53,5)="ERROR","",IF(COUNTIF('CSV-Stat'!$E$7:$E$206,'$Misc'!AC53)&gt;0,'$Misc'!AC53,""))</f>
        <v/>
      </c>
      <c r="C1204" s="190" t="str">
        <f t="shared" ca="1" si="56"/>
        <v/>
      </c>
      <c r="D1204" s="190" t="str">
        <f t="shared" ca="1" si="57"/>
        <v/>
      </c>
      <c r="E1204" s="190"/>
    </row>
    <row r="1205" spans="1:5" ht="15">
      <c r="A1205" s="190" t="str">
        <f t="shared" ca="1" si="55"/>
        <v/>
      </c>
      <c r="B1205" s="190" t="str">
        <f ca="1">IF(LEFT('$Misc'!AC54,5)="ERROR","",IF(COUNTIF('CSV-Stat'!$E$7:$E$206,'$Misc'!AC54)&gt;0,'$Misc'!AC54,""))</f>
        <v/>
      </c>
      <c r="C1205" s="190" t="str">
        <f t="shared" ca="1" si="56"/>
        <v/>
      </c>
      <c r="D1205" s="190" t="str">
        <f t="shared" ca="1" si="57"/>
        <v/>
      </c>
      <c r="E1205" s="190"/>
    </row>
    <row r="1206" spans="1:5" ht="15">
      <c r="A1206" s="190" t="str">
        <f t="shared" ca="1" si="55"/>
        <v/>
      </c>
      <c r="B1206" s="190" t="str">
        <f ca="1">IF(LEFT('$Misc'!AC55,5)="ERROR","",IF(COUNTIF('CSV-Stat'!$E$7:$E$206,'$Misc'!AC55)&gt;0,'$Misc'!AC55,""))</f>
        <v/>
      </c>
      <c r="C1206" s="190" t="str">
        <f t="shared" ca="1" si="56"/>
        <v/>
      </c>
      <c r="D1206" s="190" t="str">
        <f t="shared" ca="1" si="57"/>
        <v/>
      </c>
      <c r="E1206" s="190"/>
    </row>
    <row r="1207" spans="1:5" ht="15">
      <c r="A1207" s="190" t="str">
        <f t="shared" ca="1" si="55"/>
        <v/>
      </c>
      <c r="B1207" s="190" t="str">
        <f ca="1">IF(LEFT('$Misc'!AC56,5)="ERROR","",IF(COUNTIF('CSV-Stat'!$E$7:$E$206,'$Misc'!AC56)&gt;0,'$Misc'!AC56,""))</f>
        <v/>
      </c>
      <c r="C1207" s="190" t="str">
        <f t="shared" ca="1" si="56"/>
        <v/>
      </c>
      <c r="D1207" s="190" t="str">
        <f t="shared" ca="1" si="57"/>
        <v/>
      </c>
      <c r="E1207" s="190"/>
    </row>
    <row r="1208" spans="1:5" ht="15">
      <c r="A1208" s="190" t="str">
        <f t="shared" si="55"/>
        <v/>
      </c>
      <c r="B1208" s="190" t="str">
        <f>IF(LEFT('$Misc'!AD7,5)="ERROR","",IF(COUNTIF('CSV-Stat'!$E$7:$E$206,'$Misc'!AD7)&gt;0,'$Misc'!AD7,""))</f>
        <v/>
      </c>
      <c r="C1208" s="190" t="str">
        <f t="shared" si="56"/>
        <v/>
      </c>
      <c r="D1208" s="190" t="str">
        <f t="shared" si="57"/>
        <v/>
      </c>
      <c r="E1208" s="190"/>
    </row>
    <row r="1209" spans="1:5" ht="15">
      <c r="A1209" s="190" t="str">
        <f t="shared" si="55"/>
        <v/>
      </c>
      <c r="B1209" s="190" t="str">
        <f>IF(LEFT('$Misc'!AD8,5)="ERROR","",IF(COUNTIF('CSV-Stat'!$E$7:$E$206,'$Misc'!AD8)&gt;0,'$Misc'!AD8,""))</f>
        <v/>
      </c>
      <c r="C1209" s="190" t="str">
        <f t="shared" si="56"/>
        <v/>
      </c>
      <c r="D1209" s="190" t="str">
        <f t="shared" si="57"/>
        <v/>
      </c>
      <c r="E1209" s="190"/>
    </row>
    <row r="1210" spans="1:5" ht="15">
      <c r="A1210" s="190" t="str">
        <f t="shared" ref="A1210:A1273" si="58">IF(B1210="","","ThermostatSetpoint:DualSetpoint,")</f>
        <v/>
      </c>
      <c r="B1210" s="190" t="str">
        <f>IF(LEFT('$Misc'!AD9,5)="ERROR","",IF(COUNTIF('CSV-Stat'!$E$7:$E$206,'$Misc'!AD9)&gt;0,'$Misc'!AD9,""))</f>
        <v/>
      </c>
      <c r="C1210" s="190" t="str">
        <f t="shared" si="56"/>
        <v/>
      </c>
      <c r="D1210" s="190" t="str">
        <f t="shared" si="57"/>
        <v/>
      </c>
      <c r="E1210" s="190"/>
    </row>
    <row r="1211" spans="1:5" ht="15">
      <c r="A1211" s="190" t="str">
        <f t="shared" si="58"/>
        <v/>
      </c>
      <c r="B1211" s="190" t="str">
        <f>IF(LEFT('$Misc'!AD10,5)="ERROR","",IF(COUNTIF('CSV-Stat'!$E$7:$E$206,'$Misc'!AD10)&gt;0,'$Misc'!AD10,""))</f>
        <v/>
      </c>
      <c r="C1211" s="190" t="str">
        <f t="shared" si="56"/>
        <v/>
      </c>
      <c r="D1211" s="190" t="str">
        <f t="shared" si="57"/>
        <v/>
      </c>
      <c r="E1211" s="190"/>
    </row>
    <row r="1212" spans="1:5" ht="15">
      <c r="A1212" s="190" t="str">
        <f t="shared" si="58"/>
        <v/>
      </c>
      <c r="B1212" s="190" t="str">
        <f>IF(LEFT('$Misc'!AD11,5)="ERROR","",IF(COUNTIF('CSV-Stat'!$E$7:$E$206,'$Misc'!AD11)&gt;0,'$Misc'!AD11,""))</f>
        <v/>
      </c>
      <c r="C1212" s="190" t="str">
        <f t="shared" si="56"/>
        <v/>
      </c>
      <c r="D1212" s="190" t="str">
        <f t="shared" si="57"/>
        <v/>
      </c>
      <c r="E1212" s="190"/>
    </row>
    <row r="1213" spans="1:5" ht="15">
      <c r="A1213" s="190" t="str">
        <f t="shared" si="58"/>
        <v/>
      </c>
      <c r="B1213" s="190" t="str">
        <f>IF(LEFT('$Misc'!AD12,5)="ERROR","",IF(COUNTIF('CSV-Stat'!$E$7:$E$206,'$Misc'!AD12)&gt;0,'$Misc'!AD12,""))</f>
        <v/>
      </c>
      <c r="C1213" s="190" t="str">
        <f t="shared" si="56"/>
        <v/>
      </c>
      <c r="D1213" s="190" t="str">
        <f t="shared" si="57"/>
        <v/>
      </c>
      <c r="E1213" s="190"/>
    </row>
    <row r="1214" spans="1:5" ht="15">
      <c r="A1214" s="190" t="str">
        <f t="shared" si="58"/>
        <v/>
      </c>
      <c r="B1214" s="190" t="str">
        <f>IF(LEFT('$Misc'!AD13,5)="ERROR","",IF(COUNTIF('CSV-Stat'!$E$7:$E$206,'$Misc'!AD13)&gt;0,'$Misc'!AD13,""))</f>
        <v/>
      </c>
      <c r="C1214" s="190" t="str">
        <f t="shared" si="56"/>
        <v/>
      </c>
      <c r="D1214" s="190" t="str">
        <f t="shared" si="57"/>
        <v/>
      </c>
      <c r="E1214" s="190"/>
    </row>
    <row r="1215" spans="1:5" ht="15">
      <c r="A1215" s="190" t="str">
        <f t="shared" si="58"/>
        <v/>
      </c>
      <c r="B1215" s="190" t="str">
        <f>IF(LEFT('$Misc'!AD14,5)="ERROR","",IF(COUNTIF('CSV-Stat'!$E$7:$E$206,'$Misc'!AD14)&gt;0,'$Misc'!AD14,""))</f>
        <v/>
      </c>
      <c r="C1215" s="190" t="str">
        <f t="shared" si="56"/>
        <v/>
      </c>
      <c r="D1215" s="190" t="str">
        <f t="shared" si="57"/>
        <v/>
      </c>
      <c r="E1215" s="190"/>
    </row>
    <row r="1216" spans="1:5" ht="15">
      <c r="A1216" s="190" t="str">
        <f t="shared" si="58"/>
        <v/>
      </c>
      <c r="B1216" s="190" t="str">
        <f>IF(LEFT('$Misc'!AD15,5)="ERROR","",IF(COUNTIF('CSV-Stat'!$E$7:$E$206,'$Misc'!AD15)&gt;0,'$Misc'!AD15,""))</f>
        <v/>
      </c>
      <c r="C1216" s="190" t="str">
        <f t="shared" si="56"/>
        <v/>
      </c>
      <c r="D1216" s="190" t="str">
        <f t="shared" si="57"/>
        <v/>
      </c>
      <c r="E1216" s="190"/>
    </row>
    <row r="1217" spans="1:5" ht="15">
      <c r="A1217" s="190" t="str">
        <f t="shared" si="58"/>
        <v/>
      </c>
      <c r="B1217" s="190" t="str">
        <f>IF(LEFT('$Misc'!AD16,5)="ERROR","",IF(COUNTIF('CSV-Stat'!$E$7:$E$206,'$Misc'!AD16)&gt;0,'$Misc'!AD16,""))</f>
        <v/>
      </c>
      <c r="C1217" s="190" t="str">
        <f t="shared" si="56"/>
        <v/>
      </c>
      <c r="D1217" s="190" t="str">
        <f t="shared" si="57"/>
        <v/>
      </c>
      <c r="E1217" s="190"/>
    </row>
    <row r="1218" spans="1:5" ht="15">
      <c r="A1218" s="190" t="str">
        <f t="shared" si="58"/>
        <v/>
      </c>
      <c r="B1218" s="190" t="str">
        <f>IF(LEFT('$Misc'!AD17,5)="ERROR","",IF(COUNTIF('CSV-Stat'!$E$7:$E$206,'$Misc'!AD17)&gt;0,'$Misc'!AD17,""))</f>
        <v/>
      </c>
      <c r="C1218" s="190" t="str">
        <f t="shared" si="56"/>
        <v/>
      </c>
      <c r="D1218" s="190" t="str">
        <f t="shared" si="57"/>
        <v/>
      </c>
      <c r="E1218" s="190"/>
    </row>
    <row r="1219" spans="1:5" ht="15">
      <c r="A1219" s="190" t="str">
        <f t="shared" si="58"/>
        <v/>
      </c>
      <c r="B1219" s="190" t="str">
        <f>IF(LEFT('$Misc'!AD18,5)="ERROR","",IF(COUNTIF('CSV-Stat'!$E$7:$E$206,'$Misc'!AD18)&gt;0,'$Misc'!AD18,""))</f>
        <v/>
      </c>
      <c r="C1219" s="190" t="str">
        <f t="shared" si="56"/>
        <v/>
      </c>
      <c r="D1219" s="190" t="str">
        <f t="shared" si="57"/>
        <v/>
      </c>
      <c r="E1219" s="190"/>
    </row>
    <row r="1220" spans="1:5" ht="15">
      <c r="A1220" s="190" t="str">
        <f t="shared" si="58"/>
        <v/>
      </c>
      <c r="B1220" s="190" t="str">
        <f>IF(LEFT('$Misc'!AD19,5)="ERROR","",IF(COUNTIF('CSV-Stat'!$E$7:$E$206,'$Misc'!AD19)&gt;0,'$Misc'!AD19,""))</f>
        <v/>
      </c>
      <c r="C1220" s="190" t="str">
        <f t="shared" si="56"/>
        <v/>
      </c>
      <c r="D1220" s="190" t="str">
        <f t="shared" si="57"/>
        <v/>
      </c>
      <c r="E1220" s="190"/>
    </row>
    <row r="1221" spans="1:5" ht="15">
      <c r="A1221" s="190" t="str">
        <f t="shared" si="58"/>
        <v/>
      </c>
      <c r="B1221" s="190" t="str">
        <f>IF(LEFT('$Misc'!AD20,5)="ERROR","",IF(COUNTIF('CSV-Stat'!$E$7:$E$206,'$Misc'!AD20)&gt;0,'$Misc'!AD20,""))</f>
        <v/>
      </c>
      <c r="C1221" s="190" t="str">
        <f t="shared" si="56"/>
        <v/>
      </c>
      <c r="D1221" s="190" t="str">
        <f t="shared" si="57"/>
        <v/>
      </c>
      <c r="E1221" s="190"/>
    </row>
    <row r="1222" spans="1:5" ht="15">
      <c r="A1222" s="190" t="str">
        <f t="shared" si="58"/>
        <v/>
      </c>
      <c r="B1222" s="190" t="str">
        <f>IF(LEFT('$Misc'!AD21,5)="ERROR","",IF(COUNTIF('CSV-Stat'!$E$7:$E$206,'$Misc'!AD21)&gt;0,'$Misc'!AD21,""))</f>
        <v/>
      </c>
      <c r="C1222" s="190" t="str">
        <f t="shared" si="56"/>
        <v/>
      </c>
      <c r="D1222" s="190" t="str">
        <f t="shared" si="57"/>
        <v/>
      </c>
      <c r="E1222" s="190"/>
    </row>
    <row r="1223" spans="1:5" ht="15">
      <c r="A1223" s="190" t="str">
        <f t="shared" si="58"/>
        <v/>
      </c>
      <c r="B1223" s="190" t="str">
        <f>IF(LEFT('$Misc'!AD22,5)="ERROR","",IF(COUNTIF('CSV-Stat'!$E$7:$E$206,'$Misc'!AD22)&gt;0,'$Misc'!AD22,""))</f>
        <v/>
      </c>
      <c r="C1223" s="190" t="str">
        <f t="shared" si="56"/>
        <v/>
      </c>
      <c r="D1223" s="190" t="str">
        <f t="shared" si="57"/>
        <v/>
      </c>
      <c r="E1223" s="190"/>
    </row>
    <row r="1224" spans="1:5" ht="15">
      <c r="A1224" s="190" t="str">
        <f t="shared" si="58"/>
        <v/>
      </c>
      <c r="B1224" s="190" t="str">
        <f>IF(LEFT('$Misc'!AD23,5)="ERROR","",IF(COUNTIF('CSV-Stat'!$E$7:$E$206,'$Misc'!AD23)&gt;0,'$Misc'!AD23,""))</f>
        <v/>
      </c>
      <c r="C1224" s="190" t="str">
        <f t="shared" ref="C1224:C1287" si="59">IF(B1224="","","Tstat Sch "&amp;RIGHT(LEFT(B1224,25),11)&amp;",")</f>
        <v/>
      </c>
      <c r="D1224" s="190" t="str">
        <f t="shared" ref="D1224:D1287" si="60">IF(B1224="","","Tstat Sch "&amp;LEFT(B1224,11)&amp;" ;")</f>
        <v/>
      </c>
      <c r="E1224" s="190"/>
    </row>
    <row r="1225" spans="1:5" ht="15">
      <c r="A1225" s="190" t="str">
        <f t="shared" si="58"/>
        <v/>
      </c>
      <c r="B1225" s="190" t="str">
        <f>IF(LEFT('$Misc'!AD24,5)="ERROR","",IF(COUNTIF('CSV-Stat'!$E$7:$E$206,'$Misc'!AD24)&gt;0,'$Misc'!AD24,""))</f>
        <v/>
      </c>
      <c r="C1225" s="190" t="str">
        <f t="shared" si="59"/>
        <v/>
      </c>
      <c r="D1225" s="190" t="str">
        <f t="shared" si="60"/>
        <v/>
      </c>
      <c r="E1225" s="190"/>
    </row>
    <row r="1226" spans="1:5" ht="15">
      <c r="A1226" s="190" t="str">
        <f t="shared" si="58"/>
        <v/>
      </c>
      <c r="B1226" s="190" t="str">
        <f>IF(LEFT('$Misc'!AD25,5)="ERROR","",IF(COUNTIF('CSV-Stat'!$E$7:$E$206,'$Misc'!AD25)&gt;0,'$Misc'!AD25,""))</f>
        <v/>
      </c>
      <c r="C1226" s="190" t="str">
        <f t="shared" si="59"/>
        <v/>
      </c>
      <c r="D1226" s="190" t="str">
        <f t="shared" si="60"/>
        <v/>
      </c>
      <c r="E1226" s="190"/>
    </row>
    <row r="1227" spans="1:5" ht="15">
      <c r="A1227" s="190" t="str">
        <f t="shared" si="58"/>
        <v/>
      </c>
      <c r="B1227" s="190" t="str">
        <f>IF(LEFT('$Misc'!AD26,5)="ERROR","",IF(COUNTIF('CSV-Stat'!$E$7:$E$206,'$Misc'!AD26)&gt;0,'$Misc'!AD26,""))</f>
        <v/>
      </c>
      <c r="C1227" s="190" t="str">
        <f t="shared" si="59"/>
        <v/>
      </c>
      <c r="D1227" s="190" t="str">
        <f t="shared" si="60"/>
        <v/>
      </c>
      <c r="E1227" s="190"/>
    </row>
    <row r="1228" spans="1:5" ht="15">
      <c r="A1228" s="190" t="str">
        <f t="shared" si="58"/>
        <v/>
      </c>
      <c r="B1228" s="190" t="str">
        <f>IF(LEFT('$Misc'!AD27,5)="ERROR","",IF(COUNTIF('CSV-Stat'!$E$7:$E$206,'$Misc'!AD27)&gt;0,'$Misc'!AD27,""))</f>
        <v/>
      </c>
      <c r="C1228" s="190" t="str">
        <f t="shared" si="59"/>
        <v/>
      </c>
      <c r="D1228" s="190" t="str">
        <f t="shared" si="60"/>
        <v/>
      </c>
      <c r="E1228" s="190"/>
    </row>
    <row r="1229" spans="1:5" ht="15">
      <c r="A1229" s="190" t="str">
        <f t="shared" si="58"/>
        <v/>
      </c>
      <c r="B1229" s="190" t="str">
        <f>IF(LEFT('$Misc'!AD28,5)="ERROR","",IF(COUNTIF('CSV-Stat'!$E$7:$E$206,'$Misc'!AD28)&gt;0,'$Misc'!AD28,""))</f>
        <v/>
      </c>
      <c r="C1229" s="190" t="str">
        <f t="shared" si="59"/>
        <v/>
      </c>
      <c r="D1229" s="190" t="str">
        <f t="shared" si="60"/>
        <v/>
      </c>
      <c r="E1229" s="190"/>
    </row>
    <row r="1230" spans="1:5" ht="15">
      <c r="A1230" s="190" t="str">
        <f t="shared" ca="1" si="58"/>
        <v/>
      </c>
      <c r="B1230" s="190" t="str">
        <f ca="1">IF(LEFT('$Misc'!AD29,5)="ERROR","",IF(COUNTIF('CSV-Stat'!$E$7:$E$206,'$Misc'!AD29)&gt;0,'$Misc'!AD29,""))</f>
        <v/>
      </c>
      <c r="C1230" s="190" t="str">
        <f t="shared" ca="1" si="59"/>
        <v/>
      </c>
      <c r="D1230" s="190" t="str">
        <f t="shared" ca="1" si="60"/>
        <v/>
      </c>
      <c r="E1230" s="190"/>
    </row>
    <row r="1231" spans="1:5" ht="15">
      <c r="A1231" s="190" t="str">
        <f t="shared" ca="1" si="58"/>
        <v/>
      </c>
      <c r="B1231" s="190" t="str">
        <f ca="1">IF(LEFT('$Misc'!AD30,5)="ERROR","",IF(COUNTIF('CSV-Stat'!$E$7:$E$206,'$Misc'!AD30)&gt;0,'$Misc'!AD30,""))</f>
        <v/>
      </c>
      <c r="C1231" s="190" t="str">
        <f t="shared" ca="1" si="59"/>
        <v/>
      </c>
      <c r="D1231" s="190" t="str">
        <f t="shared" ca="1" si="60"/>
        <v/>
      </c>
      <c r="E1231" s="190"/>
    </row>
    <row r="1232" spans="1:5" ht="15">
      <c r="A1232" s="190" t="str">
        <f t="shared" ca="1" si="58"/>
        <v/>
      </c>
      <c r="B1232" s="190" t="str">
        <f ca="1">IF(LEFT('$Misc'!AD31,5)="ERROR","",IF(COUNTIF('CSV-Stat'!$E$7:$E$206,'$Misc'!AD31)&gt;0,'$Misc'!AD31,""))</f>
        <v/>
      </c>
      <c r="C1232" s="190" t="str">
        <f t="shared" ca="1" si="59"/>
        <v/>
      </c>
      <c r="D1232" s="190" t="str">
        <f t="shared" ca="1" si="60"/>
        <v/>
      </c>
      <c r="E1232" s="190"/>
    </row>
    <row r="1233" spans="1:5" ht="15">
      <c r="A1233" s="190" t="str">
        <f t="shared" ca="1" si="58"/>
        <v/>
      </c>
      <c r="B1233" s="190" t="str">
        <f ca="1">IF(LEFT('$Misc'!AD32,5)="ERROR","",IF(COUNTIF('CSV-Stat'!$E$7:$E$206,'$Misc'!AD32)&gt;0,'$Misc'!AD32,""))</f>
        <v/>
      </c>
      <c r="C1233" s="190" t="str">
        <f t="shared" ca="1" si="59"/>
        <v/>
      </c>
      <c r="D1233" s="190" t="str">
        <f t="shared" ca="1" si="60"/>
        <v/>
      </c>
      <c r="E1233" s="190"/>
    </row>
    <row r="1234" spans="1:5" ht="15">
      <c r="A1234" s="190" t="str">
        <f t="shared" ca="1" si="58"/>
        <v/>
      </c>
      <c r="B1234" s="190" t="str">
        <f ca="1">IF(LEFT('$Misc'!AD33,5)="ERROR","",IF(COUNTIF('CSV-Stat'!$E$7:$E$206,'$Misc'!AD33)&gt;0,'$Misc'!AD33,""))</f>
        <v/>
      </c>
      <c r="C1234" s="190" t="str">
        <f t="shared" ca="1" si="59"/>
        <v/>
      </c>
      <c r="D1234" s="190" t="str">
        <f t="shared" ca="1" si="60"/>
        <v/>
      </c>
      <c r="E1234" s="190"/>
    </row>
    <row r="1235" spans="1:5" ht="15">
      <c r="A1235" s="190" t="str">
        <f t="shared" ca="1" si="58"/>
        <v/>
      </c>
      <c r="B1235" s="190" t="str">
        <f ca="1">IF(LEFT('$Misc'!AD34,5)="ERROR","",IF(COUNTIF('CSV-Stat'!$E$7:$E$206,'$Misc'!AD34)&gt;0,'$Misc'!AD34,""))</f>
        <v/>
      </c>
      <c r="C1235" s="190" t="str">
        <f t="shared" ca="1" si="59"/>
        <v/>
      </c>
      <c r="D1235" s="190" t="str">
        <f t="shared" ca="1" si="60"/>
        <v/>
      </c>
      <c r="E1235" s="190"/>
    </row>
    <row r="1236" spans="1:5" ht="15">
      <c r="A1236" s="190" t="str">
        <f t="shared" ca="1" si="58"/>
        <v/>
      </c>
      <c r="B1236" s="190" t="str">
        <f ca="1">IF(LEFT('$Misc'!AD35,5)="ERROR","",IF(COUNTIF('CSV-Stat'!$E$7:$E$206,'$Misc'!AD35)&gt;0,'$Misc'!AD35,""))</f>
        <v/>
      </c>
      <c r="C1236" s="190" t="str">
        <f t="shared" ca="1" si="59"/>
        <v/>
      </c>
      <c r="D1236" s="190" t="str">
        <f t="shared" ca="1" si="60"/>
        <v/>
      </c>
      <c r="E1236" s="190"/>
    </row>
    <row r="1237" spans="1:5" ht="15">
      <c r="A1237" s="190" t="str">
        <f t="shared" ca="1" si="58"/>
        <v/>
      </c>
      <c r="B1237" s="190" t="str">
        <f ca="1">IF(LEFT('$Misc'!AD36,5)="ERROR","",IF(COUNTIF('CSV-Stat'!$E$7:$E$206,'$Misc'!AD36)&gt;0,'$Misc'!AD36,""))</f>
        <v/>
      </c>
      <c r="C1237" s="190" t="str">
        <f t="shared" ca="1" si="59"/>
        <v/>
      </c>
      <c r="D1237" s="190" t="str">
        <f t="shared" ca="1" si="60"/>
        <v/>
      </c>
      <c r="E1237" s="190"/>
    </row>
    <row r="1238" spans="1:5" ht="15">
      <c r="A1238" s="190" t="str">
        <f t="shared" ca="1" si="58"/>
        <v/>
      </c>
      <c r="B1238" s="190" t="str">
        <f ca="1">IF(LEFT('$Misc'!AD37,5)="ERROR","",IF(COUNTIF('CSV-Stat'!$E$7:$E$206,'$Misc'!AD37)&gt;0,'$Misc'!AD37,""))</f>
        <v/>
      </c>
      <c r="C1238" s="190" t="str">
        <f t="shared" ca="1" si="59"/>
        <v/>
      </c>
      <c r="D1238" s="190" t="str">
        <f t="shared" ca="1" si="60"/>
        <v/>
      </c>
      <c r="E1238" s="190"/>
    </row>
    <row r="1239" spans="1:5" ht="15">
      <c r="A1239" s="190" t="str">
        <f t="shared" ca="1" si="58"/>
        <v/>
      </c>
      <c r="B1239" s="190" t="str">
        <f ca="1">IF(LEFT('$Misc'!AD38,5)="ERROR","",IF(COUNTIF('CSV-Stat'!$E$7:$E$206,'$Misc'!AD38)&gt;0,'$Misc'!AD38,""))</f>
        <v/>
      </c>
      <c r="C1239" s="190" t="str">
        <f t="shared" ca="1" si="59"/>
        <v/>
      </c>
      <c r="D1239" s="190" t="str">
        <f t="shared" ca="1" si="60"/>
        <v/>
      </c>
      <c r="E1239" s="190"/>
    </row>
    <row r="1240" spans="1:5" ht="15">
      <c r="A1240" s="190" t="str">
        <f t="shared" ca="1" si="58"/>
        <v/>
      </c>
      <c r="B1240" s="190" t="str">
        <f ca="1">IF(LEFT('$Misc'!AD39,5)="ERROR","",IF(COUNTIF('CSV-Stat'!$E$7:$E$206,'$Misc'!AD39)&gt;0,'$Misc'!AD39,""))</f>
        <v/>
      </c>
      <c r="C1240" s="190" t="str">
        <f t="shared" ca="1" si="59"/>
        <v/>
      </c>
      <c r="D1240" s="190" t="str">
        <f t="shared" ca="1" si="60"/>
        <v/>
      </c>
      <c r="E1240" s="190"/>
    </row>
    <row r="1241" spans="1:5" ht="15">
      <c r="A1241" s="190" t="str">
        <f t="shared" ca="1" si="58"/>
        <v/>
      </c>
      <c r="B1241" s="190" t="str">
        <f ca="1">IF(LEFT('$Misc'!AD40,5)="ERROR","",IF(COUNTIF('CSV-Stat'!$E$7:$E$206,'$Misc'!AD40)&gt;0,'$Misc'!AD40,""))</f>
        <v/>
      </c>
      <c r="C1241" s="190" t="str">
        <f t="shared" ca="1" si="59"/>
        <v/>
      </c>
      <c r="D1241" s="190" t="str">
        <f t="shared" ca="1" si="60"/>
        <v/>
      </c>
      <c r="E1241" s="190"/>
    </row>
    <row r="1242" spans="1:5" ht="15">
      <c r="A1242" s="190" t="str">
        <f t="shared" ca="1" si="58"/>
        <v/>
      </c>
      <c r="B1242" s="190" t="str">
        <f ca="1">IF(LEFT('$Misc'!AD41,5)="ERROR","",IF(COUNTIF('CSV-Stat'!$E$7:$E$206,'$Misc'!AD41)&gt;0,'$Misc'!AD41,""))</f>
        <v/>
      </c>
      <c r="C1242" s="190" t="str">
        <f t="shared" ca="1" si="59"/>
        <v/>
      </c>
      <c r="D1242" s="190" t="str">
        <f t="shared" ca="1" si="60"/>
        <v/>
      </c>
      <c r="E1242" s="190"/>
    </row>
    <row r="1243" spans="1:5" ht="15">
      <c r="A1243" s="190" t="str">
        <f t="shared" ca="1" si="58"/>
        <v/>
      </c>
      <c r="B1243" s="190" t="str">
        <f ca="1">IF(LEFT('$Misc'!AD42,5)="ERROR","",IF(COUNTIF('CSV-Stat'!$E$7:$E$206,'$Misc'!AD42)&gt;0,'$Misc'!AD42,""))</f>
        <v/>
      </c>
      <c r="C1243" s="190" t="str">
        <f t="shared" ca="1" si="59"/>
        <v/>
      </c>
      <c r="D1243" s="190" t="str">
        <f t="shared" ca="1" si="60"/>
        <v/>
      </c>
      <c r="E1243" s="190"/>
    </row>
    <row r="1244" spans="1:5" ht="15">
      <c r="A1244" s="190" t="str">
        <f t="shared" ca="1" si="58"/>
        <v/>
      </c>
      <c r="B1244" s="190" t="str">
        <f ca="1">IF(LEFT('$Misc'!AD43,5)="ERROR","",IF(COUNTIF('CSV-Stat'!$E$7:$E$206,'$Misc'!AD43)&gt;0,'$Misc'!AD43,""))</f>
        <v/>
      </c>
      <c r="C1244" s="190" t="str">
        <f t="shared" ca="1" si="59"/>
        <v/>
      </c>
      <c r="D1244" s="190" t="str">
        <f t="shared" ca="1" si="60"/>
        <v/>
      </c>
      <c r="E1244" s="190"/>
    </row>
    <row r="1245" spans="1:5" ht="15">
      <c r="A1245" s="190" t="str">
        <f t="shared" ca="1" si="58"/>
        <v/>
      </c>
      <c r="B1245" s="190" t="str">
        <f ca="1">IF(LEFT('$Misc'!AD44,5)="ERROR","",IF(COUNTIF('CSV-Stat'!$E$7:$E$206,'$Misc'!AD44)&gt;0,'$Misc'!AD44,""))</f>
        <v/>
      </c>
      <c r="C1245" s="190" t="str">
        <f t="shared" ca="1" si="59"/>
        <v/>
      </c>
      <c r="D1245" s="190" t="str">
        <f t="shared" ca="1" si="60"/>
        <v/>
      </c>
      <c r="E1245" s="190"/>
    </row>
    <row r="1246" spans="1:5" ht="15">
      <c r="A1246" s="190" t="str">
        <f t="shared" ca="1" si="58"/>
        <v/>
      </c>
      <c r="B1246" s="190" t="str">
        <f ca="1">IF(LEFT('$Misc'!AD45,5)="ERROR","",IF(COUNTIF('CSV-Stat'!$E$7:$E$206,'$Misc'!AD45)&gt;0,'$Misc'!AD45,""))</f>
        <v/>
      </c>
      <c r="C1246" s="190" t="str">
        <f t="shared" ca="1" si="59"/>
        <v/>
      </c>
      <c r="D1246" s="190" t="str">
        <f t="shared" ca="1" si="60"/>
        <v/>
      </c>
      <c r="E1246" s="190"/>
    </row>
    <row r="1247" spans="1:5" ht="15">
      <c r="A1247" s="190" t="str">
        <f t="shared" ca="1" si="58"/>
        <v/>
      </c>
      <c r="B1247" s="190" t="str">
        <f ca="1">IF(LEFT('$Misc'!AD46,5)="ERROR","",IF(COUNTIF('CSV-Stat'!$E$7:$E$206,'$Misc'!AD46)&gt;0,'$Misc'!AD46,""))</f>
        <v/>
      </c>
      <c r="C1247" s="190" t="str">
        <f t="shared" ca="1" si="59"/>
        <v/>
      </c>
      <c r="D1247" s="190" t="str">
        <f t="shared" ca="1" si="60"/>
        <v/>
      </c>
      <c r="E1247" s="190"/>
    </row>
    <row r="1248" spans="1:5" ht="15">
      <c r="A1248" s="190" t="str">
        <f t="shared" ca="1" si="58"/>
        <v/>
      </c>
      <c r="B1248" s="190" t="str">
        <f ca="1">IF(LEFT('$Misc'!AD47,5)="ERROR","",IF(COUNTIF('CSV-Stat'!$E$7:$E$206,'$Misc'!AD47)&gt;0,'$Misc'!AD47,""))</f>
        <v/>
      </c>
      <c r="C1248" s="190" t="str">
        <f t="shared" ca="1" si="59"/>
        <v/>
      </c>
      <c r="D1248" s="190" t="str">
        <f t="shared" ca="1" si="60"/>
        <v/>
      </c>
      <c r="E1248" s="190"/>
    </row>
    <row r="1249" spans="1:5" ht="15">
      <c r="A1249" s="190" t="str">
        <f t="shared" ca="1" si="58"/>
        <v/>
      </c>
      <c r="B1249" s="190" t="str">
        <f ca="1">IF(LEFT('$Misc'!AD48,5)="ERROR","",IF(COUNTIF('CSV-Stat'!$E$7:$E$206,'$Misc'!AD48)&gt;0,'$Misc'!AD48,""))</f>
        <v/>
      </c>
      <c r="C1249" s="190" t="str">
        <f t="shared" ca="1" si="59"/>
        <v/>
      </c>
      <c r="D1249" s="190" t="str">
        <f t="shared" ca="1" si="60"/>
        <v/>
      </c>
      <c r="E1249" s="190"/>
    </row>
    <row r="1250" spans="1:5" ht="15">
      <c r="A1250" s="190" t="str">
        <f t="shared" ca="1" si="58"/>
        <v/>
      </c>
      <c r="B1250" s="190" t="str">
        <f ca="1">IF(LEFT('$Misc'!AD49,5)="ERROR","",IF(COUNTIF('CSV-Stat'!$E$7:$E$206,'$Misc'!AD49)&gt;0,'$Misc'!AD49,""))</f>
        <v/>
      </c>
      <c r="C1250" s="190" t="str">
        <f t="shared" ca="1" si="59"/>
        <v/>
      </c>
      <c r="D1250" s="190" t="str">
        <f t="shared" ca="1" si="60"/>
        <v/>
      </c>
      <c r="E1250" s="190"/>
    </row>
    <row r="1251" spans="1:5" ht="15">
      <c r="A1251" s="190" t="str">
        <f t="shared" ca="1" si="58"/>
        <v/>
      </c>
      <c r="B1251" s="190" t="str">
        <f ca="1">IF(LEFT('$Misc'!AD50,5)="ERROR","",IF(COUNTIF('CSV-Stat'!$E$7:$E$206,'$Misc'!AD50)&gt;0,'$Misc'!AD50,""))</f>
        <v/>
      </c>
      <c r="C1251" s="190" t="str">
        <f t="shared" ca="1" si="59"/>
        <v/>
      </c>
      <c r="D1251" s="190" t="str">
        <f t="shared" ca="1" si="60"/>
        <v/>
      </c>
      <c r="E1251" s="190"/>
    </row>
    <row r="1252" spans="1:5" ht="15">
      <c r="A1252" s="190" t="str">
        <f t="shared" ca="1" si="58"/>
        <v/>
      </c>
      <c r="B1252" s="190" t="str">
        <f ca="1">IF(LEFT('$Misc'!AD51,5)="ERROR","",IF(COUNTIF('CSV-Stat'!$E$7:$E$206,'$Misc'!AD51)&gt;0,'$Misc'!AD51,""))</f>
        <v/>
      </c>
      <c r="C1252" s="190" t="str">
        <f t="shared" ca="1" si="59"/>
        <v/>
      </c>
      <c r="D1252" s="190" t="str">
        <f t="shared" ca="1" si="60"/>
        <v/>
      </c>
      <c r="E1252" s="190"/>
    </row>
    <row r="1253" spans="1:5" ht="15">
      <c r="A1253" s="190" t="str">
        <f t="shared" ca="1" si="58"/>
        <v/>
      </c>
      <c r="B1253" s="190" t="str">
        <f ca="1">IF(LEFT('$Misc'!AD52,5)="ERROR","",IF(COUNTIF('CSV-Stat'!$E$7:$E$206,'$Misc'!AD52)&gt;0,'$Misc'!AD52,""))</f>
        <v/>
      </c>
      <c r="C1253" s="190" t="str">
        <f t="shared" ca="1" si="59"/>
        <v/>
      </c>
      <c r="D1253" s="190" t="str">
        <f t="shared" ca="1" si="60"/>
        <v/>
      </c>
      <c r="E1253" s="190"/>
    </row>
    <row r="1254" spans="1:5" ht="15">
      <c r="A1254" s="190" t="str">
        <f t="shared" ca="1" si="58"/>
        <v/>
      </c>
      <c r="B1254" s="190" t="str">
        <f ca="1">IF(LEFT('$Misc'!AD53,5)="ERROR","",IF(COUNTIF('CSV-Stat'!$E$7:$E$206,'$Misc'!AD53)&gt;0,'$Misc'!AD53,""))</f>
        <v/>
      </c>
      <c r="C1254" s="190" t="str">
        <f t="shared" ca="1" si="59"/>
        <v/>
      </c>
      <c r="D1254" s="190" t="str">
        <f t="shared" ca="1" si="60"/>
        <v/>
      </c>
      <c r="E1254" s="190"/>
    </row>
    <row r="1255" spans="1:5" ht="15">
      <c r="A1255" s="190" t="str">
        <f t="shared" ca="1" si="58"/>
        <v/>
      </c>
      <c r="B1255" s="190" t="str">
        <f ca="1">IF(LEFT('$Misc'!AD54,5)="ERROR","",IF(COUNTIF('CSV-Stat'!$E$7:$E$206,'$Misc'!AD54)&gt;0,'$Misc'!AD54,""))</f>
        <v/>
      </c>
      <c r="C1255" s="190" t="str">
        <f t="shared" ca="1" si="59"/>
        <v/>
      </c>
      <c r="D1255" s="190" t="str">
        <f t="shared" ca="1" si="60"/>
        <v/>
      </c>
      <c r="E1255" s="190"/>
    </row>
    <row r="1256" spans="1:5" ht="15">
      <c r="A1256" s="190" t="str">
        <f t="shared" ca="1" si="58"/>
        <v/>
      </c>
      <c r="B1256" s="190" t="str">
        <f ca="1">IF(LEFT('$Misc'!AD55,5)="ERROR","",IF(COUNTIF('CSV-Stat'!$E$7:$E$206,'$Misc'!AD55)&gt;0,'$Misc'!AD55,""))</f>
        <v/>
      </c>
      <c r="C1256" s="190" t="str">
        <f t="shared" ca="1" si="59"/>
        <v/>
      </c>
      <c r="D1256" s="190" t="str">
        <f t="shared" ca="1" si="60"/>
        <v/>
      </c>
      <c r="E1256" s="190"/>
    </row>
    <row r="1257" spans="1:5" ht="15">
      <c r="A1257" s="190" t="str">
        <f t="shared" ca="1" si="58"/>
        <v/>
      </c>
      <c r="B1257" s="190" t="str">
        <f ca="1">IF(LEFT('$Misc'!AD56,5)="ERROR","",IF(COUNTIF('CSV-Stat'!$E$7:$E$206,'$Misc'!AD56)&gt;0,'$Misc'!AD56,""))</f>
        <v/>
      </c>
      <c r="C1257" s="190" t="str">
        <f t="shared" ca="1" si="59"/>
        <v/>
      </c>
      <c r="D1257" s="190" t="str">
        <f t="shared" ca="1" si="60"/>
        <v/>
      </c>
      <c r="E1257" s="190"/>
    </row>
    <row r="1258" spans="1:5" ht="15">
      <c r="A1258" s="190" t="str">
        <f t="shared" si="58"/>
        <v/>
      </c>
      <c r="B1258" s="190" t="str">
        <f>IF(LEFT('$Misc'!AE7,5)="ERROR","",IF(COUNTIF('CSV-Stat'!$E$7:$E$206,'$Misc'!AE7)&gt;0,'$Misc'!AE7,""))</f>
        <v/>
      </c>
      <c r="C1258" s="190" t="str">
        <f t="shared" si="59"/>
        <v/>
      </c>
      <c r="D1258" s="190" t="str">
        <f t="shared" si="60"/>
        <v/>
      </c>
      <c r="E1258" s="190"/>
    </row>
    <row r="1259" spans="1:5" ht="15">
      <c r="A1259" s="190" t="str">
        <f t="shared" si="58"/>
        <v/>
      </c>
      <c r="B1259" s="190" t="str">
        <f>IF(LEFT('$Misc'!AE8,5)="ERROR","",IF(COUNTIF('CSV-Stat'!$E$7:$E$206,'$Misc'!AE8)&gt;0,'$Misc'!AE8,""))</f>
        <v/>
      </c>
      <c r="C1259" s="190" t="str">
        <f t="shared" si="59"/>
        <v/>
      </c>
      <c r="D1259" s="190" t="str">
        <f t="shared" si="60"/>
        <v/>
      </c>
      <c r="E1259" s="190"/>
    </row>
    <row r="1260" spans="1:5" ht="15">
      <c r="A1260" s="190" t="str">
        <f t="shared" si="58"/>
        <v/>
      </c>
      <c r="B1260" s="190" t="str">
        <f>IF(LEFT('$Misc'!AE9,5)="ERROR","",IF(COUNTIF('CSV-Stat'!$E$7:$E$206,'$Misc'!AE9)&gt;0,'$Misc'!AE9,""))</f>
        <v/>
      </c>
      <c r="C1260" s="190" t="str">
        <f t="shared" si="59"/>
        <v/>
      </c>
      <c r="D1260" s="190" t="str">
        <f t="shared" si="60"/>
        <v/>
      </c>
      <c r="E1260" s="190"/>
    </row>
    <row r="1261" spans="1:5" ht="15">
      <c r="A1261" s="190" t="str">
        <f t="shared" si="58"/>
        <v/>
      </c>
      <c r="B1261" s="190" t="str">
        <f>IF(LEFT('$Misc'!AE10,5)="ERROR","",IF(COUNTIF('CSV-Stat'!$E$7:$E$206,'$Misc'!AE10)&gt;0,'$Misc'!AE10,""))</f>
        <v/>
      </c>
      <c r="C1261" s="190" t="str">
        <f t="shared" si="59"/>
        <v/>
      </c>
      <c r="D1261" s="190" t="str">
        <f t="shared" si="60"/>
        <v/>
      </c>
      <c r="E1261" s="190"/>
    </row>
    <row r="1262" spans="1:5" ht="15">
      <c r="A1262" s="190" t="str">
        <f t="shared" si="58"/>
        <v/>
      </c>
      <c r="B1262" s="190" t="str">
        <f>IF(LEFT('$Misc'!AE11,5)="ERROR","",IF(COUNTIF('CSV-Stat'!$E$7:$E$206,'$Misc'!AE11)&gt;0,'$Misc'!AE11,""))</f>
        <v/>
      </c>
      <c r="C1262" s="190" t="str">
        <f t="shared" si="59"/>
        <v/>
      </c>
      <c r="D1262" s="190" t="str">
        <f t="shared" si="60"/>
        <v/>
      </c>
      <c r="E1262" s="190"/>
    </row>
    <row r="1263" spans="1:5" ht="15">
      <c r="A1263" s="190" t="str">
        <f t="shared" si="58"/>
        <v/>
      </c>
      <c r="B1263" s="190" t="str">
        <f>IF(LEFT('$Misc'!AE12,5)="ERROR","",IF(COUNTIF('CSV-Stat'!$E$7:$E$206,'$Misc'!AE12)&gt;0,'$Misc'!AE12,""))</f>
        <v/>
      </c>
      <c r="C1263" s="190" t="str">
        <f t="shared" si="59"/>
        <v/>
      </c>
      <c r="D1263" s="190" t="str">
        <f t="shared" si="60"/>
        <v/>
      </c>
      <c r="E1263" s="190"/>
    </row>
    <row r="1264" spans="1:5" ht="15">
      <c r="A1264" s="190" t="str">
        <f t="shared" si="58"/>
        <v/>
      </c>
      <c r="B1264" s="190" t="str">
        <f>IF(LEFT('$Misc'!AE13,5)="ERROR","",IF(COUNTIF('CSV-Stat'!$E$7:$E$206,'$Misc'!AE13)&gt;0,'$Misc'!AE13,""))</f>
        <v/>
      </c>
      <c r="C1264" s="190" t="str">
        <f t="shared" si="59"/>
        <v/>
      </c>
      <c r="D1264" s="190" t="str">
        <f t="shared" si="60"/>
        <v/>
      </c>
      <c r="E1264" s="190"/>
    </row>
    <row r="1265" spans="1:5" ht="15">
      <c r="A1265" s="190" t="str">
        <f t="shared" si="58"/>
        <v/>
      </c>
      <c r="B1265" s="190" t="str">
        <f>IF(LEFT('$Misc'!AE14,5)="ERROR","",IF(COUNTIF('CSV-Stat'!$E$7:$E$206,'$Misc'!AE14)&gt;0,'$Misc'!AE14,""))</f>
        <v/>
      </c>
      <c r="C1265" s="190" t="str">
        <f t="shared" si="59"/>
        <v/>
      </c>
      <c r="D1265" s="190" t="str">
        <f t="shared" si="60"/>
        <v/>
      </c>
      <c r="E1265" s="190"/>
    </row>
    <row r="1266" spans="1:5" ht="15">
      <c r="A1266" s="190" t="str">
        <f t="shared" si="58"/>
        <v/>
      </c>
      <c r="B1266" s="190" t="str">
        <f>IF(LEFT('$Misc'!AE15,5)="ERROR","",IF(COUNTIF('CSV-Stat'!$E$7:$E$206,'$Misc'!AE15)&gt;0,'$Misc'!AE15,""))</f>
        <v/>
      </c>
      <c r="C1266" s="190" t="str">
        <f t="shared" si="59"/>
        <v/>
      </c>
      <c r="D1266" s="190" t="str">
        <f t="shared" si="60"/>
        <v/>
      </c>
      <c r="E1266" s="190"/>
    </row>
    <row r="1267" spans="1:5" ht="15">
      <c r="A1267" s="190" t="str">
        <f t="shared" si="58"/>
        <v/>
      </c>
      <c r="B1267" s="190" t="str">
        <f>IF(LEFT('$Misc'!AE16,5)="ERROR","",IF(COUNTIF('CSV-Stat'!$E$7:$E$206,'$Misc'!AE16)&gt;0,'$Misc'!AE16,""))</f>
        <v/>
      </c>
      <c r="C1267" s="190" t="str">
        <f t="shared" si="59"/>
        <v/>
      </c>
      <c r="D1267" s="190" t="str">
        <f t="shared" si="60"/>
        <v/>
      </c>
      <c r="E1267" s="190"/>
    </row>
    <row r="1268" spans="1:5" ht="15">
      <c r="A1268" s="190" t="str">
        <f t="shared" si="58"/>
        <v/>
      </c>
      <c r="B1268" s="190" t="str">
        <f>IF(LEFT('$Misc'!AE17,5)="ERROR","",IF(COUNTIF('CSV-Stat'!$E$7:$E$206,'$Misc'!AE17)&gt;0,'$Misc'!AE17,""))</f>
        <v/>
      </c>
      <c r="C1268" s="190" t="str">
        <f t="shared" si="59"/>
        <v/>
      </c>
      <c r="D1268" s="190" t="str">
        <f t="shared" si="60"/>
        <v/>
      </c>
      <c r="E1268" s="190"/>
    </row>
    <row r="1269" spans="1:5" ht="15">
      <c r="A1269" s="190" t="str">
        <f t="shared" si="58"/>
        <v/>
      </c>
      <c r="B1269" s="190" t="str">
        <f>IF(LEFT('$Misc'!AE18,5)="ERROR","",IF(COUNTIF('CSV-Stat'!$E$7:$E$206,'$Misc'!AE18)&gt;0,'$Misc'!AE18,""))</f>
        <v/>
      </c>
      <c r="C1269" s="190" t="str">
        <f t="shared" si="59"/>
        <v/>
      </c>
      <c r="D1269" s="190" t="str">
        <f t="shared" si="60"/>
        <v/>
      </c>
      <c r="E1269" s="190"/>
    </row>
    <row r="1270" spans="1:5" ht="15">
      <c r="A1270" s="190" t="str">
        <f t="shared" si="58"/>
        <v/>
      </c>
      <c r="B1270" s="190" t="str">
        <f>IF(LEFT('$Misc'!AE19,5)="ERROR","",IF(COUNTIF('CSV-Stat'!$E$7:$E$206,'$Misc'!AE19)&gt;0,'$Misc'!AE19,""))</f>
        <v/>
      </c>
      <c r="C1270" s="190" t="str">
        <f t="shared" si="59"/>
        <v/>
      </c>
      <c r="D1270" s="190" t="str">
        <f t="shared" si="60"/>
        <v/>
      </c>
      <c r="E1270" s="190"/>
    </row>
    <row r="1271" spans="1:5" ht="15">
      <c r="A1271" s="190" t="str">
        <f t="shared" si="58"/>
        <v/>
      </c>
      <c r="B1271" s="190" t="str">
        <f>IF(LEFT('$Misc'!AE20,5)="ERROR","",IF(COUNTIF('CSV-Stat'!$E$7:$E$206,'$Misc'!AE20)&gt;0,'$Misc'!AE20,""))</f>
        <v/>
      </c>
      <c r="C1271" s="190" t="str">
        <f t="shared" si="59"/>
        <v/>
      </c>
      <c r="D1271" s="190" t="str">
        <f t="shared" si="60"/>
        <v/>
      </c>
      <c r="E1271" s="190"/>
    </row>
    <row r="1272" spans="1:5" ht="15">
      <c r="A1272" s="190" t="str">
        <f t="shared" si="58"/>
        <v/>
      </c>
      <c r="B1272" s="190" t="str">
        <f>IF(LEFT('$Misc'!AE21,5)="ERROR","",IF(COUNTIF('CSV-Stat'!$E$7:$E$206,'$Misc'!AE21)&gt;0,'$Misc'!AE21,""))</f>
        <v/>
      </c>
      <c r="C1272" s="190" t="str">
        <f t="shared" si="59"/>
        <v/>
      </c>
      <c r="D1272" s="190" t="str">
        <f t="shared" si="60"/>
        <v/>
      </c>
      <c r="E1272" s="190"/>
    </row>
    <row r="1273" spans="1:5" ht="15">
      <c r="A1273" s="190" t="str">
        <f t="shared" si="58"/>
        <v/>
      </c>
      <c r="B1273" s="190" t="str">
        <f>IF(LEFT('$Misc'!AE22,5)="ERROR","",IF(COUNTIF('CSV-Stat'!$E$7:$E$206,'$Misc'!AE22)&gt;0,'$Misc'!AE22,""))</f>
        <v/>
      </c>
      <c r="C1273" s="190" t="str">
        <f t="shared" si="59"/>
        <v/>
      </c>
      <c r="D1273" s="190" t="str">
        <f t="shared" si="60"/>
        <v/>
      </c>
      <c r="E1273" s="190"/>
    </row>
    <row r="1274" spans="1:5" ht="15">
      <c r="A1274" s="190" t="str">
        <f t="shared" ref="A1274:A1337" si="61">IF(B1274="","","ThermostatSetpoint:DualSetpoint,")</f>
        <v/>
      </c>
      <c r="B1274" s="190" t="str">
        <f>IF(LEFT('$Misc'!AE23,5)="ERROR","",IF(COUNTIF('CSV-Stat'!$E$7:$E$206,'$Misc'!AE23)&gt;0,'$Misc'!AE23,""))</f>
        <v/>
      </c>
      <c r="C1274" s="190" t="str">
        <f t="shared" si="59"/>
        <v/>
      </c>
      <c r="D1274" s="190" t="str">
        <f t="shared" si="60"/>
        <v/>
      </c>
      <c r="E1274" s="190"/>
    </row>
    <row r="1275" spans="1:5" ht="15">
      <c r="A1275" s="190" t="str">
        <f t="shared" si="61"/>
        <v/>
      </c>
      <c r="B1275" s="190" t="str">
        <f>IF(LEFT('$Misc'!AE24,5)="ERROR","",IF(COUNTIF('CSV-Stat'!$E$7:$E$206,'$Misc'!AE24)&gt;0,'$Misc'!AE24,""))</f>
        <v/>
      </c>
      <c r="C1275" s="190" t="str">
        <f t="shared" si="59"/>
        <v/>
      </c>
      <c r="D1275" s="190" t="str">
        <f t="shared" si="60"/>
        <v/>
      </c>
      <c r="E1275" s="190"/>
    </row>
    <row r="1276" spans="1:5" ht="15">
      <c r="A1276" s="190" t="str">
        <f t="shared" si="61"/>
        <v/>
      </c>
      <c r="B1276" s="190" t="str">
        <f>IF(LEFT('$Misc'!AE25,5)="ERROR","",IF(COUNTIF('CSV-Stat'!$E$7:$E$206,'$Misc'!AE25)&gt;0,'$Misc'!AE25,""))</f>
        <v/>
      </c>
      <c r="C1276" s="190" t="str">
        <f t="shared" si="59"/>
        <v/>
      </c>
      <c r="D1276" s="190" t="str">
        <f t="shared" si="60"/>
        <v/>
      </c>
      <c r="E1276" s="190"/>
    </row>
    <row r="1277" spans="1:5" ht="15">
      <c r="A1277" s="190" t="str">
        <f t="shared" si="61"/>
        <v/>
      </c>
      <c r="B1277" s="190" t="str">
        <f>IF(LEFT('$Misc'!AE26,5)="ERROR","",IF(COUNTIF('CSV-Stat'!$E$7:$E$206,'$Misc'!AE26)&gt;0,'$Misc'!AE26,""))</f>
        <v/>
      </c>
      <c r="C1277" s="190" t="str">
        <f t="shared" si="59"/>
        <v/>
      </c>
      <c r="D1277" s="190" t="str">
        <f t="shared" si="60"/>
        <v/>
      </c>
      <c r="E1277" s="190"/>
    </row>
    <row r="1278" spans="1:5" ht="15">
      <c r="A1278" s="190" t="str">
        <f t="shared" si="61"/>
        <v/>
      </c>
      <c r="B1278" s="190" t="str">
        <f>IF(LEFT('$Misc'!AE27,5)="ERROR","",IF(COUNTIF('CSV-Stat'!$E$7:$E$206,'$Misc'!AE27)&gt;0,'$Misc'!AE27,""))</f>
        <v/>
      </c>
      <c r="C1278" s="190" t="str">
        <f t="shared" si="59"/>
        <v/>
      </c>
      <c r="D1278" s="190" t="str">
        <f t="shared" si="60"/>
        <v/>
      </c>
      <c r="E1278" s="190"/>
    </row>
    <row r="1279" spans="1:5" ht="15">
      <c r="A1279" s="190" t="str">
        <f t="shared" si="61"/>
        <v/>
      </c>
      <c r="B1279" s="190" t="str">
        <f>IF(LEFT('$Misc'!AE28,5)="ERROR","",IF(COUNTIF('CSV-Stat'!$E$7:$E$206,'$Misc'!AE28)&gt;0,'$Misc'!AE28,""))</f>
        <v/>
      </c>
      <c r="C1279" s="190" t="str">
        <f t="shared" si="59"/>
        <v/>
      </c>
      <c r="D1279" s="190" t="str">
        <f t="shared" si="60"/>
        <v/>
      </c>
      <c r="E1279" s="190"/>
    </row>
    <row r="1280" spans="1:5" ht="15">
      <c r="A1280" s="190" t="str">
        <f t="shared" si="61"/>
        <v/>
      </c>
      <c r="B1280" s="190" t="str">
        <f>IF(LEFT('$Misc'!AE29,5)="ERROR","",IF(COUNTIF('CSV-Stat'!$E$7:$E$206,'$Misc'!AE29)&gt;0,'$Misc'!AE29,""))</f>
        <v/>
      </c>
      <c r="C1280" s="190" t="str">
        <f t="shared" si="59"/>
        <v/>
      </c>
      <c r="D1280" s="190" t="str">
        <f t="shared" si="60"/>
        <v/>
      </c>
      <c r="E1280" s="190"/>
    </row>
    <row r="1281" spans="1:5" ht="15">
      <c r="A1281" s="190" t="str">
        <f t="shared" ca="1" si="61"/>
        <v/>
      </c>
      <c r="B1281" s="190" t="str">
        <f ca="1">IF(LEFT('$Misc'!AE30,5)="ERROR","",IF(COUNTIF('CSV-Stat'!$E$7:$E$206,'$Misc'!AE30)&gt;0,'$Misc'!AE30,""))</f>
        <v/>
      </c>
      <c r="C1281" s="190" t="str">
        <f t="shared" ca="1" si="59"/>
        <v/>
      </c>
      <c r="D1281" s="190" t="str">
        <f t="shared" ca="1" si="60"/>
        <v/>
      </c>
      <c r="E1281" s="190"/>
    </row>
    <row r="1282" spans="1:5" ht="15">
      <c r="A1282" s="190" t="str">
        <f t="shared" ca="1" si="61"/>
        <v/>
      </c>
      <c r="B1282" s="190" t="str">
        <f ca="1">IF(LEFT('$Misc'!AE31,5)="ERROR","",IF(COUNTIF('CSV-Stat'!$E$7:$E$206,'$Misc'!AE31)&gt;0,'$Misc'!AE31,""))</f>
        <v/>
      </c>
      <c r="C1282" s="190" t="str">
        <f t="shared" ca="1" si="59"/>
        <v/>
      </c>
      <c r="D1282" s="190" t="str">
        <f t="shared" ca="1" si="60"/>
        <v/>
      </c>
      <c r="E1282" s="190"/>
    </row>
    <row r="1283" spans="1:5" ht="15">
      <c r="A1283" s="190" t="str">
        <f t="shared" ca="1" si="61"/>
        <v/>
      </c>
      <c r="B1283" s="190" t="str">
        <f ca="1">IF(LEFT('$Misc'!AE32,5)="ERROR","",IF(COUNTIF('CSV-Stat'!$E$7:$E$206,'$Misc'!AE32)&gt;0,'$Misc'!AE32,""))</f>
        <v/>
      </c>
      <c r="C1283" s="190" t="str">
        <f t="shared" ca="1" si="59"/>
        <v/>
      </c>
      <c r="D1283" s="190" t="str">
        <f t="shared" ca="1" si="60"/>
        <v/>
      </c>
      <c r="E1283" s="190"/>
    </row>
    <row r="1284" spans="1:5" ht="15">
      <c r="A1284" s="190" t="str">
        <f t="shared" ca="1" si="61"/>
        <v/>
      </c>
      <c r="B1284" s="190" t="str">
        <f ca="1">IF(LEFT('$Misc'!AE33,5)="ERROR","",IF(COUNTIF('CSV-Stat'!$E$7:$E$206,'$Misc'!AE33)&gt;0,'$Misc'!AE33,""))</f>
        <v/>
      </c>
      <c r="C1284" s="190" t="str">
        <f t="shared" ca="1" si="59"/>
        <v/>
      </c>
      <c r="D1284" s="190" t="str">
        <f t="shared" ca="1" si="60"/>
        <v/>
      </c>
      <c r="E1284" s="190"/>
    </row>
    <row r="1285" spans="1:5" ht="15">
      <c r="A1285" s="190" t="str">
        <f t="shared" ca="1" si="61"/>
        <v/>
      </c>
      <c r="B1285" s="190" t="str">
        <f ca="1">IF(LEFT('$Misc'!AE34,5)="ERROR","",IF(COUNTIF('CSV-Stat'!$E$7:$E$206,'$Misc'!AE34)&gt;0,'$Misc'!AE34,""))</f>
        <v/>
      </c>
      <c r="C1285" s="190" t="str">
        <f t="shared" ca="1" si="59"/>
        <v/>
      </c>
      <c r="D1285" s="190" t="str">
        <f t="shared" ca="1" si="60"/>
        <v/>
      </c>
      <c r="E1285" s="190"/>
    </row>
    <row r="1286" spans="1:5" ht="15">
      <c r="A1286" s="190" t="str">
        <f t="shared" ca="1" si="61"/>
        <v/>
      </c>
      <c r="B1286" s="190" t="str">
        <f ca="1">IF(LEFT('$Misc'!AE35,5)="ERROR","",IF(COUNTIF('CSV-Stat'!$E$7:$E$206,'$Misc'!AE35)&gt;0,'$Misc'!AE35,""))</f>
        <v/>
      </c>
      <c r="C1286" s="190" t="str">
        <f t="shared" ca="1" si="59"/>
        <v/>
      </c>
      <c r="D1286" s="190" t="str">
        <f t="shared" ca="1" si="60"/>
        <v/>
      </c>
      <c r="E1286" s="190"/>
    </row>
    <row r="1287" spans="1:5" ht="15">
      <c r="A1287" s="190" t="str">
        <f t="shared" ca="1" si="61"/>
        <v/>
      </c>
      <c r="B1287" s="190" t="str">
        <f ca="1">IF(LEFT('$Misc'!AE36,5)="ERROR","",IF(COUNTIF('CSV-Stat'!$E$7:$E$206,'$Misc'!AE36)&gt;0,'$Misc'!AE36,""))</f>
        <v/>
      </c>
      <c r="C1287" s="190" t="str">
        <f t="shared" ca="1" si="59"/>
        <v/>
      </c>
      <c r="D1287" s="190" t="str">
        <f t="shared" ca="1" si="60"/>
        <v/>
      </c>
      <c r="E1287" s="190"/>
    </row>
    <row r="1288" spans="1:5" ht="15">
      <c r="A1288" s="190" t="str">
        <f t="shared" ca="1" si="61"/>
        <v/>
      </c>
      <c r="B1288" s="190" t="str">
        <f ca="1">IF(LEFT('$Misc'!AE37,5)="ERROR","",IF(COUNTIF('CSV-Stat'!$E$7:$E$206,'$Misc'!AE37)&gt;0,'$Misc'!AE37,""))</f>
        <v/>
      </c>
      <c r="C1288" s="190" t="str">
        <f t="shared" ref="C1288:C1351" ca="1" si="62">IF(B1288="","","Tstat Sch "&amp;RIGHT(LEFT(B1288,25),11)&amp;",")</f>
        <v/>
      </c>
      <c r="D1288" s="190" t="str">
        <f t="shared" ref="D1288:D1351" ca="1" si="63">IF(B1288="","","Tstat Sch "&amp;LEFT(B1288,11)&amp;" ;")</f>
        <v/>
      </c>
      <c r="E1288" s="190"/>
    </row>
    <row r="1289" spans="1:5" ht="15">
      <c r="A1289" s="190" t="str">
        <f t="shared" ca="1" si="61"/>
        <v/>
      </c>
      <c r="B1289" s="190" t="str">
        <f ca="1">IF(LEFT('$Misc'!AE38,5)="ERROR","",IF(COUNTIF('CSV-Stat'!$E$7:$E$206,'$Misc'!AE38)&gt;0,'$Misc'!AE38,""))</f>
        <v/>
      </c>
      <c r="C1289" s="190" t="str">
        <f t="shared" ca="1" si="62"/>
        <v/>
      </c>
      <c r="D1289" s="190" t="str">
        <f t="shared" ca="1" si="63"/>
        <v/>
      </c>
      <c r="E1289" s="190"/>
    </row>
    <row r="1290" spans="1:5" ht="15">
      <c r="A1290" s="190" t="str">
        <f t="shared" ca="1" si="61"/>
        <v/>
      </c>
      <c r="B1290" s="190" t="str">
        <f ca="1">IF(LEFT('$Misc'!AE39,5)="ERROR","",IF(COUNTIF('CSV-Stat'!$E$7:$E$206,'$Misc'!AE39)&gt;0,'$Misc'!AE39,""))</f>
        <v/>
      </c>
      <c r="C1290" s="190" t="str">
        <f t="shared" ca="1" si="62"/>
        <v/>
      </c>
      <c r="D1290" s="190" t="str">
        <f t="shared" ca="1" si="63"/>
        <v/>
      </c>
      <c r="E1290" s="190"/>
    </row>
    <row r="1291" spans="1:5" ht="15">
      <c r="A1291" s="190" t="str">
        <f t="shared" ca="1" si="61"/>
        <v/>
      </c>
      <c r="B1291" s="190" t="str">
        <f ca="1">IF(LEFT('$Misc'!AE40,5)="ERROR","",IF(COUNTIF('CSV-Stat'!$E$7:$E$206,'$Misc'!AE40)&gt;0,'$Misc'!AE40,""))</f>
        <v/>
      </c>
      <c r="C1291" s="190" t="str">
        <f t="shared" ca="1" si="62"/>
        <v/>
      </c>
      <c r="D1291" s="190" t="str">
        <f t="shared" ca="1" si="63"/>
        <v/>
      </c>
      <c r="E1291" s="190"/>
    </row>
    <row r="1292" spans="1:5" ht="15">
      <c r="A1292" s="190" t="str">
        <f t="shared" ca="1" si="61"/>
        <v/>
      </c>
      <c r="B1292" s="190" t="str">
        <f ca="1">IF(LEFT('$Misc'!AE41,5)="ERROR","",IF(COUNTIF('CSV-Stat'!$E$7:$E$206,'$Misc'!AE41)&gt;0,'$Misc'!AE41,""))</f>
        <v/>
      </c>
      <c r="C1292" s="190" t="str">
        <f t="shared" ca="1" si="62"/>
        <v/>
      </c>
      <c r="D1292" s="190" t="str">
        <f t="shared" ca="1" si="63"/>
        <v/>
      </c>
      <c r="E1292" s="190"/>
    </row>
    <row r="1293" spans="1:5" ht="15">
      <c r="A1293" s="190" t="str">
        <f t="shared" ca="1" si="61"/>
        <v/>
      </c>
      <c r="B1293" s="190" t="str">
        <f ca="1">IF(LEFT('$Misc'!AE42,5)="ERROR","",IF(COUNTIF('CSV-Stat'!$E$7:$E$206,'$Misc'!AE42)&gt;0,'$Misc'!AE42,""))</f>
        <v/>
      </c>
      <c r="C1293" s="190" t="str">
        <f t="shared" ca="1" si="62"/>
        <v/>
      </c>
      <c r="D1293" s="190" t="str">
        <f t="shared" ca="1" si="63"/>
        <v/>
      </c>
      <c r="E1293" s="190"/>
    </row>
    <row r="1294" spans="1:5" ht="15">
      <c r="A1294" s="190" t="str">
        <f t="shared" ca="1" si="61"/>
        <v/>
      </c>
      <c r="B1294" s="190" t="str">
        <f ca="1">IF(LEFT('$Misc'!AE43,5)="ERROR","",IF(COUNTIF('CSV-Stat'!$E$7:$E$206,'$Misc'!AE43)&gt;0,'$Misc'!AE43,""))</f>
        <v/>
      </c>
      <c r="C1294" s="190" t="str">
        <f t="shared" ca="1" si="62"/>
        <v/>
      </c>
      <c r="D1294" s="190" t="str">
        <f t="shared" ca="1" si="63"/>
        <v/>
      </c>
      <c r="E1294" s="190"/>
    </row>
    <row r="1295" spans="1:5" ht="15">
      <c r="A1295" s="190" t="str">
        <f t="shared" ca="1" si="61"/>
        <v/>
      </c>
      <c r="B1295" s="190" t="str">
        <f ca="1">IF(LEFT('$Misc'!AE44,5)="ERROR","",IF(COUNTIF('CSV-Stat'!$E$7:$E$206,'$Misc'!AE44)&gt;0,'$Misc'!AE44,""))</f>
        <v/>
      </c>
      <c r="C1295" s="190" t="str">
        <f t="shared" ca="1" si="62"/>
        <v/>
      </c>
      <c r="D1295" s="190" t="str">
        <f t="shared" ca="1" si="63"/>
        <v/>
      </c>
      <c r="E1295" s="190"/>
    </row>
    <row r="1296" spans="1:5" ht="15">
      <c r="A1296" s="190" t="str">
        <f t="shared" ca="1" si="61"/>
        <v/>
      </c>
      <c r="B1296" s="190" t="str">
        <f ca="1">IF(LEFT('$Misc'!AE45,5)="ERROR","",IF(COUNTIF('CSV-Stat'!$E$7:$E$206,'$Misc'!AE45)&gt;0,'$Misc'!AE45,""))</f>
        <v/>
      </c>
      <c r="C1296" s="190" t="str">
        <f t="shared" ca="1" si="62"/>
        <v/>
      </c>
      <c r="D1296" s="190" t="str">
        <f t="shared" ca="1" si="63"/>
        <v/>
      </c>
      <c r="E1296" s="190"/>
    </row>
    <row r="1297" spans="1:5" ht="15">
      <c r="A1297" s="190" t="str">
        <f t="shared" ca="1" si="61"/>
        <v/>
      </c>
      <c r="B1297" s="190" t="str">
        <f ca="1">IF(LEFT('$Misc'!AE46,5)="ERROR","",IF(COUNTIF('CSV-Stat'!$E$7:$E$206,'$Misc'!AE46)&gt;0,'$Misc'!AE46,""))</f>
        <v/>
      </c>
      <c r="C1297" s="190" t="str">
        <f t="shared" ca="1" si="62"/>
        <v/>
      </c>
      <c r="D1297" s="190" t="str">
        <f t="shared" ca="1" si="63"/>
        <v/>
      </c>
      <c r="E1297" s="190"/>
    </row>
    <row r="1298" spans="1:5" ht="15">
      <c r="A1298" s="190" t="str">
        <f t="shared" ca="1" si="61"/>
        <v/>
      </c>
      <c r="B1298" s="190" t="str">
        <f ca="1">IF(LEFT('$Misc'!AE47,5)="ERROR","",IF(COUNTIF('CSV-Stat'!$E$7:$E$206,'$Misc'!AE47)&gt;0,'$Misc'!AE47,""))</f>
        <v/>
      </c>
      <c r="C1298" s="190" t="str">
        <f t="shared" ca="1" si="62"/>
        <v/>
      </c>
      <c r="D1298" s="190" t="str">
        <f t="shared" ca="1" si="63"/>
        <v/>
      </c>
      <c r="E1298" s="190"/>
    </row>
    <row r="1299" spans="1:5" ht="15">
      <c r="A1299" s="190" t="str">
        <f t="shared" ca="1" si="61"/>
        <v/>
      </c>
      <c r="B1299" s="190" t="str">
        <f ca="1">IF(LEFT('$Misc'!AE48,5)="ERROR","",IF(COUNTIF('CSV-Stat'!$E$7:$E$206,'$Misc'!AE48)&gt;0,'$Misc'!AE48,""))</f>
        <v/>
      </c>
      <c r="C1299" s="190" t="str">
        <f t="shared" ca="1" si="62"/>
        <v/>
      </c>
      <c r="D1299" s="190" t="str">
        <f t="shared" ca="1" si="63"/>
        <v/>
      </c>
      <c r="E1299" s="190"/>
    </row>
    <row r="1300" spans="1:5" ht="15">
      <c r="A1300" s="190" t="str">
        <f t="shared" ca="1" si="61"/>
        <v/>
      </c>
      <c r="B1300" s="190" t="str">
        <f ca="1">IF(LEFT('$Misc'!AE49,5)="ERROR","",IF(COUNTIF('CSV-Stat'!$E$7:$E$206,'$Misc'!AE49)&gt;0,'$Misc'!AE49,""))</f>
        <v/>
      </c>
      <c r="C1300" s="190" t="str">
        <f t="shared" ca="1" si="62"/>
        <v/>
      </c>
      <c r="D1300" s="190" t="str">
        <f t="shared" ca="1" si="63"/>
        <v/>
      </c>
      <c r="E1300" s="190"/>
    </row>
    <row r="1301" spans="1:5" ht="15">
      <c r="A1301" s="190" t="str">
        <f t="shared" ca="1" si="61"/>
        <v/>
      </c>
      <c r="B1301" s="190" t="str">
        <f ca="1">IF(LEFT('$Misc'!AE50,5)="ERROR","",IF(COUNTIF('CSV-Stat'!$E$7:$E$206,'$Misc'!AE50)&gt;0,'$Misc'!AE50,""))</f>
        <v/>
      </c>
      <c r="C1301" s="190" t="str">
        <f t="shared" ca="1" si="62"/>
        <v/>
      </c>
      <c r="D1301" s="190" t="str">
        <f t="shared" ca="1" si="63"/>
        <v/>
      </c>
      <c r="E1301" s="190"/>
    </row>
    <row r="1302" spans="1:5" ht="15">
      <c r="A1302" s="190" t="str">
        <f t="shared" ca="1" si="61"/>
        <v/>
      </c>
      <c r="B1302" s="190" t="str">
        <f ca="1">IF(LEFT('$Misc'!AE51,5)="ERROR","",IF(COUNTIF('CSV-Stat'!$E$7:$E$206,'$Misc'!AE51)&gt;0,'$Misc'!AE51,""))</f>
        <v/>
      </c>
      <c r="C1302" s="190" t="str">
        <f t="shared" ca="1" si="62"/>
        <v/>
      </c>
      <c r="D1302" s="190" t="str">
        <f t="shared" ca="1" si="63"/>
        <v/>
      </c>
      <c r="E1302" s="190"/>
    </row>
    <row r="1303" spans="1:5" ht="15">
      <c r="A1303" s="190" t="str">
        <f t="shared" ca="1" si="61"/>
        <v/>
      </c>
      <c r="B1303" s="190" t="str">
        <f ca="1">IF(LEFT('$Misc'!AE52,5)="ERROR","",IF(COUNTIF('CSV-Stat'!$E$7:$E$206,'$Misc'!AE52)&gt;0,'$Misc'!AE52,""))</f>
        <v/>
      </c>
      <c r="C1303" s="190" t="str">
        <f t="shared" ca="1" si="62"/>
        <v/>
      </c>
      <c r="D1303" s="190" t="str">
        <f t="shared" ca="1" si="63"/>
        <v/>
      </c>
      <c r="E1303" s="190"/>
    </row>
    <row r="1304" spans="1:5" ht="15">
      <c r="A1304" s="190" t="str">
        <f t="shared" ca="1" si="61"/>
        <v/>
      </c>
      <c r="B1304" s="190" t="str">
        <f ca="1">IF(LEFT('$Misc'!AE53,5)="ERROR","",IF(COUNTIF('CSV-Stat'!$E$7:$E$206,'$Misc'!AE53)&gt;0,'$Misc'!AE53,""))</f>
        <v/>
      </c>
      <c r="C1304" s="190" t="str">
        <f t="shared" ca="1" si="62"/>
        <v/>
      </c>
      <c r="D1304" s="190" t="str">
        <f t="shared" ca="1" si="63"/>
        <v/>
      </c>
      <c r="E1304" s="190"/>
    </row>
    <row r="1305" spans="1:5" ht="15">
      <c r="A1305" s="190" t="str">
        <f t="shared" ca="1" si="61"/>
        <v/>
      </c>
      <c r="B1305" s="190" t="str">
        <f ca="1">IF(LEFT('$Misc'!AE54,5)="ERROR","",IF(COUNTIF('CSV-Stat'!$E$7:$E$206,'$Misc'!AE54)&gt;0,'$Misc'!AE54,""))</f>
        <v/>
      </c>
      <c r="C1305" s="190" t="str">
        <f t="shared" ca="1" si="62"/>
        <v/>
      </c>
      <c r="D1305" s="190" t="str">
        <f t="shared" ca="1" si="63"/>
        <v/>
      </c>
      <c r="E1305" s="190"/>
    </row>
    <row r="1306" spans="1:5" ht="15">
      <c r="A1306" s="190" t="str">
        <f t="shared" ca="1" si="61"/>
        <v/>
      </c>
      <c r="B1306" s="190" t="str">
        <f ca="1">IF(LEFT('$Misc'!AE55,5)="ERROR","",IF(COUNTIF('CSV-Stat'!$E$7:$E$206,'$Misc'!AE55)&gt;0,'$Misc'!AE55,""))</f>
        <v/>
      </c>
      <c r="C1306" s="190" t="str">
        <f t="shared" ca="1" si="62"/>
        <v/>
      </c>
      <c r="D1306" s="190" t="str">
        <f t="shared" ca="1" si="63"/>
        <v/>
      </c>
      <c r="E1306" s="190"/>
    </row>
    <row r="1307" spans="1:5" ht="15">
      <c r="A1307" s="190" t="str">
        <f t="shared" ca="1" si="61"/>
        <v/>
      </c>
      <c r="B1307" s="190" t="str">
        <f ca="1">IF(LEFT('$Misc'!AE56,5)="ERROR","",IF(COUNTIF('CSV-Stat'!$E$7:$E$206,'$Misc'!AE56)&gt;0,'$Misc'!AE56,""))</f>
        <v/>
      </c>
      <c r="C1307" s="190" t="str">
        <f t="shared" ca="1" si="62"/>
        <v/>
      </c>
      <c r="D1307" s="190" t="str">
        <f t="shared" ca="1" si="63"/>
        <v/>
      </c>
      <c r="E1307" s="190"/>
    </row>
    <row r="1308" spans="1:5" ht="15">
      <c r="A1308" s="190" t="str">
        <f t="shared" si="61"/>
        <v/>
      </c>
      <c r="B1308" s="190" t="str">
        <f>IF(LEFT('$Misc'!AF7,5)="ERROR","",IF(COUNTIF('CSV-Stat'!$E$7:$E$206,'$Misc'!AF7)&gt;0,'$Misc'!AF7,""))</f>
        <v/>
      </c>
      <c r="C1308" s="190" t="str">
        <f t="shared" si="62"/>
        <v/>
      </c>
      <c r="D1308" s="190" t="str">
        <f t="shared" si="63"/>
        <v/>
      </c>
      <c r="E1308" s="190"/>
    </row>
    <row r="1309" spans="1:5" ht="15">
      <c r="A1309" s="190" t="str">
        <f t="shared" si="61"/>
        <v/>
      </c>
      <c r="B1309" s="190" t="str">
        <f>IF(LEFT('$Misc'!AF8,5)="ERROR","",IF(COUNTIF('CSV-Stat'!$E$7:$E$206,'$Misc'!AF8)&gt;0,'$Misc'!AF8,""))</f>
        <v/>
      </c>
      <c r="C1309" s="190" t="str">
        <f t="shared" si="62"/>
        <v/>
      </c>
      <c r="D1309" s="190" t="str">
        <f t="shared" si="63"/>
        <v/>
      </c>
      <c r="E1309" s="190"/>
    </row>
    <row r="1310" spans="1:5" ht="15">
      <c r="A1310" s="190" t="str">
        <f t="shared" si="61"/>
        <v/>
      </c>
      <c r="B1310" s="190" t="str">
        <f>IF(LEFT('$Misc'!AF9,5)="ERROR","",IF(COUNTIF('CSV-Stat'!$E$7:$E$206,'$Misc'!AF9)&gt;0,'$Misc'!AF9,""))</f>
        <v/>
      </c>
      <c r="C1310" s="190" t="str">
        <f t="shared" si="62"/>
        <v/>
      </c>
      <c r="D1310" s="190" t="str">
        <f t="shared" si="63"/>
        <v/>
      </c>
      <c r="E1310" s="190"/>
    </row>
    <row r="1311" spans="1:5" ht="15">
      <c r="A1311" s="190" t="str">
        <f t="shared" si="61"/>
        <v/>
      </c>
      <c r="B1311" s="190" t="str">
        <f>IF(LEFT('$Misc'!AF10,5)="ERROR","",IF(COUNTIF('CSV-Stat'!$E$7:$E$206,'$Misc'!AF10)&gt;0,'$Misc'!AF10,""))</f>
        <v/>
      </c>
      <c r="C1311" s="190" t="str">
        <f t="shared" si="62"/>
        <v/>
      </c>
      <c r="D1311" s="190" t="str">
        <f t="shared" si="63"/>
        <v/>
      </c>
      <c r="E1311" s="190"/>
    </row>
    <row r="1312" spans="1:5" ht="15">
      <c r="A1312" s="190" t="str">
        <f t="shared" si="61"/>
        <v/>
      </c>
      <c r="B1312" s="190" t="str">
        <f>IF(LEFT('$Misc'!AF11,5)="ERROR","",IF(COUNTIF('CSV-Stat'!$E$7:$E$206,'$Misc'!AF11)&gt;0,'$Misc'!AF11,""))</f>
        <v/>
      </c>
      <c r="C1312" s="190" t="str">
        <f t="shared" si="62"/>
        <v/>
      </c>
      <c r="D1312" s="190" t="str">
        <f t="shared" si="63"/>
        <v/>
      </c>
      <c r="E1312" s="190"/>
    </row>
    <row r="1313" spans="1:5" ht="15">
      <c r="A1313" s="190" t="str">
        <f t="shared" si="61"/>
        <v/>
      </c>
      <c r="B1313" s="190" t="str">
        <f>IF(LEFT('$Misc'!AF12,5)="ERROR","",IF(COUNTIF('CSV-Stat'!$E$7:$E$206,'$Misc'!AF12)&gt;0,'$Misc'!AF12,""))</f>
        <v/>
      </c>
      <c r="C1313" s="190" t="str">
        <f t="shared" si="62"/>
        <v/>
      </c>
      <c r="D1313" s="190" t="str">
        <f t="shared" si="63"/>
        <v/>
      </c>
      <c r="E1313" s="190"/>
    </row>
    <row r="1314" spans="1:5" ht="15">
      <c r="A1314" s="190" t="str">
        <f t="shared" si="61"/>
        <v/>
      </c>
      <c r="B1314" s="190" t="str">
        <f>IF(LEFT('$Misc'!AF13,5)="ERROR","",IF(COUNTIF('CSV-Stat'!$E$7:$E$206,'$Misc'!AF13)&gt;0,'$Misc'!AF13,""))</f>
        <v/>
      </c>
      <c r="C1314" s="190" t="str">
        <f t="shared" si="62"/>
        <v/>
      </c>
      <c r="D1314" s="190" t="str">
        <f t="shared" si="63"/>
        <v/>
      </c>
      <c r="E1314" s="190"/>
    </row>
    <row r="1315" spans="1:5" ht="15">
      <c r="A1315" s="190" t="str">
        <f t="shared" si="61"/>
        <v/>
      </c>
      <c r="B1315" s="190" t="str">
        <f>IF(LEFT('$Misc'!AF14,5)="ERROR","",IF(COUNTIF('CSV-Stat'!$E$7:$E$206,'$Misc'!AF14)&gt;0,'$Misc'!AF14,""))</f>
        <v/>
      </c>
      <c r="C1315" s="190" t="str">
        <f t="shared" si="62"/>
        <v/>
      </c>
      <c r="D1315" s="190" t="str">
        <f t="shared" si="63"/>
        <v/>
      </c>
      <c r="E1315" s="190"/>
    </row>
    <row r="1316" spans="1:5" ht="15">
      <c r="A1316" s="190" t="str">
        <f t="shared" si="61"/>
        <v/>
      </c>
      <c r="B1316" s="190" t="str">
        <f>IF(LEFT('$Misc'!AF15,5)="ERROR","",IF(COUNTIF('CSV-Stat'!$E$7:$E$206,'$Misc'!AF15)&gt;0,'$Misc'!AF15,""))</f>
        <v/>
      </c>
      <c r="C1316" s="190" t="str">
        <f t="shared" si="62"/>
        <v/>
      </c>
      <c r="D1316" s="190" t="str">
        <f t="shared" si="63"/>
        <v/>
      </c>
      <c r="E1316" s="190"/>
    </row>
    <row r="1317" spans="1:5" ht="15">
      <c r="A1317" s="190" t="str">
        <f t="shared" si="61"/>
        <v/>
      </c>
      <c r="B1317" s="190" t="str">
        <f>IF(LEFT('$Misc'!AF16,5)="ERROR","",IF(COUNTIF('CSV-Stat'!$E$7:$E$206,'$Misc'!AF16)&gt;0,'$Misc'!AF16,""))</f>
        <v/>
      </c>
      <c r="C1317" s="190" t="str">
        <f t="shared" si="62"/>
        <v/>
      </c>
      <c r="D1317" s="190" t="str">
        <f t="shared" si="63"/>
        <v/>
      </c>
      <c r="E1317" s="190"/>
    </row>
    <row r="1318" spans="1:5" ht="15">
      <c r="A1318" s="190" t="str">
        <f t="shared" si="61"/>
        <v/>
      </c>
      <c r="B1318" s="190" t="str">
        <f>IF(LEFT('$Misc'!AF17,5)="ERROR","",IF(COUNTIF('CSV-Stat'!$E$7:$E$206,'$Misc'!AF17)&gt;0,'$Misc'!AF17,""))</f>
        <v/>
      </c>
      <c r="C1318" s="190" t="str">
        <f t="shared" si="62"/>
        <v/>
      </c>
      <c r="D1318" s="190" t="str">
        <f t="shared" si="63"/>
        <v/>
      </c>
      <c r="E1318" s="190"/>
    </row>
    <row r="1319" spans="1:5" ht="15">
      <c r="A1319" s="190" t="str">
        <f t="shared" si="61"/>
        <v/>
      </c>
      <c r="B1319" s="190" t="str">
        <f>IF(LEFT('$Misc'!AF18,5)="ERROR","",IF(COUNTIF('CSV-Stat'!$E$7:$E$206,'$Misc'!AF18)&gt;0,'$Misc'!AF18,""))</f>
        <v/>
      </c>
      <c r="C1319" s="190" t="str">
        <f t="shared" si="62"/>
        <v/>
      </c>
      <c r="D1319" s="190" t="str">
        <f t="shared" si="63"/>
        <v/>
      </c>
      <c r="E1319" s="190"/>
    </row>
    <row r="1320" spans="1:5" ht="15">
      <c r="A1320" s="190" t="str">
        <f t="shared" si="61"/>
        <v/>
      </c>
      <c r="B1320" s="190" t="str">
        <f>IF(LEFT('$Misc'!AF19,5)="ERROR","",IF(COUNTIF('CSV-Stat'!$E$7:$E$206,'$Misc'!AF19)&gt;0,'$Misc'!AF19,""))</f>
        <v/>
      </c>
      <c r="C1320" s="190" t="str">
        <f t="shared" si="62"/>
        <v/>
      </c>
      <c r="D1320" s="190" t="str">
        <f t="shared" si="63"/>
        <v/>
      </c>
      <c r="E1320" s="190"/>
    </row>
    <row r="1321" spans="1:5" ht="15">
      <c r="A1321" s="190" t="str">
        <f t="shared" si="61"/>
        <v/>
      </c>
      <c r="B1321" s="190" t="str">
        <f>IF(LEFT('$Misc'!AF20,5)="ERROR","",IF(COUNTIF('CSV-Stat'!$E$7:$E$206,'$Misc'!AF20)&gt;0,'$Misc'!AF20,""))</f>
        <v/>
      </c>
      <c r="C1321" s="190" t="str">
        <f t="shared" si="62"/>
        <v/>
      </c>
      <c r="D1321" s="190" t="str">
        <f t="shared" si="63"/>
        <v/>
      </c>
      <c r="E1321" s="190"/>
    </row>
    <row r="1322" spans="1:5" ht="15">
      <c r="A1322" s="190" t="str">
        <f t="shared" si="61"/>
        <v/>
      </c>
      <c r="B1322" s="190" t="str">
        <f>IF(LEFT('$Misc'!AF21,5)="ERROR","",IF(COUNTIF('CSV-Stat'!$E$7:$E$206,'$Misc'!AF21)&gt;0,'$Misc'!AF21,""))</f>
        <v/>
      </c>
      <c r="C1322" s="190" t="str">
        <f t="shared" si="62"/>
        <v/>
      </c>
      <c r="D1322" s="190" t="str">
        <f t="shared" si="63"/>
        <v/>
      </c>
      <c r="E1322" s="190"/>
    </row>
    <row r="1323" spans="1:5" ht="15">
      <c r="A1323" s="190" t="str">
        <f t="shared" si="61"/>
        <v/>
      </c>
      <c r="B1323" s="190" t="str">
        <f>IF(LEFT('$Misc'!AF22,5)="ERROR","",IF(COUNTIF('CSV-Stat'!$E$7:$E$206,'$Misc'!AF22)&gt;0,'$Misc'!AF22,""))</f>
        <v/>
      </c>
      <c r="C1323" s="190" t="str">
        <f t="shared" si="62"/>
        <v/>
      </c>
      <c r="D1323" s="190" t="str">
        <f t="shared" si="63"/>
        <v/>
      </c>
      <c r="E1323" s="190"/>
    </row>
    <row r="1324" spans="1:5" ht="15">
      <c r="A1324" s="190" t="str">
        <f t="shared" si="61"/>
        <v/>
      </c>
      <c r="B1324" s="190" t="str">
        <f>IF(LEFT('$Misc'!AF23,5)="ERROR","",IF(COUNTIF('CSV-Stat'!$E$7:$E$206,'$Misc'!AF23)&gt;0,'$Misc'!AF23,""))</f>
        <v/>
      </c>
      <c r="C1324" s="190" t="str">
        <f t="shared" si="62"/>
        <v/>
      </c>
      <c r="D1324" s="190" t="str">
        <f t="shared" si="63"/>
        <v/>
      </c>
      <c r="E1324" s="190"/>
    </row>
    <row r="1325" spans="1:5" ht="15">
      <c r="A1325" s="190" t="str">
        <f t="shared" si="61"/>
        <v/>
      </c>
      <c r="B1325" s="190" t="str">
        <f>IF(LEFT('$Misc'!AF24,5)="ERROR","",IF(COUNTIF('CSV-Stat'!$E$7:$E$206,'$Misc'!AF24)&gt;0,'$Misc'!AF24,""))</f>
        <v/>
      </c>
      <c r="C1325" s="190" t="str">
        <f t="shared" si="62"/>
        <v/>
      </c>
      <c r="D1325" s="190" t="str">
        <f t="shared" si="63"/>
        <v/>
      </c>
      <c r="E1325" s="190"/>
    </row>
    <row r="1326" spans="1:5" ht="15">
      <c r="A1326" s="190" t="str">
        <f t="shared" si="61"/>
        <v/>
      </c>
      <c r="B1326" s="190" t="str">
        <f>IF(LEFT('$Misc'!AF25,5)="ERROR","",IF(COUNTIF('CSV-Stat'!$E$7:$E$206,'$Misc'!AF25)&gt;0,'$Misc'!AF25,""))</f>
        <v/>
      </c>
      <c r="C1326" s="190" t="str">
        <f t="shared" si="62"/>
        <v/>
      </c>
      <c r="D1326" s="190" t="str">
        <f t="shared" si="63"/>
        <v/>
      </c>
      <c r="E1326" s="190"/>
    </row>
    <row r="1327" spans="1:5" ht="15">
      <c r="A1327" s="190" t="str">
        <f t="shared" si="61"/>
        <v/>
      </c>
      <c r="B1327" s="190" t="str">
        <f>IF(LEFT('$Misc'!AF26,5)="ERROR","",IF(COUNTIF('CSV-Stat'!$E$7:$E$206,'$Misc'!AF26)&gt;0,'$Misc'!AF26,""))</f>
        <v/>
      </c>
      <c r="C1327" s="190" t="str">
        <f t="shared" si="62"/>
        <v/>
      </c>
      <c r="D1327" s="190" t="str">
        <f t="shared" si="63"/>
        <v/>
      </c>
      <c r="E1327" s="190"/>
    </row>
    <row r="1328" spans="1:5" ht="15">
      <c r="A1328" s="190" t="str">
        <f t="shared" si="61"/>
        <v/>
      </c>
      <c r="B1328" s="190" t="str">
        <f>IF(LEFT('$Misc'!AF27,5)="ERROR","",IF(COUNTIF('CSV-Stat'!$E$7:$E$206,'$Misc'!AF27)&gt;0,'$Misc'!AF27,""))</f>
        <v/>
      </c>
      <c r="C1328" s="190" t="str">
        <f t="shared" si="62"/>
        <v/>
      </c>
      <c r="D1328" s="190" t="str">
        <f t="shared" si="63"/>
        <v/>
      </c>
      <c r="E1328" s="190"/>
    </row>
    <row r="1329" spans="1:5" ht="15">
      <c r="A1329" s="190" t="str">
        <f t="shared" si="61"/>
        <v/>
      </c>
      <c r="B1329" s="190" t="str">
        <f>IF(LEFT('$Misc'!AF28,5)="ERROR","",IF(COUNTIF('CSV-Stat'!$E$7:$E$206,'$Misc'!AF28)&gt;0,'$Misc'!AF28,""))</f>
        <v/>
      </c>
      <c r="C1329" s="190" t="str">
        <f t="shared" si="62"/>
        <v/>
      </c>
      <c r="D1329" s="190" t="str">
        <f t="shared" si="63"/>
        <v/>
      </c>
      <c r="E1329" s="190"/>
    </row>
    <row r="1330" spans="1:5" ht="15">
      <c r="A1330" s="190" t="str">
        <f t="shared" si="61"/>
        <v/>
      </c>
      <c r="B1330" s="190" t="str">
        <f>IF(LEFT('$Misc'!AF29,5)="ERROR","",IF(COUNTIF('CSV-Stat'!$E$7:$E$206,'$Misc'!AF29)&gt;0,'$Misc'!AF29,""))</f>
        <v/>
      </c>
      <c r="C1330" s="190" t="str">
        <f t="shared" si="62"/>
        <v/>
      </c>
      <c r="D1330" s="190" t="str">
        <f t="shared" si="63"/>
        <v/>
      </c>
      <c r="E1330" s="190"/>
    </row>
    <row r="1331" spans="1:5" ht="15">
      <c r="A1331" s="190" t="str">
        <f t="shared" si="61"/>
        <v/>
      </c>
      <c r="B1331" s="190" t="str">
        <f>IF(LEFT('$Misc'!AF30,5)="ERROR","",IF(COUNTIF('CSV-Stat'!$E$7:$E$206,'$Misc'!AF30)&gt;0,'$Misc'!AF30,""))</f>
        <v/>
      </c>
      <c r="C1331" s="190" t="str">
        <f t="shared" si="62"/>
        <v/>
      </c>
      <c r="D1331" s="190" t="str">
        <f t="shared" si="63"/>
        <v/>
      </c>
      <c r="E1331" s="190"/>
    </row>
    <row r="1332" spans="1:5" ht="15">
      <c r="A1332" s="190" t="str">
        <f t="shared" ca="1" si="61"/>
        <v/>
      </c>
      <c r="B1332" s="190" t="str">
        <f ca="1">IF(LEFT('$Misc'!AF31,5)="ERROR","",IF(COUNTIF('CSV-Stat'!$E$7:$E$206,'$Misc'!AF31)&gt;0,'$Misc'!AF31,""))</f>
        <v/>
      </c>
      <c r="C1332" s="190" t="str">
        <f t="shared" ca="1" si="62"/>
        <v/>
      </c>
      <c r="D1332" s="190" t="str">
        <f t="shared" ca="1" si="63"/>
        <v/>
      </c>
      <c r="E1332" s="190"/>
    </row>
    <row r="1333" spans="1:5" ht="15">
      <c r="A1333" s="190" t="str">
        <f t="shared" ca="1" si="61"/>
        <v/>
      </c>
      <c r="B1333" s="190" t="str">
        <f ca="1">IF(LEFT('$Misc'!AF32,5)="ERROR","",IF(COUNTIF('CSV-Stat'!$E$7:$E$206,'$Misc'!AF32)&gt;0,'$Misc'!AF32,""))</f>
        <v/>
      </c>
      <c r="C1333" s="190" t="str">
        <f t="shared" ca="1" si="62"/>
        <v/>
      </c>
      <c r="D1333" s="190" t="str">
        <f t="shared" ca="1" si="63"/>
        <v/>
      </c>
      <c r="E1333" s="190"/>
    </row>
    <row r="1334" spans="1:5" ht="15">
      <c r="A1334" s="190" t="str">
        <f t="shared" ca="1" si="61"/>
        <v/>
      </c>
      <c r="B1334" s="190" t="str">
        <f ca="1">IF(LEFT('$Misc'!AF33,5)="ERROR","",IF(COUNTIF('CSV-Stat'!$E$7:$E$206,'$Misc'!AF33)&gt;0,'$Misc'!AF33,""))</f>
        <v/>
      </c>
      <c r="C1334" s="190" t="str">
        <f t="shared" ca="1" si="62"/>
        <v/>
      </c>
      <c r="D1334" s="190" t="str">
        <f t="shared" ca="1" si="63"/>
        <v/>
      </c>
      <c r="E1334" s="190"/>
    </row>
    <row r="1335" spans="1:5" ht="15">
      <c r="A1335" s="190" t="str">
        <f t="shared" ca="1" si="61"/>
        <v/>
      </c>
      <c r="B1335" s="190" t="str">
        <f ca="1">IF(LEFT('$Misc'!AF34,5)="ERROR","",IF(COUNTIF('CSV-Stat'!$E$7:$E$206,'$Misc'!AF34)&gt;0,'$Misc'!AF34,""))</f>
        <v/>
      </c>
      <c r="C1335" s="190" t="str">
        <f t="shared" ca="1" si="62"/>
        <v/>
      </c>
      <c r="D1335" s="190" t="str">
        <f t="shared" ca="1" si="63"/>
        <v/>
      </c>
      <c r="E1335" s="190"/>
    </row>
    <row r="1336" spans="1:5" ht="15">
      <c r="A1336" s="190" t="str">
        <f t="shared" ca="1" si="61"/>
        <v/>
      </c>
      <c r="B1336" s="190" t="str">
        <f ca="1">IF(LEFT('$Misc'!AF35,5)="ERROR","",IF(COUNTIF('CSV-Stat'!$E$7:$E$206,'$Misc'!AF35)&gt;0,'$Misc'!AF35,""))</f>
        <v/>
      </c>
      <c r="C1336" s="190" t="str">
        <f t="shared" ca="1" si="62"/>
        <v/>
      </c>
      <c r="D1336" s="190" t="str">
        <f t="shared" ca="1" si="63"/>
        <v/>
      </c>
      <c r="E1336" s="190"/>
    </row>
    <row r="1337" spans="1:5" ht="15">
      <c r="A1337" s="190" t="str">
        <f t="shared" ca="1" si="61"/>
        <v/>
      </c>
      <c r="B1337" s="190" t="str">
        <f ca="1">IF(LEFT('$Misc'!AF36,5)="ERROR","",IF(COUNTIF('CSV-Stat'!$E$7:$E$206,'$Misc'!AF36)&gt;0,'$Misc'!AF36,""))</f>
        <v/>
      </c>
      <c r="C1337" s="190" t="str">
        <f t="shared" ca="1" si="62"/>
        <v/>
      </c>
      <c r="D1337" s="190" t="str">
        <f t="shared" ca="1" si="63"/>
        <v/>
      </c>
      <c r="E1337" s="190"/>
    </row>
    <row r="1338" spans="1:5" ht="15">
      <c r="A1338" s="190" t="str">
        <f t="shared" ref="A1338:A1401" ca="1" si="64">IF(B1338="","","ThermostatSetpoint:DualSetpoint,")</f>
        <v/>
      </c>
      <c r="B1338" s="190" t="str">
        <f ca="1">IF(LEFT('$Misc'!AF37,5)="ERROR","",IF(COUNTIF('CSV-Stat'!$E$7:$E$206,'$Misc'!AF37)&gt;0,'$Misc'!AF37,""))</f>
        <v/>
      </c>
      <c r="C1338" s="190" t="str">
        <f t="shared" ca="1" si="62"/>
        <v/>
      </c>
      <c r="D1338" s="190" t="str">
        <f t="shared" ca="1" si="63"/>
        <v/>
      </c>
      <c r="E1338" s="190"/>
    </row>
    <row r="1339" spans="1:5" ht="15">
      <c r="A1339" s="190" t="str">
        <f t="shared" ca="1" si="64"/>
        <v/>
      </c>
      <c r="B1339" s="190" t="str">
        <f ca="1">IF(LEFT('$Misc'!AF38,5)="ERROR","",IF(COUNTIF('CSV-Stat'!$E$7:$E$206,'$Misc'!AF38)&gt;0,'$Misc'!AF38,""))</f>
        <v/>
      </c>
      <c r="C1339" s="190" t="str">
        <f t="shared" ca="1" si="62"/>
        <v/>
      </c>
      <c r="D1339" s="190" t="str">
        <f t="shared" ca="1" si="63"/>
        <v/>
      </c>
      <c r="E1339" s="190"/>
    </row>
    <row r="1340" spans="1:5" ht="15">
      <c r="A1340" s="190" t="str">
        <f t="shared" ca="1" si="64"/>
        <v/>
      </c>
      <c r="B1340" s="190" t="str">
        <f ca="1">IF(LEFT('$Misc'!AF39,5)="ERROR","",IF(COUNTIF('CSV-Stat'!$E$7:$E$206,'$Misc'!AF39)&gt;0,'$Misc'!AF39,""))</f>
        <v/>
      </c>
      <c r="C1340" s="190" t="str">
        <f t="shared" ca="1" si="62"/>
        <v/>
      </c>
      <c r="D1340" s="190" t="str">
        <f t="shared" ca="1" si="63"/>
        <v/>
      </c>
      <c r="E1340" s="190"/>
    </row>
    <row r="1341" spans="1:5" ht="15">
      <c r="A1341" s="190" t="str">
        <f t="shared" ca="1" si="64"/>
        <v/>
      </c>
      <c r="B1341" s="190" t="str">
        <f ca="1">IF(LEFT('$Misc'!AF40,5)="ERROR","",IF(COUNTIF('CSV-Stat'!$E$7:$E$206,'$Misc'!AF40)&gt;0,'$Misc'!AF40,""))</f>
        <v/>
      </c>
      <c r="C1341" s="190" t="str">
        <f t="shared" ca="1" si="62"/>
        <v/>
      </c>
      <c r="D1341" s="190" t="str">
        <f t="shared" ca="1" si="63"/>
        <v/>
      </c>
      <c r="E1341" s="190"/>
    </row>
    <row r="1342" spans="1:5" ht="15">
      <c r="A1342" s="190" t="str">
        <f t="shared" ca="1" si="64"/>
        <v/>
      </c>
      <c r="B1342" s="190" t="str">
        <f ca="1">IF(LEFT('$Misc'!AF41,5)="ERROR","",IF(COUNTIF('CSV-Stat'!$E$7:$E$206,'$Misc'!AF41)&gt;0,'$Misc'!AF41,""))</f>
        <v/>
      </c>
      <c r="C1342" s="190" t="str">
        <f t="shared" ca="1" si="62"/>
        <v/>
      </c>
      <c r="D1342" s="190" t="str">
        <f t="shared" ca="1" si="63"/>
        <v/>
      </c>
      <c r="E1342" s="190"/>
    </row>
    <row r="1343" spans="1:5" ht="15">
      <c r="A1343" s="190" t="str">
        <f t="shared" ca="1" si="64"/>
        <v/>
      </c>
      <c r="B1343" s="190" t="str">
        <f ca="1">IF(LEFT('$Misc'!AF42,5)="ERROR","",IF(COUNTIF('CSV-Stat'!$E$7:$E$206,'$Misc'!AF42)&gt;0,'$Misc'!AF42,""))</f>
        <v/>
      </c>
      <c r="C1343" s="190" t="str">
        <f t="shared" ca="1" si="62"/>
        <v/>
      </c>
      <c r="D1343" s="190" t="str">
        <f t="shared" ca="1" si="63"/>
        <v/>
      </c>
      <c r="E1343" s="190"/>
    </row>
    <row r="1344" spans="1:5" ht="15">
      <c r="A1344" s="190" t="str">
        <f t="shared" ca="1" si="64"/>
        <v/>
      </c>
      <c r="B1344" s="190" t="str">
        <f ca="1">IF(LEFT('$Misc'!AF43,5)="ERROR","",IF(COUNTIF('CSV-Stat'!$E$7:$E$206,'$Misc'!AF43)&gt;0,'$Misc'!AF43,""))</f>
        <v/>
      </c>
      <c r="C1344" s="190" t="str">
        <f t="shared" ca="1" si="62"/>
        <v/>
      </c>
      <c r="D1344" s="190" t="str">
        <f t="shared" ca="1" si="63"/>
        <v/>
      </c>
      <c r="E1344" s="190"/>
    </row>
    <row r="1345" spans="1:5" ht="15">
      <c r="A1345" s="190" t="str">
        <f t="shared" ca="1" si="64"/>
        <v/>
      </c>
      <c r="B1345" s="190" t="str">
        <f ca="1">IF(LEFT('$Misc'!AF44,5)="ERROR","",IF(COUNTIF('CSV-Stat'!$E$7:$E$206,'$Misc'!AF44)&gt;0,'$Misc'!AF44,""))</f>
        <v/>
      </c>
      <c r="C1345" s="190" t="str">
        <f t="shared" ca="1" si="62"/>
        <v/>
      </c>
      <c r="D1345" s="190" t="str">
        <f t="shared" ca="1" si="63"/>
        <v/>
      </c>
      <c r="E1345" s="190"/>
    </row>
    <row r="1346" spans="1:5" ht="15">
      <c r="A1346" s="190" t="str">
        <f t="shared" ca="1" si="64"/>
        <v/>
      </c>
      <c r="B1346" s="190" t="str">
        <f ca="1">IF(LEFT('$Misc'!AF45,5)="ERROR","",IF(COUNTIF('CSV-Stat'!$E$7:$E$206,'$Misc'!AF45)&gt;0,'$Misc'!AF45,""))</f>
        <v/>
      </c>
      <c r="C1346" s="190" t="str">
        <f t="shared" ca="1" si="62"/>
        <v/>
      </c>
      <c r="D1346" s="190" t="str">
        <f t="shared" ca="1" si="63"/>
        <v/>
      </c>
      <c r="E1346" s="190"/>
    </row>
    <row r="1347" spans="1:5" ht="15">
      <c r="A1347" s="190" t="str">
        <f t="shared" ca="1" si="64"/>
        <v/>
      </c>
      <c r="B1347" s="190" t="str">
        <f ca="1">IF(LEFT('$Misc'!AF46,5)="ERROR","",IF(COUNTIF('CSV-Stat'!$E$7:$E$206,'$Misc'!AF46)&gt;0,'$Misc'!AF46,""))</f>
        <v/>
      </c>
      <c r="C1347" s="190" t="str">
        <f t="shared" ca="1" si="62"/>
        <v/>
      </c>
      <c r="D1347" s="190" t="str">
        <f t="shared" ca="1" si="63"/>
        <v/>
      </c>
      <c r="E1347" s="190"/>
    </row>
    <row r="1348" spans="1:5" ht="15">
      <c r="A1348" s="190" t="str">
        <f t="shared" ca="1" si="64"/>
        <v/>
      </c>
      <c r="B1348" s="190" t="str">
        <f ca="1">IF(LEFT('$Misc'!AF47,5)="ERROR","",IF(COUNTIF('CSV-Stat'!$E$7:$E$206,'$Misc'!AF47)&gt;0,'$Misc'!AF47,""))</f>
        <v/>
      </c>
      <c r="C1348" s="190" t="str">
        <f t="shared" ca="1" si="62"/>
        <v/>
      </c>
      <c r="D1348" s="190" t="str">
        <f t="shared" ca="1" si="63"/>
        <v/>
      </c>
      <c r="E1348" s="190"/>
    </row>
    <row r="1349" spans="1:5" ht="15">
      <c r="A1349" s="190" t="str">
        <f t="shared" ca="1" si="64"/>
        <v/>
      </c>
      <c r="B1349" s="190" t="str">
        <f ca="1">IF(LEFT('$Misc'!AF48,5)="ERROR","",IF(COUNTIF('CSV-Stat'!$E$7:$E$206,'$Misc'!AF48)&gt;0,'$Misc'!AF48,""))</f>
        <v/>
      </c>
      <c r="C1349" s="190" t="str">
        <f t="shared" ca="1" si="62"/>
        <v/>
      </c>
      <c r="D1349" s="190" t="str">
        <f t="shared" ca="1" si="63"/>
        <v/>
      </c>
      <c r="E1349" s="190"/>
    </row>
    <row r="1350" spans="1:5" ht="15">
      <c r="A1350" s="190" t="str">
        <f t="shared" ca="1" si="64"/>
        <v/>
      </c>
      <c r="B1350" s="190" t="str">
        <f ca="1">IF(LEFT('$Misc'!AF49,5)="ERROR","",IF(COUNTIF('CSV-Stat'!$E$7:$E$206,'$Misc'!AF49)&gt;0,'$Misc'!AF49,""))</f>
        <v/>
      </c>
      <c r="C1350" s="190" t="str">
        <f t="shared" ca="1" si="62"/>
        <v/>
      </c>
      <c r="D1350" s="190" t="str">
        <f t="shared" ca="1" si="63"/>
        <v/>
      </c>
      <c r="E1350" s="190"/>
    </row>
    <row r="1351" spans="1:5" ht="15">
      <c r="A1351" s="190" t="str">
        <f t="shared" ca="1" si="64"/>
        <v/>
      </c>
      <c r="B1351" s="190" t="str">
        <f ca="1">IF(LEFT('$Misc'!AF50,5)="ERROR","",IF(COUNTIF('CSV-Stat'!$E$7:$E$206,'$Misc'!AF50)&gt;0,'$Misc'!AF50,""))</f>
        <v/>
      </c>
      <c r="C1351" s="190" t="str">
        <f t="shared" ca="1" si="62"/>
        <v/>
      </c>
      <c r="D1351" s="190" t="str">
        <f t="shared" ca="1" si="63"/>
        <v/>
      </c>
      <c r="E1351" s="190"/>
    </row>
    <row r="1352" spans="1:5" ht="15">
      <c r="A1352" s="190" t="str">
        <f t="shared" ca="1" si="64"/>
        <v/>
      </c>
      <c r="B1352" s="190" t="str">
        <f ca="1">IF(LEFT('$Misc'!AF51,5)="ERROR","",IF(COUNTIF('CSV-Stat'!$E$7:$E$206,'$Misc'!AF51)&gt;0,'$Misc'!AF51,""))</f>
        <v/>
      </c>
      <c r="C1352" s="190" t="str">
        <f t="shared" ref="C1352:C1415" ca="1" si="65">IF(B1352="","","Tstat Sch "&amp;RIGHT(LEFT(B1352,25),11)&amp;",")</f>
        <v/>
      </c>
      <c r="D1352" s="190" t="str">
        <f t="shared" ref="D1352:D1415" ca="1" si="66">IF(B1352="","","Tstat Sch "&amp;LEFT(B1352,11)&amp;" ;")</f>
        <v/>
      </c>
      <c r="E1352" s="190"/>
    </row>
    <row r="1353" spans="1:5" ht="15">
      <c r="A1353" s="190" t="str">
        <f t="shared" ca="1" si="64"/>
        <v/>
      </c>
      <c r="B1353" s="190" t="str">
        <f ca="1">IF(LEFT('$Misc'!AF52,5)="ERROR","",IF(COUNTIF('CSV-Stat'!$E$7:$E$206,'$Misc'!AF52)&gt;0,'$Misc'!AF52,""))</f>
        <v/>
      </c>
      <c r="C1353" s="190" t="str">
        <f t="shared" ca="1" si="65"/>
        <v/>
      </c>
      <c r="D1353" s="190" t="str">
        <f t="shared" ca="1" si="66"/>
        <v/>
      </c>
      <c r="E1353" s="190"/>
    </row>
    <row r="1354" spans="1:5" ht="15">
      <c r="A1354" s="190" t="str">
        <f t="shared" ca="1" si="64"/>
        <v/>
      </c>
      <c r="B1354" s="190" t="str">
        <f ca="1">IF(LEFT('$Misc'!AF53,5)="ERROR","",IF(COUNTIF('CSV-Stat'!$E$7:$E$206,'$Misc'!AF53)&gt;0,'$Misc'!AF53,""))</f>
        <v/>
      </c>
      <c r="C1354" s="190" t="str">
        <f t="shared" ca="1" si="65"/>
        <v/>
      </c>
      <c r="D1354" s="190" t="str">
        <f t="shared" ca="1" si="66"/>
        <v/>
      </c>
      <c r="E1354" s="190"/>
    </row>
    <row r="1355" spans="1:5" ht="15">
      <c r="A1355" s="190" t="str">
        <f t="shared" ca="1" si="64"/>
        <v/>
      </c>
      <c r="B1355" s="190" t="str">
        <f ca="1">IF(LEFT('$Misc'!AF54,5)="ERROR","",IF(COUNTIF('CSV-Stat'!$E$7:$E$206,'$Misc'!AF54)&gt;0,'$Misc'!AF54,""))</f>
        <v/>
      </c>
      <c r="C1355" s="190" t="str">
        <f t="shared" ca="1" si="65"/>
        <v/>
      </c>
      <c r="D1355" s="190" t="str">
        <f t="shared" ca="1" si="66"/>
        <v/>
      </c>
      <c r="E1355" s="190"/>
    </row>
    <row r="1356" spans="1:5" ht="15">
      <c r="A1356" s="190" t="str">
        <f t="shared" ca="1" si="64"/>
        <v/>
      </c>
      <c r="B1356" s="190" t="str">
        <f ca="1">IF(LEFT('$Misc'!AF55,5)="ERROR","",IF(COUNTIF('CSV-Stat'!$E$7:$E$206,'$Misc'!AF55)&gt;0,'$Misc'!AF55,""))</f>
        <v/>
      </c>
      <c r="C1356" s="190" t="str">
        <f t="shared" ca="1" si="65"/>
        <v/>
      </c>
      <c r="D1356" s="190" t="str">
        <f t="shared" ca="1" si="66"/>
        <v/>
      </c>
      <c r="E1356" s="190"/>
    </row>
    <row r="1357" spans="1:5" ht="15">
      <c r="A1357" s="190" t="str">
        <f t="shared" ca="1" si="64"/>
        <v/>
      </c>
      <c r="B1357" s="190" t="str">
        <f ca="1">IF(LEFT('$Misc'!AF56,5)="ERROR","",IF(COUNTIF('CSV-Stat'!$E$7:$E$206,'$Misc'!AF56)&gt;0,'$Misc'!AF56,""))</f>
        <v/>
      </c>
      <c r="C1357" s="190" t="str">
        <f t="shared" ca="1" si="65"/>
        <v/>
      </c>
      <c r="D1357" s="190" t="str">
        <f t="shared" ca="1" si="66"/>
        <v/>
      </c>
      <c r="E1357" s="190"/>
    </row>
    <row r="1358" spans="1:5" ht="15">
      <c r="A1358" s="190" t="str">
        <f t="shared" si="64"/>
        <v/>
      </c>
      <c r="B1358" s="190" t="str">
        <f>IF(LEFT('$Misc'!AG7,5)="ERROR","",IF(COUNTIF('CSV-Stat'!$E$7:$E$206,'$Misc'!AG7)&gt;0,'$Misc'!AG7,""))</f>
        <v/>
      </c>
      <c r="C1358" s="190" t="str">
        <f t="shared" si="65"/>
        <v/>
      </c>
      <c r="D1358" s="190" t="str">
        <f t="shared" si="66"/>
        <v/>
      </c>
      <c r="E1358" s="190"/>
    </row>
    <row r="1359" spans="1:5" ht="15">
      <c r="A1359" s="190" t="str">
        <f t="shared" si="64"/>
        <v/>
      </c>
      <c r="B1359" s="190" t="str">
        <f>IF(LEFT('$Misc'!AG8,5)="ERROR","",IF(COUNTIF('CSV-Stat'!$E$7:$E$206,'$Misc'!AG8)&gt;0,'$Misc'!AG8,""))</f>
        <v/>
      </c>
      <c r="C1359" s="190" t="str">
        <f t="shared" si="65"/>
        <v/>
      </c>
      <c r="D1359" s="190" t="str">
        <f t="shared" si="66"/>
        <v/>
      </c>
      <c r="E1359" s="190"/>
    </row>
    <row r="1360" spans="1:5" ht="15">
      <c r="A1360" s="190" t="str">
        <f t="shared" si="64"/>
        <v/>
      </c>
      <c r="B1360" s="190" t="str">
        <f>IF(LEFT('$Misc'!AG9,5)="ERROR","",IF(COUNTIF('CSV-Stat'!$E$7:$E$206,'$Misc'!AG9)&gt;0,'$Misc'!AG9,""))</f>
        <v/>
      </c>
      <c r="C1360" s="190" t="str">
        <f t="shared" si="65"/>
        <v/>
      </c>
      <c r="D1360" s="190" t="str">
        <f t="shared" si="66"/>
        <v/>
      </c>
      <c r="E1360" s="190"/>
    </row>
    <row r="1361" spans="1:5" ht="15">
      <c r="A1361" s="190" t="str">
        <f t="shared" si="64"/>
        <v/>
      </c>
      <c r="B1361" s="190" t="str">
        <f>IF(LEFT('$Misc'!AG10,5)="ERROR","",IF(COUNTIF('CSV-Stat'!$E$7:$E$206,'$Misc'!AG10)&gt;0,'$Misc'!AG10,""))</f>
        <v/>
      </c>
      <c r="C1361" s="190" t="str">
        <f t="shared" si="65"/>
        <v/>
      </c>
      <c r="D1361" s="190" t="str">
        <f t="shared" si="66"/>
        <v/>
      </c>
      <c r="E1361" s="190"/>
    </row>
    <row r="1362" spans="1:5" ht="15">
      <c r="A1362" s="190" t="str">
        <f t="shared" si="64"/>
        <v/>
      </c>
      <c r="B1362" s="190" t="str">
        <f>IF(LEFT('$Misc'!AG11,5)="ERROR","",IF(COUNTIF('CSV-Stat'!$E$7:$E$206,'$Misc'!AG11)&gt;0,'$Misc'!AG11,""))</f>
        <v/>
      </c>
      <c r="C1362" s="190" t="str">
        <f t="shared" si="65"/>
        <v/>
      </c>
      <c r="D1362" s="190" t="str">
        <f t="shared" si="66"/>
        <v/>
      </c>
      <c r="E1362" s="190"/>
    </row>
    <row r="1363" spans="1:5" ht="15">
      <c r="A1363" s="190" t="str">
        <f t="shared" si="64"/>
        <v/>
      </c>
      <c r="B1363" s="190" t="str">
        <f>IF(LEFT('$Misc'!AG12,5)="ERROR","",IF(COUNTIF('CSV-Stat'!$E$7:$E$206,'$Misc'!AG12)&gt;0,'$Misc'!AG12,""))</f>
        <v/>
      </c>
      <c r="C1363" s="190" t="str">
        <f t="shared" si="65"/>
        <v/>
      </c>
      <c r="D1363" s="190" t="str">
        <f t="shared" si="66"/>
        <v/>
      </c>
      <c r="E1363" s="190"/>
    </row>
    <row r="1364" spans="1:5" ht="15">
      <c r="A1364" s="190" t="str">
        <f t="shared" si="64"/>
        <v/>
      </c>
      <c r="B1364" s="190" t="str">
        <f>IF(LEFT('$Misc'!AG13,5)="ERROR","",IF(COUNTIF('CSV-Stat'!$E$7:$E$206,'$Misc'!AG13)&gt;0,'$Misc'!AG13,""))</f>
        <v/>
      </c>
      <c r="C1364" s="190" t="str">
        <f t="shared" si="65"/>
        <v/>
      </c>
      <c r="D1364" s="190" t="str">
        <f t="shared" si="66"/>
        <v/>
      </c>
      <c r="E1364" s="190"/>
    </row>
    <row r="1365" spans="1:5" ht="15">
      <c r="A1365" s="190" t="str">
        <f t="shared" si="64"/>
        <v/>
      </c>
      <c r="B1365" s="190" t="str">
        <f>IF(LEFT('$Misc'!AG14,5)="ERROR","",IF(COUNTIF('CSV-Stat'!$E$7:$E$206,'$Misc'!AG14)&gt;0,'$Misc'!AG14,""))</f>
        <v/>
      </c>
      <c r="C1365" s="190" t="str">
        <f t="shared" si="65"/>
        <v/>
      </c>
      <c r="D1365" s="190" t="str">
        <f t="shared" si="66"/>
        <v/>
      </c>
      <c r="E1365" s="190"/>
    </row>
    <row r="1366" spans="1:5" ht="15">
      <c r="A1366" s="190" t="str">
        <f t="shared" si="64"/>
        <v/>
      </c>
      <c r="B1366" s="190" t="str">
        <f>IF(LEFT('$Misc'!AG15,5)="ERROR","",IF(COUNTIF('CSV-Stat'!$E$7:$E$206,'$Misc'!AG15)&gt;0,'$Misc'!AG15,""))</f>
        <v/>
      </c>
      <c r="C1366" s="190" t="str">
        <f t="shared" si="65"/>
        <v/>
      </c>
      <c r="D1366" s="190" t="str">
        <f t="shared" si="66"/>
        <v/>
      </c>
      <c r="E1366" s="190"/>
    </row>
    <row r="1367" spans="1:5" ht="15">
      <c r="A1367" s="190" t="str">
        <f t="shared" si="64"/>
        <v/>
      </c>
      <c r="B1367" s="190" t="str">
        <f>IF(LEFT('$Misc'!AG16,5)="ERROR","",IF(COUNTIF('CSV-Stat'!$E$7:$E$206,'$Misc'!AG16)&gt;0,'$Misc'!AG16,""))</f>
        <v/>
      </c>
      <c r="C1367" s="190" t="str">
        <f t="shared" si="65"/>
        <v/>
      </c>
      <c r="D1367" s="190" t="str">
        <f t="shared" si="66"/>
        <v/>
      </c>
      <c r="E1367" s="190"/>
    </row>
    <row r="1368" spans="1:5" ht="15">
      <c r="A1368" s="190" t="str">
        <f t="shared" si="64"/>
        <v/>
      </c>
      <c r="B1368" s="190" t="str">
        <f>IF(LEFT('$Misc'!AG17,5)="ERROR","",IF(COUNTIF('CSV-Stat'!$E$7:$E$206,'$Misc'!AG17)&gt;0,'$Misc'!AG17,""))</f>
        <v/>
      </c>
      <c r="C1368" s="190" t="str">
        <f t="shared" si="65"/>
        <v/>
      </c>
      <c r="D1368" s="190" t="str">
        <f t="shared" si="66"/>
        <v/>
      </c>
      <c r="E1368" s="190"/>
    </row>
    <row r="1369" spans="1:5" ht="15">
      <c r="A1369" s="190" t="str">
        <f t="shared" si="64"/>
        <v/>
      </c>
      <c r="B1369" s="190" t="str">
        <f>IF(LEFT('$Misc'!AG18,5)="ERROR","",IF(COUNTIF('CSV-Stat'!$E$7:$E$206,'$Misc'!AG18)&gt;0,'$Misc'!AG18,""))</f>
        <v/>
      </c>
      <c r="C1369" s="190" t="str">
        <f t="shared" si="65"/>
        <v/>
      </c>
      <c r="D1369" s="190" t="str">
        <f t="shared" si="66"/>
        <v/>
      </c>
      <c r="E1369" s="190"/>
    </row>
    <row r="1370" spans="1:5" ht="15">
      <c r="A1370" s="190" t="str">
        <f t="shared" si="64"/>
        <v/>
      </c>
      <c r="B1370" s="190" t="str">
        <f>IF(LEFT('$Misc'!AG19,5)="ERROR","",IF(COUNTIF('CSV-Stat'!$E$7:$E$206,'$Misc'!AG19)&gt;0,'$Misc'!AG19,""))</f>
        <v/>
      </c>
      <c r="C1370" s="190" t="str">
        <f t="shared" si="65"/>
        <v/>
      </c>
      <c r="D1370" s="190" t="str">
        <f t="shared" si="66"/>
        <v/>
      </c>
      <c r="E1370" s="190"/>
    </row>
    <row r="1371" spans="1:5" ht="15">
      <c r="A1371" s="190" t="str">
        <f t="shared" si="64"/>
        <v/>
      </c>
      <c r="B1371" s="190" t="str">
        <f>IF(LEFT('$Misc'!AG20,5)="ERROR","",IF(COUNTIF('CSV-Stat'!$E$7:$E$206,'$Misc'!AG20)&gt;0,'$Misc'!AG20,""))</f>
        <v/>
      </c>
      <c r="C1371" s="190" t="str">
        <f t="shared" si="65"/>
        <v/>
      </c>
      <c r="D1371" s="190" t="str">
        <f t="shared" si="66"/>
        <v/>
      </c>
      <c r="E1371" s="190"/>
    </row>
    <row r="1372" spans="1:5" ht="15">
      <c r="A1372" s="190" t="str">
        <f t="shared" si="64"/>
        <v/>
      </c>
      <c r="B1372" s="190" t="str">
        <f>IF(LEFT('$Misc'!AG21,5)="ERROR","",IF(COUNTIF('CSV-Stat'!$E$7:$E$206,'$Misc'!AG21)&gt;0,'$Misc'!AG21,""))</f>
        <v/>
      </c>
      <c r="C1372" s="190" t="str">
        <f t="shared" si="65"/>
        <v/>
      </c>
      <c r="D1372" s="190" t="str">
        <f t="shared" si="66"/>
        <v/>
      </c>
      <c r="E1372" s="190"/>
    </row>
    <row r="1373" spans="1:5" ht="15">
      <c r="A1373" s="190" t="str">
        <f t="shared" si="64"/>
        <v/>
      </c>
      <c r="B1373" s="190" t="str">
        <f>IF(LEFT('$Misc'!AG22,5)="ERROR","",IF(COUNTIF('CSV-Stat'!$E$7:$E$206,'$Misc'!AG22)&gt;0,'$Misc'!AG22,""))</f>
        <v/>
      </c>
      <c r="C1373" s="190" t="str">
        <f t="shared" si="65"/>
        <v/>
      </c>
      <c r="D1373" s="190" t="str">
        <f t="shared" si="66"/>
        <v/>
      </c>
      <c r="E1373" s="190"/>
    </row>
    <row r="1374" spans="1:5" ht="15">
      <c r="A1374" s="190" t="str">
        <f t="shared" si="64"/>
        <v/>
      </c>
      <c r="B1374" s="190" t="str">
        <f>IF(LEFT('$Misc'!AG23,5)="ERROR","",IF(COUNTIF('CSV-Stat'!$E$7:$E$206,'$Misc'!AG23)&gt;0,'$Misc'!AG23,""))</f>
        <v/>
      </c>
      <c r="C1374" s="190" t="str">
        <f t="shared" si="65"/>
        <v/>
      </c>
      <c r="D1374" s="190" t="str">
        <f t="shared" si="66"/>
        <v/>
      </c>
      <c r="E1374" s="190"/>
    </row>
    <row r="1375" spans="1:5" ht="15">
      <c r="A1375" s="190" t="str">
        <f t="shared" si="64"/>
        <v/>
      </c>
      <c r="B1375" s="190" t="str">
        <f>IF(LEFT('$Misc'!AG24,5)="ERROR","",IF(COUNTIF('CSV-Stat'!$E$7:$E$206,'$Misc'!AG24)&gt;0,'$Misc'!AG24,""))</f>
        <v/>
      </c>
      <c r="C1375" s="190" t="str">
        <f t="shared" si="65"/>
        <v/>
      </c>
      <c r="D1375" s="190" t="str">
        <f t="shared" si="66"/>
        <v/>
      </c>
      <c r="E1375" s="190"/>
    </row>
    <row r="1376" spans="1:5" ht="15">
      <c r="A1376" s="190" t="str">
        <f t="shared" si="64"/>
        <v/>
      </c>
      <c r="B1376" s="190" t="str">
        <f>IF(LEFT('$Misc'!AG25,5)="ERROR","",IF(COUNTIF('CSV-Stat'!$E$7:$E$206,'$Misc'!AG25)&gt;0,'$Misc'!AG25,""))</f>
        <v/>
      </c>
      <c r="C1376" s="190" t="str">
        <f t="shared" si="65"/>
        <v/>
      </c>
      <c r="D1376" s="190" t="str">
        <f t="shared" si="66"/>
        <v/>
      </c>
      <c r="E1376" s="190"/>
    </row>
    <row r="1377" spans="1:5" ht="15">
      <c r="A1377" s="190" t="str">
        <f t="shared" si="64"/>
        <v/>
      </c>
      <c r="B1377" s="190" t="str">
        <f>IF(LEFT('$Misc'!AG26,5)="ERROR","",IF(COUNTIF('CSV-Stat'!$E$7:$E$206,'$Misc'!AG26)&gt;0,'$Misc'!AG26,""))</f>
        <v/>
      </c>
      <c r="C1377" s="190" t="str">
        <f t="shared" si="65"/>
        <v/>
      </c>
      <c r="D1377" s="190" t="str">
        <f t="shared" si="66"/>
        <v/>
      </c>
      <c r="E1377" s="190"/>
    </row>
    <row r="1378" spans="1:5" ht="15">
      <c r="A1378" s="190" t="str">
        <f t="shared" si="64"/>
        <v/>
      </c>
      <c r="B1378" s="190" t="str">
        <f>IF(LEFT('$Misc'!AG27,5)="ERROR","",IF(COUNTIF('CSV-Stat'!$E$7:$E$206,'$Misc'!AG27)&gt;0,'$Misc'!AG27,""))</f>
        <v/>
      </c>
      <c r="C1378" s="190" t="str">
        <f t="shared" si="65"/>
        <v/>
      </c>
      <c r="D1378" s="190" t="str">
        <f t="shared" si="66"/>
        <v/>
      </c>
      <c r="E1378" s="190"/>
    </row>
    <row r="1379" spans="1:5" ht="15">
      <c r="A1379" s="190" t="str">
        <f t="shared" si="64"/>
        <v/>
      </c>
      <c r="B1379" s="190" t="str">
        <f>IF(LEFT('$Misc'!AG28,5)="ERROR","",IF(COUNTIF('CSV-Stat'!$E$7:$E$206,'$Misc'!AG28)&gt;0,'$Misc'!AG28,""))</f>
        <v/>
      </c>
      <c r="C1379" s="190" t="str">
        <f t="shared" si="65"/>
        <v/>
      </c>
      <c r="D1379" s="190" t="str">
        <f t="shared" si="66"/>
        <v/>
      </c>
      <c r="E1379" s="190"/>
    </row>
    <row r="1380" spans="1:5" ht="15">
      <c r="A1380" s="190" t="str">
        <f t="shared" si="64"/>
        <v/>
      </c>
      <c r="B1380" s="190" t="str">
        <f>IF(LEFT('$Misc'!AG29,5)="ERROR","",IF(COUNTIF('CSV-Stat'!$E$7:$E$206,'$Misc'!AG29)&gt;0,'$Misc'!AG29,""))</f>
        <v/>
      </c>
      <c r="C1380" s="190" t="str">
        <f t="shared" si="65"/>
        <v/>
      </c>
      <c r="D1380" s="190" t="str">
        <f t="shared" si="66"/>
        <v/>
      </c>
      <c r="E1380" s="190"/>
    </row>
    <row r="1381" spans="1:5" ht="15">
      <c r="A1381" s="190" t="str">
        <f t="shared" si="64"/>
        <v/>
      </c>
      <c r="B1381" s="190" t="str">
        <f>IF(LEFT('$Misc'!AG30,5)="ERROR","",IF(COUNTIF('CSV-Stat'!$E$7:$E$206,'$Misc'!AG30)&gt;0,'$Misc'!AG30,""))</f>
        <v/>
      </c>
      <c r="C1381" s="190" t="str">
        <f t="shared" si="65"/>
        <v/>
      </c>
      <c r="D1381" s="190" t="str">
        <f t="shared" si="66"/>
        <v/>
      </c>
      <c r="E1381" s="190"/>
    </row>
    <row r="1382" spans="1:5" ht="15">
      <c r="A1382" s="190" t="str">
        <f t="shared" si="64"/>
        <v/>
      </c>
      <c r="B1382" s="190" t="str">
        <f>IF(LEFT('$Misc'!AG31,5)="ERROR","",IF(COUNTIF('CSV-Stat'!$E$7:$E$206,'$Misc'!AG31)&gt;0,'$Misc'!AG31,""))</f>
        <v/>
      </c>
      <c r="C1382" s="190" t="str">
        <f t="shared" si="65"/>
        <v/>
      </c>
      <c r="D1382" s="190" t="str">
        <f t="shared" si="66"/>
        <v/>
      </c>
      <c r="E1382" s="190"/>
    </row>
    <row r="1383" spans="1:5" ht="15">
      <c r="A1383" s="190" t="str">
        <f t="shared" ca="1" si="64"/>
        <v/>
      </c>
      <c r="B1383" s="190" t="str">
        <f ca="1">IF(LEFT('$Misc'!AG32,5)="ERROR","",IF(COUNTIF('CSV-Stat'!$E$7:$E$206,'$Misc'!AG32)&gt;0,'$Misc'!AG32,""))</f>
        <v/>
      </c>
      <c r="C1383" s="190" t="str">
        <f t="shared" ca="1" si="65"/>
        <v/>
      </c>
      <c r="D1383" s="190" t="str">
        <f t="shared" ca="1" si="66"/>
        <v/>
      </c>
      <c r="E1383" s="190"/>
    </row>
    <row r="1384" spans="1:5" ht="15">
      <c r="A1384" s="190" t="str">
        <f t="shared" ca="1" si="64"/>
        <v/>
      </c>
      <c r="B1384" s="190" t="str">
        <f ca="1">IF(LEFT('$Misc'!AG33,5)="ERROR","",IF(COUNTIF('CSV-Stat'!$E$7:$E$206,'$Misc'!AG33)&gt;0,'$Misc'!AG33,""))</f>
        <v/>
      </c>
      <c r="C1384" s="190" t="str">
        <f t="shared" ca="1" si="65"/>
        <v/>
      </c>
      <c r="D1384" s="190" t="str">
        <f t="shared" ca="1" si="66"/>
        <v/>
      </c>
      <c r="E1384" s="190"/>
    </row>
    <row r="1385" spans="1:5" ht="15">
      <c r="A1385" s="190" t="str">
        <f t="shared" ca="1" si="64"/>
        <v/>
      </c>
      <c r="B1385" s="190" t="str">
        <f ca="1">IF(LEFT('$Misc'!AG34,5)="ERROR","",IF(COUNTIF('CSV-Stat'!$E$7:$E$206,'$Misc'!AG34)&gt;0,'$Misc'!AG34,""))</f>
        <v/>
      </c>
      <c r="C1385" s="190" t="str">
        <f t="shared" ca="1" si="65"/>
        <v/>
      </c>
      <c r="D1385" s="190" t="str">
        <f t="shared" ca="1" si="66"/>
        <v/>
      </c>
      <c r="E1385" s="190"/>
    </row>
    <row r="1386" spans="1:5" ht="15">
      <c r="A1386" s="190" t="str">
        <f t="shared" ca="1" si="64"/>
        <v/>
      </c>
      <c r="B1386" s="190" t="str">
        <f ca="1">IF(LEFT('$Misc'!AG35,5)="ERROR","",IF(COUNTIF('CSV-Stat'!$E$7:$E$206,'$Misc'!AG35)&gt;0,'$Misc'!AG35,""))</f>
        <v/>
      </c>
      <c r="C1386" s="190" t="str">
        <f t="shared" ca="1" si="65"/>
        <v/>
      </c>
      <c r="D1386" s="190" t="str">
        <f t="shared" ca="1" si="66"/>
        <v/>
      </c>
      <c r="E1386" s="190"/>
    </row>
    <row r="1387" spans="1:5" ht="15">
      <c r="A1387" s="190" t="str">
        <f t="shared" ca="1" si="64"/>
        <v/>
      </c>
      <c r="B1387" s="190" t="str">
        <f ca="1">IF(LEFT('$Misc'!AG36,5)="ERROR","",IF(COUNTIF('CSV-Stat'!$E$7:$E$206,'$Misc'!AG36)&gt;0,'$Misc'!AG36,""))</f>
        <v/>
      </c>
      <c r="C1387" s="190" t="str">
        <f t="shared" ca="1" si="65"/>
        <v/>
      </c>
      <c r="D1387" s="190" t="str">
        <f t="shared" ca="1" si="66"/>
        <v/>
      </c>
      <c r="E1387" s="190"/>
    </row>
    <row r="1388" spans="1:5" ht="15">
      <c r="A1388" s="190" t="str">
        <f t="shared" ca="1" si="64"/>
        <v/>
      </c>
      <c r="B1388" s="190" t="str">
        <f ca="1">IF(LEFT('$Misc'!AG37,5)="ERROR","",IF(COUNTIF('CSV-Stat'!$E$7:$E$206,'$Misc'!AG37)&gt;0,'$Misc'!AG37,""))</f>
        <v/>
      </c>
      <c r="C1388" s="190" t="str">
        <f t="shared" ca="1" si="65"/>
        <v/>
      </c>
      <c r="D1388" s="190" t="str">
        <f t="shared" ca="1" si="66"/>
        <v/>
      </c>
      <c r="E1388" s="190"/>
    </row>
    <row r="1389" spans="1:5" ht="15">
      <c r="A1389" s="190" t="str">
        <f t="shared" ca="1" si="64"/>
        <v/>
      </c>
      <c r="B1389" s="190" t="str">
        <f ca="1">IF(LEFT('$Misc'!AG38,5)="ERROR","",IF(COUNTIF('CSV-Stat'!$E$7:$E$206,'$Misc'!AG38)&gt;0,'$Misc'!AG38,""))</f>
        <v/>
      </c>
      <c r="C1389" s="190" t="str">
        <f t="shared" ca="1" si="65"/>
        <v/>
      </c>
      <c r="D1389" s="190" t="str">
        <f t="shared" ca="1" si="66"/>
        <v/>
      </c>
      <c r="E1389" s="190"/>
    </row>
    <row r="1390" spans="1:5" ht="15">
      <c r="A1390" s="190" t="str">
        <f t="shared" ca="1" si="64"/>
        <v/>
      </c>
      <c r="B1390" s="190" t="str">
        <f ca="1">IF(LEFT('$Misc'!AG39,5)="ERROR","",IF(COUNTIF('CSV-Stat'!$E$7:$E$206,'$Misc'!AG39)&gt;0,'$Misc'!AG39,""))</f>
        <v/>
      </c>
      <c r="C1390" s="190" t="str">
        <f t="shared" ca="1" si="65"/>
        <v/>
      </c>
      <c r="D1390" s="190" t="str">
        <f t="shared" ca="1" si="66"/>
        <v/>
      </c>
      <c r="E1390" s="190"/>
    </row>
    <row r="1391" spans="1:5" ht="15">
      <c r="A1391" s="190" t="str">
        <f t="shared" ca="1" si="64"/>
        <v/>
      </c>
      <c r="B1391" s="190" t="str">
        <f ca="1">IF(LEFT('$Misc'!AG40,5)="ERROR","",IF(COUNTIF('CSV-Stat'!$E$7:$E$206,'$Misc'!AG40)&gt;0,'$Misc'!AG40,""))</f>
        <v/>
      </c>
      <c r="C1391" s="190" t="str">
        <f t="shared" ca="1" si="65"/>
        <v/>
      </c>
      <c r="D1391" s="190" t="str">
        <f t="shared" ca="1" si="66"/>
        <v/>
      </c>
      <c r="E1391" s="190"/>
    </row>
    <row r="1392" spans="1:5" ht="15">
      <c r="A1392" s="190" t="str">
        <f t="shared" ca="1" si="64"/>
        <v/>
      </c>
      <c r="B1392" s="190" t="str">
        <f ca="1">IF(LEFT('$Misc'!AG41,5)="ERROR","",IF(COUNTIF('CSV-Stat'!$E$7:$E$206,'$Misc'!AG41)&gt;0,'$Misc'!AG41,""))</f>
        <v/>
      </c>
      <c r="C1392" s="190" t="str">
        <f t="shared" ca="1" si="65"/>
        <v/>
      </c>
      <c r="D1392" s="190" t="str">
        <f t="shared" ca="1" si="66"/>
        <v/>
      </c>
      <c r="E1392" s="190"/>
    </row>
    <row r="1393" spans="1:5" ht="15">
      <c r="A1393" s="190" t="str">
        <f t="shared" ca="1" si="64"/>
        <v/>
      </c>
      <c r="B1393" s="190" t="str">
        <f ca="1">IF(LEFT('$Misc'!AG42,5)="ERROR","",IF(COUNTIF('CSV-Stat'!$E$7:$E$206,'$Misc'!AG42)&gt;0,'$Misc'!AG42,""))</f>
        <v/>
      </c>
      <c r="C1393" s="190" t="str">
        <f t="shared" ca="1" si="65"/>
        <v/>
      </c>
      <c r="D1393" s="190" t="str">
        <f t="shared" ca="1" si="66"/>
        <v/>
      </c>
      <c r="E1393" s="190"/>
    </row>
    <row r="1394" spans="1:5" ht="15">
      <c r="A1394" s="190" t="str">
        <f t="shared" ca="1" si="64"/>
        <v/>
      </c>
      <c r="B1394" s="190" t="str">
        <f ca="1">IF(LEFT('$Misc'!AG43,5)="ERROR","",IF(COUNTIF('CSV-Stat'!$E$7:$E$206,'$Misc'!AG43)&gt;0,'$Misc'!AG43,""))</f>
        <v/>
      </c>
      <c r="C1394" s="190" t="str">
        <f t="shared" ca="1" si="65"/>
        <v/>
      </c>
      <c r="D1394" s="190" t="str">
        <f t="shared" ca="1" si="66"/>
        <v/>
      </c>
      <c r="E1394" s="190"/>
    </row>
    <row r="1395" spans="1:5" ht="15">
      <c r="A1395" s="190" t="str">
        <f t="shared" ca="1" si="64"/>
        <v/>
      </c>
      <c r="B1395" s="190" t="str">
        <f ca="1">IF(LEFT('$Misc'!AG44,5)="ERROR","",IF(COUNTIF('CSV-Stat'!$E$7:$E$206,'$Misc'!AG44)&gt;0,'$Misc'!AG44,""))</f>
        <v/>
      </c>
      <c r="C1395" s="190" t="str">
        <f t="shared" ca="1" si="65"/>
        <v/>
      </c>
      <c r="D1395" s="190" t="str">
        <f t="shared" ca="1" si="66"/>
        <v/>
      </c>
      <c r="E1395" s="190"/>
    </row>
    <row r="1396" spans="1:5" ht="15">
      <c r="A1396" s="190" t="str">
        <f t="shared" ca="1" si="64"/>
        <v/>
      </c>
      <c r="B1396" s="190" t="str">
        <f ca="1">IF(LEFT('$Misc'!AG45,5)="ERROR","",IF(COUNTIF('CSV-Stat'!$E$7:$E$206,'$Misc'!AG45)&gt;0,'$Misc'!AG45,""))</f>
        <v/>
      </c>
      <c r="C1396" s="190" t="str">
        <f t="shared" ca="1" si="65"/>
        <v/>
      </c>
      <c r="D1396" s="190" t="str">
        <f t="shared" ca="1" si="66"/>
        <v/>
      </c>
      <c r="E1396" s="190"/>
    </row>
    <row r="1397" spans="1:5" ht="15">
      <c r="A1397" s="190" t="str">
        <f t="shared" ca="1" si="64"/>
        <v/>
      </c>
      <c r="B1397" s="190" t="str">
        <f ca="1">IF(LEFT('$Misc'!AG46,5)="ERROR","",IF(COUNTIF('CSV-Stat'!$E$7:$E$206,'$Misc'!AG46)&gt;0,'$Misc'!AG46,""))</f>
        <v/>
      </c>
      <c r="C1397" s="190" t="str">
        <f t="shared" ca="1" si="65"/>
        <v/>
      </c>
      <c r="D1397" s="190" t="str">
        <f t="shared" ca="1" si="66"/>
        <v/>
      </c>
      <c r="E1397" s="190"/>
    </row>
    <row r="1398" spans="1:5" ht="15">
      <c r="A1398" s="190" t="str">
        <f t="shared" ca="1" si="64"/>
        <v/>
      </c>
      <c r="B1398" s="190" t="str">
        <f ca="1">IF(LEFT('$Misc'!AG47,5)="ERROR","",IF(COUNTIF('CSV-Stat'!$E$7:$E$206,'$Misc'!AG47)&gt;0,'$Misc'!AG47,""))</f>
        <v/>
      </c>
      <c r="C1398" s="190" t="str">
        <f t="shared" ca="1" si="65"/>
        <v/>
      </c>
      <c r="D1398" s="190" t="str">
        <f t="shared" ca="1" si="66"/>
        <v/>
      </c>
      <c r="E1398" s="190"/>
    </row>
    <row r="1399" spans="1:5" ht="15">
      <c r="A1399" s="190" t="str">
        <f t="shared" ca="1" si="64"/>
        <v/>
      </c>
      <c r="B1399" s="190" t="str">
        <f ca="1">IF(LEFT('$Misc'!AG48,5)="ERROR","",IF(COUNTIF('CSV-Stat'!$E$7:$E$206,'$Misc'!AG48)&gt;0,'$Misc'!AG48,""))</f>
        <v/>
      </c>
      <c r="C1399" s="190" t="str">
        <f t="shared" ca="1" si="65"/>
        <v/>
      </c>
      <c r="D1399" s="190" t="str">
        <f t="shared" ca="1" si="66"/>
        <v/>
      </c>
      <c r="E1399" s="190"/>
    </row>
    <row r="1400" spans="1:5" ht="15">
      <c r="A1400" s="190" t="str">
        <f t="shared" ca="1" si="64"/>
        <v/>
      </c>
      <c r="B1400" s="190" t="str">
        <f ca="1">IF(LEFT('$Misc'!AG49,5)="ERROR","",IF(COUNTIF('CSV-Stat'!$E$7:$E$206,'$Misc'!AG49)&gt;0,'$Misc'!AG49,""))</f>
        <v/>
      </c>
      <c r="C1400" s="190" t="str">
        <f t="shared" ca="1" si="65"/>
        <v/>
      </c>
      <c r="D1400" s="190" t="str">
        <f t="shared" ca="1" si="66"/>
        <v/>
      </c>
      <c r="E1400" s="190"/>
    </row>
    <row r="1401" spans="1:5" ht="15">
      <c r="A1401" s="190" t="str">
        <f t="shared" ca="1" si="64"/>
        <v/>
      </c>
      <c r="B1401" s="190" t="str">
        <f ca="1">IF(LEFT('$Misc'!AG50,5)="ERROR","",IF(COUNTIF('CSV-Stat'!$E$7:$E$206,'$Misc'!AG50)&gt;0,'$Misc'!AG50,""))</f>
        <v/>
      </c>
      <c r="C1401" s="190" t="str">
        <f t="shared" ca="1" si="65"/>
        <v/>
      </c>
      <c r="D1401" s="190" t="str">
        <f t="shared" ca="1" si="66"/>
        <v/>
      </c>
      <c r="E1401" s="190"/>
    </row>
    <row r="1402" spans="1:5" ht="15">
      <c r="A1402" s="190" t="str">
        <f t="shared" ref="A1402:A1465" ca="1" si="67">IF(B1402="","","ThermostatSetpoint:DualSetpoint,")</f>
        <v/>
      </c>
      <c r="B1402" s="190" t="str">
        <f ca="1">IF(LEFT('$Misc'!AG51,5)="ERROR","",IF(COUNTIF('CSV-Stat'!$E$7:$E$206,'$Misc'!AG51)&gt;0,'$Misc'!AG51,""))</f>
        <v/>
      </c>
      <c r="C1402" s="190" t="str">
        <f t="shared" ca="1" si="65"/>
        <v/>
      </c>
      <c r="D1402" s="190" t="str">
        <f t="shared" ca="1" si="66"/>
        <v/>
      </c>
      <c r="E1402" s="190"/>
    </row>
    <row r="1403" spans="1:5" ht="15">
      <c r="A1403" s="190" t="str">
        <f t="shared" ca="1" si="67"/>
        <v/>
      </c>
      <c r="B1403" s="190" t="str">
        <f ca="1">IF(LEFT('$Misc'!AG52,5)="ERROR","",IF(COUNTIF('CSV-Stat'!$E$7:$E$206,'$Misc'!AG52)&gt;0,'$Misc'!AG52,""))</f>
        <v/>
      </c>
      <c r="C1403" s="190" t="str">
        <f t="shared" ca="1" si="65"/>
        <v/>
      </c>
      <c r="D1403" s="190" t="str">
        <f t="shared" ca="1" si="66"/>
        <v/>
      </c>
      <c r="E1403" s="190"/>
    </row>
    <row r="1404" spans="1:5" ht="15">
      <c r="A1404" s="190" t="str">
        <f t="shared" ca="1" si="67"/>
        <v/>
      </c>
      <c r="B1404" s="190" t="str">
        <f ca="1">IF(LEFT('$Misc'!AG53,5)="ERROR","",IF(COUNTIF('CSV-Stat'!$E$7:$E$206,'$Misc'!AG53)&gt;0,'$Misc'!AG53,""))</f>
        <v/>
      </c>
      <c r="C1404" s="190" t="str">
        <f t="shared" ca="1" si="65"/>
        <v/>
      </c>
      <c r="D1404" s="190" t="str">
        <f t="shared" ca="1" si="66"/>
        <v/>
      </c>
      <c r="E1404" s="190"/>
    </row>
    <row r="1405" spans="1:5" ht="15">
      <c r="A1405" s="190" t="str">
        <f t="shared" ca="1" si="67"/>
        <v/>
      </c>
      <c r="B1405" s="190" t="str">
        <f ca="1">IF(LEFT('$Misc'!AG54,5)="ERROR","",IF(COUNTIF('CSV-Stat'!$E$7:$E$206,'$Misc'!AG54)&gt;0,'$Misc'!AG54,""))</f>
        <v/>
      </c>
      <c r="C1405" s="190" t="str">
        <f t="shared" ca="1" si="65"/>
        <v/>
      </c>
      <c r="D1405" s="190" t="str">
        <f t="shared" ca="1" si="66"/>
        <v/>
      </c>
      <c r="E1405" s="190"/>
    </row>
    <row r="1406" spans="1:5" ht="15">
      <c r="A1406" s="190" t="str">
        <f t="shared" ca="1" si="67"/>
        <v/>
      </c>
      <c r="B1406" s="190" t="str">
        <f ca="1">IF(LEFT('$Misc'!AG55,5)="ERROR","",IF(COUNTIF('CSV-Stat'!$E$7:$E$206,'$Misc'!AG55)&gt;0,'$Misc'!AG55,""))</f>
        <v/>
      </c>
      <c r="C1406" s="190" t="str">
        <f t="shared" ca="1" si="65"/>
        <v/>
      </c>
      <c r="D1406" s="190" t="str">
        <f t="shared" ca="1" si="66"/>
        <v/>
      </c>
      <c r="E1406" s="190"/>
    </row>
    <row r="1407" spans="1:5" ht="15">
      <c r="A1407" s="190" t="str">
        <f t="shared" ca="1" si="67"/>
        <v/>
      </c>
      <c r="B1407" s="190" t="str">
        <f ca="1">IF(LEFT('$Misc'!AG56,5)="ERROR","",IF(COUNTIF('CSV-Stat'!$E$7:$E$206,'$Misc'!AG56)&gt;0,'$Misc'!AG56,""))</f>
        <v/>
      </c>
      <c r="C1407" s="190" t="str">
        <f t="shared" ca="1" si="65"/>
        <v/>
      </c>
      <c r="D1407" s="190" t="str">
        <f t="shared" ca="1" si="66"/>
        <v/>
      </c>
      <c r="E1407" s="190"/>
    </row>
    <row r="1408" spans="1:5" ht="15">
      <c r="A1408" s="190" t="str">
        <f t="shared" si="67"/>
        <v/>
      </c>
      <c r="B1408" s="190" t="str">
        <f>IF(LEFT('$Misc'!AH7,5)="ERROR","",IF(COUNTIF('CSV-Stat'!$E$7:$E$206,'$Misc'!AH7)&gt;0,'$Misc'!AH7,""))</f>
        <v/>
      </c>
      <c r="C1408" s="190" t="str">
        <f t="shared" si="65"/>
        <v/>
      </c>
      <c r="D1408" s="190" t="str">
        <f t="shared" si="66"/>
        <v/>
      </c>
      <c r="E1408" s="190"/>
    </row>
    <row r="1409" spans="1:5" ht="15">
      <c r="A1409" s="190" t="str">
        <f t="shared" si="67"/>
        <v/>
      </c>
      <c r="B1409" s="190" t="str">
        <f>IF(LEFT('$Misc'!AH8,5)="ERROR","",IF(COUNTIF('CSV-Stat'!$E$7:$E$206,'$Misc'!AH8)&gt;0,'$Misc'!AH8,""))</f>
        <v/>
      </c>
      <c r="C1409" s="190" t="str">
        <f t="shared" si="65"/>
        <v/>
      </c>
      <c r="D1409" s="190" t="str">
        <f t="shared" si="66"/>
        <v/>
      </c>
      <c r="E1409" s="190"/>
    </row>
    <row r="1410" spans="1:5" ht="15">
      <c r="A1410" s="190" t="str">
        <f t="shared" si="67"/>
        <v/>
      </c>
      <c r="B1410" s="190" t="str">
        <f>IF(LEFT('$Misc'!AH9,5)="ERROR","",IF(COUNTIF('CSV-Stat'!$E$7:$E$206,'$Misc'!AH9)&gt;0,'$Misc'!AH9,""))</f>
        <v/>
      </c>
      <c r="C1410" s="190" t="str">
        <f t="shared" si="65"/>
        <v/>
      </c>
      <c r="D1410" s="190" t="str">
        <f t="shared" si="66"/>
        <v/>
      </c>
      <c r="E1410" s="190"/>
    </row>
    <row r="1411" spans="1:5" ht="15">
      <c r="A1411" s="190" t="str">
        <f t="shared" si="67"/>
        <v/>
      </c>
      <c r="B1411" s="190" t="str">
        <f>IF(LEFT('$Misc'!AH10,5)="ERROR","",IF(COUNTIF('CSV-Stat'!$E$7:$E$206,'$Misc'!AH10)&gt;0,'$Misc'!AH10,""))</f>
        <v/>
      </c>
      <c r="C1411" s="190" t="str">
        <f t="shared" si="65"/>
        <v/>
      </c>
      <c r="D1411" s="190" t="str">
        <f t="shared" si="66"/>
        <v/>
      </c>
      <c r="E1411" s="190"/>
    </row>
    <row r="1412" spans="1:5" ht="15">
      <c r="A1412" s="190" t="str">
        <f t="shared" si="67"/>
        <v/>
      </c>
      <c r="B1412" s="190" t="str">
        <f>IF(LEFT('$Misc'!AH11,5)="ERROR","",IF(COUNTIF('CSV-Stat'!$E$7:$E$206,'$Misc'!AH11)&gt;0,'$Misc'!AH11,""))</f>
        <v/>
      </c>
      <c r="C1412" s="190" t="str">
        <f t="shared" si="65"/>
        <v/>
      </c>
      <c r="D1412" s="190" t="str">
        <f t="shared" si="66"/>
        <v/>
      </c>
      <c r="E1412" s="190"/>
    </row>
    <row r="1413" spans="1:5" ht="15">
      <c r="A1413" s="190" t="str">
        <f t="shared" si="67"/>
        <v/>
      </c>
      <c r="B1413" s="190" t="str">
        <f>IF(LEFT('$Misc'!AH12,5)="ERROR","",IF(COUNTIF('CSV-Stat'!$E$7:$E$206,'$Misc'!AH12)&gt;0,'$Misc'!AH12,""))</f>
        <v/>
      </c>
      <c r="C1413" s="190" t="str">
        <f t="shared" si="65"/>
        <v/>
      </c>
      <c r="D1413" s="190" t="str">
        <f t="shared" si="66"/>
        <v/>
      </c>
      <c r="E1413" s="190"/>
    </row>
    <row r="1414" spans="1:5" ht="15">
      <c r="A1414" s="190" t="str">
        <f t="shared" si="67"/>
        <v/>
      </c>
      <c r="B1414" s="190" t="str">
        <f>IF(LEFT('$Misc'!AH13,5)="ERROR","",IF(COUNTIF('CSV-Stat'!$E$7:$E$206,'$Misc'!AH13)&gt;0,'$Misc'!AH13,""))</f>
        <v/>
      </c>
      <c r="C1414" s="190" t="str">
        <f t="shared" si="65"/>
        <v/>
      </c>
      <c r="D1414" s="190" t="str">
        <f t="shared" si="66"/>
        <v/>
      </c>
      <c r="E1414" s="190"/>
    </row>
    <row r="1415" spans="1:5" ht="15">
      <c r="A1415" s="190" t="str">
        <f t="shared" si="67"/>
        <v/>
      </c>
      <c r="B1415" s="190" t="str">
        <f>IF(LEFT('$Misc'!AH14,5)="ERROR","",IF(COUNTIF('CSV-Stat'!$E$7:$E$206,'$Misc'!AH14)&gt;0,'$Misc'!AH14,""))</f>
        <v/>
      </c>
      <c r="C1415" s="190" t="str">
        <f t="shared" si="65"/>
        <v/>
      </c>
      <c r="D1415" s="190" t="str">
        <f t="shared" si="66"/>
        <v/>
      </c>
      <c r="E1415" s="190"/>
    </row>
    <row r="1416" spans="1:5" ht="15">
      <c r="A1416" s="190" t="str">
        <f t="shared" si="67"/>
        <v/>
      </c>
      <c r="B1416" s="190" t="str">
        <f>IF(LEFT('$Misc'!AH15,5)="ERROR","",IF(COUNTIF('CSV-Stat'!$E$7:$E$206,'$Misc'!AH15)&gt;0,'$Misc'!AH15,""))</f>
        <v/>
      </c>
      <c r="C1416" s="190" t="str">
        <f t="shared" ref="C1416:C1479" si="68">IF(B1416="","","Tstat Sch "&amp;RIGHT(LEFT(B1416,25),11)&amp;",")</f>
        <v/>
      </c>
      <c r="D1416" s="190" t="str">
        <f t="shared" ref="D1416:D1479" si="69">IF(B1416="","","Tstat Sch "&amp;LEFT(B1416,11)&amp;" ;")</f>
        <v/>
      </c>
      <c r="E1416" s="190"/>
    </row>
    <row r="1417" spans="1:5" ht="15">
      <c r="A1417" s="190" t="str">
        <f t="shared" si="67"/>
        <v/>
      </c>
      <c r="B1417" s="190" t="str">
        <f>IF(LEFT('$Misc'!AH16,5)="ERROR","",IF(COUNTIF('CSV-Stat'!$E$7:$E$206,'$Misc'!AH16)&gt;0,'$Misc'!AH16,""))</f>
        <v/>
      </c>
      <c r="C1417" s="190" t="str">
        <f t="shared" si="68"/>
        <v/>
      </c>
      <c r="D1417" s="190" t="str">
        <f t="shared" si="69"/>
        <v/>
      </c>
      <c r="E1417" s="190"/>
    </row>
    <row r="1418" spans="1:5" ht="15">
      <c r="A1418" s="190" t="str">
        <f t="shared" si="67"/>
        <v/>
      </c>
      <c r="B1418" s="190" t="str">
        <f>IF(LEFT('$Misc'!AH17,5)="ERROR","",IF(COUNTIF('CSV-Stat'!$E$7:$E$206,'$Misc'!AH17)&gt;0,'$Misc'!AH17,""))</f>
        <v/>
      </c>
      <c r="C1418" s="190" t="str">
        <f t="shared" si="68"/>
        <v/>
      </c>
      <c r="D1418" s="190" t="str">
        <f t="shared" si="69"/>
        <v/>
      </c>
      <c r="E1418" s="190"/>
    </row>
    <row r="1419" spans="1:5" ht="15">
      <c r="A1419" s="190" t="str">
        <f t="shared" si="67"/>
        <v/>
      </c>
      <c r="B1419" s="190" t="str">
        <f>IF(LEFT('$Misc'!AH18,5)="ERROR","",IF(COUNTIF('CSV-Stat'!$E$7:$E$206,'$Misc'!AH18)&gt;0,'$Misc'!AH18,""))</f>
        <v/>
      </c>
      <c r="C1419" s="190" t="str">
        <f t="shared" si="68"/>
        <v/>
      </c>
      <c r="D1419" s="190" t="str">
        <f t="shared" si="69"/>
        <v/>
      </c>
      <c r="E1419" s="190"/>
    </row>
    <row r="1420" spans="1:5" ht="15">
      <c r="A1420" s="190" t="str">
        <f t="shared" si="67"/>
        <v/>
      </c>
      <c r="B1420" s="190" t="str">
        <f>IF(LEFT('$Misc'!AH19,5)="ERROR","",IF(COUNTIF('CSV-Stat'!$E$7:$E$206,'$Misc'!AH19)&gt;0,'$Misc'!AH19,""))</f>
        <v/>
      </c>
      <c r="C1420" s="190" t="str">
        <f t="shared" si="68"/>
        <v/>
      </c>
      <c r="D1420" s="190" t="str">
        <f t="shared" si="69"/>
        <v/>
      </c>
      <c r="E1420" s="190"/>
    </row>
    <row r="1421" spans="1:5" ht="15">
      <c r="A1421" s="190" t="str">
        <f t="shared" si="67"/>
        <v/>
      </c>
      <c r="B1421" s="190" t="str">
        <f>IF(LEFT('$Misc'!AH20,5)="ERROR","",IF(COUNTIF('CSV-Stat'!$E$7:$E$206,'$Misc'!AH20)&gt;0,'$Misc'!AH20,""))</f>
        <v/>
      </c>
      <c r="C1421" s="190" t="str">
        <f t="shared" si="68"/>
        <v/>
      </c>
      <c r="D1421" s="190" t="str">
        <f t="shared" si="69"/>
        <v/>
      </c>
      <c r="E1421" s="190"/>
    </row>
    <row r="1422" spans="1:5" ht="15">
      <c r="A1422" s="190" t="str">
        <f t="shared" si="67"/>
        <v/>
      </c>
      <c r="B1422" s="190" t="str">
        <f>IF(LEFT('$Misc'!AH21,5)="ERROR","",IF(COUNTIF('CSV-Stat'!$E$7:$E$206,'$Misc'!AH21)&gt;0,'$Misc'!AH21,""))</f>
        <v/>
      </c>
      <c r="C1422" s="190" t="str">
        <f t="shared" si="68"/>
        <v/>
      </c>
      <c r="D1422" s="190" t="str">
        <f t="shared" si="69"/>
        <v/>
      </c>
      <c r="E1422" s="190"/>
    </row>
    <row r="1423" spans="1:5" ht="15">
      <c r="A1423" s="190" t="str">
        <f t="shared" si="67"/>
        <v/>
      </c>
      <c r="B1423" s="190" t="str">
        <f>IF(LEFT('$Misc'!AH22,5)="ERROR","",IF(COUNTIF('CSV-Stat'!$E$7:$E$206,'$Misc'!AH22)&gt;0,'$Misc'!AH22,""))</f>
        <v/>
      </c>
      <c r="C1423" s="190" t="str">
        <f t="shared" si="68"/>
        <v/>
      </c>
      <c r="D1423" s="190" t="str">
        <f t="shared" si="69"/>
        <v/>
      </c>
      <c r="E1423" s="190"/>
    </row>
    <row r="1424" spans="1:5" ht="15">
      <c r="A1424" s="190" t="str">
        <f t="shared" si="67"/>
        <v/>
      </c>
      <c r="B1424" s="190" t="str">
        <f>IF(LEFT('$Misc'!AH23,5)="ERROR","",IF(COUNTIF('CSV-Stat'!$E$7:$E$206,'$Misc'!AH23)&gt;0,'$Misc'!AH23,""))</f>
        <v/>
      </c>
      <c r="C1424" s="190" t="str">
        <f t="shared" si="68"/>
        <v/>
      </c>
      <c r="D1424" s="190" t="str">
        <f t="shared" si="69"/>
        <v/>
      </c>
      <c r="E1424" s="190"/>
    </row>
    <row r="1425" spans="1:5" ht="15">
      <c r="A1425" s="190" t="str">
        <f t="shared" si="67"/>
        <v/>
      </c>
      <c r="B1425" s="190" t="str">
        <f>IF(LEFT('$Misc'!AH24,5)="ERROR","",IF(COUNTIF('CSV-Stat'!$E$7:$E$206,'$Misc'!AH24)&gt;0,'$Misc'!AH24,""))</f>
        <v/>
      </c>
      <c r="C1425" s="190" t="str">
        <f t="shared" si="68"/>
        <v/>
      </c>
      <c r="D1425" s="190" t="str">
        <f t="shared" si="69"/>
        <v/>
      </c>
      <c r="E1425" s="190"/>
    </row>
    <row r="1426" spans="1:5" ht="15">
      <c r="A1426" s="190" t="str">
        <f t="shared" si="67"/>
        <v/>
      </c>
      <c r="B1426" s="190" t="str">
        <f>IF(LEFT('$Misc'!AH25,5)="ERROR","",IF(COUNTIF('CSV-Stat'!$E$7:$E$206,'$Misc'!AH25)&gt;0,'$Misc'!AH25,""))</f>
        <v/>
      </c>
      <c r="C1426" s="190" t="str">
        <f t="shared" si="68"/>
        <v/>
      </c>
      <c r="D1426" s="190" t="str">
        <f t="shared" si="69"/>
        <v/>
      </c>
      <c r="E1426" s="190"/>
    </row>
    <row r="1427" spans="1:5" ht="15">
      <c r="A1427" s="190" t="str">
        <f t="shared" si="67"/>
        <v/>
      </c>
      <c r="B1427" s="190" t="str">
        <f>IF(LEFT('$Misc'!AH26,5)="ERROR","",IF(COUNTIF('CSV-Stat'!$E$7:$E$206,'$Misc'!AH26)&gt;0,'$Misc'!AH26,""))</f>
        <v/>
      </c>
      <c r="C1427" s="190" t="str">
        <f t="shared" si="68"/>
        <v/>
      </c>
      <c r="D1427" s="190" t="str">
        <f t="shared" si="69"/>
        <v/>
      </c>
      <c r="E1427" s="190"/>
    </row>
    <row r="1428" spans="1:5" ht="15">
      <c r="A1428" s="190" t="str">
        <f t="shared" si="67"/>
        <v/>
      </c>
      <c r="B1428" s="190" t="str">
        <f>IF(LEFT('$Misc'!AH27,5)="ERROR","",IF(COUNTIF('CSV-Stat'!$E$7:$E$206,'$Misc'!AH27)&gt;0,'$Misc'!AH27,""))</f>
        <v/>
      </c>
      <c r="C1428" s="190" t="str">
        <f t="shared" si="68"/>
        <v/>
      </c>
      <c r="D1428" s="190" t="str">
        <f t="shared" si="69"/>
        <v/>
      </c>
      <c r="E1428" s="190"/>
    </row>
    <row r="1429" spans="1:5" ht="15">
      <c r="A1429" s="190" t="str">
        <f t="shared" si="67"/>
        <v/>
      </c>
      <c r="B1429" s="190" t="str">
        <f>IF(LEFT('$Misc'!AH28,5)="ERROR","",IF(COUNTIF('CSV-Stat'!$E$7:$E$206,'$Misc'!AH28)&gt;0,'$Misc'!AH28,""))</f>
        <v/>
      </c>
      <c r="C1429" s="190" t="str">
        <f t="shared" si="68"/>
        <v/>
      </c>
      <c r="D1429" s="190" t="str">
        <f t="shared" si="69"/>
        <v/>
      </c>
      <c r="E1429" s="190"/>
    </row>
    <row r="1430" spans="1:5" ht="15">
      <c r="A1430" s="190" t="str">
        <f t="shared" si="67"/>
        <v/>
      </c>
      <c r="B1430" s="190" t="str">
        <f>IF(LEFT('$Misc'!AH29,5)="ERROR","",IF(COUNTIF('CSV-Stat'!$E$7:$E$206,'$Misc'!AH29)&gt;0,'$Misc'!AH29,""))</f>
        <v/>
      </c>
      <c r="C1430" s="190" t="str">
        <f t="shared" si="68"/>
        <v/>
      </c>
      <c r="D1430" s="190" t="str">
        <f t="shared" si="69"/>
        <v/>
      </c>
      <c r="E1430" s="190"/>
    </row>
    <row r="1431" spans="1:5" ht="15">
      <c r="A1431" s="190" t="str">
        <f t="shared" si="67"/>
        <v/>
      </c>
      <c r="B1431" s="190" t="str">
        <f>IF(LEFT('$Misc'!AH30,5)="ERROR","",IF(COUNTIF('CSV-Stat'!$E$7:$E$206,'$Misc'!AH30)&gt;0,'$Misc'!AH30,""))</f>
        <v/>
      </c>
      <c r="C1431" s="190" t="str">
        <f t="shared" si="68"/>
        <v/>
      </c>
      <c r="D1431" s="190" t="str">
        <f t="shared" si="69"/>
        <v/>
      </c>
      <c r="E1431" s="190"/>
    </row>
    <row r="1432" spans="1:5" ht="15">
      <c r="A1432" s="190" t="str">
        <f t="shared" si="67"/>
        <v/>
      </c>
      <c r="B1432" s="190" t="str">
        <f>IF(LEFT('$Misc'!AH31,5)="ERROR","",IF(COUNTIF('CSV-Stat'!$E$7:$E$206,'$Misc'!AH31)&gt;0,'$Misc'!AH31,""))</f>
        <v/>
      </c>
      <c r="C1432" s="190" t="str">
        <f t="shared" si="68"/>
        <v/>
      </c>
      <c r="D1432" s="190" t="str">
        <f t="shared" si="69"/>
        <v/>
      </c>
      <c r="E1432" s="190"/>
    </row>
    <row r="1433" spans="1:5" ht="15">
      <c r="A1433" s="190" t="str">
        <f t="shared" si="67"/>
        <v/>
      </c>
      <c r="B1433" s="190" t="str">
        <f>IF(LEFT('$Misc'!AH32,5)="ERROR","",IF(COUNTIF('CSV-Stat'!$E$7:$E$206,'$Misc'!AH32)&gt;0,'$Misc'!AH32,""))</f>
        <v/>
      </c>
      <c r="C1433" s="190" t="str">
        <f t="shared" si="68"/>
        <v/>
      </c>
      <c r="D1433" s="190" t="str">
        <f t="shared" si="69"/>
        <v/>
      </c>
      <c r="E1433" s="190"/>
    </row>
    <row r="1434" spans="1:5" ht="15">
      <c r="A1434" s="190" t="str">
        <f t="shared" ca="1" si="67"/>
        <v/>
      </c>
      <c r="B1434" s="190" t="str">
        <f ca="1">IF(LEFT('$Misc'!AH33,5)="ERROR","",IF(COUNTIF('CSV-Stat'!$E$7:$E$206,'$Misc'!AH33)&gt;0,'$Misc'!AH33,""))</f>
        <v/>
      </c>
      <c r="C1434" s="190" t="str">
        <f t="shared" ca="1" si="68"/>
        <v/>
      </c>
      <c r="D1434" s="190" t="str">
        <f t="shared" ca="1" si="69"/>
        <v/>
      </c>
      <c r="E1434" s="190"/>
    </row>
    <row r="1435" spans="1:5" ht="15">
      <c r="A1435" s="190" t="str">
        <f t="shared" ca="1" si="67"/>
        <v/>
      </c>
      <c r="B1435" s="190" t="str">
        <f ca="1">IF(LEFT('$Misc'!AH34,5)="ERROR","",IF(COUNTIF('CSV-Stat'!$E$7:$E$206,'$Misc'!AH34)&gt;0,'$Misc'!AH34,""))</f>
        <v/>
      </c>
      <c r="C1435" s="190" t="str">
        <f t="shared" ca="1" si="68"/>
        <v/>
      </c>
      <c r="D1435" s="190" t="str">
        <f t="shared" ca="1" si="69"/>
        <v/>
      </c>
      <c r="E1435" s="190"/>
    </row>
    <row r="1436" spans="1:5" ht="15">
      <c r="A1436" s="190" t="str">
        <f t="shared" ca="1" si="67"/>
        <v/>
      </c>
      <c r="B1436" s="190" t="str">
        <f ca="1">IF(LEFT('$Misc'!AH35,5)="ERROR","",IF(COUNTIF('CSV-Stat'!$E$7:$E$206,'$Misc'!AH35)&gt;0,'$Misc'!AH35,""))</f>
        <v/>
      </c>
      <c r="C1436" s="190" t="str">
        <f t="shared" ca="1" si="68"/>
        <v/>
      </c>
      <c r="D1436" s="190" t="str">
        <f t="shared" ca="1" si="69"/>
        <v/>
      </c>
      <c r="E1436" s="190"/>
    </row>
    <row r="1437" spans="1:5" ht="15">
      <c r="A1437" s="190" t="str">
        <f t="shared" ca="1" si="67"/>
        <v/>
      </c>
      <c r="B1437" s="190" t="str">
        <f ca="1">IF(LEFT('$Misc'!AH36,5)="ERROR","",IF(COUNTIF('CSV-Stat'!$E$7:$E$206,'$Misc'!AH36)&gt;0,'$Misc'!AH36,""))</f>
        <v/>
      </c>
      <c r="C1437" s="190" t="str">
        <f t="shared" ca="1" si="68"/>
        <v/>
      </c>
      <c r="D1437" s="190" t="str">
        <f t="shared" ca="1" si="69"/>
        <v/>
      </c>
      <c r="E1437" s="190"/>
    </row>
    <row r="1438" spans="1:5" ht="15">
      <c r="A1438" s="190" t="str">
        <f t="shared" ca="1" si="67"/>
        <v/>
      </c>
      <c r="B1438" s="190" t="str">
        <f ca="1">IF(LEFT('$Misc'!AH37,5)="ERROR","",IF(COUNTIF('CSV-Stat'!$E$7:$E$206,'$Misc'!AH37)&gt;0,'$Misc'!AH37,""))</f>
        <v/>
      </c>
      <c r="C1438" s="190" t="str">
        <f t="shared" ca="1" si="68"/>
        <v/>
      </c>
      <c r="D1438" s="190" t="str">
        <f t="shared" ca="1" si="69"/>
        <v/>
      </c>
      <c r="E1438" s="190"/>
    </row>
    <row r="1439" spans="1:5" ht="15">
      <c r="A1439" s="190" t="str">
        <f t="shared" ca="1" si="67"/>
        <v/>
      </c>
      <c r="B1439" s="190" t="str">
        <f ca="1">IF(LEFT('$Misc'!AH38,5)="ERROR","",IF(COUNTIF('CSV-Stat'!$E$7:$E$206,'$Misc'!AH38)&gt;0,'$Misc'!AH38,""))</f>
        <v/>
      </c>
      <c r="C1439" s="190" t="str">
        <f t="shared" ca="1" si="68"/>
        <v/>
      </c>
      <c r="D1439" s="190" t="str">
        <f t="shared" ca="1" si="69"/>
        <v/>
      </c>
      <c r="E1439" s="190"/>
    </row>
    <row r="1440" spans="1:5" ht="15">
      <c r="A1440" s="190" t="str">
        <f t="shared" ca="1" si="67"/>
        <v/>
      </c>
      <c r="B1440" s="190" t="str">
        <f ca="1">IF(LEFT('$Misc'!AH39,5)="ERROR","",IF(COUNTIF('CSV-Stat'!$E$7:$E$206,'$Misc'!AH39)&gt;0,'$Misc'!AH39,""))</f>
        <v/>
      </c>
      <c r="C1440" s="190" t="str">
        <f t="shared" ca="1" si="68"/>
        <v/>
      </c>
      <c r="D1440" s="190" t="str">
        <f t="shared" ca="1" si="69"/>
        <v/>
      </c>
      <c r="E1440" s="190"/>
    </row>
    <row r="1441" spans="1:5" ht="15">
      <c r="A1441" s="190" t="str">
        <f t="shared" ca="1" si="67"/>
        <v/>
      </c>
      <c r="B1441" s="190" t="str">
        <f ca="1">IF(LEFT('$Misc'!AH40,5)="ERROR","",IF(COUNTIF('CSV-Stat'!$E$7:$E$206,'$Misc'!AH40)&gt;0,'$Misc'!AH40,""))</f>
        <v/>
      </c>
      <c r="C1441" s="190" t="str">
        <f t="shared" ca="1" si="68"/>
        <v/>
      </c>
      <c r="D1441" s="190" t="str">
        <f t="shared" ca="1" si="69"/>
        <v/>
      </c>
      <c r="E1441" s="190"/>
    </row>
    <row r="1442" spans="1:5" ht="15">
      <c r="A1442" s="190" t="str">
        <f t="shared" ca="1" si="67"/>
        <v/>
      </c>
      <c r="B1442" s="190" t="str">
        <f ca="1">IF(LEFT('$Misc'!AH41,5)="ERROR","",IF(COUNTIF('CSV-Stat'!$E$7:$E$206,'$Misc'!AH41)&gt;0,'$Misc'!AH41,""))</f>
        <v/>
      </c>
      <c r="C1442" s="190" t="str">
        <f t="shared" ca="1" si="68"/>
        <v/>
      </c>
      <c r="D1442" s="190" t="str">
        <f t="shared" ca="1" si="69"/>
        <v/>
      </c>
      <c r="E1442" s="190"/>
    </row>
    <row r="1443" spans="1:5" ht="15">
      <c r="A1443" s="190" t="str">
        <f t="shared" ca="1" si="67"/>
        <v/>
      </c>
      <c r="B1443" s="190" t="str">
        <f ca="1">IF(LEFT('$Misc'!AH42,5)="ERROR","",IF(COUNTIF('CSV-Stat'!$E$7:$E$206,'$Misc'!AH42)&gt;0,'$Misc'!AH42,""))</f>
        <v/>
      </c>
      <c r="C1443" s="190" t="str">
        <f t="shared" ca="1" si="68"/>
        <v/>
      </c>
      <c r="D1443" s="190" t="str">
        <f t="shared" ca="1" si="69"/>
        <v/>
      </c>
      <c r="E1443" s="190"/>
    </row>
    <row r="1444" spans="1:5" ht="15">
      <c r="A1444" s="190" t="str">
        <f t="shared" ca="1" si="67"/>
        <v/>
      </c>
      <c r="B1444" s="190" t="str">
        <f ca="1">IF(LEFT('$Misc'!AH43,5)="ERROR","",IF(COUNTIF('CSV-Stat'!$E$7:$E$206,'$Misc'!AH43)&gt;0,'$Misc'!AH43,""))</f>
        <v/>
      </c>
      <c r="C1444" s="190" t="str">
        <f t="shared" ca="1" si="68"/>
        <v/>
      </c>
      <c r="D1444" s="190" t="str">
        <f t="shared" ca="1" si="69"/>
        <v/>
      </c>
      <c r="E1444" s="190"/>
    </row>
    <row r="1445" spans="1:5" ht="15">
      <c r="A1445" s="190" t="str">
        <f t="shared" ca="1" si="67"/>
        <v/>
      </c>
      <c r="B1445" s="190" t="str">
        <f ca="1">IF(LEFT('$Misc'!AH44,5)="ERROR","",IF(COUNTIF('CSV-Stat'!$E$7:$E$206,'$Misc'!AH44)&gt;0,'$Misc'!AH44,""))</f>
        <v/>
      </c>
      <c r="C1445" s="190" t="str">
        <f t="shared" ca="1" si="68"/>
        <v/>
      </c>
      <c r="D1445" s="190" t="str">
        <f t="shared" ca="1" si="69"/>
        <v/>
      </c>
      <c r="E1445" s="190"/>
    </row>
    <row r="1446" spans="1:5" ht="15">
      <c r="A1446" s="190" t="str">
        <f t="shared" ca="1" si="67"/>
        <v/>
      </c>
      <c r="B1446" s="190" t="str">
        <f ca="1">IF(LEFT('$Misc'!AH45,5)="ERROR","",IF(COUNTIF('CSV-Stat'!$E$7:$E$206,'$Misc'!AH45)&gt;0,'$Misc'!AH45,""))</f>
        <v/>
      </c>
      <c r="C1446" s="190" t="str">
        <f t="shared" ca="1" si="68"/>
        <v/>
      </c>
      <c r="D1446" s="190" t="str">
        <f t="shared" ca="1" si="69"/>
        <v/>
      </c>
      <c r="E1446" s="190"/>
    </row>
    <row r="1447" spans="1:5" ht="15">
      <c r="A1447" s="190" t="str">
        <f t="shared" ca="1" si="67"/>
        <v/>
      </c>
      <c r="B1447" s="190" t="str">
        <f ca="1">IF(LEFT('$Misc'!AH46,5)="ERROR","",IF(COUNTIF('CSV-Stat'!$E$7:$E$206,'$Misc'!AH46)&gt;0,'$Misc'!AH46,""))</f>
        <v/>
      </c>
      <c r="C1447" s="190" t="str">
        <f t="shared" ca="1" si="68"/>
        <v/>
      </c>
      <c r="D1447" s="190" t="str">
        <f t="shared" ca="1" si="69"/>
        <v/>
      </c>
      <c r="E1447" s="190"/>
    </row>
    <row r="1448" spans="1:5" ht="15">
      <c r="A1448" s="190" t="str">
        <f t="shared" ca="1" si="67"/>
        <v/>
      </c>
      <c r="B1448" s="190" t="str">
        <f ca="1">IF(LEFT('$Misc'!AH47,5)="ERROR","",IF(COUNTIF('CSV-Stat'!$E$7:$E$206,'$Misc'!AH47)&gt;0,'$Misc'!AH47,""))</f>
        <v/>
      </c>
      <c r="C1448" s="190" t="str">
        <f t="shared" ca="1" si="68"/>
        <v/>
      </c>
      <c r="D1448" s="190" t="str">
        <f t="shared" ca="1" si="69"/>
        <v/>
      </c>
      <c r="E1448" s="190"/>
    </row>
    <row r="1449" spans="1:5" ht="15">
      <c r="A1449" s="190" t="str">
        <f t="shared" ca="1" si="67"/>
        <v/>
      </c>
      <c r="B1449" s="190" t="str">
        <f ca="1">IF(LEFT('$Misc'!AH48,5)="ERROR","",IF(COUNTIF('CSV-Stat'!$E$7:$E$206,'$Misc'!AH48)&gt;0,'$Misc'!AH48,""))</f>
        <v/>
      </c>
      <c r="C1449" s="190" t="str">
        <f t="shared" ca="1" si="68"/>
        <v/>
      </c>
      <c r="D1449" s="190" t="str">
        <f t="shared" ca="1" si="69"/>
        <v/>
      </c>
      <c r="E1449" s="190"/>
    </row>
    <row r="1450" spans="1:5" ht="15">
      <c r="A1450" s="190" t="str">
        <f t="shared" ca="1" si="67"/>
        <v/>
      </c>
      <c r="B1450" s="190" t="str">
        <f ca="1">IF(LEFT('$Misc'!AH49,5)="ERROR","",IF(COUNTIF('CSV-Stat'!$E$7:$E$206,'$Misc'!AH49)&gt;0,'$Misc'!AH49,""))</f>
        <v/>
      </c>
      <c r="C1450" s="190" t="str">
        <f t="shared" ca="1" si="68"/>
        <v/>
      </c>
      <c r="D1450" s="190" t="str">
        <f t="shared" ca="1" si="69"/>
        <v/>
      </c>
      <c r="E1450" s="190"/>
    </row>
    <row r="1451" spans="1:5" ht="15">
      <c r="A1451" s="190" t="str">
        <f t="shared" ca="1" si="67"/>
        <v/>
      </c>
      <c r="B1451" s="190" t="str">
        <f ca="1">IF(LEFT('$Misc'!AH50,5)="ERROR","",IF(COUNTIF('CSV-Stat'!$E$7:$E$206,'$Misc'!AH50)&gt;0,'$Misc'!AH50,""))</f>
        <v/>
      </c>
      <c r="C1451" s="190" t="str">
        <f t="shared" ca="1" si="68"/>
        <v/>
      </c>
      <c r="D1451" s="190" t="str">
        <f t="shared" ca="1" si="69"/>
        <v/>
      </c>
      <c r="E1451" s="190"/>
    </row>
    <row r="1452" spans="1:5" ht="15">
      <c r="A1452" s="190" t="str">
        <f t="shared" ca="1" si="67"/>
        <v/>
      </c>
      <c r="B1452" s="190" t="str">
        <f ca="1">IF(LEFT('$Misc'!AH51,5)="ERROR","",IF(COUNTIF('CSV-Stat'!$E$7:$E$206,'$Misc'!AH51)&gt;0,'$Misc'!AH51,""))</f>
        <v/>
      </c>
      <c r="C1452" s="190" t="str">
        <f t="shared" ca="1" si="68"/>
        <v/>
      </c>
      <c r="D1452" s="190" t="str">
        <f t="shared" ca="1" si="69"/>
        <v/>
      </c>
      <c r="E1452" s="190"/>
    </row>
    <row r="1453" spans="1:5" ht="15">
      <c r="A1453" s="190" t="str">
        <f t="shared" ca="1" si="67"/>
        <v/>
      </c>
      <c r="B1453" s="190" t="str">
        <f ca="1">IF(LEFT('$Misc'!AH52,5)="ERROR","",IF(COUNTIF('CSV-Stat'!$E$7:$E$206,'$Misc'!AH52)&gt;0,'$Misc'!AH52,""))</f>
        <v/>
      </c>
      <c r="C1453" s="190" t="str">
        <f t="shared" ca="1" si="68"/>
        <v/>
      </c>
      <c r="D1453" s="190" t="str">
        <f t="shared" ca="1" si="69"/>
        <v/>
      </c>
      <c r="E1453" s="190"/>
    </row>
    <row r="1454" spans="1:5" ht="15">
      <c r="A1454" s="190" t="str">
        <f t="shared" ca="1" si="67"/>
        <v/>
      </c>
      <c r="B1454" s="190" t="str">
        <f ca="1">IF(LEFT('$Misc'!AH53,5)="ERROR","",IF(COUNTIF('CSV-Stat'!$E$7:$E$206,'$Misc'!AH53)&gt;0,'$Misc'!AH53,""))</f>
        <v/>
      </c>
      <c r="C1454" s="190" t="str">
        <f t="shared" ca="1" si="68"/>
        <v/>
      </c>
      <c r="D1454" s="190" t="str">
        <f t="shared" ca="1" si="69"/>
        <v/>
      </c>
      <c r="E1454" s="190"/>
    </row>
    <row r="1455" spans="1:5" ht="15">
      <c r="A1455" s="190" t="str">
        <f t="shared" ca="1" si="67"/>
        <v/>
      </c>
      <c r="B1455" s="190" t="str">
        <f ca="1">IF(LEFT('$Misc'!AH54,5)="ERROR","",IF(COUNTIF('CSV-Stat'!$E$7:$E$206,'$Misc'!AH54)&gt;0,'$Misc'!AH54,""))</f>
        <v/>
      </c>
      <c r="C1455" s="190" t="str">
        <f t="shared" ca="1" si="68"/>
        <v/>
      </c>
      <c r="D1455" s="190" t="str">
        <f t="shared" ca="1" si="69"/>
        <v/>
      </c>
      <c r="E1455" s="190"/>
    </row>
    <row r="1456" spans="1:5" ht="15">
      <c r="A1456" s="190" t="str">
        <f t="shared" ca="1" si="67"/>
        <v/>
      </c>
      <c r="B1456" s="190" t="str">
        <f ca="1">IF(LEFT('$Misc'!AH55,5)="ERROR","",IF(COUNTIF('CSV-Stat'!$E$7:$E$206,'$Misc'!AH55)&gt;0,'$Misc'!AH55,""))</f>
        <v/>
      </c>
      <c r="C1456" s="190" t="str">
        <f t="shared" ca="1" si="68"/>
        <v/>
      </c>
      <c r="D1456" s="190" t="str">
        <f t="shared" ca="1" si="69"/>
        <v/>
      </c>
      <c r="E1456" s="190"/>
    </row>
    <row r="1457" spans="1:5" ht="15">
      <c r="A1457" s="190" t="str">
        <f t="shared" ca="1" si="67"/>
        <v/>
      </c>
      <c r="B1457" s="190" t="str">
        <f ca="1">IF(LEFT('$Misc'!AH56,5)="ERROR","",IF(COUNTIF('CSV-Stat'!$E$7:$E$206,'$Misc'!AH56)&gt;0,'$Misc'!AH56,""))</f>
        <v/>
      </c>
      <c r="C1457" s="190" t="str">
        <f t="shared" ca="1" si="68"/>
        <v/>
      </c>
      <c r="D1457" s="190" t="str">
        <f t="shared" ca="1" si="69"/>
        <v/>
      </c>
      <c r="E1457" s="190"/>
    </row>
    <row r="1458" spans="1:5" ht="15">
      <c r="A1458" s="190" t="str">
        <f t="shared" si="67"/>
        <v/>
      </c>
      <c r="B1458" s="190" t="str">
        <f>IF(LEFT('$Misc'!AI7,5)="ERROR","",IF(COUNTIF('CSV-Stat'!$E$7:$E$206,'$Misc'!AI7)&gt;0,'$Misc'!AI7,""))</f>
        <v/>
      </c>
      <c r="C1458" s="190" t="str">
        <f t="shared" si="68"/>
        <v/>
      </c>
      <c r="D1458" s="190" t="str">
        <f t="shared" si="69"/>
        <v/>
      </c>
      <c r="E1458" s="190"/>
    </row>
    <row r="1459" spans="1:5" ht="15">
      <c r="A1459" s="190" t="str">
        <f t="shared" si="67"/>
        <v/>
      </c>
      <c r="B1459" s="190" t="str">
        <f>IF(LEFT('$Misc'!AI8,5)="ERROR","",IF(COUNTIF('CSV-Stat'!$E$7:$E$206,'$Misc'!AI8)&gt;0,'$Misc'!AI8,""))</f>
        <v/>
      </c>
      <c r="C1459" s="190" t="str">
        <f t="shared" si="68"/>
        <v/>
      </c>
      <c r="D1459" s="190" t="str">
        <f t="shared" si="69"/>
        <v/>
      </c>
      <c r="E1459" s="190"/>
    </row>
    <row r="1460" spans="1:5" ht="15">
      <c r="A1460" s="190" t="str">
        <f t="shared" si="67"/>
        <v/>
      </c>
      <c r="B1460" s="190" t="str">
        <f>IF(LEFT('$Misc'!AI9,5)="ERROR","",IF(COUNTIF('CSV-Stat'!$E$7:$E$206,'$Misc'!AI9)&gt;0,'$Misc'!AI9,""))</f>
        <v/>
      </c>
      <c r="C1460" s="190" t="str">
        <f t="shared" si="68"/>
        <v/>
      </c>
      <c r="D1460" s="190" t="str">
        <f t="shared" si="69"/>
        <v/>
      </c>
      <c r="E1460" s="190"/>
    </row>
    <row r="1461" spans="1:5" ht="15">
      <c r="A1461" s="190" t="str">
        <f t="shared" si="67"/>
        <v/>
      </c>
      <c r="B1461" s="190" t="str">
        <f>IF(LEFT('$Misc'!AI10,5)="ERROR","",IF(COUNTIF('CSV-Stat'!$E$7:$E$206,'$Misc'!AI10)&gt;0,'$Misc'!AI10,""))</f>
        <v/>
      </c>
      <c r="C1461" s="190" t="str">
        <f t="shared" si="68"/>
        <v/>
      </c>
      <c r="D1461" s="190" t="str">
        <f t="shared" si="69"/>
        <v/>
      </c>
      <c r="E1461" s="190"/>
    </row>
    <row r="1462" spans="1:5" ht="15">
      <c r="A1462" s="190" t="str">
        <f t="shared" si="67"/>
        <v/>
      </c>
      <c r="B1462" s="190" t="str">
        <f>IF(LEFT('$Misc'!AI11,5)="ERROR","",IF(COUNTIF('CSV-Stat'!$E$7:$E$206,'$Misc'!AI11)&gt;0,'$Misc'!AI11,""))</f>
        <v/>
      </c>
      <c r="C1462" s="190" t="str">
        <f t="shared" si="68"/>
        <v/>
      </c>
      <c r="D1462" s="190" t="str">
        <f t="shared" si="69"/>
        <v/>
      </c>
      <c r="E1462" s="190"/>
    </row>
    <row r="1463" spans="1:5" ht="15">
      <c r="A1463" s="190" t="str">
        <f t="shared" si="67"/>
        <v/>
      </c>
      <c r="B1463" s="190" t="str">
        <f>IF(LEFT('$Misc'!AI12,5)="ERROR","",IF(COUNTIF('CSV-Stat'!$E$7:$E$206,'$Misc'!AI12)&gt;0,'$Misc'!AI12,""))</f>
        <v/>
      </c>
      <c r="C1463" s="190" t="str">
        <f t="shared" si="68"/>
        <v/>
      </c>
      <c r="D1463" s="190" t="str">
        <f t="shared" si="69"/>
        <v/>
      </c>
      <c r="E1463" s="190"/>
    </row>
    <row r="1464" spans="1:5" ht="15">
      <c r="A1464" s="190" t="str">
        <f t="shared" si="67"/>
        <v/>
      </c>
      <c r="B1464" s="190" t="str">
        <f>IF(LEFT('$Misc'!AI13,5)="ERROR","",IF(COUNTIF('CSV-Stat'!$E$7:$E$206,'$Misc'!AI13)&gt;0,'$Misc'!AI13,""))</f>
        <v/>
      </c>
      <c r="C1464" s="190" t="str">
        <f t="shared" si="68"/>
        <v/>
      </c>
      <c r="D1464" s="190" t="str">
        <f t="shared" si="69"/>
        <v/>
      </c>
      <c r="E1464" s="190"/>
    </row>
    <row r="1465" spans="1:5" ht="15">
      <c r="A1465" s="190" t="str">
        <f t="shared" si="67"/>
        <v/>
      </c>
      <c r="B1465" s="190" t="str">
        <f>IF(LEFT('$Misc'!AI14,5)="ERROR","",IF(COUNTIF('CSV-Stat'!$E$7:$E$206,'$Misc'!AI14)&gt;0,'$Misc'!AI14,""))</f>
        <v/>
      </c>
      <c r="C1465" s="190" t="str">
        <f t="shared" si="68"/>
        <v/>
      </c>
      <c r="D1465" s="190" t="str">
        <f t="shared" si="69"/>
        <v/>
      </c>
      <c r="E1465" s="190"/>
    </row>
    <row r="1466" spans="1:5" ht="15">
      <c r="A1466" s="190" t="str">
        <f t="shared" ref="A1466:A1529" si="70">IF(B1466="","","ThermostatSetpoint:DualSetpoint,")</f>
        <v/>
      </c>
      <c r="B1466" s="190" t="str">
        <f>IF(LEFT('$Misc'!AI15,5)="ERROR","",IF(COUNTIF('CSV-Stat'!$E$7:$E$206,'$Misc'!AI15)&gt;0,'$Misc'!AI15,""))</f>
        <v/>
      </c>
      <c r="C1466" s="190" t="str">
        <f t="shared" si="68"/>
        <v/>
      </c>
      <c r="D1466" s="190" t="str">
        <f t="shared" si="69"/>
        <v/>
      </c>
      <c r="E1466" s="190"/>
    </row>
    <row r="1467" spans="1:5" ht="15">
      <c r="A1467" s="190" t="str">
        <f t="shared" si="70"/>
        <v/>
      </c>
      <c r="B1467" s="190" t="str">
        <f>IF(LEFT('$Misc'!AI16,5)="ERROR","",IF(COUNTIF('CSV-Stat'!$E$7:$E$206,'$Misc'!AI16)&gt;0,'$Misc'!AI16,""))</f>
        <v/>
      </c>
      <c r="C1467" s="190" t="str">
        <f t="shared" si="68"/>
        <v/>
      </c>
      <c r="D1467" s="190" t="str">
        <f t="shared" si="69"/>
        <v/>
      </c>
      <c r="E1467" s="190"/>
    </row>
    <row r="1468" spans="1:5" ht="15">
      <c r="A1468" s="190" t="str">
        <f t="shared" si="70"/>
        <v/>
      </c>
      <c r="B1468" s="190" t="str">
        <f>IF(LEFT('$Misc'!AI17,5)="ERROR","",IF(COUNTIF('CSV-Stat'!$E$7:$E$206,'$Misc'!AI17)&gt;0,'$Misc'!AI17,""))</f>
        <v/>
      </c>
      <c r="C1468" s="190" t="str">
        <f t="shared" si="68"/>
        <v/>
      </c>
      <c r="D1468" s="190" t="str">
        <f t="shared" si="69"/>
        <v/>
      </c>
      <c r="E1468" s="190"/>
    </row>
    <row r="1469" spans="1:5" ht="15">
      <c r="A1469" s="190" t="str">
        <f t="shared" si="70"/>
        <v/>
      </c>
      <c r="B1469" s="190" t="str">
        <f>IF(LEFT('$Misc'!AI18,5)="ERROR","",IF(COUNTIF('CSV-Stat'!$E$7:$E$206,'$Misc'!AI18)&gt;0,'$Misc'!AI18,""))</f>
        <v/>
      </c>
      <c r="C1469" s="190" t="str">
        <f t="shared" si="68"/>
        <v/>
      </c>
      <c r="D1469" s="190" t="str">
        <f t="shared" si="69"/>
        <v/>
      </c>
      <c r="E1469" s="190"/>
    </row>
    <row r="1470" spans="1:5" ht="15">
      <c r="A1470" s="190" t="str">
        <f t="shared" si="70"/>
        <v/>
      </c>
      <c r="B1470" s="190" t="str">
        <f>IF(LEFT('$Misc'!AI19,5)="ERROR","",IF(COUNTIF('CSV-Stat'!$E$7:$E$206,'$Misc'!AI19)&gt;0,'$Misc'!AI19,""))</f>
        <v/>
      </c>
      <c r="C1470" s="190" t="str">
        <f t="shared" si="68"/>
        <v/>
      </c>
      <c r="D1470" s="190" t="str">
        <f t="shared" si="69"/>
        <v/>
      </c>
      <c r="E1470" s="190"/>
    </row>
    <row r="1471" spans="1:5" ht="15">
      <c r="A1471" s="190" t="str">
        <f t="shared" si="70"/>
        <v/>
      </c>
      <c r="B1471" s="190" t="str">
        <f>IF(LEFT('$Misc'!AI20,5)="ERROR","",IF(COUNTIF('CSV-Stat'!$E$7:$E$206,'$Misc'!AI20)&gt;0,'$Misc'!AI20,""))</f>
        <v/>
      </c>
      <c r="C1471" s="190" t="str">
        <f t="shared" si="68"/>
        <v/>
      </c>
      <c r="D1471" s="190" t="str">
        <f t="shared" si="69"/>
        <v/>
      </c>
      <c r="E1471" s="190"/>
    </row>
    <row r="1472" spans="1:5" ht="15">
      <c r="A1472" s="190" t="str">
        <f t="shared" si="70"/>
        <v/>
      </c>
      <c r="B1472" s="190" t="str">
        <f>IF(LEFT('$Misc'!AI21,5)="ERROR","",IF(COUNTIF('CSV-Stat'!$E$7:$E$206,'$Misc'!AI21)&gt;0,'$Misc'!AI21,""))</f>
        <v/>
      </c>
      <c r="C1472" s="190" t="str">
        <f t="shared" si="68"/>
        <v/>
      </c>
      <c r="D1472" s="190" t="str">
        <f t="shared" si="69"/>
        <v/>
      </c>
      <c r="E1472" s="190"/>
    </row>
    <row r="1473" spans="1:5" ht="15">
      <c r="A1473" s="190" t="str">
        <f t="shared" si="70"/>
        <v/>
      </c>
      <c r="B1473" s="190" t="str">
        <f>IF(LEFT('$Misc'!AI22,5)="ERROR","",IF(COUNTIF('CSV-Stat'!$E$7:$E$206,'$Misc'!AI22)&gt;0,'$Misc'!AI22,""))</f>
        <v/>
      </c>
      <c r="C1473" s="190" t="str">
        <f t="shared" si="68"/>
        <v/>
      </c>
      <c r="D1473" s="190" t="str">
        <f t="shared" si="69"/>
        <v/>
      </c>
      <c r="E1473" s="190"/>
    </row>
    <row r="1474" spans="1:5" ht="15">
      <c r="A1474" s="190" t="str">
        <f t="shared" si="70"/>
        <v/>
      </c>
      <c r="B1474" s="190" t="str">
        <f>IF(LEFT('$Misc'!AI23,5)="ERROR","",IF(COUNTIF('CSV-Stat'!$E$7:$E$206,'$Misc'!AI23)&gt;0,'$Misc'!AI23,""))</f>
        <v/>
      </c>
      <c r="C1474" s="190" t="str">
        <f t="shared" si="68"/>
        <v/>
      </c>
      <c r="D1474" s="190" t="str">
        <f t="shared" si="69"/>
        <v/>
      </c>
      <c r="E1474" s="190"/>
    </row>
    <row r="1475" spans="1:5" ht="15">
      <c r="A1475" s="190" t="str">
        <f t="shared" si="70"/>
        <v/>
      </c>
      <c r="B1475" s="190" t="str">
        <f>IF(LEFT('$Misc'!AI24,5)="ERROR","",IF(COUNTIF('CSV-Stat'!$E$7:$E$206,'$Misc'!AI24)&gt;0,'$Misc'!AI24,""))</f>
        <v/>
      </c>
      <c r="C1475" s="190" t="str">
        <f t="shared" si="68"/>
        <v/>
      </c>
      <c r="D1475" s="190" t="str">
        <f t="shared" si="69"/>
        <v/>
      </c>
      <c r="E1475" s="190"/>
    </row>
    <row r="1476" spans="1:5" ht="15">
      <c r="A1476" s="190" t="str">
        <f t="shared" si="70"/>
        <v/>
      </c>
      <c r="B1476" s="190" t="str">
        <f>IF(LEFT('$Misc'!AI25,5)="ERROR","",IF(COUNTIF('CSV-Stat'!$E$7:$E$206,'$Misc'!AI25)&gt;0,'$Misc'!AI25,""))</f>
        <v/>
      </c>
      <c r="C1476" s="190" t="str">
        <f t="shared" si="68"/>
        <v/>
      </c>
      <c r="D1476" s="190" t="str">
        <f t="shared" si="69"/>
        <v/>
      </c>
      <c r="E1476" s="190"/>
    </row>
    <row r="1477" spans="1:5" ht="15">
      <c r="A1477" s="190" t="str">
        <f t="shared" si="70"/>
        <v/>
      </c>
      <c r="B1477" s="190" t="str">
        <f>IF(LEFT('$Misc'!AI26,5)="ERROR","",IF(COUNTIF('CSV-Stat'!$E$7:$E$206,'$Misc'!AI26)&gt;0,'$Misc'!AI26,""))</f>
        <v/>
      </c>
      <c r="C1477" s="190" t="str">
        <f t="shared" si="68"/>
        <v/>
      </c>
      <c r="D1477" s="190" t="str">
        <f t="shared" si="69"/>
        <v/>
      </c>
      <c r="E1477" s="190"/>
    </row>
    <row r="1478" spans="1:5" ht="15">
      <c r="A1478" s="190" t="str">
        <f t="shared" si="70"/>
        <v/>
      </c>
      <c r="B1478" s="190" t="str">
        <f>IF(LEFT('$Misc'!AI27,5)="ERROR","",IF(COUNTIF('CSV-Stat'!$E$7:$E$206,'$Misc'!AI27)&gt;0,'$Misc'!AI27,""))</f>
        <v/>
      </c>
      <c r="C1478" s="190" t="str">
        <f t="shared" si="68"/>
        <v/>
      </c>
      <c r="D1478" s="190" t="str">
        <f t="shared" si="69"/>
        <v/>
      </c>
      <c r="E1478" s="190"/>
    </row>
    <row r="1479" spans="1:5" ht="15">
      <c r="A1479" s="190" t="str">
        <f t="shared" si="70"/>
        <v/>
      </c>
      <c r="B1479" s="190" t="str">
        <f>IF(LEFT('$Misc'!AI28,5)="ERROR","",IF(COUNTIF('CSV-Stat'!$E$7:$E$206,'$Misc'!AI28)&gt;0,'$Misc'!AI28,""))</f>
        <v/>
      </c>
      <c r="C1479" s="190" t="str">
        <f t="shared" si="68"/>
        <v/>
      </c>
      <c r="D1479" s="190" t="str">
        <f t="shared" si="69"/>
        <v/>
      </c>
      <c r="E1479" s="190"/>
    </row>
    <row r="1480" spans="1:5" ht="15">
      <c r="A1480" s="190" t="str">
        <f t="shared" si="70"/>
        <v/>
      </c>
      <c r="B1480" s="190" t="str">
        <f>IF(LEFT('$Misc'!AI29,5)="ERROR","",IF(COUNTIF('CSV-Stat'!$E$7:$E$206,'$Misc'!AI29)&gt;0,'$Misc'!AI29,""))</f>
        <v/>
      </c>
      <c r="C1480" s="190" t="str">
        <f t="shared" ref="C1480:C1543" si="71">IF(B1480="","","Tstat Sch "&amp;RIGHT(LEFT(B1480,25),11)&amp;",")</f>
        <v/>
      </c>
      <c r="D1480" s="190" t="str">
        <f t="shared" ref="D1480:D1543" si="72">IF(B1480="","","Tstat Sch "&amp;LEFT(B1480,11)&amp;" ;")</f>
        <v/>
      </c>
      <c r="E1480" s="190"/>
    </row>
    <row r="1481" spans="1:5" ht="15">
      <c r="A1481" s="190" t="str">
        <f t="shared" si="70"/>
        <v/>
      </c>
      <c r="B1481" s="190" t="str">
        <f>IF(LEFT('$Misc'!AI30,5)="ERROR","",IF(COUNTIF('CSV-Stat'!$E$7:$E$206,'$Misc'!AI30)&gt;0,'$Misc'!AI30,""))</f>
        <v/>
      </c>
      <c r="C1481" s="190" t="str">
        <f t="shared" si="71"/>
        <v/>
      </c>
      <c r="D1481" s="190" t="str">
        <f t="shared" si="72"/>
        <v/>
      </c>
      <c r="E1481" s="190"/>
    </row>
    <row r="1482" spans="1:5" ht="15">
      <c r="A1482" s="190" t="str">
        <f t="shared" si="70"/>
        <v/>
      </c>
      <c r="B1482" s="190" t="str">
        <f>IF(LEFT('$Misc'!AI31,5)="ERROR","",IF(COUNTIF('CSV-Stat'!$E$7:$E$206,'$Misc'!AI31)&gt;0,'$Misc'!AI31,""))</f>
        <v/>
      </c>
      <c r="C1482" s="190" t="str">
        <f t="shared" si="71"/>
        <v/>
      </c>
      <c r="D1482" s="190" t="str">
        <f t="shared" si="72"/>
        <v/>
      </c>
      <c r="E1482" s="190"/>
    </row>
    <row r="1483" spans="1:5" ht="15">
      <c r="A1483" s="190" t="str">
        <f t="shared" si="70"/>
        <v/>
      </c>
      <c r="B1483" s="190" t="str">
        <f>IF(LEFT('$Misc'!AI32,5)="ERROR","",IF(COUNTIF('CSV-Stat'!$E$7:$E$206,'$Misc'!AI32)&gt;0,'$Misc'!AI32,""))</f>
        <v/>
      </c>
      <c r="C1483" s="190" t="str">
        <f t="shared" si="71"/>
        <v/>
      </c>
      <c r="D1483" s="190" t="str">
        <f t="shared" si="72"/>
        <v/>
      </c>
      <c r="E1483" s="190"/>
    </row>
    <row r="1484" spans="1:5" ht="15">
      <c r="A1484" s="190" t="str">
        <f t="shared" si="70"/>
        <v/>
      </c>
      <c r="B1484" s="190" t="str">
        <f>IF(LEFT('$Misc'!AI33,5)="ERROR","",IF(COUNTIF('CSV-Stat'!$E$7:$E$206,'$Misc'!AI33)&gt;0,'$Misc'!AI33,""))</f>
        <v/>
      </c>
      <c r="C1484" s="190" t="str">
        <f t="shared" si="71"/>
        <v/>
      </c>
      <c r="D1484" s="190" t="str">
        <f t="shared" si="72"/>
        <v/>
      </c>
      <c r="E1484" s="190"/>
    </row>
    <row r="1485" spans="1:5" ht="15">
      <c r="A1485" s="190" t="str">
        <f t="shared" ca="1" si="70"/>
        <v/>
      </c>
      <c r="B1485" s="190" t="str">
        <f ca="1">IF(LEFT('$Misc'!AI34,5)="ERROR","",IF(COUNTIF('CSV-Stat'!$E$7:$E$206,'$Misc'!AI34)&gt;0,'$Misc'!AI34,""))</f>
        <v/>
      </c>
      <c r="C1485" s="190" t="str">
        <f t="shared" ca="1" si="71"/>
        <v/>
      </c>
      <c r="D1485" s="190" t="str">
        <f t="shared" ca="1" si="72"/>
        <v/>
      </c>
      <c r="E1485" s="190"/>
    </row>
    <row r="1486" spans="1:5" ht="15">
      <c r="A1486" s="190" t="str">
        <f t="shared" ca="1" si="70"/>
        <v/>
      </c>
      <c r="B1486" s="190" t="str">
        <f ca="1">IF(LEFT('$Misc'!AI35,5)="ERROR","",IF(COUNTIF('CSV-Stat'!$E$7:$E$206,'$Misc'!AI35)&gt;0,'$Misc'!AI35,""))</f>
        <v/>
      </c>
      <c r="C1486" s="190" t="str">
        <f t="shared" ca="1" si="71"/>
        <v/>
      </c>
      <c r="D1486" s="190" t="str">
        <f t="shared" ca="1" si="72"/>
        <v/>
      </c>
      <c r="E1486" s="190"/>
    </row>
    <row r="1487" spans="1:5" ht="15">
      <c r="A1487" s="190" t="str">
        <f t="shared" ca="1" si="70"/>
        <v/>
      </c>
      <c r="B1487" s="190" t="str">
        <f ca="1">IF(LEFT('$Misc'!AI36,5)="ERROR","",IF(COUNTIF('CSV-Stat'!$E$7:$E$206,'$Misc'!AI36)&gt;0,'$Misc'!AI36,""))</f>
        <v/>
      </c>
      <c r="C1487" s="190" t="str">
        <f t="shared" ca="1" si="71"/>
        <v/>
      </c>
      <c r="D1487" s="190" t="str">
        <f t="shared" ca="1" si="72"/>
        <v/>
      </c>
      <c r="E1487" s="190"/>
    </row>
    <row r="1488" spans="1:5" ht="15">
      <c r="A1488" s="190" t="str">
        <f t="shared" ca="1" si="70"/>
        <v/>
      </c>
      <c r="B1488" s="190" t="str">
        <f ca="1">IF(LEFT('$Misc'!AI37,5)="ERROR","",IF(COUNTIF('CSV-Stat'!$E$7:$E$206,'$Misc'!AI37)&gt;0,'$Misc'!AI37,""))</f>
        <v/>
      </c>
      <c r="C1488" s="190" t="str">
        <f t="shared" ca="1" si="71"/>
        <v/>
      </c>
      <c r="D1488" s="190" t="str">
        <f t="shared" ca="1" si="72"/>
        <v/>
      </c>
      <c r="E1488" s="190"/>
    </row>
    <row r="1489" spans="1:5" ht="15">
      <c r="A1489" s="190" t="str">
        <f t="shared" ca="1" si="70"/>
        <v/>
      </c>
      <c r="B1489" s="190" t="str">
        <f ca="1">IF(LEFT('$Misc'!AI38,5)="ERROR","",IF(COUNTIF('CSV-Stat'!$E$7:$E$206,'$Misc'!AI38)&gt;0,'$Misc'!AI38,""))</f>
        <v/>
      </c>
      <c r="C1489" s="190" t="str">
        <f t="shared" ca="1" si="71"/>
        <v/>
      </c>
      <c r="D1489" s="190" t="str">
        <f t="shared" ca="1" si="72"/>
        <v/>
      </c>
      <c r="E1489" s="190"/>
    </row>
    <row r="1490" spans="1:5" ht="15">
      <c r="A1490" s="190" t="str">
        <f t="shared" ca="1" si="70"/>
        <v/>
      </c>
      <c r="B1490" s="190" t="str">
        <f ca="1">IF(LEFT('$Misc'!AI39,5)="ERROR","",IF(COUNTIF('CSV-Stat'!$E$7:$E$206,'$Misc'!AI39)&gt;0,'$Misc'!AI39,""))</f>
        <v/>
      </c>
      <c r="C1490" s="190" t="str">
        <f t="shared" ca="1" si="71"/>
        <v/>
      </c>
      <c r="D1490" s="190" t="str">
        <f t="shared" ca="1" si="72"/>
        <v/>
      </c>
      <c r="E1490" s="190"/>
    </row>
    <row r="1491" spans="1:5" ht="15">
      <c r="A1491" s="190" t="str">
        <f t="shared" ca="1" si="70"/>
        <v/>
      </c>
      <c r="B1491" s="190" t="str">
        <f ca="1">IF(LEFT('$Misc'!AI40,5)="ERROR","",IF(COUNTIF('CSV-Stat'!$E$7:$E$206,'$Misc'!AI40)&gt;0,'$Misc'!AI40,""))</f>
        <v/>
      </c>
      <c r="C1491" s="190" t="str">
        <f t="shared" ca="1" si="71"/>
        <v/>
      </c>
      <c r="D1491" s="190" t="str">
        <f t="shared" ca="1" si="72"/>
        <v/>
      </c>
      <c r="E1491" s="190"/>
    </row>
    <row r="1492" spans="1:5" ht="15">
      <c r="A1492" s="190" t="str">
        <f t="shared" ca="1" si="70"/>
        <v/>
      </c>
      <c r="B1492" s="190" t="str">
        <f ca="1">IF(LEFT('$Misc'!AI41,5)="ERROR","",IF(COUNTIF('CSV-Stat'!$E$7:$E$206,'$Misc'!AI41)&gt;0,'$Misc'!AI41,""))</f>
        <v/>
      </c>
      <c r="C1492" s="190" t="str">
        <f t="shared" ca="1" si="71"/>
        <v/>
      </c>
      <c r="D1492" s="190" t="str">
        <f t="shared" ca="1" si="72"/>
        <v/>
      </c>
      <c r="E1492" s="190"/>
    </row>
    <row r="1493" spans="1:5" ht="15">
      <c r="A1493" s="190" t="str">
        <f t="shared" ca="1" si="70"/>
        <v/>
      </c>
      <c r="B1493" s="190" t="str">
        <f ca="1">IF(LEFT('$Misc'!AI42,5)="ERROR","",IF(COUNTIF('CSV-Stat'!$E$7:$E$206,'$Misc'!AI42)&gt;0,'$Misc'!AI42,""))</f>
        <v/>
      </c>
      <c r="C1493" s="190" t="str">
        <f t="shared" ca="1" si="71"/>
        <v/>
      </c>
      <c r="D1493" s="190" t="str">
        <f t="shared" ca="1" si="72"/>
        <v/>
      </c>
      <c r="E1493" s="190"/>
    </row>
    <row r="1494" spans="1:5" ht="15">
      <c r="A1494" s="190" t="str">
        <f t="shared" ca="1" si="70"/>
        <v/>
      </c>
      <c r="B1494" s="190" t="str">
        <f ca="1">IF(LEFT('$Misc'!AI43,5)="ERROR","",IF(COUNTIF('CSV-Stat'!$E$7:$E$206,'$Misc'!AI43)&gt;0,'$Misc'!AI43,""))</f>
        <v/>
      </c>
      <c r="C1494" s="190" t="str">
        <f t="shared" ca="1" si="71"/>
        <v/>
      </c>
      <c r="D1494" s="190" t="str">
        <f t="shared" ca="1" si="72"/>
        <v/>
      </c>
      <c r="E1494" s="190"/>
    </row>
    <row r="1495" spans="1:5" ht="15">
      <c r="A1495" s="190" t="str">
        <f t="shared" ca="1" si="70"/>
        <v/>
      </c>
      <c r="B1495" s="190" t="str">
        <f ca="1">IF(LEFT('$Misc'!AI44,5)="ERROR","",IF(COUNTIF('CSV-Stat'!$E$7:$E$206,'$Misc'!AI44)&gt;0,'$Misc'!AI44,""))</f>
        <v/>
      </c>
      <c r="C1495" s="190" t="str">
        <f t="shared" ca="1" si="71"/>
        <v/>
      </c>
      <c r="D1495" s="190" t="str">
        <f t="shared" ca="1" si="72"/>
        <v/>
      </c>
      <c r="E1495" s="190"/>
    </row>
    <row r="1496" spans="1:5" ht="15">
      <c r="A1496" s="190" t="str">
        <f t="shared" ca="1" si="70"/>
        <v/>
      </c>
      <c r="B1496" s="190" t="str">
        <f ca="1">IF(LEFT('$Misc'!AI45,5)="ERROR","",IF(COUNTIF('CSV-Stat'!$E$7:$E$206,'$Misc'!AI45)&gt;0,'$Misc'!AI45,""))</f>
        <v/>
      </c>
      <c r="C1496" s="190" t="str">
        <f t="shared" ca="1" si="71"/>
        <v/>
      </c>
      <c r="D1496" s="190" t="str">
        <f t="shared" ca="1" si="72"/>
        <v/>
      </c>
      <c r="E1496" s="190"/>
    </row>
    <row r="1497" spans="1:5" ht="15">
      <c r="A1497" s="190" t="str">
        <f t="shared" ca="1" si="70"/>
        <v/>
      </c>
      <c r="B1497" s="190" t="str">
        <f ca="1">IF(LEFT('$Misc'!AI46,5)="ERROR","",IF(COUNTIF('CSV-Stat'!$E$7:$E$206,'$Misc'!AI46)&gt;0,'$Misc'!AI46,""))</f>
        <v/>
      </c>
      <c r="C1497" s="190" t="str">
        <f t="shared" ca="1" si="71"/>
        <v/>
      </c>
      <c r="D1497" s="190" t="str">
        <f t="shared" ca="1" si="72"/>
        <v/>
      </c>
      <c r="E1497" s="190"/>
    </row>
    <row r="1498" spans="1:5" ht="15">
      <c r="A1498" s="190" t="str">
        <f t="shared" ca="1" si="70"/>
        <v/>
      </c>
      <c r="B1498" s="190" t="str">
        <f ca="1">IF(LEFT('$Misc'!AI47,5)="ERROR","",IF(COUNTIF('CSV-Stat'!$E$7:$E$206,'$Misc'!AI47)&gt;0,'$Misc'!AI47,""))</f>
        <v/>
      </c>
      <c r="C1498" s="190" t="str">
        <f t="shared" ca="1" si="71"/>
        <v/>
      </c>
      <c r="D1498" s="190" t="str">
        <f t="shared" ca="1" si="72"/>
        <v/>
      </c>
      <c r="E1498" s="190"/>
    </row>
    <row r="1499" spans="1:5" ht="15">
      <c r="A1499" s="190" t="str">
        <f t="shared" ca="1" si="70"/>
        <v/>
      </c>
      <c r="B1499" s="190" t="str">
        <f ca="1">IF(LEFT('$Misc'!AI48,5)="ERROR","",IF(COUNTIF('CSV-Stat'!$E$7:$E$206,'$Misc'!AI48)&gt;0,'$Misc'!AI48,""))</f>
        <v/>
      </c>
      <c r="C1499" s="190" t="str">
        <f t="shared" ca="1" si="71"/>
        <v/>
      </c>
      <c r="D1499" s="190" t="str">
        <f t="shared" ca="1" si="72"/>
        <v/>
      </c>
      <c r="E1499" s="190"/>
    </row>
    <row r="1500" spans="1:5" ht="15">
      <c r="A1500" s="190" t="str">
        <f t="shared" ca="1" si="70"/>
        <v/>
      </c>
      <c r="B1500" s="190" t="str">
        <f ca="1">IF(LEFT('$Misc'!AI49,5)="ERROR","",IF(COUNTIF('CSV-Stat'!$E$7:$E$206,'$Misc'!AI49)&gt;0,'$Misc'!AI49,""))</f>
        <v/>
      </c>
      <c r="C1500" s="190" t="str">
        <f t="shared" ca="1" si="71"/>
        <v/>
      </c>
      <c r="D1500" s="190" t="str">
        <f t="shared" ca="1" si="72"/>
        <v/>
      </c>
      <c r="E1500" s="190"/>
    </row>
    <row r="1501" spans="1:5" ht="15">
      <c r="A1501" s="190" t="str">
        <f t="shared" ca="1" si="70"/>
        <v/>
      </c>
      <c r="B1501" s="190" t="str">
        <f ca="1">IF(LEFT('$Misc'!AI50,5)="ERROR","",IF(COUNTIF('CSV-Stat'!$E$7:$E$206,'$Misc'!AI50)&gt;0,'$Misc'!AI50,""))</f>
        <v/>
      </c>
      <c r="C1501" s="190" t="str">
        <f t="shared" ca="1" si="71"/>
        <v/>
      </c>
      <c r="D1501" s="190" t="str">
        <f t="shared" ca="1" si="72"/>
        <v/>
      </c>
      <c r="E1501" s="190"/>
    </row>
    <row r="1502" spans="1:5" ht="15">
      <c r="A1502" s="190" t="str">
        <f t="shared" ca="1" si="70"/>
        <v/>
      </c>
      <c r="B1502" s="190" t="str">
        <f ca="1">IF(LEFT('$Misc'!AI51,5)="ERROR","",IF(COUNTIF('CSV-Stat'!$E$7:$E$206,'$Misc'!AI51)&gt;0,'$Misc'!AI51,""))</f>
        <v/>
      </c>
      <c r="C1502" s="190" t="str">
        <f t="shared" ca="1" si="71"/>
        <v/>
      </c>
      <c r="D1502" s="190" t="str">
        <f t="shared" ca="1" si="72"/>
        <v/>
      </c>
      <c r="E1502" s="190"/>
    </row>
    <row r="1503" spans="1:5" ht="15">
      <c r="A1503" s="190" t="str">
        <f t="shared" ca="1" si="70"/>
        <v/>
      </c>
      <c r="B1503" s="190" t="str">
        <f ca="1">IF(LEFT('$Misc'!AI52,5)="ERROR","",IF(COUNTIF('CSV-Stat'!$E$7:$E$206,'$Misc'!AI52)&gt;0,'$Misc'!AI52,""))</f>
        <v/>
      </c>
      <c r="C1503" s="190" t="str">
        <f t="shared" ca="1" si="71"/>
        <v/>
      </c>
      <c r="D1503" s="190" t="str">
        <f t="shared" ca="1" si="72"/>
        <v/>
      </c>
      <c r="E1503" s="190"/>
    </row>
    <row r="1504" spans="1:5" ht="15">
      <c r="A1504" s="190" t="str">
        <f t="shared" ca="1" si="70"/>
        <v/>
      </c>
      <c r="B1504" s="190" t="str">
        <f ca="1">IF(LEFT('$Misc'!AI53,5)="ERROR","",IF(COUNTIF('CSV-Stat'!$E$7:$E$206,'$Misc'!AI53)&gt;0,'$Misc'!AI53,""))</f>
        <v/>
      </c>
      <c r="C1504" s="190" t="str">
        <f t="shared" ca="1" si="71"/>
        <v/>
      </c>
      <c r="D1504" s="190" t="str">
        <f t="shared" ca="1" si="72"/>
        <v/>
      </c>
      <c r="E1504" s="190"/>
    </row>
    <row r="1505" spans="1:5" ht="15">
      <c r="A1505" s="190" t="str">
        <f t="shared" ca="1" si="70"/>
        <v/>
      </c>
      <c r="B1505" s="190" t="str">
        <f ca="1">IF(LEFT('$Misc'!AI54,5)="ERROR","",IF(COUNTIF('CSV-Stat'!$E$7:$E$206,'$Misc'!AI54)&gt;0,'$Misc'!AI54,""))</f>
        <v/>
      </c>
      <c r="C1505" s="190" t="str">
        <f t="shared" ca="1" si="71"/>
        <v/>
      </c>
      <c r="D1505" s="190" t="str">
        <f t="shared" ca="1" si="72"/>
        <v/>
      </c>
      <c r="E1505" s="190"/>
    </row>
    <row r="1506" spans="1:5" ht="15">
      <c r="A1506" s="190" t="str">
        <f t="shared" ca="1" si="70"/>
        <v/>
      </c>
      <c r="B1506" s="190" t="str">
        <f ca="1">IF(LEFT('$Misc'!AI55,5)="ERROR","",IF(COUNTIF('CSV-Stat'!$E$7:$E$206,'$Misc'!AI55)&gt;0,'$Misc'!AI55,""))</f>
        <v/>
      </c>
      <c r="C1506" s="190" t="str">
        <f t="shared" ca="1" si="71"/>
        <v/>
      </c>
      <c r="D1506" s="190" t="str">
        <f t="shared" ca="1" si="72"/>
        <v/>
      </c>
      <c r="E1506" s="190"/>
    </row>
    <row r="1507" spans="1:5" ht="15">
      <c r="A1507" s="190" t="str">
        <f t="shared" ca="1" si="70"/>
        <v/>
      </c>
      <c r="B1507" s="190" t="str">
        <f ca="1">IF(LEFT('$Misc'!AI56,5)="ERROR","",IF(COUNTIF('CSV-Stat'!$E$7:$E$206,'$Misc'!AI56)&gt;0,'$Misc'!AI56,""))</f>
        <v/>
      </c>
      <c r="C1507" s="190" t="str">
        <f t="shared" ca="1" si="71"/>
        <v/>
      </c>
      <c r="D1507" s="190" t="str">
        <f t="shared" ca="1" si="72"/>
        <v/>
      </c>
      <c r="E1507" s="190"/>
    </row>
    <row r="1508" spans="1:5" ht="15">
      <c r="A1508" s="190" t="str">
        <f t="shared" si="70"/>
        <v/>
      </c>
      <c r="B1508" s="190" t="str">
        <f>IF(LEFT('$Misc'!AJ7,5)="ERROR","",IF(COUNTIF('CSV-Stat'!$E$7:$E$206,'$Misc'!AJ7)&gt;0,'$Misc'!AJ7,""))</f>
        <v/>
      </c>
      <c r="C1508" s="190" t="str">
        <f t="shared" si="71"/>
        <v/>
      </c>
      <c r="D1508" s="190" t="str">
        <f t="shared" si="72"/>
        <v/>
      </c>
      <c r="E1508" s="190"/>
    </row>
    <row r="1509" spans="1:5" ht="15">
      <c r="A1509" s="190" t="str">
        <f t="shared" si="70"/>
        <v/>
      </c>
      <c r="B1509" s="190" t="str">
        <f>IF(LEFT('$Misc'!AJ8,5)="ERROR","",IF(COUNTIF('CSV-Stat'!$E$7:$E$206,'$Misc'!AJ8)&gt;0,'$Misc'!AJ8,""))</f>
        <v/>
      </c>
      <c r="C1509" s="190" t="str">
        <f t="shared" si="71"/>
        <v/>
      </c>
      <c r="D1509" s="190" t="str">
        <f t="shared" si="72"/>
        <v/>
      </c>
      <c r="E1509" s="190"/>
    </row>
    <row r="1510" spans="1:5" ht="15">
      <c r="A1510" s="190" t="str">
        <f t="shared" si="70"/>
        <v/>
      </c>
      <c r="B1510" s="190" t="str">
        <f>IF(LEFT('$Misc'!AJ9,5)="ERROR","",IF(COUNTIF('CSV-Stat'!$E$7:$E$206,'$Misc'!AJ9)&gt;0,'$Misc'!AJ9,""))</f>
        <v/>
      </c>
      <c r="C1510" s="190" t="str">
        <f t="shared" si="71"/>
        <v/>
      </c>
      <c r="D1510" s="190" t="str">
        <f t="shared" si="72"/>
        <v/>
      </c>
      <c r="E1510" s="190"/>
    </row>
    <row r="1511" spans="1:5" ht="15">
      <c r="A1511" s="190" t="str">
        <f t="shared" si="70"/>
        <v/>
      </c>
      <c r="B1511" s="190" t="str">
        <f>IF(LEFT('$Misc'!AJ10,5)="ERROR","",IF(COUNTIF('CSV-Stat'!$E$7:$E$206,'$Misc'!AJ10)&gt;0,'$Misc'!AJ10,""))</f>
        <v/>
      </c>
      <c r="C1511" s="190" t="str">
        <f t="shared" si="71"/>
        <v/>
      </c>
      <c r="D1511" s="190" t="str">
        <f t="shared" si="72"/>
        <v/>
      </c>
      <c r="E1511" s="190"/>
    </row>
    <row r="1512" spans="1:5" ht="15">
      <c r="A1512" s="190" t="str">
        <f t="shared" si="70"/>
        <v/>
      </c>
      <c r="B1512" s="190" t="str">
        <f>IF(LEFT('$Misc'!AJ11,5)="ERROR","",IF(COUNTIF('CSV-Stat'!$E$7:$E$206,'$Misc'!AJ11)&gt;0,'$Misc'!AJ11,""))</f>
        <v/>
      </c>
      <c r="C1512" s="190" t="str">
        <f t="shared" si="71"/>
        <v/>
      </c>
      <c r="D1512" s="190" t="str">
        <f t="shared" si="72"/>
        <v/>
      </c>
      <c r="E1512" s="190"/>
    </row>
    <row r="1513" spans="1:5" ht="15">
      <c r="A1513" s="190" t="str">
        <f t="shared" si="70"/>
        <v/>
      </c>
      <c r="B1513" s="190" t="str">
        <f>IF(LEFT('$Misc'!AJ12,5)="ERROR","",IF(COUNTIF('CSV-Stat'!$E$7:$E$206,'$Misc'!AJ12)&gt;0,'$Misc'!AJ12,""))</f>
        <v/>
      </c>
      <c r="C1513" s="190" t="str">
        <f t="shared" si="71"/>
        <v/>
      </c>
      <c r="D1513" s="190" t="str">
        <f t="shared" si="72"/>
        <v/>
      </c>
      <c r="E1513" s="190"/>
    </row>
    <row r="1514" spans="1:5" ht="15">
      <c r="A1514" s="190" t="str">
        <f t="shared" si="70"/>
        <v/>
      </c>
      <c r="B1514" s="190" t="str">
        <f>IF(LEFT('$Misc'!AJ13,5)="ERROR","",IF(COUNTIF('CSV-Stat'!$E$7:$E$206,'$Misc'!AJ13)&gt;0,'$Misc'!AJ13,""))</f>
        <v/>
      </c>
      <c r="C1514" s="190" t="str">
        <f t="shared" si="71"/>
        <v/>
      </c>
      <c r="D1514" s="190" t="str">
        <f t="shared" si="72"/>
        <v/>
      </c>
      <c r="E1514" s="190"/>
    </row>
    <row r="1515" spans="1:5" ht="15">
      <c r="A1515" s="190" t="str">
        <f t="shared" si="70"/>
        <v/>
      </c>
      <c r="B1515" s="190" t="str">
        <f>IF(LEFT('$Misc'!AJ14,5)="ERROR","",IF(COUNTIF('CSV-Stat'!$E$7:$E$206,'$Misc'!AJ14)&gt;0,'$Misc'!AJ14,""))</f>
        <v/>
      </c>
      <c r="C1515" s="190" t="str">
        <f t="shared" si="71"/>
        <v/>
      </c>
      <c r="D1515" s="190" t="str">
        <f t="shared" si="72"/>
        <v/>
      </c>
      <c r="E1515" s="190"/>
    </row>
    <row r="1516" spans="1:5" ht="15">
      <c r="A1516" s="190" t="str">
        <f t="shared" si="70"/>
        <v/>
      </c>
      <c r="B1516" s="190" t="str">
        <f>IF(LEFT('$Misc'!AJ15,5)="ERROR","",IF(COUNTIF('CSV-Stat'!$E$7:$E$206,'$Misc'!AJ15)&gt;0,'$Misc'!AJ15,""))</f>
        <v/>
      </c>
      <c r="C1516" s="190" t="str">
        <f t="shared" si="71"/>
        <v/>
      </c>
      <c r="D1516" s="190" t="str">
        <f t="shared" si="72"/>
        <v/>
      </c>
      <c r="E1516" s="190"/>
    </row>
    <row r="1517" spans="1:5" ht="15">
      <c r="A1517" s="190" t="str">
        <f t="shared" si="70"/>
        <v/>
      </c>
      <c r="B1517" s="190" t="str">
        <f>IF(LEFT('$Misc'!AJ16,5)="ERROR","",IF(COUNTIF('CSV-Stat'!$E$7:$E$206,'$Misc'!AJ16)&gt;0,'$Misc'!AJ16,""))</f>
        <v/>
      </c>
      <c r="C1517" s="190" t="str">
        <f t="shared" si="71"/>
        <v/>
      </c>
      <c r="D1517" s="190" t="str">
        <f t="shared" si="72"/>
        <v/>
      </c>
      <c r="E1517" s="190"/>
    </row>
    <row r="1518" spans="1:5" ht="15">
      <c r="A1518" s="190" t="str">
        <f t="shared" si="70"/>
        <v/>
      </c>
      <c r="B1518" s="190" t="str">
        <f>IF(LEFT('$Misc'!AJ17,5)="ERROR","",IF(COUNTIF('CSV-Stat'!$E$7:$E$206,'$Misc'!AJ17)&gt;0,'$Misc'!AJ17,""))</f>
        <v/>
      </c>
      <c r="C1518" s="190" t="str">
        <f t="shared" si="71"/>
        <v/>
      </c>
      <c r="D1518" s="190" t="str">
        <f t="shared" si="72"/>
        <v/>
      </c>
      <c r="E1518" s="190"/>
    </row>
    <row r="1519" spans="1:5" ht="15">
      <c r="A1519" s="190" t="str">
        <f t="shared" si="70"/>
        <v/>
      </c>
      <c r="B1519" s="190" t="str">
        <f>IF(LEFT('$Misc'!AJ18,5)="ERROR","",IF(COUNTIF('CSV-Stat'!$E$7:$E$206,'$Misc'!AJ18)&gt;0,'$Misc'!AJ18,""))</f>
        <v/>
      </c>
      <c r="C1519" s="190" t="str">
        <f t="shared" si="71"/>
        <v/>
      </c>
      <c r="D1519" s="190" t="str">
        <f t="shared" si="72"/>
        <v/>
      </c>
      <c r="E1519" s="190"/>
    </row>
    <row r="1520" spans="1:5" ht="15">
      <c r="A1520" s="190" t="str">
        <f t="shared" si="70"/>
        <v/>
      </c>
      <c r="B1520" s="190" t="str">
        <f>IF(LEFT('$Misc'!AJ19,5)="ERROR","",IF(COUNTIF('CSV-Stat'!$E$7:$E$206,'$Misc'!AJ19)&gt;0,'$Misc'!AJ19,""))</f>
        <v/>
      </c>
      <c r="C1520" s="190" t="str">
        <f t="shared" si="71"/>
        <v/>
      </c>
      <c r="D1520" s="190" t="str">
        <f t="shared" si="72"/>
        <v/>
      </c>
      <c r="E1520" s="190"/>
    </row>
    <row r="1521" spans="1:5" ht="15">
      <c r="A1521" s="190" t="str">
        <f t="shared" si="70"/>
        <v/>
      </c>
      <c r="B1521" s="190" t="str">
        <f>IF(LEFT('$Misc'!AJ20,5)="ERROR","",IF(COUNTIF('CSV-Stat'!$E$7:$E$206,'$Misc'!AJ20)&gt;0,'$Misc'!AJ20,""))</f>
        <v/>
      </c>
      <c r="C1521" s="190" t="str">
        <f t="shared" si="71"/>
        <v/>
      </c>
      <c r="D1521" s="190" t="str">
        <f t="shared" si="72"/>
        <v/>
      </c>
      <c r="E1521" s="190"/>
    </row>
    <row r="1522" spans="1:5" ht="15">
      <c r="A1522" s="190" t="str">
        <f t="shared" si="70"/>
        <v/>
      </c>
      <c r="B1522" s="190" t="str">
        <f>IF(LEFT('$Misc'!AJ21,5)="ERROR","",IF(COUNTIF('CSV-Stat'!$E$7:$E$206,'$Misc'!AJ21)&gt;0,'$Misc'!AJ21,""))</f>
        <v/>
      </c>
      <c r="C1522" s="190" t="str">
        <f t="shared" si="71"/>
        <v/>
      </c>
      <c r="D1522" s="190" t="str">
        <f t="shared" si="72"/>
        <v/>
      </c>
      <c r="E1522" s="190"/>
    </row>
    <row r="1523" spans="1:5" ht="15">
      <c r="A1523" s="190" t="str">
        <f t="shared" si="70"/>
        <v/>
      </c>
      <c r="B1523" s="190" t="str">
        <f>IF(LEFT('$Misc'!AJ22,5)="ERROR","",IF(COUNTIF('CSV-Stat'!$E$7:$E$206,'$Misc'!AJ22)&gt;0,'$Misc'!AJ22,""))</f>
        <v/>
      </c>
      <c r="C1523" s="190" t="str">
        <f t="shared" si="71"/>
        <v/>
      </c>
      <c r="D1523" s="190" t="str">
        <f t="shared" si="72"/>
        <v/>
      </c>
      <c r="E1523" s="190"/>
    </row>
    <row r="1524" spans="1:5" ht="15">
      <c r="A1524" s="190" t="str">
        <f t="shared" si="70"/>
        <v/>
      </c>
      <c r="B1524" s="190" t="str">
        <f>IF(LEFT('$Misc'!AJ23,5)="ERROR","",IF(COUNTIF('CSV-Stat'!$E$7:$E$206,'$Misc'!AJ23)&gt;0,'$Misc'!AJ23,""))</f>
        <v/>
      </c>
      <c r="C1524" s="190" t="str">
        <f t="shared" si="71"/>
        <v/>
      </c>
      <c r="D1524" s="190" t="str">
        <f t="shared" si="72"/>
        <v/>
      </c>
      <c r="E1524" s="190"/>
    </row>
    <row r="1525" spans="1:5" ht="15">
      <c r="A1525" s="190" t="str">
        <f t="shared" si="70"/>
        <v/>
      </c>
      <c r="B1525" s="190" t="str">
        <f>IF(LEFT('$Misc'!AJ24,5)="ERROR","",IF(COUNTIF('CSV-Stat'!$E$7:$E$206,'$Misc'!AJ24)&gt;0,'$Misc'!AJ24,""))</f>
        <v/>
      </c>
      <c r="C1525" s="190" t="str">
        <f t="shared" si="71"/>
        <v/>
      </c>
      <c r="D1525" s="190" t="str">
        <f t="shared" si="72"/>
        <v/>
      </c>
      <c r="E1525" s="190"/>
    </row>
    <row r="1526" spans="1:5" ht="15">
      <c r="A1526" s="190" t="str">
        <f t="shared" si="70"/>
        <v/>
      </c>
      <c r="B1526" s="190" t="str">
        <f>IF(LEFT('$Misc'!AJ25,5)="ERROR","",IF(COUNTIF('CSV-Stat'!$E$7:$E$206,'$Misc'!AJ25)&gt;0,'$Misc'!AJ25,""))</f>
        <v/>
      </c>
      <c r="C1526" s="190" t="str">
        <f t="shared" si="71"/>
        <v/>
      </c>
      <c r="D1526" s="190" t="str">
        <f t="shared" si="72"/>
        <v/>
      </c>
      <c r="E1526" s="190"/>
    </row>
    <row r="1527" spans="1:5" ht="15">
      <c r="A1527" s="190" t="str">
        <f t="shared" si="70"/>
        <v/>
      </c>
      <c r="B1527" s="190" t="str">
        <f>IF(LEFT('$Misc'!AJ26,5)="ERROR","",IF(COUNTIF('CSV-Stat'!$E$7:$E$206,'$Misc'!AJ26)&gt;0,'$Misc'!AJ26,""))</f>
        <v/>
      </c>
      <c r="C1527" s="190" t="str">
        <f t="shared" si="71"/>
        <v/>
      </c>
      <c r="D1527" s="190" t="str">
        <f t="shared" si="72"/>
        <v/>
      </c>
      <c r="E1527" s="190"/>
    </row>
    <row r="1528" spans="1:5" ht="15">
      <c r="A1528" s="190" t="str">
        <f t="shared" si="70"/>
        <v/>
      </c>
      <c r="B1528" s="190" t="str">
        <f>IF(LEFT('$Misc'!AJ27,5)="ERROR","",IF(COUNTIF('CSV-Stat'!$E$7:$E$206,'$Misc'!AJ27)&gt;0,'$Misc'!AJ27,""))</f>
        <v/>
      </c>
      <c r="C1528" s="190" t="str">
        <f t="shared" si="71"/>
        <v/>
      </c>
      <c r="D1528" s="190" t="str">
        <f t="shared" si="72"/>
        <v/>
      </c>
      <c r="E1528" s="190"/>
    </row>
    <row r="1529" spans="1:5" ht="15">
      <c r="A1529" s="190" t="str">
        <f t="shared" si="70"/>
        <v/>
      </c>
      <c r="B1529" s="190" t="str">
        <f>IF(LEFT('$Misc'!AJ28,5)="ERROR","",IF(COUNTIF('CSV-Stat'!$E$7:$E$206,'$Misc'!AJ28)&gt;0,'$Misc'!AJ28,""))</f>
        <v/>
      </c>
      <c r="C1529" s="190" t="str">
        <f t="shared" si="71"/>
        <v/>
      </c>
      <c r="D1529" s="190" t="str">
        <f t="shared" si="72"/>
        <v/>
      </c>
      <c r="E1529" s="190"/>
    </row>
    <row r="1530" spans="1:5" ht="15">
      <c r="A1530" s="190" t="str">
        <f t="shared" ref="A1530:A1593" si="73">IF(B1530="","","ThermostatSetpoint:DualSetpoint,")</f>
        <v/>
      </c>
      <c r="B1530" s="190" t="str">
        <f>IF(LEFT('$Misc'!AJ29,5)="ERROR","",IF(COUNTIF('CSV-Stat'!$E$7:$E$206,'$Misc'!AJ29)&gt;0,'$Misc'!AJ29,""))</f>
        <v/>
      </c>
      <c r="C1530" s="190" t="str">
        <f t="shared" si="71"/>
        <v/>
      </c>
      <c r="D1530" s="190" t="str">
        <f t="shared" si="72"/>
        <v/>
      </c>
      <c r="E1530" s="190"/>
    </row>
    <row r="1531" spans="1:5" ht="15">
      <c r="A1531" s="190" t="str">
        <f t="shared" si="73"/>
        <v/>
      </c>
      <c r="B1531" s="190" t="str">
        <f>IF(LEFT('$Misc'!AJ30,5)="ERROR","",IF(COUNTIF('CSV-Stat'!$E$7:$E$206,'$Misc'!AJ30)&gt;0,'$Misc'!AJ30,""))</f>
        <v/>
      </c>
      <c r="C1531" s="190" t="str">
        <f t="shared" si="71"/>
        <v/>
      </c>
      <c r="D1531" s="190" t="str">
        <f t="shared" si="72"/>
        <v/>
      </c>
      <c r="E1531" s="190"/>
    </row>
    <row r="1532" spans="1:5" ht="15">
      <c r="A1532" s="190" t="str">
        <f t="shared" si="73"/>
        <v/>
      </c>
      <c r="B1532" s="190" t="str">
        <f>IF(LEFT('$Misc'!AJ31,5)="ERROR","",IF(COUNTIF('CSV-Stat'!$E$7:$E$206,'$Misc'!AJ31)&gt;0,'$Misc'!AJ31,""))</f>
        <v/>
      </c>
      <c r="C1532" s="190" t="str">
        <f t="shared" si="71"/>
        <v/>
      </c>
      <c r="D1532" s="190" t="str">
        <f t="shared" si="72"/>
        <v/>
      </c>
      <c r="E1532" s="190"/>
    </row>
    <row r="1533" spans="1:5" ht="15">
      <c r="A1533" s="190" t="str">
        <f t="shared" si="73"/>
        <v/>
      </c>
      <c r="B1533" s="190" t="str">
        <f>IF(LEFT('$Misc'!AJ32,5)="ERROR","",IF(COUNTIF('CSV-Stat'!$E$7:$E$206,'$Misc'!AJ32)&gt;0,'$Misc'!AJ32,""))</f>
        <v/>
      </c>
      <c r="C1533" s="190" t="str">
        <f t="shared" si="71"/>
        <v/>
      </c>
      <c r="D1533" s="190" t="str">
        <f t="shared" si="72"/>
        <v/>
      </c>
      <c r="E1533" s="190"/>
    </row>
    <row r="1534" spans="1:5" ht="15">
      <c r="A1534" s="190" t="str">
        <f t="shared" si="73"/>
        <v/>
      </c>
      <c r="B1534" s="190" t="str">
        <f>IF(LEFT('$Misc'!AJ33,5)="ERROR","",IF(COUNTIF('CSV-Stat'!$E$7:$E$206,'$Misc'!AJ33)&gt;0,'$Misc'!AJ33,""))</f>
        <v/>
      </c>
      <c r="C1534" s="190" t="str">
        <f t="shared" si="71"/>
        <v/>
      </c>
      <c r="D1534" s="190" t="str">
        <f t="shared" si="72"/>
        <v/>
      </c>
      <c r="E1534" s="190"/>
    </row>
    <row r="1535" spans="1:5" ht="15">
      <c r="A1535" s="190" t="str">
        <f t="shared" si="73"/>
        <v/>
      </c>
      <c r="B1535" s="190" t="str">
        <f>IF(LEFT('$Misc'!AJ34,5)="ERROR","",IF(COUNTIF('CSV-Stat'!$E$7:$E$206,'$Misc'!AJ34)&gt;0,'$Misc'!AJ34,""))</f>
        <v/>
      </c>
      <c r="C1535" s="190" t="str">
        <f t="shared" si="71"/>
        <v/>
      </c>
      <c r="D1535" s="190" t="str">
        <f t="shared" si="72"/>
        <v/>
      </c>
      <c r="E1535" s="190"/>
    </row>
    <row r="1536" spans="1:5" ht="15">
      <c r="A1536" s="190" t="str">
        <f t="shared" ca="1" si="73"/>
        <v/>
      </c>
      <c r="B1536" s="190" t="str">
        <f ca="1">IF(LEFT('$Misc'!AJ35,5)="ERROR","",IF(COUNTIF('CSV-Stat'!$E$7:$E$206,'$Misc'!AJ35)&gt;0,'$Misc'!AJ35,""))</f>
        <v/>
      </c>
      <c r="C1536" s="190" t="str">
        <f t="shared" ca="1" si="71"/>
        <v/>
      </c>
      <c r="D1536" s="190" t="str">
        <f t="shared" ca="1" si="72"/>
        <v/>
      </c>
      <c r="E1536" s="190"/>
    </row>
    <row r="1537" spans="1:5" ht="15">
      <c r="A1537" s="190" t="str">
        <f t="shared" ca="1" si="73"/>
        <v/>
      </c>
      <c r="B1537" s="190" t="str">
        <f ca="1">IF(LEFT('$Misc'!AJ36,5)="ERROR","",IF(COUNTIF('CSV-Stat'!$E$7:$E$206,'$Misc'!AJ36)&gt;0,'$Misc'!AJ36,""))</f>
        <v/>
      </c>
      <c r="C1537" s="190" t="str">
        <f t="shared" ca="1" si="71"/>
        <v/>
      </c>
      <c r="D1537" s="190" t="str">
        <f t="shared" ca="1" si="72"/>
        <v/>
      </c>
      <c r="E1537" s="190"/>
    </row>
    <row r="1538" spans="1:5" ht="15">
      <c r="A1538" s="190" t="str">
        <f t="shared" ca="1" si="73"/>
        <v/>
      </c>
      <c r="B1538" s="190" t="str">
        <f ca="1">IF(LEFT('$Misc'!AJ37,5)="ERROR","",IF(COUNTIF('CSV-Stat'!$E$7:$E$206,'$Misc'!AJ37)&gt;0,'$Misc'!AJ37,""))</f>
        <v/>
      </c>
      <c r="C1538" s="190" t="str">
        <f t="shared" ca="1" si="71"/>
        <v/>
      </c>
      <c r="D1538" s="190" t="str">
        <f t="shared" ca="1" si="72"/>
        <v/>
      </c>
      <c r="E1538" s="190"/>
    </row>
    <row r="1539" spans="1:5" ht="15">
      <c r="A1539" s="190" t="str">
        <f t="shared" ca="1" si="73"/>
        <v/>
      </c>
      <c r="B1539" s="190" t="str">
        <f ca="1">IF(LEFT('$Misc'!AJ38,5)="ERROR","",IF(COUNTIF('CSV-Stat'!$E$7:$E$206,'$Misc'!AJ38)&gt;0,'$Misc'!AJ38,""))</f>
        <v/>
      </c>
      <c r="C1539" s="190" t="str">
        <f t="shared" ca="1" si="71"/>
        <v/>
      </c>
      <c r="D1539" s="190" t="str">
        <f t="shared" ca="1" si="72"/>
        <v/>
      </c>
      <c r="E1539" s="190"/>
    </row>
    <row r="1540" spans="1:5" ht="15">
      <c r="A1540" s="190" t="str">
        <f t="shared" ca="1" si="73"/>
        <v/>
      </c>
      <c r="B1540" s="190" t="str">
        <f ca="1">IF(LEFT('$Misc'!AJ39,5)="ERROR","",IF(COUNTIF('CSV-Stat'!$E$7:$E$206,'$Misc'!AJ39)&gt;0,'$Misc'!AJ39,""))</f>
        <v/>
      </c>
      <c r="C1540" s="190" t="str">
        <f t="shared" ca="1" si="71"/>
        <v/>
      </c>
      <c r="D1540" s="190" t="str">
        <f t="shared" ca="1" si="72"/>
        <v/>
      </c>
      <c r="E1540" s="190"/>
    </row>
    <row r="1541" spans="1:5" ht="15">
      <c r="A1541" s="190" t="str">
        <f t="shared" ca="1" si="73"/>
        <v/>
      </c>
      <c r="B1541" s="190" t="str">
        <f ca="1">IF(LEFT('$Misc'!AJ40,5)="ERROR","",IF(COUNTIF('CSV-Stat'!$E$7:$E$206,'$Misc'!AJ40)&gt;0,'$Misc'!AJ40,""))</f>
        <v/>
      </c>
      <c r="C1541" s="190" t="str">
        <f t="shared" ca="1" si="71"/>
        <v/>
      </c>
      <c r="D1541" s="190" t="str">
        <f t="shared" ca="1" si="72"/>
        <v/>
      </c>
      <c r="E1541" s="190"/>
    </row>
    <row r="1542" spans="1:5" ht="15">
      <c r="A1542" s="190" t="str">
        <f t="shared" ca="1" si="73"/>
        <v/>
      </c>
      <c r="B1542" s="190" t="str">
        <f ca="1">IF(LEFT('$Misc'!AJ41,5)="ERROR","",IF(COUNTIF('CSV-Stat'!$E$7:$E$206,'$Misc'!AJ41)&gt;0,'$Misc'!AJ41,""))</f>
        <v/>
      </c>
      <c r="C1542" s="190" t="str">
        <f t="shared" ca="1" si="71"/>
        <v/>
      </c>
      <c r="D1542" s="190" t="str">
        <f t="shared" ca="1" si="72"/>
        <v/>
      </c>
      <c r="E1542" s="190"/>
    </row>
    <row r="1543" spans="1:5" ht="15">
      <c r="A1543" s="190" t="str">
        <f t="shared" ca="1" si="73"/>
        <v/>
      </c>
      <c r="B1543" s="190" t="str">
        <f ca="1">IF(LEFT('$Misc'!AJ42,5)="ERROR","",IF(COUNTIF('CSV-Stat'!$E$7:$E$206,'$Misc'!AJ42)&gt;0,'$Misc'!AJ42,""))</f>
        <v/>
      </c>
      <c r="C1543" s="190" t="str">
        <f t="shared" ca="1" si="71"/>
        <v/>
      </c>
      <c r="D1543" s="190" t="str">
        <f t="shared" ca="1" si="72"/>
        <v/>
      </c>
      <c r="E1543" s="190"/>
    </row>
    <row r="1544" spans="1:5" ht="15">
      <c r="A1544" s="190" t="str">
        <f t="shared" ca="1" si="73"/>
        <v/>
      </c>
      <c r="B1544" s="190" t="str">
        <f ca="1">IF(LEFT('$Misc'!AJ43,5)="ERROR","",IF(COUNTIF('CSV-Stat'!$E$7:$E$206,'$Misc'!AJ43)&gt;0,'$Misc'!AJ43,""))</f>
        <v/>
      </c>
      <c r="C1544" s="190" t="str">
        <f t="shared" ref="C1544:C1607" ca="1" si="74">IF(B1544="","","Tstat Sch "&amp;RIGHT(LEFT(B1544,25),11)&amp;",")</f>
        <v/>
      </c>
      <c r="D1544" s="190" t="str">
        <f t="shared" ref="D1544:D1607" ca="1" si="75">IF(B1544="","","Tstat Sch "&amp;LEFT(B1544,11)&amp;" ;")</f>
        <v/>
      </c>
      <c r="E1544" s="190"/>
    </row>
    <row r="1545" spans="1:5" ht="15">
      <c r="A1545" s="190" t="str">
        <f t="shared" ca="1" si="73"/>
        <v/>
      </c>
      <c r="B1545" s="190" t="str">
        <f ca="1">IF(LEFT('$Misc'!AJ44,5)="ERROR","",IF(COUNTIF('CSV-Stat'!$E$7:$E$206,'$Misc'!AJ44)&gt;0,'$Misc'!AJ44,""))</f>
        <v/>
      </c>
      <c r="C1545" s="190" t="str">
        <f t="shared" ca="1" si="74"/>
        <v/>
      </c>
      <c r="D1545" s="190" t="str">
        <f t="shared" ca="1" si="75"/>
        <v/>
      </c>
      <c r="E1545" s="190"/>
    </row>
    <row r="1546" spans="1:5" ht="15">
      <c r="A1546" s="190" t="str">
        <f t="shared" ca="1" si="73"/>
        <v/>
      </c>
      <c r="B1546" s="190" t="str">
        <f ca="1">IF(LEFT('$Misc'!AJ45,5)="ERROR","",IF(COUNTIF('CSV-Stat'!$E$7:$E$206,'$Misc'!AJ45)&gt;0,'$Misc'!AJ45,""))</f>
        <v/>
      </c>
      <c r="C1546" s="190" t="str">
        <f t="shared" ca="1" si="74"/>
        <v/>
      </c>
      <c r="D1546" s="190" t="str">
        <f t="shared" ca="1" si="75"/>
        <v/>
      </c>
      <c r="E1546" s="190"/>
    </row>
    <row r="1547" spans="1:5" ht="15">
      <c r="A1547" s="190" t="str">
        <f t="shared" ca="1" si="73"/>
        <v/>
      </c>
      <c r="B1547" s="190" t="str">
        <f ca="1">IF(LEFT('$Misc'!AJ46,5)="ERROR","",IF(COUNTIF('CSV-Stat'!$E$7:$E$206,'$Misc'!AJ46)&gt;0,'$Misc'!AJ46,""))</f>
        <v/>
      </c>
      <c r="C1547" s="190" t="str">
        <f t="shared" ca="1" si="74"/>
        <v/>
      </c>
      <c r="D1547" s="190" t="str">
        <f t="shared" ca="1" si="75"/>
        <v/>
      </c>
      <c r="E1547" s="190"/>
    </row>
    <row r="1548" spans="1:5" ht="15">
      <c r="A1548" s="190" t="str">
        <f t="shared" ca="1" si="73"/>
        <v/>
      </c>
      <c r="B1548" s="190" t="str">
        <f ca="1">IF(LEFT('$Misc'!AJ47,5)="ERROR","",IF(COUNTIF('CSV-Stat'!$E$7:$E$206,'$Misc'!AJ47)&gt;0,'$Misc'!AJ47,""))</f>
        <v/>
      </c>
      <c r="C1548" s="190" t="str">
        <f t="shared" ca="1" si="74"/>
        <v/>
      </c>
      <c r="D1548" s="190" t="str">
        <f t="shared" ca="1" si="75"/>
        <v/>
      </c>
      <c r="E1548" s="190"/>
    </row>
    <row r="1549" spans="1:5" ht="15">
      <c r="A1549" s="190" t="str">
        <f t="shared" ca="1" si="73"/>
        <v/>
      </c>
      <c r="B1549" s="190" t="str">
        <f ca="1">IF(LEFT('$Misc'!AJ48,5)="ERROR","",IF(COUNTIF('CSV-Stat'!$E$7:$E$206,'$Misc'!AJ48)&gt;0,'$Misc'!AJ48,""))</f>
        <v/>
      </c>
      <c r="C1549" s="190" t="str">
        <f t="shared" ca="1" si="74"/>
        <v/>
      </c>
      <c r="D1549" s="190" t="str">
        <f t="shared" ca="1" si="75"/>
        <v/>
      </c>
      <c r="E1549" s="190"/>
    </row>
    <row r="1550" spans="1:5" ht="15">
      <c r="A1550" s="190" t="str">
        <f t="shared" ca="1" si="73"/>
        <v/>
      </c>
      <c r="B1550" s="190" t="str">
        <f ca="1">IF(LEFT('$Misc'!AJ49,5)="ERROR","",IF(COUNTIF('CSV-Stat'!$E$7:$E$206,'$Misc'!AJ49)&gt;0,'$Misc'!AJ49,""))</f>
        <v/>
      </c>
      <c r="C1550" s="190" t="str">
        <f t="shared" ca="1" si="74"/>
        <v/>
      </c>
      <c r="D1550" s="190" t="str">
        <f t="shared" ca="1" si="75"/>
        <v/>
      </c>
      <c r="E1550" s="190"/>
    </row>
    <row r="1551" spans="1:5" ht="15">
      <c r="A1551" s="190" t="str">
        <f t="shared" ca="1" si="73"/>
        <v/>
      </c>
      <c r="B1551" s="190" t="str">
        <f ca="1">IF(LEFT('$Misc'!AJ50,5)="ERROR","",IF(COUNTIF('CSV-Stat'!$E$7:$E$206,'$Misc'!AJ50)&gt;0,'$Misc'!AJ50,""))</f>
        <v/>
      </c>
      <c r="C1551" s="190" t="str">
        <f t="shared" ca="1" si="74"/>
        <v/>
      </c>
      <c r="D1551" s="190" t="str">
        <f t="shared" ca="1" si="75"/>
        <v/>
      </c>
      <c r="E1551" s="190"/>
    </row>
    <row r="1552" spans="1:5" ht="15">
      <c r="A1552" s="190" t="str">
        <f t="shared" ca="1" si="73"/>
        <v/>
      </c>
      <c r="B1552" s="190" t="str">
        <f ca="1">IF(LEFT('$Misc'!AJ51,5)="ERROR","",IF(COUNTIF('CSV-Stat'!$E$7:$E$206,'$Misc'!AJ51)&gt;0,'$Misc'!AJ51,""))</f>
        <v/>
      </c>
      <c r="C1552" s="190" t="str">
        <f t="shared" ca="1" si="74"/>
        <v/>
      </c>
      <c r="D1552" s="190" t="str">
        <f t="shared" ca="1" si="75"/>
        <v/>
      </c>
      <c r="E1552" s="190"/>
    </row>
    <row r="1553" spans="1:5" ht="15">
      <c r="A1553" s="190" t="str">
        <f t="shared" ca="1" si="73"/>
        <v/>
      </c>
      <c r="B1553" s="190" t="str">
        <f ca="1">IF(LEFT('$Misc'!AJ52,5)="ERROR","",IF(COUNTIF('CSV-Stat'!$E$7:$E$206,'$Misc'!AJ52)&gt;0,'$Misc'!AJ52,""))</f>
        <v/>
      </c>
      <c r="C1553" s="190" t="str">
        <f t="shared" ca="1" si="74"/>
        <v/>
      </c>
      <c r="D1553" s="190" t="str">
        <f t="shared" ca="1" si="75"/>
        <v/>
      </c>
      <c r="E1553" s="190"/>
    </row>
    <row r="1554" spans="1:5" ht="15">
      <c r="A1554" s="190" t="str">
        <f t="shared" ca="1" si="73"/>
        <v/>
      </c>
      <c r="B1554" s="190" t="str">
        <f ca="1">IF(LEFT('$Misc'!AJ53,5)="ERROR","",IF(COUNTIF('CSV-Stat'!$E$7:$E$206,'$Misc'!AJ53)&gt;0,'$Misc'!AJ53,""))</f>
        <v/>
      </c>
      <c r="C1554" s="190" t="str">
        <f t="shared" ca="1" si="74"/>
        <v/>
      </c>
      <c r="D1554" s="190" t="str">
        <f t="shared" ca="1" si="75"/>
        <v/>
      </c>
      <c r="E1554" s="190"/>
    </row>
    <row r="1555" spans="1:5" ht="15">
      <c r="A1555" s="190" t="str">
        <f t="shared" ca="1" si="73"/>
        <v/>
      </c>
      <c r="B1555" s="190" t="str">
        <f ca="1">IF(LEFT('$Misc'!AJ54,5)="ERROR","",IF(COUNTIF('CSV-Stat'!$E$7:$E$206,'$Misc'!AJ54)&gt;0,'$Misc'!AJ54,""))</f>
        <v/>
      </c>
      <c r="C1555" s="190" t="str">
        <f t="shared" ca="1" si="74"/>
        <v/>
      </c>
      <c r="D1555" s="190" t="str">
        <f t="shared" ca="1" si="75"/>
        <v/>
      </c>
      <c r="E1555" s="190"/>
    </row>
    <row r="1556" spans="1:5" ht="15">
      <c r="A1556" s="190" t="str">
        <f t="shared" ca="1" si="73"/>
        <v/>
      </c>
      <c r="B1556" s="190" t="str">
        <f ca="1">IF(LEFT('$Misc'!AJ55,5)="ERROR","",IF(COUNTIF('CSV-Stat'!$E$7:$E$206,'$Misc'!AJ55)&gt;0,'$Misc'!AJ55,""))</f>
        <v/>
      </c>
      <c r="C1556" s="190" t="str">
        <f t="shared" ca="1" si="74"/>
        <v/>
      </c>
      <c r="D1556" s="190" t="str">
        <f t="shared" ca="1" si="75"/>
        <v/>
      </c>
      <c r="E1556" s="190"/>
    </row>
    <row r="1557" spans="1:5" ht="15">
      <c r="A1557" s="190" t="str">
        <f t="shared" ca="1" si="73"/>
        <v/>
      </c>
      <c r="B1557" s="190" t="str">
        <f ca="1">IF(LEFT('$Misc'!AJ56,5)="ERROR","",IF(COUNTIF('CSV-Stat'!$E$7:$E$206,'$Misc'!AJ56)&gt;0,'$Misc'!AJ56,""))</f>
        <v/>
      </c>
      <c r="C1557" s="190" t="str">
        <f t="shared" ca="1" si="74"/>
        <v/>
      </c>
      <c r="D1557" s="190" t="str">
        <f t="shared" ca="1" si="75"/>
        <v/>
      </c>
      <c r="E1557" s="190"/>
    </row>
    <row r="1558" spans="1:5" ht="15">
      <c r="A1558" s="190" t="str">
        <f t="shared" si="73"/>
        <v/>
      </c>
      <c r="B1558" s="190" t="str">
        <f>IF(LEFT('$Misc'!AK7,5)="ERROR","",IF(COUNTIF('CSV-Stat'!$E$7:$E$206,'$Misc'!AK7)&gt;0,'$Misc'!AK7,""))</f>
        <v/>
      </c>
      <c r="C1558" s="190" t="str">
        <f t="shared" si="74"/>
        <v/>
      </c>
      <c r="D1558" s="190" t="str">
        <f t="shared" si="75"/>
        <v/>
      </c>
      <c r="E1558" s="190"/>
    </row>
    <row r="1559" spans="1:5" ht="15">
      <c r="A1559" s="190" t="str">
        <f t="shared" si="73"/>
        <v/>
      </c>
      <c r="B1559" s="190" t="str">
        <f>IF(LEFT('$Misc'!AK8,5)="ERROR","",IF(COUNTIF('CSV-Stat'!$E$7:$E$206,'$Misc'!AK8)&gt;0,'$Misc'!AK8,""))</f>
        <v/>
      </c>
      <c r="C1559" s="190" t="str">
        <f t="shared" si="74"/>
        <v/>
      </c>
      <c r="D1559" s="190" t="str">
        <f t="shared" si="75"/>
        <v/>
      </c>
      <c r="E1559" s="190"/>
    </row>
    <row r="1560" spans="1:5" ht="15">
      <c r="A1560" s="190" t="str">
        <f t="shared" si="73"/>
        <v/>
      </c>
      <c r="B1560" s="190" t="str">
        <f>IF(LEFT('$Misc'!AK9,5)="ERROR","",IF(COUNTIF('CSV-Stat'!$E$7:$E$206,'$Misc'!AK9)&gt;0,'$Misc'!AK9,""))</f>
        <v/>
      </c>
      <c r="C1560" s="190" t="str">
        <f t="shared" si="74"/>
        <v/>
      </c>
      <c r="D1560" s="190" t="str">
        <f t="shared" si="75"/>
        <v/>
      </c>
      <c r="E1560" s="190"/>
    </row>
    <row r="1561" spans="1:5" ht="15">
      <c r="A1561" s="190" t="str">
        <f t="shared" si="73"/>
        <v/>
      </c>
      <c r="B1561" s="190" t="str">
        <f>IF(LEFT('$Misc'!AK10,5)="ERROR","",IF(COUNTIF('CSV-Stat'!$E$7:$E$206,'$Misc'!AK10)&gt;0,'$Misc'!AK10,""))</f>
        <v/>
      </c>
      <c r="C1561" s="190" t="str">
        <f t="shared" si="74"/>
        <v/>
      </c>
      <c r="D1561" s="190" t="str">
        <f t="shared" si="75"/>
        <v/>
      </c>
      <c r="E1561" s="190"/>
    </row>
    <row r="1562" spans="1:5" ht="15">
      <c r="A1562" s="190" t="str">
        <f t="shared" si="73"/>
        <v/>
      </c>
      <c r="B1562" s="190" t="str">
        <f>IF(LEFT('$Misc'!AK11,5)="ERROR","",IF(COUNTIF('CSV-Stat'!$E$7:$E$206,'$Misc'!AK11)&gt;0,'$Misc'!AK11,""))</f>
        <v/>
      </c>
      <c r="C1562" s="190" t="str">
        <f t="shared" si="74"/>
        <v/>
      </c>
      <c r="D1562" s="190" t="str">
        <f t="shared" si="75"/>
        <v/>
      </c>
      <c r="E1562" s="190"/>
    </row>
    <row r="1563" spans="1:5" ht="15">
      <c r="A1563" s="190" t="str">
        <f t="shared" si="73"/>
        <v/>
      </c>
      <c r="B1563" s="190" t="str">
        <f>IF(LEFT('$Misc'!AK12,5)="ERROR","",IF(COUNTIF('CSV-Stat'!$E$7:$E$206,'$Misc'!AK12)&gt;0,'$Misc'!AK12,""))</f>
        <v/>
      </c>
      <c r="C1563" s="190" t="str">
        <f t="shared" si="74"/>
        <v/>
      </c>
      <c r="D1563" s="190" t="str">
        <f t="shared" si="75"/>
        <v/>
      </c>
      <c r="E1563" s="190"/>
    </row>
    <row r="1564" spans="1:5" ht="15">
      <c r="A1564" s="190" t="str">
        <f t="shared" si="73"/>
        <v/>
      </c>
      <c r="B1564" s="190" t="str">
        <f>IF(LEFT('$Misc'!AK13,5)="ERROR","",IF(COUNTIF('CSV-Stat'!$E$7:$E$206,'$Misc'!AK13)&gt;0,'$Misc'!AK13,""))</f>
        <v/>
      </c>
      <c r="C1564" s="190" t="str">
        <f t="shared" si="74"/>
        <v/>
      </c>
      <c r="D1564" s="190" t="str">
        <f t="shared" si="75"/>
        <v/>
      </c>
      <c r="E1564" s="190"/>
    </row>
    <row r="1565" spans="1:5" ht="15">
      <c r="A1565" s="190" t="str">
        <f t="shared" si="73"/>
        <v/>
      </c>
      <c r="B1565" s="190" t="str">
        <f>IF(LEFT('$Misc'!AK14,5)="ERROR","",IF(COUNTIF('CSV-Stat'!$E$7:$E$206,'$Misc'!AK14)&gt;0,'$Misc'!AK14,""))</f>
        <v/>
      </c>
      <c r="C1565" s="190" t="str">
        <f t="shared" si="74"/>
        <v/>
      </c>
      <c r="D1565" s="190" t="str">
        <f t="shared" si="75"/>
        <v/>
      </c>
      <c r="E1565" s="190"/>
    </row>
    <row r="1566" spans="1:5" ht="15">
      <c r="A1566" s="190" t="str">
        <f t="shared" si="73"/>
        <v/>
      </c>
      <c r="B1566" s="190" t="str">
        <f>IF(LEFT('$Misc'!AK15,5)="ERROR","",IF(COUNTIF('CSV-Stat'!$E$7:$E$206,'$Misc'!AK15)&gt;0,'$Misc'!AK15,""))</f>
        <v/>
      </c>
      <c r="C1566" s="190" t="str">
        <f t="shared" si="74"/>
        <v/>
      </c>
      <c r="D1566" s="190" t="str">
        <f t="shared" si="75"/>
        <v/>
      </c>
      <c r="E1566" s="190"/>
    </row>
    <row r="1567" spans="1:5" ht="15">
      <c r="A1567" s="190" t="str">
        <f t="shared" si="73"/>
        <v/>
      </c>
      <c r="B1567" s="190" t="str">
        <f>IF(LEFT('$Misc'!AK16,5)="ERROR","",IF(COUNTIF('CSV-Stat'!$E$7:$E$206,'$Misc'!AK16)&gt;0,'$Misc'!AK16,""))</f>
        <v/>
      </c>
      <c r="C1567" s="190" t="str">
        <f t="shared" si="74"/>
        <v/>
      </c>
      <c r="D1567" s="190" t="str">
        <f t="shared" si="75"/>
        <v/>
      </c>
      <c r="E1567" s="190"/>
    </row>
    <row r="1568" spans="1:5" ht="15">
      <c r="A1568" s="190" t="str">
        <f t="shared" si="73"/>
        <v/>
      </c>
      <c r="B1568" s="190" t="str">
        <f>IF(LEFT('$Misc'!AK17,5)="ERROR","",IF(COUNTIF('CSV-Stat'!$E$7:$E$206,'$Misc'!AK17)&gt;0,'$Misc'!AK17,""))</f>
        <v/>
      </c>
      <c r="C1568" s="190" t="str">
        <f t="shared" si="74"/>
        <v/>
      </c>
      <c r="D1568" s="190" t="str">
        <f t="shared" si="75"/>
        <v/>
      </c>
      <c r="E1568" s="190"/>
    </row>
    <row r="1569" spans="1:5" ht="15">
      <c r="A1569" s="190" t="str">
        <f t="shared" si="73"/>
        <v/>
      </c>
      <c r="B1569" s="190" t="str">
        <f>IF(LEFT('$Misc'!AK18,5)="ERROR","",IF(COUNTIF('CSV-Stat'!$E$7:$E$206,'$Misc'!AK18)&gt;0,'$Misc'!AK18,""))</f>
        <v/>
      </c>
      <c r="C1569" s="190" t="str">
        <f t="shared" si="74"/>
        <v/>
      </c>
      <c r="D1569" s="190" t="str">
        <f t="shared" si="75"/>
        <v/>
      </c>
      <c r="E1569" s="190"/>
    </row>
    <row r="1570" spans="1:5" ht="15">
      <c r="A1570" s="190" t="str">
        <f t="shared" si="73"/>
        <v/>
      </c>
      <c r="B1570" s="190" t="str">
        <f>IF(LEFT('$Misc'!AK19,5)="ERROR","",IF(COUNTIF('CSV-Stat'!$E$7:$E$206,'$Misc'!AK19)&gt;0,'$Misc'!AK19,""))</f>
        <v/>
      </c>
      <c r="C1570" s="190" t="str">
        <f t="shared" si="74"/>
        <v/>
      </c>
      <c r="D1570" s="190" t="str">
        <f t="shared" si="75"/>
        <v/>
      </c>
      <c r="E1570" s="190"/>
    </row>
    <row r="1571" spans="1:5" ht="15">
      <c r="A1571" s="190" t="str">
        <f t="shared" si="73"/>
        <v/>
      </c>
      <c r="B1571" s="190" t="str">
        <f>IF(LEFT('$Misc'!AK20,5)="ERROR","",IF(COUNTIF('CSV-Stat'!$E$7:$E$206,'$Misc'!AK20)&gt;0,'$Misc'!AK20,""))</f>
        <v/>
      </c>
      <c r="C1571" s="190" t="str">
        <f t="shared" si="74"/>
        <v/>
      </c>
      <c r="D1571" s="190" t="str">
        <f t="shared" si="75"/>
        <v/>
      </c>
      <c r="E1571" s="190"/>
    </row>
    <row r="1572" spans="1:5" ht="15">
      <c r="A1572" s="190" t="str">
        <f t="shared" si="73"/>
        <v/>
      </c>
      <c r="B1572" s="190" t="str">
        <f>IF(LEFT('$Misc'!AK21,5)="ERROR","",IF(COUNTIF('CSV-Stat'!$E$7:$E$206,'$Misc'!AK21)&gt;0,'$Misc'!AK21,""))</f>
        <v/>
      </c>
      <c r="C1572" s="190" t="str">
        <f t="shared" si="74"/>
        <v/>
      </c>
      <c r="D1572" s="190" t="str">
        <f t="shared" si="75"/>
        <v/>
      </c>
      <c r="E1572" s="190"/>
    </row>
    <row r="1573" spans="1:5" ht="15">
      <c r="A1573" s="190" t="str">
        <f t="shared" si="73"/>
        <v/>
      </c>
      <c r="B1573" s="190" t="str">
        <f>IF(LEFT('$Misc'!AK22,5)="ERROR","",IF(COUNTIF('CSV-Stat'!$E$7:$E$206,'$Misc'!AK22)&gt;0,'$Misc'!AK22,""))</f>
        <v/>
      </c>
      <c r="C1573" s="190" t="str">
        <f t="shared" si="74"/>
        <v/>
      </c>
      <c r="D1573" s="190" t="str">
        <f t="shared" si="75"/>
        <v/>
      </c>
      <c r="E1573" s="190"/>
    </row>
    <row r="1574" spans="1:5" ht="15">
      <c r="A1574" s="190" t="str">
        <f t="shared" si="73"/>
        <v/>
      </c>
      <c r="B1574" s="190" t="str">
        <f>IF(LEFT('$Misc'!AK23,5)="ERROR","",IF(COUNTIF('CSV-Stat'!$E$7:$E$206,'$Misc'!AK23)&gt;0,'$Misc'!AK23,""))</f>
        <v/>
      </c>
      <c r="C1574" s="190" t="str">
        <f t="shared" si="74"/>
        <v/>
      </c>
      <c r="D1574" s="190" t="str">
        <f t="shared" si="75"/>
        <v/>
      </c>
      <c r="E1574" s="190"/>
    </row>
    <row r="1575" spans="1:5" ht="15">
      <c r="A1575" s="190" t="str">
        <f t="shared" si="73"/>
        <v/>
      </c>
      <c r="B1575" s="190" t="str">
        <f>IF(LEFT('$Misc'!AK24,5)="ERROR","",IF(COUNTIF('CSV-Stat'!$E$7:$E$206,'$Misc'!AK24)&gt;0,'$Misc'!AK24,""))</f>
        <v/>
      </c>
      <c r="C1575" s="190" t="str">
        <f t="shared" si="74"/>
        <v/>
      </c>
      <c r="D1575" s="190" t="str">
        <f t="shared" si="75"/>
        <v/>
      </c>
      <c r="E1575" s="190"/>
    </row>
    <row r="1576" spans="1:5" ht="15">
      <c r="A1576" s="190" t="str">
        <f t="shared" si="73"/>
        <v/>
      </c>
      <c r="B1576" s="190" t="str">
        <f>IF(LEFT('$Misc'!AK25,5)="ERROR","",IF(COUNTIF('CSV-Stat'!$E$7:$E$206,'$Misc'!AK25)&gt;0,'$Misc'!AK25,""))</f>
        <v/>
      </c>
      <c r="C1576" s="190" t="str">
        <f t="shared" si="74"/>
        <v/>
      </c>
      <c r="D1576" s="190" t="str">
        <f t="shared" si="75"/>
        <v/>
      </c>
      <c r="E1576" s="190"/>
    </row>
    <row r="1577" spans="1:5" ht="15">
      <c r="A1577" s="190" t="str">
        <f t="shared" si="73"/>
        <v/>
      </c>
      <c r="B1577" s="190" t="str">
        <f>IF(LEFT('$Misc'!AK26,5)="ERROR","",IF(COUNTIF('CSV-Stat'!$E$7:$E$206,'$Misc'!AK26)&gt;0,'$Misc'!AK26,""))</f>
        <v/>
      </c>
      <c r="C1577" s="190" t="str">
        <f t="shared" si="74"/>
        <v/>
      </c>
      <c r="D1577" s="190" t="str">
        <f t="shared" si="75"/>
        <v/>
      </c>
      <c r="E1577" s="190"/>
    </row>
    <row r="1578" spans="1:5" ht="15">
      <c r="A1578" s="190" t="str">
        <f t="shared" si="73"/>
        <v/>
      </c>
      <c r="B1578" s="190" t="str">
        <f>IF(LEFT('$Misc'!AK27,5)="ERROR","",IF(COUNTIF('CSV-Stat'!$E$7:$E$206,'$Misc'!AK27)&gt;0,'$Misc'!AK27,""))</f>
        <v/>
      </c>
      <c r="C1578" s="190" t="str">
        <f t="shared" si="74"/>
        <v/>
      </c>
      <c r="D1578" s="190" t="str">
        <f t="shared" si="75"/>
        <v/>
      </c>
      <c r="E1578" s="190"/>
    </row>
    <row r="1579" spans="1:5" ht="15">
      <c r="A1579" s="190" t="str">
        <f t="shared" si="73"/>
        <v/>
      </c>
      <c r="B1579" s="190" t="str">
        <f>IF(LEFT('$Misc'!AK28,5)="ERROR","",IF(COUNTIF('CSV-Stat'!$E$7:$E$206,'$Misc'!AK28)&gt;0,'$Misc'!AK28,""))</f>
        <v/>
      </c>
      <c r="C1579" s="190" t="str">
        <f t="shared" si="74"/>
        <v/>
      </c>
      <c r="D1579" s="190" t="str">
        <f t="shared" si="75"/>
        <v/>
      </c>
      <c r="E1579" s="190"/>
    </row>
    <row r="1580" spans="1:5" ht="15">
      <c r="A1580" s="190" t="str">
        <f t="shared" si="73"/>
        <v/>
      </c>
      <c r="B1580" s="190" t="str">
        <f>IF(LEFT('$Misc'!AK29,5)="ERROR","",IF(COUNTIF('CSV-Stat'!$E$7:$E$206,'$Misc'!AK29)&gt;0,'$Misc'!AK29,""))</f>
        <v/>
      </c>
      <c r="C1580" s="190" t="str">
        <f t="shared" si="74"/>
        <v/>
      </c>
      <c r="D1580" s="190" t="str">
        <f t="shared" si="75"/>
        <v/>
      </c>
      <c r="E1580" s="190"/>
    </row>
    <row r="1581" spans="1:5" ht="15">
      <c r="A1581" s="190" t="str">
        <f t="shared" si="73"/>
        <v/>
      </c>
      <c r="B1581" s="190" t="str">
        <f>IF(LEFT('$Misc'!AK30,5)="ERROR","",IF(COUNTIF('CSV-Stat'!$E$7:$E$206,'$Misc'!AK30)&gt;0,'$Misc'!AK30,""))</f>
        <v/>
      </c>
      <c r="C1581" s="190" t="str">
        <f t="shared" si="74"/>
        <v/>
      </c>
      <c r="D1581" s="190" t="str">
        <f t="shared" si="75"/>
        <v/>
      </c>
      <c r="E1581" s="190"/>
    </row>
    <row r="1582" spans="1:5" ht="15">
      <c r="A1582" s="190" t="str">
        <f t="shared" si="73"/>
        <v/>
      </c>
      <c r="B1582" s="190" t="str">
        <f>IF(LEFT('$Misc'!AK31,5)="ERROR","",IF(COUNTIF('CSV-Stat'!$E$7:$E$206,'$Misc'!AK31)&gt;0,'$Misc'!AK31,""))</f>
        <v/>
      </c>
      <c r="C1582" s="190" t="str">
        <f t="shared" si="74"/>
        <v/>
      </c>
      <c r="D1582" s="190" t="str">
        <f t="shared" si="75"/>
        <v/>
      </c>
      <c r="E1582" s="190"/>
    </row>
    <row r="1583" spans="1:5" ht="15">
      <c r="A1583" s="190" t="str">
        <f t="shared" si="73"/>
        <v/>
      </c>
      <c r="B1583" s="190" t="str">
        <f>IF(LEFT('$Misc'!AK32,5)="ERROR","",IF(COUNTIF('CSV-Stat'!$E$7:$E$206,'$Misc'!AK32)&gt;0,'$Misc'!AK32,""))</f>
        <v/>
      </c>
      <c r="C1583" s="190" t="str">
        <f t="shared" si="74"/>
        <v/>
      </c>
      <c r="D1583" s="190" t="str">
        <f t="shared" si="75"/>
        <v/>
      </c>
      <c r="E1583" s="190"/>
    </row>
    <row r="1584" spans="1:5" ht="15">
      <c r="A1584" s="190" t="str">
        <f t="shared" si="73"/>
        <v/>
      </c>
      <c r="B1584" s="190" t="str">
        <f>IF(LEFT('$Misc'!AK33,5)="ERROR","",IF(COUNTIF('CSV-Stat'!$E$7:$E$206,'$Misc'!AK33)&gt;0,'$Misc'!AK33,""))</f>
        <v/>
      </c>
      <c r="C1584" s="190" t="str">
        <f t="shared" si="74"/>
        <v/>
      </c>
      <c r="D1584" s="190" t="str">
        <f t="shared" si="75"/>
        <v/>
      </c>
      <c r="E1584" s="190"/>
    </row>
    <row r="1585" spans="1:5" ht="15">
      <c r="A1585" s="190" t="str">
        <f t="shared" si="73"/>
        <v/>
      </c>
      <c r="B1585" s="190" t="str">
        <f>IF(LEFT('$Misc'!AK34,5)="ERROR","",IF(COUNTIF('CSV-Stat'!$E$7:$E$206,'$Misc'!AK34)&gt;0,'$Misc'!AK34,""))</f>
        <v/>
      </c>
      <c r="C1585" s="190" t="str">
        <f t="shared" si="74"/>
        <v/>
      </c>
      <c r="D1585" s="190" t="str">
        <f t="shared" si="75"/>
        <v/>
      </c>
      <c r="E1585" s="190"/>
    </row>
    <row r="1586" spans="1:5" ht="15">
      <c r="A1586" s="190" t="str">
        <f t="shared" si="73"/>
        <v/>
      </c>
      <c r="B1586" s="190" t="str">
        <f>IF(LEFT('$Misc'!AK35,5)="ERROR","",IF(COUNTIF('CSV-Stat'!$E$7:$E$206,'$Misc'!AK35)&gt;0,'$Misc'!AK35,""))</f>
        <v/>
      </c>
      <c r="C1586" s="190" t="str">
        <f t="shared" si="74"/>
        <v/>
      </c>
      <c r="D1586" s="190" t="str">
        <f t="shared" si="75"/>
        <v/>
      </c>
      <c r="E1586" s="190"/>
    </row>
    <row r="1587" spans="1:5" ht="15">
      <c r="A1587" s="190" t="str">
        <f t="shared" ca="1" si="73"/>
        <v/>
      </c>
      <c r="B1587" s="190" t="str">
        <f ca="1">IF(LEFT('$Misc'!AK36,5)="ERROR","",IF(COUNTIF('CSV-Stat'!$E$7:$E$206,'$Misc'!AK36)&gt;0,'$Misc'!AK36,""))</f>
        <v/>
      </c>
      <c r="C1587" s="190" t="str">
        <f t="shared" ca="1" si="74"/>
        <v/>
      </c>
      <c r="D1587" s="190" t="str">
        <f t="shared" ca="1" si="75"/>
        <v/>
      </c>
      <c r="E1587" s="190"/>
    </row>
    <row r="1588" spans="1:5" ht="15">
      <c r="A1588" s="190" t="str">
        <f t="shared" ca="1" si="73"/>
        <v/>
      </c>
      <c r="B1588" s="190" t="str">
        <f ca="1">IF(LEFT('$Misc'!AK37,5)="ERROR","",IF(COUNTIF('CSV-Stat'!$E$7:$E$206,'$Misc'!AK37)&gt;0,'$Misc'!AK37,""))</f>
        <v/>
      </c>
      <c r="C1588" s="190" t="str">
        <f t="shared" ca="1" si="74"/>
        <v/>
      </c>
      <c r="D1588" s="190" t="str">
        <f t="shared" ca="1" si="75"/>
        <v/>
      </c>
      <c r="E1588" s="190"/>
    </row>
    <row r="1589" spans="1:5" ht="15">
      <c r="A1589" s="190" t="str">
        <f t="shared" ca="1" si="73"/>
        <v/>
      </c>
      <c r="B1589" s="190" t="str">
        <f ca="1">IF(LEFT('$Misc'!AK38,5)="ERROR","",IF(COUNTIF('CSV-Stat'!$E$7:$E$206,'$Misc'!AK38)&gt;0,'$Misc'!AK38,""))</f>
        <v/>
      </c>
      <c r="C1589" s="190" t="str">
        <f t="shared" ca="1" si="74"/>
        <v/>
      </c>
      <c r="D1589" s="190" t="str">
        <f t="shared" ca="1" si="75"/>
        <v/>
      </c>
      <c r="E1589" s="190"/>
    </row>
    <row r="1590" spans="1:5" ht="15">
      <c r="A1590" s="190" t="str">
        <f t="shared" ca="1" si="73"/>
        <v/>
      </c>
      <c r="B1590" s="190" t="str">
        <f ca="1">IF(LEFT('$Misc'!AK39,5)="ERROR","",IF(COUNTIF('CSV-Stat'!$E$7:$E$206,'$Misc'!AK39)&gt;0,'$Misc'!AK39,""))</f>
        <v/>
      </c>
      <c r="C1590" s="190" t="str">
        <f t="shared" ca="1" si="74"/>
        <v/>
      </c>
      <c r="D1590" s="190" t="str">
        <f t="shared" ca="1" si="75"/>
        <v/>
      </c>
      <c r="E1590" s="190"/>
    </row>
    <row r="1591" spans="1:5" ht="15">
      <c r="A1591" s="190" t="str">
        <f t="shared" ca="1" si="73"/>
        <v/>
      </c>
      <c r="B1591" s="190" t="str">
        <f ca="1">IF(LEFT('$Misc'!AK40,5)="ERROR","",IF(COUNTIF('CSV-Stat'!$E$7:$E$206,'$Misc'!AK40)&gt;0,'$Misc'!AK40,""))</f>
        <v/>
      </c>
      <c r="C1591" s="190" t="str">
        <f t="shared" ca="1" si="74"/>
        <v/>
      </c>
      <c r="D1591" s="190" t="str">
        <f t="shared" ca="1" si="75"/>
        <v/>
      </c>
      <c r="E1591" s="190"/>
    </row>
    <row r="1592" spans="1:5" ht="15">
      <c r="A1592" s="190" t="str">
        <f t="shared" ca="1" si="73"/>
        <v/>
      </c>
      <c r="B1592" s="190" t="str">
        <f ca="1">IF(LEFT('$Misc'!AK41,5)="ERROR","",IF(COUNTIF('CSV-Stat'!$E$7:$E$206,'$Misc'!AK41)&gt;0,'$Misc'!AK41,""))</f>
        <v/>
      </c>
      <c r="C1592" s="190" t="str">
        <f t="shared" ca="1" si="74"/>
        <v/>
      </c>
      <c r="D1592" s="190" t="str">
        <f t="shared" ca="1" si="75"/>
        <v/>
      </c>
      <c r="E1592" s="190"/>
    </row>
    <row r="1593" spans="1:5" ht="15">
      <c r="A1593" s="190" t="str">
        <f t="shared" ca="1" si="73"/>
        <v/>
      </c>
      <c r="B1593" s="190" t="str">
        <f ca="1">IF(LEFT('$Misc'!AK42,5)="ERROR","",IF(COUNTIF('CSV-Stat'!$E$7:$E$206,'$Misc'!AK42)&gt;0,'$Misc'!AK42,""))</f>
        <v/>
      </c>
      <c r="C1593" s="190" t="str">
        <f t="shared" ca="1" si="74"/>
        <v/>
      </c>
      <c r="D1593" s="190" t="str">
        <f t="shared" ca="1" si="75"/>
        <v/>
      </c>
      <c r="E1593" s="190"/>
    </row>
    <row r="1594" spans="1:5" ht="15">
      <c r="A1594" s="190" t="str">
        <f t="shared" ref="A1594:A1657" ca="1" si="76">IF(B1594="","","ThermostatSetpoint:DualSetpoint,")</f>
        <v/>
      </c>
      <c r="B1594" s="190" t="str">
        <f ca="1">IF(LEFT('$Misc'!AK43,5)="ERROR","",IF(COUNTIF('CSV-Stat'!$E$7:$E$206,'$Misc'!AK43)&gt;0,'$Misc'!AK43,""))</f>
        <v/>
      </c>
      <c r="C1594" s="190" t="str">
        <f t="shared" ca="1" si="74"/>
        <v/>
      </c>
      <c r="D1594" s="190" t="str">
        <f t="shared" ca="1" si="75"/>
        <v/>
      </c>
      <c r="E1594" s="190"/>
    </row>
    <row r="1595" spans="1:5" ht="15">
      <c r="A1595" s="190" t="str">
        <f t="shared" ca="1" si="76"/>
        <v/>
      </c>
      <c r="B1595" s="190" t="str">
        <f ca="1">IF(LEFT('$Misc'!AK44,5)="ERROR","",IF(COUNTIF('CSV-Stat'!$E$7:$E$206,'$Misc'!AK44)&gt;0,'$Misc'!AK44,""))</f>
        <v/>
      </c>
      <c r="C1595" s="190" t="str">
        <f t="shared" ca="1" si="74"/>
        <v/>
      </c>
      <c r="D1595" s="190" t="str">
        <f t="shared" ca="1" si="75"/>
        <v/>
      </c>
      <c r="E1595" s="190"/>
    </row>
    <row r="1596" spans="1:5" ht="15">
      <c r="A1596" s="190" t="str">
        <f t="shared" ca="1" si="76"/>
        <v/>
      </c>
      <c r="B1596" s="190" t="str">
        <f ca="1">IF(LEFT('$Misc'!AK45,5)="ERROR","",IF(COUNTIF('CSV-Stat'!$E$7:$E$206,'$Misc'!AK45)&gt;0,'$Misc'!AK45,""))</f>
        <v/>
      </c>
      <c r="C1596" s="190" t="str">
        <f t="shared" ca="1" si="74"/>
        <v/>
      </c>
      <c r="D1596" s="190" t="str">
        <f t="shared" ca="1" si="75"/>
        <v/>
      </c>
      <c r="E1596" s="190"/>
    </row>
    <row r="1597" spans="1:5" ht="15">
      <c r="A1597" s="190" t="str">
        <f t="shared" ca="1" si="76"/>
        <v/>
      </c>
      <c r="B1597" s="190" t="str">
        <f ca="1">IF(LEFT('$Misc'!AK46,5)="ERROR","",IF(COUNTIF('CSV-Stat'!$E$7:$E$206,'$Misc'!AK46)&gt;0,'$Misc'!AK46,""))</f>
        <v/>
      </c>
      <c r="C1597" s="190" t="str">
        <f t="shared" ca="1" si="74"/>
        <v/>
      </c>
      <c r="D1597" s="190" t="str">
        <f t="shared" ca="1" si="75"/>
        <v/>
      </c>
      <c r="E1597" s="190"/>
    </row>
    <row r="1598" spans="1:5" ht="15">
      <c r="A1598" s="190" t="str">
        <f t="shared" ca="1" si="76"/>
        <v/>
      </c>
      <c r="B1598" s="190" t="str">
        <f ca="1">IF(LEFT('$Misc'!AK47,5)="ERROR","",IF(COUNTIF('CSV-Stat'!$E$7:$E$206,'$Misc'!AK47)&gt;0,'$Misc'!AK47,""))</f>
        <v/>
      </c>
      <c r="C1598" s="190" t="str">
        <f t="shared" ca="1" si="74"/>
        <v/>
      </c>
      <c r="D1598" s="190" t="str">
        <f t="shared" ca="1" si="75"/>
        <v/>
      </c>
      <c r="E1598" s="190"/>
    </row>
    <row r="1599" spans="1:5" ht="15">
      <c r="A1599" s="190" t="str">
        <f t="shared" ca="1" si="76"/>
        <v/>
      </c>
      <c r="B1599" s="190" t="str">
        <f ca="1">IF(LEFT('$Misc'!AK48,5)="ERROR","",IF(COUNTIF('CSV-Stat'!$E$7:$E$206,'$Misc'!AK48)&gt;0,'$Misc'!AK48,""))</f>
        <v/>
      </c>
      <c r="C1599" s="190" t="str">
        <f t="shared" ca="1" si="74"/>
        <v/>
      </c>
      <c r="D1599" s="190" t="str">
        <f t="shared" ca="1" si="75"/>
        <v/>
      </c>
      <c r="E1599" s="190"/>
    </row>
    <row r="1600" spans="1:5" ht="15">
      <c r="A1600" s="190" t="str">
        <f t="shared" ca="1" si="76"/>
        <v/>
      </c>
      <c r="B1600" s="190" t="str">
        <f ca="1">IF(LEFT('$Misc'!AK49,5)="ERROR","",IF(COUNTIF('CSV-Stat'!$E$7:$E$206,'$Misc'!AK49)&gt;0,'$Misc'!AK49,""))</f>
        <v/>
      </c>
      <c r="C1600" s="190" t="str">
        <f t="shared" ca="1" si="74"/>
        <v/>
      </c>
      <c r="D1600" s="190" t="str">
        <f t="shared" ca="1" si="75"/>
        <v/>
      </c>
      <c r="E1600" s="190"/>
    </row>
    <row r="1601" spans="1:5" ht="15">
      <c r="A1601" s="190" t="str">
        <f t="shared" ca="1" si="76"/>
        <v/>
      </c>
      <c r="B1601" s="190" t="str">
        <f ca="1">IF(LEFT('$Misc'!AK50,5)="ERROR","",IF(COUNTIF('CSV-Stat'!$E$7:$E$206,'$Misc'!AK50)&gt;0,'$Misc'!AK50,""))</f>
        <v/>
      </c>
      <c r="C1601" s="190" t="str">
        <f t="shared" ca="1" si="74"/>
        <v/>
      </c>
      <c r="D1601" s="190" t="str">
        <f t="shared" ca="1" si="75"/>
        <v/>
      </c>
      <c r="E1601" s="190"/>
    </row>
    <row r="1602" spans="1:5" ht="15">
      <c r="A1602" s="190" t="str">
        <f t="shared" ca="1" si="76"/>
        <v/>
      </c>
      <c r="B1602" s="190" t="str">
        <f ca="1">IF(LEFT('$Misc'!AK51,5)="ERROR","",IF(COUNTIF('CSV-Stat'!$E$7:$E$206,'$Misc'!AK51)&gt;0,'$Misc'!AK51,""))</f>
        <v/>
      </c>
      <c r="C1602" s="190" t="str">
        <f t="shared" ca="1" si="74"/>
        <v/>
      </c>
      <c r="D1602" s="190" t="str">
        <f t="shared" ca="1" si="75"/>
        <v/>
      </c>
      <c r="E1602" s="190"/>
    </row>
    <row r="1603" spans="1:5" ht="15">
      <c r="A1603" s="190" t="str">
        <f t="shared" ca="1" si="76"/>
        <v/>
      </c>
      <c r="B1603" s="190" t="str">
        <f ca="1">IF(LEFT('$Misc'!AK52,5)="ERROR","",IF(COUNTIF('CSV-Stat'!$E$7:$E$206,'$Misc'!AK52)&gt;0,'$Misc'!AK52,""))</f>
        <v/>
      </c>
      <c r="C1603" s="190" t="str">
        <f t="shared" ca="1" si="74"/>
        <v/>
      </c>
      <c r="D1603" s="190" t="str">
        <f t="shared" ca="1" si="75"/>
        <v/>
      </c>
      <c r="E1603" s="190"/>
    </row>
    <row r="1604" spans="1:5" ht="15">
      <c r="A1604" s="190" t="str">
        <f t="shared" ca="1" si="76"/>
        <v/>
      </c>
      <c r="B1604" s="190" t="str">
        <f ca="1">IF(LEFT('$Misc'!AK53,5)="ERROR","",IF(COUNTIF('CSV-Stat'!$E$7:$E$206,'$Misc'!AK53)&gt;0,'$Misc'!AK53,""))</f>
        <v/>
      </c>
      <c r="C1604" s="190" t="str">
        <f t="shared" ca="1" si="74"/>
        <v/>
      </c>
      <c r="D1604" s="190" t="str">
        <f t="shared" ca="1" si="75"/>
        <v/>
      </c>
      <c r="E1604" s="190"/>
    </row>
    <row r="1605" spans="1:5" ht="15">
      <c r="A1605" s="190" t="str">
        <f t="shared" ca="1" si="76"/>
        <v/>
      </c>
      <c r="B1605" s="190" t="str">
        <f ca="1">IF(LEFT('$Misc'!AK54,5)="ERROR","",IF(COUNTIF('CSV-Stat'!$E$7:$E$206,'$Misc'!AK54)&gt;0,'$Misc'!AK54,""))</f>
        <v/>
      </c>
      <c r="C1605" s="190" t="str">
        <f t="shared" ca="1" si="74"/>
        <v/>
      </c>
      <c r="D1605" s="190" t="str">
        <f t="shared" ca="1" si="75"/>
        <v/>
      </c>
      <c r="E1605" s="190"/>
    </row>
    <row r="1606" spans="1:5" ht="15">
      <c r="A1606" s="190" t="str">
        <f t="shared" ca="1" si="76"/>
        <v/>
      </c>
      <c r="B1606" s="190" t="str">
        <f ca="1">IF(LEFT('$Misc'!AK55,5)="ERROR","",IF(COUNTIF('CSV-Stat'!$E$7:$E$206,'$Misc'!AK55)&gt;0,'$Misc'!AK55,""))</f>
        <v/>
      </c>
      <c r="C1606" s="190" t="str">
        <f t="shared" ca="1" si="74"/>
        <v/>
      </c>
      <c r="D1606" s="190" t="str">
        <f t="shared" ca="1" si="75"/>
        <v/>
      </c>
      <c r="E1606" s="190"/>
    </row>
    <row r="1607" spans="1:5" ht="15">
      <c r="A1607" s="190" t="str">
        <f t="shared" ca="1" si="76"/>
        <v/>
      </c>
      <c r="B1607" s="190" t="str">
        <f ca="1">IF(LEFT('$Misc'!AK56,5)="ERROR","",IF(COUNTIF('CSV-Stat'!$E$7:$E$206,'$Misc'!AK56)&gt;0,'$Misc'!AK56,""))</f>
        <v/>
      </c>
      <c r="C1607" s="190" t="str">
        <f t="shared" ca="1" si="74"/>
        <v/>
      </c>
      <c r="D1607" s="190" t="str">
        <f t="shared" ca="1" si="75"/>
        <v/>
      </c>
      <c r="E1607" s="190"/>
    </row>
    <row r="1608" spans="1:5" ht="15">
      <c r="A1608" s="190" t="str">
        <f t="shared" si="76"/>
        <v/>
      </c>
      <c r="B1608" s="190" t="str">
        <f>IF(LEFT('$Misc'!AL7,5)="ERROR","",IF(COUNTIF('CSV-Stat'!$E$7:$E$206,'$Misc'!AL7)&gt;0,'$Misc'!AL7,""))</f>
        <v/>
      </c>
      <c r="C1608" s="190" t="str">
        <f t="shared" ref="C1608:C1671" si="77">IF(B1608="","","Tstat Sch "&amp;RIGHT(LEFT(B1608,25),11)&amp;",")</f>
        <v/>
      </c>
      <c r="D1608" s="190" t="str">
        <f t="shared" ref="D1608:D1671" si="78">IF(B1608="","","Tstat Sch "&amp;LEFT(B1608,11)&amp;" ;")</f>
        <v/>
      </c>
      <c r="E1608" s="190"/>
    </row>
    <row r="1609" spans="1:5" ht="15">
      <c r="A1609" s="190" t="str">
        <f t="shared" si="76"/>
        <v/>
      </c>
      <c r="B1609" s="190" t="str">
        <f>IF(LEFT('$Misc'!AL8,5)="ERROR","",IF(COUNTIF('CSV-Stat'!$E$7:$E$206,'$Misc'!AL8)&gt;0,'$Misc'!AL8,""))</f>
        <v/>
      </c>
      <c r="C1609" s="190" t="str">
        <f t="shared" si="77"/>
        <v/>
      </c>
      <c r="D1609" s="190" t="str">
        <f t="shared" si="78"/>
        <v/>
      </c>
      <c r="E1609" s="190"/>
    </row>
    <row r="1610" spans="1:5" ht="15">
      <c r="A1610" s="190" t="str">
        <f t="shared" si="76"/>
        <v/>
      </c>
      <c r="B1610" s="190" t="str">
        <f>IF(LEFT('$Misc'!AL9,5)="ERROR","",IF(COUNTIF('CSV-Stat'!$E$7:$E$206,'$Misc'!AL9)&gt;0,'$Misc'!AL9,""))</f>
        <v/>
      </c>
      <c r="C1610" s="190" t="str">
        <f t="shared" si="77"/>
        <v/>
      </c>
      <c r="D1610" s="190" t="str">
        <f t="shared" si="78"/>
        <v/>
      </c>
      <c r="E1610" s="190"/>
    </row>
    <row r="1611" spans="1:5" ht="15">
      <c r="A1611" s="190" t="str">
        <f t="shared" si="76"/>
        <v/>
      </c>
      <c r="B1611" s="190" t="str">
        <f>IF(LEFT('$Misc'!AL10,5)="ERROR","",IF(COUNTIF('CSV-Stat'!$E$7:$E$206,'$Misc'!AL10)&gt;0,'$Misc'!AL10,""))</f>
        <v/>
      </c>
      <c r="C1611" s="190" t="str">
        <f t="shared" si="77"/>
        <v/>
      </c>
      <c r="D1611" s="190" t="str">
        <f t="shared" si="78"/>
        <v/>
      </c>
      <c r="E1611" s="190"/>
    </row>
    <row r="1612" spans="1:5" ht="15">
      <c r="A1612" s="190" t="str">
        <f t="shared" si="76"/>
        <v/>
      </c>
      <c r="B1612" s="190" t="str">
        <f>IF(LEFT('$Misc'!AL11,5)="ERROR","",IF(COUNTIF('CSV-Stat'!$E$7:$E$206,'$Misc'!AL11)&gt;0,'$Misc'!AL11,""))</f>
        <v/>
      </c>
      <c r="C1612" s="190" t="str">
        <f t="shared" si="77"/>
        <v/>
      </c>
      <c r="D1612" s="190" t="str">
        <f t="shared" si="78"/>
        <v/>
      </c>
      <c r="E1612" s="190"/>
    </row>
    <row r="1613" spans="1:5" ht="15">
      <c r="A1613" s="190" t="str">
        <f t="shared" si="76"/>
        <v/>
      </c>
      <c r="B1613" s="190" t="str">
        <f>IF(LEFT('$Misc'!AL12,5)="ERROR","",IF(COUNTIF('CSV-Stat'!$E$7:$E$206,'$Misc'!AL12)&gt;0,'$Misc'!AL12,""))</f>
        <v/>
      </c>
      <c r="C1613" s="190" t="str">
        <f t="shared" si="77"/>
        <v/>
      </c>
      <c r="D1613" s="190" t="str">
        <f t="shared" si="78"/>
        <v/>
      </c>
      <c r="E1613" s="190"/>
    </row>
    <row r="1614" spans="1:5" ht="15">
      <c r="A1614" s="190" t="str">
        <f t="shared" si="76"/>
        <v/>
      </c>
      <c r="B1614" s="190" t="str">
        <f>IF(LEFT('$Misc'!AL13,5)="ERROR","",IF(COUNTIF('CSV-Stat'!$E$7:$E$206,'$Misc'!AL13)&gt;0,'$Misc'!AL13,""))</f>
        <v/>
      </c>
      <c r="C1614" s="190" t="str">
        <f t="shared" si="77"/>
        <v/>
      </c>
      <c r="D1614" s="190" t="str">
        <f t="shared" si="78"/>
        <v/>
      </c>
      <c r="E1614" s="190"/>
    </row>
    <row r="1615" spans="1:5" ht="15">
      <c r="A1615" s="190" t="str">
        <f t="shared" si="76"/>
        <v/>
      </c>
      <c r="B1615" s="190" t="str">
        <f>IF(LEFT('$Misc'!AL14,5)="ERROR","",IF(COUNTIF('CSV-Stat'!$E$7:$E$206,'$Misc'!AL14)&gt;0,'$Misc'!AL14,""))</f>
        <v/>
      </c>
      <c r="C1615" s="190" t="str">
        <f t="shared" si="77"/>
        <v/>
      </c>
      <c r="D1615" s="190" t="str">
        <f t="shared" si="78"/>
        <v/>
      </c>
      <c r="E1615" s="190"/>
    </row>
    <row r="1616" spans="1:5" ht="15">
      <c r="A1616" s="190" t="str">
        <f t="shared" si="76"/>
        <v/>
      </c>
      <c r="B1616" s="190" t="str">
        <f>IF(LEFT('$Misc'!AL15,5)="ERROR","",IF(COUNTIF('CSV-Stat'!$E$7:$E$206,'$Misc'!AL15)&gt;0,'$Misc'!AL15,""))</f>
        <v/>
      </c>
      <c r="C1616" s="190" t="str">
        <f t="shared" si="77"/>
        <v/>
      </c>
      <c r="D1616" s="190" t="str">
        <f t="shared" si="78"/>
        <v/>
      </c>
      <c r="E1616" s="190"/>
    </row>
    <row r="1617" spans="1:5" ht="15">
      <c r="A1617" s="190" t="str">
        <f t="shared" si="76"/>
        <v/>
      </c>
      <c r="B1617" s="190" t="str">
        <f>IF(LEFT('$Misc'!AL16,5)="ERROR","",IF(COUNTIF('CSV-Stat'!$E$7:$E$206,'$Misc'!AL16)&gt;0,'$Misc'!AL16,""))</f>
        <v/>
      </c>
      <c r="C1617" s="190" t="str">
        <f t="shared" si="77"/>
        <v/>
      </c>
      <c r="D1617" s="190" t="str">
        <f t="shared" si="78"/>
        <v/>
      </c>
      <c r="E1617" s="190"/>
    </row>
    <row r="1618" spans="1:5" ht="15">
      <c r="A1618" s="190" t="str">
        <f t="shared" si="76"/>
        <v/>
      </c>
      <c r="B1618" s="190" t="str">
        <f>IF(LEFT('$Misc'!AL17,5)="ERROR","",IF(COUNTIF('CSV-Stat'!$E$7:$E$206,'$Misc'!AL17)&gt;0,'$Misc'!AL17,""))</f>
        <v/>
      </c>
      <c r="C1618" s="190" t="str">
        <f t="shared" si="77"/>
        <v/>
      </c>
      <c r="D1618" s="190" t="str">
        <f t="shared" si="78"/>
        <v/>
      </c>
      <c r="E1618" s="190"/>
    </row>
    <row r="1619" spans="1:5" ht="15">
      <c r="A1619" s="190" t="str">
        <f t="shared" si="76"/>
        <v/>
      </c>
      <c r="B1619" s="190" t="str">
        <f>IF(LEFT('$Misc'!AL18,5)="ERROR","",IF(COUNTIF('CSV-Stat'!$E$7:$E$206,'$Misc'!AL18)&gt;0,'$Misc'!AL18,""))</f>
        <v/>
      </c>
      <c r="C1619" s="190" t="str">
        <f t="shared" si="77"/>
        <v/>
      </c>
      <c r="D1619" s="190" t="str">
        <f t="shared" si="78"/>
        <v/>
      </c>
      <c r="E1619" s="190"/>
    </row>
    <row r="1620" spans="1:5" ht="15">
      <c r="A1620" s="190" t="str">
        <f t="shared" si="76"/>
        <v/>
      </c>
      <c r="B1620" s="190" t="str">
        <f>IF(LEFT('$Misc'!AL19,5)="ERROR","",IF(COUNTIF('CSV-Stat'!$E$7:$E$206,'$Misc'!AL19)&gt;0,'$Misc'!AL19,""))</f>
        <v/>
      </c>
      <c r="C1620" s="190" t="str">
        <f t="shared" si="77"/>
        <v/>
      </c>
      <c r="D1620" s="190" t="str">
        <f t="shared" si="78"/>
        <v/>
      </c>
      <c r="E1620" s="190"/>
    </row>
    <row r="1621" spans="1:5" ht="15">
      <c r="A1621" s="190" t="str">
        <f t="shared" si="76"/>
        <v/>
      </c>
      <c r="B1621" s="190" t="str">
        <f>IF(LEFT('$Misc'!AL20,5)="ERROR","",IF(COUNTIF('CSV-Stat'!$E$7:$E$206,'$Misc'!AL20)&gt;0,'$Misc'!AL20,""))</f>
        <v/>
      </c>
      <c r="C1621" s="190" t="str">
        <f t="shared" si="77"/>
        <v/>
      </c>
      <c r="D1621" s="190" t="str">
        <f t="shared" si="78"/>
        <v/>
      </c>
      <c r="E1621" s="190"/>
    </row>
    <row r="1622" spans="1:5" ht="15">
      <c r="A1622" s="190" t="str">
        <f t="shared" si="76"/>
        <v/>
      </c>
      <c r="B1622" s="190" t="str">
        <f>IF(LEFT('$Misc'!AL21,5)="ERROR","",IF(COUNTIF('CSV-Stat'!$E$7:$E$206,'$Misc'!AL21)&gt;0,'$Misc'!AL21,""))</f>
        <v/>
      </c>
      <c r="C1622" s="190" t="str">
        <f t="shared" si="77"/>
        <v/>
      </c>
      <c r="D1622" s="190" t="str">
        <f t="shared" si="78"/>
        <v/>
      </c>
      <c r="E1622" s="190"/>
    </row>
    <row r="1623" spans="1:5" ht="15">
      <c r="A1623" s="190" t="str">
        <f t="shared" si="76"/>
        <v/>
      </c>
      <c r="B1623" s="190" t="str">
        <f>IF(LEFT('$Misc'!AL22,5)="ERROR","",IF(COUNTIF('CSV-Stat'!$E$7:$E$206,'$Misc'!AL22)&gt;0,'$Misc'!AL22,""))</f>
        <v/>
      </c>
      <c r="C1623" s="190" t="str">
        <f t="shared" si="77"/>
        <v/>
      </c>
      <c r="D1623" s="190" t="str">
        <f t="shared" si="78"/>
        <v/>
      </c>
      <c r="E1623" s="190"/>
    </row>
    <row r="1624" spans="1:5" ht="15">
      <c r="A1624" s="190" t="str">
        <f t="shared" si="76"/>
        <v/>
      </c>
      <c r="B1624" s="190" t="str">
        <f>IF(LEFT('$Misc'!AL23,5)="ERROR","",IF(COUNTIF('CSV-Stat'!$E$7:$E$206,'$Misc'!AL23)&gt;0,'$Misc'!AL23,""))</f>
        <v/>
      </c>
      <c r="C1624" s="190" t="str">
        <f t="shared" si="77"/>
        <v/>
      </c>
      <c r="D1624" s="190" t="str">
        <f t="shared" si="78"/>
        <v/>
      </c>
      <c r="E1624" s="190"/>
    </row>
    <row r="1625" spans="1:5" ht="15">
      <c r="A1625" s="190" t="str">
        <f t="shared" si="76"/>
        <v/>
      </c>
      <c r="B1625" s="190" t="str">
        <f>IF(LEFT('$Misc'!AL24,5)="ERROR","",IF(COUNTIF('CSV-Stat'!$E$7:$E$206,'$Misc'!AL24)&gt;0,'$Misc'!AL24,""))</f>
        <v/>
      </c>
      <c r="C1625" s="190" t="str">
        <f t="shared" si="77"/>
        <v/>
      </c>
      <c r="D1625" s="190" t="str">
        <f t="shared" si="78"/>
        <v/>
      </c>
      <c r="E1625" s="190"/>
    </row>
    <row r="1626" spans="1:5" ht="15">
      <c r="A1626" s="190" t="str">
        <f t="shared" si="76"/>
        <v/>
      </c>
      <c r="B1626" s="190" t="str">
        <f>IF(LEFT('$Misc'!AL25,5)="ERROR","",IF(COUNTIF('CSV-Stat'!$E$7:$E$206,'$Misc'!AL25)&gt;0,'$Misc'!AL25,""))</f>
        <v/>
      </c>
      <c r="C1626" s="190" t="str">
        <f t="shared" si="77"/>
        <v/>
      </c>
      <c r="D1626" s="190" t="str">
        <f t="shared" si="78"/>
        <v/>
      </c>
      <c r="E1626" s="190"/>
    </row>
    <row r="1627" spans="1:5" ht="15">
      <c r="A1627" s="190" t="str">
        <f t="shared" si="76"/>
        <v/>
      </c>
      <c r="B1627" s="190" t="str">
        <f>IF(LEFT('$Misc'!AL26,5)="ERROR","",IF(COUNTIF('CSV-Stat'!$E$7:$E$206,'$Misc'!AL26)&gt;0,'$Misc'!AL26,""))</f>
        <v/>
      </c>
      <c r="C1627" s="190" t="str">
        <f t="shared" si="77"/>
        <v/>
      </c>
      <c r="D1627" s="190" t="str">
        <f t="shared" si="78"/>
        <v/>
      </c>
      <c r="E1627" s="190"/>
    </row>
    <row r="1628" spans="1:5" ht="15">
      <c r="A1628" s="190" t="str">
        <f t="shared" si="76"/>
        <v/>
      </c>
      <c r="B1628" s="190" t="str">
        <f>IF(LEFT('$Misc'!AL27,5)="ERROR","",IF(COUNTIF('CSV-Stat'!$E$7:$E$206,'$Misc'!AL27)&gt;0,'$Misc'!AL27,""))</f>
        <v/>
      </c>
      <c r="C1628" s="190" t="str">
        <f t="shared" si="77"/>
        <v/>
      </c>
      <c r="D1628" s="190" t="str">
        <f t="shared" si="78"/>
        <v/>
      </c>
      <c r="E1628" s="190"/>
    </row>
    <row r="1629" spans="1:5" ht="15">
      <c r="A1629" s="190" t="str">
        <f t="shared" si="76"/>
        <v/>
      </c>
      <c r="B1629" s="190" t="str">
        <f>IF(LEFT('$Misc'!AL28,5)="ERROR","",IF(COUNTIF('CSV-Stat'!$E$7:$E$206,'$Misc'!AL28)&gt;0,'$Misc'!AL28,""))</f>
        <v/>
      </c>
      <c r="C1629" s="190" t="str">
        <f t="shared" si="77"/>
        <v/>
      </c>
      <c r="D1629" s="190" t="str">
        <f t="shared" si="78"/>
        <v/>
      </c>
      <c r="E1629" s="190"/>
    </row>
    <row r="1630" spans="1:5" ht="15">
      <c r="A1630" s="190" t="str">
        <f t="shared" si="76"/>
        <v/>
      </c>
      <c r="B1630" s="190" t="str">
        <f>IF(LEFT('$Misc'!AL29,5)="ERROR","",IF(COUNTIF('CSV-Stat'!$E$7:$E$206,'$Misc'!AL29)&gt;0,'$Misc'!AL29,""))</f>
        <v/>
      </c>
      <c r="C1630" s="190" t="str">
        <f t="shared" si="77"/>
        <v/>
      </c>
      <c r="D1630" s="190" t="str">
        <f t="shared" si="78"/>
        <v/>
      </c>
      <c r="E1630" s="190"/>
    </row>
    <row r="1631" spans="1:5" ht="15">
      <c r="A1631" s="190" t="str">
        <f t="shared" si="76"/>
        <v/>
      </c>
      <c r="B1631" s="190" t="str">
        <f>IF(LEFT('$Misc'!AL30,5)="ERROR","",IF(COUNTIF('CSV-Stat'!$E$7:$E$206,'$Misc'!AL30)&gt;0,'$Misc'!AL30,""))</f>
        <v/>
      </c>
      <c r="C1631" s="190" t="str">
        <f t="shared" si="77"/>
        <v/>
      </c>
      <c r="D1631" s="190" t="str">
        <f t="shared" si="78"/>
        <v/>
      </c>
      <c r="E1631" s="190"/>
    </row>
    <row r="1632" spans="1:5" ht="15">
      <c r="A1632" s="190" t="str">
        <f t="shared" si="76"/>
        <v/>
      </c>
      <c r="B1632" s="190" t="str">
        <f>IF(LEFT('$Misc'!AL31,5)="ERROR","",IF(COUNTIF('CSV-Stat'!$E$7:$E$206,'$Misc'!AL31)&gt;0,'$Misc'!AL31,""))</f>
        <v/>
      </c>
      <c r="C1632" s="190" t="str">
        <f t="shared" si="77"/>
        <v/>
      </c>
      <c r="D1632" s="190" t="str">
        <f t="shared" si="78"/>
        <v/>
      </c>
      <c r="E1632" s="190"/>
    </row>
    <row r="1633" spans="1:5" ht="15">
      <c r="A1633" s="190" t="str">
        <f t="shared" si="76"/>
        <v/>
      </c>
      <c r="B1633" s="190" t="str">
        <f>IF(LEFT('$Misc'!AL32,5)="ERROR","",IF(COUNTIF('CSV-Stat'!$E$7:$E$206,'$Misc'!AL32)&gt;0,'$Misc'!AL32,""))</f>
        <v/>
      </c>
      <c r="C1633" s="190" t="str">
        <f t="shared" si="77"/>
        <v/>
      </c>
      <c r="D1633" s="190" t="str">
        <f t="shared" si="78"/>
        <v/>
      </c>
      <c r="E1633" s="190"/>
    </row>
    <row r="1634" spans="1:5" ht="15">
      <c r="A1634" s="190" t="str">
        <f t="shared" si="76"/>
        <v/>
      </c>
      <c r="B1634" s="190" t="str">
        <f>IF(LEFT('$Misc'!AL33,5)="ERROR","",IF(COUNTIF('CSV-Stat'!$E$7:$E$206,'$Misc'!AL33)&gt;0,'$Misc'!AL33,""))</f>
        <v/>
      </c>
      <c r="C1634" s="190" t="str">
        <f t="shared" si="77"/>
        <v/>
      </c>
      <c r="D1634" s="190" t="str">
        <f t="shared" si="78"/>
        <v/>
      </c>
      <c r="E1634" s="190"/>
    </row>
    <row r="1635" spans="1:5" ht="15">
      <c r="A1635" s="190" t="str">
        <f t="shared" si="76"/>
        <v/>
      </c>
      <c r="B1635" s="190" t="str">
        <f>IF(LEFT('$Misc'!AL34,5)="ERROR","",IF(COUNTIF('CSV-Stat'!$E$7:$E$206,'$Misc'!AL34)&gt;0,'$Misc'!AL34,""))</f>
        <v/>
      </c>
      <c r="C1635" s="190" t="str">
        <f t="shared" si="77"/>
        <v/>
      </c>
      <c r="D1635" s="190" t="str">
        <f t="shared" si="78"/>
        <v/>
      </c>
      <c r="E1635" s="190"/>
    </row>
    <row r="1636" spans="1:5" ht="15">
      <c r="A1636" s="190" t="str">
        <f t="shared" si="76"/>
        <v/>
      </c>
      <c r="B1636" s="190" t="str">
        <f>IF(LEFT('$Misc'!AL35,5)="ERROR","",IF(COUNTIF('CSV-Stat'!$E$7:$E$206,'$Misc'!AL35)&gt;0,'$Misc'!AL35,""))</f>
        <v/>
      </c>
      <c r="C1636" s="190" t="str">
        <f t="shared" si="77"/>
        <v/>
      </c>
      <c r="D1636" s="190" t="str">
        <f t="shared" si="78"/>
        <v/>
      </c>
      <c r="E1636" s="190"/>
    </row>
    <row r="1637" spans="1:5" ht="15">
      <c r="A1637" s="190" t="str">
        <f t="shared" si="76"/>
        <v/>
      </c>
      <c r="B1637" s="190" t="str">
        <f>IF(LEFT('$Misc'!AL36,5)="ERROR","",IF(COUNTIF('CSV-Stat'!$E$7:$E$206,'$Misc'!AL36)&gt;0,'$Misc'!AL36,""))</f>
        <v/>
      </c>
      <c r="C1637" s="190" t="str">
        <f t="shared" si="77"/>
        <v/>
      </c>
      <c r="D1637" s="190" t="str">
        <f t="shared" si="78"/>
        <v/>
      </c>
      <c r="E1637" s="190"/>
    </row>
    <row r="1638" spans="1:5" ht="15">
      <c r="A1638" s="190" t="str">
        <f t="shared" ca="1" si="76"/>
        <v/>
      </c>
      <c r="B1638" s="190" t="str">
        <f ca="1">IF(LEFT('$Misc'!AL37,5)="ERROR","",IF(COUNTIF('CSV-Stat'!$E$7:$E$206,'$Misc'!AL37)&gt;0,'$Misc'!AL37,""))</f>
        <v/>
      </c>
      <c r="C1638" s="190" t="str">
        <f t="shared" ca="1" si="77"/>
        <v/>
      </c>
      <c r="D1638" s="190" t="str">
        <f t="shared" ca="1" si="78"/>
        <v/>
      </c>
      <c r="E1638" s="190"/>
    </row>
    <row r="1639" spans="1:5" ht="15">
      <c r="A1639" s="190" t="str">
        <f t="shared" ca="1" si="76"/>
        <v/>
      </c>
      <c r="B1639" s="190" t="str">
        <f ca="1">IF(LEFT('$Misc'!AL38,5)="ERROR","",IF(COUNTIF('CSV-Stat'!$E$7:$E$206,'$Misc'!AL38)&gt;0,'$Misc'!AL38,""))</f>
        <v/>
      </c>
      <c r="C1639" s="190" t="str">
        <f t="shared" ca="1" si="77"/>
        <v/>
      </c>
      <c r="D1639" s="190" t="str">
        <f t="shared" ca="1" si="78"/>
        <v/>
      </c>
      <c r="E1639" s="190"/>
    </row>
    <row r="1640" spans="1:5" ht="15">
      <c r="A1640" s="190" t="str">
        <f t="shared" ca="1" si="76"/>
        <v/>
      </c>
      <c r="B1640" s="190" t="str">
        <f ca="1">IF(LEFT('$Misc'!AL39,5)="ERROR","",IF(COUNTIF('CSV-Stat'!$E$7:$E$206,'$Misc'!AL39)&gt;0,'$Misc'!AL39,""))</f>
        <v/>
      </c>
      <c r="C1640" s="190" t="str">
        <f t="shared" ca="1" si="77"/>
        <v/>
      </c>
      <c r="D1640" s="190" t="str">
        <f t="shared" ca="1" si="78"/>
        <v/>
      </c>
      <c r="E1640" s="190"/>
    </row>
    <row r="1641" spans="1:5" ht="15">
      <c r="A1641" s="190" t="str">
        <f t="shared" ca="1" si="76"/>
        <v/>
      </c>
      <c r="B1641" s="190" t="str">
        <f ca="1">IF(LEFT('$Misc'!AL40,5)="ERROR","",IF(COUNTIF('CSV-Stat'!$E$7:$E$206,'$Misc'!AL40)&gt;0,'$Misc'!AL40,""))</f>
        <v/>
      </c>
      <c r="C1641" s="190" t="str">
        <f t="shared" ca="1" si="77"/>
        <v/>
      </c>
      <c r="D1641" s="190" t="str">
        <f t="shared" ca="1" si="78"/>
        <v/>
      </c>
      <c r="E1641" s="190"/>
    </row>
    <row r="1642" spans="1:5" ht="15">
      <c r="A1642" s="190" t="str">
        <f t="shared" ca="1" si="76"/>
        <v/>
      </c>
      <c r="B1642" s="190" t="str">
        <f ca="1">IF(LEFT('$Misc'!AL41,5)="ERROR","",IF(COUNTIF('CSV-Stat'!$E$7:$E$206,'$Misc'!AL41)&gt;0,'$Misc'!AL41,""))</f>
        <v/>
      </c>
      <c r="C1642" s="190" t="str">
        <f t="shared" ca="1" si="77"/>
        <v/>
      </c>
      <c r="D1642" s="190" t="str">
        <f t="shared" ca="1" si="78"/>
        <v/>
      </c>
      <c r="E1642" s="190"/>
    </row>
    <row r="1643" spans="1:5" ht="15">
      <c r="A1643" s="190" t="str">
        <f t="shared" ca="1" si="76"/>
        <v/>
      </c>
      <c r="B1643" s="190" t="str">
        <f ca="1">IF(LEFT('$Misc'!AL42,5)="ERROR","",IF(COUNTIF('CSV-Stat'!$E$7:$E$206,'$Misc'!AL42)&gt;0,'$Misc'!AL42,""))</f>
        <v/>
      </c>
      <c r="C1643" s="190" t="str">
        <f t="shared" ca="1" si="77"/>
        <v/>
      </c>
      <c r="D1643" s="190" t="str">
        <f t="shared" ca="1" si="78"/>
        <v/>
      </c>
      <c r="E1643" s="190"/>
    </row>
    <row r="1644" spans="1:5" ht="15">
      <c r="A1644" s="190" t="str">
        <f t="shared" ca="1" si="76"/>
        <v/>
      </c>
      <c r="B1644" s="190" t="str">
        <f ca="1">IF(LEFT('$Misc'!AL43,5)="ERROR","",IF(COUNTIF('CSV-Stat'!$E$7:$E$206,'$Misc'!AL43)&gt;0,'$Misc'!AL43,""))</f>
        <v/>
      </c>
      <c r="C1644" s="190" t="str">
        <f t="shared" ca="1" si="77"/>
        <v/>
      </c>
      <c r="D1644" s="190" t="str">
        <f t="shared" ca="1" si="78"/>
        <v/>
      </c>
      <c r="E1644" s="190"/>
    </row>
    <row r="1645" spans="1:5" ht="15">
      <c r="A1645" s="190" t="str">
        <f t="shared" ca="1" si="76"/>
        <v/>
      </c>
      <c r="B1645" s="190" t="str">
        <f ca="1">IF(LEFT('$Misc'!AL44,5)="ERROR","",IF(COUNTIF('CSV-Stat'!$E$7:$E$206,'$Misc'!AL44)&gt;0,'$Misc'!AL44,""))</f>
        <v/>
      </c>
      <c r="C1645" s="190" t="str">
        <f t="shared" ca="1" si="77"/>
        <v/>
      </c>
      <c r="D1645" s="190" t="str">
        <f t="shared" ca="1" si="78"/>
        <v/>
      </c>
      <c r="E1645" s="190"/>
    </row>
    <row r="1646" spans="1:5" ht="15">
      <c r="A1646" s="190" t="str">
        <f t="shared" ca="1" si="76"/>
        <v/>
      </c>
      <c r="B1646" s="190" t="str">
        <f ca="1">IF(LEFT('$Misc'!AL45,5)="ERROR","",IF(COUNTIF('CSV-Stat'!$E$7:$E$206,'$Misc'!AL45)&gt;0,'$Misc'!AL45,""))</f>
        <v/>
      </c>
      <c r="C1646" s="190" t="str">
        <f t="shared" ca="1" si="77"/>
        <v/>
      </c>
      <c r="D1646" s="190" t="str">
        <f t="shared" ca="1" si="78"/>
        <v/>
      </c>
      <c r="E1646" s="190"/>
    </row>
    <row r="1647" spans="1:5" ht="15">
      <c r="A1647" s="190" t="str">
        <f t="shared" ca="1" si="76"/>
        <v/>
      </c>
      <c r="B1647" s="190" t="str">
        <f ca="1">IF(LEFT('$Misc'!AL46,5)="ERROR","",IF(COUNTIF('CSV-Stat'!$E$7:$E$206,'$Misc'!AL46)&gt;0,'$Misc'!AL46,""))</f>
        <v/>
      </c>
      <c r="C1647" s="190" t="str">
        <f t="shared" ca="1" si="77"/>
        <v/>
      </c>
      <c r="D1647" s="190" t="str">
        <f t="shared" ca="1" si="78"/>
        <v/>
      </c>
      <c r="E1647" s="190"/>
    </row>
    <row r="1648" spans="1:5" ht="15">
      <c r="A1648" s="190" t="str">
        <f t="shared" ca="1" si="76"/>
        <v/>
      </c>
      <c r="B1648" s="190" t="str">
        <f ca="1">IF(LEFT('$Misc'!AL47,5)="ERROR","",IF(COUNTIF('CSV-Stat'!$E$7:$E$206,'$Misc'!AL47)&gt;0,'$Misc'!AL47,""))</f>
        <v/>
      </c>
      <c r="C1648" s="190" t="str">
        <f t="shared" ca="1" si="77"/>
        <v/>
      </c>
      <c r="D1648" s="190" t="str">
        <f t="shared" ca="1" si="78"/>
        <v/>
      </c>
      <c r="E1648" s="190"/>
    </row>
    <row r="1649" spans="1:5" ht="15">
      <c r="A1649" s="190" t="str">
        <f t="shared" ca="1" si="76"/>
        <v/>
      </c>
      <c r="B1649" s="190" t="str">
        <f ca="1">IF(LEFT('$Misc'!AL48,5)="ERROR","",IF(COUNTIF('CSV-Stat'!$E$7:$E$206,'$Misc'!AL48)&gt;0,'$Misc'!AL48,""))</f>
        <v/>
      </c>
      <c r="C1649" s="190" t="str">
        <f t="shared" ca="1" si="77"/>
        <v/>
      </c>
      <c r="D1649" s="190" t="str">
        <f t="shared" ca="1" si="78"/>
        <v/>
      </c>
      <c r="E1649" s="190"/>
    </row>
    <row r="1650" spans="1:5" ht="15">
      <c r="A1650" s="190" t="str">
        <f t="shared" ca="1" si="76"/>
        <v/>
      </c>
      <c r="B1650" s="190" t="str">
        <f ca="1">IF(LEFT('$Misc'!AL49,5)="ERROR","",IF(COUNTIF('CSV-Stat'!$E$7:$E$206,'$Misc'!AL49)&gt;0,'$Misc'!AL49,""))</f>
        <v/>
      </c>
      <c r="C1650" s="190" t="str">
        <f t="shared" ca="1" si="77"/>
        <v/>
      </c>
      <c r="D1650" s="190" t="str">
        <f t="shared" ca="1" si="78"/>
        <v/>
      </c>
      <c r="E1650" s="190"/>
    </row>
    <row r="1651" spans="1:5" ht="15">
      <c r="A1651" s="190" t="str">
        <f t="shared" ca="1" si="76"/>
        <v/>
      </c>
      <c r="B1651" s="190" t="str">
        <f ca="1">IF(LEFT('$Misc'!AL50,5)="ERROR","",IF(COUNTIF('CSV-Stat'!$E$7:$E$206,'$Misc'!AL50)&gt;0,'$Misc'!AL50,""))</f>
        <v/>
      </c>
      <c r="C1651" s="190" t="str">
        <f t="shared" ca="1" si="77"/>
        <v/>
      </c>
      <c r="D1651" s="190" t="str">
        <f t="shared" ca="1" si="78"/>
        <v/>
      </c>
      <c r="E1651" s="190"/>
    </row>
    <row r="1652" spans="1:5" ht="15">
      <c r="A1652" s="190" t="str">
        <f t="shared" ca="1" si="76"/>
        <v/>
      </c>
      <c r="B1652" s="190" t="str">
        <f ca="1">IF(LEFT('$Misc'!AL51,5)="ERROR","",IF(COUNTIF('CSV-Stat'!$E$7:$E$206,'$Misc'!AL51)&gt;0,'$Misc'!AL51,""))</f>
        <v/>
      </c>
      <c r="C1652" s="190" t="str">
        <f t="shared" ca="1" si="77"/>
        <v/>
      </c>
      <c r="D1652" s="190" t="str">
        <f t="shared" ca="1" si="78"/>
        <v/>
      </c>
      <c r="E1652" s="190"/>
    </row>
    <row r="1653" spans="1:5" ht="15">
      <c r="A1653" s="190" t="str">
        <f t="shared" ca="1" si="76"/>
        <v/>
      </c>
      <c r="B1653" s="190" t="str">
        <f ca="1">IF(LEFT('$Misc'!AL52,5)="ERROR","",IF(COUNTIF('CSV-Stat'!$E$7:$E$206,'$Misc'!AL52)&gt;0,'$Misc'!AL52,""))</f>
        <v/>
      </c>
      <c r="C1653" s="190" t="str">
        <f t="shared" ca="1" si="77"/>
        <v/>
      </c>
      <c r="D1653" s="190" t="str">
        <f t="shared" ca="1" si="78"/>
        <v/>
      </c>
      <c r="E1653" s="190"/>
    </row>
    <row r="1654" spans="1:5" ht="15">
      <c r="A1654" s="190" t="str">
        <f t="shared" ca="1" si="76"/>
        <v/>
      </c>
      <c r="B1654" s="190" t="str">
        <f ca="1">IF(LEFT('$Misc'!AL53,5)="ERROR","",IF(COUNTIF('CSV-Stat'!$E$7:$E$206,'$Misc'!AL53)&gt;0,'$Misc'!AL53,""))</f>
        <v/>
      </c>
      <c r="C1654" s="190" t="str">
        <f t="shared" ca="1" si="77"/>
        <v/>
      </c>
      <c r="D1654" s="190" t="str">
        <f t="shared" ca="1" si="78"/>
        <v/>
      </c>
      <c r="E1654" s="190"/>
    </row>
    <row r="1655" spans="1:5" ht="15">
      <c r="A1655" s="190" t="str">
        <f t="shared" ca="1" si="76"/>
        <v/>
      </c>
      <c r="B1655" s="190" t="str">
        <f ca="1">IF(LEFT('$Misc'!AL54,5)="ERROR","",IF(COUNTIF('CSV-Stat'!$E$7:$E$206,'$Misc'!AL54)&gt;0,'$Misc'!AL54,""))</f>
        <v/>
      </c>
      <c r="C1655" s="190" t="str">
        <f t="shared" ca="1" si="77"/>
        <v/>
      </c>
      <c r="D1655" s="190" t="str">
        <f t="shared" ca="1" si="78"/>
        <v/>
      </c>
      <c r="E1655" s="190"/>
    </row>
    <row r="1656" spans="1:5" ht="15">
      <c r="A1656" s="190" t="str">
        <f t="shared" ca="1" si="76"/>
        <v/>
      </c>
      <c r="B1656" s="190" t="str">
        <f ca="1">IF(LEFT('$Misc'!AL55,5)="ERROR","",IF(COUNTIF('CSV-Stat'!$E$7:$E$206,'$Misc'!AL55)&gt;0,'$Misc'!AL55,""))</f>
        <v/>
      </c>
      <c r="C1656" s="190" t="str">
        <f t="shared" ca="1" si="77"/>
        <v/>
      </c>
      <c r="D1656" s="190" t="str">
        <f t="shared" ca="1" si="78"/>
        <v/>
      </c>
      <c r="E1656" s="190"/>
    </row>
    <row r="1657" spans="1:5" ht="15">
      <c r="A1657" s="190" t="str">
        <f t="shared" ca="1" si="76"/>
        <v/>
      </c>
      <c r="B1657" s="190" t="str">
        <f ca="1">IF(LEFT('$Misc'!AL56,5)="ERROR","",IF(COUNTIF('CSV-Stat'!$E$7:$E$206,'$Misc'!AL56)&gt;0,'$Misc'!AL56,""))</f>
        <v/>
      </c>
      <c r="C1657" s="190" t="str">
        <f t="shared" ca="1" si="77"/>
        <v/>
      </c>
      <c r="D1657" s="190" t="str">
        <f t="shared" ca="1" si="78"/>
        <v/>
      </c>
      <c r="E1657" s="190"/>
    </row>
    <row r="1658" spans="1:5" ht="15">
      <c r="A1658" s="190" t="str">
        <f t="shared" ref="A1658:A1721" si="79">IF(B1658="","","ThermostatSetpoint:DualSetpoint,")</f>
        <v/>
      </c>
      <c r="B1658" s="190" t="str">
        <f>IF(LEFT('$Misc'!AM7,5)="ERROR","",IF(COUNTIF('CSV-Stat'!$E$7:$E$206,'$Misc'!AM7)&gt;0,'$Misc'!AM7,""))</f>
        <v/>
      </c>
      <c r="C1658" s="190" t="str">
        <f t="shared" si="77"/>
        <v/>
      </c>
      <c r="D1658" s="190" t="str">
        <f t="shared" si="78"/>
        <v/>
      </c>
      <c r="E1658" s="190"/>
    </row>
    <row r="1659" spans="1:5" ht="15">
      <c r="A1659" s="190" t="str">
        <f t="shared" si="79"/>
        <v/>
      </c>
      <c r="B1659" s="190" t="str">
        <f>IF(LEFT('$Misc'!AM8,5)="ERROR","",IF(COUNTIF('CSV-Stat'!$E$7:$E$206,'$Misc'!AM8)&gt;0,'$Misc'!AM8,""))</f>
        <v/>
      </c>
      <c r="C1659" s="190" t="str">
        <f t="shared" si="77"/>
        <v/>
      </c>
      <c r="D1659" s="190" t="str">
        <f t="shared" si="78"/>
        <v/>
      </c>
      <c r="E1659" s="190"/>
    </row>
    <row r="1660" spans="1:5" ht="15">
      <c r="A1660" s="190" t="str">
        <f t="shared" si="79"/>
        <v/>
      </c>
      <c r="B1660" s="190" t="str">
        <f>IF(LEFT('$Misc'!AM9,5)="ERROR","",IF(COUNTIF('CSV-Stat'!$E$7:$E$206,'$Misc'!AM9)&gt;0,'$Misc'!AM9,""))</f>
        <v/>
      </c>
      <c r="C1660" s="190" t="str">
        <f t="shared" si="77"/>
        <v/>
      </c>
      <c r="D1660" s="190" t="str">
        <f t="shared" si="78"/>
        <v/>
      </c>
      <c r="E1660" s="190"/>
    </row>
    <row r="1661" spans="1:5" ht="15">
      <c r="A1661" s="190" t="str">
        <f t="shared" si="79"/>
        <v/>
      </c>
      <c r="B1661" s="190" t="str">
        <f>IF(LEFT('$Misc'!AM10,5)="ERROR","",IF(COUNTIF('CSV-Stat'!$E$7:$E$206,'$Misc'!AM10)&gt;0,'$Misc'!AM10,""))</f>
        <v/>
      </c>
      <c r="C1661" s="190" t="str">
        <f t="shared" si="77"/>
        <v/>
      </c>
      <c r="D1661" s="190" t="str">
        <f t="shared" si="78"/>
        <v/>
      </c>
      <c r="E1661" s="190"/>
    </row>
    <row r="1662" spans="1:5" ht="15">
      <c r="A1662" s="190" t="str">
        <f t="shared" si="79"/>
        <v/>
      </c>
      <c r="B1662" s="190" t="str">
        <f>IF(LEFT('$Misc'!AM11,5)="ERROR","",IF(COUNTIF('CSV-Stat'!$E$7:$E$206,'$Misc'!AM11)&gt;0,'$Misc'!AM11,""))</f>
        <v/>
      </c>
      <c r="C1662" s="190" t="str">
        <f t="shared" si="77"/>
        <v/>
      </c>
      <c r="D1662" s="190" t="str">
        <f t="shared" si="78"/>
        <v/>
      </c>
      <c r="E1662" s="190"/>
    </row>
    <row r="1663" spans="1:5" ht="15">
      <c r="A1663" s="190" t="str">
        <f t="shared" si="79"/>
        <v/>
      </c>
      <c r="B1663" s="190" t="str">
        <f>IF(LEFT('$Misc'!AM12,5)="ERROR","",IF(COUNTIF('CSV-Stat'!$E$7:$E$206,'$Misc'!AM12)&gt;0,'$Misc'!AM12,""))</f>
        <v/>
      </c>
      <c r="C1663" s="190" t="str">
        <f t="shared" si="77"/>
        <v/>
      </c>
      <c r="D1663" s="190" t="str">
        <f t="shared" si="78"/>
        <v/>
      </c>
      <c r="E1663" s="190"/>
    </row>
    <row r="1664" spans="1:5" ht="15">
      <c r="A1664" s="190" t="str">
        <f t="shared" si="79"/>
        <v/>
      </c>
      <c r="B1664" s="190" t="str">
        <f>IF(LEFT('$Misc'!AM13,5)="ERROR","",IF(COUNTIF('CSV-Stat'!$E$7:$E$206,'$Misc'!AM13)&gt;0,'$Misc'!AM13,""))</f>
        <v/>
      </c>
      <c r="C1664" s="190" t="str">
        <f t="shared" si="77"/>
        <v/>
      </c>
      <c r="D1664" s="190" t="str">
        <f t="shared" si="78"/>
        <v/>
      </c>
      <c r="E1664" s="190"/>
    </row>
    <row r="1665" spans="1:5" ht="15">
      <c r="A1665" s="190" t="str">
        <f t="shared" si="79"/>
        <v/>
      </c>
      <c r="B1665" s="190" t="str">
        <f>IF(LEFT('$Misc'!AM14,5)="ERROR","",IF(COUNTIF('CSV-Stat'!$E$7:$E$206,'$Misc'!AM14)&gt;0,'$Misc'!AM14,""))</f>
        <v/>
      </c>
      <c r="C1665" s="190" t="str">
        <f t="shared" si="77"/>
        <v/>
      </c>
      <c r="D1665" s="190" t="str">
        <f t="shared" si="78"/>
        <v/>
      </c>
      <c r="E1665" s="190"/>
    </row>
    <row r="1666" spans="1:5" ht="15">
      <c r="A1666" s="190" t="str">
        <f t="shared" si="79"/>
        <v/>
      </c>
      <c r="B1666" s="190" t="str">
        <f>IF(LEFT('$Misc'!AM15,5)="ERROR","",IF(COUNTIF('CSV-Stat'!$E$7:$E$206,'$Misc'!AM15)&gt;0,'$Misc'!AM15,""))</f>
        <v/>
      </c>
      <c r="C1666" s="190" t="str">
        <f t="shared" si="77"/>
        <v/>
      </c>
      <c r="D1666" s="190" t="str">
        <f t="shared" si="78"/>
        <v/>
      </c>
      <c r="E1666" s="190"/>
    </row>
    <row r="1667" spans="1:5" ht="15">
      <c r="A1667" s="190" t="str">
        <f t="shared" si="79"/>
        <v/>
      </c>
      <c r="B1667" s="190" t="str">
        <f>IF(LEFT('$Misc'!AM16,5)="ERROR","",IF(COUNTIF('CSV-Stat'!$E$7:$E$206,'$Misc'!AM16)&gt;0,'$Misc'!AM16,""))</f>
        <v/>
      </c>
      <c r="C1667" s="190" t="str">
        <f t="shared" si="77"/>
        <v/>
      </c>
      <c r="D1667" s="190" t="str">
        <f t="shared" si="78"/>
        <v/>
      </c>
      <c r="E1667" s="190"/>
    </row>
    <row r="1668" spans="1:5" ht="15">
      <c r="A1668" s="190" t="str">
        <f t="shared" si="79"/>
        <v/>
      </c>
      <c r="B1668" s="190" t="str">
        <f>IF(LEFT('$Misc'!AM17,5)="ERROR","",IF(COUNTIF('CSV-Stat'!$E$7:$E$206,'$Misc'!AM17)&gt;0,'$Misc'!AM17,""))</f>
        <v/>
      </c>
      <c r="C1668" s="190" t="str">
        <f t="shared" si="77"/>
        <v/>
      </c>
      <c r="D1668" s="190" t="str">
        <f t="shared" si="78"/>
        <v/>
      </c>
      <c r="E1668" s="190"/>
    </row>
    <row r="1669" spans="1:5" ht="15">
      <c r="A1669" s="190" t="str">
        <f t="shared" si="79"/>
        <v/>
      </c>
      <c r="B1669" s="190" t="str">
        <f>IF(LEFT('$Misc'!AM18,5)="ERROR","",IF(COUNTIF('CSV-Stat'!$E$7:$E$206,'$Misc'!AM18)&gt;0,'$Misc'!AM18,""))</f>
        <v/>
      </c>
      <c r="C1669" s="190" t="str">
        <f t="shared" si="77"/>
        <v/>
      </c>
      <c r="D1669" s="190" t="str">
        <f t="shared" si="78"/>
        <v/>
      </c>
      <c r="E1669" s="190"/>
    </row>
    <row r="1670" spans="1:5" ht="15">
      <c r="A1670" s="190" t="str">
        <f t="shared" si="79"/>
        <v/>
      </c>
      <c r="B1670" s="190" t="str">
        <f>IF(LEFT('$Misc'!AM19,5)="ERROR","",IF(COUNTIF('CSV-Stat'!$E$7:$E$206,'$Misc'!AM19)&gt;0,'$Misc'!AM19,""))</f>
        <v/>
      </c>
      <c r="C1670" s="190" t="str">
        <f t="shared" si="77"/>
        <v/>
      </c>
      <c r="D1670" s="190" t="str">
        <f t="shared" si="78"/>
        <v/>
      </c>
      <c r="E1670" s="190"/>
    </row>
    <row r="1671" spans="1:5" ht="15">
      <c r="A1671" s="190" t="str">
        <f t="shared" si="79"/>
        <v/>
      </c>
      <c r="B1671" s="190" t="str">
        <f>IF(LEFT('$Misc'!AM20,5)="ERROR","",IF(COUNTIF('CSV-Stat'!$E$7:$E$206,'$Misc'!AM20)&gt;0,'$Misc'!AM20,""))</f>
        <v/>
      </c>
      <c r="C1671" s="190" t="str">
        <f t="shared" si="77"/>
        <v/>
      </c>
      <c r="D1671" s="190" t="str">
        <f t="shared" si="78"/>
        <v/>
      </c>
      <c r="E1671" s="190"/>
    </row>
    <row r="1672" spans="1:5" ht="15">
      <c r="A1672" s="190" t="str">
        <f t="shared" si="79"/>
        <v/>
      </c>
      <c r="B1672" s="190" t="str">
        <f>IF(LEFT('$Misc'!AM21,5)="ERROR","",IF(COUNTIF('CSV-Stat'!$E$7:$E$206,'$Misc'!AM21)&gt;0,'$Misc'!AM21,""))</f>
        <v/>
      </c>
      <c r="C1672" s="190" t="str">
        <f t="shared" ref="C1672:C1735" si="80">IF(B1672="","","Tstat Sch "&amp;RIGHT(LEFT(B1672,25),11)&amp;",")</f>
        <v/>
      </c>
      <c r="D1672" s="190" t="str">
        <f t="shared" ref="D1672:D1735" si="81">IF(B1672="","","Tstat Sch "&amp;LEFT(B1672,11)&amp;" ;")</f>
        <v/>
      </c>
      <c r="E1672" s="190"/>
    </row>
    <row r="1673" spans="1:5" ht="15">
      <c r="A1673" s="190" t="str">
        <f t="shared" si="79"/>
        <v/>
      </c>
      <c r="B1673" s="190" t="str">
        <f>IF(LEFT('$Misc'!AM22,5)="ERROR","",IF(COUNTIF('CSV-Stat'!$E$7:$E$206,'$Misc'!AM22)&gt;0,'$Misc'!AM22,""))</f>
        <v/>
      </c>
      <c r="C1673" s="190" t="str">
        <f t="shared" si="80"/>
        <v/>
      </c>
      <c r="D1673" s="190" t="str">
        <f t="shared" si="81"/>
        <v/>
      </c>
      <c r="E1673" s="190"/>
    </row>
    <row r="1674" spans="1:5" ht="15">
      <c r="A1674" s="190" t="str">
        <f t="shared" si="79"/>
        <v/>
      </c>
      <c r="B1674" s="190" t="str">
        <f>IF(LEFT('$Misc'!AM23,5)="ERROR","",IF(COUNTIF('CSV-Stat'!$E$7:$E$206,'$Misc'!AM23)&gt;0,'$Misc'!AM23,""))</f>
        <v/>
      </c>
      <c r="C1674" s="190" t="str">
        <f t="shared" si="80"/>
        <v/>
      </c>
      <c r="D1674" s="190" t="str">
        <f t="shared" si="81"/>
        <v/>
      </c>
      <c r="E1674" s="190"/>
    </row>
    <row r="1675" spans="1:5" ht="15">
      <c r="A1675" s="190" t="str">
        <f t="shared" si="79"/>
        <v/>
      </c>
      <c r="B1675" s="190" t="str">
        <f>IF(LEFT('$Misc'!AM24,5)="ERROR","",IF(COUNTIF('CSV-Stat'!$E$7:$E$206,'$Misc'!AM24)&gt;0,'$Misc'!AM24,""))</f>
        <v/>
      </c>
      <c r="C1675" s="190" t="str">
        <f t="shared" si="80"/>
        <v/>
      </c>
      <c r="D1675" s="190" t="str">
        <f t="shared" si="81"/>
        <v/>
      </c>
      <c r="E1675" s="190"/>
    </row>
    <row r="1676" spans="1:5" ht="15">
      <c r="A1676" s="190" t="str">
        <f t="shared" si="79"/>
        <v/>
      </c>
      <c r="B1676" s="190" t="str">
        <f>IF(LEFT('$Misc'!AM25,5)="ERROR","",IF(COUNTIF('CSV-Stat'!$E$7:$E$206,'$Misc'!AM25)&gt;0,'$Misc'!AM25,""))</f>
        <v/>
      </c>
      <c r="C1676" s="190" t="str">
        <f t="shared" si="80"/>
        <v/>
      </c>
      <c r="D1676" s="190" t="str">
        <f t="shared" si="81"/>
        <v/>
      </c>
      <c r="E1676" s="190"/>
    </row>
    <row r="1677" spans="1:5" ht="15">
      <c r="A1677" s="190" t="str">
        <f t="shared" si="79"/>
        <v/>
      </c>
      <c r="B1677" s="190" t="str">
        <f>IF(LEFT('$Misc'!AM26,5)="ERROR","",IF(COUNTIF('CSV-Stat'!$E$7:$E$206,'$Misc'!AM26)&gt;0,'$Misc'!AM26,""))</f>
        <v/>
      </c>
      <c r="C1677" s="190" t="str">
        <f t="shared" si="80"/>
        <v/>
      </c>
      <c r="D1677" s="190" t="str">
        <f t="shared" si="81"/>
        <v/>
      </c>
      <c r="E1677" s="190"/>
    </row>
    <row r="1678" spans="1:5" ht="15">
      <c r="A1678" s="190" t="str">
        <f t="shared" si="79"/>
        <v/>
      </c>
      <c r="B1678" s="190" t="str">
        <f>IF(LEFT('$Misc'!AM27,5)="ERROR","",IF(COUNTIF('CSV-Stat'!$E$7:$E$206,'$Misc'!AM27)&gt;0,'$Misc'!AM27,""))</f>
        <v/>
      </c>
      <c r="C1678" s="190" t="str">
        <f t="shared" si="80"/>
        <v/>
      </c>
      <c r="D1678" s="190" t="str">
        <f t="shared" si="81"/>
        <v/>
      </c>
      <c r="E1678" s="190"/>
    </row>
    <row r="1679" spans="1:5" ht="15">
      <c r="A1679" s="190" t="str">
        <f t="shared" si="79"/>
        <v/>
      </c>
      <c r="B1679" s="190" t="str">
        <f>IF(LEFT('$Misc'!AM28,5)="ERROR","",IF(COUNTIF('CSV-Stat'!$E$7:$E$206,'$Misc'!AM28)&gt;0,'$Misc'!AM28,""))</f>
        <v/>
      </c>
      <c r="C1679" s="190" t="str">
        <f t="shared" si="80"/>
        <v/>
      </c>
      <c r="D1679" s="190" t="str">
        <f t="shared" si="81"/>
        <v/>
      </c>
      <c r="E1679" s="190"/>
    </row>
    <row r="1680" spans="1:5" ht="15">
      <c r="A1680" s="190" t="str">
        <f t="shared" si="79"/>
        <v/>
      </c>
      <c r="B1680" s="190" t="str">
        <f>IF(LEFT('$Misc'!AM29,5)="ERROR","",IF(COUNTIF('CSV-Stat'!$E$7:$E$206,'$Misc'!AM29)&gt;0,'$Misc'!AM29,""))</f>
        <v/>
      </c>
      <c r="C1680" s="190" t="str">
        <f t="shared" si="80"/>
        <v/>
      </c>
      <c r="D1680" s="190" t="str">
        <f t="shared" si="81"/>
        <v/>
      </c>
      <c r="E1680" s="190"/>
    </row>
    <row r="1681" spans="1:5" ht="15">
      <c r="A1681" s="190" t="str">
        <f t="shared" si="79"/>
        <v/>
      </c>
      <c r="B1681" s="190" t="str">
        <f>IF(LEFT('$Misc'!AM30,5)="ERROR","",IF(COUNTIF('CSV-Stat'!$E$7:$E$206,'$Misc'!AM30)&gt;0,'$Misc'!AM30,""))</f>
        <v/>
      </c>
      <c r="C1681" s="190" t="str">
        <f t="shared" si="80"/>
        <v/>
      </c>
      <c r="D1681" s="190" t="str">
        <f t="shared" si="81"/>
        <v/>
      </c>
      <c r="E1681" s="190"/>
    </row>
    <row r="1682" spans="1:5" ht="15">
      <c r="A1682" s="190" t="str">
        <f t="shared" si="79"/>
        <v/>
      </c>
      <c r="B1682" s="190" t="str">
        <f>IF(LEFT('$Misc'!AM31,5)="ERROR","",IF(COUNTIF('CSV-Stat'!$E$7:$E$206,'$Misc'!AM31)&gt;0,'$Misc'!AM31,""))</f>
        <v/>
      </c>
      <c r="C1682" s="190" t="str">
        <f t="shared" si="80"/>
        <v/>
      </c>
      <c r="D1682" s="190" t="str">
        <f t="shared" si="81"/>
        <v/>
      </c>
      <c r="E1682" s="190"/>
    </row>
    <row r="1683" spans="1:5" ht="15">
      <c r="A1683" s="190" t="str">
        <f t="shared" si="79"/>
        <v/>
      </c>
      <c r="B1683" s="190" t="str">
        <f>IF(LEFT('$Misc'!AM32,5)="ERROR","",IF(COUNTIF('CSV-Stat'!$E$7:$E$206,'$Misc'!AM32)&gt;0,'$Misc'!AM32,""))</f>
        <v/>
      </c>
      <c r="C1683" s="190" t="str">
        <f t="shared" si="80"/>
        <v/>
      </c>
      <c r="D1683" s="190" t="str">
        <f t="shared" si="81"/>
        <v/>
      </c>
      <c r="E1683" s="190"/>
    </row>
    <row r="1684" spans="1:5" ht="15">
      <c r="A1684" s="190" t="str">
        <f t="shared" si="79"/>
        <v/>
      </c>
      <c r="B1684" s="190" t="str">
        <f>IF(LEFT('$Misc'!AM33,5)="ERROR","",IF(COUNTIF('CSV-Stat'!$E$7:$E$206,'$Misc'!AM33)&gt;0,'$Misc'!AM33,""))</f>
        <v/>
      </c>
      <c r="C1684" s="190" t="str">
        <f t="shared" si="80"/>
        <v/>
      </c>
      <c r="D1684" s="190" t="str">
        <f t="shared" si="81"/>
        <v/>
      </c>
      <c r="E1684" s="190"/>
    </row>
    <row r="1685" spans="1:5" ht="15">
      <c r="A1685" s="190" t="str">
        <f t="shared" si="79"/>
        <v/>
      </c>
      <c r="B1685" s="190" t="str">
        <f>IF(LEFT('$Misc'!AM34,5)="ERROR","",IF(COUNTIF('CSV-Stat'!$E$7:$E$206,'$Misc'!AM34)&gt;0,'$Misc'!AM34,""))</f>
        <v/>
      </c>
      <c r="C1685" s="190" t="str">
        <f t="shared" si="80"/>
        <v/>
      </c>
      <c r="D1685" s="190" t="str">
        <f t="shared" si="81"/>
        <v/>
      </c>
      <c r="E1685" s="190"/>
    </row>
    <row r="1686" spans="1:5" ht="15">
      <c r="A1686" s="190" t="str">
        <f t="shared" si="79"/>
        <v/>
      </c>
      <c r="B1686" s="190" t="str">
        <f>IF(LEFT('$Misc'!AM35,5)="ERROR","",IF(COUNTIF('CSV-Stat'!$E$7:$E$206,'$Misc'!AM35)&gt;0,'$Misc'!AM35,""))</f>
        <v/>
      </c>
      <c r="C1686" s="190" t="str">
        <f t="shared" si="80"/>
        <v/>
      </c>
      <c r="D1686" s="190" t="str">
        <f t="shared" si="81"/>
        <v/>
      </c>
      <c r="E1686" s="190"/>
    </row>
    <row r="1687" spans="1:5" ht="15">
      <c r="A1687" s="190" t="str">
        <f t="shared" si="79"/>
        <v/>
      </c>
      <c r="B1687" s="190" t="str">
        <f>IF(LEFT('$Misc'!AM36,5)="ERROR","",IF(COUNTIF('CSV-Stat'!$E$7:$E$206,'$Misc'!AM36)&gt;0,'$Misc'!AM36,""))</f>
        <v/>
      </c>
      <c r="C1687" s="190" t="str">
        <f t="shared" si="80"/>
        <v/>
      </c>
      <c r="D1687" s="190" t="str">
        <f t="shared" si="81"/>
        <v/>
      </c>
      <c r="E1687" s="190"/>
    </row>
    <row r="1688" spans="1:5" ht="15">
      <c r="A1688" s="190" t="str">
        <f t="shared" si="79"/>
        <v/>
      </c>
      <c r="B1688" s="190" t="str">
        <f>IF(LEFT('$Misc'!AM37,5)="ERROR","",IF(COUNTIF('CSV-Stat'!$E$7:$E$206,'$Misc'!AM37)&gt;0,'$Misc'!AM37,""))</f>
        <v/>
      </c>
      <c r="C1688" s="190" t="str">
        <f t="shared" si="80"/>
        <v/>
      </c>
      <c r="D1688" s="190" t="str">
        <f t="shared" si="81"/>
        <v/>
      </c>
      <c r="E1688" s="190"/>
    </row>
    <row r="1689" spans="1:5" ht="15">
      <c r="A1689" s="190" t="str">
        <f t="shared" ca="1" si="79"/>
        <v/>
      </c>
      <c r="B1689" s="190" t="str">
        <f ca="1">IF(LEFT('$Misc'!AM38,5)="ERROR","",IF(COUNTIF('CSV-Stat'!$E$7:$E$206,'$Misc'!AM38)&gt;0,'$Misc'!AM38,""))</f>
        <v/>
      </c>
      <c r="C1689" s="190" t="str">
        <f t="shared" ca="1" si="80"/>
        <v/>
      </c>
      <c r="D1689" s="190" t="str">
        <f t="shared" ca="1" si="81"/>
        <v/>
      </c>
      <c r="E1689" s="190"/>
    </row>
    <row r="1690" spans="1:5" ht="15">
      <c r="A1690" s="190" t="str">
        <f t="shared" ca="1" si="79"/>
        <v/>
      </c>
      <c r="B1690" s="190" t="str">
        <f ca="1">IF(LEFT('$Misc'!AM39,5)="ERROR","",IF(COUNTIF('CSV-Stat'!$E$7:$E$206,'$Misc'!AM39)&gt;0,'$Misc'!AM39,""))</f>
        <v/>
      </c>
      <c r="C1690" s="190" t="str">
        <f t="shared" ca="1" si="80"/>
        <v/>
      </c>
      <c r="D1690" s="190" t="str">
        <f t="shared" ca="1" si="81"/>
        <v/>
      </c>
      <c r="E1690" s="190"/>
    </row>
    <row r="1691" spans="1:5" ht="15">
      <c r="A1691" s="190" t="str">
        <f t="shared" ca="1" si="79"/>
        <v/>
      </c>
      <c r="B1691" s="190" t="str">
        <f ca="1">IF(LEFT('$Misc'!AM40,5)="ERROR","",IF(COUNTIF('CSV-Stat'!$E$7:$E$206,'$Misc'!AM40)&gt;0,'$Misc'!AM40,""))</f>
        <v/>
      </c>
      <c r="C1691" s="190" t="str">
        <f t="shared" ca="1" si="80"/>
        <v/>
      </c>
      <c r="D1691" s="190" t="str">
        <f t="shared" ca="1" si="81"/>
        <v/>
      </c>
      <c r="E1691" s="190"/>
    </row>
    <row r="1692" spans="1:5" ht="15">
      <c r="A1692" s="190" t="str">
        <f t="shared" ca="1" si="79"/>
        <v/>
      </c>
      <c r="B1692" s="190" t="str">
        <f ca="1">IF(LEFT('$Misc'!AM41,5)="ERROR","",IF(COUNTIF('CSV-Stat'!$E$7:$E$206,'$Misc'!AM41)&gt;0,'$Misc'!AM41,""))</f>
        <v/>
      </c>
      <c r="C1692" s="190" t="str">
        <f t="shared" ca="1" si="80"/>
        <v/>
      </c>
      <c r="D1692" s="190" t="str">
        <f t="shared" ca="1" si="81"/>
        <v/>
      </c>
      <c r="E1692" s="190"/>
    </row>
    <row r="1693" spans="1:5" ht="15">
      <c r="A1693" s="190" t="str">
        <f t="shared" ca="1" si="79"/>
        <v/>
      </c>
      <c r="B1693" s="190" t="str">
        <f ca="1">IF(LEFT('$Misc'!AM42,5)="ERROR","",IF(COUNTIF('CSV-Stat'!$E$7:$E$206,'$Misc'!AM42)&gt;0,'$Misc'!AM42,""))</f>
        <v/>
      </c>
      <c r="C1693" s="190" t="str">
        <f t="shared" ca="1" si="80"/>
        <v/>
      </c>
      <c r="D1693" s="190" t="str">
        <f t="shared" ca="1" si="81"/>
        <v/>
      </c>
      <c r="E1693" s="190"/>
    </row>
    <row r="1694" spans="1:5" ht="15">
      <c r="A1694" s="190" t="str">
        <f t="shared" ca="1" si="79"/>
        <v/>
      </c>
      <c r="B1694" s="190" t="str">
        <f ca="1">IF(LEFT('$Misc'!AM43,5)="ERROR","",IF(COUNTIF('CSV-Stat'!$E$7:$E$206,'$Misc'!AM43)&gt;0,'$Misc'!AM43,""))</f>
        <v/>
      </c>
      <c r="C1694" s="190" t="str">
        <f t="shared" ca="1" si="80"/>
        <v/>
      </c>
      <c r="D1694" s="190" t="str">
        <f t="shared" ca="1" si="81"/>
        <v/>
      </c>
      <c r="E1694" s="190"/>
    </row>
    <row r="1695" spans="1:5" ht="15">
      <c r="A1695" s="190" t="str">
        <f t="shared" ca="1" si="79"/>
        <v/>
      </c>
      <c r="B1695" s="190" t="str">
        <f ca="1">IF(LEFT('$Misc'!AM44,5)="ERROR","",IF(COUNTIF('CSV-Stat'!$E$7:$E$206,'$Misc'!AM44)&gt;0,'$Misc'!AM44,""))</f>
        <v/>
      </c>
      <c r="C1695" s="190" t="str">
        <f t="shared" ca="1" si="80"/>
        <v/>
      </c>
      <c r="D1695" s="190" t="str">
        <f t="shared" ca="1" si="81"/>
        <v/>
      </c>
      <c r="E1695" s="190"/>
    </row>
    <row r="1696" spans="1:5" ht="15">
      <c r="A1696" s="190" t="str">
        <f t="shared" ca="1" si="79"/>
        <v/>
      </c>
      <c r="B1696" s="190" t="str">
        <f ca="1">IF(LEFT('$Misc'!AM45,5)="ERROR","",IF(COUNTIF('CSV-Stat'!$E$7:$E$206,'$Misc'!AM45)&gt;0,'$Misc'!AM45,""))</f>
        <v/>
      </c>
      <c r="C1696" s="190" t="str">
        <f t="shared" ca="1" si="80"/>
        <v/>
      </c>
      <c r="D1696" s="190" t="str">
        <f t="shared" ca="1" si="81"/>
        <v/>
      </c>
      <c r="E1696" s="190"/>
    </row>
    <row r="1697" spans="1:5" ht="15">
      <c r="A1697" s="190" t="str">
        <f t="shared" ca="1" si="79"/>
        <v/>
      </c>
      <c r="B1697" s="190" t="str">
        <f ca="1">IF(LEFT('$Misc'!AM46,5)="ERROR","",IF(COUNTIF('CSV-Stat'!$E$7:$E$206,'$Misc'!AM46)&gt;0,'$Misc'!AM46,""))</f>
        <v/>
      </c>
      <c r="C1697" s="190" t="str">
        <f t="shared" ca="1" si="80"/>
        <v/>
      </c>
      <c r="D1697" s="190" t="str">
        <f t="shared" ca="1" si="81"/>
        <v/>
      </c>
      <c r="E1697" s="190"/>
    </row>
    <row r="1698" spans="1:5" ht="15">
      <c r="A1698" s="190" t="str">
        <f t="shared" ca="1" si="79"/>
        <v/>
      </c>
      <c r="B1698" s="190" t="str">
        <f ca="1">IF(LEFT('$Misc'!AM47,5)="ERROR","",IF(COUNTIF('CSV-Stat'!$E$7:$E$206,'$Misc'!AM47)&gt;0,'$Misc'!AM47,""))</f>
        <v/>
      </c>
      <c r="C1698" s="190" t="str">
        <f t="shared" ca="1" si="80"/>
        <v/>
      </c>
      <c r="D1698" s="190" t="str">
        <f t="shared" ca="1" si="81"/>
        <v/>
      </c>
      <c r="E1698" s="190"/>
    </row>
    <row r="1699" spans="1:5" ht="15">
      <c r="A1699" s="190" t="str">
        <f t="shared" ca="1" si="79"/>
        <v/>
      </c>
      <c r="B1699" s="190" t="str">
        <f ca="1">IF(LEFT('$Misc'!AM48,5)="ERROR","",IF(COUNTIF('CSV-Stat'!$E$7:$E$206,'$Misc'!AM48)&gt;0,'$Misc'!AM48,""))</f>
        <v/>
      </c>
      <c r="C1699" s="190" t="str">
        <f t="shared" ca="1" si="80"/>
        <v/>
      </c>
      <c r="D1699" s="190" t="str">
        <f t="shared" ca="1" si="81"/>
        <v/>
      </c>
      <c r="E1699" s="190"/>
    </row>
    <row r="1700" spans="1:5" ht="15">
      <c r="A1700" s="190" t="str">
        <f t="shared" ca="1" si="79"/>
        <v/>
      </c>
      <c r="B1700" s="190" t="str">
        <f ca="1">IF(LEFT('$Misc'!AM49,5)="ERROR","",IF(COUNTIF('CSV-Stat'!$E$7:$E$206,'$Misc'!AM49)&gt;0,'$Misc'!AM49,""))</f>
        <v/>
      </c>
      <c r="C1700" s="190" t="str">
        <f t="shared" ca="1" si="80"/>
        <v/>
      </c>
      <c r="D1700" s="190" t="str">
        <f t="shared" ca="1" si="81"/>
        <v/>
      </c>
      <c r="E1700" s="190"/>
    </row>
    <row r="1701" spans="1:5" ht="15">
      <c r="A1701" s="190" t="str">
        <f t="shared" ca="1" si="79"/>
        <v/>
      </c>
      <c r="B1701" s="190" t="str">
        <f ca="1">IF(LEFT('$Misc'!AM50,5)="ERROR","",IF(COUNTIF('CSV-Stat'!$E$7:$E$206,'$Misc'!AM50)&gt;0,'$Misc'!AM50,""))</f>
        <v/>
      </c>
      <c r="C1701" s="190" t="str">
        <f t="shared" ca="1" si="80"/>
        <v/>
      </c>
      <c r="D1701" s="190" t="str">
        <f t="shared" ca="1" si="81"/>
        <v/>
      </c>
      <c r="E1701" s="190"/>
    </row>
    <row r="1702" spans="1:5" ht="15">
      <c r="A1702" s="190" t="str">
        <f t="shared" ca="1" si="79"/>
        <v/>
      </c>
      <c r="B1702" s="190" t="str">
        <f ca="1">IF(LEFT('$Misc'!AM51,5)="ERROR","",IF(COUNTIF('CSV-Stat'!$E$7:$E$206,'$Misc'!AM51)&gt;0,'$Misc'!AM51,""))</f>
        <v/>
      </c>
      <c r="C1702" s="190" t="str">
        <f t="shared" ca="1" si="80"/>
        <v/>
      </c>
      <c r="D1702" s="190" t="str">
        <f t="shared" ca="1" si="81"/>
        <v/>
      </c>
      <c r="E1702" s="190"/>
    </row>
    <row r="1703" spans="1:5" ht="15">
      <c r="A1703" s="190" t="str">
        <f t="shared" ca="1" si="79"/>
        <v/>
      </c>
      <c r="B1703" s="190" t="str">
        <f ca="1">IF(LEFT('$Misc'!AM52,5)="ERROR","",IF(COUNTIF('CSV-Stat'!$E$7:$E$206,'$Misc'!AM52)&gt;0,'$Misc'!AM52,""))</f>
        <v/>
      </c>
      <c r="C1703" s="190" t="str">
        <f t="shared" ca="1" si="80"/>
        <v/>
      </c>
      <c r="D1703" s="190" t="str">
        <f t="shared" ca="1" si="81"/>
        <v/>
      </c>
      <c r="E1703" s="190"/>
    </row>
    <row r="1704" spans="1:5" ht="15">
      <c r="A1704" s="190" t="str">
        <f t="shared" ca="1" si="79"/>
        <v/>
      </c>
      <c r="B1704" s="190" t="str">
        <f ca="1">IF(LEFT('$Misc'!AM53,5)="ERROR","",IF(COUNTIF('CSV-Stat'!$E$7:$E$206,'$Misc'!AM53)&gt;0,'$Misc'!AM53,""))</f>
        <v/>
      </c>
      <c r="C1704" s="190" t="str">
        <f t="shared" ca="1" si="80"/>
        <v/>
      </c>
      <c r="D1704" s="190" t="str">
        <f t="shared" ca="1" si="81"/>
        <v/>
      </c>
      <c r="E1704" s="190"/>
    </row>
    <row r="1705" spans="1:5" ht="15">
      <c r="A1705" s="190" t="str">
        <f t="shared" ca="1" si="79"/>
        <v/>
      </c>
      <c r="B1705" s="190" t="str">
        <f ca="1">IF(LEFT('$Misc'!AM54,5)="ERROR","",IF(COUNTIF('CSV-Stat'!$E$7:$E$206,'$Misc'!AM54)&gt;0,'$Misc'!AM54,""))</f>
        <v/>
      </c>
      <c r="C1705" s="190" t="str">
        <f t="shared" ca="1" si="80"/>
        <v/>
      </c>
      <c r="D1705" s="190" t="str">
        <f t="shared" ca="1" si="81"/>
        <v/>
      </c>
      <c r="E1705" s="190"/>
    </row>
    <row r="1706" spans="1:5" ht="15">
      <c r="A1706" s="190" t="str">
        <f t="shared" ca="1" si="79"/>
        <v/>
      </c>
      <c r="B1706" s="190" t="str">
        <f ca="1">IF(LEFT('$Misc'!AM55,5)="ERROR","",IF(COUNTIF('CSV-Stat'!$E$7:$E$206,'$Misc'!AM55)&gt;0,'$Misc'!AM55,""))</f>
        <v/>
      </c>
      <c r="C1706" s="190" t="str">
        <f t="shared" ca="1" si="80"/>
        <v/>
      </c>
      <c r="D1706" s="190" t="str">
        <f t="shared" ca="1" si="81"/>
        <v/>
      </c>
      <c r="E1706" s="190"/>
    </row>
    <row r="1707" spans="1:5" ht="15">
      <c r="A1707" s="190" t="str">
        <f t="shared" ca="1" si="79"/>
        <v/>
      </c>
      <c r="B1707" s="190" t="str">
        <f ca="1">IF(LEFT('$Misc'!AM56,5)="ERROR","",IF(COUNTIF('CSV-Stat'!$E$7:$E$206,'$Misc'!AM56)&gt;0,'$Misc'!AM56,""))</f>
        <v/>
      </c>
      <c r="C1707" s="190" t="str">
        <f t="shared" ca="1" si="80"/>
        <v/>
      </c>
      <c r="D1707" s="190" t="str">
        <f t="shared" ca="1" si="81"/>
        <v/>
      </c>
      <c r="E1707" s="190"/>
    </row>
    <row r="1708" spans="1:5" ht="15">
      <c r="A1708" s="190" t="str">
        <f t="shared" si="79"/>
        <v/>
      </c>
      <c r="B1708" s="190" t="str">
        <f>IF(LEFT('$Misc'!AN7,5)="ERROR","",IF(COUNTIF('CSV-Stat'!$E$7:$E$206,'$Misc'!AN7)&gt;0,'$Misc'!AN7,""))</f>
        <v/>
      </c>
      <c r="C1708" s="190" t="str">
        <f t="shared" si="80"/>
        <v/>
      </c>
      <c r="D1708" s="190" t="str">
        <f t="shared" si="81"/>
        <v/>
      </c>
      <c r="E1708" s="190"/>
    </row>
    <row r="1709" spans="1:5" ht="15">
      <c r="A1709" s="190" t="str">
        <f t="shared" si="79"/>
        <v/>
      </c>
      <c r="B1709" s="190" t="str">
        <f>IF(LEFT('$Misc'!AN8,5)="ERROR","",IF(COUNTIF('CSV-Stat'!$E$7:$E$206,'$Misc'!AN8)&gt;0,'$Misc'!AN8,""))</f>
        <v/>
      </c>
      <c r="C1709" s="190" t="str">
        <f t="shared" si="80"/>
        <v/>
      </c>
      <c r="D1709" s="190" t="str">
        <f t="shared" si="81"/>
        <v/>
      </c>
      <c r="E1709" s="190"/>
    </row>
    <row r="1710" spans="1:5" ht="15">
      <c r="A1710" s="190" t="str">
        <f t="shared" si="79"/>
        <v/>
      </c>
      <c r="B1710" s="190" t="str">
        <f>IF(LEFT('$Misc'!AN9,5)="ERROR","",IF(COUNTIF('CSV-Stat'!$E$7:$E$206,'$Misc'!AN9)&gt;0,'$Misc'!AN9,""))</f>
        <v/>
      </c>
      <c r="C1710" s="190" t="str">
        <f t="shared" si="80"/>
        <v/>
      </c>
      <c r="D1710" s="190" t="str">
        <f t="shared" si="81"/>
        <v/>
      </c>
      <c r="E1710" s="190"/>
    </row>
    <row r="1711" spans="1:5" ht="15">
      <c r="A1711" s="190" t="str">
        <f t="shared" si="79"/>
        <v/>
      </c>
      <c r="B1711" s="190" t="str">
        <f>IF(LEFT('$Misc'!AN10,5)="ERROR","",IF(COUNTIF('CSV-Stat'!$E$7:$E$206,'$Misc'!AN10)&gt;0,'$Misc'!AN10,""))</f>
        <v/>
      </c>
      <c r="C1711" s="190" t="str">
        <f t="shared" si="80"/>
        <v/>
      </c>
      <c r="D1711" s="190" t="str">
        <f t="shared" si="81"/>
        <v/>
      </c>
      <c r="E1711" s="190"/>
    </row>
    <row r="1712" spans="1:5" ht="15">
      <c r="A1712" s="190" t="str">
        <f t="shared" si="79"/>
        <v/>
      </c>
      <c r="B1712" s="190" t="str">
        <f>IF(LEFT('$Misc'!AN11,5)="ERROR","",IF(COUNTIF('CSV-Stat'!$E$7:$E$206,'$Misc'!AN11)&gt;0,'$Misc'!AN11,""))</f>
        <v/>
      </c>
      <c r="C1712" s="190" t="str">
        <f t="shared" si="80"/>
        <v/>
      </c>
      <c r="D1712" s="190" t="str">
        <f t="shared" si="81"/>
        <v/>
      </c>
      <c r="E1712" s="190"/>
    </row>
    <row r="1713" spans="1:5" ht="15">
      <c r="A1713" s="190" t="str">
        <f t="shared" si="79"/>
        <v/>
      </c>
      <c r="B1713" s="190" t="str">
        <f>IF(LEFT('$Misc'!AN12,5)="ERROR","",IF(COUNTIF('CSV-Stat'!$E$7:$E$206,'$Misc'!AN12)&gt;0,'$Misc'!AN12,""))</f>
        <v/>
      </c>
      <c r="C1713" s="190" t="str">
        <f t="shared" si="80"/>
        <v/>
      </c>
      <c r="D1713" s="190" t="str">
        <f t="shared" si="81"/>
        <v/>
      </c>
      <c r="E1713" s="190"/>
    </row>
    <row r="1714" spans="1:5" ht="15">
      <c r="A1714" s="190" t="str">
        <f t="shared" si="79"/>
        <v/>
      </c>
      <c r="B1714" s="190" t="str">
        <f>IF(LEFT('$Misc'!AN13,5)="ERROR","",IF(COUNTIF('CSV-Stat'!$E$7:$E$206,'$Misc'!AN13)&gt;0,'$Misc'!AN13,""))</f>
        <v/>
      </c>
      <c r="C1714" s="190" t="str">
        <f t="shared" si="80"/>
        <v/>
      </c>
      <c r="D1714" s="190" t="str">
        <f t="shared" si="81"/>
        <v/>
      </c>
      <c r="E1714" s="190"/>
    </row>
    <row r="1715" spans="1:5" ht="15">
      <c r="A1715" s="190" t="str">
        <f t="shared" si="79"/>
        <v/>
      </c>
      <c r="B1715" s="190" t="str">
        <f>IF(LEFT('$Misc'!AN14,5)="ERROR","",IF(COUNTIF('CSV-Stat'!$E$7:$E$206,'$Misc'!AN14)&gt;0,'$Misc'!AN14,""))</f>
        <v/>
      </c>
      <c r="C1715" s="190" t="str">
        <f t="shared" si="80"/>
        <v/>
      </c>
      <c r="D1715" s="190" t="str">
        <f t="shared" si="81"/>
        <v/>
      </c>
      <c r="E1715" s="190"/>
    </row>
    <row r="1716" spans="1:5" ht="15">
      <c r="A1716" s="190" t="str">
        <f t="shared" si="79"/>
        <v/>
      </c>
      <c r="B1716" s="190" t="str">
        <f>IF(LEFT('$Misc'!AN15,5)="ERROR","",IF(COUNTIF('CSV-Stat'!$E$7:$E$206,'$Misc'!AN15)&gt;0,'$Misc'!AN15,""))</f>
        <v/>
      </c>
      <c r="C1716" s="190" t="str">
        <f t="shared" si="80"/>
        <v/>
      </c>
      <c r="D1716" s="190" t="str">
        <f t="shared" si="81"/>
        <v/>
      </c>
      <c r="E1716" s="190"/>
    </row>
    <row r="1717" spans="1:5" ht="15">
      <c r="A1717" s="190" t="str">
        <f t="shared" si="79"/>
        <v/>
      </c>
      <c r="B1717" s="190" t="str">
        <f>IF(LEFT('$Misc'!AN16,5)="ERROR","",IF(COUNTIF('CSV-Stat'!$E$7:$E$206,'$Misc'!AN16)&gt;0,'$Misc'!AN16,""))</f>
        <v/>
      </c>
      <c r="C1717" s="190" t="str">
        <f t="shared" si="80"/>
        <v/>
      </c>
      <c r="D1717" s="190" t="str">
        <f t="shared" si="81"/>
        <v/>
      </c>
      <c r="E1717" s="190"/>
    </row>
    <row r="1718" spans="1:5" ht="15">
      <c r="A1718" s="190" t="str">
        <f t="shared" si="79"/>
        <v/>
      </c>
      <c r="B1718" s="190" t="str">
        <f>IF(LEFT('$Misc'!AN17,5)="ERROR","",IF(COUNTIF('CSV-Stat'!$E$7:$E$206,'$Misc'!AN17)&gt;0,'$Misc'!AN17,""))</f>
        <v/>
      </c>
      <c r="C1718" s="190" t="str">
        <f t="shared" si="80"/>
        <v/>
      </c>
      <c r="D1718" s="190" t="str">
        <f t="shared" si="81"/>
        <v/>
      </c>
      <c r="E1718" s="190"/>
    </row>
    <row r="1719" spans="1:5" ht="15">
      <c r="A1719" s="190" t="str">
        <f t="shared" si="79"/>
        <v/>
      </c>
      <c r="B1719" s="190" t="str">
        <f>IF(LEFT('$Misc'!AN18,5)="ERROR","",IF(COUNTIF('CSV-Stat'!$E$7:$E$206,'$Misc'!AN18)&gt;0,'$Misc'!AN18,""))</f>
        <v/>
      </c>
      <c r="C1719" s="190" t="str">
        <f t="shared" si="80"/>
        <v/>
      </c>
      <c r="D1719" s="190" t="str">
        <f t="shared" si="81"/>
        <v/>
      </c>
      <c r="E1719" s="190"/>
    </row>
    <row r="1720" spans="1:5" ht="15">
      <c r="A1720" s="190" t="str">
        <f t="shared" si="79"/>
        <v/>
      </c>
      <c r="B1720" s="190" t="str">
        <f>IF(LEFT('$Misc'!AN19,5)="ERROR","",IF(COUNTIF('CSV-Stat'!$E$7:$E$206,'$Misc'!AN19)&gt;0,'$Misc'!AN19,""))</f>
        <v/>
      </c>
      <c r="C1720" s="190" t="str">
        <f t="shared" si="80"/>
        <v/>
      </c>
      <c r="D1720" s="190" t="str">
        <f t="shared" si="81"/>
        <v/>
      </c>
      <c r="E1720" s="190"/>
    </row>
    <row r="1721" spans="1:5" ht="15">
      <c r="A1721" s="190" t="str">
        <f t="shared" si="79"/>
        <v/>
      </c>
      <c r="B1721" s="190" t="str">
        <f>IF(LEFT('$Misc'!AN20,5)="ERROR","",IF(COUNTIF('CSV-Stat'!$E$7:$E$206,'$Misc'!AN20)&gt;0,'$Misc'!AN20,""))</f>
        <v/>
      </c>
      <c r="C1721" s="190" t="str">
        <f t="shared" si="80"/>
        <v/>
      </c>
      <c r="D1721" s="190" t="str">
        <f t="shared" si="81"/>
        <v/>
      </c>
      <c r="E1721" s="190"/>
    </row>
    <row r="1722" spans="1:5" ht="15">
      <c r="A1722" s="190" t="str">
        <f t="shared" ref="A1722:A1785" si="82">IF(B1722="","","ThermostatSetpoint:DualSetpoint,")</f>
        <v/>
      </c>
      <c r="B1722" s="190" t="str">
        <f>IF(LEFT('$Misc'!AN21,5)="ERROR","",IF(COUNTIF('CSV-Stat'!$E$7:$E$206,'$Misc'!AN21)&gt;0,'$Misc'!AN21,""))</f>
        <v/>
      </c>
      <c r="C1722" s="190" t="str">
        <f t="shared" si="80"/>
        <v/>
      </c>
      <c r="D1722" s="190" t="str">
        <f t="shared" si="81"/>
        <v/>
      </c>
      <c r="E1722" s="190"/>
    </row>
    <row r="1723" spans="1:5" ht="15">
      <c r="A1723" s="190" t="str">
        <f t="shared" si="82"/>
        <v/>
      </c>
      <c r="B1723" s="190" t="str">
        <f>IF(LEFT('$Misc'!AN22,5)="ERROR","",IF(COUNTIF('CSV-Stat'!$E$7:$E$206,'$Misc'!AN22)&gt;0,'$Misc'!AN22,""))</f>
        <v/>
      </c>
      <c r="C1723" s="190" t="str">
        <f t="shared" si="80"/>
        <v/>
      </c>
      <c r="D1723" s="190" t="str">
        <f t="shared" si="81"/>
        <v/>
      </c>
      <c r="E1723" s="190"/>
    </row>
    <row r="1724" spans="1:5" ht="15">
      <c r="A1724" s="190" t="str">
        <f t="shared" si="82"/>
        <v/>
      </c>
      <c r="B1724" s="190" t="str">
        <f>IF(LEFT('$Misc'!AN23,5)="ERROR","",IF(COUNTIF('CSV-Stat'!$E$7:$E$206,'$Misc'!AN23)&gt;0,'$Misc'!AN23,""))</f>
        <v/>
      </c>
      <c r="C1724" s="190" t="str">
        <f t="shared" si="80"/>
        <v/>
      </c>
      <c r="D1724" s="190" t="str">
        <f t="shared" si="81"/>
        <v/>
      </c>
      <c r="E1724" s="190"/>
    </row>
    <row r="1725" spans="1:5" ht="15">
      <c r="A1725" s="190" t="str">
        <f t="shared" si="82"/>
        <v/>
      </c>
      <c r="B1725" s="190" t="str">
        <f>IF(LEFT('$Misc'!AN24,5)="ERROR","",IF(COUNTIF('CSV-Stat'!$E$7:$E$206,'$Misc'!AN24)&gt;0,'$Misc'!AN24,""))</f>
        <v/>
      </c>
      <c r="C1725" s="190" t="str">
        <f t="shared" si="80"/>
        <v/>
      </c>
      <c r="D1725" s="190" t="str">
        <f t="shared" si="81"/>
        <v/>
      </c>
      <c r="E1725" s="190"/>
    </row>
    <row r="1726" spans="1:5" ht="15">
      <c r="A1726" s="190" t="str">
        <f t="shared" si="82"/>
        <v/>
      </c>
      <c r="B1726" s="190" t="str">
        <f>IF(LEFT('$Misc'!AN25,5)="ERROR","",IF(COUNTIF('CSV-Stat'!$E$7:$E$206,'$Misc'!AN25)&gt;0,'$Misc'!AN25,""))</f>
        <v/>
      </c>
      <c r="C1726" s="190" t="str">
        <f t="shared" si="80"/>
        <v/>
      </c>
      <c r="D1726" s="190" t="str">
        <f t="shared" si="81"/>
        <v/>
      </c>
      <c r="E1726" s="190"/>
    </row>
    <row r="1727" spans="1:5" ht="15">
      <c r="A1727" s="190" t="str">
        <f t="shared" si="82"/>
        <v/>
      </c>
      <c r="B1727" s="190" t="str">
        <f>IF(LEFT('$Misc'!AN26,5)="ERROR","",IF(COUNTIF('CSV-Stat'!$E$7:$E$206,'$Misc'!AN26)&gt;0,'$Misc'!AN26,""))</f>
        <v/>
      </c>
      <c r="C1727" s="190" t="str">
        <f t="shared" si="80"/>
        <v/>
      </c>
      <c r="D1727" s="190" t="str">
        <f t="shared" si="81"/>
        <v/>
      </c>
      <c r="E1727" s="190"/>
    </row>
    <row r="1728" spans="1:5" ht="15">
      <c r="A1728" s="190" t="str">
        <f t="shared" si="82"/>
        <v/>
      </c>
      <c r="B1728" s="190" t="str">
        <f>IF(LEFT('$Misc'!AN27,5)="ERROR","",IF(COUNTIF('CSV-Stat'!$E$7:$E$206,'$Misc'!AN27)&gt;0,'$Misc'!AN27,""))</f>
        <v/>
      </c>
      <c r="C1728" s="190" t="str">
        <f t="shared" si="80"/>
        <v/>
      </c>
      <c r="D1728" s="190" t="str">
        <f t="shared" si="81"/>
        <v/>
      </c>
      <c r="E1728" s="190"/>
    </row>
    <row r="1729" spans="1:5" ht="15">
      <c r="A1729" s="190" t="str">
        <f t="shared" si="82"/>
        <v/>
      </c>
      <c r="B1729" s="190" t="str">
        <f>IF(LEFT('$Misc'!AN28,5)="ERROR","",IF(COUNTIF('CSV-Stat'!$E$7:$E$206,'$Misc'!AN28)&gt;0,'$Misc'!AN28,""))</f>
        <v/>
      </c>
      <c r="C1729" s="190" t="str">
        <f t="shared" si="80"/>
        <v/>
      </c>
      <c r="D1729" s="190" t="str">
        <f t="shared" si="81"/>
        <v/>
      </c>
      <c r="E1729" s="190"/>
    </row>
    <row r="1730" spans="1:5" ht="15">
      <c r="A1730" s="190" t="str">
        <f t="shared" si="82"/>
        <v/>
      </c>
      <c r="B1730" s="190" t="str">
        <f>IF(LEFT('$Misc'!AN29,5)="ERROR","",IF(COUNTIF('CSV-Stat'!$E$7:$E$206,'$Misc'!AN29)&gt;0,'$Misc'!AN29,""))</f>
        <v/>
      </c>
      <c r="C1730" s="190" t="str">
        <f t="shared" si="80"/>
        <v/>
      </c>
      <c r="D1730" s="190" t="str">
        <f t="shared" si="81"/>
        <v/>
      </c>
      <c r="E1730" s="190"/>
    </row>
    <row r="1731" spans="1:5" ht="15">
      <c r="A1731" s="190" t="str">
        <f t="shared" si="82"/>
        <v/>
      </c>
      <c r="B1731" s="190" t="str">
        <f>IF(LEFT('$Misc'!AN30,5)="ERROR","",IF(COUNTIF('CSV-Stat'!$E$7:$E$206,'$Misc'!AN30)&gt;0,'$Misc'!AN30,""))</f>
        <v/>
      </c>
      <c r="C1731" s="190" t="str">
        <f t="shared" si="80"/>
        <v/>
      </c>
      <c r="D1731" s="190" t="str">
        <f t="shared" si="81"/>
        <v/>
      </c>
      <c r="E1731" s="190"/>
    </row>
    <row r="1732" spans="1:5" ht="15">
      <c r="A1732" s="190" t="str">
        <f t="shared" si="82"/>
        <v/>
      </c>
      <c r="B1732" s="190" t="str">
        <f>IF(LEFT('$Misc'!AN31,5)="ERROR","",IF(COUNTIF('CSV-Stat'!$E$7:$E$206,'$Misc'!AN31)&gt;0,'$Misc'!AN31,""))</f>
        <v/>
      </c>
      <c r="C1732" s="190" t="str">
        <f t="shared" si="80"/>
        <v/>
      </c>
      <c r="D1732" s="190" t="str">
        <f t="shared" si="81"/>
        <v/>
      </c>
      <c r="E1732" s="190"/>
    </row>
    <row r="1733" spans="1:5" ht="15">
      <c r="A1733" s="190" t="str">
        <f t="shared" si="82"/>
        <v/>
      </c>
      <c r="B1733" s="190" t="str">
        <f>IF(LEFT('$Misc'!AN32,5)="ERROR","",IF(COUNTIF('CSV-Stat'!$E$7:$E$206,'$Misc'!AN32)&gt;0,'$Misc'!AN32,""))</f>
        <v/>
      </c>
      <c r="C1733" s="190" t="str">
        <f t="shared" si="80"/>
        <v/>
      </c>
      <c r="D1733" s="190" t="str">
        <f t="shared" si="81"/>
        <v/>
      </c>
      <c r="E1733" s="190"/>
    </row>
    <row r="1734" spans="1:5" ht="15">
      <c r="A1734" s="190" t="str">
        <f t="shared" si="82"/>
        <v/>
      </c>
      <c r="B1734" s="190" t="str">
        <f>IF(LEFT('$Misc'!AN33,5)="ERROR","",IF(COUNTIF('CSV-Stat'!$E$7:$E$206,'$Misc'!AN33)&gt;0,'$Misc'!AN33,""))</f>
        <v/>
      </c>
      <c r="C1734" s="190" t="str">
        <f t="shared" si="80"/>
        <v/>
      </c>
      <c r="D1734" s="190" t="str">
        <f t="shared" si="81"/>
        <v/>
      </c>
      <c r="E1734" s="190"/>
    </row>
    <row r="1735" spans="1:5" ht="15">
      <c r="A1735" s="190" t="str">
        <f t="shared" si="82"/>
        <v/>
      </c>
      <c r="B1735" s="190" t="str">
        <f>IF(LEFT('$Misc'!AN34,5)="ERROR","",IF(COUNTIF('CSV-Stat'!$E$7:$E$206,'$Misc'!AN34)&gt;0,'$Misc'!AN34,""))</f>
        <v/>
      </c>
      <c r="C1735" s="190" t="str">
        <f t="shared" si="80"/>
        <v/>
      </c>
      <c r="D1735" s="190" t="str">
        <f t="shared" si="81"/>
        <v/>
      </c>
      <c r="E1735" s="190"/>
    </row>
    <row r="1736" spans="1:5" ht="15">
      <c r="A1736" s="190" t="str">
        <f t="shared" si="82"/>
        <v/>
      </c>
      <c r="B1736" s="190" t="str">
        <f>IF(LEFT('$Misc'!AN35,5)="ERROR","",IF(COUNTIF('CSV-Stat'!$E$7:$E$206,'$Misc'!AN35)&gt;0,'$Misc'!AN35,""))</f>
        <v/>
      </c>
      <c r="C1736" s="190" t="str">
        <f t="shared" ref="C1736:C1799" si="83">IF(B1736="","","Tstat Sch "&amp;RIGHT(LEFT(B1736,25),11)&amp;",")</f>
        <v/>
      </c>
      <c r="D1736" s="190" t="str">
        <f t="shared" ref="D1736:D1799" si="84">IF(B1736="","","Tstat Sch "&amp;LEFT(B1736,11)&amp;" ;")</f>
        <v/>
      </c>
      <c r="E1736" s="190"/>
    </row>
    <row r="1737" spans="1:5" ht="15">
      <c r="A1737" s="190" t="str">
        <f t="shared" si="82"/>
        <v/>
      </c>
      <c r="B1737" s="190" t="str">
        <f>IF(LEFT('$Misc'!AN36,5)="ERROR","",IF(COUNTIF('CSV-Stat'!$E$7:$E$206,'$Misc'!AN36)&gt;0,'$Misc'!AN36,""))</f>
        <v/>
      </c>
      <c r="C1737" s="190" t="str">
        <f t="shared" si="83"/>
        <v/>
      </c>
      <c r="D1737" s="190" t="str">
        <f t="shared" si="84"/>
        <v/>
      </c>
      <c r="E1737" s="190"/>
    </row>
    <row r="1738" spans="1:5" ht="15">
      <c r="A1738" s="190" t="str">
        <f t="shared" si="82"/>
        <v/>
      </c>
      <c r="B1738" s="190" t="str">
        <f>IF(LEFT('$Misc'!AN37,5)="ERROR","",IF(COUNTIF('CSV-Stat'!$E$7:$E$206,'$Misc'!AN37)&gt;0,'$Misc'!AN37,""))</f>
        <v/>
      </c>
      <c r="C1738" s="190" t="str">
        <f t="shared" si="83"/>
        <v/>
      </c>
      <c r="D1738" s="190" t="str">
        <f t="shared" si="84"/>
        <v/>
      </c>
      <c r="E1738" s="190"/>
    </row>
    <row r="1739" spans="1:5" ht="15">
      <c r="A1739" s="190" t="str">
        <f t="shared" si="82"/>
        <v/>
      </c>
      <c r="B1739" s="190" t="str">
        <f>IF(LEFT('$Misc'!AN38,5)="ERROR","",IF(COUNTIF('CSV-Stat'!$E$7:$E$206,'$Misc'!AN38)&gt;0,'$Misc'!AN38,""))</f>
        <v/>
      </c>
      <c r="C1739" s="190" t="str">
        <f t="shared" si="83"/>
        <v/>
      </c>
      <c r="D1739" s="190" t="str">
        <f t="shared" si="84"/>
        <v/>
      </c>
      <c r="E1739" s="190"/>
    </row>
    <row r="1740" spans="1:5" ht="15">
      <c r="A1740" s="190" t="str">
        <f t="shared" ca="1" si="82"/>
        <v/>
      </c>
      <c r="B1740" s="190" t="str">
        <f ca="1">IF(LEFT('$Misc'!AN39,5)="ERROR","",IF(COUNTIF('CSV-Stat'!$E$7:$E$206,'$Misc'!AN39)&gt;0,'$Misc'!AN39,""))</f>
        <v/>
      </c>
      <c r="C1740" s="190" t="str">
        <f t="shared" ca="1" si="83"/>
        <v/>
      </c>
      <c r="D1740" s="190" t="str">
        <f t="shared" ca="1" si="84"/>
        <v/>
      </c>
      <c r="E1740" s="190"/>
    </row>
    <row r="1741" spans="1:5" ht="15">
      <c r="A1741" s="190" t="str">
        <f t="shared" ca="1" si="82"/>
        <v/>
      </c>
      <c r="B1741" s="190" t="str">
        <f ca="1">IF(LEFT('$Misc'!AN40,5)="ERROR","",IF(COUNTIF('CSV-Stat'!$E$7:$E$206,'$Misc'!AN40)&gt;0,'$Misc'!AN40,""))</f>
        <v/>
      </c>
      <c r="C1741" s="190" t="str">
        <f t="shared" ca="1" si="83"/>
        <v/>
      </c>
      <c r="D1741" s="190" t="str">
        <f t="shared" ca="1" si="84"/>
        <v/>
      </c>
      <c r="E1741" s="190"/>
    </row>
    <row r="1742" spans="1:5" ht="15">
      <c r="A1742" s="190" t="str">
        <f t="shared" ca="1" si="82"/>
        <v/>
      </c>
      <c r="B1742" s="190" t="str">
        <f ca="1">IF(LEFT('$Misc'!AN41,5)="ERROR","",IF(COUNTIF('CSV-Stat'!$E$7:$E$206,'$Misc'!AN41)&gt;0,'$Misc'!AN41,""))</f>
        <v/>
      </c>
      <c r="C1742" s="190" t="str">
        <f t="shared" ca="1" si="83"/>
        <v/>
      </c>
      <c r="D1742" s="190" t="str">
        <f t="shared" ca="1" si="84"/>
        <v/>
      </c>
      <c r="E1742" s="190"/>
    </row>
    <row r="1743" spans="1:5" ht="15">
      <c r="A1743" s="190" t="str">
        <f t="shared" ca="1" si="82"/>
        <v/>
      </c>
      <c r="B1743" s="190" t="str">
        <f ca="1">IF(LEFT('$Misc'!AN42,5)="ERROR","",IF(COUNTIF('CSV-Stat'!$E$7:$E$206,'$Misc'!AN42)&gt;0,'$Misc'!AN42,""))</f>
        <v/>
      </c>
      <c r="C1743" s="190" t="str">
        <f t="shared" ca="1" si="83"/>
        <v/>
      </c>
      <c r="D1743" s="190" t="str">
        <f t="shared" ca="1" si="84"/>
        <v/>
      </c>
      <c r="E1743" s="190"/>
    </row>
    <row r="1744" spans="1:5" ht="15">
      <c r="A1744" s="190" t="str">
        <f t="shared" ca="1" si="82"/>
        <v/>
      </c>
      <c r="B1744" s="190" t="str">
        <f ca="1">IF(LEFT('$Misc'!AN43,5)="ERROR","",IF(COUNTIF('CSV-Stat'!$E$7:$E$206,'$Misc'!AN43)&gt;0,'$Misc'!AN43,""))</f>
        <v/>
      </c>
      <c r="C1744" s="190" t="str">
        <f t="shared" ca="1" si="83"/>
        <v/>
      </c>
      <c r="D1744" s="190" t="str">
        <f t="shared" ca="1" si="84"/>
        <v/>
      </c>
      <c r="E1744" s="190"/>
    </row>
    <row r="1745" spans="1:5" ht="15">
      <c r="A1745" s="190" t="str">
        <f t="shared" ca="1" si="82"/>
        <v/>
      </c>
      <c r="B1745" s="190" t="str">
        <f ca="1">IF(LEFT('$Misc'!AN44,5)="ERROR","",IF(COUNTIF('CSV-Stat'!$E$7:$E$206,'$Misc'!AN44)&gt;0,'$Misc'!AN44,""))</f>
        <v/>
      </c>
      <c r="C1745" s="190" t="str">
        <f t="shared" ca="1" si="83"/>
        <v/>
      </c>
      <c r="D1745" s="190" t="str">
        <f t="shared" ca="1" si="84"/>
        <v/>
      </c>
      <c r="E1745" s="190"/>
    </row>
    <row r="1746" spans="1:5" ht="15">
      <c r="A1746" s="190" t="str">
        <f t="shared" ca="1" si="82"/>
        <v/>
      </c>
      <c r="B1746" s="190" t="str">
        <f ca="1">IF(LEFT('$Misc'!AN45,5)="ERROR","",IF(COUNTIF('CSV-Stat'!$E$7:$E$206,'$Misc'!AN45)&gt;0,'$Misc'!AN45,""))</f>
        <v/>
      </c>
      <c r="C1746" s="190" t="str">
        <f t="shared" ca="1" si="83"/>
        <v/>
      </c>
      <c r="D1746" s="190" t="str">
        <f t="shared" ca="1" si="84"/>
        <v/>
      </c>
      <c r="E1746" s="190"/>
    </row>
    <row r="1747" spans="1:5" ht="15">
      <c r="A1747" s="190" t="str">
        <f t="shared" ca="1" si="82"/>
        <v/>
      </c>
      <c r="B1747" s="190" t="str">
        <f ca="1">IF(LEFT('$Misc'!AN46,5)="ERROR","",IF(COUNTIF('CSV-Stat'!$E$7:$E$206,'$Misc'!AN46)&gt;0,'$Misc'!AN46,""))</f>
        <v/>
      </c>
      <c r="C1747" s="190" t="str">
        <f t="shared" ca="1" si="83"/>
        <v/>
      </c>
      <c r="D1747" s="190" t="str">
        <f t="shared" ca="1" si="84"/>
        <v/>
      </c>
      <c r="E1747" s="190"/>
    </row>
    <row r="1748" spans="1:5" ht="15">
      <c r="A1748" s="190" t="str">
        <f t="shared" ca="1" si="82"/>
        <v/>
      </c>
      <c r="B1748" s="190" t="str">
        <f ca="1">IF(LEFT('$Misc'!AN47,5)="ERROR","",IF(COUNTIF('CSV-Stat'!$E$7:$E$206,'$Misc'!AN47)&gt;0,'$Misc'!AN47,""))</f>
        <v/>
      </c>
      <c r="C1748" s="190" t="str">
        <f t="shared" ca="1" si="83"/>
        <v/>
      </c>
      <c r="D1748" s="190" t="str">
        <f t="shared" ca="1" si="84"/>
        <v/>
      </c>
      <c r="E1748" s="190"/>
    </row>
    <row r="1749" spans="1:5" ht="15">
      <c r="A1749" s="190" t="str">
        <f t="shared" ca="1" si="82"/>
        <v/>
      </c>
      <c r="B1749" s="190" t="str">
        <f ca="1">IF(LEFT('$Misc'!AN48,5)="ERROR","",IF(COUNTIF('CSV-Stat'!$E$7:$E$206,'$Misc'!AN48)&gt;0,'$Misc'!AN48,""))</f>
        <v/>
      </c>
      <c r="C1749" s="190" t="str">
        <f t="shared" ca="1" si="83"/>
        <v/>
      </c>
      <c r="D1749" s="190" t="str">
        <f t="shared" ca="1" si="84"/>
        <v/>
      </c>
      <c r="E1749" s="190"/>
    </row>
    <row r="1750" spans="1:5" ht="15">
      <c r="A1750" s="190" t="str">
        <f t="shared" ca="1" si="82"/>
        <v/>
      </c>
      <c r="B1750" s="190" t="str">
        <f ca="1">IF(LEFT('$Misc'!AN49,5)="ERROR","",IF(COUNTIF('CSV-Stat'!$E$7:$E$206,'$Misc'!AN49)&gt;0,'$Misc'!AN49,""))</f>
        <v/>
      </c>
      <c r="C1750" s="190" t="str">
        <f t="shared" ca="1" si="83"/>
        <v/>
      </c>
      <c r="D1750" s="190" t="str">
        <f t="shared" ca="1" si="84"/>
        <v/>
      </c>
      <c r="E1750" s="190"/>
    </row>
    <row r="1751" spans="1:5" ht="15">
      <c r="A1751" s="190" t="str">
        <f t="shared" ca="1" si="82"/>
        <v/>
      </c>
      <c r="B1751" s="190" t="str">
        <f ca="1">IF(LEFT('$Misc'!AN50,5)="ERROR","",IF(COUNTIF('CSV-Stat'!$E$7:$E$206,'$Misc'!AN50)&gt;0,'$Misc'!AN50,""))</f>
        <v/>
      </c>
      <c r="C1751" s="190" t="str">
        <f t="shared" ca="1" si="83"/>
        <v/>
      </c>
      <c r="D1751" s="190" t="str">
        <f t="shared" ca="1" si="84"/>
        <v/>
      </c>
      <c r="E1751" s="190"/>
    </row>
    <row r="1752" spans="1:5" ht="15">
      <c r="A1752" s="190" t="str">
        <f t="shared" ca="1" si="82"/>
        <v/>
      </c>
      <c r="B1752" s="190" t="str">
        <f ca="1">IF(LEFT('$Misc'!AN51,5)="ERROR","",IF(COUNTIF('CSV-Stat'!$E$7:$E$206,'$Misc'!AN51)&gt;0,'$Misc'!AN51,""))</f>
        <v/>
      </c>
      <c r="C1752" s="190" t="str">
        <f t="shared" ca="1" si="83"/>
        <v/>
      </c>
      <c r="D1752" s="190" t="str">
        <f t="shared" ca="1" si="84"/>
        <v/>
      </c>
      <c r="E1752" s="190"/>
    </row>
    <row r="1753" spans="1:5" ht="15">
      <c r="A1753" s="190" t="str">
        <f t="shared" ca="1" si="82"/>
        <v/>
      </c>
      <c r="B1753" s="190" t="str">
        <f ca="1">IF(LEFT('$Misc'!AN52,5)="ERROR","",IF(COUNTIF('CSV-Stat'!$E$7:$E$206,'$Misc'!AN52)&gt;0,'$Misc'!AN52,""))</f>
        <v/>
      </c>
      <c r="C1753" s="190" t="str">
        <f t="shared" ca="1" si="83"/>
        <v/>
      </c>
      <c r="D1753" s="190" t="str">
        <f t="shared" ca="1" si="84"/>
        <v/>
      </c>
      <c r="E1753" s="190"/>
    </row>
    <row r="1754" spans="1:5" ht="15">
      <c r="A1754" s="190" t="str">
        <f t="shared" ca="1" si="82"/>
        <v/>
      </c>
      <c r="B1754" s="190" t="str">
        <f ca="1">IF(LEFT('$Misc'!AN53,5)="ERROR","",IF(COUNTIF('CSV-Stat'!$E$7:$E$206,'$Misc'!AN53)&gt;0,'$Misc'!AN53,""))</f>
        <v/>
      </c>
      <c r="C1754" s="190" t="str">
        <f t="shared" ca="1" si="83"/>
        <v/>
      </c>
      <c r="D1754" s="190" t="str">
        <f t="shared" ca="1" si="84"/>
        <v/>
      </c>
      <c r="E1754" s="190"/>
    </row>
    <row r="1755" spans="1:5" ht="15">
      <c r="A1755" s="190" t="str">
        <f t="shared" ca="1" si="82"/>
        <v/>
      </c>
      <c r="B1755" s="190" t="str">
        <f ca="1">IF(LEFT('$Misc'!AN54,5)="ERROR","",IF(COUNTIF('CSV-Stat'!$E$7:$E$206,'$Misc'!AN54)&gt;0,'$Misc'!AN54,""))</f>
        <v/>
      </c>
      <c r="C1755" s="190" t="str">
        <f t="shared" ca="1" si="83"/>
        <v/>
      </c>
      <c r="D1755" s="190" t="str">
        <f t="shared" ca="1" si="84"/>
        <v/>
      </c>
      <c r="E1755" s="190"/>
    </row>
    <row r="1756" spans="1:5" ht="15">
      <c r="A1756" s="190" t="str">
        <f t="shared" ca="1" si="82"/>
        <v/>
      </c>
      <c r="B1756" s="190" t="str">
        <f ca="1">IF(LEFT('$Misc'!AN55,5)="ERROR","",IF(COUNTIF('CSV-Stat'!$E$7:$E$206,'$Misc'!AN55)&gt;0,'$Misc'!AN55,""))</f>
        <v/>
      </c>
      <c r="C1756" s="190" t="str">
        <f t="shared" ca="1" si="83"/>
        <v/>
      </c>
      <c r="D1756" s="190" t="str">
        <f t="shared" ca="1" si="84"/>
        <v/>
      </c>
      <c r="E1756" s="190"/>
    </row>
    <row r="1757" spans="1:5" ht="15">
      <c r="A1757" s="190" t="str">
        <f t="shared" ca="1" si="82"/>
        <v/>
      </c>
      <c r="B1757" s="190" t="str">
        <f ca="1">IF(LEFT('$Misc'!AN56,5)="ERROR","",IF(COUNTIF('CSV-Stat'!$E$7:$E$206,'$Misc'!AN56)&gt;0,'$Misc'!AN56,""))</f>
        <v/>
      </c>
      <c r="C1757" s="190" t="str">
        <f t="shared" ca="1" si="83"/>
        <v/>
      </c>
      <c r="D1757" s="190" t="str">
        <f t="shared" ca="1" si="84"/>
        <v/>
      </c>
      <c r="E1757" s="190"/>
    </row>
    <row r="1758" spans="1:5" ht="15">
      <c r="A1758" s="190" t="str">
        <f t="shared" si="82"/>
        <v/>
      </c>
      <c r="B1758" s="190" t="str">
        <f>IF(LEFT('$Misc'!AO7,5)="ERROR","",IF(COUNTIF('CSV-Stat'!$E$7:$E$206,'$Misc'!AO7)&gt;0,'$Misc'!AO7,""))</f>
        <v/>
      </c>
      <c r="C1758" s="190" t="str">
        <f t="shared" si="83"/>
        <v/>
      </c>
      <c r="D1758" s="190" t="str">
        <f t="shared" si="84"/>
        <v/>
      </c>
      <c r="E1758" s="190"/>
    </row>
    <row r="1759" spans="1:5" ht="15">
      <c r="A1759" s="190" t="str">
        <f t="shared" si="82"/>
        <v/>
      </c>
      <c r="B1759" s="190" t="str">
        <f>IF(LEFT('$Misc'!AO8,5)="ERROR","",IF(COUNTIF('CSV-Stat'!$E$7:$E$206,'$Misc'!AO8)&gt;0,'$Misc'!AO8,""))</f>
        <v/>
      </c>
      <c r="C1759" s="190" t="str">
        <f t="shared" si="83"/>
        <v/>
      </c>
      <c r="D1759" s="190" t="str">
        <f t="shared" si="84"/>
        <v/>
      </c>
      <c r="E1759" s="190"/>
    </row>
    <row r="1760" spans="1:5" ht="15">
      <c r="A1760" s="190" t="str">
        <f t="shared" si="82"/>
        <v/>
      </c>
      <c r="B1760" s="190" t="str">
        <f>IF(LEFT('$Misc'!AO9,5)="ERROR","",IF(COUNTIF('CSV-Stat'!$E$7:$E$206,'$Misc'!AO9)&gt;0,'$Misc'!AO9,""))</f>
        <v/>
      </c>
      <c r="C1760" s="190" t="str">
        <f t="shared" si="83"/>
        <v/>
      </c>
      <c r="D1760" s="190" t="str">
        <f t="shared" si="84"/>
        <v/>
      </c>
      <c r="E1760" s="190"/>
    </row>
    <row r="1761" spans="1:5" ht="15">
      <c r="A1761" s="190" t="str">
        <f t="shared" si="82"/>
        <v/>
      </c>
      <c r="B1761" s="190" t="str">
        <f>IF(LEFT('$Misc'!AO10,5)="ERROR","",IF(COUNTIF('CSV-Stat'!$E$7:$E$206,'$Misc'!AO10)&gt;0,'$Misc'!AO10,""))</f>
        <v/>
      </c>
      <c r="C1761" s="190" t="str">
        <f t="shared" si="83"/>
        <v/>
      </c>
      <c r="D1761" s="190" t="str">
        <f t="shared" si="84"/>
        <v/>
      </c>
      <c r="E1761" s="190"/>
    </row>
    <row r="1762" spans="1:5" ht="15">
      <c r="A1762" s="190" t="str">
        <f t="shared" si="82"/>
        <v/>
      </c>
      <c r="B1762" s="190" t="str">
        <f>IF(LEFT('$Misc'!AO11,5)="ERROR","",IF(COUNTIF('CSV-Stat'!$E$7:$E$206,'$Misc'!AO11)&gt;0,'$Misc'!AO11,""))</f>
        <v/>
      </c>
      <c r="C1762" s="190" t="str">
        <f t="shared" si="83"/>
        <v/>
      </c>
      <c r="D1762" s="190" t="str">
        <f t="shared" si="84"/>
        <v/>
      </c>
      <c r="E1762" s="190"/>
    </row>
    <row r="1763" spans="1:5" ht="15">
      <c r="A1763" s="190" t="str">
        <f t="shared" si="82"/>
        <v/>
      </c>
      <c r="B1763" s="190" t="str">
        <f>IF(LEFT('$Misc'!AO12,5)="ERROR","",IF(COUNTIF('CSV-Stat'!$E$7:$E$206,'$Misc'!AO12)&gt;0,'$Misc'!AO12,""))</f>
        <v/>
      </c>
      <c r="C1763" s="190" t="str">
        <f t="shared" si="83"/>
        <v/>
      </c>
      <c r="D1763" s="190" t="str">
        <f t="shared" si="84"/>
        <v/>
      </c>
      <c r="E1763" s="190"/>
    </row>
    <row r="1764" spans="1:5" ht="15">
      <c r="A1764" s="190" t="str">
        <f t="shared" si="82"/>
        <v/>
      </c>
      <c r="B1764" s="190" t="str">
        <f>IF(LEFT('$Misc'!AO13,5)="ERROR","",IF(COUNTIF('CSV-Stat'!$E$7:$E$206,'$Misc'!AO13)&gt;0,'$Misc'!AO13,""))</f>
        <v/>
      </c>
      <c r="C1764" s="190" t="str">
        <f t="shared" si="83"/>
        <v/>
      </c>
      <c r="D1764" s="190" t="str">
        <f t="shared" si="84"/>
        <v/>
      </c>
      <c r="E1764" s="190"/>
    </row>
    <row r="1765" spans="1:5" ht="15">
      <c r="A1765" s="190" t="str">
        <f t="shared" si="82"/>
        <v/>
      </c>
      <c r="B1765" s="190" t="str">
        <f>IF(LEFT('$Misc'!AO14,5)="ERROR","",IF(COUNTIF('CSV-Stat'!$E$7:$E$206,'$Misc'!AO14)&gt;0,'$Misc'!AO14,""))</f>
        <v/>
      </c>
      <c r="C1765" s="190" t="str">
        <f t="shared" si="83"/>
        <v/>
      </c>
      <c r="D1765" s="190" t="str">
        <f t="shared" si="84"/>
        <v/>
      </c>
      <c r="E1765" s="190"/>
    </row>
    <row r="1766" spans="1:5" ht="15">
      <c r="A1766" s="190" t="str">
        <f t="shared" si="82"/>
        <v/>
      </c>
      <c r="B1766" s="190" t="str">
        <f>IF(LEFT('$Misc'!AO15,5)="ERROR","",IF(COUNTIF('CSV-Stat'!$E$7:$E$206,'$Misc'!AO15)&gt;0,'$Misc'!AO15,""))</f>
        <v/>
      </c>
      <c r="C1766" s="190" t="str">
        <f t="shared" si="83"/>
        <v/>
      </c>
      <c r="D1766" s="190" t="str">
        <f t="shared" si="84"/>
        <v/>
      </c>
      <c r="E1766" s="190"/>
    </row>
    <row r="1767" spans="1:5" ht="15">
      <c r="A1767" s="190" t="str">
        <f t="shared" si="82"/>
        <v/>
      </c>
      <c r="B1767" s="190" t="str">
        <f>IF(LEFT('$Misc'!AO16,5)="ERROR","",IF(COUNTIF('CSV-Stat'!$E$7:$E$206,'$Misc'!AO16)&gt;0,'$Misc'!AO16,""))</f>
        <v/>
      </c>
      <c r="C1767" s="190" t="str">
        <f t="shared" si="83"/>
        <v/>
      </c>
      <c r="D1767" s="190" t="str">
        <f t="shared" si="84"/>
        <v/>
      </c>
      <c r="E1767" s="190"/>
    </row>
    <row r="1768" spans="1:5" ht="15">
      <c r="A1768" s="190" t="str">
        <f t="shared" si="82"/>
        <v/>
      </c>
      <c r="B1768" s="190" t="str">
        <f>IF(LEFT('$Misc'!AO17,5)="ERROR","",IF(COUNTIF('CSV-Stat'!$E$7:$E$206,'$Misc'!AO17)&gt;0,'$Misc'!AO17,""))</f>
        <v/>
      </c>
      <c r="C1768" s="190" t="str">
        <f t="shared" si="83"/>
        <v/>
      </c>
      <c r="D1768" s="190" t="str">
        <f t="shared" si="84"/>
        <v/>
      </c>
      <c r="E1768" s="190"/>
    </row>
    <row r="1769" spans="1:5" ht="15">
      <c r="A1769" s="190" t="str">
        <f t="shared" si="82"/>
        <v/>
      </c>
      <c r="B1769" s="190" t="str">
        <f>IF(LEFT('$Misc'!AO18,5)="ERROR","",IF(COUNTIF('CSV-Stat'!$E$7:$E$206,'$Misc'!AO18)&gt;0,'$Misc'!AO18,""))</f>
        <v/>
      </c>
      <c r="C1769" s="190" t="str">
        <f t="shared" si="83"/>
        <v/>
      </c>
      <c r="D1769" s="190" t="str">
        <f t="shared" si="84"/>
        <v/>
      </c>
      <c r="E1769" s="190"/>
    </row>
    <row r="1770" spans="1:5" ht="15">
      <c r="A1770" s="190" t="str">
        <f t="shared" si="82"/>
        <v/>
      </c>
      <c r="B1770" s="190" t="str">
        <f>IF(LEFT('$Misc'!AO19,5)="ERROR","",IF(COUNTIF('CSV-Stat'!$E$7:$E$206,'$Misc'!AO19)&gt;0,'$Misc'!AO19,""))</f>
        <v/>
      </c>
      <c r="C1770" s="190" t="str">
        <f t="shared" si="83"/>
        <v/>
      </c>
      <c r="D1770" s="190" t="str">
        <f t="shared" si="84"/>
        <v/>
      </c>
      <c r="E1770" s="190"/>
    </row>
    <row r="1771" spans="1:5" ht="15">
      <c r="A1771" s="190" t="str">
        <f t="shared" si="82"/>
        <v/>
      </c>
      <c r="B1771" s="190" t="str">
        <f>IF(LEFT('$Misc'!AO20,5)="ERROR","",IF(COUNTIF('CSV-Stat'!$E$7:$E$206,'$Misc'!AO20)&gt;0,'$Misc'!AO20,""))</f>
        <v/>
      </c>
      <c r="C1771" s="190" t="str">
        <f t="shared" si="83"/>
        <v/>
      </c>
      <c r="D1771" s="190" t="str">
        <f t="shared" si="84"/>
        <v/>
      </c>
      <c r="E1771" s="190"/>
    </row>
    <row r="1772" spans="1:5" ht="15">
      <c r="A1772" s="190" t="str">
        <f t="shared" si="82"/>
        <v/>
      </c>
      <c r="B1772" s="190" t="str">
        <f>IF(LEFT('$Misc'!AO21,5)="ERROR","",IF(COUNTIF('CSV-Stat'!$E$7:$E$206,'$Misc'!AO21)&gt;0,'$Misc'!AO21,""))</f>
        <v/>
      </c>
      <c r="C1772" s="190" t="str">
        <f t="shared" si="83"/>
        <v/>
      </c>
      <c r="D1772" s="190" t="str">
        <f t="shared" si="84"/>
        <v/>
      </c>
      <c r="E1772" s="190"/>
    </row>
    <row r="1773" spans="1:5" ht="15">
      <c r="A1773" s="190" t="str">
        <f t="shared" si="82"/>
        <v/>
      </c>
      <c r="B1773" s="190" t="str">
        <f>IF(LEFT('$Misc'!AO22,5)="ERROR","",IF(COUNTIF('CSV-Stat'!$E$7:$E$206,'$Misc'!AO22)&gt;0,'$Misc'!AO22,""))</f>
        <v/>
      </c>
      <c r="C1773" s="190" t="str">
        <f t="shared" si="83"/>
        <v/>
      </c>
      <c r="D1773" s="190" t="str">
        <f t="shared" si="84"/>
        <v/>
      </c>
      <c r="E1773" s="190"/>
    </row>
    <row r="1774" spans="1:5" ht="15">
      <c r="A1774" s="190" t="str">
        <f t="shared" si="82"/>
        <v/>
      </c>
      <c r="B1774" s="190" t="str">
        <f>IF(LEFT('$Misc'!AO23,5)="ERROR","",IF(COUNTIF('CSV-Stat'!$E$7:$E$206,'$Misc'!AO23)&gt;0,'$Misc'!AO23,""))</f>
        <v/>
      </c>
      <c r="C1774" s="190" t="str">
        <f t="shared" si="83"/>
        <v/>
      </c>
      <c r="D1774" s="190" t="str">
        <f t="shared" si="84"/>
        <v/>
      </c>
      <c r="E1774" s="190"/>
    </row>
    <row r="1775" spans="1:5" ht="15">
      <c r="A1775" s="190" t="str">
        <f t="shared" si="82"/>
        <v/>
      </c>
      <c r="B1775" s="190" t="str">
        <f>IF(LEFT('$Misc'!AO24,5)="ERROR","",IF(COUNTIF('CSV-Stat'!$E$7:$E$206,'$Misc'!AO24)&gt;0,'$Misc'!AO24,""))</f>
        <v/>
      </c>
      <c r="C1775" s="190" t="str">
        <f t="shared" si="83"/>
        <v/>
      </c>
      <c r="D1775" s="190" t="str">
        <f t="shared" si="84"/>
        <v/>
      </c>
      <c r="E1775" s="190"/>
    </row>
    <row r="1776" spans="1:5" ht="15">
      <c r="A1776" s="190" t="str">
        <f t="shared" si="82"/>
        <v/>
      </c>
      <c r="B1776" s="190" t="str">
        <f>IF(LEFT('$Misc'!AO25,5)="ERROR","",IF(COUNTIF('CSV-Stat'!$E$7:$E$206,'$Misc'!AO25)&gt;0,'$Misc'!AO25,""))</f>
        <v/>
      </c>
      <c r="C1776" s="190" t="str">
        <f t="shared" si="83"/>
        <v/>
      </c>
      <c r="D1776" s="190" t="str">
        <f t="shared" si="84"/>
        <v/>
      </c>
      <c r="E1776" s="190"/>
    </row>
    <row r="1777" spans="1:5" ht="15">
      <c r="A1777" s="190" t="str">
        <f t="shared" si="82"/>
        <v/>
      </c>
      <c r="B1777" s="190" t="str">
        <f>IF(LEFT('$Misc'!AO26,5)="ERROR","",IF(COUNTIF('CSV-Stat'!$E$7:$E$206,'$Misc'!AO26)&gt;0,'$Misc'!AO26,""))</f>
        <v/>
      </c>
      <c r="C1777" s="190" t="str">
        <f t="shared" si="83"/>
        <v/>
      </c>
      <c r="D1777" s="190" t="str">
        <f t="shared" si="84"/>
        <v/>
      </c>
      <c r="E1777" s="190"/>
    </row>
    <row r="1778" spans="1:5" ht="15">
      <c r="A1778" s="190" t="str">
        <f t="shared" si="82"/>
        <v/>
      </c>
      <c r="B1778" s="190" t="str">
        <f>IF(LEFT('$Misc'!AO27,5)="ERROR","",IF(COUNTIF('CSV-Stat'!$E$7:$E$206,'$Misc'!AO27)&gt;0,'$Misc'!AO27,""))</f>
        <v/>
      </c>
      <c r="C1778" s="190" t="str">
        <f t="shared" si="83"/>
        <v/>
      </c>
      <c r="D1778" s="190" t="str">
        <f t="shared" si="84"/>
        <v/>
      </c>
      <c r="E1778" s="190"/>
    </row>
    <row r="1779" spans="1:5" ht="15">
      <c r="A1779" s="190" t="str">
        <f t="shared" si="82"/>
        <v/>
      </c>
      <c r="B1779" s="190" t="str">
        <f>IF(LEFT('$Misc'!AO28,5)="ERROR","",IF(COUNTIF('CSV-Stat'!$E$7:$E$206,'$Misc'!AO28)&gt;0,'$Misc'!AO28,""))</f>
        <v/>
      </c>
      <c r="C1779" s="190" t="str">
        <f t="shared" si="83"/>
        <v/>
      </c>
      <c r="D1779" s="190" t="str">
        <f t="shared" si="84"/>
        <v/>
      </c>
      <c r="E1779" s="190"/>
    </row>
    <row r="1780" spans="1:5" ht="15">
      <c r="A1780" s="190" t="str">
        <f t="shared" si="82"/>
        <v/>
      </c>
      <c r="B1780" s="190" t="str">
        <f>IF(LEFT('$Misc'!AO29,5)="ERROR","",IF(COUNTIF('CSV-Stat'!$E$7:$E$206,'$Misc'!AO29)&gt;0,'$Misc'!AO29,""))</f>
        <v/>
      </c>
      <c r="C1780" s="190" t="str">
        <f t="shared" si="83"/>
        <v/>
      </c>
      <c r="D1780" s="190" t="str">
        <f t="shared" si="84"/>
        <v/>
      </c>
      <c r="E1780" s="190"/>
    </row>
    <row r="1781" spans="1:5" ht="15">
      <c r="A1781" s="190" t="str">
        <f t="shared" si="82"/>
        <v/>
      </c>
      <c r="B1781" s="190" t="str">
        <f>IF(LEFT('$Misc'!AO30,5)="ERROR","",IF(COUNTIF('CSV-Stat'!$E$7:$E$206,'$Misc'!AO30)&gt;0,'$Misc'!AO30,""))</f>
        <v/>
      </c>
      <c r="C1781" s="190" t="str">
        <f t="shared" si="83"/>
        <v/>
      </c>
      <c r="D1781" s="190" t="str">
        <f t="shared" si="84"/>
        <v/>
      </c>
      <c r="E1781" s="190"/>
    </row>
    <row r="1782" spans="1:5" ht="15">
      <c r="A1782" s="190" t="str">
        <f t="shared" si="82"/>
        <v/>
      </c>
      <c r="B1782" s="190" t="str">
        <f>IF(LEFT('$Misc'!AO31,5)="ERROR","",IF(COUNTIF('CSV-Stat'!$E$7:$E$206,'$Misc'!AO31)&gt;0,'$Misc'!AO31,""))</f>
        <v/>
      </c>
      <c r="C1782" s="190" t="str">
        <f t="shared" si="83"/>
        <v/>
      </c>
      <c r="D1782" s="190" t="str">
        <f t="shared" si="84"/>
        <v/>
      </c>
      <c r="E1782" s="190"/>
    </row>
    <row r="1783" spans="1:5" ht="15">
      <c r="A1783" s="190" t="str">
        <f t="shared" si="82"/>
        <v/>
      </c>
      <c r="B1783" s="190" t="str">
        <f>IF(LEFT('$Misc'!AO32,5)="ERROR","",IF(COUNTIF('CSV-Stat'!$E$7:$E$206,'$Misc'!AO32)&gt;0,'$Misc'!AO32,""))</f>
        <v/>
      </c>
      <c r="C1783" s="190" t="str">
        <f t="shared" si="83"/>
        <v/>
      </c>
      <c r="D1783" s="190" t="str">
        <f t="shared" si="84"/>
        <v/>
      </c>
      <c r="E1783" s="190"/>
    </row>
    <row r="1784" spans="1:5" ht="15">
      <c r="A1784" s="190" t="str">
        <f t="shared" si="82"/>
        <v/>
      </c>
      <c r="B1784" s="190" t="str">
        <f>IF(LEFT('$Misc'!AO33,5)="ERROR","",IF(COUNTIF('CSV-Stat'!$E$7:$E$206,'$Misc'!AO33)&gt;0,'$Misc'!AO33,""))</f>
        <v/>
      </c>
      <c r="C1784" s="190" t="str">
        <f t="shared" si="83"/>
        <v/>
      </c>
      <c r="D1784" s="190" t="str">
        <f t="shared" si="84"/>
        <v/>
      </c>
      <c r="E1784" s="190"/>
    </row>
    <row r="1785" spans="1:5" ht="15">
      <c r="A1785" s="190" t="str">
        <f t="shared" si="82"/>
        <v/>
      </c>
      <c r="B1785" s="190" t="str">
        <f>IF(LEFT('$Misc'!AO34,5)="ERROR","",IF(COUNTIF('CSV-Stat'!$E$7:$E$206,'$Misc'!AO34)&gt;0,'$Misc'!AO34,""))</f>
        <v/>
      </c>
      <c r="C1785" s="190" t="str">
        <f t="shared" si="83"/>
        <v/>
      </c>
      <c r="D1785" s="190" t="str">
        <f t="shared" si="84"/>
        <v/>
      </c>
      <c r="E1785" s="190"/>
    </row>
    <row r="1786" spans="1:5" ht="15">
      <c r="A1786" s="190" t="str">
        <f t="shared" ref="A1786:A1849" si="85">IF(B1786="","","ThermostatSetpoint:DualSetpoint,")</f>
        <v/>
      </c>
      <c r="B1786" s="190" t="str">
        <f>IF(LEFT('$Misc'!AO35,5)="ERROR","",IF(COUNTIF('CSV-Stat'!$E$7:$E$206,'$Misc'!AO35)&gt;0,'$Misc'!AO35,""))</f>
        <v/>
      </c>
      <c r="C1786" s="190" t="str">
        <f t="shared" si="83"/>
        <v/>
      </c>
      <c r="D1786" s="190" t="str">
        <f t="shared" si="84"/>
        <v/>
      </c>
      <c r="E1786" s="190"/>
    </row>
    <row r="1787" spans="1:5" ht="15">
      <c r="A1787" s="190" t="str">
        <f t="shared" si="85"/>
        <v/>
      </c>
      <c r="B1787" s="190" t="str">
        <f>IF(LEFT('$Misc'!AO36,5)="ERROR","",IF(COUNTIF('CSV-Stat'!$E$7:$E$206,'$Misc'!AO36)&gt;0,'$Misc'!AO36,""))</f>
        <v/>
      </c>
      <c r="C1787" s="190" t="str">
        <f t="shared" si="83"/>
        <v/>
      </c>
      <c r="D1787" s="190" t="str">
        <f t="shared" si="84"/>
        <v/>
      </c>
      <c r="E1787" s="190"/>
    </row>
    <row r="1788" spans="1:5" ht="15">
      <c r="A1788" s="190" t="str">
        <f t="shared" si="85"/>
        <v/>
      </c>
      <c r="B1788" s="190" t="str">
        <f>IF(LEFT('$Misc'!AO37,5)="ERROR","",IF(COUNTIF('CSV-Stat'!$E$7:$E$206,'$Misc'!AO37)&gt;0,'$Misc'!AO37,""))</f>
        <v/>
      </c>
      <c r="C1788" s="190" t="str">
        <f t="shared" si="83"/>
        <v/>
      </c>
      <c r="D1788" s="190" t="str">
        <f t="shared" si="84"/>
        <v/>
      </c>
      <c r="E1788" s="190"/>
    </row>
    <row r="1789" spans="1:5" ht="15">
      <c r="A1789" s="190" t="str">
        <f t="shared" si="85"/>
        <v/>
      </c>
      <c r="B1789" s="190" t="str">
        <f>IF(LEFT('$Misc'!AO38,5)="ERROR","",IF(COUNTIF('CSV-Stat'!$E$7:$E$206,'$Misc'!AO38)&gt;0,'$Misc'!AO38,""))</f>
        <v/>
      </c>
      <c r="C1789" s="190" t="str">
        <f t="shared" si="83"/>
        <v/>
      </c>
      <c r="D1789" s="190" t="str">
        <f t="shared" si="84"/>
        <v/>
      </c>
      <c r="E1789" s="190"/>
    </row>
    <row r="1790" spans="1:5" ht="15">
      <c r="A1790" s="190" t="str">
        <f t="shared" si="85"/>
        <v/>
      </c>
      <c r="B1790" s="190" t="str">
        <f>IF(LEFT('$Misc'!AO39,5)="ERROR","",IF(COUNTIF('CSV-Stat'!$E$7:$E$206,'$Misc'!AO39)&gt;0,'$Misc'!AO39,""))</f>
        <v/>
      </c>
      <c r="C1790" s="190" t="str">
        <f t="shared" si="83"/>
        <v/>
      </c>
      <c r="D1790" s="190" t="str">
        <f t="shared" si="84"/>
        <v/>
      </c>
      <c r="E1790" s="190"/>
    </row>
    <row r="1791" spans="1:5" ht="15">
      <c r="A1791" s="190" t="str">
        <f t="shared" ca="1" si="85"/>
        <v/>
      </c>
      <c r="B1791" s="190" t="str">
        <f ca="1">IF(LEFT('$Misc'!AO40,5)="ERROR","",IF(COUNTIF('CSV-Stat'!$E$7:$E$206,'$Misc'!AO40)&gt;0,'$Misc'!AO40,""))</f>
        <v/>
      </c>
      <c r="C1791" s="190" t="str">
        <f t="shared" ca="1" si="83"/>
        <v/>
      </c>
      <c r="D1791" s="190" t="str">
        <f t="shared" ca="1" si="84"/>
        <v/>
      </c>
      <c r="E1791" s="190"/>
    </row>
    <row r="1792" spans="1:5" ht="15">
      <c r="A1792" s="190" t="str">
        <f t="shared" ca="1" si="85"/>
        <v/>
      </c>
      <c r="B1792" s="190" t="str">
        <f ca="1">IF(LEFT('$Misc'!AO41,5)="ERROR","",IF(COUNTIF('CSV-Stat'!$E$7:$E$206,'$Misc'!AO41)&gt;0,'$Misc'!AO41,""))</f>
        <v/>
      </c>
      <c r="C1792" s="190" t="str">
        <f t="shared" ca="1" si="83"/>
        <v/>
      </c>
      <c r="D1792" s="190" t="str">
        <f t="shared" ca="1" si="84"/>
        <v/>
      </c>
      <c r="E1792" s="190"/>
    </row>
    <row r="1793" spans="1:5" ht="15">
      <c r="A1793" s="190" t="str">
        <f t="shared" ca="1" si="85"/>
        <v/>
      </c>
      <c r="B1793" s="190" t="str">
        <f ca="1">IF(LEFT('$Misc'!AO42,5)="ERROR","",IF(COUNTIF('CSV-Stat'!$E$7:$E$206,'$Misc'!AO42)&gt;0,'$Misc'!AO42,""))</f>
        <v/>
      </c>
      <c r="C1793" s="190" t="str">
        <f t="shared" ca="1" si="83"/>
        <v/>
      </c>
      <c r="D1793" s="190" t="str">
        <f t="shared" ca="1" si="84"/>
        <v/>
      </c>
      <c r="E1793" s="190"/>
    </row>
    <row r="1794" spans="1:5" ht="15">
      <c r="A1794" s="190" t="str">
        <f t="shared" ca="1" si="85"/>
        <v/>
      </c>
      <c r="B1794" s="190" t="str">
        <f ca="1">IF(LEFT('$Misc'!AO43,5)="ERROR","",IF(COUNTIF('CSV-Stat'!$E$7:$E$206,'$Misc'!AO43)&gt;0,'$Misc'!AO43,""))</f>
        <v/>
      </c>
      <c r="C1794" s="190" t="str">
        <f t="shared" ca="1" si="83"/>
        <v/>
      </c>
      <c r="D1794" s="190" t="str">
        <f t="shared" ca="1" si="84"/>
        <v/>
      </c>
      <c r="E1794" s="190"/>
    </row>
    <row r="1795" spans="1:5" ht="15">
      <c r="A1795" s="190" t="str">
        <f t="shared" ca="1" si="85"/>
        <v/>
      </c>
      <c r="B1795" s="190" t="str">
        <f ca="1">IF(LEFT('$Misc'!AO44,5)="ERROR","",IF(COUNTIF('CSV-Stat'!$E$7:$E$206,'$Misc'!AO44)&gt;0,'$Misc'!AO44,""))</f>
        <v/>
      </c>
      <c r="C1795" s="190" t="str">
        <f t="shared" ca="1" si="83"/>
        <v/>
      </c>
      <c r="D1795" s="190" t="str">
        <f t="shared" ca="1" si="84"/>
        <v/>
      </c>
      <c r="E1795" s="190"/>
    </row>
    <row r="1796" spans="1:5" ht="15">
      <c r="A1796" s="190" t="str">
        <f t="shared" ca="1" si="85"/>
        <v/>
      </c>
      <c r="B1796" s="190" t="str">
        <f ca="1">IF(LEFT('$Misc'!AO45,5)="ERROR","",IF(COUNTIF('CSV-Stat'!$E$7:$E$206,'$Misc'!AO45)&gt;0,'$Misc'!AO45,""))</f>
        <v/>
      </c>
      <c r="C1796" s="190" t="str">
        <f t="shared" ca="1" si="83"/>
        <v/>
      </c>
      <c r="D1796" s="190" t="str">
        <f t="shared" ca="1" si="84"/>
        <v/>
      </c>
      <c r="E1796" s="190"/>
    </row>
    <row r="1797" spans="1:5" ht="15">
      <c r="A1797" s="190" t="str">
        <f t="shared" ca="1" si="85"/>
        <v/>
      </c>
      <c r="B1797" s="190" t="str">
        <f ca="1">IF(LEFT('$Misc'!AO46,5)="ERROR","",IF(COUNTIF('CSV-Stat'!$E$7:$E$206,'$Misc'!AO46)&gt;0,'$Misc'!AO46,""))</f>
        <v/>
      </c>
      <c r="C1797" s="190" t="str">
        <f t="shared" ca="1" si="83"/>
        <v/>
      </c>
      <c r="D1797" s="190" t="str">
        <f t="shared" ca="1" si="84"/>
        <v/>
      </c>
      <c r="E1797" s="190"/>
    </row>
    <row r="1798" spans="1:5" ht="15">
      <c r="A1798" s="190" t="str">
        <f t="shared" ca="1" si="85"/>
        <v/>
      </c>
      <c r="B1798" s="190" t="str">
        <f ca="1">IF(LEFT('$Misc'!AO47,5)="ERROR","",IF(COUNTIF('CSV-Stat'!$E$7:$E$206,'$Misc'!AO47)&gt;0,'$Misc'!AO47,""))</f>
        <v/>
      </c>
      <c r="C1798" s="190" t="str">
        <f t="shared" ca="1" si="83"/>
        <v/>
      </c>
      <c r="D1798" s="190" t="str">
        <f t="shared" ca="1" si="84"/>
        <v/>
      </c>
      <c r="E1798" s="190"/>
    </row>
    <row r="1799" spans="1:5" ht="15">
      <c r="A1799" s="190" t="str">
        <f t="shared" ca="1" si="85"/>
        <v/>
      </c>
      <c r="B1799" s="190" t="str">
        <f ca="1">IF(LEFT('$Misc'!AO48,5)="ERROR","",IF(COUNTIF('CSV-Stat'!$E$7:$E$206,'$Misc'!AO48)&gt;0,'$Misc'!AO48,""))</f>
        <v/>
      </c>
      <c r="C1799" s="190" t="str">
        <f t="shared" ca="1" si="83"/>
        <v/>
      </c>
      <c r="D1799" s="190" t="str">
        <f t="shared" ca="1" si="84"/>
        <v/>
      </c>
      <c r="E1799" s="190"/>
    </row>
    <row r="1800" spans="1:5" ht="15">
      <c r="A1800" s="190" t="str">
        <f t="shared" ca="1" si="85"/>
        <v/>
      </c>
      <c r="B1800" s="190" t="str">
        <f ca="1">IF(LEFT('$Misc'!AO49,5)="ERROR","",IF(COUNTIF('CSV-Stat'!$E$7:$E$206,'$Misc'!AO49)&gt;0,'$Misc'!AO49,""))</f>
        <v/>
      </c>
      <c r="C1800" s="190" t="str">
        <f t="shared" ref="C1800:C1863" ca="1" si="86">IF(B1800="","","Tstat Sch "&amp;RIGHT(LEFT(B1800,25),11)&amp;",")</f>
        <v/>
      </c>
      <c r="D1800" s="190" t="str">
        <f t="shared" ref="D1800:D1863" ca="1" si="87">IF(B1800="","","Tstat Sch "&amp;LEFT(B1800,11)&amp;" ;")</f>
        <v/>
      </c>
      <c r="E1800" s="190"/>
    </row>
    <row r="1801" spans="1:5" ht="15">
      <c r="A1801" s="190" t="str">
        <f t="shared" ca="1" si="85"/>
        <v/>
      </c>
      <c r="B1801" s="190" t="str">
        <f ca="1">IF(LEFT('$Misc'!AO50,5)="ERROR","",IF(COUNTIF('CSV-Stat'!$E$7:$E$206,'$Misc'!AO50)&gt;0,'$Misc'!AO50,""))</f>
        <v/>
      </c>
      <c r="C1801" s="190" t="str">
        <f t="shared" ca="1" si="86"/>
        <v/>
      </c>
      <c r="D1801" s="190" t="str">
        <f t="shared" ca="1" si="87"/>
        <v/>
      </c>
      <c r="E1801" s="190"/>
    </row>
    <row r="1802" spans="1:5" ht="15">
      <c r="A1802" s="190" t="str">
        <f t="shared" ca="1" si="85"/>
        <v/>
      </c>
      <c r="B1802" s="190" t="str">
        <f ca="1">IF(LEFT('$Misc'!AO51,5)="ERROR","",IF(COUNTIF('CSV-Stat'!$E$7:$E$206,'$Misc'!AO51)&gt;0,'$Misc'!AO51,""))</f>
        <v/>
      </c>
      <c r="C1802" s="190" t="str">
        <f t="shared" ca="1" si="86"/>
        <v/>
      </c>
      <c r="D1802" s="190" t="str">
        <f t="shared" ca="1" si="87"/>
        <v/>
      </c>
      <c r="E1802" s="190"/>
    </row>
    <row r="1803" spans="1:5" ht="15">
      <c r="A1803" s="190" t="str">
        <f t="shared" ca="1" si="85"/>
        <v/>
      </c>
      <c r="B1803" s="190" t="str">
        <f ca="1">IF(LEFT('$Misc'!AO52,5)="ERROR","",IF(COUNTIF('CSV-Stat'!$E$7:$E$206,'$Misc'!AO52)&gt;0,'$Misc'!AO52,""))</f>
        <v/>
      </c>
      <c r="C1803" s="190" t="str">
        <f t="shared" ca="1" si="86"/>
        <v/>
      </c>
      <c r="D1803" s="190" t="str">
        <f t="shared" ca="1" si="87"/>
        <v/>
      </c>
      <c r="E1803" s="190"/>
    </row>
    <row r="1804" spans="1:5" ht="15">
      <c r="A1804" s="190" t="str">
        <f t="shared" ca="1" si="85"/>
        <v/>
      </c>
      <c r="B1804" s="190" t="str">
        <f ca="1">IF(LEFT('$Misc'!AO53,5)="ERROR","",IF(COUNTIF('CSV-Stat'!$E$7:$E$206,'$Misc'!AO53)&gt;0,'$Misc'!AO53,""))</f>
        <v/>
      </c>
      <c r="C1804" s="190" t="str">
        <f t="shared" ca="1" si="86"/>
        <v/>
      </c>
      <c r="D1804" s="190" t="str">
        <f t="shared" ca="1" si="87"/>
        <v/>
      </c>
      <c r="E1804" s="190"/>
    </row>
    <row r="1805" spans="1:5" ht="15">
      <c r="A1805" s="190" t="str">
        <f t="shared" ca="1" si="85"/>
        <v/>
      </c>
      <c r="B1805" s="190" t="str">
        <f ca="1">IF(LEFT('$Misc'!AO54,5)="ERROR","",IF(COUNTIF('CSV-Stat'!$E$7:$E$206,'$Misc'!AO54)&gt;0,'$Misc'!AO54,""))</f>
        <v/>
      </c>
      <c r="C1805" s="190" t="str">
        <f t="shared" ca="1" si="86"/>
        <v/>
      </c>
      <c r="D1805" s="190" t="str">
        <f t="shared" ca="1" si="87"/>
        <v/>
      </c>
      <c r="E1805" s="190"/>
    </row>
    <row r="1806" spans="1:5" ht="15">
      <c r="A1806" s="190" t="str">
        <f t="shared" ca="1" si="85"/>
        <v/>
      </c>
      <c r="B1806" s="190" t="str">
        <f ca="1">IF(LEFT('$Misc'!AO55,5)="ERROR","",IF(COUNTIF('CSV-Stat'!$E$7:$E$206,'$Misc'!AO55)&gt;0,'$Misc'!AO55,""))</f>
        <v/>
      </c>
      <c r="C1806" s="190" t="str">
        <f t="shared" ca="1" si="86"/>
        <v/>
      </c>
      <c r="D1806" s="190" t="str">
        <f t="shared" ca="1" si="87"/>
        <v/>
      </c>
      <c r="E1806" s="190"/>
    </row>
    <row r="1807" spans="1:5" ht="15">
      <c r="A1807" s="190" t="str">
        <f t="shared" ca="1" si="85"/>
        <v/>
      </c>
      <c r="B1807" s="190" t="str">
        <f ca="1">IF(LEFT('$Misc'!AO56,5)="ERROR","",IF(COUNTIF('CSV-Stat'!$E$7:$E$206,'$Misc'!AO56)&gt;0,'$Misc'!AO56,""))</f>
        <v/>
      </c>
      <c r="C1807" s="190" t="str">
        <f t="shared" ca="1" si="86"/>
        <v/>
      </c>
      <c r="D1807" s="190" t="str">
        <f t="shared" ca="1" si="87"/>
        <v/>
      </c>
      <c r="E1807" s="190"/>
    </row>
    <row r="1808" spans="1:5" ht="15">
      <c r="A1808" s="190" t="str">
        <f t="shared" si="85"/>
        <v/>
      </c>
      <c r="B1808" s="190" t="str">
        <f>IF(LEFT('$Misc'!AP7,5)="ERROR","",IF(COUNTIF('CSV-Stat'!$E$7:$E$206,'$Misc'!AP7)&gt;0,'$Misc'!AP7,""))</f>
        <v/>
      </c>
      <c r="C1808" s="190" t="str">
        <f t="shared" si="86"/>
        <v/>
      </c>
      <c r="D1808" s="190" t="str">
        <f t="shared" si="87"/>
        <v/>
      </c>
      <c r="E1808" s="190"/>
    </row>
    <row r="1809" spans="1:5" ht="15">
      <c r="A1809" s="190" t="str">
        <f t="shared" si="85"/>
        <v/>
      </c>
      <c r="B1809" s="190" t="str">
        <f>IF(LEFT('$Misc'!AP8,5)="ERROR","",IF(COUNTIF('CSV-Stat'!$E$7:$E$206,'$Misc'!AP8)&gt;0,'$Misc'!AP8,""))</f>
        <v/>
      </c>
      <c r="C1809" s="190" t="str">
        <f t="shared" si="86"/>
        <v/>
      </c>
      <c r="D1809" s="190" t="str">
        <f t="shared" si="87"/>
        <v/>
      </c>
      <c r="E1809" s="190"/>
    </row>
    <row r="1810" spans="1:5" ht="15">
      <c r="A1810" s="190" t="str">
        <f t="shared" si="85"/>
        <v/>
      </c>
      <c r="B1810" s="190" t="str">
        <f>IF(LEFT('$Misc'!AP9,5)="ERROR","",IF(COUNTIF('CSV-Stat'!$E$7:$E$206,'$Misc'!AP9)&gt;0,'$Misc'!AP9,""))</f>
        <v/>
      </c>
      <c r="C1810" s="190" t="str">
        <f t="shared" si="86"/>
        <v/>
      </c>
      <c r="D1810" s="190" t="str">
        <f t="shared" si="87"/>
        <v/>
      </c>
      <c r="E1810" s="190"/>
    </row>
    <row r="1811" spans="1:5" ht="15">
      <c r="A1811" s="190" t="str">
        <f t="shared" si="85"/>
        <v/>
      </c>
      <c r="B1811" s="190" t="str">
        <f>IF(LEFT('$Misc'!AP10,5)="ERROR","",IF(COUNTIF('CSV-Stat'!$E$7:$E$206,'$Misc'!AP10)&gt;0,'$Misc'!AP10,""))</f>
        <v/>
      </c>
      <c r="C1811" s="190" t="str">
        <f t="shared" si="86"/>
        <v/>
      </c>
      <c r="D1811" s="190" t="str">
        <f t="shared" si="87"/>
        <v/>
      </c>
      <c r="E1811" s="190"/>
    </row>
    <row r="1812" spans="1:5" ht="15">
      <c r="A1812" s="190" t="str">
        <f t="shared" si="85"/>
        <v/>
      </c>
      <c r="B1812" s="190" t="str">
        <f>IF(LEFT('$Misc'!AP11,5)="ERROR","",IF(COUNTIF('CSV-Stat'!$E$7:$E$206,'$Misc'!AP11)&gt;0,'$Misc'!AP11,""))</f>
        <v/>
      </c>
      <c r="C1812" s="190" t="str">
        <f t="shared" si="86"/>
        <v/>
      </c>
      <c r="D1812" s="190" t="str">
        <f t="shared" si="87"/>
        <v/>
      </c>
      <c r="E1812" s="190"/>
    </row>
    <row r="1813" spans="1:5" ht="15">
      <c r="A1813" s="190" t="str">
        <f t="shared" si="85"/>
        <v/>
      </c>
      <c r="B1813" s="190" t="str">
        <f>IF(LEFT('$Misc'!AP12,5)="ERROR","",IF(COUNTIF('CSV-Stat'!$E$7:$E$206,'$Misc'!AP12)&gt;0,'$Misc'!AP12,""))</f>
        <v/>
      </c>
      <c r="C1813" s="190" t="str">
        <f t="shared" si="86"/>
        <v/>
      </c>
      <c r="D1813" s="190" t="str">
        <f t="shared" si="87"/>
        <v/>
      </c>
      <c r="E1813" s="190"/>
    </row>
    <row r="1814" spans="1:5" ht="15">
      <c r="A1814" s="190" t="str">
        <f t="shared" si="85"/>
        <v/>
      </c>
      <c r="B1814" s="190" t="str">
        <f>IF(LEFT('$Misc'!AP13,5)="ERROR","",IF(COUNTIF('CSV-Stat'!$E$7:$E$206,'$Misc'!AP13)&gt;0,'$Misc'!AP13,""))</f>
        <v/>
      </c>
      <c r="C1814" s="190" t="str">
        <f t="shared" si="86"/>
        <v/>
      </c>
      <c r="D1814" s="190" t="str">
        <f t="shared" si="87"/>
        <v/>
      </c>
      <c r="E1814" s="190"/>
    </row>
    <row r="1815" spans="1:5" ht="15">
      <c r="A1815" s="190" t="str">
        <f t="shared" si="85"/>
        <v/>
      </c>
      <c r="B1815" s="190" t="str">
        <f>IF(LEFT('$Misc'!AP14,5)="ERROR","",IF(COUNTIF('CSV-Stat'!$E$7:$E$206,'$Misc'!AP14)&gt;0,'$Misc'!AP14,""))</f>
        <v/>
      </c>
      <c r="C1815" s="190" t="str">
        <f t="shared" si="86"/>
        <v/>
      </c>
      <c r="D1815" s="190" t="str">
        <f t="shared" si="87"/>
        <v/>
      </c>
      <c r="E1815" s="190"/>
    </row>
    <row r="1816" spans="1:5" ht="15">
      <c r="A1816" s="190" t="str">
        <f t="shared" si="85"/>
        <v/>
      </c>
      <c r="B1816" s="190" t="str">
        <f>IF(LEFT('$Misc'!AP15,5)="ERROR","",IF(COUNTIF('CSV-Stat'!$E$7:$E$206,'$Misc'!AP15)&gt;0,'$Misc'!AP15,""))</f>
        <v/>
      </c>
      <c r="C1816" s="190" t="str">
        <f t="shared" si="86"/>
        <v/>
      </c>
      <c r="D1816" s="190" t="str">
        <f t="shared" si="87"/>
        <v/>
      </c>
      <c r="E1816" s="190"/>
    </row>
    <row r="1817" spans="1:5" ht="15">
      <c r="A1817" s="190" t="str">
        <f t="shared" si="85"/>
        <v/>
      </c>
      <c r="B1817" s="190" t="str">
        <f>IF(LEFT('$Misc'!AP16,5)="ERROR","",IF(COUNTIF('CSV-Stat'!$E$7:$E$206,'$Misc'!AP16)&gt;0,'$Misc'!AP16,""))</f>
        <v/>
      </c>
      <c r="C1817" s="190" t="str">
        <f t="shared" si="86"/>
        <v/>
      </c>
      <c r="D1817" s="190" t="str">
        <f t="shared" si="87"/>
        <v/>
      </c>
      <c r="E1817" s="190"/>
    </row>
    <row r="1818" spans="1:5" ht="15">
      <c r="A1818" s="190" t="str">
        <f t="shared" si="85"/>
        <v/>
      </c>
      <c r="B1818" s="190" t="str">
        <f>IF(LEFT('$Misc'!AP17,5)="ERROR","",IF(COUNTIF('CSV-Stat'!$E$7:$E$206,'$Misc'!AP17)&gt;0,'$Misc'!AP17,""))</f>
        <v/>
      </c>
      <c r="C1818" s="190" t="str">
        <f t="shared" si="86"/>
        <v/>
      </c>
      <c r="D1818" s="190" t="str">
        <f t="shared" si="87"/>
        <v/>
      </c>
      <c r="E1818" s="190"/>
    </row>
    <row r="1819" spans="1:5" ht="15">
      <c r="A1819" s="190" t="str">
        <f t="shared" si="85"/>
        <v/>
      </c>
      <c r="B1819" s="190" t="str">
        <f>IF(LEFT('$Misc'!AP18,5)="ERROR","",IF(COUNTIF('CSV-Stat'!$E$7:$E$206,'$Misc'!AP18)&gt;0,'$Misc'!AP18,""))</f>
        <v/>
      </c>
      <c r="C1819" s="190" t="str">
        <f t="shared" si="86"/>
        <v/>
      </c>
      <c r="D1819" s="190" t="str">
        <f t="shared" si="87"/>
        <v/>
      </c>
      <c r="E1819" s="190"/>
    </row>
    <row r="1820" spans="1:5" ht="15">
      <c r="A1820" s="190" t="str">
        <f t="shared" si="85"/>
        <v/>
      </c>
      <c r="B1820" s="190" t="str">
        <f>IF(LEFT('$Misc'!AP19,5)="ERROR","",IF(COUNTIF('CSV-Stat'!$E$7:$E$206,'$Misc'!AP19)&gt;0,'$Misc'!AP19,""))</f>
        <v/>
      </c>
      <c r="C1820" s="190" t="str">
        <f t="shared" si="86"/>
        <v/>
      </c>
      <c r="D1820" s="190" t="str">
        <f t="shared" si="87"/>
        <v/>
      </c>
      <c r="E1820" s="190"/>
    </row>
    <row r="1821" spans="1:5" ht="15">
      <c r="A1821" s="190" t="str">
        <f t="shared" si="85"/>
        <v/>
      </c>
      <c r="B1821" s="190" t="str">
        <f>IF(LEFT('$Misc'!AP20,5)="ERROR","",IF(COUNTIF('CSV-Stat'!$E$7:$E$206,'$Misc'!AP20)&gt;0,'$Misc'!AP20,""))</f>
        <v/>
      </c>
      <c r="C1821" s="190" t="str">
        <f t="shared" si="86"/>
        <v/>
      </c>
      <c r="D1821" s="190" t="str">
        <f t="shared" si="87"/>
        <v/>
      </c>
      <c r="E1821" s="190"/>
    </row>
    <row r="1822" spans="1:5" ht="15">
      <c r="A1822" s="190" t="str">
        <f t="shared" si="85"/>
        <v/>
      </c>
      <c r="B1822" s="190" t="str">
        <f>IF(LEFT('$Misc'!AP21,5)="ERROR","",IF(COUNTIF('CSV-Stat'!$E$7:$E$206,'$Misc'!AP21)&gt;0,'$Misc'!AP21,""))</f>
        <v/>
      </c>
      <c r="C1822" s="190" t="str">
        <f t="shared" si="86"/>
        <v/>
      </c>
      <c r="D1822" s="190" t="str">
        <f t="shared" si="87"/>
        <v/>
      </c>
      <c r="E1822" s="190"/>
    </row>
    <row r="1823" spans="1:5" ht="15">
      <c r="A1823" s="190" t="str">
        <f t="shared" si="85"/>
        <v/>
      </c>
      <c r="B1823" s="190" t="str">
        <f>IF(LEFT('$Misc'!AP22,5)="ERROR","",IF(COUNTIF('CSV-Stat'!$E$7:$E$206,'$Misc'!AP22)&gt;0,'$Misc'!AP22,""))</f>
        <v/>
      </c>
      <c r="C1823" s="190" t="str">
        <f t="shared" si="86"/>
        <v/>
      </c>
      <c r="D1823" s="190" t="str">
        <f t="shared" si="87"/>
        <v/>
      </c>
      <c r="E1823" s="190"/>
    </row>
    <row r="1824" spans="1:5" ht="15">
      <c r="A1824" s="190" t="str">
        <f t="shared" si="85"/>
        <v/>
      </c>
      <c r="B1824" s="190" t="str">
        <f>IF(LEFT('$Misc'!AP23,5)="ERROR","",IF(COUNTIF('CSV-Stat'!$E$7:$E$206,'$Misc'!AP23)&gt;0,'$Misc'!AP23,""))</f>
        <v/>
      </c>
      <c r="C1824" s="190" t="str">
        <f t="shared" si="86"/>
        <v/>
      </c>
      <c r="D1824" s="190" t="str">
        <f t="shared" si="87"/>
        <v/>
      </c>
      <c r="E1824" s="190"/>
    </row>
    <row r="1825" spans="1:5" ht="15">
      <c r="A1825" s="190" t="str">
        <f t="shared" si="85"/>
        <v/>
      </c>
      <c r="B1825" s="190" t="str">
        <f>IF(LEFT('$Misc'!AP24,5)="ERROR","",IF(COUNTIF('CSV-Stat'!$E$7:$E$206,'$Misc'!AP24)&gt;0,'$Misc'!AP24,""))</f>
        <v/>
      </c>
      <c r="C1825" s="190" t="str">
        <f t="shared" si="86"/>
        <v/>
      </c>
      <c r="D1825" s="190" t="str">
        <f t="shared" si="87"/>
        <v/>
      </c>
      <c r="E1825" s="190"/>
    </row>
    <row r="1826" spans="1:5" ht="15">
      <c r="A1826" s="190" t="str">
        <f t="shared" si="85"/>
        <v/>
      </c>
      <c r="B1826" s="190" t="str">
        <f>IF(LEFT('$Misc'!AP25,5)="ERROR","",IF(COUNTIF('CSV-Stat'!$E$7:$E$206,'$Misc'!AP25)&gt;0,'$Misc'!AP25,""))</f>
        <v/>
      </c>
      <c r="C1826" s="190" t="str">
        <f t="shared" si="86"/>
        <v/>
      </c>
      <c r="D1826" s="190" t="str">
        <f t="shared" si="87"/>
        <v/>
      </c>
      <c r="E1826" s="190"/>
    </row>
    <row r="1827" spans="1:5" ht="15">
      <c r="A1827" s="190" t="str">
        <f t="shared" si="85"/>
        <v/>
      </c>
      <c r="B1827" s="190" t="str">
        <f>IF(LEFT('$Misc'!AP26,5)="ERROR","",IF(COUNTIF('CSV-Stat'!$E$7:$E$206,'$Misc'!AP26)&gt;0,'$Misc'!AP26,""))</f>
        <v/>
      </c>
      <c r="C1827" s="190" t="str">
        <f t="shared" si="86"/>
        <v/>
      </c>
      <c r="D1827" s="190" t="str">
        <f t="shared" si="87"/>
        <v/>
      </c>
      <c r="E1827" s="190"/>
    </row>
    <row r="1828" spans="1:5" ht="15">
      <c r="A1828" s="190" t="str">
        <f t="shared" si="85"/>
        <v/>
      </c>
      <c r="B1828" s="190" t="str">
        <f>IF(LEFT('$Misc'!AP27,5)="ERROR","",IF(COUNTIF('CSV-Stat'!$E$7:$E$206,'$Misc'!AP27)&gt;0,'$Misc'!AP27,""))</f>
        <v/>
      </c>
      <c r="C1828" s="190" t="str">
        <f t="shared" si="86"/>
        <v/>
      </c>
      <c r="D1828" s="190" t="str">
        <f t="shared" si="87"/>
        <v/>
      </c>
      <c r="E1828" s="190"/>
    </row>
    <row r="1829" spans="1:5" ht="15">
      <c r="A1829" s="190" t="str">
        <f t="shared" si="85"/>
        <v/>
      </c>
      <c r="B1829" s="190" t="str">
        <f>IF(LEFT('$Misc'!AP28,5)="ERROR","",IF(COUNTIF('CSV-Stat'!$E$7:$E$206,'$Misc'!AP28)&gt;0,'$Misc'!AP28,""))</f>
        <v/>
      </c>
      <c r="C1829" s="190" t="str">
        <f t="shared" si="86"/>
        <v/>
      </c>
      <c r="D1829" s="190" t="str">
        <f t="shared" si="87"/>
        <v/>
      </c>
      <c r="E1829" s="190"/>
    </row>
    <row r="1830" spans="1:5" ht="15">
      <c r="A1830" s="190" t="str">
        <f t="shared" si="85"/>
        <v/>
      </c>
      <c r="B1830" s="190" t="str">
        <f>IF(LEFT('$Misc'!AP29,5)="ERROR","",IF(COUNTIF('CSV-Stat'!$E$7:$E$206,'$Misc'!AP29)&gt;0,'$Misc'!AP29,""))</f>
        <v/>
      </c>
      <c r="C1830" s="190" t="str">
        <f t="shared" si="86"/>
        <v/>
      </c>
      <c r="D1830" s="190" t="str">
        <f t="shared" si="87"/>
        <v/>
      </c>
      <c r="E1830" s="190"/>
    </row>
    <row r="1831" spans="1:5" ht="15">
      <c r="A1831" s="190" t="str">
        <f t="shared" si="85"/>
        <v/>
      </c>
      <c r="B1831" s="190" t="str">
        <f>IF(LEFT('$Misc'!AP30,5)="ERROR","",IF(COUNTIF('CSV-Stat'!$E$7:$E$206,'$Misc'!AP30)&gt;0,'$Misc'!AP30,""))</f>
        <v/>
      </c>
      <c r="C1831" s="190" t="str">
        <f t="shared" si="86"/>
        <v/>
      </c>
      <c r="D1831" s="190" t="str">
        <f t="shared" si="87"/>
        <v/>
      </c>
      <c r="E1831" s="190"/>
    </row>
    <row r="1832" spans="1:5" ht="15">
      <c r="A1832" s="190" t="str">
        <f t="shared" si="85"/>
        <v/>
      </c>
      <c r="B1832" s="190" t="str">
        <f>IF(LEFT('$Misc'!AP31,5)="ERROR","",IF(COUNTIF('CSV-Stat'!$E$7:$E$206,'$Misc'!AP31)&gt;0,'$Misc'!AP31,""))</f>
        <v/>
      </c>
      <c r="C1832" s="190" t="str">
        <f t="shared" si="86"/>
        <v/>
      </c>
      <c r="D1832" s="190" t="str">
        <f t="shared" si="87"/>
        <v/>
      </c>
      <c r="E1832" s="190"/>
    </row>
    <row r="1833" spans="1:5" ht="15">
      <c r="A1833" s="190" t="str">
        <f t="shared" si="85"/>
        <v/>
      </c>
      <c r="B1833" s="190" t="str">
        <f>IF(LEFT('$Misc'!AP32,5)="ERROR","",IF(COUNTIF('CSV-Stat'!$E$7:$E$206,'$Misc'!AP32)&gt;0,'$Misc'!AP32,""))</f>
        <v/>
      </c>
      <c r="C1833" s="190" t="str">
        <f t="shared" si="86"/>
        <v/>
      </c>
      <c r="D1833" s="190" t="str">
        <f t="shared" si="87"/>
        <v/>
      </c>
      <c r="E1833" s="190"/>
    </row>
    <row r="1834" spans="1:5" ht="15">
      <c r="A1834" s="190" t="str">
        <f t="shared" si="85"/>
        <v/>
      </c>
      <c r="B1834" s="190" t="str">
        <f>IF(LEFT('$Misc'!AP33,5)="ERROR","",IF(COUNTIF('CSV-Stat'!$E$7:$E$206,'$Misc'!AP33)&gt;0,'$Misc'!AP33,""))</f>
        <v/>
      </c>
      <c r="C1834" s="190" t="str">
        <f t="shared" si="86"/>
        <v/>
      </c>
      <c r="D1834" s="190" t="str">
        <f t="shared" si="87"/>
        <v/>
      </c>
      <c r="E1834" s="190"/>
    </row>
    <row r="1835" spans="1:5" ht="15">
      <c r="A1835" s="190" t="str">
        <f t="shared" si="85"/>
        <v/>
      </c>
      <c r="B1835" s="190" t="str">
        <f>IF(LEFT('$Misc'!AP34,5)="ERROR","",IF(COUNTIF('CSV-Stat'!$E$7:$E$206,'$Misc'!AP34)&gt;0,'$Misc'!AP34,""))</f>
        <v/>
      </c>
      <c r="C1835" s="190" t="str">
        <f t="shared" si="86"/>
        <v/>
      </c>
      <c r="D1835" s="190" t="str">
        <f t="shared" si="87"/>
        <v/>
      </c>
      <c r="E1835" s="190"/>
    </row>
    <row r="1836" spans="1:5" ht="15">
      <c r="A1836" s="190" t="str">
        <f t="shared" si="85"/>
        <v/>
      </c>
      <c r="B1836" s="190" t="str">
        <f>IF(LEFT('$Misc'!AP35,5)="ERROR","",IF(COUNTIF('CSV-Stat'!$E$7:$E$206,'$Misc'!AP35)&gt;0,'$Misc'!AP35,""))</f>
        <v/>
      </c>
      <c r="C1836" s="190" t="str">
        <f t="shared" si="86"/>
        <v/>
      </c>
      <c r="D1836" s="190" t="str">
        <f t="shared" si="87"/>
        <v/>
      </c>
      <c r="E1836" s="190"/>
    </row>
    <row r="1837" spans="1:5" ht="15">
      <c r="A1837" s="190" t="str">
        <f t="shared" si="85"/>
        <v/>
      </c>
      <c r="B1837" s="190" t="str">
        <f>IF(LEFT('$Misc'!AP36,5)="ERROR","",IF(COUNTIF('CSV-Stat'!$E$7:$E$206,'$Misc'!AP36)&gt;0,'$Misc'!AP36,""))</f>
        <v/>
      </c>
      <c r="C1837" s="190" t="str">
        <f t="shared" si="86"/>
        <v/>
      </c>
      <c r="D1837" s="190" t="str">
        <f t="shared" si="87"/>
        <v/>
      </c>
      <c r="E1837" s="190"/>
    </row>
    <row r="1838" spans="1:5" ht="15">
      <c r="A1838" s="190" t="str">
        <f t="shared" si="85"/>
        <v/>
      </c>
      <c r="B1838" s="190" t="str">
        <f>IF(LEFT('$Misc'!AP37,5)="ERROR","",IF(COUNTIF('CSV-Stat'!$E$7:$E$206,'$Misc'!AP37)&gt;0,'$Misc'!AP37,""))</f>
        <v/>
      </c>
      <c r="C1838" s="190" t="str">
        <f t="shared" si="86"/>
        <v/>
      </c>
      <c r="D1838" s="190" t="str">
        <f t="shared" si="87"/>
        <v/>
      </c>
      <c r="E1838" s="190"/>
    </row>
    <row r="1839" spans="1:5" ht="15">
      <c r="A1839" s="190" t="str">
        <f t="shared" si="85"/>
        <v/>
      </c>
      <c r="B1839" s="190" t="str">
        <f>IF(LEFT('$Misc'!AP38,5)="ERROR","",IF(COUNTIF('CSV-Stat'!$E$7:$E$206,'$Misc'!AP38)&gt;0,'$Misc'!AP38,""))</f>
        <v/>
      </c>
      <c r="C1839" s="190" t="str">
        <f t="shared" si="86"/>
        <v/>
      </c>
      <c r="D1839" s="190" t="str">
        <f t="shared" si="87"/>
        <v/>
      </c>
      <c r="E1839" s="190"/>
    </row>
    <row r="1840" spans="1:5" ht="15">
      <c r="A1840" s="190" t="str">
        <f t="shared" si="85"/>
        <v/>
      </c>
      <c r="B1840" s="190" t="str">
        <f>IF(LEFT('$Misc'!AP39,5)="ERROR","",IF(COUNTIF('CSV-Stat'!$E$7:$E$206,'$Misc'!AP39)&gt;0,'$Misc'!AP39,""))</f>
        <v/>
      </c>
      <c r="C1840" s="190" t="str">
        <f t="shared" si="86"/>
        <v/>
      </c>
      <c r="D1840" s="190" t="str">
        <f t="shared" si="87"/>
        <v/>
      </c>
      <c r="E1840" s="190"/>
    </row>
    <row r="1841" spans="1:5" ht="15">
      <c r="A1841" s="190" t="str">
        <f t="shared" si="85"/>
        <v/>
      </c>
      <c r="B1841" s="190" t="str">
        <f>IF(LEFT('$Misc'!AP40,5)="ERROR","",IF(COUNTIF('CSV-Stat'!$E$7:$E$206,'$Misc'!AP40)&gt;0,'$Misc'!AP40,""))</f>
        <v/>
      </c>
      <c r="C1841" s="190" t="str">
        <f t="shared" si="86"/>
        <v/>
      </c>
      <c r="D1841" s="190" t="str">
        <f t="shared" si="87"/>
        <v/>
      </c>
      <c r="E1841" s="190"/>
    </row>
    <row r="1842" spans="1:5" ht="15">
      <c r="A1842" s="190" t="str">
        <f t="shared" ca="1" si="85"/>
        <v/>
      </c>
      <c r="B1842" s="190" t="str">
        <f ca="1">IF(LEFT('$Misc'!AP41,5)="ERROR","",IF(COUNTIF('CSV-Stat'!$E$7:$E$206,'$Misc'!AP41)&gt;0,'$Misc'!AP41,""))</f>
        <v/>
      </c>
      <c r="C1842" s="190" t="str">
        <f t="shared" ca="1" si="86"/>
        <v/>
      </c>
      <c r="D1842" s="190" t="str">
        <f t="shared" ca="1" si="87"/>
        <v/>
      </c>
      <c r="E1842" s="190"/>
    </row>
    <row r="1843" spans="1:5" ht="15">
      <c r="A1843" s="190" t="str">
        <f t="shared" ca="1" si="85"/>
        <v/>
      </c>
      <c r="B1843" s="190" t="str">
        <f ca="1">IF(LEFT('$Misc'!AP42,5)="ERROR","",IF(COUNTIF('CSV-Stat'!$E$7:$E$206,'$Misc'!AP42)&gt;0,'$Misc'!AP42,""))</f>
        <v/>
      </c>
      <c r="C1843" s="190" t="str">
        <f t="shared" ca="1" si="86"/>
        <v/>
      </c>
      <c r="D1843" s="190" t="str">
        <f t="shared" ca="1" si="87"/>
        <v/>
      </c>
      <c r="E1843" s="190"/>
    </row>
    <row r="1844" spans="1:5" ht="15">
      <c r="A1844" s="190" t="str">
        <f t="shared" ca="1" si="85"/>
        <v/>
      </c>
      <c r="B1844" s="190" t="str">
        <f ca="1">IF(LEFT('$Misc'!AP43,5)="ERROR","",IF(COUNTIF('CSV-Stat'!$E$7:$E$206,'$Misc'!AP43)&gt;0,'$Misc'!AP43,""))</f>
        <v/>
      </c>
      <c r="C1844" s="190" t="str">
        <f t="shared" ca="1" si="86"/>
        <v/>
      </c>
      <c r="D1844" s="190" t="str">
        <f t="shared" ca="1" si="87"/>
        <v/>
      </c>
      <c r="E1844" s="190"/>
    </row>
    <row r="1845" spans="1:5" ht="15">
      <c r="A1845" s="190" t="str">
        <f t="shared" ca="1" si="85"/>
        <v/>
      </c>
      <c r="B1845" s="190" t="str">
        <f ca="1">IF(LEFT('$Misc'!AP44,5)="ERROR","",IF(COUNTIF('CSV-Stat'!$E$7:$E$206,'$Misc'!AP44)&gt;0,'$Misc'!AP44,""))</f>
        <v/>
      </c>
      <c r="C1845" s="190" t="str">
        <f t="shared" ca="1" si="86"/>
        <v/>
      </c>
      <c r="D1845" s="190" t="str">
        <f t="shared" ca="1" si="87"/>
        <v/>
      </c>
      <c r="E1845" s="190"/>
    </row>
    <row r="1846" spans="1:5" ht="15">
      <c r="A1846" s="190" t="str">
        <f t="shared" ca="1" si="85"/>
        <v/>
      </c>
      <c r="B1846" s="190" t="str">
        <f ca="1">IF(LEFT('$Misc'!AP45,5)="ERROR","",IF(COUNTIF('CSV-Stat'!$E$7:$E$206,'$Misc'!AP45)&gt;0,'$Misc'!AP45,""))</f>
        <v/>
      </c>
      <c r="C1846" s="190" t="str">
        <f t="shared" ca="1" si="86"/>
        <v/>
      </c>
      <c r="D1846" s="190" t="str">
        <f t="shared" ca="1" si="87"/>
        <v/>
      </c>
      <c r="E1846" s="190"/>
    </row>
    <row r="1847" spans="1:5" ht="15">
      <c r="A1847" s="190" t="str">
        <f t="shared" ca="1" si="85"/>
        <v/>
      </c>
      <c r="B1847" s="190" t="str">
        <f ca="1">IF(LEFT('$Misc'!AP46,5)="ERROR","",IF(COUNTIF('CSV-Stat'!$E$7:$E$206,'$Misc'!AP46)&gt;0,'$Misc'!AP46,""))</f>
        <v/>
      </c>
      <c r="C1847" s="190" t="str">
        <f t="shared" ca="1" si="86"/>
        <v/>
      </c>
      <c r="D1847" s="190" t="str">
        <f t="shared" ca="1" si="87"/>
        <v/>
      </c>
      <c r="E1847" s="190"/>
    </row>
    <row r="1848" spans="1:5" ht="15">
      <c r="A1848" s="190" t="str">
        <f t="shared" ca="1" si="85"/>
        <v/>
      </c>
      <c r="B1848" s="190" t="str">
        <f ca="1">IF(LEFT('$Misc'!AP47,5)="ERROR","",IF(COUNTIF('CSV-Stat'!$E$7:$E$206,'$Misc'!AP47)&gt;0,'$Misc'!AP47,""))</f>
        <v/>
      </c>
      <c r="C1848" s="190" t="str">
        <f t="shared" ca="1" si="86"/>
        <v/>
      </c>
      <c r="D1848" s="190" t="str">
        <f t="shared" ca="1" si="87"/>
        <v/>
      </c>
      <c r="E1848" s="190"/>
    </row>
    <row r="1849" spans="1:5" ht="15">
      <c r="A1849" s="190" t="str">
        <f t="shared" ca="1" si="85"/>
        <v/>
      </c>
      <c r="B1849" s="190" t="str">
        <f ca="1">IF(LEFT('$Misc'!AP48,5)="ERROR","",IF(COUNTIF('CSV-Stat'!$E$7:$E$206,'$Misc'!AP48)&gt;0,'$Misc'!AP48,""))</f>
        <v/>
      </c>
      <c r="C1849" s="190" t="str">
        <f t="shared" ca="1" si="86"/>
        <v/>
      </c>
      <c r="D1849" s="190" t="str">
        <f t="shared" ca="1" si="87"/>
        <v/>
      </c>
      <c r="E1849" s="190"/>
    </row>
    <row r="1850" spans="1:5" ht="15">
      <c r="A1850" s="190" t="str">
        <f t="shared" ref="A1850:A1913" ca="1" si="88">IF(B1850="","","ThermostatSetpoint:DualSetpoint,")</f>
        <v/>
      </c>
      <c r="B1850" s="190" t="str">
        <f ca="1">IF(LEFT('$Misc'!AP49,5)="ERROR","",IF(COUNTIF('CSV-Stat'!$E$7:$E$206,'$Misc'!AP49)&gt;0,'$Misc'!AP49,""))</f>
        <v/>
      </c>
      <c r="C1850" s="190" t="str">
        <f t="shared" ca="1" si="86"/>
        <v/>
      </c>
      <c r="D1850" s="190" t="str">
        <f t="shared" ca="1" si="87"/>
        <v/>
      </c>
      <c r="E1850" s="190"/>
    </row>
    <row r="1851" spans="1:5" ht="15">
      <c r="A1851" s="190" t="str">
        <f t="shared" ca="1" si="88"/>
        <v/>
      </c>
      <c r="B1851" s="190" t="str">
        <f ca="1">IF(LEFT('$Misc'!AP50,5)="ERROR","",IF(COUNTIF('CSV-Stat'!$E$7:$E$206,'$Misc'!AP50)&gt;0,'$Misc'!AP50,""))</f>
        <v/>
      </c>
      <c r="C1851" s="190" t="str">
        <f t="shared" ca="1" si="86"/>
        <v/>
      </c>
      <c r="D1851" s="190" t="str">
        <f t="shared" ca="1" si="87"/>
        <v/>
      </c>
      <c r="E1851" s="190"/>
    </row>
    <row r="1852" spans="1:5" ht="15">
      <c r="A1852" s="190" t="str">
        <f t="shared" ca="1" si="88"/>
        <v/>
      </c>
      <c r="B1852" s="190" t="str">
        <f ca="1">IF(LEFT('$Misc'!AP51,5)="ERROR","",IF(COUNTIF('CSV-Stat'!$E$7:$E$206,'$Misc'!AP51)&gt;0,'$Misc'!AP51,""))</f>
        <v/>
      </c>
      <c r="C1852" s="190" t="str">
        <f t="shared" ca="1" si="86"/>
        <v/>
      </c>
      <c r="D1852" s="190" t="str">
        <f t="shared" ca="1" si="87"/>
        <v/>
      </c>
      <c r="E1852" s="190"/>
    </row>
    <row r="1853" spans="1:5" ht="15">
      <c r="A1853" s="190" t="str">
        <f t="shared" ca="1" si="88"/>
        <v/>
      </c>
      <c r="B1853" s="190" t="str">
        <f ca="1">IF(LEFT('$Misc'!AP52,5)="ERROR","",IF(COUNTIF('CSV-Stat'!$E$7:$E$206,'$Misc'!AP52)&gt;0,'$Misc'!AP52,""))</f>
        <v/>
      </c>
      <c r="C1853" s="190" t="str">
        <f t="shared" ca="1" si="86"/>
        <v/>
      </c>
      <c r="D1853" s="190" t="str">
        <f t="shared" ca="1" si="87"/>
        <v/>
      </c>
      <c r="E1853" s="190"/>
    </row>
    <row r="1854" spans="1:5" ht="15">
      <c r="A1854" s="190" t="str">
        <f t="shared" ca="1" si="88"/>
        <v/>
      </c>
      <c r="B1854" s="190" t="str">
        <f ca="1">IF(LEFT('$Misc'!AP53,5)="ERROR","",IF(COUNTIF('CSV-Stat'!$E$7:$E$206,'$Misc'!AP53)&gt;0,'$Misc'!AP53,""))</f>
        <v/>
      </c>
      <c r="C1854" s="190" t="str">
        <f t="shared" ca="1" si="86"/>
        <v/>
      </c>
      <c r="D1854" s="190" t="str">
        <f t="shared" ca="1" si="87"/>
        <v/>
      </c>
      <c r="E1854" s="190"/>
    </row>
    <row r="1855" spans="1:5" ht="15">
      <c r="A1855" s="190" t="str">
        <f t="shared" ca="1" si="88"/>
        <v/>
      </c>
      <c r="B1855" s="190" t="str">
        <f ca="1">IF(LEFT('$Misc'!AP54,5)="ERROR","",IF(COUNTIF('CSV-Stat'!$E$7:$E$206,'$Misc'!AP54)&gt;0,'$Misc'!AP54,""))</f>
        <v/>
      </c>
      <c r="C1855" s="190" t="str">
        <f t="shared" ca="1" si="86"/>
        <v/>
      </c>
      <c r="D1855" s="190" t="str">
        <f t="shared" ca="1" si="87"/>
        <v/>
      </c>
      <c r="E1855" s="190"/>
    </row>
    <row r="1856" spans="1:5" ht="15">
      <c r="A1856" s="190" t="str">
        <f t="shared" ca="1" si="88"/>
        <v/>
      </c>
      <c r="B1856" s="190" t="str">
        <f ca="1">IF(LEFT('$Misc'!AP55,5)="ERROR","",IF(COUNTIF('CSV-Stat'!$E$7:$E$206,'$Misc'!AP55)&gt;0,'$Misc'!AP55,""))</f>
        <v/>
      </c>
      <c r="C1856" s="190" t="str">
        <f t="shared" ca="1" si="86"/>
        <v/>
      </c>
      <c r="D1856" s="190" t="str">
        <f t="shared" ca="1" si="87"/>
        <v/>
      </c>
      <c r="E1856" s="190"/>
    </row>
    <row r="1857" spans="1:5" ht="15">
      <c r="A1857" s="190" t="str">
        <f t="shared" ca="1" si="88"/>
        <v/>
      </c>
      <c r="B1857" s="190" t="str">
        <f ca="1">IF(LEFT('$Misc'!AP56,5)="ERROR","",IF(COUNTIF('CSV-Stat'!$E$7:$E$206,'$Misc'!AP56)&gt;0,'$Misc'!AP56,""))</f>
        <v/>
      </c>
      <c r="C1857" s="190" t="str">
        <f t="shared" ca="1" si="86"/>
        <v/>
      </c>
      <c r="D1857" s="190" t="str">
        <f t="shared" ca="1" si="87"/>
        <v/>
      </c>
      <c r="E1857" s="190"/>
    </row>
    <row r="1858" spans="1:5" ht="15">
      <c r="A1858" s="190" t="str">
        <f t="shared" si="88"/>
        <v/>
      </c>
      <c r="B1858" s="190" t="str">
        <f>IF(LEFT('$Misc'!AQ7,5)="ERROR","",IF(COUNTIF('CSV-Stat'!$E$7:$E$206,'$Misc'!AQ7)&gt;0,'$Misc'!AQ7,""))</f>
        <v/>
      </c>
      <c r="C1858" s="190" t="str">
        <f t="shared" si="86"/>
        <v/>
      </c>
      <c r="D1858" s="190" t="str">
        <f t="shared" si="87"/>
        <v/>
      </c>
      <c r="E1858" s="190"/>
    </row>
    <row r="1859" spans="1:5" ht="15">
      <c r="A1859" s="190" t="str">
        <f t="shared" si="88"/>
        <v/>
      </c>
      <c r="B1859" s="190" t="str">
        <f>IF(LEFT('$Misc'!AQ8,5)="ERROR","",IF(COUNTIF('CSV-Stat'!$E$7:$E$206,'$Misc'!AQ8)&gt;0,'$Misc'!AQ8,""))</f>
        <v/>
      </c>
      <c r="C1859" s="190" t="str">
        <f t="shared" si="86"/>
        <v/>
      </c>
      <c r="D1859" s="190" t="str">
        <f t="shared" si="87"/>
        <v/>
      </c>
      <c r="E1859" s="190"/>
    </row>
    <row r="1860" spans="1:5" ht="15">
      <c r="A1860" s="190" t="str">
        <f t="shared" si="88"/>
        <v/>
      </c>
      <c r="B1860" s="190" t="str">
        <f>IF(LEFT('$Misc'!AQ9,5)="ERROR","",IF(COUNTIF('CSV-Stat'!$E$7:$E$206,'$Misc'!AQ9)&gt;0,'$Misc'!AQ9,""))</f>
        <v/>
      </c>
      <c r="C1860" s="190" t="str">
        <f t="shared" si="86"/>
        <v/>
      </c>
      <c r="D1860" s="190" t="str">
        <f t="shared" si="87"/>
        <v/>
      </c>
      <c r="E1860" s="190"/>
    </row>
    <row r="1861" spans="1:5" ht="15">
      <c r="A1861" s="190" t="str">
        <f t="shared" si="88"/>
        <v/>
      </c>
      <c r="B1861" s="190" t="str">
        <f>IF(LEFT('$Misc'!AQ10,5)="ERROR","",IF(COUNTIF('CSV-Stat'!$E$7:$E$206,'$Misc'!AQ10)&gt;0,'$Misc'!AQ10,""))</f>
        <v/>
      </c>
      <c r="C1861" s="190" t="str">
        <f t="shared" si="86"/>
        <v/>
      </c>
      <c r="D1861" s="190" t="str">
        <f t="shared" si="87"/>
        <v/>
      </c>
      <c r="E1861" s="190"/>
    </row>
    <row r="1862" spans="1:5" ht="15">
      <c r="A1862" s="190" t="str">
        <f t="shared" si="88"/>
        <v/>
      </c>
      <c r="B1862" s="190" t="str">
        <f>IF(LEFT('$Misc'!AQ11,5)="ERROR","",IF(COUNTIF('CSV-Stat'!$E$7:$E$206,'$Misc'!AQ11)&gt;0,'$Misc'!AQ11,""))</f>
        <v/>
      </c>
      <c r="C1862" s="190" t="str">
        <f t="shared" si="86"/>
        <v/>
      </c>
      <c r="D1862" s="190" t="str">
        <f t="shared" si="87"/>
        <v/>
      </c>
      <c r="E1862" s="190"/>
    </row>
    <row r="1863" spans="1:5" ht="15">
      <c r="A1863" s="190" t="str">
        <f t="shared" si="88"/>
        <v/>
      </c>
      <c r="B1863" s="190" t="str">
        <f>IF(LEFT('$Misc'!AQ12,5)="ERROR","",IF(COUNTIF('CSV-Stat'!$E$7:$E$206,'$Misc'!AQ12)&gt;0,'$Misc'!AQ12,""))</f>
        <v/>
      </c>
      <c r="C1863" s="190" t="str">
        <f t="shared" si="86"/>
        <v/>
      </c>
      <c r="D1863" s="190" t="str">
        <f t="shared" si="87"/>
        <v/>
      </c>
      <c r="E1863" s="190"/>
    </row>
    <row r="1864" spans="1:5" ht="15">
      <c r="A1864" s="190" t="str">
        <f t="shared" si="88"/>
        <v/>
      </c>
      <c r="B1864" s="190" t="str">
        <f>IF(LEFT('$Misc'!AQ13,5)="ERROR","",IF(COUNTIF('CSV-Stat'!$E$7:$E$206,'$Misc'!AQ13)&gt;0,'$Misc'!AQ13,""))</f>
        <v/>
      </c>
      <c r="C1864" s="190" t="str">
        <f t="shared" ref="C1864:C1927" si="89">IF(B1864="","","Tstat Sch "&amp;RIGHT(LEFT(B1864,25),11)&amp;",")</f>
        <v/>
      </c>
      <c r="D1864" s="190" t="str">
        <f t="shared" ref="D1864:D1927" si="90">IF(B1864="","","Tstat Sch "&amp;LEFT(B1864,11)&amp;" ;")</f>
        <v/>
      </c>
      <c r="E1864" s="190"/>
    </row>
    <row r="1865" spans="1:5" ht="15">
      <c r="A1865" s="190" t="str">
        <f t="shared" si="88"/>
        <v/>
      </c>
      <c r="B1865" s="190" t="str">
        <f>IF(LEFT('$Misc'!AQ14,5)="ERROR","",IF(COUNTIF('CSV-Stat'!$E$7:$E$206,'$Misc'!AQ14)&gt;0,'$Misc'!AQ14,""))</f>
        <v/>
      </c>
      <c r="C1865" s="190" t="str">
        <f t="shared" si="89"/>
        <v/>
      </c>
      <c r="D1865" s="190" t="str">
        <f t="shared" si="90"/>
        <v/>
      </c>
      <c r="E1865" s="190"/>
    </row>
    <row r="1866" spans="1:5" ht="15">
      <c r="A1866" s="190" t="str">
        <f t="shared" si="88"/>
        <v/>
      </c>
      <c r="B1866" s="190" t="str">
        <f>IF(LEFT('$Misc'!AQ15,5)="ERROR","",IF(COUNTIF('CSV-Stat'!$E$7:$E$206,'$Misc'!AQ15)&gt;0,'$Misc'!AQ15,""))</f>
        <v/>
      </c>
      <c r="C1866" s="190" t="str">
        <f t="shared" si="89"/>
        <v/>
      </c>
      <c r="D1866" s="190" t="str">
        <f t="shared" si="90"/>
        <v/>
      </c>
      <c r="E1866" s="190"/>
    </row>
    <row r="1867" spans="1:5" ht="15">
      <c r="A1867" s="190" t="str">
        <f t="shared" si="88"/>
        <v/>
      </c>
      <c r="B1867" s="190" t="str">
        <f>IF(LEFT('$Misc'!AQ16,5)="ERROR","",IF(COUNTIF('CSV-Stat'!$E$7:$E$206,'$Misc'!AQ16)&gt;0,'$Misc'!AQ16,""))</f>
        <v/>
      </c>
      <c r="C1867" s="190" t="str">
        <f t="shared" si="89"/>
        <v/>
      </c>
      <c r="D1867" s="190" t="str">
        <f t="shared" si="90"/>
        <v/>
      </c>
      <c r="E1867" s="190"/>
    </row>
    <row r="1868" spans="1:5" ht="15">
      <c r="A1868" s="190" t="str">
        <f t="shared" si="88"/>
        <v/>
      </c>
      <c r="B1868" s="190" t="str">
        <f>IF(LEFT('$Misc'!AQ17,5)="ERROR","",IF(COUNTIF('CSV-Stat'!$E$7:$E$206,'$Misc'!AQ17)&gt;0,'$Misc'!AQ17,""))</f>
        <v/>
      </c>
      <c r="C1868" s="190" t="str">
        <f t="shared" si="89"/>
        <v/>
      </c>
      <c r="D1868" s="190" t="str">
        <f t="shared" si="90"/>
        <v/>
      </c>
      <c r="E1868" s="190"/>
    </row>
    <row r="1869" spans="1:5" ht="15">
      <c r="A1869" s="190" t="str">
        <f t="shared" si="88"/>
        <v/>
      </c>
      <c r="B1869" s="190" t="str">
        <f>IF(LEFT('$Misc'!AQ18,5)="ERROR","",IF(COUNTIF('CSV-Stat'!$E$7:$E$206,'$Misc'!AQ18)&gt;0,'$Misc'!AQ18,""))</f>
        <v/>
      </c>
      <c r="C1869" s="190" t="str">
        <f t="shared" si="89"/>
        <v/>
      </c>
      <c r="D1869" s="190" t="str">
        <f t="shared" si="90"/>
        <v/>
      </c>
      <c r="E1869" s="190"/>
    </row>
    <row r="1870" spans="1:5" ht="15">
      <c r="A1870" s="190" t="str">
        <f t="shared" si="88"/>
        <v/>
      </c>
      <c r="B1870" s="190" t="str">
        <f>IF(LEFT('$Misc'!AQ19,5)="ERROR","",IF(COUNTIF('CSV-Stat'!$E$7:$E$206,'$Misc'!AQ19)&gt;0,'$Misc'!AQ19,""))</f>
        <v/>
      </c>
      <c r="C1870" s="190" t="str">
        <f t="shared" si="89"/>
        <v/>
      </c>
      <c r="D1870" s="190" t="str">
        <f t="shared" si="90"/>
        <v/>
      </c>
      <c r="E1870" s="190"/>
    </row>
    <row r="1871" spans="1:5" ht="15">
      <c r="A1871" s="190" t="str">
        <f t="shared" si="88"/>
        <v/>
      </c>
      <c r="B1871" s="190" t="str">
        <f>IF(LEFT('$Misc'!AQ20,5)="ERROR","",IF(COUNTIF('CSV-Stat'!$E$7:$E$206,'$Misc'!AQ20)&gt;0,'$Misc'!AQ20,""))</f>
        <v/>
      </c>
      <c r="C1871" s="190" t="str">
        <f t="shared" si="89"/>
        <v/>
      </c>
      <c r="D1871" s="190" t="str">
        <f t="shared" si="90"/>
        <v/>
      </c>
      <c r="E1871" s="190"/>
    </row>
    <row r="1872" spans="1:5" ht="15">
      <c r="A1872" s="190" t="str">
        <f t="shared" si="88"/>
        <v/>
      </c>
      <c r="B1872" s="190" t="str">
        <f>IF(LEFT('$Misc'!AQ21,5)="ERROR","",IF(COUNTIF('CSV-Stat'!$E$7:$E$206,'$Misc'!AQ21)&gt;0,'$Misc'!AQ21,""))</f>
        <v/>
      </c>
      <c r="C1872" s="190" t="str">
        <f t="shared" si="89"/>
        <v/>
      </c>
      <c r="D1872" s="190" t="str">
        <f t="shared" si="90"/>
        <v/>
      </c>
      <c r="E1872" s="190"/>
    </row>
    <row r="1873" spans="1:5" ht="15">
      <c r="A1873" s="190" t="str">
        <f t="shared" si="88"/>
        <v/>
      </c>
      <c r="B1873" s="190" t="str">
        <f>IF(LEFT('$Misc'!AQ22,5)="ERROR","",IF(COUNTIF('CSV-Stat'!$E$7:$E$206,'$Misc'!AQ22)&gt;0,'$Misc'!AQ22,""))</f>
        <v/>
      </c>
      <c r="C1873" s="190" t="str">
        <f t="shared" si="89"/>
        <v/>
      </c>
      <c r="D1873" s="190" t="str">
        <f t="shared" si="90"/>
        <v/>
      </c>
      <c r="E1873" s="190"/>
    </row>
    <row r="1874" spans="1:5" ht="15">
      <c r="A1874" s="190" t="str">
        <f t="shared" si="88"/>
        <v/>
      </c>
      <c r="B1874" s="190" t="str">
        <f>IF(LEFT('$Misc'!AQ23,5)="ERROR","",IF(COUNTIF('CSV-Stat'!$E$7:$E$206,'$Misc'!AQ23)&gt;0,'$Misc'!AQ23,""))</f>
        <v/>
      </c>
      <c r="C1874" s="190" t="str">
        <f t="shared" si="89"/>
        <v/>
      </c>
      <c r="D1874" s="190" t="str">
        <f t="shared" si="90"/>
        <v/>
      </c>
      <c r="E1874" s="190"/>
    </row>
    <row r="1875" spans="1:5" ht="15">
      <c r="A1875" s="190" t="str">
        <f t="shared" si="88"/>
        <v/>
      </c>
      <c r="B1875" s="190" t="str">
        <f>IF(LEFT('$Misc'!AQ24,5)="ERROR","",IF(COUNTIF('CSV-Stat'!$E$7:$E$206,'$Misc'!AQ24)&gt;0,'$Misc'!AQ24,""))</f>
        <v/>
      </c>
      <c r="C1875" s="190" t="str">
        <f t="shared" si="89"/>
        <v/>
      </c>
      <c r="D1875" s="190" t="str">
        <f t="shared" si="90"/>
        <v/>
      </c>
      <c r="E1875" s="190"/>
    </row>
    <row r="1876" spans="1:5" ht="15">
      <c r="A1876" s="190" t="str">
        <f t="shared" si="88"/>
        <v/>
      </c>
      <c r="B1876" s="190" t="str">
        <f>IF(LEFT('$Misc'!AQ25,5)="ERROR","",IF(COUNTIF('CSV-Stat'!$E$7:$E$206,'$Misc'!AQ25)&gt;0,'$Misc'!AQ25,""))</f>
        <v/>
      </c>
      <c r="C1876" s="190" t="str">
        <f t="shared" si="89"/>
        <v/>
      </c>
      <c r="D1876" s="190" t="str">
        <f t="shared" si="90"/>
        <v/>
      </c>
      <c r="E1876" s="190"/>
    </row>
    <row r="1877" spans="1:5" ht="15">
      <c r="A1877" s="190" t="str">
        <f t="shared" si="88"/>
        <v/>
      </c>
      <c r="B1877" s="190" t="str">
        <f>IF(LEFT('$Misc'!AQ26,5)="ERROR","",IF(COUNTIF('CSV-Stat'!$E$7:$E$206,'$Misc'!AQ26)&gt;0,'$Misc'!AQ26,""))</f>
        <v/>
      </c>
      <c r="C1877" s="190" t="str">
        <f t="shared" si="89"/>
        <v/>
      </c>
      <c r="D1877" s="190" t="str">
        <f t="shared" si="90"/>
        <v/>
      </c>
      <c r="E1877" s="190"/>
    </row>
    <row r="1878" spans="1:5" ht="15">
      <c r="A1878" s="190" t="str">
        <f t="shared" si="88"/>
        <v/>
      </c>
      <c r="B1878" s="190" t="str">
        <f>IF(LEFT('$Misc'!AQ27,5)="ERROR","",IF(COUNTIF('CSV-Stat'!$E$7:$E$206,'$Misc'!AQ27)&gt;0,'$Misc'!AQ27,""))</f>
        <v/>
      </c>
      <c r="C1878" s="190" t="str">
        <f t="shared" si="89"/>
        <v/>
      </c>
      <c r="D1878" s="190" t="str">
        <f t="shared" si="90"/>
        <v/>
      </c>
      <c r="E1878" s="190"/>
    </row>
    <row r="1879" spans="1:5" ht="15">
      <c r="A1879" s="190" t="str">
        <f t="shared" si="88"/>
        <v/>
      </c>
      <c r="B1879" s="190" t="str">
        <f>IF(LEFT('$Misc'!AQ28,5)="ERROR","",IF(COUNTIF('CSV-Stat'!$E$7:$E$206,'$Misc'!AQ28)&gt;0,'$Misc'!AQ28,""))</f>
        <v/>
      </c>
      <c r="C1879" s="190" t="str">
        <f t="shared" si="89"/>
        <v/>
      </c>
      <c r="D1879" s="190" t="str">
        <f t="shared" si="90"/>
        <v/>
      </c>
      <c r="E1879" s="190"/>
    </row>
    <row r="1880" spans="1:5" ht="15">
      <c r="A1880" s="190" t="str">
        <f t="shared" si="88"/>
        <v/>
      </c>
      <c r="B1880" s="190" t="str">
        <f>IF(LEFT('$Misc'!AQ29,5)="ERROR","",IF(COUNTIF('CSV-Stat'!$E$7:$E$206,'$Misc'!AQ29)&gt;0,'$Misc'!AQ29,""))</f>
        <v/>
      </c>
      <c r="C1880" s="190" t="str">
        <f t="shared" si="89"/>
        <v/>
      </c>
      <c r="D1880" s="190" t="str">
        <f t="shared" si="90"/>
        <v/>
      </c>
      <c r="E1880" s="190"/>
    </row>
    <row r="1881" spans="1:5" ht="15">
      <c r="A1881" s="190" t="str">
        <f t="shared" si="88"/>
        <v/>
      </c>
      <c r="B1881" s="190" t="str">
        <f>IF(LEFT('$Misc'!AQ30,5)="ERROR","",IF(COUNTIF('CSV-Stat'!$E$7:$E$206,'$Misc'!AQ30)&gt;0,'$Misc'!AQ30,""))</f>
        <v/>
      </c>
      <c r="C1881" s="190" t="str">
        <f t="shared" si="89"/>
        <v/>
      </c>
      <c r="D1881" s="190" t="str">
        <f t="shared" si="90"/>
        <v/>
      </c>
      <c r="E1881" s="190"/>
    </row>
    <row r="1882" spans="1:5" ht="15">
      <c r="A1882" s="190" t="str">
        <f t="shared" si="88"/>
        <v/>
      </c>
      <c r="B1882" s="190" t="str">
        <f>IF(LEFT('$Misc'!AQ31,5)="ERROR","",IF(COUNTIF('CSV-Stat'!$E$7:$E$206,'$Misc'!AQ31)&gt;0,'$Misc'!AQ31,""))</f>
        <v/>
      </c>
      <c r="C1882" s="190" t="str">
        <f t="shared" si="89"/>
        <v/>
      </c>
      <c r="D1882" s="190" t="str">
        <f t="shared" si="90"/>
        <v/>
      </c>
      <c r="E1882" s="190"/>
    </row>
    <row r="1883" spans="1:5" ht="15">
      <c r="A1883" s="190" t="str">
        <f t="shared" si="88"/>
        <v/>
      </c>
      <c r="B1883" s="190" t="str">
        <f>IF(LEFT('$Misc'!AQ32,5)="ERROR","",IF(COUNTIF('CSV-Stat'!$E$7:$E$206,'$Misc'!AQ32)&gt;0,'$Misc'!AQ32,""))</f>
        <v/>
      </c>
      <c r="C1883" s="190" t="str">
        <f t="shared" si="89"/>
        <v/>
      </c>
      <c r="D1883" s="190" t="str">
        <f t="shared" si="90"/>
        <v/>
      </c>
      <c r="E1883" s="190"/>
    </row>
    <row r="1884" spans="1:5" ht="15">
      <c r="A1884" s="190" t="str">
        <f t="shared" si="88"/>
        <v/>
      </c>
      <c r="B1884" s="190" t="str">
        <f>IF(LEFT('$Misc'!AQ33,5)="ERROR","",IF(COUNTIF('CSV-Stat'!$E$7:$E$206,'$Misc'!AQ33)&gt;0,'$Misc'!AQ33,""))</f>
        <v/>
      </c>
      <c r="C1884" s="190" t="str">
        <f t="shared" si="89"/>
        <v/>
      </c>
      <c r="D1884" s="190" t="str">
        <f t="shared" si="90"/>
        <v/>
      </c>
      <c r="E1884" s="190"/>
    </row>
    <row r="1885" spans="1:5" ht="15">
      <c r="A1885" s="190" t="str">
        <f t="shared" si="88"/>
        <v/>
      </c>
      <c r="B1885" s="190" t="str">
        <f>IF(LEFT('$Misc'!AQ34,5)="ERROR","",IF(COUNTIF('CSV-Stat'!$E$7:$E$206,'$Misc'!AQ34)&gt;0,'$Misc'!AQ34,""))</f>
        <v/>
      </c>
      <c r="C1885" s="190" t="str">
        <f t="shared" si="89"/>
        <v/>
      </c>
      <c r="D1885" s="190" t="str">
        <f t="shared" si="90"/>
        <v/>
      </c>
      <c r="E1885" s="190"/>
    </row>
    <row r="1886" spans="1:5" ht="15">
      <c r="A1886" s="190" t="str">
        <f t="shared" si="88"/>
        <v/>
      </c>
      <c r="B1886" s="190" t="str">
        <f>IF(LEFT('$Misc'!AQ35,5)="ERROR","",IF(COUNTIF('CSV-Stat'!$E$7:$E$206,'$Misc'!AQ35)&gt;0,'$Misc'!AQ35,""))</f>
        <v/>
      </c>
      <c r="C1886" s="190" t="str">
        <f t="shared" si="89"/>
        <v/>
      </c>
      <c r="D1886" s="190" t="str">
        <f t="shared" si="90"/>
        <v/>
      </c>
      <c r="E1886" s="190"/>
    </row>
    <row r="1887" spans="1:5" ht="15">
      <c r="A1887" s="190" t="str">
        <f t="shared" si="88"/>
        <v/>
      </c>
      <c r="B1887" s="190" t="str">
        <f>IF(LEFT('$Misc'!AQ36,5)="ERROR","",IF(COUNTIF('CSV-Stat'!$E$7:$E$206,'$Misc'!AQ36)&gt;0,'$Misc'!AQ36,""))</f>
        <v/>
      </c>
      <c r="C1887" s="190" t="str">
        <f t="shared" si="89"/>
        <v/>
      </c>
      <c r="D1887" s="190" t="str">
        <f t="shared" si="90"/>
        <v/>
      </c>
      <c r="E1887" s="190"/>
    </row>
    <row r="1888" spans="1:5" ht="15">
      <c r="A1888" s="190" t="str">
        <f t="shared" si="88"/>
        <v/>
      </c>
      <c r="B1888" s="190" t="str">
        <f>IF(LEFT('$Misc'!AQ37,5)="ERROR","",IF(COUNTIF('CSV-Stat'!$E$7:$E$206,'$Misc'!AQ37)&gt;0,'$Misc'!AQ37,""))</f>
        <v/>
      </c>
      <c r="C1888" s="190" t="str">
        <f t="shared" si="89"/>
        <v/>
      </c>
      <c r="D1888" s="190" t="str">
        <f t="shared" si="90"/>
        <v/>
      </c>
      <c r="E1888" s="190"/>
    </row>
    <row r="1889" spans="1:5" ht="15">
      <c r="A1889" s="190" t="str">
        <f t="shared" si="88"/>
        <v/>
      </c>
      <c r="B1889" s="190" t="str">
        <f>IF(LEFT('$Misc'!AQ38,5)="ERROR","",IF(COUNTIF('CSV-Stat'!$E$7:$E$206,'$Misc'!AQ38)&gt;0,'$Misc'!AQ38,""))</f>
        <v/>
      </c>
      <c r="C1889" s="190" t="str">
        <f t="shared" si="89"/>
        <v/>
      </c>
      <c r="D1889" s="190" t="str">
        <f t="shared" si="90"/>
        <v/>
      </c>
      <c r="E1889" s="190"/>
    </row>
    <row r="1890" spans="1:5" ht="15">
      <c r="A1890" s="190" t="str">
        <f t="shared" si="88"/>
        <v/>
      </c>
      <c r="B1890" s="190" t="str">
        <f>IF(LEFT('$Misc'!AQ39,5)="ERROR","",IF(COUNTIF('CSV-Stat'!$E$7:$E$206,'$Misc'!AQ39)&gt;0,'$Misc'!AQ39,""))</f>
        <v/>
      </c>
      <c r="C1890" s="190" t="str">
        <f t="shared" si="89"/>
        <v/>
      </c>
      <c r="D1890" s="190" t="str">
        <f t="shared" si="90"/>
        <v/>
      </c>
      <c r="E1890" s="190"/>
    </row>
    <row r="1891" spans="1:5" ht="15">
      <c r="A1891" s="190" t="str">
        <f t="shared" si="88"/>
        <v/>
      </c>
      <c r="B1891" s="190" t="str">
        <f>IF(LEFT('$Misc'!AQ40,5)="ERROR","",IF(COUNTIF('CSV-Stat'!$E$7:$E$206,'$Misc'!AQ40)&gt;0,'$Misc'!AQ40,""))</f>
        <v/>
      </c>
      <c r="C1891" s="190" t="str">
        <f t="shared" si="89"/>
        <v/>
      </c>
      <c r="D1891" s="190" t="str">
        <f t="shared" si="90"/>
        <v/>
      </c>
      <c r="E1891" s="190"/>
    </row>
    <row r="1892" spans="1:5" ht="15">
      <c r="A1892" s="190" t="str">
        <f t="shared" si="88"/>
        <v/>
      </c>
      <c r="B1892" s="190" t="str">
        <f>IF(LEFT('$Misc'!AQ41,5)="ERROR","",IF(COUNTIF('CSV-Stat'!$E$7:$E$206,'$Misc'!AQ41)&gt;0,'$Misc'!AQ41,""))</f>
        <v/>
      </c>
      <c r="C1892" s="190" t="str">
        <f t="shared" si="89"/>
        <v/>
      </c>
      <c r="D1892" s="190" t="str">
        <f t="shared" si="90"/>
        <v/>
      </c>
      <c r="E1892" s="190"/>
    </row>
    <row r="1893" spans="1:5" ht="15">
      <c r="A1893" s="190" t="str">
        <f t="shared" ca="1" si="88"/>
        <v/>
      </c>
      <c r="B1893" s="190" t="str">
        <f ca="1">IF(LEFT('$Misc'!AQ42,5)="ERROR","",IF(COUNTIF('CSV-Stat'!$E$7:$E$206,'$Misc'!AQ42)&gt;0,'$Misc'!AQ42,""))</f>
        <v/>
      </c>
      <c r="C1893" s="190" t="str">
        <f t="shared" ca="1" si="89"/>
        <v/>
      </c>
      <c r="D1893" s="190" t="str">
        <f t="shared" ca="1" si="90"/>
        <v/>
      </c>
      <c r="E1893" s="190"/>
    </row>
    <row r="1894" spans="1:5" ht="15">
      <c r="A1894" s="190" t="str">
        <f t="shared" ca="1" si="88"/>
        <v/>
      </c>
      <c r="B1894" s="190" t="str">
        <f ca="1">IF(LEFT('$Misc'!AQ43,5)="ERROR","",IF(COUNTIF('CSV-Stat'!$E$7:$E$206,'$Misc'!AQ43)&gt;0,'$Misc'!AQ43,""))</f>
        <v/>
      </c>
      <c r="C1894" s="190" t="str">
        <f t="shared" ca="1" si="89"/>
        <v/>
      </c>
      <c r="D1894" s="190" t="str">
        <f t="shared" ca="1" si="90"/>
        <v/>
      </c>
      <c r="E1894" s="190"/>
    </row>
    <row r="1895" spans="1:5" ht="15">
      <c r="A1895" s="190" t="str">
        <f t="shared" ca="1" si="88"/>
        <v/>
      </c>
      <c r="B1895" s="190" t="str">
        <f ca="1">IF(LEFT('$Misc'!AQ44,5)="ERROR","",IF(COUNTIF('CSV-Stat'!$E$7:$E$206,'$Misc'!AQ44)&gt;0,'$Misc'!AQ44,""))</f>
        <v/>
      </c>
      <c r="C1895" s="190" t="str">
        <f t="shared" ca="1" si="89"/>
        <v/>
      </c>
      <c r="D1895" s="190" t="str">
        <f t="shared" ca="1" si="90"/>
        <v/>
      </c>
      <c r="E1895" s="190"/>
    </row>
    <row r="1896" spans="1:5" ht="15">
      <c r="A1896" s="190" t="str">
        <f t="shared" ca="1" si="88"/>
        <v/>
      </c>
      <c r="B1896" s="190" t="str">
        <f ca="1">IF(LEFT('$Misc'!AQ45,5)="ERROR","",IF(COUNTIF('CSV-Stat'!$E$7:$E$206,'$Misc'!AQ45)&gt;0,'$Misc'!AQ45,""))</f>
        <v/>
      </c>
      <c r="C1896" s="190" t="str">
        <f t="shared" ca="1" si="89"/>
        <v/>
      </c>
      <c r="D1896" s="190" t="str">
        <f t="shared" ca="1" si="90"/>
        <v/>
      </c>
      <c r="E1896" s="190"/>
    </row>
    <row r="1897" spans="1:5" ht="15">
      <c r="A1897" s="190" t="str">
        <f t="shared" ca="1" si="88"/>
        <v/>
      </c>
      <c r="B1897" s="190" t="str">
        <f ca="1">IF(LEFT('$Misc'!AQ46,5)="ERROR","",IF(COUNTIF('CSV-Stat'!$E$7:$E$206,'$Misc'!AQ46)&gt;0,'$Misc'!AQ46,""))</f>
        <v/>
      </c>
      <c r="C1897" s="190" t="str">
        <f t="shared" ca="1" si="89"/>
        <v/>
      </c>
      <c r="D1897" s="190" t="str">
        <f t="shared" ca="1" si="90"/>
        <v/>
      </c>
      <c r="E1897" s="190"/>
    </row>
    <row r="1898" spans="1:5" ht="15">
      <c r="A1898" s="190" t="str">
        <f t="shared" ca="1" si="88"/>
        <v/>
      </c>
      <c r="B1898" s="190" t="str">
        <f ca="1">IF(LEFT('$Misc'!AQ47,5)="ERROR","",IF(COUNTIF('CSV-Stat'!$E$7:$E$206,'$Misc'!AQ47)&gt;0,'$Misc'!AQ47,""))</f>
        <v/>
      </c>
      <c r="C1898" s="190" t="str">
        <f t="shared" ca="1" si="89"/>
        <v/>
      </c>
      <c r="D1898" s="190" t="str">
        <f t="shared" ca="1" si="90"/>
        <v/>
      </c>
      <c r="E1898" s="190"/>
    </row>
    <row r="1899" spans="1:5" ht="15">
      <c r="A1899" s="190" t="str">
        <f t="shared" ca="1" si="88"/>
        <v/>
      </c>
      <c r="B1899" s="190" t="str">
        <f ca="1">IF(LEFT('$Misc'!AQ48,5)="ERROR","",IF(COUNTIF('CSV-Stat'!$E$7:$E$206,'$Misc'!AQ48)&gt;0,'$Misc'!AQ48,""))</f>
        <v/>
      </c>
      <c r="C1899" s="190" t="str">
        <f t="shared" ca="1" si="89"/>
        <v/>
      </c>
      <c r="D1899" s="190" t="str">
        <f t="shared" ca="1" si="90"/>
        <v/>
      </c>
      <c r="E1899" s="190"/>
    </row>
    <row r="1900" spans="1:5" ht="15">
      <c r="A1900" s="190" t="str">
        <f t="shared" ca="1" si="88"/>
        <v/>
      </c>
      <c r="B1900" s="190" t="str">
        <f ca="1">IF(LEFT('$Misc'!AQ49,5)="ERROR","",IF(COUNTIF('CSV-Stat'!$E$7:$E$206,'$Misc'!AQ49)&gt;0,'$Misc'!AQ49,""))</f>
        <v/>
      </c>
      <c r="C1900" s="190" t="str">
        <f t="shared" ca="1" si="89"/>
        <v/>
      </c>
      <c r="D1900" s="190" t="str">
        <f t="shared" ca="1" si="90"/>
        <v/>
      </c>
      <c r="E1900" s="190"/>
    </row>
    <row r="1901" spans="1:5" ht="15">
      <c r="A1901" s="190" t="str">
        <f t="shared" ca="1" si="88"/>
        <v/>
      </c>
      <c r="B1901" s="190" t="str">
        <f ca="1">IF(LEFT('$Misc'!AQ50,5)="ERROR","",IF(COUNTIF('CSV-Stat'!$E$7:$E$206,'$Misc'!AQ50)&gt;0,'$Misc'!AQ50,""))</f>
        <v/>
      </c>
      <c r="C1901" s="190" t="str">
        <f t="shared" ca="1" si="89"/>
        <v/>
      </c>
      <c r="D1901" s="190" t="str">
        <f t="shared" ca="1" si="90"/>
        <v/>
      </c>
      <c r="E1901" s="190"/>
    </row>
    <row r="1902" spans="1:5" ht="15">
      <c r="A1902" s="190" t="str">
        <f t="shared" ca="1" si="88"/>
        <v/>
      </c>
      <c r="B1902" s="190" t="str">
        <f ca="1">IF(LEFT('$Misc'!AQ51,5)="ERROR","",IF(COUNTIF('CSV-Stat'!$E$7:$E$206,'$Misc'!AQ51)&gt;0,'$Misc'!AQ51,""))</f>
        <v/>
      </c>
      <c r="C1902" s="190" t="str">
        <f t="shared" ca="1" si="89"/>
        <v/>
      </c>
      <c r="D1902" s="190" t="str">
        <f t="shared" ca="1" si="90"/>
        <v/>
      </c>
      <c r="E1902" s="190"/>
    </row>
    <row r="1903" spans="1:5" ht="15">
      <c r="A1903" s="190" t="str">
        <f t="shared" ca="1" si="88"/>
        <v/>
      </c>
      <c r="B1903" s="190" t="str">
        <f ca="1">IF(LEFT('$Misc'!AQ52,5)="ERROR","",IF(COUNTIF('CSV-Stat'!$E$7:$E$206,'$Misc'!AQ52)&gt;0,'$Misc'!AQ52,""))</f>
        <v/>
      </c>
      <c r="C1903" s="190" t="str">
        <f t="shared" ca="1" si="89"/>
        <v/>
      </c>
      <c r="D1903" s="190" t="str">
        <f t="shared" ca="1" si="90"/>
        <v/>
      </c>
      <c r="E1903" s="190"/>
    </row>
    <row r="1904" spans="1:5" ht="15">
      <c r="A1904" s="190" t="str">
        <f t="shared" ca="1" si="88"/>
        <v/>
      </c>
      <c r="B1904" s="190" t="str">
        <f ca="1">IF(LEFT('$Misc'!AQ53,5)="ERROR","",IF(COUNTIF('CSV-Stat'!$E$7:$E$206,'$Misc'!AQ53)&gt;0,'$Misc'!AQ53,""))</f>
        <v/>
      </c>
      <c r="C1904" s="190" t="str">
        <f t="shared" ca="1" si="89"/>
        <v/>
      </c>
      <c r="D1904" s="190" t="str">
        <f t="shared" ca="1" si="90"/>
        <v/>
      </c>
      <c r="E1904" s="190"/>
    </row>
    <row r="1905" spans="1:5" ht="15">
      <c r="A1905" s="190" t="str">
        <f t="shared" ca="1" si="88"/>
        <v/>
      </c>
      <c r="B1905" s="190" t="str">
        <f ca="1">IF(LEFT('$Misc'!AQ54,5)="ERROR","",IF(COUNTIF('CSV-Stat'!$E$7:$E$206,'$Misc'!AQ54)&gt;0,'$Misc'!AQ54,""))</f>
        <v/>
      </c>
      <c r="C1905" s="190" t="str">
        <f t="shared" ca="1" si="89"/>
        <v/>
      </c>
      <c r="D1905" s="190" t="str">
        <f t="shared" ca="1" si="90"/>
        <v/>
      </c>
      <c r="E1905" s="190"/>
    </row>
    <row r="1906" spans="1:5" ht="15">
      <c r="A1906" s="190" t="str">
        <f t="shared" ca="1" si="88"/>
        <v/>
      </c>
      <c r="B1906" s="190" t="str">
        <f ca="1">IF(LEFT('$Misc'!AQ55,5)="ERROR","",IF(COUNTIF('CSV-Stat'!$E$7:$E$206,'$Misc'!AQ55)&gt;0,'$Misc'!AQ55,""))</f>
        <v/>
      </c>
      <c r="C1906" s="190" t="str">
        <f t="shared" ca="1" si="89"/>
        <v/>
      </c>
      <c r="D1906" s="190" t="str">
        <f t="shared" ca="1" si="90"/>
        <v/>
      </c>
      <c r="E1906" s="190"/>
    </row>
    <row r="1907" spans="1:5" ht="15">
      <c r="A1907" s="190" t="str">
        <f t="shared" ca="1" si="88"/>
        <v/>
      </c>
      <c r="B1907" s="190" t="str">
        <f ca="1">IF(LEFT('$Misc'!AQ56,5)="ERROR","",IF(COUNTIF('CSV-Stat'!$E$7:$E$206,'$Misc'!AQ56)&gt;0,'$Misc'!AQ56,""))</f>
        <v/>
      </c>
      <c r="C1907" s="190" t="str">
        <f t="shared" ca="1" si="89"/>
        <v/>
      </c>
      <c r="D1907" s="190" t="str">
        <f t="shared" ca="1" si="90"/>
        <v/>
      </c>
      <c r="E1907" s="190"/>
    </row>
    <row r="1908" spans="1:5" ht="15">
      <c r="A1908" s="190" t="str">
        <f t="shared" si="88"/>
        <v/>
      </c>
      <c r="B1908" s="190" t="str">
        <f>IF(LEFT('$Misc'!AR7,5)="ERROR","",IF(COUNTIF('CSV-Stat'!$E$7:$E$206,'$Misc'!AR7)&gt;0,'$Misc'!AR7,""))</f>
        <v/>
      </c>
      <c r="C1908" s="190" t="str">
        <f t="shared" si="89"/>
        <v/>
      </c>
      <c r="D1908" s="190" t="str">
        <f t="shared" si="90"/>
        <v/>
      </c>
      <c r="E1908" s="190"/>
    </row>
    <row r="1909" spans="1:5" ht="15">
      <c r="A1909" s="190" t="str">
        <f t="shared" si="88"/>
        <v/>
      </c>
      <c r="B1909" s="190" t="str">
        <f>IF(LEFT('$Misc'!AR8,5)="ERROR","",IF(COUNTIF('CSV-Stat'!$E$7:$E$206,'$Misc'!AR8)&gt;0,'$Misc'!AR8,""))</f>
        <v/>
      </c>
      <c r="C1909" s="190" t="str">
        <f t="shared" si="89"/>
        <v/>
      </c>
      <c r="D1909" s="190" t="str">
        <f t="shared" si="90"/>
        <v/>
      </c>
      <c r="E1909" s="190"/>
    </row>
    <row r="1910" spans="1:5" ht="15">
      <c r="A1910" s="190" t="str">
        <f t="shared" si="88"/>
        <v/>
      </c>
      <c r="B1910" s="190" t="str">
        <f>IF(LEFT('$Misc'!AR9,5)="ERROR","",IF(COUNTIF('CSV-Stat'!$E$7:$E$206,'$Misc'!AR9)&gt;0,'$Misc'!AR9,""))</f>
        <v/>
      </c>
      <c r="C1910" s="190" t="str">
        <f t="shared" si="89"/>
        <v/>
      </c>
      <c r="D1910" s="190" t="str">
        <f t="shared" si="90"/>
        <v/>
      </c>
      <c r="E1910" s="190"/>
    </row>
    <row r="1911" spans="1:5" ht="15">
      <c r="A1911" s="190" t="str">
        <f t="shared" si="88"/>
        <v/>
      </c>
      <c r="B1911" s="190" t="str">
        <f>IF(LEFT('$Misc'!AR10,5)="ERROR","",IF(COUNTIF('CSV-Stat'!$E$7:$E$206,'$Misc'!AR10)&gt;0,'$Misc'!AR10,""))</f>
        <v/>
      </c>
      <c r="C1911" s="190" t="str">
        <f t="shared" si="89"/>
        <v/>
      </c>
      <c r="D1911" s="190" t="str">
        <f t="shared" si="90"/>
        <v/>
      </c>
      <c r="E1911" s="190"/>
    </row>
    <row r="1912" spans="1:5" ht="15">
      <c r="A1912" s="190" t="str">
        <f t="shared" si="88"/>
        <v/>
      </c>
      <c r="B1912" s="190" t="str">
        <f>IF(LEFT('$Misc'!AR11,5)="ERROR","",IF(COUNTIF('CSV-Stat'!$E$7:$E$206,'$Misc'!AR11)&gt;0,'$Misc'!AR11,""))</f>
        <v/>
      </c>
      <c r="C1912" s="190" t="str">
        <f t="shared" si="89"/>
        <v/>
      </c>
      <c r="D1912" s="190" t="str">
        <f t="shared" si="90"/>
        <v/>
      </c>
      <c r="E1912" s="190"/>
    </row>
    <row r="1913" spans="1:5" ht="15">
      <c r="A1913" s="190" t="str">
        <f t="shared" si="88"/>
        <v/>
      </c>
      <c r="B1913" s="190" t="str">
        <f>IF(LEFT('$Misc'!AR12,5)="ERROR","",IF(COUNTIF('CSV-Stat'!$E$7:$E$206,'$Misc'!AR12)&gt;0,'$Misc'!AR12,""))</f>
        <v/>
      </c>
      <c r="C1913" s="190" t="str">
        <f t="shared" si="89"/>
        <v/>
      </c>
      <c r="D1913" s="190" t="str">
        <f t="shared" si="90"/>
        <v/>
      </c>
      <c r="E1913" s="190"/>
    </row>
    <row r="1914" spans="1:5" ht="15">
      <c r="A1914" s="190" t="str">
        <f t="shared" ref="A1914:A1977" si="91">IF(B1914="","","ThermostatSetpoint:DualSetpoint,")</f>
        <v/>
      </c>
      <c r="B1914" s="190" t="str">
        <f>IF(LEFT('$Misc'!AR13,5)="ERROR","",IF(COUNTIF('CSV-Stat'!$E$7:$E$206,'$Misc'!AR13)&gt;0,'$Misc'!AR13,""))</f>
        <v/>
      </c>
      <c r="C1914" s="190" t="str">
        <f t="shared" si="89"/>
        <v/>
      </c>
      <c r="D1914" s="190" t="str">
        <f t="shared" si="90"/>
        <v/>
      </c>
      <c r="E1914" s="190"/>
    </row>
    <row r="1915" spans="1:5" ht="15">
      <c r="A1915" s="190" t="str">
        <f t="shared" si="91"/>
        <v/>
      </c>
      <c r="B1915" s="190" t="str">
        <f>IF(LEFT('$Misc'!AR14,5)="ERROR","",IF(COUNTIF('CSV-Stat'!$E$7:$E$206,'$Misc'!AR14)&gt;0,'$Misc'!AR14,""))</f>
        <v/>
      </c>
      <c r="C1915" s="190" t="str">
        <f t="shared" si="89"/>
        <v/>
      </c>
      <c r="D1915" s="190" t="str">
        <f t="shared" si="90"/>
        <v/>
      </c>
      <c r="E1915" s="190"/>
    </row>
    <row r="1916" spans="1:5" ht="15">
      <c r="A1916" s="190" t="str">
        <f t="shared" si="91"/>
        <v/>
      </c>
      <c r="B1916" s="190" t="str">
        <f>IF(LEFT('$Misc'!AR15,5)="ERROR","",IF(COUNTIF('CSV-Stat'!$E$7:$E$206,'$Misc'!AR15)&gt;0,'$Misc'!AR15,""))</f>
        <v/>
      </c>
      <c r="C1916" s="190" t="str">
        <f t="shared" si="89"/>
        <v/>
      </c>
      <c r="D1916" s="190" t="str">
        <f t="shared" si="90"/>
        <v/>
      </c>
      <c r="E1916" s="190"/>
    </row>
    <row r="1917" spans="1:5" ht="15">
      <c r="A1917" s="190" t="str">
        <f t="shared" si="91"/>
        <v/>
      </c>
      <c r="B1917" s="190" t="str">
        <f>IF(LEFT('$Misc'!AR16,5)="ERROR","",IF(COUNTIF('CSV-Stat'!$E$7:$E$206,'$Misc'!AR16)&gt;0,'$Misc'!AR16,""))</f>
        <v/>
      </c>
      <c r="C1917" s="190" t="str">
        <f t="shared" si="89"/>
        <v/>
      </c>
      <c r="D1917" s="190" t="str">
        <f t="shared" si="90"/>
        <v/>
      </c>
      <c r="E1917" s="190"/>
    </row>
    <row r="1918" spans="1:5" ht="15">
      <c r="A1918" s="190" t="str">
        <f t="shared" si="91"/>
        <v/>
      </c>
      <c r="B1918" s="190" t="str">
        <f>IF(LEFT('$Misc'!AR17,5)="ERROR","",IF(COUNTIF('CSV-Stat'!$E$7:$E$206,'$Misc'!AR17)&gt;0,'$Misc'!AR17,""))</f>
        <v/>
      </c>
      <c r="C1918" s="190" t="str">
        <f t="shared" si="89"/>
        <v/>
      </c>
      <c r="D1918" s="190" t="str">
        <f t="shared" si="90"/>
        <v/>
      </c>
      <c r="E1918" s="190"/>
    </row>
    <row r="1919" spans="1:5" ht="15">
      <c r="A1919" s="190" t="str">
        <f t="shared" si="91"/>
        <v/>
      </c>
      <c r="B1919" s="190" t="str">
        <f>IF(LEFT('$Misc'!AR18,5)="ERROR","",IF(COUNTIF('CSV-Stat'!$E$7:$E$206,'$Misc'!AR18)&gt;0,'$Misc'!AR18,""))</f>
        <v/>
      </c>
      <c r="C1919" s="190" t="str">
        <f t="shared" si="89"/>
        <v/>
      </c>
      <c r="D1919" s="190" t="str">
        <f t="shared" si="90"/>
        <v/>
      </c>
      <c r="E1919" s="190"/>
    </row>
    <row r="1920" spans="1:5" ht="15">
      <c r="A1920" s="190" t="str">
        <f t="shared" si="91"/>
        <v/>
      </c>
      <c r="B1920" s="190" t="str">
        <f>IF(LEFT('$Misc'!AR19,5)="ERROR","",IF(COUNTIF('CSV-Stat'!$E$7:$E$206,'$Misc'!AR19)&gt;0,'$Misc'!AR19,""))</f>
        <v/>
      </c>
      <c r="C1920" s="190" t="str">
        <f t="shared" si="89"/>
        <v/>
      </c>
      <c r="D1920" s="190" t="str">
        <f t="shared" si="90"/>
        <v/>
      </c>
      <c r="E1920" s="190"/>
    </row>
    <row r="1921" spans="1:5" ht="15">
      <c r="A1921" s="190" t="str">
        <f t="shared" si="91"/>
        <v/>
      </c>
      <c r="B1921" s="190" t="str">
        <f>IF(LEFT('$Misc'!AR20,5)="ERROR","",IF(COUNTIF('CSV-Stat'!$E$7:$E$206,'$Misc'!AR20)&gt;0,'$Misc'!AR20,""))</f>
        <v/>
      </c>
      <c r="C1921" s="190" t="str">
        <f t="shared" si="89"/>
        <v/>
      </c>
      <c r="D1921" s="190" t="str">
        <f t="shared" si="90"/>
        <v/>
      </c>
      <c r="E1921" s="190"/>
    </row>
    <row r="1922" spans="1:5" ht="15">
      <c r="A1922" s="190" t="str">
        <f t="shared" si="91"/>
        <v/>
      </c>
      <c r="B1922" s="190" t="str">
        <f>IF(LEFT('$Misc'!AR21,5)="ERROR","",IF(COUNTIF('CSV-Stat'!$E$7:$E$206,'$Misc'!AR21)&gt;0,'$Misc'!AR21,""))</f>
        <v/>
      </c>
      <c r="C1922" s="190" t="str">
        <f t="shared" si="89"/>
        <v/>
      </c>
      <c r="D1922" s="190" t="str">
        <f t="shared" si="90"/>
        <v/>
      </c>
      <c r="E1922" s="190"/>
    </row>
    <row r="1923" spans="1:5" ht="15">
      <c r="A1923" s="190" t="str">
        <f t="shared" si="91"/>
        <v/>
      </c>
      <c r="B1923" s="190" t="str">
        <f>IF(LEFT('$Misc'!AR22,5)="ERROR","",IF(COUNTIF('CSV-Stat'!$E$7:$E$206,'$Misc'!AR22)&gt;0,'$Misc'!AR22,""))</f>
        <v/>
      </c>
      <c r="C1923" s="190" t="str">
        <f t="shared" si="89"/>
        <v/>
      </c>
      <c r="D1923" s="190" t="str">
        <f t="shared" si="90"/>
        <v/>
      </c>
      <c r="E1923" s="190"/>
    </row>
    <row r="1924" spans="1:5" ht="15">
      <c r="A1924" s="190" t="str">
        <f t="shared" si="91"/>
        <v/>
      </c>
      <c r="B1924" s="190" t="str">
        <f>IF(LEFT('$Misc'!AR23,5)="ERROR","",IF(COUNTIF('CSV-Stat'!$E$7:$E$206,'$Misc'!AR23)&gt;0,'$Misc'!AR23,""))</f>
        <v/>
      </c>
      <c r="C1924" s="190" t="str">
        <f t="shared" si="89"/>
        <v/>
      </c>
      <c r="D1924" s="190" t="str">
        <f t="shared" si="90"/>
        <v/>
      </c>
      <c r="E1924" s="190"/>
    </row>
    <row r="1925" spans="1:5" ht="15">
      <c r="A1925" s="190" t="str">
        <f t="shared" si="91"/>
        <v/>
      </c>
      <c r="B1925" s="190" t="str">
        <f>IF(LEFT('$Misc'!AR24,5)="ERROR","",IF(COUNTIF('CSV-Stat'!$E$7:$E$206,'$Misc'!AR24)&gt;0,'$Misc'!AR24,""))</f>
        <v/>
      </c>
      <c r="C1925" s="190" t="str">
        <f t="shared" si="89"/>
        <v/>
      </c>
      <c r="D1925" s="190" t="str">
        <f t="shared" si="90"/>
        <v/>
      </c>
      <c r="E1925" s="190"/>
    </row>
    <row r="1926" spans="1:5" ht="15">
      <c r="A1926" s="190" t="str">
        <f t="shared" si="91"/>
        <v/>
      </c>
      <c r="B1926" s="190" t="str">
        <f>IF(LEFT('$Misc'!AR25,5)="ERROR","",IF(COUNTIF('CSV-Stat'!$E$7:$E$206,'$Misc'!AR25)&gt;0,'$Misc'!AR25,""))</f>
        <v/>
      </c>
      <c r="C1926" s="190" t="str">
        <f t="shared" si="89"/>
        <v/>
      </c>
      <c r="D1926" s="190" t="str">
        <f t="shared" si="90"/>
        <v/>
      </c>
      <c r="E1926" s="190"/>
    </row>
    <row r="1927" spans="1:5" ht="15">
      <c r="A1927" s="190" t="str">
        <f t="shared" si="91"/>
        <v/>
      </c>
      <c r="B1927" s="190" t="str">
        <f>IF(LEFT('$Misc'!AR26,5)="ERROR","",IF(COUNTIF('CSV-Stat'!$E$7:$E$206,'$Misc'!AR26)&gt;0,'$Misc'!AR26,""))</f>
        <v/>
      </c>
      <c r="C1927" s="190" t="str">
        <f t="shared" si="89"/>
        <v/>
      </c>
      <c r="D1927" s="190" t="str">
        <f t="shared" si="90"/>
        <v/>
      </c>
      <c r="E1927" s="190"/>
    </row>
    <row r="1928" spans="1:5" ht="15">
      <c r="A1928" s="190" t="str">
        <f t="shared" si="91"/>
        <v/>
      </c>
      <c r="B1928" s="190" t="str">
        <f>IF(LEFT('$Misc'!AR27,5)="ERROR","",IF(COUNTIF('CSV-Stat'!$E$7:$E$206,'$Misc'!AR27)&gt;0,'$Misc'!AR27,""))</f>
        <v/>
      </c>
      <c r="C1928" s="190" t="str">
        <f t="shared" ref="C1928:C1991" si="92">IF(B1928="","","Tstat Sch "&amp;RIGHT(LEFT(B1928,25),11)&amp;",")</f>
        <v/>
      </c>
      <c r="D1928" s="190" t="str">
        <f t="shared" ref="D1928:D1991" si="93">IF(B1928="","","Tstat Sch "&amp;LEFT(B1928,11)&amp;" ;")</f>
        <v/>
      </c>
      <c r="E1928" s="190"/>
    </row>
    <row r="1929" spans="1:5" ht="15">
      <c r="A1929" s="190" t="str">
        <f t="shared" si="91"/>
        <v/>
      </c>
      <c r="B1929" s="190" t="str">
        <f>IF(LEFT('$Misc'!AR28,5)="ERROR","",IF(COUNTIF('CSV-Stat'!$E$7:$E$206,'$Misc'!AR28)&gt;0,'$Misc'!AR28,""))</f>
        <v/>
      </c>
      <c r="C1929" s="190" t="str">
        <f t="shared" si="92"/>
        <v/>
      </c>
      <c r="D1929" s="190" t="str">
        <f t="shared" si="93"/>
        <v/>
      </c>
      <c r="E1929" s="190"/>
    </row>
    <row r="1930" spans="1:5" ht="15">
      <c r="A1930" s="190" t="str">
        <f t="shared" si="91"/>
        <v/>
      </c>
      <c r="B1930" s="190" t="str">
        <f>IF(LEFT('$Misc'!AR29,5)="ERROR","",IF(COUNTIF('CSV-Stat'!$E$7:$E$206,'$Misc'!AR29)&gt;0,'$Misc'!AR29,""))</f>
        <v/>
      </c>
      <c r="C1930" s="190" t="str">
        <f t="shared" si="92"/>
        <v/>
      </c>
      <c r="D1930" s="190" t="str">
        <f t="shared" si="93"/>
        <v/>
      </c>
      <c r="E1930" s="190"/>
    </row>
    <row r="1931" spans="1:5" ht="15">
      <c r="A1931" s="190" t="str">
        <f t="shared" si="91"/>
        <v/>
      </c>
      <c r="B1931" s="190" t="str">
        <f>IF(LEFT('$Misc'!AR30,5)="ERROR","",IF(COUNTIF('CSV-Stat'!$E$7:$E$206,'$Misc'!AR30)&gt;0,'$Misc'!AR30,""))</f>
        <v/>
      </c>
      <c r="C1931" s="190" t="str">
        <f t="shared" si="92"/>
        <v/>
      </c>
      <c r="D1931" s="190" t="str">
        <f t="shared" si="93"/>
        <v/>
      </c>
      <c r="E1931" s="190"/>
    </row>
    <row r="1932" spans="1:5" ht="15">
      <c r="A1932" s="190" t="str">
        <f t="shared" si="91"/>
        <v/>
      </c>
      <c r="B1932" s="190" t="str">
        <f>IF(LEFT('$Misc'!AR31,5)="ERROR","",IF(COUNTIF('CSV-Stat'!$E$7:$E$206,'$Misc'!AR31)&gt;0,'$Misc'!AR31,""))</f>
        <v/>
      </c>
      <c r="C1932" s="190" t="str">
        <f t="shared" si="92"/>
        <v/>
      </c>
      <c r="D1932" s="190" t="str">
        <f t="shared" si="93"/>
        <v/>
      </c>
      <c r="E1932" s="190"/>
    </row>
    <row r="1933" spans="1:5" ht="15">
      <c r="A1933" s="190" t="str">
        <f t="shared" si="91"/>
        <v/>
      </c>
      <c r="B1933" s="190" t="str">
        <f>IF(LEFT('$Misc'!AR32,5)="ERROR","",IF(COUNTIF('CSV-Stat'!$E$7:$E$206,'$Misc'!AR32)&gt;0,'$Misc'!AR32,""))</f>
        <v/>
      </c>
      <c r="C1933" s="190" t="str">
        <f t="shared" si="92"/>
        <v/>
      </c>
      <c r="D1933" s="190" t="str">
        <f t="shared" si="93"/>
        <v/>
      </c>
      <c r="E1933" s="190"/>
    </row>
    <row r="1934" spans="1:5" ht="15">
      <c r="A1934" s="190" t="str">
        <f t="shared" si="91"/>
        <v/>
      </c>
      <c r="B1934" s="190" t="str">
        <f>IF(LEFT('$Misc'!AR33,5)="ERROR","",IF(COUNTIF('CSV-Stat'!$E$7:$E$206,'$Misc'!AR33)&gt;0,'$Misc'!AR33,""))</f>
        <v/>
      </c>
      <c r="C1934" s="190" t="str">
        <f t="shared" si="92"/>
        <v/>
      </c>
      <c r="D1934" s="190" t="str">
        <f t="shared" si="93"/>
        <v/>
      </c>
      <c r="E1934" s="190"/>
    </row>
    <row r="1935" spans="1:5" ht="15">
      <c r="A1935" s="190" t="str">
        <f t="shared" si="91"/>
        <v/>
      </c>
      <c r="B1935" s="190" t="str">
        <f>IF(LEFT('$Misc'!AR34,5)="ERROR","",IF(COUNTIF('CSV-Stat'!$E$7:$E$206,'$Misc'!AR34)&gt;0,'$Misc'!AR34,""))</f>
        <v/>
      </c>
      <c r="C1935" s="190" t="str">
        <f t="shared" si="92"/>
        <v/>
      </c>
      <c r="D1935" s="190" t="str">
        <f t="shared" si="93"/>
        <v/>
      </c>
      <c r="E1935" s="190"/>
    </row>
    <row r="1936" spans="1:5" ht="15">
      <c r="A1936" s="190" t="str">
        <f t="shared" si="91"/>
        <v/>
      </c>
      <c r="B1936" s="190" t="str">
        <f>IF(LEFT('$Misc'!AR35,5)="ERROR","",IF(COUNTIF('CSV-Stat'!$E$7:$E$206,'$Misc'!AR35)&gt;0,'$Misc'!AR35,""))</f>
        <v/>
      </c>
      <c r="C1936" s="190" t="str">
        <f t="shared" si="92"/>
        <v/>
      </c>
      <c r="D1936" s="190" t="str">
        <f t="shared" si="93"/>
        <v/>
      </c>
      <c r="E1936" s="190"/>
    </row>
    <row r="1937" spans="1:5" ht="15">
      <c r="A1937" s="190" t="str">
        <f t="shared" si="91"/>
        <v/>
      </c>
      <c r="B1937" s="190" t="str">
        <f>IF(LEFT('$Misc'!AR36,5)="ERROR","",IF(COUNTIF('CSV-Stat'!$E$7:$E$206,'$Misc'!AR36)&gt;0,'$Misc'!AR36,""))</f>
        <v/>
      </c>
      <c r="C1937" s="190" t="str">
        <f t="shared" si="92"/>
        <v/>
      </c>
      <c r="D1937" s="190" t="str">
        <f t="shared" si="93"/>
        <v/>
      </c>
      <c r="E1937" s="190"/>
    </row>
    <row r="1938" spans="1:5" ht="15">
      <c r="A1938" s="190" t="str">
        <f t="shared" si="91"/>
        <v/>
      </c>
      <c r="B1938" s="190" t="str">
        <f>IF(LEFT('$Misc'!AR37,5)="ERROR","",IF(COUNTIF('CSV-Stat'!$E$7:$E$206,'$Misc'!AR37)&gt;0,'$Misc'!AR37,""))</f>
        <v/>
      </c>
      <c r="C1938" s="190" t="str">
        <f t="shared" si="92"/>
        <v/>
      </c>
      <c r="D1938" s="190" t="str">
        <f t="shared" si="93"/>
        <v/>
      </c>
      <c r="E1938" s="190"/>
    </row>
    <row r="1939" spans="1:5" ht="15">
      <c r="A1939" s="190" t="str">
        <f t="shared" si="91"/>
        <v/>
      </c>
      <c r="B1939" s="190" t="str">
        <f>IF(LEFT('$Misc'!AR38,5)="ERROR","",IF(COUNTIF('CSV-Stat'!$E$7:$E$206,'$Misc'!AR38)&gt;0,'$Misc'!AR38,""))</f>
        <v/>
      </c>
      <c r="C1939" s="190" t="str">
        <f t="shared" si="92"/>
        <v/>
      </c>
      <c r="D1939" s="190" t="str">
        <f t="shared" si="93"/>
        <v/>
      </c>
      <c r="E1939" s="190"/>
    </row>
    <row r="1940" spans="1:5" ht="15">
      <c r="A1940" s="190" t="str">
        <f t="shared" si="91"/>
        <v/>
      </c>
      <c r="B1940" s="190" t="str">
        <f>IF(LEFT('$Misc'!AR39,5)="ERROR","",IF(COUNTIF('CSV-Stat'!$E$7:$E$206,'$Misc'!AR39)&gt;0,'$Misc'!AR39,""))</f>
        <v/>
      </c>
      <c r="C1940" s="190" t="str">
        <f t="shared" si="92"/>
        <v/>
      </c>
      <c r="D1940" s="190" t="str">
        <f t="shared" si="93"/>
        <v/>
      </c>
      <c r="E1940" s="190"/>
    </row>
    <row r="1941" spans="1:5" ht="15">
      <c r="A1941" s="190" t="str">
        <f t="shared" si="91"/>
        <v/>
      </c>
      <c r="B1941" s="190" t="str">
        <f>IF(LEFT('$Misc'!AR40,5)="ERROR","",IF(COUNTIF('CSV-Stat'!$E$7:$E$206,'$Misc'!AR40)&gt;0,'$Misc'!AR40,""))</f>
        <v/>
      </c>
      <c r="C1941" s="190" t="str">
        <f t="shared" si="92"/>
        <v/>
      </c>
      <c r="D1941" s="190" t="str">
        <f t="shared" si="93"/>
        <v/>
      </c>
      <c r="E1941" s="190"/>
    </row>
    <row r="1942" spans="1:5" ht="15">
      <c r="A1942" s="190" t="str">
        <f t="shared" si="91"/>
        <v/>
      </c>
      <c r="B1942" s="190" t="str">
        <f>IF(LEFT('$Misc'!AR41,5)="ERROR","",IF(COUNTIF('CSV-Stat'!$E$7:$E$206,'$Misc'!AR41)&gt;0,'$Misc'!AR41,""))</f>
        <v/>
      </c>
      <c r="C1942" s="190" t="str">
        <f t="shared" si="92"/>
        <v/>
      </c>
      <c r="D1942" s="190" t="str">
        <f t="shared" si="93"/>
        <v/>
      </c>
      <c r="E1942" s="190"/>
    </row>
    <row r="1943" spans="1:5" ht="15">
      <c r="A1943" s="190" t="str">
        <f t="shared" si="91"/>
        <v/>
      </c>
      <c r="B1943" s="190" t="str">
        <f>IF(LEFT('$Misc'!AR42,5)="ERROR","",IF(COUNTIF('CSV-Stat'!$E$7:$E$206,'$Misc'!AR42)&gt;0,'$Misc'!AR42,""))</f>
        <v/>
      </c>
      <c r="C1943" s="190" t="str">
        <f t="shared" si="92"/>
        <v/>
      </c>
      <c r="D1943" s="190" t="str">
        <f t="shared" si="93"/>
        <v/>
      </c>
      <c r="E1943" s="190"/>
    </row>
    <row r="1944" spans="1:5" ht="15">
      <c r="A1944" s="190" t="str">
        <f t="shared" ca="1" si="91"/>
        <v/>
      </c>
      <c r="B1944" s="190" t="str">
        <f ca="1">IF(LEFT('$Misc'!AR43,5)="ERROR","",IF(COUNTIF('CSV-Stat'!$E$7:$E$206,'$Misc'!AR43)&gt;0,'$Misc'!AR43,""))</f>
        <v/>
      </c>
      <c r="C1944" s="190" t="str">
        <f t="shared" ca="1" si="92"/>
        <v/>
      </c>
      <c r="D1944" s="190" t="str">
        <f t="shared" ca="1" si="93"/>
        <v/>
      </c>
      <c r="E1944" s="190"/>
    </row>
    <row r="1945" spans="1:5" ht="15">
      <c r="A1945" s="190" t="str">
        <f t="shared" ca="1" si="91"/>
        <v/>
      </c>
      <c r="B1945" s="190" t="str">
        <f ca="1">IF(LEFT('$Misc'!AR44,5)="ERROR","",IF(COUNTIF('CSV-Stat'!$E$7:$E$206,'$Misc'!AR44)&gt;0,'$Misc'!AR44,""))</f>
        <v/>
      </c>
      <c r="C1945" s="190" t="str">
        <f t="shared" ca="1" si="92"/>
        <v/>
      </c>
      <c r="D1945" s="190" t="str">
        <f t="shared" ca="1" si="93"/>
        <v/>
      </c>
      <c r="E1945" s="190"/>
    </row>
    <row r="1946" spans="1:5" ht="15">
      <c r="A1946" s="190" t="str">
        <f t="shared" ca="1" si="91"/>
        <v/>
      </c>
      <c r="B1946" s="190" t="str">
        <f ca="1">IF(LEFT('$Misc'!AR45,5)="ERROR","",IF(COUNTIF('CSV-Stat'!$E$7:$E$206,'$Misc'!AR45)&gt;0,'$Misc'!AR45,""))</f>
        <v/>
      </c>
      <c r="C1946" s="190" t="str">
        <f t="shared" ca="1" si="92"/>
        <v/>
      </c>
      <c r="D1946" s="190" t="str">
        <f t="shared" ca="1" si="93"/>
        <v/>
      </c>
      <c r="E1946" s="190"/>
    </row>
    <row r="1947" spans="1:5" ht="15">
      <c r="A1947" s="190" t="str">
        <f t="shared" ca="1" si="91"/>
        <v/>
      </c>
      <c r="B1947" s="190" t="str">
        <f ca="1">IF(LEFT('$Misc'!AR46,5)="ERROR","",IF(COUNTIF('CSV-Stat'!$E$7:$E$206,'$Misc'!AR46)&gt;0,'$Misc'!AR46,""))</f>
        <v/>
      </c>
      <c r="C1947" s="190" t="str">
        <f t="shared" ca="1" si="92"/>
        <v/>
      </c>
      <c r="D1947" s="190" t="str">
        <f t="shared" ca="1" si="93"/>
        <v/>
      </c>
      <c r="E1947" s="190"/>
    </row>
    <row r="1948" spans="1:5" ht="15">
      <c r="A1948" s="190" t="str">
        <f t="shared" ca="1" si="91"/>
        <v/>
      </c>
      <c r="B1948" s="190" t="str">
        <f ca="1">IF(LEFT('$Misc'!AR47,5)="ERROR","",IF(COUNTIF('CSV-Stat'!$E$7:$E$206,'$Misc'!AR47)&gt;0,'$Misc'!AR47,""))</f>
        <v/>
      </c>
      <c r="C1948" s="190" t="str">
        <f t="shared" ca="1" si="92"/>
        <v/>
      </c>
      <c r="D1948" s="190" t="str">
        <f t="shared" ca="1" si="93"/>
        <v/>
      </c>
      <c r="E1948" s="190"/>
    </row>
    <row r="1949" spans="1:5" ht="15">
      <c r="A1949" s="190" t="str">
        <f t="shared" ca="1" si="91"/>
        <v/>
      </c>
      <c r="B1949" s="190" t="str">
        <f ca="1">IF(LEFT('$Misc'!AR48,5)="ERROR","",IF(COUNTIF('CSV-Stat'!$E$7:$E$206,'$Misc'!AR48)&gt;0,'$Misc'!AR48,""))</f>
        <v/>
      </c>
      <c r="C1949" s="190" t="str">
        <f t="shared" ca="1" si="92"/>
        <v/>
      </c>
      <c r="D1949" s="190" t="str">
        <f t="shared" ca="1" si="93"/>
        <v/>
      </c>
      <c r="E1949" s="190"/>
    </row>
    <row r="1950" spans="1:5" ht="15">
      <c r="A1950" s="190" t="str">
        <f t="shared" ca="1" si="91"/>
        <v/>
      </c>
      <c r="B1950" s="190" t="str">
        <f ca="1">IF(LEFT('$Misc'!AR49,5)="ERROR","",IF(COUNTIF('CSV-Stat'!$E$7:$E$206,'$Misc'!AR49)&gt;0,'$Misc'!AR49,""))</f>
        <v/>
      </c>
      <c r="C1950" s="190" t="str">
        <f t="shared" ca="1" si="92"/>
        <v/>
      </c>
      <c r="D1950" s="190" t="str">
        <f t="shared" ca="1" si="93"/>
        <v/>
      </c>
      <c r="E1950" s="190"/>
    </row>
    <row r="1951" spans="1:5" ht="15">
      <c r="A1951" s="190" t="str">
        <f t="shared" ca="1" si="91"/>
        <v/>
      </c>
      <c r="B1951" s="190" t="str">
        <f ca="1">IF(LEFT('$Misc'!AR50,5)="ERROR","",IF(COUNTIF('CSV-Stat'!$E$7:$E$206,'$Misc'!AR50)&gt;0,'$Misc'!AR50,""))</f>
        <v/>
      </c>
      <c r="C1951" s="190" t="str">
        <f t="shared" ca="1" si="92"/>
        <v/>
      </c>
      <c r="D1951" s="190" t="str">
        <f t="shared" ca="1" si="93"/>
        <v/>
      </c>
      <c r="E1951" s="190"/>
    </row>
    <row r="1952" spans="1:5" ht="15">
      <c r="A1952" s="190" t="str">
        <f t="shared" ca="1" si="91"/>
        <v/>
      </c>
      <c r="B1952" s="190" t="str">
        <f ca="1">IF(LEFT('$Misc'!AR51,5)="ERROR","",IF(COUNTIF('CSV-Stat'!$E$7:$E$206,'$Misc'!AR51)&gt;0,'$Misc'!AR51,""))</f>
        <v/>
      </c>
      <c r="C1952" s="190" t="str">
        <f t="shared" ca="1" si="92"/>
        <v/>
      </c>
      <c r="D1952" s="190" t="str">
        <f t="shared" ca="1" si="93"/>
        <v/>
      </c>
      <c r="E1952" s="190"/>
    </row>
    <row r="1953" spans="1:5" ht="15">
      <c r="A1953" s="190" t="str">
        <f t="shared" ca="1" si="91"/>
        <v/>
      </c>
      <c r="B1953" s="190" t="str">
        <f ca="1">IF(LEFT('$Misc'!AR52,5)="ERROR","",IF(COUNTIF('CSV-Stat'!$E$7:$E$206,'$Misc'!AR52)&gt;0,'$Misc'!AR52,""))</f>
        <v/>
      </c>
      <c r="C1953" s="190" t="str">
        <f t="shared" ca="1" si="92"/>
        <v/>
      </c>
      <c r="D1953" s="190" t="str">
        <f t="shared" ca="1" si="93"/>
        <v/>
      </c>
      <c r="E1953" s="190"/>
    </row>
    <row r="1954" spans="1:5" ht="15">
      <c r="A1954" s="190" t="str">
        <f t="shared" ca="1" si="91"/>
        <v/>
      </c>
      <c r="B1954" s="190" t="str">
        <f ca="1">IF(LEFT('$Misc'!AR53,5)="ERROR","",IF(COUNTIF('CSV-Stat'!$E$7:$E$206,'$Misc'!AR53)&gt;0,'$Misc'!AR53,""))</f>
        <v/>
      </c>
      <c r="C1954" s="190" t="str">
        <f t="shared" ca="1" si="92"/>
        <v/>
      </c>
      <c r="D1954" s="190" t="str">
        <f t="shared" ca="1" si="93"/>
        <v/>
      </c>
      <c r="E1954" s="190"/>
    </row>
    <row r="1955" spans="1:5" ht="15">
      <c r="A1955" s="190" t="str">
        <f t="shared" ca="1" si="91"/>
        <v/>
      </c>
      <c r="B1955" s="190" t="str">
        <f ca="1">IF(LEFT('$Misc'!AR54,5)="ERROR","",IF(COUNTIF('CSV-Stat'!$E$7:$E$206,'$Misc'!AR54)&gt;0,'$Misc'!AR54,""))</f>
        <v/>
      </c>
      <c r="C1955" s="190" t="str">
        <f t="shared" ca="1" si="92"/>
        <v/>
      </c>
      <c r="D1955" s="190" t="str">
        <f t="shared" ca="1" si="93"/>
        <v/>
      </c>
      <c r="E1955" s="190"/>
    </row>
    <row r="1956" spans="1:5" ht="15">
      <c r="A1956" s="190" t="str">
        <f t="shared" ca="1" si="91"/>
        <v/>
      </c>
      <c r="B1956" s="190" t="str">
        <f ca="1">IF(LEFT('$Misc'!AR55,5)="ERROR","",IF(COUNTIF('CSV-Stat'!$E$7:$E$206,'$Misc'!AR55)&gt;0,'$Misc'!AR55,""))</f>
        <v/>
      </c>
      <c r="C1956" s="190" t="str">
        <f t="shared" ca="1" si="92"/>
        <v/>
      </c>
      <c r="D1956" s="190" t="str">
        <f t="shared" ca="1" si="93"/>
        <v/>
      </c>
      <c r="E1956" s="190"/>
    </row>
    <row r="1957" spans="1:5" ht="15">
      <c r="A1957" s="190" t="str">
        <f t="shared" ca="1" si="91"/>
        <v/>
      </c>
      <c r="B1957" s="190" t="str">
        <f ca="1">IF(LEFT('$Misc'!AR56,5)="ERROR","",IF(COUNTIF('CSV-Stat'!$E$7:$E$206,'$Misc'!AR56)&gt;0,'$Misc'!AR56,""))</f>
        <v/>
      </c>
      <c r="C1957" s="190" t="str">
        <f t="shared" ca="1" si="92"/>
        <v/>
      </c>
      <c r="D1957" s="190" t="str">
        <f t="shared" ca="1" si="93"/>
        <v/>
      </c>
      <c r="E1957" s="190"/>
    </row>
    <row r="1958" spans="1:5" ht="15">
      <c r="A1958" s="190" t="str">
        <f t="shared" si="91"/>
        <v/>
      </c>
      <c r="B1958" s="190" t="str">
        <f>IF(LEFT('$Misc'!AS7,5)="ERROR","",IF(COUNTIF('CSV-Stat'!$E$7:$E$206,'$Misc'!AS7)&gt;0,'$Misc'!AS7,""))</f>
        <v/>
      </c>
      <c r="C1958" s="190" t="str">
        <f t="shared" si="92"/>
        <v/>
      </c>
      <c r="D1958" s="190" t="str">
        <f t="shared" si="93"/>
        <v/>
      </c>
      <c r="E1958" s="190"/>
    </row>
    <row r="1959" spans="1:5" ht="15">
      <c r="A1959" s="190" t="str">
        <f t="shared" si="91"/>
        <v/>
      </c>
      <c r="B1959" s="190" t="str">
        <f>IF(LEFT('$Misc'!AS8,5)="ERROR","",IF(COUNTIF('CSV-Stat'!$E$7:$E$206,'$Misc'!AS8)&gt;0,'$Misc'!AS8,""))</f>
        <v/>
      </c>
      <c r="C1959" s="190" t="str">
        <f t="shared" si="92"/>
        <v/>
      </c>
      <c r="D1959" s="190" t="str">
        <f t="shared" si="93"/>
        <v/>
      </c>
      <c r="E1959" s="190"/>
    </row>
    <row r="1960" spans="1:5" ht="15">
      <c r="A1960" s="190" t="str">
        <f t="shared" si="91"/>
        <v/>
      </c>
      <c r="B1960" s="190" t="str">
        <f>IF(LEFT('$Misc'!AS9,5)="ERROR","",IF(COUNTIF('CSV-Stat'!$E$7:$E$206,'$Misc'!AS9)&gt;0,'$Misc'!AS9,""))</f>
        <v/>
      </c>
      <c r="C1960" s="190" t="str">
        <f t="shared" si="92"/>
        <v/>
      </c>
      <c r="D1960" s="190" t="str">
        <f t="shared" si="93"/>
        <v/>
      </c>
      <c r="E1960" s="190"/>
    </row>
    <row r="1961" spans="1:5" ht="15">
      <c r="A1961" s="190" t="str">
        <f t="shared" si="91"/>
        <v/>
      </c>
      <c r="B1961" s="190" t="str">
        <f>IF(LEFT('$Misc'!AS10,5)="ERROR","",IF(COUNTIF('CSV-Stat'!$E$7:$E$206,'$Misc'!AS10)&gt;0,'$Misc'!AS10,""))</f>
        <v/>
      </c>
      <c r="C1961" s="190" t="str">
        <f t="shared" si="92"/>
        <v/>
      </c>
      <c r="D1961" s="190" t="str">
        <f t="shared" si="93"/>
        <v/>
      </c>
      <c r="E1961" s="190"/>
    </row>
    <row r="1962" spans="1:5" ht="15">
      <c r="A1962" s="190" t="str">
        <f t="shared" si="91"/>
        <v/>
      </c>
      <c r="B1962" s="190" t="str">
        <f>IF(LEFT('$Misc'!AS11,5)="ERROR","",IF(COUNTIF('CSV-Stat'!$E$7:$E$206,'$Misc'!AS11)&gt;0,'$Misc'!AS11,""))</f>
        <v/>
      </c>
      <c r="C1962" s="190" t="str">
        <f t="shared" si="92"/>
        <v/>
      </c>
      <c r="D1962" s="190" t="str">
        <f t="shared" si="93"/>
        <v/>
      </c>
      <c r="E1962" s="190"/>
    </row>
    <row r="1963" spans="1:5" ht="15">
      <c r="A1963" s="190" t="str">
        <f t="shared" si="91"/>
        <v/>
      </c>
      <c r="B1963" s="190" t="str">
        <f>IF(LEFT('$Misc'!AS12,5)="ERROR","",IF(COUNTIF('CSV-Stat'!$E$7:$E$206,'$Misc'!AS12)&gt;0,'$Misc'!AS12,""))</f>
        <v/>
      </c>
      <c r="C1963" s="190" t="str">
        <f t="shared" si="92"/>
        <v/>
      </c>
      <c r="D1963" s="190" t="str">
        <f t="shared" si="93"/>
        <v/>
      </c>
      <c r="E1963" s="190"/>
    </row>
    <row r="1964" spans="1:5" ht="15">
      <c r="A1964" s="190" t="str">
        <f t="shared" si="91"/>
        <v/>
      </c>
      <c r="B1964" s="190" t="str">
        <f>IF(LEFT('$Misc'!AS13,5)="ERROR","",IF(COUNTIF('CSV-Stat'!$E$7:$E$206,'$Misc'!AS13)&gt;0,'$Misc'!AS13,""))</f>
        <v/>
      </c>
      <c r="C1964" s="190" t="str">
        <f t="shared" si="92"/>
        <v/>
      </c>
      <c r="D1964" s="190" t="str">
        <f t="shared" si="93"/>
        <v/>
      </c>
      <c r="E1964" s="190"/>
    </row>
    <row r="1965" spans="1:5" ht="15">
      <c r="A1965" s="190" t="str">
        <f t="shared" si="91"/>
        <v/>
      </c>
      <c r="B1965" s="190" t="str">
        <f>IF(LEFT('$Misc'!AS14,5)="ERROR","",IF(COUNTIF('CSV-Stat'!$E$7:$E$206,'$Misc'!AS14)&gt;0,'$Misc'!AS14,""))</f>
        <v/>
      </c>
      <c r="C1965" s="190" t="str">
        <f t="shared" si="92"/>
        <v/>
      </c>
      <c r="D1965" s="190" t="str">
        <f t="shared" si="93"/>
        <v/>
      </c>
      <c r="E1965" s="190"/>
    </row>
    <row r="1966" spans="1:5" ht="15">
      <c r="A1966" s="190" t="str">
        <f t="shared" si="91"/>
        <v/>
      </c>
      <c r="B1966" s="190" t="str">
        <f>IF(LEFT('$Misc'!AS15,5)="ERROR","",IF(COUNTIF('CSV-Stat'!$E$7:$E$206,'$Misc'!AS15)&gt;0,'$Misc'!AS15,""))</f>
        <v/>
      </c>
      <c r="C1966" s="190" t="str">
        <f t="shared" si="92"/>
        <v/>
      </c>
      <c r="D1966" s="190" t="str">
        <f t="shared" si="93"/>
        <v/>
      </c>
      <c r="E1966" s="190"/>
    </row>
    <row r="1967" spans="1:5" ht="15">
      <c r="A1967" s="190" t="str">
        <f t="shared" si="91"/>
        <v/>
      </c>
      <c r="B1967" s="190" t="str">
        <f>IF(LEFT('$Misc'!AS16,5)="ERROR","",IF(COUNTIF('CSV-Stat'!$E$7:$E$206,'$Misc'!AS16)&gt;0,'$Misc'!AS16,""))</f>
        <v/>
      </c>
      <c r="C1967" s="190" t="str">
        <f t="shared" si="92"/>
        <v/>
      </c>
      <c r="D1967" s="190" t="str">
        <f t="shared" si="93"/>
        <v/>
      </c>
      <c r="E1967" s="190"/>
    </row>
    <row r="1968" spans="1:5" ht="15">
      <c r="A1968" s="190" t="str">
        <f t="shared" si="91"/>
        <v/>
      </c>
      <c r="B1968" s="190" t="str">
        <f>IF(LEFT('$Misc'!AS17,5)="ERROR","",IF(COUNTIF('CSV-Stat'!$E$7:$E$206,'$Misc'!AS17)&gt;0,'$Misc'!AS17,""))</f>
        <v/>
      </c>
      <c r="C1968" s="190" t="str">
        <f t="shared" si="92"/>
        <v/>
      </c>
      <c r="D1968" s="190" t="str">
        <f t="shared" si="93"/>
        <v/>
      </c>
      <c r="E1968" s="190"/>
    </row>
    <row r="1969" spans="1:5" ht="15">
      <c r="A1969" s="190" t="str">
        <f t="shared" si="91"/>
        <v/>
      </c>
      <c r="B1969" s="190" t="str">
        <f>IF(LEFT('$Misc'!AS18,5)="ERROR","",IF(COUNTIF('CSV-Stat'!$E$7:$E$206,'$Misc'!AS18)&gt;0,'$Misc'!AS18,""))</f>
        <v/>
      </c>
      <c r="C1969" s="190" t="str">
        <f t="shared" si="92"/>
        <v/>
      </c>
      <c r="D1969" s="190" t="str">
        <f t="shared" si="93"/>
        <v/>
      </c>
      <c r="E1969" s="190"/>
    </row>
    <row r="1970" spans="1:5" ht="15">
      <c r="A1970" s="190" t="str">
        <f t="shared" si="91"/>
        <v/>
      </c>
      <c r="B1970" s="190" t="str">
        <f>IF(LEFT('$Misc'!AS19,5)="ERROR","",IF(COUNTIF('CSV-Stat'!$E$7:$E$206,'$Misc'!AS19)&gt;0,'$Misc'!AS19,""))</f>
        <v/>
      </c>
      <c r="C1970" s="190" t="str">
        <f t="shared" si="92"/>
        <v/>
      </c>
      <c r="D1970" s="190" t="str">
        <f t="shared" si="93"/>
        <v/>
      </c>
      <c r="E1970" s="190"/>
    </row>
    <row r="1971" spans="1:5" ht="15">
      <c r="A1971" s="190" t="str">
        <f t="shared" si="91"/>
        <v/>
      </c>
      <c r="B1971" s="190" t="str">
        <f>IF(LEFT('$Misc'!AS20,5)="ERROR","",IF(COUNTIF('CSV-Stat'!$E$7:$E$206,'$Misc'!AS20)&gt;0,'$Misc'!AS20,""))</f>
        <v/>
      </c>
      <c r="C1971" s="190" t="str">
        <f t="shared" si="92"/>
        <v/>
      </c>
      <c r="D1971" s="190" t="str">
        <f t="shared" si="93"/>
        <v/>
      </c>
      <c r="E1971" s="190"/>
    </row>
    <row r="1972" spans="1:5" ht="15">
      <c r="A1972" s="190" t="str">
        <f t="shared" si="91"/>
        <v/>
      </c>
      <c r="B1972" s="190" t="str">
        <f>IF(LEFT('$Misc'!AS21,5)="ERROR","",IF(COUNTIF('CSV-Stat'!$E$7:$E$206,'$Misc'!AS21)&gt;0,'$Misc'!AS21,""))</f>
        <v/>
      </c>
      <c r="C1972" s="190" t="str">
        <f t="shared" si="92"/>
        <v/>
      </c>
      <c r="D1972" s="190" t="str">
        <f t="shared" si="93"/>
        <v/>
      </c>
      <c r="E1972" s="190"/>
    </row>
    <row r="1973" spans="1:5" ht="15">
      <c r="A1973" s="190" t="str">
        <f t="shared" si="91"/>
        <v/>
      </c>
      <c r="B1973" s="190" t="str">
        <f>IF(LEFT('$Misc'!AS22,5)="ERROR","",IF(COUNTIF('CSV-Stat'!$E$7:$E$206,'$Misc'!AS22)&gt;0,'$Misc'!AS22,""))</f>
        <v/>
      </c>
      <c r="C1973" s="190" t="str">
        <f t="shared" si="92"/>
        <v/>
      </c>
      <c r="D1973" s="190" t="str">
        <f t="shared" si="93"/>
        <v/>
      </c>
      <c r="E1973" s="190"/>
    </row>
    <row r="1974" spans="1:5" ht="15">
      <c r="A1974" s="190" t="str">
        <f t="shared" si="91"/>
        <v/>
      </c>
      <c r="B1974" s="190" t="str">
        <f>IF(LEFT('$Misc'!AS23,5)="ERROR","",IF(COUNTIF('CSV-Stat'!$E$7:$E$206,'$Misc'!AS23)&gt;0,'$Misc'!AS23,""))</f>
        <v/>
      </c>
      <c r="C1974" s="190" t="str">
        <f t="shared" si="92"/>
        <v/>
      </c>
      <c r="D1974" s="190" t="str">
        <f t="shared" si="93"/>
        <v/>
      </c>
      <c r="E1974" s="190"/>
    </row>
    <row r="1975" spans="1:5" ht="15">
      <c r="A1975" s="190" t="str">
        <f t="shared" si="91"/>
        <v/>
      </c>
      <c r="B1975" s="190" t="str">
        <f>IF(LEFT('$Misc'!AS24,5)="ERROR","",IF(COUNTIF('CSV-Stat'!$E$7:$E$206,'$Misc'!AS24)&gt;0,'$Misc'!AS24,""))</f>
        <v/>
      </c>
      <c r="C1975" s="190" t="str">
        <f t="shared" si="92"/>
        <v/>
      </c>
      <c r="D1975" s="190" t="str">
        <f t="shared" si="93"/>
        <v/>
      </c>
      <c r="E1975" s="190"/>
    </row>
    <row r="1976" spans="1:5" ht="15">
      <c r="A1976" s="190" t="str">
        <f t="shared" si="91"/>
        <v/>
      </c>
      <c r="B1976" s="190" t="str">
        <f>IF(LEFT('$Misc'!AS25,5)="ERROR","",IF(COUNTIF('CSV-Stat'!$E$7:$E$206,'$Misc'!AS25)&gt;0,'$Misc'!AS25,""))</f>
        <v/>
      </c>
      <c r="C1976" s="190" t="str">
        <f t="shared" si="92"/>
        <v/>
      </c>
      <c r="D1976" s="190" t="str">
        <f t="shared" si="93"/>
        <v/>
      </c>
      <c r="E1976" s="190"/>
    </row>
    <row r="1977" spans="1:5" ht="15">
      <c r="A1977" s="190" t="str">
        <f t="shared" si="91"/>
        <v/>
      </c>
      <c r="B1977" s="190" t="str">
        <f>IF(LEFT('$Misc'!AS26,5)="ERROR","",IF(COUNTIF('CSV-Stat'!$E$7:$E$206,'$Misc'!AS26)&gt;0,'$Misc'!AS26,""))</f>
        <v/>
      </c>
      <c r="C1977" s="190" t="str">
        <f t="shared" si="92"/>
        <v/>
      </c>
      <c r="D1977" s="190" t="str">
        <f t="shared" si="93"/>
        <v/>
      </c>
      <c r="E1977" s="190"/>
    </row>
    <row r="1978" spans="1:5" ht="15">
      <c r="A1978" s="190" t="str">
        <f t="shared" ref="A1978:A2041" si="94">IF(B1978="","","ThermostatSetpoint:DualSetpoint,")</f>
        <v/>
      </c>
      <c r="B1978" s="190" t="str">
        <f>IF(LEFT('$Misc'!AS27,5)="ERROR","",IF(COUNTIF('CSV-Stat'!$E$7:$E$206,'$Misc'!AS27)&gt;0,'$Misc'!AS27,""))</f>
        <v/>
      </c>
      <c r="C1978" s="190" t="str">
        <f t="shared" si="92"/>
        <v/>
      </c>
      <c r="D1978" s="190" t="str">
        <f t="shared" si="93"/>
        <v/>
      </c>
      <c r="E1978" s="190"/>
    </row>
    <row r="1979" spans="1:5" ht="15">
      <c r="A1979" s="190" t="str">
        <f t="shared" si="94"/>
        <v/>
      </c>
      <c r="B1979" s="190" t="str">
        <f>IF(LEFT('$Misc'!AS28,5)="ERROR","",IF(COUNTIF('CSV-Stat'!$E$7:$E$206,'$Misc'!AS28)&gt;0,'$Misc'!AS28,""))</f>
        <v/>
      </c>
      <c r="C1979" s="190" t="str">
        <f t="shared" si="92"/>
        <v/>
      </c>
      <c r="D1979" s="190" t="str">
        <f t="shared" si="93"/>
        <v/>
      </c>
      <c r="E1979" s="190"/>
    </row>
    <row r="1980" spans="1:5" ht="15">
      <c r="A1980" s="190" t="str">
        <f t="shared" si="94"/>
        <v/>
      </c>
      <c r="B1980" s="190" t="str">
        <f>IF(LEFT('$Misc'!AS29,5)="ERROR","",IF(COUNTIF('CSV-Stat'!$E$7:$E$206,'$Misc'!AS29)&gt;0,'$Misc'!AS29,""))</f>
        <v/>
      </c>
      <c r="C1980" s="190" t="str">
        <f t="shared" si="92"/>
        <v/>
      </c>
      <c r="D1980" s="190" t="str">
        <f t="shared" si="93"/>
        <v/>
      </c>
      <c r="E1980" s="190"/>
    </row>
    <row r="1981" spans="1:5" ht="15">
      <c r="A1981" s="190" t="str">
        <f t="shared" si="94"/>
        <v/>
      </c>
      <c r="B1981" s="190" t="str">
        <f>IF(LEFT('$Misc'!AS30,5)="ERROR","",IF(COUNTIF('CSV-Stat'!$E$7:$E$206,'$Misc'!AS30)&gt;0,'$Misc'!AS30,""))</f>
        <v/>
      </c>
      <c r="C1981" s="190" t="str">
        <f t="shared" si="92"/>
        <v/>
      </c>
      <c r="D1981" s="190" t="str">
        <f t="shared" si="93"/>
        <v/>
      </c>
      <c r="E1981" s="190"/>
    </row>
    <row r="1982" spans="1:5" ht="15">
      <c r="A1982" s="190" t="str">
        <f t="shared" si="94"/>
        <v/>
      </c>
      <c r="B1982" s="190" t="str">
        <f>IF(LEFT('$Misc'!AS31,5)="ERROR","",IF(COUNTIF('CSV-Stat'!$E$7:$E$206,'$Misc'!AS31)&gt;0,'$Misc'!AS31,""))</f>
        <v/>
      </c>
      <c r="C1982" s="190" t="str">
        <f t="shared" si="92"/>
        <v/>
      </c>
      <c r="D1982" s="190" t="str">
        <f t="shared" si="93"/>
        <v/>
      </c>
      <c r="E1982" s="190"/>
    </row>
    <row r="1983" spans="1:5" ht="15">
      <c r="A1983" s="190" t="str">
        <f t="shared" si="94"/>
        <v/>
      </c>
      <c r="B1983" s="190" t="str">
        <f>IF(LEFT('$Misc'!AS32,5)="ERROR","",IF(COUNTIF('CSV-Stat'!$E$7:$E$206,'$Misc'!AS32)&gt;0,'$Misc'!AS32,""))</f>
        <v/>
      </c>
      <c r="C1983" s="190" t="str">
        <f t="shared" si="92"/>
        <v/>
      </c>
      <c r="D1983" s="190" t="str">
        <f t="shared" si="93"/>
        <v/>
      </c>
      <c r="E1983" s="190"/>
    </row>
    <row r="1984" spans="1:5" ht="15">
      <c r="A1984" s="190" t="str">
        <f t="shared" si="94"/>
        <v/>
      </c>
      <c r="B1984" s="190" t="str">
        <f>IF(LEFT('$Misc'!AS33,5)="ERROR","",IF(COUNTIF('CSV-Stat'!$E$7:$E$206,'$Misc'!AS33)&gt;0,'$Misc'!AS33,""))</f>
        <v/>
      </c>
      <c r="C1984" s="190" t="str">
        <f t="shared" si="92"/>
        <v/>
      </c>
      <c r="D1984" s="190" t="str">
        <f t="shared" si="93"/>
        <v/>
      </c>
      <c r="E1984" s="190"/>
    </row>
    <row r="1985" spans="1:5" ht="15">
      <c r="A1985" s="190" t="str">
        <f t="shared" si="94"/>
        <v/>
      </c>
      <c r="B1985" s="190" t="str">
        <f>IF(LEFT('$Misc'!AS34,5)="ERROR","",IF(COUNTIF('CSV-Stat'!$E$7:$E$206,'$Misc'!AS34)&gt;0,'$Misc'!AS34,""))</f>
        <v/>
      </c>
      <c r="C1985" s="190" t="str">
        <f t="shared" si="92"/>
        <v/>
      </c>
      <c r="D1985" s="190" t="str">
        <f t="shared" si="93"/>
        <v/>
      </c>
      <c r="E1985" s="190"/>
    </row>
    <row r="1986" spans="1:5" ht="15">
      <c r="A1986" s="190" t="str">
        <f t="shared" si="94"/>
        <v/>
      </c>
      <c r="B1986" s="190" t="str">
        <f>IF(LEFT('$Misc'!AS35,5)="ERROR","",IF(COUNTIF('CSV-Stat'!$E$7:$E$206,'$Misc'!AS35)&gt;0,'$Misc'!AS35,""))</f>
        <v/>
      </c>
      <c r="C1986" s="190" t="str">
        <f t="shared" si="92"/>
        <v/>
      </c>
      <c r="D1986" s="190" t="str">
        <f t="shared" si="93"/>
        <v/>
      </c>
      <c r="E1986" s="190"/>
    </row>
    <row r="1987" spans="1:5" ht="15">
      <c r="A1987" s="190" t="str">
        <f t="shared" si="94"/>
        <v/>
      </c>
      <c r="B1987" s="190" t="str">
        <f>IF(LEFT('$Misc'!AS36,5)="ERROR","",IF(COUNTIF('CSV-Stat'!$E$7:$E$206,'$Misc'!AS36)&gt;0,'$Misc'!AS36,""))</f>
        <v/>
      </c>
      <c r="C1987" s="190" t="str">
        <f t="shared" si="92"/>
        <v/>
      </c>
      <c r="D1987" s="190" t="str">
        <f t="shared" si="93"/>
        <v/>
      </c>
      <c r="E1987" s="190"/>
    </row>
    <row r="1988" spans="1:5" ht="15">
      <c r="A1988" s="190" t="str">
        <f t="shared" si="94"/>
        <v/>
      </c>
      <c r="B1988" s="190" t="str">
        <f>IF(LEFT('$Misc'!AS37,5)="ERROR","",IF(COUNTIF('CSV-Stat'!$E$7:$E$206,'$Misc'!AS37)&gt;0,'$Misc'!AS37,""))</f>
        <v/>
      </c>
      <c r="C1988" s="190" t="str">
        <f t="shared" si="92"/>
        <v/>
      </c>
      <c r="D1988" s="190" t="str">
        <f t="shared" si="93"/>
        <v/>
      </c>
      <c r="E1988" s="190"/>
    </row>
    <row r="1989" spans="1:5" ht="15">
      <c r="A1989" s="190" t="str">
        <f t="shared" si="94"/>
        <v/>
      </c>
      <c r="B1989" s="190" t="str">
        <f>IF(LEFT('$Misc'!AS38,5)="ERROR","",IF(COUNTIF('CSV-Stat'!$E$7:$E$206,'$Misc'!AS38)&gt;0,'$Misc'!AS38,""))</f>
        <v/>
      </c>
      <c r="C1989" s="190" t="str">
        <f t="shared" si="92"/>
        <v/>
      </c>
      <c r="D1989" s="190" t="str">
        <f t="shared" si="93"/>
        <v/>
      </c>
      <c r="E1989" s="190"/>
    </row>
    <row r="1990" spans="1:5" ht="15">
      <c r="A1990" s="190" t="str">
        <f t="shared" si="94"/>
        <v/>
      </c>
      <c r="B1990" s="190" t="str">
        <f>IF(LEFT('$Misc'!AS39,5)="ERROR","",IF(COUNTIF('CSV-Stat'!$E$7:$E$206,'$Misc'!AS39)&gt;0,'$Misc'!AS39,""))</f>
        <v/>
      </c>
      <c r="C1990" s="190" t="str">
        <f t="shared" si="92"/>
        <v/>
      </c>
      <c r="D1990" s="190" t="str">
        <f t="shared" si="93"/>
        <v/>
      </c>
      <c r="E1990" s="190"/>
    </row>
    <row r="1991" spans="1:5" ht="15">
      <c r="A1991" s="190" t="str">
        <f t="shared" si="94"/>
        <v/>
      </c>
      <c r="B1991" s="190" t="str">
        <f>IF(LEFT('$Misc'!AS40,5)="ERROR","",IF(COUNTIF('CSV-Stat'!$E$7:$E$206,'$Misc'!AS40)&gt;0,'$Misc'!AS40,""))</f>
        <v/>
      </c>
      <c r="C1991" s="190" t="str">
        <f t="shared" si="92"/>
        <v/>
      </c>
      <c r="D1991" s="190" t="str">
        <f t="shared" si="93"/>
        <v/>
      </c>
      <c r="E1991" s="190"/>
    </row>
    <row r="1992" spans="1:5" ht="15">
      <c r="A1992" s="190" t="str">
        <f t="shared" si="94"/>
        <v/>
      </c>
      <c r="B1992" s="190" t="str">
        <f>IF(LEFT('$Misc'!AS41,5)="ERROR","",IF(COUNTIF('CSV-Stat'!$E$7:$E$206,'$Misc'!AS41)&gt;0,'$Misc'!AS41,""))</f>
        <v/>
      </c>
      <c r="C1992" s="190" t="str">
        <f t="shared" ref="C1992:C2055" si="95">IF(B1992="","","Tstat Sch "&amp;RIGHT(LEFT(B1992,25),11)&amp;",")</f>
        <v/>
      </c>
      <c r="D1992" s="190" t="str">
        <f t="shared" ref="D1992:D2057" si="96">IF(B1992="","","Tstat Sch "&amp;LEFT(B1992,11)&amp;" ;")</f>
        <v/>
      </c>
      <c r="E1992" s="190"/>
    </row>
    <row r="1993" spans="1:5" ht="15">
      <c r="A1993" s="190" t="str">
        <f t="shared" si="94"/>
        <v/>
      </c>
      <c r="B1993" s="190" t="str">
        <f>IF(LEFT('$Misc'!AS42,5)="ERROR","",IF(COUNTIF('CSV-Stat'!$E$7:$E$206,'$Misc'!AS42)&gt;0,'$Misc'!AS42,""))</f>
        <v/>
      </c>
      <c r="C1993" s="190" t="str">
        <f t="shared" si="95"/>
        <v/>
      </c>
      <c r="D1993" s="190" t="str">
        <f t="shared" si="96"/>
        <v/>
      </c>
      <c r="E1993" s="190"/>
    </row>
    <row r="1994" spans="1:5" ht="15">
      <c r="A1994" s="190" t="str">
        <f t="shared" si="94"/>
        <v/>
      </c>
      <c r="B1994" s="190" t="str">
        <f>IF(LEFT('$Misc'!AS43,5)="ERROR","",IF(COUNTIF('CSV-Stat'!$E$7:$E$206,'$Misc'!AS43)&gt;0,'$Misc'!AS43,""))</f>
        <v/>
      </c>
      <c r="C1994" s="190" t="str">
        <f t="shared" si="95"/>
        <v/>
      </c>
      <c r="D1994" s="190" t="str">
        <f t="shared" si="96"/>
        <v/>
      </c>
      <c r="E1994" s="190"/>
    </row>
    <row r="1995" spans="1:5" ht="15">
      <c r="A1995" s="190" t="str">
        <f t="shared" ca="1" si="94"/>
        <v/>
      </c>
      <c r="B1995" s="190" t="str">
        <f ca="1">IF(LEFT('$Misc'!AS44,5)="ERROR","",IF(COUNTIF('CSV-Stat'!$E$7:$E$206,'$Misc'!AS44)&gt;0,'$Misc'!AS44,""))</f>
        <v/>
      </c>
      <c r="C1995" s="190" t="str">
        <f t="shared" ca="1" si="95"/>
        <v/>
      </c>
      <c r="D1995" s="190" t="str">
        <f t="shared" ca="1" si="96"/>
        <v/>
      </c>
      <c r="E1995" s="190"/>
    </row>
    <row r="1996" spans="1:5" ht="15">
      <c r="A1996" s="190" t="str">
        <f t="shared" ca="1" si="94"/>
        <v/>
      </c>
      <c r="B1996" s="190" t="str">
        <f ca="1">IF(LEFT('$Misc'!AS45,5)="ERROR","",IF(COUNTIF('CSV-Stat'!$E$7:$E$206,'$Misc'!AS45)&gt;0,'$Misc'!AS45,""))</f>
        <v/>
      </c>
      <c r="C1996" s="190" t="str">
        <f t="shared" ca="1" si="95"/>
        <v/>
      </c>
      <c r="D1996" s="190" t="str">
        <f t="shared" ca="1" si="96"/>
        <v/>
      </c>
      <c r="E1996" s="190"/>
    </row>
    <row r="1997" spans="1:5" ht="15">
      <c r="A1997" s="190" t="str">
        <f t="shared" ca="1" si="94"/>
        <v/>
      </c>
      <c r="B1997" s="190" t="str">
        <f ca="1">IF(LEFT('$Misc'!AS46,5)="ERROR","",IF(COUNTIF('CSV-Stat'!$E$7:$E$206,'$Misc'!AS46)&gt;0,'$Misc'!AS46,""))</f>
        <v/>
      </c>
      <c r="C1997" s="190" t="str">
        <f t="shared" ca="1" si="95"/>
        <v/>
      </c>
      <c r="D1997" s="190" t="str">
        <f t="shared" ca="1" si="96"/>
        <v/>
      </c>
      <c r="E1997" s="190"/>
    </row>
    <row r="1998" spans="1:5" ht="15">
      <c r="A1998" s="190" t="str">
        <f t="shared" ca="1" si="94"/>
        <v/>
      </c>
      <c r="B1998" s="190" t="str">
        <f ca="1">IF(LEFT('$Misc'!AS47,5)="ERROR","",IF(COUNTIF('CSV-Stat'!$E$7:$E$206,'$Misc'!AS47)&gt;0,'$Misc'!AS47,""))</f>
        <v/>
      </c>
      <c r="C1998" s="190" t="str">
        <f t="shared" ca="1" si="95"/>
        <v/>
      </c>
      <c r="D1998" s="190" t="str">
        <f t="shared" ca="1" si="96"/>
        <v/>
      </c>
      <c r="E1998" s="190"/>
    </row>
    <row r="1999" spans="1:5" ht="15">
      <c r="A1999" s="190" t="str">
        <f t="shared" ca="1" si="94"/>
        <v/>
      </c>
      <c r="B1999" s="190" t="str">
        <f ca="1">IF(LEFT('$Misc'!AS48,5)="ERROR","",IF(COUNTIF('CSV-Stat'!$E$7:$E$206,'$Misc'!AS48)&gt;0,'$Misc'!AS48,""))</f>
        <v/>
      </c>
      <c r="C1999" s="190" t="str">
        <f t="shared" ca="1" si="95"/>
        <v/>
      </c>
      <c r="D1999" s="190" t="str">
        <f t="shared" ca="1" si="96"/>
        <v/>
      </c>
      <c r="E1999" s="190"/>
    </row>
    <row r="2000" spans="1:5" ht="15">
      <c r="A2000" s="190" t="str">
        <f t="shared" ca="1" si="94"/>
        <v/>
      </c>
      <c r="B2000" s="190" t="str">
        <f ca="1">IF(LEFT('$Misc'!AS49,5)="ERROR","",IF(COUNTIF('CSV-Stat'!$E$7:$E$206,'$Misc'!AS49)&gt;0,'$Misc'!AS49,""))</f>
        <v/>
      </c>
      <c r="C2000" s="190" t="str">
        <f t="shared" ca="1" si="95"/>
        <v/>
      </c>
      <c r="D2000" s="190" t="str">
        <f t="shared" ca="1" si="96"/>
        <v/>
      </c>
      <c r="E2000" s="190"/>
    </row>
    <row r="2001" spans="1:5" ht="15">
      <c r="A2001" s="190" t="str">
        <f t="shared" ca="1" si="94"/>
        <v/>
      </c>
      <c r="B2001" s="190" t="str">
        <f ca="1">IF(LEFT('$Misc'!AS50,5)="ERROR","",IF(COUNTIF('CSV-Stat'!$E$7:$E$206,'$Misc'!AS50)&gt;0,'$Misc'!AS50,""))</f>
        <v/>
      </c>
      <c r="C2001" s="190" t="str">
        <f t="shared" ca="1" si="95"/>
        <v/>
      </c>
      <c r="D2001" s="190" t="str">
        <f t="shared" ca="1" si="96"/>
        <v/>
      </c>
      <c r="E2001" s="190"/>
    </row>
    <row r="2002" spans="1:5" ht="15">
      <c r="A2002" s="190" t="str">
        <f t="shared" ca="1" si="94"/>
        <v/>
      </c>
      <c r="B2002" s="190" t="str">
        <f ca="1">IF(LEFT('$Misc'!AS51,5)="ERROR","",IF(COUNTIF('CSV-Stat'!$E$7:$E$206,'$Misc'!AS51)&gt;0,'$Misc'!AS51,""))</f>
        <v/>
      </c>
      <c r="C2002" s="190" t="str">
        <f t="shared" ca="1" si="95"/>
        <v/>
      </c>
      <c r="D2002" s="190" t="str">
        <f t="shared" ca="1" si="96"/>
        <v/>
      </c>
      <c r="E2002" s="190"/>
    </row>
    <row r="2003" spans="1:5" ht="15">
      <c r="A2003" s="190" t="str">
        <f t="shared" ca="1" si="94"/>
        <v/>
      </c>
      <c r="B2003" s="190" t="str">
        <f ca="1">IF(LEFT('$Misc'!AS52,5)="ERROR","",IF(COUNTIF('CSV-Stat'!$E$7:$E$206,'$Misc'!AS52)&gt;0,'$Misc'!AS52,""))</f>
        <v/>
      </c>
      <c r="C2003" s="190" t="str">
        <f t="shared" ca="1" si="95"/>
        <v/>
      </c>
      <c r="D2003" s="190" t="str">
        <f t="shared" ca="1" si="96"/>
        <v/>
      </c>
      <c r="E2003" s="190"/>
    </row>
    <row r="2004" spans="1:5" ht="15">
      <c r="A2004" s="190" t="str">
        <f t="shared" ca="1" si="94"/>
        <v/>
      </c>
      <c r="B2004" s="190" t="str">
        <f ca="1">IF(LEFT('$Misc'!AS53,5)="ERROR","",IF(COUNTIF('CSV-Stat'!$E$7:$E$206,'$Misc'!AS53)&gt;0,'$Misc'!AS53,""))</f>
        <v/>
      </c>
      <c r="C2004" s="190" t="str">
        <f t="shared" ca="1" si="95"/>
        <v/>
      </c>
      <c r="D2004" s="190" t="str">
        <f t="shared" ca="1" si="96"/>
        <v/>
      </c>
      <c r="E2004" s="190"/>
    </row>
    <row r="2005" spans="1:5" ht="15">
      <c r="A2005" s="190" t="str">
        <f t="shared" ca="1" si="94"/>
        <v/>
      </c>
      <c r="B2005" s="190" t="str">
        <f ca="1">IF(LEFT('$Misc'!AS54,5)="ERROR","",IF(COUNTIF('CSV-Stat'!$E$7:$E$206,'$Misc'!AS54)&gt;0,'$Misc'!AS54,""))</f>
        <v/>
      </c>
      <c r="C2005" s="190" t="str">
        <f t="shared" ca="1" si="95"/>
        <v/>
      </c>
      <c r="D2005" s="190" t="str">
        <f t="shared" ca="1" si="96"/>
        <v/>
      </c>
      <c r="E2005" s="190"/>
    </row>
    <row r="2006" spans="1:5" ht="15">
      <c r="A2006" s="190" t="str">
        <f t="shared" ca="1" si="94"/>
        <v/>
      </c>
      <c r="B2006" s="190" t="str">
        <f ca="1">IF(LEFT('$Misc'!AS55,5)="ERROR","",IF(COUNTIF('CSV-Stat'!$E$7:$E$206,'$Misc'!AS55)&gt;0,'$Misc'!AS55,""))</f>
        <v/>
      </c>
      <c r="C2006" s="190" t="str">
        <f t="shared" ca="1" si="95"/>
        <v/>
      </c>
      <c r="D2006" s="190" t="str">
        <f t="shared" ca="1" si="96"/>
        <v/>
      </c>
      <c r="E2006" s="190"/>
    </row>
    <row r="2007" spans="1:5" ht="15">
      <c r="A2007" s="190" t="str">
        <f t="shared" ca="1" si="94"/>
        <v/>
      </c>
      <c r="B2007" s="190" t="str">
        <f ca="1">IF(LEFT('$Misc'!AS56,5)="ERROR","",IF(COUNTIF('CSV-Stat'!$E$7:$E$206,'$Misc'!AS56)&gt;0,'$Misc'!AS56,""))</f>
        <v/>
      </c>
      <c r="C2007" s="190" t="str">
        <f t="shared" ca="1" si="95"/>
        <v/>
      </c>
      <c r="D2007" s="190" t="str">
        <f t="shared" ca="1" si="96"/>
        <v/>
      </c>
      <c r="E2007" s="190"/>
    </row>
    <row r="2008" spans="1:5" ht="15">
      <c r="A2008" s="190" t="str">
        <f t="shared" si="94"/>
        <v/>
      </c>
      <c r="B2008" s="190" t="str">
        <f>IF(LEFT('$Misc'!AT7,5)="ERROR","",IF(COUNTIF('CSV-Stat'!$E$7:$E$206,'$Misc'!AT7)&gt;0,'$Misc'!AT7,""))</f>
        <v/>
      </c>
      <c r="C2008" s="190" t="str">
        <f t="shared" si="95"/>
        <v/>
      </c>
      <c r="D2008" s="190" t="str">
        <f t="shared" si="96"/>
        <v/>
      </c>
      <c r="E2008" s="190"/>
    </row>
    <row r="2009" spans="1:5" ht="15">
      <c r="A2009" s="190" t="str">
        <f t="shared" si="94"/>
        <v/>
      </c>
      <c r="B2009" s="190" t="str">
        <f>IF(LEFT('$Misc'!AT8,5)="ERROR","",IF(COUNTIF('CSV-Stat'!$E$7:$E$206,'$Misc'!AT8)&gt;0,'$Misc'!AT8,""))</f>
        <v/>
      </c>
      <c r="C2009" s="190" t="str">
        <f t="shared" si="95"/>
        <v/>
      </c>
      <c r="D2009" s="190" t="str">
        <f t="shared" si="96"/>
        <v/>
      </c>
      <c r="E2009" s="190"/>
    </row>
    <row r="2010" spans="1:5" ht="15">
      <c r="A2010" s="190" t="str">
        <f t="shared" si="94"/>
        <v/>
      </c>
      <c r="B2010" s="190" t="str">
        <f>IF(LEFT('$Misc'!AT9,5)="ERROR","",IF(COUNTIF('CSV-Stat'!$E$7:$E$206,'$Misc'!AT9)&gt;0,'$Misc'!AT9,""))</f>
        <v/>
      </c>
      <c r="C2010" s="190" t="str">
        <f t="shared" si="95"/>
        <v/>
      </c>
      <c r="D2010" s="190" t="str">
        <f t="shared" si="96"/>
        <v/>
      </c>
      <c r="E2010" s="190"/>
    </row>
    <row r="2011" spans="1:5" ht="15">
      <c r="A2011" s="190" t="str">
        <f t="shared" si="94"/>
        <v/>
      </c>
      <c r="B2011" s="190" t="str">
        <f>IF(LEFT('$Misc'!AT10,5)="ERROR","",IF(COUNTIF('CSV-Stat'!$E$7:$E$206,'$Misc'!AT10)&gt;0,'$Misc'!AT10,""))</f>
        <v/>
      </c>
      <c r="C2011" s="190" t="str">
        <f t="shared" si="95"/>
        <v/>
      </c>
      <c r="D2011" s="190" t="str">
        <f t="shared" si="96"/>
        <v/>
      </c>
      <c r="E2011" s="190"/>
    </row>
    <row r="2012" spans="1:5" ht="15">
      <c r="A2012" s="190" t="str">
        <f t="shared" si="94"/>
        <v/>
      </c>
      <c r="B2012" s="190" t="str">
        <f>IF(LEFT('$Misc'!AT11,5)="ERROR","",IF(COUNTIF('CSV-Stat'!$E$7:$E$206,'$Misc'!AT11)&gt;0,'$Misc'!AT11,""))</f>
        <v/>
      </c>
      <c r="C2012" s="190" t="str">
        <f t="shared" si="95"/>
        <v/>
      </c>
      <c r="D2012" s="190" t="str">
        <f t="shared" si="96"/>
        <v/>
      </c>
      <c r="E2012" s="190"/>
    </row>
    <row r="2013" spans="1:5" ht="15">
      <c r="A2013" s="190" t="str">
        <f t="shared" si="94"/>
        <v/>
      </c>
      <c r="B2013" s="190" t="str">
        <f>IF(LEFT('$Misc'!AT12,5)="ERROR","",IF(COUNTIF('CSV-Stat'!$E$7:$E$206,'$Misc'!AT12)&gt;0,'$Misc'!AT12,""))</f>
        <v/>
      </c>
      <c r="C2013" s="190" t="str">
        <f t="shared" si="95"/>
        <v/>
      </c>
      <c r="D2013" s="190" t="str">
        <f t="shared" si="96"/>
        <v/>
      </c>
      <c r="E2013" s="190"/>
    </row>
    <row r="2014" spans="1:5" ht="15">
      <c r="A2014" s="190" t="str">
        <f t="shared" si="94"/>
        <v/>
      </c>
      <c r="B2014" s="190" t="str">
        <f>IF(LEFT('$Misc'!AT13,5)="ERROR","",IF(COUNTIF('CSV-Stat'!$E$7:$E$206,'$Misc'!AT13)&gt;0,'$Misc'!AT13,""))</f>
        <v/>
      </c>
      <c r="C2014" s="190" t="str">
        <f t="shared" si="95"/>
        <v/>
      </c>
      <c r="D2014" s="190" t="str">
        <f t="shared" si="96"/>
        <v/>
      </c>
      <c r="E2014" s="190"/>
    </row>
    <row r="2015" spans="1:5" ht="15">
      <c r="A2015" s="190" t="str">
        <f t="shared" si="94"/>
        <v/>
      </c>
      <c r="B2015" s="190" t="str">
        <f>IF(LEFT('$Misc'!AT14,5)="ERROR","",IF(COUNTIF('CSV-Stat'!$E$7:$E$206,'$Misc'!AT14)&gt;0,'$Misc'!AT14,""))</f>
        <v/>
      </c>
      <c r="C2015" s="190" t="str">
        <f t="shared" si="95"/>
        <v/>
      </c>
      <c r="D2015" s="190" t="str">
        <f t="shared" si="96"/>
        <v/>
      </c>
      <c r="E2015" s="190"/>
    </row>
    <row r="2016" spans="1:5" ht="15">
      <c r="A2016" s="190" t="str">
        <f t="shared" si="94"/>
        <v/>
      </c>
      <c r="B2016" s="190" t="str">
        <f>IF(LEFT('$Misc'!AT15,5)="ERROR","",IF(COUNTIF('CSV-Stat'!$E$7:$E$206,'$Misc'!AT15)&gt;0,'$Misc'!AT15,""))</f>
        <v/>
      </c>
      <c r="C2016" s="190" t="str">
        <f t="shared" si="95"/>
        <v/>
      </c>
      <c r="D2016" s="190" t="str">
        <f t="shared" si="96"/>
        <v/>
      </c>
      <c r="E2016" s="190"/>
    </row>
    <row r="2017" spans="1:5" ht="15">
      <c r="A2017" s="190" t="str">
        <f t="shared" si="94"/>
        <v/>
      </c>
      <c r="B2017" s="190" t="str">
        <f>IF(LEFT('$Misc'!AT16,5)="ERROR","",IF(COUNTIF('CSV-Stat'!$E$7:$E$206,'$Misc'!AT16)&gt;0,'$Misc'!AT16,""))</f>
        <v/>
      </c>
      <c r="C2017" s="190" t="str">
        <f t="shared" si="95"/>
        <v/>
      </c>
      <c r="D2017" s="190" t="str">
        <f t="shared" si="96"/>
        <v/>
      </c>
      <c r="E2017" s="190"/>
    </row>
    <row r="2018" spans="1:5" ht="15">
      <c r="A2018" s="190" t="str">
        <f t="shared" si="94"/>
        <v/>
      </c>
      <c r="B2018" s="190" t="str">
        <f>IF(LEFT('$Misc'!AT17,5)="ERROR","",IF(COUNTIF('CSV-Stat'!$E$7:$E$206,'$Misc'!AT17)&gt;0,'$Misc'!AT17,""))</f>
        <v/>
      </c>
      <c r="C2018" s="190" t="str">
        <f t="shared" si="95"/>
        <v/>
      </c>
      <c r="D2018" s="190" t="str">
        <f t="shared" si="96"/>
        <v/>
      </c>
      <c r="E2018" s="190"/>
    </row>
    <row r="2019" spans="1:5" ht="15">
      <c r="A2019" s="190" t="str">
        <f t="shared" si="94"/>
        <v/>
      </c>
      <c r="B2019" s="190" t="str">
        <f>IF(LEFT('$Misc'!AT18,5)="ERROR","",IF(COUNTIF('CSV-Stat'!$E$7:$E$206,'$Misc'!AT18)&gt;0,'$Misc'!AT18,""))</f>
        <v/>
      </c>
      <c r="C2019" s="190" t="str">
        <f t="shared" si="95"/>
        <v/>
      </c>
      <c r="D2019" s="190" t="str">
        <f t="shared" si="96"/>
        <v/>
      </c>
      <c r="E2019" s="190"/>
    </row>
    <row r="2020" spans="1:5" ht="15">
      <c r="A2020" s="190" t="str">
        <f t="shared" si="94"/>
        <v/>
      </c>
      <c r="B2020" s="190" t="str">
        <f>IF(LEFT('$Misc'!AT19,5)="ERROR","",IF(COUNTIF('CSV-Stat'!$E$7:$E$206,'$Misc'!AT19)&gt;0,'$Misc'!AT19,""))</f>
        <v/>
      </c>
      <c r="C2020" s="190" t="str">
        <f t="shared" si="95"/>
        <v/>
      </c>
      <c r="D2020" s="190" t="str">
        <f t="shared" si="96"/>
        <v/>
      </c>
      <c r="E2020" s="190"/>
    </row>
    <row r="2021" spans="1:5" ht="15">
      <c r="A2021" s="190" t="str">
        <f t="shared" si="94"/>
        <v/>
      </c>
      <c r="B2021" s="190" t="str">
        <f>IF(LEFT('$Misc'!AT20,5)="ERROR","",IF(COUNTIF('CSV-Stat'!$E$7:$E$206,'$Misc'!AT20)&gt;0,'$Misc'!AT20,""))</f>
        <v/>
      </c>
      <c r="C2021" s="190" t="str">
        <f t="shared" si="95"/>
        <v/>
      </c>
      <c r="D2021" s="190" t="str">
        <f t="shared" si="96"/>
        <v/>
      </c>
      <c r="E2021" s="190"/>
    </row>
    <row r="2022" spans="1:5" ht="15">
      <c r="A2022" s="190" t="str">
        <f t="shared" si="94"/>
        <v/>
      </c>
      <c r="B2022" s="190" t="str">
        <f>IF(LEFT('$Misc'!AT21,5)="ERROR","",IF(COUNTIF('CSV-Stat'!$E$7:$E$206,'$Misc'!AT21)&gt;0,'$Misc'!AT21,""))</f>
        <v/>
      </c>
      <c r="C2022" s="190" t="str">
        <f t="shared" si="95"/>
        <v/>
      </c>
      <c r="D2022" s="190" t="str">
        <f t="shared" si="96"/>
        <v/>
      </c>
      <c r="E2022" s="190"/>
    </row>
    <row r="2023" spans="1:5" ht="15">
      <c r="A2023" s="190" t="str">
        <f t="shared" si="94"/>
        <v/>
      </c>
      <c r="B2023" s="190" t="str">
        <f>IF(LEFT('$Misc'!AT22,5)="ERROR","",IF(COUNTIF('CSV-Stat'!$E$7:$E$206,'$Misc'!AT22)&gt;0,'$Misc'!AT22,""))</f>
        <v/>
      </c>
      <c r="C2023" s="190" t="str">
        <f t="shared" si="95"/>
        <v/>
      </c>
      <c r="D2023" s="190" t="str">
        <f t="shared" si="96"/>
        <v/>
      </c>
      <c r="E2023" s="190"/>
    </row>
    <row r="2024" spans="1:5" ht="15">
      <c r="A2024" s="190" t="str">
        <f t="shared" si="94"/>
        <v/>
      </c>
      <c r="B2024" s="190" t="str">
        <f>IF(LEFT('$Misc'!AT23,5)="ERROR","",IF(COUNTIF('CSV-Stat'!$E$7:$E$206,'$Misc'!AT23)&gt;0,'$Misc'!AT23,""))</f>
        <v/>
      </c>
      <c r="C2024" s="190" t="str">
        <f t="shared" si="95"/>
        <v/>
      </c>
      <c r="D2024" s="190" t="str">
        <f t="shared" si="96"/>
        <v/>
      </c>
      <c r="E2024" s="190"/>
    </row>
    <row r="2025" spans="1:5" ht="15">
      <c r="A2025" s="190" t="str">
        <f t="shared" si="94"/>
        <v/>
      </c>
      <c r="B2025" s="190" t="str">
        <f>IF(LEFT('$Misc'!AT24,5)="ERROR","",IF(COUNTIF('CSV-Stat'!$E$7:$E$206,'$Misc'!AT24)&gt;0,'$Misc'!AT24,""))</f>
        <v/>
      </c>
      <c r="C2025" s="190" t="str">
        <f t="shared" si="95"/>
        <v/>
      </c>
      <c r="D2025" s="190" t="str">
        <f t="shared" si="96"/>
        <v/>
      </c>
      <c r="E2025" s="190"/>
    </row>
    <row r="2026" spans="1:5" ht="15">
      <c r="A2026" s="190" t="str">
        <f t="shared" si="94"/>
        <v/>
      </c>
      <c r="B2026" s="190" t="str">
        <f>IF(LEFT('$Misc'!AT25,5)="ERROR","",IF(COUNTIF('CSV-Stat'!$E$7:$E$206,'$Misc'!AT25)&gt;0,'$Misc'!AT25,""))</f>
        <v/>
      </c>
      <c r="C2026" s="190" t="str">
        <f t="shared" si="95"/>
        <v/>
      </c>
      <c r="D2026" s="190" t="str">
        <f t="shared" si="96"/>
        <v/>
      </c>
      <c r="E2026" s="190"/>
    </row>
    <row r="2027" spans="1:5" ht="15">
      <c r="A2027" s="190" t="str">
        <f t="shared" si="94"/>
        <v/>
      </c>
      <c r="B2027" s="190" t="str">
        <f>IF(LEFT('$Misc'!AT26,5)="ERROR","",IF(COUNTIF('CSV-Stat'!$E$7:$E$206,'$Misc'!AT26)&gt;0,'$Misc'!AT26,""))</f>
        <v/>
      </c>
      <c r="C2027" s="190" t="str">
        <f t="shared" si="95"/>
        <v/>
      </c>
      <c r="D2027" s="190" t="str">
        <f t="shared" si="96"/>
        <v/>
      </c>
      <c r="E2027" s="190"/>
    </row>
    <row r="2028" spans="1:5" ht="15">
      <c r="A2028" s="190" t="str">
        <f t="shared" si="94"/>
        <v/>
      </c>
      <c r="B2028" s="190" t="str">
        <f>IF(LEFT('$Misc'!AT27,5)="ERROR","",IF(COUNTIF('CSV-Stat'!$E$7:$E$206,'$Misc'!AT27)&gt;0,'$Misc'!AT27,""))</f>
        <v/>
      </c>
      <c r="C2028" s="190" t="str">
        <f t="shared" si="95"/>
        <v/>
      </c>
      <c r="D2028" s="190" t="str">
        <f t="shared" si="96"/>
        <v/>
      </c>
      <c r="E2028" s="190"/>
    </row>
    <row r="2029" spans="1:5" ht="15">
      <c r="A2029" s="190" t="str">
        <f t="shared" si="94"/>
        <v/>
      </c>
      <c r="B2029" s="190" t="str">
        <f>IF(LEFT('$Misc'!AT28,5)="ERROR","",IF(COUNTIF('CSV-Stat'!$E$7:$E$206,'$Misc'!AT28)&gt;0,'$Misc'!AT28,""))</f>
        <v/>
      </c>
      <c r="C2029" s="190" t="str">
        <f t="shared" si="95"/>
        <v/>
      </c>
      <c r="D2029" s="190" t="str">
        <f t="shared" si="96"/>
        <v/>
      </c>
      <c r="E2029" s="190"/>
    </row>
    <row r="2030" spans="1:5" ht="15">
      <c r="A2030" s="190" t="str">
        <f t="shared" si="94"/>
        <v/>
      </c>
      <c r="B2030" s="190" t="str">
        <f>IF(LEFT('$Misc'!AT29,5)="ERROR","",IF(COUNTIF('CSV-Stat'!$E$7:$E$206,'$Misc'!AT29)&gt;0,'$Misc'!AT29,""))</f>
        <v/>
      </c>
      <c r="C2030" s="190" t="str">
        <f t="shared" si="95"/>
        <v/>
      </c>
      <c r="D2030" s="190" t="str">
        <f t="shared" si="96"/>
        <v/>
      </c>
      <c r="E2030" s="190"/>
    </row>
    <row r="2031" spans="1:5" ht="15">
      <c r="A2031" s="190" t="str">
        <f t="shared" si="94"/>
        <v/>
      </c>
      <c r="B2031" s="190" t="str">
        <f>IF(LEFT('$Misc'!AT30,5)="ERROR","",IF(COUNTIF('CSV-Stat'!$E$7:$E$206,'$Misc'!AT30)&gt;0,'$Misc'!AT30,""))</f>
        <v/>
      </c>
      <c r="C2031" s="190" t="str">
        <f t="shared" si="95"/>
        <v/>
      </c>
      <c r="D2031" s="190" t="str">
        <f t="shared" si="96"/>
        <v/>
      </c>
      <c r="E2031" s="190"/>
    </row>
    <row r="2032" spans="1:5" ht="15">
      <c r="A2032" s="190" t="str">
        <f t="shared" si="94"/>
        <v/>
      </c>
      <c r="B2032" s="190" t="str">
        <f>IF(LEFT('$Misc'!AT31,5)="ERROR","",IF(COUNTIF('CSV-Stat'!$E$7:$E$206,'$Misc'!AT31)&gt;0,'$Misc'!AT31,""))</f>
        <v/>
      </c>
      <c r="C2032" s="190" t="str">
        <f t="shared" si="95"/>
        <v/>
      </c>
      <c r="D2032" s="190" t="str">
        <f t="shared" si="96"/>
        <v/>
      </c>
      <c r="E2032" s="190"/>
    </row>
    <row r="2033" spans="1:5" ht="15">
      <c r="A2033" s="190" t="str">
        <f t="shared" si="94"/>
        <v/>
      </c>
      <c r="B2033" s="190" t="str">
        <f>IF(LEFT('$Misc'!AT32,5)="ERROR","",IF(COUNTIF('CSV-Stat'!$E$7:$E$206,'$Misc'!AT32)&gt;0,'$Misc'!AT32,""))</f>
        <v/>
      </c>
      <c r="C2033" s="190" t="str">
        <f t="shared" si="95"/>
        <v/>
      </c>
      <c r="D2033" s="190" t="str">
        <f t="shared" si="96"/>
        <v/>
      </c>
      <c r="E2033" s="190"/>
    </row>
    <row r="2034" spans="1:5" ht="15">
      <c r="A2034" s="190" t="str">
        <f t="shared" si="94"/>
        <v/>
      </c>
      <c r="B2034" s="190" t="str">
        <f>IF(LEFT('$Misc'!AT33,5)="ERROR","",IF(COUNTIF('CSV-Stat'!$E$7:$E$206,'$Misc'!AT33)&gt;0,'$Misc'!AT33,""))</f>
        <v/>
      </c>
      <c r="C2034" s="190" t="str">
        <f t="shared" si="95"/>
        <v/>
      </c>
      <c r="D2034" s="190" t="str">
        <f t="shared" si="96"/>
        <v/>
      </c>
      <c r="E2034" s="190"/>
    </row>
    <row r="2035" spans="1:5" ht="15">
      <c r="A2035" s="190" t="str">
        <f t="shared" si="94"/>
        <v/>
      </c>
      <c r="B2035" s="190" t="str">
        <f>IF(LEFT('$Misc'!AT34,5)="ERROR","",IF(COUNTIF('CSV-Stat'!$E$7:$E$206,'$Misc'!AT34)&gt;0,'$Misc'!AT34,""))</f>
        <v/>
      </c>
      <c r="C2035" s="190" t="str">
        <f t="shared" si="95"/>
        <v/>
      </c>
      <c r="D2035" s="190" t="str">
        <f t="shared" si="96"/>
        <v/>
      </c>
      <c r="E2035" s="190"/>
    </row>
    <row r="2036" spans="1:5" ht="15">
      <c r="A2036" s="190" t="str">
        <f t="shared" si="94"/>
        <v/>
      </c>
      <c r="B2036" s="190" t="str">
        <f>IF(LEFT('$Misc'!AT35,5)="ERROR","",IF(COUNTIF('CSV-Stat'!$E$7:$E$206,'$Misc'!AT35)&gt;0,'$Misc'!AT35,""))</f>
        <v/>
      </c>
      <c r="C2036" s="190" t="str">
        <f t="shared" si="95"/>
        <v/>
      </c>
      <c r="D2036" s="190" t="str">
        <f t="shared" si="96"/>
        <v/>
      </c>
      <c r="E2036" s="190"/>
    </row>
    <row r="2037" spans="1:5" ht="15">
      <c r="A2037" s="190" t="str">
        <f t="shared" si="94"/>
        <v/>
      </c>
      <c r="B2037" s="190" t="str">
        <f>IF(LEFT('$Misc'!AT36,5)="ERROR","",IF(COUNTIF('CSV-Stat'!$E$7:$E$206,'$Misc'!AT36)&gt;0,'$Misc'!AT36,""))</f>
        <v/>
      </c>
      <c r="C2037" s="190" t="str">
        <f t="shared" si="95"/>
        <v/>
      </c>
      <c r="D2037" s="190" t="str">
        <f t="shared" si="96"/>
        <v/>
      </c>
      <c r="E2037" s="190"/>
    </row>
    <row r="2038" spans="1:5" ht="15">
      <c r="A2038" s="190" t="str">
        <f t="shared" si="94"/>
        <v/>
      </c>
      <c r="B2038" s="190" t="str">
        <f>IF(LEFT('$Misc'!AT37,5)="ERROR","",IF(COUNTIF('CSV-Stat'!$E$7:$E$206,'$Misc'!AT37)&gt;0,'$Misc'!AT37,""))</f>
        <v/>
      </c>
      <c r="C2038" s="190" t="str">
        <f t="shared" si="95"/>
        <v/>
      </c>
      <c r="D2038" s="190" t="str">
        <f t="shared" si="96"/>
        <v/>
      </c>
      <c r="E2038" s="190"/>
    </row>
    <row r="2039" spans="1:5" ht="15">
      <c r="A2039" s="190" t="str">
        <f t="shared" si="94"/>
        <v/>
      </c>
      <c r="B2039" s="190" t="str">
        <f>IF(LEFT('$Misc'!AT38,5)="ERROR","",IF(COUNTIF('CSV-Stat'!$E$7:$E$206,'$Misc'!AT38)&gt;0,'$Misc'!AT38,""))</f>
        <v/>
      </c>
      <c r="C2039" s="190" t="str">
        <f t="shared" si="95"/>
        <v/>
      </c>
      <c r="D2039" s="190" t="str">
        <f t="shared" si="96"/>
        <v/>
      </c>
      <c r="E2039" s="190"/>
    </row>
    <row r="2040" spans="1:5" ht="15">
      <c r="A2040" s="190" t="str">
        <f t="shared" si="94"/>
        <v/>
      </c>
      <c r="B2040" s="190" t="str">
        <f>IF(LEFT('$Misc'!AT39,5)="ERROR","",IF(COUNTIF('CSV-Stat'!$E$7:$E$206,'$Misc'!AT39)&gt;0,'$Misc'!AT39,""))</f>
        <v/>
      </c>
      <c r="C2040" s="190" t="str">
        <f t="shared" si="95"/>
        <v/>
      </c>
      <c r="D2040" s="190" t="str">
        <f t="shared" si="96"/>
        <v/>
      </c>
      <c r="E2040" s="190"/>
    </row>
    <row r="2041" spans="1:5" ht="15">
      <c r="A2041" s="190" t="str">
        <f t="shared" si="94"/>
        <v/>
      </c>
      <c r="B2041" s="190" t="str">
        <f>IF(LEFT('$Misc'!AT40,5)="ERROR","",IF(COUNTIF('CSV-Stat'!$E$7:$E$206,'$Misc'!AT40)&gt;0,'$Misc'!AT40,""))</f>
        <v/>
      </c>
      <c r="C2041" s="190" t="str">
        <f t="shared" si="95"/>
        <v/>
      </c>
      <c r="D2041" s="190" t="str">
        <f t="shared" si="96"/>
        <v/>
      </c>
      <c r="E2041" s="190"/>
    </row>
    <row r="2042" spans="1:5" ht="15">
      <c r="A2042" s="190" t="str">
        <f t="shared" ref="A2042:A2057" si="97">IF(B2042="","","ThermostatSetpoint:DualSetpoint,")</f>
        <v/>
      </c>
      <c r="B2042" s="190" t="str">
        <f>IF(LEFT('$Misc'!AT41,5)="ERROR","",IF(COUNTIF('CSV-Stat'!$E$7:$E$206,'$Misc'!AT41)&gt;0,'$Misc'!AT41,""))</f>
        <v/>
      </c>
      <c r="C2042" s="190" t="str">
        <f t="shared" si="95"/>
        <v/>
      </c>
      <c r="D2042" s="190" t="str">
        <f t="shared" si="96"/>
        <v/>
      </c>
      <c r="E2042" s="190"/>
    </row>
    <row r="2043" spans="1:5" ht="15">
      <c r="A2043" s="190" t="str">
        <f t="shared" si="97"/>
        <v/>
      </c>
      <c r="B2043" s="190" t="str">
        <f>IF(LEFT('$Misc'!AT42,5)="ERROR","",IF(COUNTIF('CSV-Stat'!$E$7:$E$206,'$Misc'!AT42)&gt;0,'$Misc'!AT42,""))</f>
        <v/>
      </c>
      <c r="C2043" s="190" t="str">
        <f t="shared" si="95"/>
        <v/>
      </c>
      <c r="D2043" s="190" t="str">
        <f t="shared" si="96"/>
        <v/>
      </c>
      <c r="E2043" s="190"/>
    </row>
    <row r="2044" spans="1:5" ht="15">
      <c r="A2044" s="190" t="str">
        <f t="shared" si="97"/>
        <v/>
      </c>
      <c r="B2044" s="190" t="str">
        <f>IF(LEFT('$Misc'!AT43,5)="ERROR","",IF(COUNTIF('CSV-Stat'!$E$7:$E$206,'$Misc'!AT43)&gt;0,'$Misc'!AT43,""))</f>
        <v/>
      </c>
      <c r="C2044" s="190" t="str">
        <f t="shared" si="95"/>
        <v/>
      </c>
      <c r="D2044" s="190" t="str">
        <f t="shared" si="96"/>
        <v/>
      </c>
      <c r="E2044" s="190"/>
    </row>
    <row r="2045" spans="1:5" ht="15">
      <c r="A2045" s="190" t="str">
        <f t="shared" si="97"/>
        <v/>
      </c>
      <c r="B2045" s="190" t="str">
        <f>IF(LEFT('$Misc'!AT44,5)="ERROR","",IF(COUNTIF('CSV-Stat'!$E$7:$E$206,'$Misc'!AT44)&gt;0,'$Misc'!AT44,""))</f>
        <v/>
      </c>
      <c r="C2045" s="190" t="str">
        <f t="shared" si="95"/>
        <v/>
      </c>
      <c r="D2045" s="190" t="str">
        <f t="shared" si="96"/>
        <v/>
      </c>
      <c r="E2045" s="190"/>
    </row>
    <row r="2046" spans="1:5" ht="15">
      <c r="A2046" s="190" t="str">
        <f t="shared" ca="1" si="97"/>
        <v/>
      </c>
      <c r="B2046" s="190" t="str">
        <f ca="1">IF(LEFT('$Misc'!AT45,5)="ERROR","",IF(COUNTIF('CSV-Stat'!$E$7:$E$206,'$Misc'!AT45)&gt;0,'$Misc'!AT45,""))</f>
        <v/>
      </c>
      <c r="C2046" s="190" t="str">
        <f t="shared" ca="1" si="95"/>
        <v/>
      </c>
      <c r="D2046" s="190" t="str">
        <f t="shared" ca="1" si="96"/>
        <v/>
      </c>
      <c r="E2046" s="190"/>
    </row>
    <row r="2047" spans="1:5" ht="15">
      <c r="A2047" s="190" t="str">
        <f t="shared" ca="1" si="97"/>
        <v/>
      </c>
      <c r="B2047" s="190" t="str">
        <f ca="1">IF(LEFT('$Misc'!AT46,5)="ERROR","",IF(COUNTIF('CSV-Stat'!$E$7:$E$206,'$Misc'!AT46)&gt;0,'$Misc'!AT46,""))</f>
        <v/>
      </c>
      <c r="C2047" s="190" t="str">
        <f t="shared" ca="1" si="95"/>
        <v/>
      </c>
      <c r="D2047" s="190" t="str">
        <f t="shared" ca="1" si="96"/>
        <v/>
      </c>
      <c r="E2047" s="190"/>
    </row>
    <row r="2048" spans="1:5" ht="15">
      <c r="A2048" s="190" t="str">
        <f t="shared" ca="1" si="97"/>
        <v/>
      </c>
      <c r="B2048" s="190" t="str">
        <f ca="1">IF(LEFT('$Misc'!AT47,5)="ERROR","",IF(COUNTIF('CSV-Stat'!$E$7:$E$206,'$Misc'!AT47)&gt;0,'$Misc'!AT47,""))</f>
        <v/>
      </c>
      <c r="C2048" s="190" t="str">
        <f t="shared" ca="1" si="95"/>
        <v/>
      </c>
      <c r="D2048" s="190" t="str">
        <f t="shared" ca="1" si="96"/>
        <v/>
      </c>
      <c r="E2048" s="190"/>
    </row>
    <row r="2049" spans="1:5" ht="15">
      <c r="A2049" s="190" t="str">
        <f t="shared" ca="1" si="97"/>
        <v/>
      </c>
      <c r="B2049" s="190" t="str">
        <f ca="1">IF(LEFT('$Misc'!AT48,5)="ERROR","",IF(COUNTIF('CSV-Stat'!$E$7:$E$206,'$Misc'!AT48)&gt;0,'$Misc'!AT48,""))</f>
        <v/>
      </c>
      <c r="C2049" s="190" t="str">
        <f t="shared" ca="1" si="95"/>
        <v/>
      </c>
      <c r="D2049" s="190" t="str">
        <f t="shared" ca="1" si="96"/>
        <v/>
      </c>
      <c r="E2049" s="190"/>
    </row>
    <row r="2050" spans="1:5" ht="15">
      <c r="A2050" s="190" t="str">
        <f t="shared" ca="1" si="97"/>
        <v/>
      </c>
      <c r="B2050" s="190" t="str">
        <f ca="1">IF(LEFT('$Misc'!AT49,5)="ERROR","",IF(COUNTIF('CSV-Stat'!$E$7:$E$206,'$Misc'!AT49)&gt;0,'$Misc'!AT49,""))</f>
        <v/>
      </c>
      <c r="C2050" s="190" t="str">
        <f t="shared" ca="1" si="95"/>
        <v/>
      </c>
      <c r="D2050" s="190" t="str">
        <f t="shared" ca="1" si="96"/>
        <v/>
      </c>
      <c r="E2050" s="190"/>
    </row>
    <row r="2051" spans="1:5" ht="15">
      <c r="A2051" s="190" t="str">
        <f t="shared" ca="1" si="97"/>
        <v/>
      </c>
      <c r="B2051" s="190" t="str">
        <f ca="1">IF(LEFT('$Misc'!AT50,5)="ERROR","",IF(COUNTIF('CSV-Stat'!$E$7:$E$206,'$Misc'!AT50)&gt;0,'$Misc'!AT50,""))</f>
        <v/>
      </c>
      <c r="C2051" s="190" t="str">
        <f t="shared" ca="1" si="95"/>
        <v/>
      </c>
      <c r="D2051" s="190" t="str">
        <f t="shared" ca="1" si="96"/>
        <v/>
      </c>
      <c r="E2051" s="190"/>
    </row>
    <row r="2052" spans="1:5" ht="15">
      <c r="A2052" s="190" t="str">
        <f t="shared" ca="1" si="97"/>
        <v/>
      </c>
      <c r="B2052" s="190" t="str">
        <f ca="1">IF(LEFT('$Misc'!AT51,5)="ERROR","",IF(COUNTIF('CSV-Stat'!$E$7:$E$206,'$Misc'!AT51)&gt;0,'$Misc'!AT51,""))</f>
        <v/>
      </c>
      <c r="C2052" s="190" t="str">
        <f t="shared" ca="1" si="95"/>
        <v/>
      </c>
      <c r="D2052" s="190" t="str">
        <f t="shared" ca="1" si="96"/>
        <v/>
      </c>
      <c r="E2052" s="190"/>
    </row>
    <row r="2053" spans="1:5" ht="15">
      <c r="A2053" s="190" t="str">
        <f t="shared" ca="1" si="97"/>
        <v/>
      </c>
      <c r="B2053" s="190" t="str">
        <f ca="1">IF(LEFT('$Misc'!AT52,5)="ERROR","",IF(COUNTIF('CSV-Stat'!$E$7:$E$206,'$Misc'!AT52)&gt;0,'$Misc'!AT52,""))</f>
        <v/>
      </c>
      <c r="C2053" s="190" t="str">
        <f t="shared" ca="1" si="95"/>
        <v/>
      </c>
      <c r="D2053" s="190" t="str">
        <f t="shared" ca="1" si="96"/>
        <v/>
      </c>
      <c r="E2053" s="190"/>
    </row>
    <row r="2054" spans="1:5" ht="15">
      <c r="A2054" s="190" t="str">
        <f t="shared" ca="1" si="97"/>
        <v/>
      </c>
      <c r="B2054" s="190" t="str">
        <f ca="1">IF(LEFT('$Misc'!AT53,5)="ERROR","",IF(COUNTIF('CSV-Stat'!$E$7:$E$206,'$Misc'!AT53)&gt;0,'$Misc'!AT53,""))</f>
        <v/>
      </c>
      <c r="C2054" s="190" t="str">
        <f t="shared" ca="1" si="95"/>
        <v/>
      </c>
      <c r="D2054" s="190" t="str">
        <f t="shared" ca="1" si="96"/>
        <v/>
      </c>
      <c r="E2054" s="190"/>
    </row>
    <row r="2055" spans="1:5" ht="15">
      <c r="A2055" s="190" t="str">
        <f t="shared" ca="1" si="97"/>
        <v/>
      </c>
      <c r="B2055" s="190" t="str">
        <f ca="1">IF(LEFT('$Misc'!AT54,5)="ERROR","",IF(COUNTIF('CSV-Stat'!$E$7:$E$206,'$Misc'!AT54)&gt;0,'$Misc'!AT54,""))</f>
        <v/>
      </c>
      <c r="C2055" s="190" t="str">
        <f t="shared" ca="1" si="95"/>
        <v/>
      </c>
      <c r="D2055" s="190" t="str">
        <f t="shared" ca="1" si="96"/>
        <v/>
      </c>
      <c r="E2055" s="190"/>
    </row>
    <row r="2056" spans="1:5" ht="15">
      <c r="A2056" s="190" t="str">
        <f t="shared" ca="1" si="97"/>
        <v/>
      </c>
      <c r="B2056" s="190" t="str">
        <f ca="1">IF(LEFT('$Misc'!AT55,5)="ERROR","",IF(COUNTIF('CSV-Stat'!$E$7:$E$206,'$Misc'!AT55)&gt;0,'$Misc'!AT55,""))</f>
        <v/>
      </c>
      <c r="C2056" s="190" t="str">
        <f t="shared" ref="C2056:C2057" ca="1" si="98">IF(B2056="","","Tstat Sch "&amp;RIGHT(LEFT(B2056,25),11)&amp;",")</f>
        <v/>
      </c>
      <c r="D2056" s="190" t="str">
        <f t="shared" ca="1" si="96"/>
        <v/>
      </c>
      <c r="E2056" s="190"/>
    </row>
    <row r="2057" spans="1:5" ht="15">
      <c r="A2057" s="190" t="str">
        <f t="shared" ca="1" si="97"/>
        <v/>
      </c>
      <c r="B2057" s="190" t="str">
        <f ca="1">IF(LEFT('$Misc'!AT56,5)="ERROR","",IF(COUNTIF('CSV-Stat'!$E$7:$E$206,'$Misc'!AT56)&gt;0,'$Misc'!AT56,""))</f>
        <v/>
      </c>
      <c r="C2057" s="190" t="str">
        <f t="shared" ca="1" si="98"/>
        <v/>
      </c>
      <c r="D2057" s="190" t="str">
        <f t="shared" ca="1" si="96"/>
        <v/>
      </c>
      <c r="E2057" s="190"/>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zoomScaleNormal="100" zoomScalePageLayoutView="60" workbookViewId="0">
      <selection activeCell="B7" sqref="B7"/>
    </sheetView>
  </sheetViews>
  <sheetFormatPr defaultRowHeight="14.25"/>
  <cols>
    <col min="1" max="1" width="25.625" customWidth="1"/>
    <col min="2" max="2" width="31.5" customWidth="1"/>
    <col min="3" max="3" width="10.25" customWidth="1"/>
    <col min="4" max="4" width="9.25" customWidth="1"/>
    <col min="5" max="1025" width="8.125"/>
  </cols>
  <sheetData>
    <row r="1" spans="1:3" ht="15">
      <c r="A1" s="190" t="s">
        <v>116</v>
      </c>
      <c r="B1" s="190"/>
      <c r="C1" s="190"/>
    </row>
    <row r="2" spans="1:3" ht="15">
      <c r="A2" s="190" t="s">
        <v>116</v>
      </c>
      <c r="B2" s="190"/>
      <c r="C2" s="190"/>
    </row>
    <row r="3" spans="1:3" ht="15">
      <c r="A3" s="190" t="s">
        <v>155</v>
      </c>
      <c r="B3" s="204" t="s">
        <v>267</v>
      </c>
      <c r="C3" s="190" t="s">
        <v>268</v>
      </c>
    </row>
    <row r="4" spans="1:3" ht="15">
      <c r="A4" s="190" t="s">
        <v>160</v>
      </c>
      <c r="B4" s="190"/>
      <c r="C4" s="190"/>
    </row>
    <row r="5" spans="1:3" ht="15">
      <c r="A5" s="190" t="str">
        <f>"!"</f>
        <v>!</v>
      </c>
    </row>
    <row r="6" spans="1:3" ht="15">
      <c r="A6" s="190" t="str">
        <f>"!"</f>
        <v>!</v>
      </c>
      <c r="B6" s="190"/>
      <c r="C6" s="190"/>
    </row>
    <row r="7" spans="1:3" ht="15">
      <c r="A7" s="190" t="str">
        <f t="shared" ref="A7:A38" si="0">"Schedule:Constant,"</f>
        <v>Schedule:Constant,</v>
      </c>
      <c r="B7" s="190" t="str">
        <f>LEFT('CSV-StPt1'!C7,21)&amp;","</f>
        <v>Tstat Sch Htng 15.0 C,</v>
      </c>
      <c r="C7" s="190" t="str">
        <f t="shared" ref="C7:C38" si="1">LEFT(RIGHT(B7,7),4)&amp;";"</f>
        <v>15.0;</v>
      </c>
    </row>
    <row r="8" spans="1:3" ht="15">
      <c r="A8" s="190" t="str">
        <f t="shared" si="0"/>
        <v>Schedule:Constant,</v>
      </c>
      <c r="B8" s="190" t="str">
        <f>LEFT('CSV-StPt1'!C8,21)&amp;","</f>
        <v>Tstat Sch Htng 15.2 C,</v>
      </c>
      <c r="C8" s="190" t="str">
        <f t="shared" si="1"/>
        <v>15.2;</v>
      </c>
    </row>
    <row r="9" spans="1:3" ht="15">
      <c r="A9" s="190" t="str">
        <f t="shared" si="0"/>
        <v>Schedule:Constant,</v>
      </c>
      <c r="B9" s="190" t="str">
        <f>LEFT('CSV-StPt1'!C9,21)&amp;","</f>
        <v>Tstat Sch Htng 15.4 C,</v>
      </c>
      <c r="C9" s="190" t="str">
        <f t="shared" si="1"/>
        <v>15.4;</v>
      </c>
    </row>
    <row r="10" spans="1:3" ht="15">
      <c r="A10" s="190" t="str">
        <f t="shared" si="0"/>
        <v>Schedule:Constant,</v>
      </c>
      <c r="B10" s="190" t="str">
        <f>LEFT('CSV-StPt1'!C10,21)&amp;","</f>
        <v>Tstat Sch Htng 15.6 C,</v>
      </c>
      <c r="C10" s="190" t="str">
        <f t="shared" si="1"/>
        <v>15.6;</v>
      </c>
    </row>
    <row r="11" spans="1:3" ht="15">
      <c r="A11" s="190" t="str">
        <f t="shared" si="0"/>
        <v>Schedule:Constant,</v>
      </c>
      <c r="B11" s="190" t="str">
        <f>LEFT('CSV-StPt1'!C11,21)&amp;","</f>
        <v>Tstat Sch Htng 15.8 C,</v>
      </c>
      <c r="C11" s="190" t="str">
        <f t="shared" si="1"/>
        <v>15.8;</v>
      </c>
    </row>
    <row r="12" spans="1:3" ht="15">
      <c r="A12" s="190" t="str">
        <f t="shared" si="0"/>
        <v>Schedule:Constant,</v>
      </c>
      <c r="B12" s="190" t="str">
        <f>LEFT('CSV-StPt1'!C12,21)&amp;","</f>
        <v>Tstat Sch Htng 16.0 C,</v>
      </c>
      <c r="C12" s="190" t="str">
        <f t="shared" si="1"/>
        <v>16.0;</v>
      </c>
    </row>
    <row r="13" spans="1:3" ht="15">
      <c r="A13" s="190" t="str">
        <f t="shared" si="0"/>
        <v>Schedule:Constant,</v>
      </c>
      <c r="B13" s="190" t="str">
        <f>LEFT('CSV-StPt1'!C13,21)&amp;","</f>
        <v>Tstat Sch Htng 16.2 C,</v>
      </c>
      <c r="C13" s="190" t="str">
        <f t="shared" si="1"/>
        <v>16.2;</v>
      </c>
    </row>
    <row r="14" spans="1:3" ht="15">
      <c r="A14" s="190" t="str">
        <f t="shared" si="0"/>
        <v>Schedule:Constant,</v>
      </c>
      <c r="B14" s="190" t="str">
        <f>LEFT('CSV-StPt1'!C14,21)&amp;","</f>
        <v>Tstat Sch Htng 16.4 C,</v>
      </c>
      <c r="C14" s="190" t="str">
        <f t="shared" si="1"/>
        <v>16.4;</v>
      </c>
    </row>
    <row r="15" spans="1:3" ht="15">
      <c r="A15" s="190" t="str">
        <f t="shared" si="0"/>
        <v>Schedule:Constant,</v>
      </c>
      <c r="B15" s="190" t="str">
        <f>LEFT('CSV-StPt1'!C15,21)&amp;","</f>
        <v>Tstat Sch Htng 16.6 C,</v>
      </c>
      <c r="C15" s="190" t="str">
        <f t="shared" si="1"/>
        <v>16.6;</v>
      </c>
    </row>
    <row r="16" spans="1:3" ht="15">
      <c r="A16" s="190" t="str">
        <f t="shared" si="0"/>
        <v>Schedule:Constant,</v>
      </c>
      <c r="B16" s="190" t="str">
        <f>LEFT('CSV-StPt1'!C16,21)&amp;","</f>
        <v>Tstat Sch Htng 16.8 C,</v>
      </c>
      <c r="C16" s="190" t="str">
        <f t="shared" si="1"/>
        <v>16.8;</v>
      </c>
    </row>
    <row r="17" spans="1:3" ht="15">
      <c r="A17" s="190" t="str">
        <f t="shared" si="0"/>
        <v>Schedule:Constant,</v>
      </c>
      <c r="B17" s="190" t="str">
        <f>LEFT('CSV-StPt1'!C17,21)&amp;","</f>
        <v>Tstat Sch Htng 17.0 C,</v>
      </c>
      <c r="C17" s="190" t="str">
        <f t="shared" si="1"/>
        <v>17.0;</v>
      </c>
    </row>
    <row r="18" spans="1:3" ht="15">
      <c r="A18" s="190" t="str">
        <f t="shared" si="0"/>
        <v>Schedule:Constant,</v>
      </c>
      <c r="B18" s="190" t="str">
        <f>LEFT('CSV-StPt1'!C18,21)&amp;","</f>
        <v>Tstat Sch Htng 17.2 C,</v>
      </c>
      <c r="C18" s="190" t="str">
        <f t="shared" si="1"/>
        <v>17.2;</v>
      </c>
    </row>
    <row r="19" spans="1:3" ht="15">
      <c r="A19" s="190" t="str">
        <f t="shared" si="0"/>
        <v>Schedule:Constant,</v>
      </c>
      <c r="B19" s="190" t="str">
        <f>LEFT('CSV-StPt1'!C19,21)&amp;","</f>
        <v>Tstat Sch Htng 17.4 C,</v>
      </c>
      <c r="C19" s="190" t="str">
        <f t="shared" si="1"/>
        <v>17.4;</v>
      </c>
    </row>
    <row r="20" spans="1:3" ht="15">
      <c r="A20" s="190" t="str">
        <f t="shared" si="0"/>
        <v>Schedule:Constant,</v>
      </c>
      <c r="B20" s="190" t="str">
        <f>LEFT('CSV-StPt1'!C20,21)&amp;","</f>
        <v>Tstat Sch Htng 17.6 C,</v>
      </c>
      <c r="C20" s="190" t="str">
        <f t="shared" si="1"/>
        <v>17.6;</v>
      </c>
    </row>
    <row r="21" spans="1:3" ht="15">
      <c r="A21" s="190" t="str">
        <f t="shared" si="0"/>
        <v>Schedule:Constant,</v>
      </c>
      <c r="B21" s="190" t="str">
        <f>LEFT('CSV-StPt1'!C21,21)&amp;","</f>
        <v>Tstat Sch Htng 17.8 C,</v>
      </c>
      <c r="C21" s="190" t="str">
        <f t="shared" si="1"/>
        <v>17.8;</v>
      </c>
    </row>
    <row r="22" spans="1:3" ht="15">
      <c r="A22" s="190" t="str">
        <f t="shared" si="0"/>
        <v>Schedule:Constant,</v>
      </c>
      <c r="B22" s="190" t="str">
        <f>LEFT('CSV-StPt1'!C22,21)&amp;","</f>
        <v>Tstat Sch Htng 18.0 C,</v>
      </c>
      <c r="C22" s="190" t="str">
        <f t="shared" si="1"/>
        <v>18.0;</v>
      </c>
    </row>
    <row r="23" spans="1:3" ht="15">
      <c r="A23" s="190" t="str">
        <f t="shared" si="0"/>
        <v>Schedule:Constant,</v>
      </c>
      <c r="B23" s="190" t="str">
        <f>LEFT('CSV-StPt1'!C23,21)&amp;","</f>
        <v>Tstat Sch Htng 18.2 C,</v>
      </c>
      <c r="C23" s="190" t="str">
        <f t="shared" si="1"/>
        <v>18.2;</v>
      </c>
    </row>
    <row r="24" spans="1:3" ht="15">
      <c r="A24" s="190" t="str">
        <f t="shared" si="0"/>
        <v>Schedule:Constant,</v>
      </c>
      <c r="B24" s="190" t="str">
        <f>LEFT('CSV-StPt1'!C24,21)&amp;","</f>
        <v>Tstat Sch Htng 18.4 C,</v>
      </c>
      <c r="C24" s="190" t="str">
        <f t="shared" si="1"/>
        <v>18.4;</v>
      </c>
    </row>
    <row r="25" spans="1:3" ht="15">
      <c r="A25" s="190" t="str">
        <f t="shared" si="0"/>
        <v>Schedule:Constant,</v>
      </c>
      <c r="B25" s="190" t="str">
        <f>LEFT('CSV-StPt1'!C25,21)&amp;","</f>
        <v>Tstat Sch Htng 18.6 C,</v>
      </c>
      <c r="C25" s="190" t="str">
        <f t="shared" si="1"/>
        <v>18.6;</v>
      </c>
    </row>
    <row r="26" spans="1:3" ht="15">
      <c r="A26" s="190" t="str">
        <f t="shared" si="0"/>
        <v>Schedule:Constant,</v>
      </c>
      <c r="B26" s="190" t="str">
        <f>LEFT('CSV-StPt1'!C26,21)&amp;","</f>
        <v>Tstat Sch Htng 18.8 C,</v>
      </c>
      <c r="C26" s="190" t="str">
        <f t="shared" si="1"/>
        <v>18.8;</v>
      </c>
    </row>
    <row r="27" spans="1:3" ht="15">
      <c r="A27" s="190" t="str">
        <f t="shared" si="0"/>
        <v>Schedule:Constant,</v>
      </c>
      <c r="B27" s="190" t="str">
        <f>LEFT('CSV-StPt1'!C27,21)&amp;","</f>
        <v>Tstat Sch Htng 19.0 C,</v>
      </c>
      <c r="C27" s="190" t="str">
        <f t="shared" si="1"/>
        <v>19.0;</v>
      </c>
    </row>
    <row r="28" spans="1:3" ht="15">
      <c r="A28" s="190" t="str">
        <f t="shared" si="0"/>
        <v>Schedule:Constant,</v>
      </c>
      <c r="B28" s="190" t="str">
        <f>LEFT('CSV-StPt1'!C28,21)&amp;","</f>
        <v>Tstat Sch Htng 19.2 C,</v>
      </c>
      <c r="C28" s="190" t="str">
        <f t="shared" si="1"/>
        <v>19.2;</v>
      </c>
    </row>
    <row r="29" spans="1:3" ht="15">
      <c r="A29" s="190" t="str">
        <f t="shared" si="0"/>
        <v>Schedule:Constant,</v>
      </c>
      <c r="B29" s="190" t="str">
        <f>LEFT('CSV-StPt1'!C29,21)&amp;","</f>
        <v>Tstat Sch Htng 19.4 C,</v>
      </c>
      <c r="C29" s="190" t="str">
        <f t="shared" si="1"/>
        <v>19.4;</v>
      </c>
    </row>
    <row r="30" spans="1:3" ht="15">
      <c r="A30" s="190" t="str">
        <f t="shared" si="0"/>
        <v>Schedule:Constant,</v>
      </c>
      <c r="B30" s="190" t="str">
        <f>LEFT('CSV-StPt1'!C30,21)&amp;","</f>
        <v>Tstat Sch Htng 19.6 C,</v>
      </c>
      <c r="C30" s="190" t="str">
        <f t="shared" si="1"/>
        <v>19.6;</v>
      </c>
    </row>
    <row r="31" spans="1:3" ht="15">
      <c r="A31" s="190" t="str">
        <f t="shared" si="0"/>
        <v>Schedule:Constant,</v>
      </c>
      <c r="B31" s="190" t="str">
        <f>LEFT('CSV-StPt1'!C31,21)&amp;","</f>
        <v>Tstat Sch Htng 19.8 C,</v>
      </c>
      <c r="C31" s="190" t="str">
        <f t="shared" si="1"/>
        <v>19.8;</v>
      </c>
    </row>
    <row r="32" spans="1:3" ht="15">
      <c r="A32" s="190" t="str">
        <f t="shared" si="0"/>
        <v>Schedule:Constant,</v>
      </c>
      <c r="B32" s="190" t="str">
        <f>LEFT('CSV-StPt1'!C32,21)&amp;","</f>
        <v>Tstat Sch Htng 20.0 C,</v>
      </c>
      <c r="C32" s="190" t="str">
        <f t="shared" si="1"/>
        <v>20.0;</v>
      </c>
    </row>
    <row r="33" spans="1:3" ht="15">
      <c r="A33" s="190" t="str">
        <f t="shared" si="0"/>
        <v>Schedule:Constant,</v>
      </c>
      <c r="B33" s="190" t="str">
        <f>LEFT('CSV-StPt1'!C33,21)&amp;","</f>
        <v>Tstat Sch Htng 20.2 C,</v>
      </c>
      <c r="C33" s="190" t="str">
        <f t="shared" si="1"/>
        <v>20.2;</v>
      </c>
    </row>
    <row r="34" spans="1:3" ht="15">
      <c r="A34" s="190" t="str">
        <f t="shared" si="0"/>
        <v>Schedule:Constant,</v>
      </c>
      <c r="B34" s="190" t="str">
        <f>LEFT('CSV-StPt1'!C34,21)&amp;","</f>
        <v>Tstat Sch Htng 20.4 C,</v>
      </c>
      <c r="C34" s="190" t="str">
        <f t="shared" si="1"/>
        <v>20.4;</v>
      </c>
    </row>
    <row r="35" spans="1:3" ht="15">
      <c r="A35" s="190" t="str">
        <f t="shared" si="0"/>
        <v>Schedule:Constant,</v>
      </c>
      <c r="B35" s="190" t="str">
        <f>LEFT('CSV-StPt1'!C35,21)&amp;","</f>
        <v>Tstat Sch Htng 20.6 C,</v>
      </c>
      <c r="C35" s="190" t="str">
        <f t="shared" si="1"/>
        <v>20.6;</v>
      </c>
    </row>
    <row r="36" spans="1:3" ht="15">
      <c r="A36" s="190" t="str">
        <f t="shared" si="0"/>
        <v>Schedule:Constant,</v>
      </c>
      <c r="B36" s="190" t="str">
        <f>LEFT('CSV-StPt1'!C36,21)&amp;","</f>
        <v>Tstat Sch Htng 20.8 C,</v>
      </c>
      <c r="C36" s="190" t="str">
        <f t="shared" si="1"/>
        <v>20.8;</v>
      </c>
    </row>
    <row r="37" spans="1:3" ht="15">
      <c r="A37" s="190" t="str">
        <f t="shared" si="0"/>
        <v>Schedule:Constant,</v>
      </c>
      <c r="B37" s="190" t="str">
        <f>LEFT('CSV-StPt1'!C37,21)&amp;","</f>
        <v>Tstat Sch Htng 21.0 C,</v>
      </c>
      <c r="C37" s="190" t="str">
        <f t="shared" si="1"/>
        <v>21.0;</v>
      </c>
    </row>
    <row r="38" spans="1:3" ht="15">
      <c r="A38" s="190" t="str">
        <f t="shared" si="0"/>
        <v>Schedule:Constant,</v>
      </c>
      <c r="B38" s="190" t="str">
        <f>LEFT('CSV-StPt1'!C38,21)&amp;","</f>
        <v>Tstat Sch Htng 21.2 C,</v>
      </c>
      <c r="C38" s="190" t="str">
        <f t="shared" si="1"/>
        <v>21.2;</v>
      </c>
    </row>
    <row r="39" spans="1:3" ht="15">
      <c r="A39" s="190" t="str">
        <f t="shared" ref="A39:A70" si="2">"Schedule:Constant,"</f>
        <v>Schedule:Constant,</v>
      </c>
      <c r="B39" s="190" t="str">
        <f>LEFT('CSV-StPt1'!C39,21)&amp;","</f>
        <v>Tstat Sch Htng 21.4 C,</v>
      </c>
      <c r="C39" s="190" t="str">
        <f t="shared" ref="C39:C70" si="3">LEFT(RIGHT(B39,7),4)&amp;";"</f>
        <v>21.4;</v>
      </c>
    </row>
    <row r="40" spans="1:3" ht="15">
      <c r="A40" s="190" t="str">
        <f t="shared" si="2"/>
        <v>Schedule:Constant,</v>
      </c>
      <c r="B40" s="190" t="str">
        <f>LEFT('CSV-StPt1'!C40,21)&amp;","</f>
        <v>Tstat Sch Htng 21.6 C,</v>
      </c>
      <c r="C40" s="190" t="str">
        <f t="shared" si="3"/>
        <v>21.6;</v>
      </c>
    </row>
    <row r="41" spans="1:3" ht="15">
      <c r="A41" s="190" t="str">
        <f t="shared" si="2"/>
        <v>Schedule:Constant,</v>
      </c>
      <c r="B41" s="190" t="str">
        <f>LEFT('CSV-StPt1'!C41,21)&amp;","</f>
        <v>Tstat Sch Htng 21.8 C,</v>
      </c>
      <c r="C41" s="190" t="str">
        <f t="shared" si="3"/>
        <v>21.8;</v>
      </c>
    </row>
    <row r="42" spans="1:3" ht="15">
      <c r="A42" s="190" t="str">
        <f t="shared" si="2"/>
        <v>Schedule:Constant,</v>
      </c>
      <c r="B42" s="190" t="str">
        <f>LEFT('CSV-StPt1'!C42,21)&amp;","</f>
        <v>Tstat Sch Htng 22.0 C,</v>
      </c>
      <c r="C42" s="190" t="str">
        <f t="shared" si="3"/>
        <v>22.0;</v>
      </c>
    </row>
    <row r="43" spans="1:3" ht="15">
      <c r="A43" s="190" t="str">
        <f t="shared" si="2"/>
        <v>Schedule:Constant,</v>
      </c>
      <c r="B43" s="190" t="str">
        <f>LEFT('CSV-StPt1'!C43,21)&amp;","</f>
        <v>Tstat Sch Htng 22.2 C,</v>
      </c>
      <c r="C43" s="190" t="str">
        <f t="shared" si="3"/>
        <v>22.2;</v>
      </c>
    </row>
    <row r="44" spans="1:3" ht="15">
      <c r="A44" s="190" t="str">
        <f t="shared" si="2"/>
        <v>Schedule:Constant,</v>
      </c>
      <c r="B44" s="190" t="str">
        <f>LEFT('CSV-StPt1'!C44,21)&amp;","</f>
        <v>Tstat Sch Htng 22.4 C,</v>
      </c>
      <c r="C44" s="190" t="str">
        <f t="shared" si="3"/>
        <v>22.4;</v>
      </c>
    </row>
    <row r="45" spans="1:3" ht="15">
      <c r="A45" s="190" t="str">
        <f t="shared" si="2"/>
        <v>Schedule:Constant,</v>
      </c>
      <c r="B45" s="190" t="str">
        <f>LEFT('CSV-StPt1'!C45,21)&amp;","</f>
        <v>Tstat Sch Htng 22.6 C,</v>
      </c>
      <c r="C45" s="190" t="str">
        <f t="shared" si="3"/>
        <v>22.6;</v>
      </c>
    </row>
    <row r="46" spans="1:3" ht="15">
      <c r="A46" s="190" t="str">
        <f t="shared" si="2"/>
        <v>Schedule:Constant,</v>
      </c>
      <c r="B46" s="190" t="str">
        <f>LEFT('CSV-StPt1'!C46,21)&amp;","</f>
        <v>Tstat Sch Htng 22.8 C,</v>
      </c>
      <c r="C46" s="190" t="str">
        <f t="shared" si="3"/>
        <v>22.8;</v>
      </c>
    </row>
    <row r="47" spans="1:3" ht="15">
      <c r="A47" s="190" t="str">
        <f t="shared" si="2"/>
        <v>Schedule:Constant,</v>
      </c>
      <c r="B47" s="190" t="str">
        <f>LEFT('CSV-StPt1'!C47,21)&amp;","</f>
        <v>Tstat Sch Htng 23.0 C,</v>
      </c>
      <c r="C47" s="190" t="str">
        <f t="shared" si="3"/>
        <v>23.0;</v>
      </c>
    </row>
    <row r="48" spans="1:3" ht="15">
      <c r="A48" s="190" t="str">
        <f t="shared" si="2"/>
        <v>Schedule:Constant,</v>
      </c>
      <c r="B48" s="190" t="str">
        <f>LEFT('CSV-StPt1'!C48,21)&amp;","</f>
        <v>Tstat Sch Htng 23.2 C,</v>
      </c>
      <c r="C48" s="190" t="str">
        <f t="shared" si="3"/>
        <v>23.2;</v>
      </c>
    </row>
    <row r="49" spans="1:3" ht="15">
      <c r="A49" s="190" t="str">
        <f t="shared" si="2"/>
        <v>Schedule:Constant,</v>
      </c>
      <c r="B49" s="190" t="str">
        <f>LEFT('CSV-StPt1'!C49,21)&amp;","</f>
        <v>Tstat Sch Htng 23.4 C,</v>
      </c>
      <c r="C49" s="190" t="str">
        <f t="shared" si="3"/>
        <v>23.4;</v>
      </c>
    </row>
    <row r="50" spans="1:3" ht="15">
      <c r="A50" s="190" t="str">
        <f t="shared" si="2"/>
        <v>Schedule:Constant,</v>
      </c>
      <c r="B50" s="190" t="str">
        <f>LEFT('CSV-StPt1'!C50,21)&amp;","</f>
        <v>Tstat Sch Htng 23.6 C,</v>
      </c>
      <c r="C50" s="190" t="str">
        <f t="shared" si="3"/>
        <v>23.6;</v>
      </c>
    </row>
    <row r="51" spans="1:3" ht="15">
      <c r="A51" s="190" t="str">
        <f t="shared" si="2"/>
        <v>Schedule:Constant,</v>
      </c>
      <c r="B51" s="190" t="str">
        <f>LEFT('CSV-StPt1'!C51,21)&amp;","</f>
        <v>Tstat Sch Htng 23.8 C,</v>
      </c>
      <c r="C51" s="190" t="str">
        <f t="shared" si="3"/>
        <v>23.8;</v>
      </c>
    </row>
    <row r="52" spans="1:3" ht="15">
      <c r="A52" s="190" t="str">
        <f t="shared" si="2"/>
        <v>Schedule:Constant,</v>
      </c>
      <c r="B52" s="190" t="str">
        <f>LEFT('CSV-StPt1'!C52,21)&amp;","</f>
        <v>Tstat Sch Htng 24.0 C,</v>
      </c>
      <c r="C52" s="190" t="str">
        <f t="shared" si="3"/>
        <v>24.0;</v>
      </c>
    </row>
    <row r="53" spans="1:3" ht="15">
      <c r="A53" s="190" t="str">
        <f t="shared" si="2"/>
        <v>Schedule:Constant,</v>
      </c>
      <c r="B53" s="190" t="str">
        <f>LEFT('CSV-StPt1'!C53,21)&amp;","</f>
        <v>Tstat Sch Htng 24.2 C,</v>
      </c>
      <c r="C53" s="190" t="str">
        <f t="shared" si="3"/>
        <v>24.2;</v>
      </c>
    </row>
    <row r="54" spans="1:3" ht="15">
      <c r="A54" s="190" t="str">
        <f t="shared" si="2"/>
        <v>Schedule:Constant,</v>
      </c>
      <c r="B54" s="190" t="str">
        <f>LEFT('CSV-StPt1'!C54,21)&amp;","</f>
        <v>Tstat Sch Htng 24.4 C,</v>
      </c>
      <c r="C54" s="190" t="str">
        <f t="shared" si="3"/>
        <v>24.4;</v>
      </c>
    </row>
    <row r="55" spans="1:3" ht="15">
      <c r="A55" s="190" t="str">
        <f t="shared" si="2"/>
        <v>Schedule:Constant,</v>
      </c>
      <c r="B55" s="190" t="str">
        <f>LEFT('CSV-StPt1'!C55,21)&amp;","</f>
        <v>Tstat Sch Htng 24.6 C,</v>
      </c>
      <c r="C55" s="190" t="str">
        <f t="shared" si="3"/>
        <v>24.6;</v>
      </c>
    </row>
    <row r="56" spans="1:3" ht="15">
      <c r="A56" s="190" t="str">
        <f t="shared" si="2"/>
        <v>Schedule:Constant,</v>
      </c>
      <c r="B56" s="190" t="str">
        <f>LEFT('CSV-StPt1'!C56,21)&amp;","</f>
        <v>Tstat Sch Htng 24.8 C,</v>
      </c>
      <c r="C56" s="190" t="str">
        <f t="shared" si="3"/>
        <v>24.8;</v>
      </c>
    </row>
    <row r="57" spans="1:3" ht="15">
      <c r="A57" s="190" t="str">
        <f t="shared" si="2"/>
        <v>Schedule:Constant,</v>
      </c>
      <c r="B57" s="190" t="str">
        <f>LEFT('CSV-StPt1'!C57,21)&amp;","</f>
        <v>Tstat Sch Htng 25.0 C,</v>
      </c>
      <c r="C57" s="190" t="str">
        <f t="shared" si="3"/>
        <v>25.0;</v>
      </c>
    </row>
    <row r="58" spans="1:3" ht="15">
      <c r="A58" s="190" t="str">
        <f t="shared" si="2"/>
        <v>Schedule:Constant,</v>
      </c>
      <c r="B58" s="190" t="str">
        <f>LEFT('CSV-StPt1'!C58,21)&amp;","</f>
        <v>Tstat Sch Htng 25.2 C,</v>
      </c>
      <c r="C58" s="190" t="str">
        <f t="shared" si="3"/>
        <v>25.2;</v>
      </c>
    </row>
    <row r="59" spans="1:3" ht="15">
      <c r="A59" s="190" t="str">
        <f t="shared" si="2"/>
        <v>Schedule:Constant,</v>
      </c>
      <c r="B59" s="190" t="str">
        <f>LEFT('CSV-StPt1'!C59,21)&amp;","</f>
        <v>Tstat Sch Htng 25.4 C,</v>
      </c>
      <c r="C59" s="190" t="str">
        <f t="shared" si="3"/>
        <v>25.4;</v>
      </c>
    </row>
    <row r="60" spans="1:3" ht="15">
      <c r="A60" s="190" t="str">
        <f t="shared" si="2"/>
        <v>Schedule:Constant,</v>
      </c>
      <c r="B60" s="190" t="str">
        <f>LEFT('CSV-StPt1'!C60,21)&amp;","</f>
        <v>Tstat Sch Htng 25.6 C,</v>
      </c>
      <c r="C60" s="190" t="str">
        <f t="shared" si="3"/>
        <v>25.6;</v>
      </c>
    </row>
    <row r="61" spans="1:3" ht="15">
      <c r="A61" s="190" t="str">
        <f t="shared" si="2"/>
        <v>Schedule:Constant,</v>
      </c>
      <c r="B61" s="190" t="str">
        <f>LEFT('CSV-StPt1'!C61,21)&amp;","</f>
        <v>Tstat Sch Htng 25.8 C,</v>
      </c>
      <c r="C61" s="190" t="str">
        <f t="shared" si="3"/>
        <v>25.8;</v>
      </c>
    </row>
    <row r="62" spans="1:3" ht="15">
      <c r="A62" s="190" t="str">
        <f t="shared" si="2"/>
        <v>Schedule:Constant,</v>
      </c>
      <c r="B62" s="190" t="str">
        <f>LEFT('CSV-StPt1'!C62,21)&amp;","</f>
        <v>Tstat Sch Htng 26.0 C,</v>
      </c>
      <c r="C62" s="190" t="str">
        <f t="shared" si="3"/>
        <v>26.0;</v>
      </c>
    </row>
    <row r="63" spans="1:3" ht="15">
      <c r="A63" s="190" t="str">
        <f t="shared" si="2"/>
        <v>Schedule:Constant,</v>
      </c>
      <c r="B63" s="190" t="str">
        <f>LEFT('CSV-StPt1'!C63,21)&amp;","</f>
        <v>Tstat Sch Clng 19.0 C,</v>
      </c>
      <c r="C63" s="190" t="str">
        <f t="shared" si="3"/>
        <v>19.0;</v>
      </c>
    </row>
    <row r="64" spans="1:3" ht="15">
      <c r="A64" s="190" t="str">
        <f t="shared" si="2"/>
        <v>Schedule:Constant,</v>
      </c>
      <c r="B64" s="190" t="str">
        <f>LEFT('CSV-StPt1'!C64,21)&amp;","</f>
        <v>Tstat Sch Clng 19.2 C,</v>
      </c>
      <c r="C64" s="190" t="str">
        <f t="shared" si="3"/>
        <v>19.2;</v>
      </c>
    </row>
    <row r="65" spans="1:3" ht="15">
      <c r="A65" s="190" t="str">
        <f t="shared" si="2"/>
        <v>Schedule:Constant,</v>
      </c>
      <c r="B65" s="190" t="str">
        <f>LEFT('CSV-StPt1'!C65,21)&amp;","</f>
        <v>Tstat Sch Clng 19.4 C,</v>
      </c>
      <c r="C65" s="190" t="str">
        <f t="shared" si="3"/>
        <v>19.4;</v>
      </c>
    </row>
    <row r="66" spans="1:3" ht="15">
      <c r="A66" s="190" t="str">
        <f t="shared" si="2"/>
        <v>Schedule:Constant,</v>
      </c>
      <c r="B66" s="190" t="str">
        <f>LEFT('CSV-StPt1'!C66,21)&amp;","</f>
        <v>Tstat Sch Clng 19.6 C,</v>
      </c>
      <c r="C66" s="190" t="str">
        <f t="shared" si="3"/>
        <v>19.6;</v>
      </c>
    </row>
    <row r="67" spans="1:3" ht="15">
      <c r="A67" s="190" t="str">
        <f t="shared" si="2"/>
        <v>Schedule:Constant,</v>
      </c>
      <c r="B67" s="190" t="str">
        <f>LEFT('CSV-StPt1'!C67,21)&amp;","</f>
        <v>Tstat Sch Clng 19.8 C,</v>
      </c>
      <c r="C67" s="190" t="str">
        <f t="shared" si="3"/>
        <v>19.8;</v>
      </c>
    </row>
    <row r="68" spans="1:3" ht="15">
      <c r="A68" s="190" t="str">
        <f t="shared" si="2"/>
        <v>Schedule:Constant,</v>
      </c>
      <c r="B68" s="190" t="str">
        <f>LEFT('CSV-StPt1'!C68,21)&amp;","</f>
        <v>Tstat Sch Clng 20.0 C,</v>
      </c>
      <c r="C68" s="190" t="str">
        <f t="shared" si="3"/>
        <v>20.0;</v>
      </c>
    </row>
    <row r="69" spans="1:3" ht="15">
      <c r="A69" s="190" t="str">
        <f t="shared" si="2"/>
        <v>Schedule:Constant,</v>
      </c>
      <c r="B69" s="190" t="str">
        <f>LEFT('CSV-StPt1'!C69,21)&amp;","</f>
        <v>Tstat Sch Clng 20.2 C,</v>
      </c>
      <c r="C69" s="190" t="str">
        <f t="shared" si="3"/>
        <v>20.2;</v>
      </c>
    </row>
    <row r="70" spans="1:3" ht="15">
      <c r="A70" s="190" t="str">
        <f t="shared" si="2"/>
        <v>Schedule:Constant,</v>
      </c>
      <c r="B70" s="190" t="str">
        <f>LEFT('CSV-StPt1'!C70,21)&amp;","</f>
        <v>Tstat Sch Clng 20.4 C,</v>
      </c>
      <c r="C70" s="190" t="str">
        <f t="shared" si="3"/>
        <v>20.4;</v>
      </c>
    </row>
    <row r="71" spans="1:3" ht="15">
      <c r="A71" s="190" t="str">
        <f t="shared" ref="A71:A103" si="4">"Schedule:Constant,"</f>
        <v>Schedule:Constant,</v>
      </c>
      <c r="B71" s="190" t="str">
        <f>LEFT('CSV-StPt1'!C71,21)&amp;","</f>
        <v>Tstat Sch Clng 20.6 C,</v>
      </c>
      <c r="C71" s="190" t="str">
        <f t="shared" ref="C71:C102" si="5">LEFT(RIGHT(B71,7),4)&amp;";"</f>
        <v>20.6;</v>
      </c>
    </row>
    <row r="72" spans="1:3" ht="15">
      <c r="A72" s="190" t="str">
        <f t="shared" si="4"/>
        <v>Schedule:Constant,</v>
      </c>
      <c r="B72" s="190" t="str">
        <f>LEFT('CSV-StPt1'!C72,21)&amp;","</f>
        <v>Tstat Sch Clng 20.8 C,</v>
      </c>
      <c r="C72" s="190" t="str">
        <f t="shared" si="5"/>
        <v>20.8;</v>
      </c>
    </row>
    <row r="73" spans="1:3" ht="15">
      <c r="A73" s="190" t="str">
        <f t="shared" si="4"/>
        <v>Schedule:Constant,</v>
      </c>
      <c r="B73" s="190" t="str">
        <f>LEFT('CSV-StPt1'!C73,21)&amp;","</f>
        <v>Tstat Sch Clng 21.0 C,</v>
      </c>
      <c r="C73" s="190" t="str">
        <f t="shared" si="5"/>
        <v>21.0;</v>
      </c>
    </row>
    <row r="74" spans="1:3" ht="15">
      <c r="A74" s="190" t="str">
        <f t="shared" si="4"/>
        <v>Schedule:Constant,</v>
      </c>
      <c r="B74" s="190" t="str">
        <f>LEFT('CSV-StPt1'!C74,21)&amp;","</f>
        <v>Tstat Sch Clng 21.2 C,</v>
      </c>
      <c r="C74" s="190" t="str">
        <f t="shared" si="5"/>
        <v>21.2;</v>
      </c>
    </row>
    <row r="75" spans="1:3" ht="15">
      <c r="A75" s="190" t="str">
        <f t="shared" si="4"/>
        <v>Schedule:Constant,</v>
      </c>
      <c r="B75" s="190" t="str">
        <f>LEFT('CSV-StPt1'!C75,21)&amp;","</f>
        <v>Tstat Sch Clng 21.4 C,</v>
      </c>
      <c r="C75" s="190" t="str">
        <f t="shared" si="5"/>
        <v>21.4;</v>
      </c>
    </row>
    <row r="76" spans="1:3" ht="15">
      <c r="A76" s="190" t="str">
        <f t="shared" si="4"/>
        <v>Schedule:Constant,</v>
      </c>
      <c r="B76" s="190" t="str">
        <f>LEFT('CSV-StPt1'!C76,21)&amp;","</f>
        <v>Tstat Sch Clng 21.6 C,</v>
      </c>
      <c r="C76" s="190" t="str">
        <f t="shared" si="5"/>
        <v>21.6;</v>
      </c>
    </row>
    <row r="77" spans="1:3" ht="15">
      <c r="A77" s="190" t="str">
        <f t="shared" si="4"/>
        <v>Schedule:Constant,</v>
      </c>
      <c r="B77" s="190" t="str">
        <f>LEFT('CSV-StPt1'!C77,21)&amp;","</f>
        <v>Tstat Sch Clng 21.8 C,</v>
      </c>
      <c r="C77" s="190" t="str">
        <f t="shared" si="5"/>
        <v>21.8;</v>
      </c>
    </row>
    <row r="78" spans="1:3" ht="15">
      <c r="A78" s="190" t="str">
        <f t="shared" si="4"/>
        <v>Schedule:Constant,</v>
      </c>
      <c r="B78" s="190" t="str">
        <f>LEFT('CSV-StPt1'!C78,21)&amp;","</f>
        <v>Tstat Sch Clng 22.0 C,</v>
      </c>
      <c r="C78" s="190" t="str">
        <f t="shared" si="5"/>
        <v>22.0;</v>
      </c>
    </row>
    <row r="79" spans="1:3" ht="15">
      <c r="A79" s="190" t="str">
        <f t="shared" si="4"/>
        <v>Schedule:Constant,</v>
      </c>
      <c r="B79" s="190" t="str">
        <f>LEFT('CSV-StPt1'!C79,21)&amp;","</f>
        <v>Tstat Sch Clng 22.2 C,</v>
      </c>
      <c r="C79" s="190" t="str">
        <f t="shared" si="5"/>
        <v>22.2;</v>
      </c>
    </row>
    <row r="80" spans="1:3" ht="15">
      <c r="A80" s="190" t="str">
        <f t="shared" si="4"/>
        <v>Schedule:Constant,</v>
      </c>
      <c r="B80" s="190" t="str">
        <f>LEFT('CSV-StPt1'!C80,21)&amp;","</f>
        <v>Tstat Sch Clng 22.4 C,</v>
      </c>
      <c r="C80" s="190" t="str">
        <f t="shared" si="5"/>
        <v>22.4;</v>
      </c>
    </row>
    <row r="81" spans="1:3" ht="15">
      <c r="A81" s="190" t="str">
        <f t="shared" si="4"/>
        <v>Schedule:Constant,</v>
      </c>
      <c r="B81" s="190" t="str">
        <f>LEFT('CSV-StPt1'!C81,21)&amp;","</f>
        <v>Tstat Sch Clng 22.6 C,</v>
      </c>
      <c r="C81" s="190" t="str">
        <f t="shared" si="5"/>
        <v>22.6;</v>
      </c>
    </row>
    <row r="82" spans="1:3" ht="15">
      <c r="A82" s="190" t="str">
        <f t="shared" si="4"/>
        <v>Schedule:Constant,</v>
      </c>
      <c r="B82" s="190" t="str">
        <f>LEFT('CSV-StPt1'!C82,21)&amp;","</f>
        <v>Tstat Sch Clng 22.8 C,</v>
      </c>
      <c r="C82" s="190" t="str">
        <f t="shared" si="5"/>
        <v>22.8;</v>
      </c>
    </row>
    <row r="83" spans="1:3" ht="15">
      <c r="A83" s="190" t="str">
        <f t="shared" si="4"/>
        <v>Schedule:Constant,</v>
      </c>
      <c r="B83" s="190" t="str">
        <f>LEFT('CSV-StPt1'!C83,21)&amp;","</f>
        <v>Tstat Sch Clng 23.0 C,</v>
      </c>
      <c r="C83" s="190" t="str">
        <f t="shared" si="5"/>
        <v>23.0;</v>
      </c>
    </row>
    <row r="84" spans="1:3" ht="15">
      <c r="A84" s="190" t="str">
        <f t="shared" si="4"/>
        <v>Schedule:Constant,</v>
      </c>
      <c r="B84" s="190" t="str">
        <f>LEFT('CSV-StPt1'!C84,21)&amp;","</f>
        <v>Tstat Sch Clng 23.2 C,</v>
      </c>
      <c r="C84" s="190" t="str">
        <f t="shared" si="5"/>
        <v>23.2;</v>
      </c>
    </row>
    <row r="85" spans="1:3" ht="15">
      <c r="A85" s="190" t="str">
        <f t="shared" si="4"/>
        <v>Schedule:Constant,</v>
      </c>
      <c r="B85" s="190" t="str">
        <f>LEFT('CSV-StPt1'!C85,21)&amp;","</f>
        <v>Tstat Sch Clng 23.4 C,</v>
      </c>
      <c r="C85" s="190" t="str">
        <f t="shared" si="5"/>
        <v>23.4;</v>
      </c>
    </row>
    <row r="86" spans="1:3" ht="15">
      <c r="A86" s="190" t="str">
        <f t="shared" si="4"/>
        <v>Schedule:Constant,</v>
      </c>
      <c r="B86" s="190" t="str">
        <f>LEFT('CSV-StPt1'!C86,21)&amp;","</f>
        <v>Tstat Sch Clng 23.6 C,</v>
      </c>
      <c r="C86" s="190" t="str">
        <f t="shared" si="5"/>
        <v>23.6;</v>
      </c>
    </row>
    <row r="87" spans="1:3" ht="15">
      <c r="A87" s="190" t="str">
        <f t="shared" si="4"/>
        <v>Schedule:Constant,</v>
      </c>
      <c r="B87" s="190" t="str">
        <f>LEFT('CSV-StPt1'!C87,21)&amp;","</f>
        <v>Tstat Sch Clng 23.8 C,</v>
      </c>
      <c r="C87" s="190" t="str">
        <f t="shared" si="5"/>
        <v>23.8;</v>
      </c>
    </row>
    <row r="88" spans="1:3" ht="15">
      <c r="A88" s="190" t="str">
        <f t="shared" si="4"/>
        <v>Schedule:Constant,</v>
      </c>
      <c r="B88" s="190" t="str">
        <f>LEFT('CSV-StPt1'!C88,21)&amp;","</f>
        <v>Tstat Sch Clng 24.0 C,</v>
      </c>
      <c r="C88" s="190" t="str">
        <f t="shared" si="5"/>
        <v>24.0;</v>
      </c>
    </row>
    <row r="89" spans="1:3" ht="15">
      <c r="A89" s="190" t="str">
        <f t="shared" si="4"/>
        <v>Schedule:Constant,</v>
      </c>
      <c r="B89" s="190" t="str">
        <f>LEFT('CSV-StPt1'!C89,21)&amp;","</f>
        <v>Tstat Sch Clng 24.2 C,</v>
      </c>
      <c r="C89" s="190" t="str">
        <f t="shared" si="5"/>
        <v>24.2;</v>
      </c>
    </row>
    <row r="90" spans="1:3" ht="15">
      <c r="A90" s="190" t="str">
        <f t="shared" si="4"/>
        <v>Schedule:Constant,</v>
      </c>
      <c r="B90" s="190" t="str">
        <f>LEFT('CSV-StPt1'!C90,21)&amp;","</f>
        <v>Tstat Sch Clng 24.4 C,</v>
      </c>
      <c r="C90" s="190" t="str">
        <f t="shared" si="5"/>
        <v>24.4;</v>
      </c>
    </row>
    <row r="91" spans="1:3" ht="15">
      <c r="A91" s="190" t="str">
        <f t="shared" si="4"/>
        <v>Schedule:Constant,</v>
      </c>
      <c r="B91" s="190" t="str">
        <f>LEFT('CSV-StPt1'!C91,21)&amp;","</f>
        <v>Tstat Sch Clng 24.6 C,</v>
      </c>
      <c r="C91" s="190" t="str">
        <f t="shared" si="5"/>
        <v>24.6;</v>
      </c>
    </row>
    <row r="92" spans="1:3" ht="15">
      <c r="A92" s="190" t="str">
        <f t="shared" si="4"/>
        <v>Schedule:Constant,</v>
      </c>
      <c r="B92" s="190" t="str">
        <f>LEFT('CSV-StPt1'!C92,21)&amp;","</f>
        <v>Tstat Sch Clng 24.8 C,</v>
      </c>
      <c r="C92" s="190" t="str">
        <f t="shared" si="5"/>
        <v>24.8;</v>
      </c>
    </row>
    <row r="93" spans="1:3" ht="15">
      <c r="A93" s="190" t="str">
        <f t="shared" si="4"/>
        <v>Schedule:Constant,</v>
      </c>
      <c r="B93" s="190" t="str">
        <f>LEFT('CSV-StPt1'!C93,21)&amp;","</f>
        <v>Tstat Sch Clng 25.0 C,</v>
      </c>
      <c r="C93" s="190" t="str">
        <f t="shared" si="5"/>
        <v>25.0;</v>
      </c>
    </row>
    <row r="94" spans="1:3" ht="15">
      <c r="A94" s="190" t="str">
        <f t="shared" si="4"/>
        <v>Schedule:Constant,</v>
      </c>
      <c r="B94" s="190" t="str">
        <f>LEFT('CSV-StPt1'!C94,21)&amp;","</f>
        <v>Tstat Sch Clng 25.2 C,</v>
      </c>
      <c r="C94" s="190" t="str">
        <f t="shared" si="5"/>
        <v>25.2;</v>
      </c>
    </row>
    <row r="95" spans="1:3" ht="15">
      <c r="A95" s="190" t="str">
        <f t="shared" si="4"/>
        <v>Schedule:Constant,</v>
      </c>
      <c r="B95" s="190" t="str">
        <f>LEFT('CSV-StPt1'!C95,21)&amp;","</f>
        <v>Tstat Sch Clng 25.4 C,</v>
      </c>
      <c r="C95" s="190" t="str">
        <f t="shared" si="5"/>
        <v>25.4;</v>
      </c>
    </row>
    <row r="96" spans="1:3" ht="15">
      <c r="A96" s="190" t="str">
        <f t="shared" si="4"/>
        <v>Schedule:Constant,</v>
      </c>
      <c r="B96" s="190" t="str">
        <f>LEFT('CSV-StPt1'!C96,21)&amp;","</f>
        <v>Tstat Sch Clng 25.6 C,</v>
      </c>
      <c r="C96" s="190" t="str">
        <f t="shared" si="5"/>
        <v>25.6;</v>
      </c>
    </row>
    <row r="97" spans="1:3" ht="15">
      <c r="A97" s="190" t="str">
        <f t="shared" si="4"/>
        <v>Schedule:Constant,</v>
      </c>
      <c r="B97" s="190" t="str">
        <f>LEFT('CSV-StPt1'!C97,21)&amp;","</f>
        <v>Tstat Sch Clng 25.8 C,</v>
      </c>
      <c r="C97" s="190" t="str">
        <f t="shared" si="5"/>
        <v>25.8;</v>
      </c>
    </row>
    <row r="98" spans="1:3" ht="15">
      <c r="A98" s="190" t="str">
        <f t="shared" si="4"/>
        <v>Schedule:Constant,</v>
      </c>
      <c r="B98" s="190" t="str">
        <f>LEFT('CSV-StPt1'!C98,21)&amp;","</f>
        <v>Tstat Sch Clng 26.0 C,</v>
      </c>
      <c r="C98" s="190" t="str">
        <f t="shared" si="5"/>
        <v>26.0;</v>
      </c>
    </row>
    <row r="99" spans="1:3" ht="15">
      <c r="A99" s="190" t="str">
        <f t="shared" si="4"/>
        <v>Schedule:Constant,</v>
      </c>
      <c r="B99" s="190" t="str">
        <f>LEFT('CSV-StPt1'!C99,21)&amp;","</f>
        <v>Tstat Sch Clng 26.2 C,</v>
      </c>
      <c r="C99" s="190" t="str">
        <f t="shared" si="5"/>
        <v>26.2;</v>
      </c>
    </row>
    <row r="100" spans="1:3" ht="15">
      <c r="A100" s="190" t="str">
        <f t="shared" si="4"/>
        <v>Schedule:Constant,</v>
      </c>
      <c r="B100" s="190" t="str">
        <f>LEFT('CSV-StPt1'!C100,21)&amp;","</f>
        <v>Tstat Sch Clng 26.4 C,</v>
      </c>
      <c r="C100" s="190" t="str">
        <f t="shared" si="5"/>
        <v>26.4;</v>
      </c>
    </row>
    <row r="101" spans="1:3" ht="15">
      <c r="A101" s="190" t="str">
        <f t="shared" si="4"/>
        <v>Schedule:Constant,</v>
      </c>
      <c r="B101" s="190" t="str">
        <f>LEFT('CSV-StPt1'!C101,21)&amp;","</f>
        <v>Tstat Sch Clng 26.6 C,</v>
      </c>
      <c r="C101" s="190" t="str">
        <f t="shared" si="5"/>
        <v>26.6;</v>
      </c>
    </row>
    <row r="102" spans="1:3" ht="15">
      <c r="A102" s="190" t="str">
        <f t="shared" si="4"/>
        <v>Schedule:Constant,</v>
      </c>
      <c r="B102" s="190" t="str">
        <f>LEFT('CSV-StPt1'!C102,21)&amp;","</f>
        <v>Tstat Sch Clng 26.8 C,</v>
      </c>
      <c r="C102" s="190" t="str">
        <f t="shared" si="5"/>
        <v>26.8;</v>
      </c>
    </row>
    <row r="103" spans="1:3" ht="15">
      <c r="A103" s="190" t="str">
        <f t="shared" si="4"/>
        <v>Schedule:Constant,</v>
      </c>
      <c r="B103" s="190" t="str">
        <f>LEFT('CSV-StPt1'!C103,21)&amp;","</f>
        <v>Tstat Sch Clng 27.0 C,</v>
      </c>
      <c r="C103" s="190" t="str">
        <f t="shared" ref="C103" si="6">LEFT(RIGHT(B103,7),4)&amp;";"</f>
        <v>27.0;</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6"/>
  <sheetViews>
    <sheetView zoomScaleNormal="100" zoomScalePageLayoutView="60" workbookViewId="0">
      <selection activeCell="G7" sqref="G7"/>
    </sheetView>
  </sheetViews>
  <sheetFormatPr defaultRowHeight="14.25"/>
  <cols>
    <col min="1" max="1" width="15.625" customWidth="1"/>
    <col min="2" max="2" width="16.875" customWidth="1"/>
    <col min="3" max="3" width="5.875" customWidth="1"/>
    <col min="4" max="4" width="5.625" customWidth="1"/>
    <col min="5" max="5" width="5.75" customWidth="1"/>
    <col min="6" max="6" width="6" customWidth="1"/>
    <col min="7" max="7" width="14.75" customWidth="1"/>
    <col min="8" max="8" width="11.5" customWidth="1"/>
    <col min="9" max="9" width="2.375" customWidth="1"/>
    <col min="10" max="10" width="11" customWidth="1"/>
    <col min="11" max="11" width="2.25" customWidth="1"/>
    <col min="12" max="12" width="3.375" customWidth="1"/>
    <col min="13" max="13" width="7.75" customWidth="1"/>
    <col min="14" max="14" width="8.375" customWidth="1"/>
    <col min="15" max="15" width="25.25" customWidth="1"/>
    <col min="16" max="16" width="4" customWidth="1"/>
    <col min="17" max="17" width="9" customWidth="1"/>
    <col min="18" max="18" width="4.25" customWidth="1"/>
    <col min="19" max="19" width="3.375" customWidth="1"/>
    <col min="20" max="20" width="4.25" customWidth="1"/>
    <col min="21" max="21" width="4.625" customWidth="1"/>
    <col min="22" max="23" width="3.75" customWidth="1"/>
    <col min="24" max="24" width="7.875" customWidth="1"/>
    <col min="25" max="29" width="8.5" customWidth="1"/>
    <col min="30" max="1025" width="7.5"/>
  </cols>
  <sheetData>
    <row r="1" spans="1:28" ht="12.75" customHeight="1">
      <c r="A1" s="193" t="s">
        <v>116</v>
      </c>
      <c r="B1" s="205"/>
      <c r="C1" s="205"/>
      <c r="D1" s="205"/>
      <c r="E1" s="205"/>
      <c r="F1" s="205"/>
      <c r="G1" s="205"/>
      <c r="H1" s="206"/>
      <c r="I1" s="206"/>
      <c r="J1" s="206"/>
      <c r="K1" s="190"/>
      <c r="L1" s="206"/>
      <c r="M1" s="205"/>
      <c r="N1" s="205"/>
      <c r="O1" s="206"/>
      <c r="P1" s="206"/>
      <c r="Q1" s="206"/>
      <c r="R1" s="206"/>
      <c r="S1" s="206"/>
      <c r="T1" s="206"/>
      <c r="U1" s="206"/>
      <c r="V1" s="206"/>
      <c r="W1" s="206"/>
      <c r="X1" s="206"/>
      <c r="Y1" s="190"/>
      <c r="Z1" s="190"/>
      <c r="AA1" s="190"/>
      <c r="AB1" s="190"/>
    </row>
    <row r="2" spans="1:28" ht="12.75" customHeight="1">
      <c r="A2" s="205" t="s">
        <v>269</v>
      </c>
      <c r="B2" s="205" t="s">
        <v>270</v>
      </c>
      <c r="C2" s="205" t="s">
        <v>271</v>
      </c>
      <c r="D2" s="205" t="s">
        <v>271</v>
      </c>
      <c r="E2" s="205" t="s">
        <v>272</v>
      </c>
      <c r="F2" s="207" t="s">
        <v>273</v>
      </c>
      <c r="G2" s="208" t="s">
        <v>274</v>
      </c>
      <c r="H2" s="206" t="s">
        <v>268</v>
      </c>
      <c r="I2" s="206"/>
      <c r="J2" s="209" t="s">
        <v>275</v>
      </c>
      <c r="K2" s="210" t="s">
        <v>276</v>
      </c>
      <c r="L2" s="209" t="s">
        <v>277</v>
      </c>
      <c r="M2" s="209" t="s">
        <v>278</v>
      </c>
      <c r="N2" s="209" t="s">
        <v>278</v>
      </c>
      <c r="O2" s="209" t="s">
        <v>279</v>
      </c>
      <c r="P2" s="210" t="s">
        <v>280</v>
      </c>
      <c r="Q2" s="209" t="s">
        <v>272</v>
      </c>
      <c r="R2" s="210" t="s">
        <v>280</v>
      </c>
      <c r="S2" s="210" t="s">
        <v>280</v>
      </c>
      <c r="T2" s="210" t="s">
        <v>280</v>
      </c>
      <c r="U2" s="210" t="s">
        <v>280</v>
      </c>
      <c r="V2" s="210" t="s">
        <v>280</v>
      </c>
      <c r="W2" s="210" t="s">
        <v>280</v>
      </c>
      <c r="X2" s="210" t="s">
        <v>280</v>
      </c>
      <c r="Y2" s="190"/>
      <c r="Z2" s="190"/>
      <c r="AA2" s="190"/>
      <c r="AB2" s="190"/>
    </row>
    <row r="3" spans="1:28" ht="12.75" customHeight="1">
      <c r="A3" s="190" t="s">
        <v>281</v>
      </c>
      <c r="B3" s="205" t="s">
        <v>282</v>
      </c>
      <c r="C3" s="205" t="s">
        <v>142</v>
      </c>
      <c r="D3" s="205" t="s">
        <v>143</v>
      </c>
      <c r="E3" s="205" t="s">
        <v>142</v>
      </c>
      <c r="F3" s="205" t="s">
        <v>143</v>
      </c>
      <c r="G3" s="205"/>
      <c r="H3" s="206"/>
      <c r="I3" s="206"/>
      <c r="J3" s="206"/>
      <c r="K3" s="206"/>
      <c r="L3" s="205"/>
      <c r="M3" s="211" t="s">
        <v>143</v>
      </c>
      <c r="N3" s="205" t="s">
        <v>142</v>
      </c>
      <c r="O3" s="206"/>
      <c r="P3" s="206"/>
      <c r="Q3" s="212"/>
      <c r="R3" s="206"/>
      <c r="S3" s="206"/>
      <c r="T3" s="206"/>
      <c r="U3" s="206"/>
      <c r="V3" s="206"/>
      <c r="W3" s="206"/>
      <c r="X3" s="206"/>
      <c r="Y3" s="190"/>
      <c r="Z3" s="190"/>
      <c r="AA3" s="190"/>
      <c r="AB3" s="190"/>
    </row>
    <row r="4" spans="1:28" ht="12.75" customHeight="1">
      <c r="A4" s="205" t="s">
        <v>116</v>
      </c>
      <c r="B4" s="212"/>
      <c r="C4" s="212" t="s">
        <v>121</v>
      </c>
      <c r="D4" s="212" t="s">
        <v>121</v>
      </c>
      <c r="E4" s="212" t="s">
        <v>119</v>
      </c>
      <c r="F4" s="212" t="s">
        <v>119</v>
      </c>
      <c r="G4" s="212"/>
      <c r="H4" s="213" t="s">
        <v>283</v>
      </c>
      <c r="I4" s="212"/>
      <c r="J4" s="214" t="s">
        <v>283</v>
      </c>
      <c r="K4" s="212"/>
      <c r="L4" s="212"/>
      <c r="M4" s="211" t="s">
        <v>284</v>
      </c>
      <c r="N4" s="211" t="s">
        <v>284</v>
      </c>
      <c r="O4" s="212"/>
      <c r="P4" s="212"/>
      <c r="Q4" s="205" t="s">
        <v>142</v>
      </c>
      <c r="R4" s="190"/>
      <c r="S4" s="190"/>
      <c r="T4" s="190"/>
      <c r="U4" s="190"/>
      <c r="V4" s="190"/>
      <c r="W4" s="190"/>
      <c r="X4" s="190"/>
      <c r="Y4" s="190"/>
      <c r="Z4" s="190"/>
      <c r="AA4" s="190"/>
      <c r="AB4" s="190"/>
    </row>
    <row r="5" spans="1:28" ht="13.35" customHeight="1">
      <c r="A5" s="205" t="s">
        <v>116</v>
      </c>
      <c r="B5" s="205" t="s">
        <v>20</v>
      </c>
      <c r="C5" s="211" t="s">
        <v>118</v>
      </c>
      <c r="D5" s="211" t="s">
        <v>118</v>
      </c>
      <c r="E5" s="211" t="s">
        <v>285</v>
      </c>
      <c r="F5" s="211" t="s">
        <v>285</v>
      </c>
      <c r="G5" s="212" t="s">
        <v>286</v>
      </c>
      <c r="H5" s="213" t="s">
        <v>287</v>
      </c>
      <c r="I5" s="206"/>
      <c r="J5" s="214" t="s">
        <v>129</v>
      </c>
      <c r="K5" s="206"/>
      <c r="L5" s="205" t="s">
        <v>288</v>
      </c>
      <c r="M5" s="211" t="s">
        <v>289</v>
      </c>
      <c r="N5" s="211" t="s">
        <v>289</v>
      </c>
      <c r="O5" s="205" t="s">
        <v>290</v>
      </c>
      <c r="P5" s="205" t="s">
        <v>288</v>
      </c>
      <c r="Q5" s="212" t="s">
        <v>291</v>
      </c>
      <c r="R5" s="206"/>
      <c r="S5" s="206" t="s">
        <v>288</v>
      </c>
      <c r="T5" s="206" t="s">
        <v>288</v>
      </c>
      <c r="U5" s="206" t="s">
        <v>288</v>
      </c>
      <c r="V5" s="206" t="s">
        <v>288</v>
      </c>
      <c r="W5" s="206" t="s">
        <v>288</v>
      </c>
      <c r="X5" s="206" t="s">
        <v>288</v>
      </c>
      <c r="Y5" s="190"/>
      <c r="Z5" s="190"/>
      <c r="AA5" s="190"/>
      <c r="AB5" s="190"/>
    </row>
    <row r="6" spans="1:28" ht="13.35" customHeight="1">
      <c r="A6" s="205" t="s">
        <v>116</v>
      </c>
      <c r="B6" s="205"/>
      <c r="C6" s="211"/>
      <c r="D6" s="211"/>
      <c r="E6" s="211"/>
      <c r="F6" s="211"/>
      <c r="G6" s="211"/>
      <c r="H6" s="213"/>
      <c r="I6" s="206"/>
      <c r="J6" s="213"/>
      <c r="K6" s="206"/>
      <c r="L6" s="205"/>
      <c r="M6" s="211"/>
      <c r="N6" s="211"/>
      <c r="O6" s="205"/>
      <c r="P6" s="205"/>
      <c r="Q6" s="211"/>
      <c r="R6" s="190"/>
      <c r="S6" s="206"/>
      <c r="T6" s="206"/>
      <c r="U6" s="206"/>
      <c r="V6" s="206"/>
      <c r="W6" s="206"/>
      <c r="X6" s="206"/>
      <c r="Y6" s="190"/>
      <c r="Z6" s="190"/>
      <c r="AA6" s="190"/>
      <c r="AB6" s="190"/>
    </row>
    <row r="7" spans="1:28" ht="15">
      <c r="A7" s="215" t="str">
        <f ca="1">IF('$Data1'!E9="","","SIZING:ZONE,")</f>
        <v>SIZING:ZONE,</v>
      </c>
      <c r="B7" s="215" t="str">
        <f ca="1">IF(A7="","",'$Data1'!E9&amp;",")</f>
        <v>HHA ZONE , Field 1: Zone #,</v>
      </c>
      <c r="C7" s="216" t="e">
        <f ca="1">IF($B7="","",VLOOKUP('$Data1'!$B9,SYSTEMS!$B$9:$H$100,4,1)&amp;",")</f>
        <v>#N/A</v>
      </c>
      <c r="D7" s="216" t="e">
        <f ca="1">IF($B7="","",VLOOKUP('$Data1'!$B9,SYSTEMS!$B$9:$H$100,6,1)&amp;",")</f>
        <v>#N/A</v>
      </c>
      <c r="E7" s="217" t="e">
        <f ca="1">IF($B7="","",VLOOKUP('$Data1'!$B9,SYSTEMS!$B$9:$H$100,5,1)&amp;",")</f>
        <v>#N/A</v>
      </c>
      <c r="F7" s="218" t="e">
        <f ca="1">IF($B7="","",VLOOKUP('$Data1'!$B9,SYSTEMS!$B$9:$H$100,7,1)&amp;",")</f>
        <v>#N/A</v>
      </c>
      <c r="G7" s="215" t="str">
        <f ca="1">IF($B7="","",IF(AND(N('$Data1'!V9)&gt;0,N('$Data1'!W9)&gt;0),"Sum,",IF(N('$Data1'!V9)&gt;0,"Flow/Person,",IF(N('$Data1'!U9&gt;0),"Flow/Area,",""))))</f>
        <v>Flow/Area,</v>
      </c>
      <c r="H7" s="219" t="str">
        <f ca="1">IF(OR($G7="Flow/Person,",$G7="Sum,"),N('$Data1'!V9)/1000,"")</f>
        <v/>
      </c>
      <c r="I7" s="215" t="str">
        <f t="shared" ref="I7:I70" ca="1" si="0">IF($B7="","",",")</f>
        <v>,</v>
      </c>
      <c r="J7" s="219">
        <f ca="1">IF($G7="Sum,",'$Data1'!W9/1000,IF($G7="Flow/Area,",MAX(N('$Data1'!W9)/1000,IF(N('$Data1'!P9)&gt;0,MIN(N('$Data1'!P9),N('$Data1'!K9))*N('$Data1'!U9)/3600,N('$Data1'!K9)*N('$Data1'!U9)/3600)),""))</f>
        <v>0</v>
      </c>
      <c r="K7" s="215" t="str">
        <f t="shared" ref="K7:L26" ca="1" si="1">IF($B7="","",",")</f>
        <v>,</v>
      </c>
      <c r="L7" s="215" t="str">
        <f t="shared" ca="1" si="1"/>
        <v>,</v>
      </c>
      <c r="M7" s="220" t="str">
        <f ca="1">IF(A7="","",'$Misc'!B$13&amp;",")</f>
        <v>1.15,</v>
      </c>
      <c r="N7" s="220" t="str">
        <f ca="1">IF(A7="","",'$Misc'!B$12&amp;",")</f>
        <v>1.15,</v>
      </c>
      <c r="O7" s="215" t="str">
        <f t="shared" ref="O7" ca="1" si="2">IF(A7="","","DesignDayWithLimit,")</f>
        <v>DesignDayWithLimit,</v>
      </c>
      <c r="P7" s="221" t="str">
        <f t="shared" ref="P7:P70" ca="1" si="3">IF($B7="","",",")</f>
        <v>,</v>
      </c>
      <c r="Q7" s="222" t="e">
        <f ca="1">IF($B7="","",IF('$Data1'!P9&gt;0,MIN('$Data1'!P9,'$Data1'!K9)*'$Data1'!Y9/3.6,'$Data1'!K9*'$Data1'!Y9/3.6)/1000)</f>
        <v>#VALUE!</v>
      </c>
      <c r="R7" s="215" t="str">
        <f t="shared" ref="R7:W22" ca="1" si="4">IF($B7="","",",")</f>
        <v>,</v>
      </c>
      <c r="S7" s="215" t="str">
        <f t="shared" ca="1" si="4"/>
        <v>,</v>
      </c>
      <c r="T7" s="215" t="str">
        <f t="shared" ca="1" si="4"/>
        <v>,</v>
      </c>
      <c r="U7" s="215" t="str">
        <f t="shared" ca="1" si="4"/>
        <v>,</v>
      </c>
      <c r="V7" s="215" t="str">
        <f t="shared" ca="1" si="4"/>
        <v>,</v>
      </c>
      <c r="W7" s="215" t="str">
        <f t="shared" ca="1" si="4"/>
        <v>,</v>
      </c>
      <c r="X7" s="215" t="str">
        <f t="shared" ref="X7" ca="1" si="5">IF(A7="","",";")</f>
        <v>;</v>
      </c>
      <c r="Y7" s="190"/>
      <c r="Z7" s="190"/>
      <c r="AA7" s="190"/>
      <c r="AB7" s="190"/>
    </row>
    <row r="8" spans="1:28" ht="15">
      <c r="A8" s="215" t="str">
        <f ca="1">IF('$Data1'!E10="","","SIZING:ZONE,")</f>
        <v>SIZING:ZONE,</v>
      </c>
      <c r="B8" s="215" t="str">
        <f ca="1">IF(A8="","",'$Data1'!E10&amp;",")</f>
        <v>1,</v>
      </c>
      <c r="C8" s="216" t="e">
        <f ca="1">IF($B8="","",VLOOKUP('$Data1'!$B10,SYSTEMS!$B$9:$H$100,4,1)&amp;",")</f>
        <v>#N/A</v>
      </c>
      <c r="D8" s="216" t="e">
        <f ca="1">IF($B8="","",VLOOKUP('$Data1'!$B10,SYSTEMS!$B$9:$H$100,6,1)&amp;",")</f>
        <v>#N/A</v>
      </c>
      <c r="E8" s="217" t="e">
        <f ca="1">IF($B8="","",VLOOKUP('$Data1'!$B10,SYSTEMS!$B$9:$H$100,5,1)&amp;",")</f>
        <v>#N/A</v>
      </c>
      <c r="F8" s="218" t="e">
        <f ca="1">IF($B8="","",VLOOKUP('$Data1'!$B10,SYSTEMS!$B$9:$H$100,7,1)&amp;",")</f>
        <v>#N/A</v>
      </c>
      <c r="G8" s="215" t="str">
        <f ca="1">IF($B8="","",IF(AND(N('$Data1'!V10)&gt;0,N('$Data1'!W10)&gt;0),"Sum,",IF(N('$Data1'!V10)&gt;0,"Flow/Person,",IF(N('$Data1'!U10&gt;0),"Flow/Area,",""))))</f>
        <v>Flow/Person,</v>
      </c>
      <c r="H8" s="219">
        <f ca="1">IF(OR($G8="Flow/Person,",$G8="Sum,"),N('$Data1'!V10)/1000,"")</f>
        <v>0.06</v>
      </c>
      <c r="I8" s="215" t="str">
        <f t="shared" ca="1" si="0"/>
        <v>,</v>
      </c>
      <c r="J8" s="219" t="str">
        <f ca="1">IF($G8="Sum,",'$Data1'!W10/1000,IF($G8="Flow/Area,",MAX(N('$Data1'!W10)/1000,IF(N('$Data1'!P10)&gt;0,MIN(N('$Data1'!P10),N('$Data1'!K10))*N('$Data1'!U10)/3600,N('$Data1'!K10)*N('$Data1'!U10)/3600)),""))</f>
        <v/>
      </c>
      <c r="K8" s="215" t="str">
        <f t="shared" ca="1" si="1"/>
        <v>,</v>
      </c>
      <c r="L8" s="215" t="str">
        <f t="shared" ca="1" si="1"/>
        <v>,</v>
      </c>
      <c r="M8" s="220" t="str">
        <f ca="1">IF(A8="","",'$Misc'!B$13&amp;",")</f>
        <v>1.15,</v>
      </c>
      <c r="N8" s="220" t="str">
        <f ca="1">IF(A8="","",'$Misc'!B$12&amp;",")</f>
        <v>1.15,</v>
      </c>
      <c r="O8" s="215" t="str">
        <f t="shared" ref="O8:O71" ca="1" si="6">IF(A8="","","DesignDayWithLimit,")</f>
        <v>DesignDayWithLimit,</v>
      </c>
      <c r="P8" s="221" t="str">
        <f t="shared" ca="1" si="3"/>
        <v>,</v>
      </c>
      <c r="Q8" s="222" t="e">
        <f ca="1">IF($B8="","",IF('$Data1'!P10&gt;0,MIN('$Data1'!P10,'$Data1'!K10)*'$Data1'!Y10/3.6,'$Data1'!K10*'$Data1'!Y10/3.6)/1000)</f>
        <v>#VALUE!</v>
      </c>
      <c r="R8" s="215" t="str">
        <f t="shared" ca="1" si="4"/>
        <v>,</v>
      </c>
      <c r="S8" s="215" t="str">
        <f t="shared" ca="1" si="4"/>
        <v>,</v>
      </c>
      <c r="T8" s="215" t="str">
        <f t="shared" ca="1" si="4"/>
        <v>,</v>
      </c>
      <c r="U8" s="215" t="str">
        <f t="shared" ca="1" si="4"/>
        <v>,</v>
      </c>
      <c r="V8" s="215" t="str">
        <f t="shared" ca="1" si="4"/>
        <v>,</v>
      </c>
      <c r="W8" s="215" t="str">
        <f t="shared" ca="1" si="4"/>
        <v>,</v>
      </c>
      <c r="X8" s="215" t="str">
        <f t="shared" ref="X8:X71" ca="1" si="7">IF(A8="","",";")</f>
        <v>;</v>
      </c>
      <c r="Y8" s="190"/>
      <c r="Z8" s="190"/>
      <c r="AA8" s="190"/>
      <c r="AB8" s="190"/>
    </row>
    <row r="9" spans="1:28" ht="15">
      <c r="A9" s="215" t="str">
        <f ca="1">IF('$Data1'!E11="","","SIZING:ZONE,")</f>
        <v>SIZING:ZONE,</v>
      </c>
      <c r="B9" s="215" t="str">
        <f ca="1">IF(A9="","",'$Data1'!E11&amp;",")</f>
        <v>2,</v>
      </c>
      <c r="C9" s="216" t="e">
        <f ca="1">IF($B9="","",VLOOKUP('$Data1'!$B11,SYSTEMS!$B$9:$H$100,4,1)&amp;",")</f>
        <v>#N/A</v>
      </c>
      <c r="D9" s="216" t="e">
        <f ca="1">IF($B9="","",VLOOKUP('$Data1'!$B11,SYSTEMS!$B$9:$H$100,6,1)&amp;",")</f>
        <v>#N/A</v>
      </c>
      <c r="E9" s="217" t="e">
        <f ca="1">IF($B9="","",VLOOKUP('$Data1'!$B11,SYSTEMS!$B$9:$H$100,5,1)&amp;",")</f>
        <v>#N/A</v>
      </c>
      <c r="F9" s="218" t="e">
        <f ca="1">IF($B9="","",VLOOKUP('$Data1'!$B11,SYSTEMS!$B$9:$H$100,7,1)&amp;",")</f>
        <v>#N/A</v>
      </c>
      <c r="G9" s="215" t="str">
        <f ca="1">IF($B9="","",IF(AND(N('$Data1'!V11)&gt;0,N('$Data1'!W11)&gt;0),"Sum,",IF(N('$Data1'!V11)&gt;0,"Flow/Person,",IF(N('$Data1'!U11&gt;0),"Flow/Area,",""))))</f>
        <v>Flow/Person,</v>
      </c>
      <c r="H9" s="219">
        <f ca="1">IF(OR($G9="Flow/Person,",$G9="Sum,"),N('$Data1'!V11)/1000,"")</f>
        <v>0.06</v>
      </c>
      <c r="I9" s="215" t="str">
        <f t="shared" ca="1" si="0"/>
        <v>,</v>
      </c>
      <c r="J9" s="219" t="str">
        <f ca="1">IF($G9="Sum,",'$Data1'!W11/1000,IF($G9="Flow/Area,",MAX(N('$Data1'!W11)/1000,IF(N('$Data1'!P11)&gt;0,MIN(N('$Data1'!P11),N('$Data1'!K11))*N('$Data1'!U11)/3600,N('$Data1'!K11)*N('$Data1'!U11)/3600)),""))</f>
        <v/>
      </c>
      <c r="K9" s="215" t="str">
        <f t="shared" ca="1" si="1"/>
        <v>,</v>
      </c>
      <c r="L9" s="215" t="str">
        <f t="shared" ca="1" si="1"/>
        <v>,</v>
      </c>
      <c r="M9" s="220" t="str">
        <f ca="1">IF(A9="","",'$Misc'!B$13&amp;",")</f>
        <v>1.15,</v>
      </c>
      <c r="N9" s="220" t="str">
        <f ca="1">IF(A9="","",'$Misc'!B$12&amp;",")</f>
        <v>1.15,</v>
      </c>
      <c r="O9" s="215" t="str">
        <f t="shared" ca="1" si="6"/>
        <v>DesignDayWithLimit,</v>
      </c>
      <c r="P9" s="221" t="str">
        <f t="shared" ca="1" si="3"/>
        <v>,</v>
      </c>
      <c r="Q9" s="222" t="e">
        <f ca="1">IF($B9="","",IF('$Data1'!P11&gt;0,MIN('$Data1'!P11,'$Data1'!K11)*'$Data1'!Y11/3.6,'$Data1'!K11*'$Data1'!Y11/3.6)/1000)</f>
        <v>#VALUE!</v>
      </c>
      <c r="R9" s="215" t="str">
        <f t="shared" ca="1" si="4"/>
        <v>,</v>
      </c>
      <c r="S9" s="215" t="str">
        <f t="shared" ca="1" si="4"/>
        <v>,</v>
      </c>
      <c r="T9" s="215" t="str">
        <f t="shared" ca="1" si="4"/>
        <v>,</v>
      </c>
      <c r="U9" s="215" t="str">
        <f t="shared" ca="1" si="4"/>
        <v>,</v>
      </c>
      <c r="V9" s="215" t="str">
        <f t="shared" ca="1" si="4"/>
        <v>,</v>
      </c>
      <c r="W9" s="215" t="str">
        <f t="shared" ca="1" si="4"/>
        <v>,</v>
      </c>
      <c r="X9" s="215" t="str">
        <f t="shared" ca="1" si="7"/>
        <v>;</v>
      </c>
      <c r="Y9" s="190"/>
      <c r="Z9" s="190"/>
      <c r="AA9" s="190"/>
      <c r="AB9" s="190"/>
    </row>
    <row r="10" spans="1:28" ht="15">
      <c r="A10" s="215" t="str">
        <f ca="1">IF('$Data1'!E12="","","SIZING:ZONE,")</f>
        <v>SIZING:ZONE,</v>
      </c>
      <c r="B10" s="215" t="str">
        <f ca="1">IF(A10="","",'$Data1'!E12&amp;",")</f>
        <v>1,</v>
      </c>
      <c r="C10" s="216" t="e">
        <f ca="1">IF($B10="","",VLOOKUP('$Data1'!$B12,SYSTEMS!$B$9:$H$100,4,1)&amp;",")</f>
        <v>#N/A</v>
      </c>
      <c r="D10" s="216" t="e">
        <f ca="1">IF($B10="","",VLOOKUP('$Data1'!$B12,SYSTEMS!$B$9:$H$100,6,1)&amp;",")</f>
        <v>#N/A</v>
      </c>
      <c r="E10" s="217" t="e">
        <f ca="1">IF($B10="","",VLOOKUP('$Data1'!$B12,SYSTEMS!$B$9:$H$100,5,1)&amp;",")</f>
        <v>#N/A</v>
      </c>
      <c r="F10" s="218" t="e">
        <f ca="1">IF($B10="","",VLOOKUP('$Data1'!$B12,SYSTEMS!$B$9:$H$100,7,1)&amp;",")</f>
        <v>#N/A</v>
      </c>
      <c r="G10" s="215" t="str">
        <f ca="1">IF($B10="","",IF(AND(N('$Data1'!V12)&gt;0,N('$Data1'!W12)&gt;0),"Sum,",IF(N('$Data1'!V12)&gt;0,"Flow/Person,",IF(N('$Data1'!U12&gt;0),"Flow/Area,",""))))</f>
        <v>Flow/Person,</v>
      </c>
      <c r="H10" s="219">
        <f ca="1">IF(OR($G10="Flow/Person,",$G10="Sum,"),N('$Data1'!V12)/1000,"")</f>
        <v>0.06</v>
      </c>
      <c r="I10" s="215" t="str">
        <f t="shared" ca="1" si="0"/>
        <v>,</v>
      </c>
      <c r="J10" s="219" t="str">
        <f ca="1">IF($G10="Sum,",'$Data1'!W12/1000,IF($G10="Flow/Area,",MAX(N('$Data1'!W12)/1000,IF(N('$Data1'!P12)&gt;0,MIN(N('$Data1'!P12),N('$Data1'!K12))*N('$Data1'!U12)/3600,N('$Data1'!K12)*N('$Data1'!U12)/3600)),""))</f>
        <v/>
      </c>
      <c r="K10" s="215" t="str">
        <f t="shared" ca="1" si="1"/>
        <v>,</v>
      </c>
      <c r="L10" s="215" t="str">
        <f t="shared" ca="1" si="1"/>
        <v>,</v>
      </c>
      <c r="M10" s="220" t="str">
        <f ca="1">IF(A10="","",'$Misc'!B$13&amp;",")</f>
        <v>1.15,</v>
      </c>
      <c r="N10" s="220" t="str">
        <f ca="1">IF(A10="","",'$Misc'!B$12&amp;",")</f>
        <v>1.15,</v>
      </c>
      <c r="O10" s="215" t="str">
        <f t="shared" ca="1" si="6"/>
        <v>DesignDayWithLimit,</v>
      </c>
      <c r="P10" s="221" t="str">
        <f t="shared" ca="1" si="3"/>
        <v>,</v>
      </c>
      <c r="Q10" s="222" t="e">
        <f ca="1">IF($B10="","",IF('$Data1'!P12&gt;0,MIN('$Data1'!P12,'$Data1'!K12)*'$Data1'!Y12/3.6,'$Data1'!K12*'$Data1'!Y12/3.6)/1000)</f>
        <v>#VALUE!</v>
      </c>
      <c r="R10" s="215" t="str">
        <f t="shared" ca="1" si="4"/>
        <v>,</v>
      </c>
      <c r="S10" s="215" t="str">
        <f t="shared" ca="1" si="4"/>
        <v>,</v>
      </c>
      <c r="T10" s="215" t="str">
        <f t="shared" ca="1" si="4"/>
        <v>,</v>
      </c>
      <c r="U10" s="215" t="str">
        <f t="shared" ca="1" si="4"/>
        <v>,</v>
      </c>
      <c r="V10" s="215" t="str">
        <f t="shared" ca="1" si="4"/>
        <v>,</v>
      </c>
      <c r="W10" s="215" t="str">
        <f t="shared" ca="1" si="4"/>
        <v>,</v>
      </c>
      <c r="X10" s="215" t="str">
        <f t="shared" ca="1" si="7"/>
        <v>;</v>
      </c>
      <c r="Y10" s="190"/>
      <c r="Z10" s="190"/>
      <c r="AA10" s="190"/>
      <c r="AB10" s="190"/>
    </row>
    <row r="11" spans="1:28" ht="15">
      <c r="A11" s="215" t="str">
        <f ca="1">IF('$Data1'!E13="","","SIZING:ZONE,")</f>
        <v>SIZING:ZONE,</v>
      </c>
      <c r="B11" s="215" t="str">
        <f ca="1">IF(A11="","",'$Data1'!E13&amp;",")</f>
        <v>1,</v>
      </c>
      <c r="C11" s="216" t="e">
        <f ca="1">IF($B11="","",VLOOKUP('$Data1'!$B13,SYSTEMS!$B$9:$H$100,4,1)&amp;",")</f>
        <v>#N/A</v>
      </c>
      <c r="D11" s="216" t="e">
        <f ca="1">IF($B11="","",VLOOKUP('$Data1'!$B13,SYSTEMS!$B$9:$H$100,6,1)&amp;",")</f>
        <v>#N/A</v>
      </c>
      <c r="E11" s="217" t="e">
        <f ca="1">IF($B11="","",VLOOKUP('$Data1'!$B13,SYSTEMS!$B$9:$H$100,5,1)&amp;",")</f>
        <v>#N/A</v>
      </c>
      <c r="F11" s="218" t="e">
        <f ca="1">IF($B11="","",VLOOKUP('$Data1'!$B13,SYSTEMS!$B$9:$H$100,7,1)&amp;",")</f>
        <v>#N/A</v>
      </c>
      <c r="G11" s="215" t="str">
        <f ca="1">IF($B11="","",IF(AND(N('$Data1'!V13)&gt;0,N('$Data1'!W13)&gt;0),"Sum,",IF(N('$Data1'!V13)&gt;0,"Flow/Person,",IF(N('$Data1'!U13&gt;0),"Flow/Area,",""))))</f>
        <v>Flow/Person,</v>
      </c>
      <c r="H11" s="219">
        <f ca="1">IF(OR($G11="Flow/Person,",$G11="Sum,"),N('$Data1'!V13)/1000,"")</f>
        <v>0.06</v>
      </c>
      <c r="I11" s="215" t="str">
        <f t="shared" ca="1" si="0"/>
        <v>,</v>
      </c>
      <c r="J11" s="219" t="str">
        <f ca="1">IF($G11="Sum,",'$Data1'!W13/1000,IF($G11="Flow/Area,",MAX(N('$Data1'!W13)/1000,IF(N('$Data1'!P13)&gt;0,MIN(N('$Data1'!P13),N('$Data1'!K13))*N('$Data1'!U13)/3600,N('$Data1'!K13)*N('$Data1'!U13)/3600)),""))</f>
        <v/>
      </c>
      <c r="K11" s="215" t="str">
        <f t="shared" ca="1" si="1"/>
        <v>,</v>
      </c>
      <c r="L11" s="215" t="str">
        <f t="shared" ca="1" si="1"/>
        <v>,</v>
      </c>
      <c r="M11" s="220" t="str">
        <f ca="1">IF(A11="","",'$Misc'!B$13&amp;",")</f>
        <v>1.15,</v>
      </c>
      <c r="N11" s="220" t="str">
        <f ca="1">IF(A11="","",'$Misc'!B$12&amp;",")</f>
        <v>1.15,</v>
      </c>
      <c r="O11" s="215" t="str">
        <f t="shared" ca="1" si="6"/>
        <v>DesignDayWithLimit,</v>
      </c>
      <c r="P11" s="221" t="str">
        <f t="shared" ca="1" si="3"/>
        <v>,</v>
      </c>
      <c r="Q11" s="222" t="e">
        <f ca="1">IF($B11="","",IF('$Data1'!P13&gt;0,MIN('$Data1'!P13,'$Data1'!K13)*'$Data1'!Y13/3.6,'$Data1'!K13*'$Data1'!Y13/3.6)/1000)</f>
        <v>#VALUE!</v>
      </c>
      <c r="R11" s="215" t="str">
        <f t="shared" ca="1" si="4"/>
        <v>,</v>
      </c>
      <c r="S11" s="215" t="str">
        <f t="shared" ca="1" si="4"/>
        <v>,</v>
      </c>
      <c r="T11" s="215" t="str">
        <f t="shared" ca="1" si="4"/>
        <v>,</v>
      </c>
      <c r="U11" s="215" t="str">
        <f t="shared" ca="1" si="4"/>
        <v>,</v>
      </c>
      <c r="V11" s="215" t="str">
        <f t="shared" ca="1" si="4"/>
        <v>,</v>
      </c>
      <c r="W11" s="215" t="str">
        <f t="shared" ca="1" si="4"/>
        <v>,</v>
      </c>
      <c r="X11" s="215" t="str">
        <f t="shared" ca="1" si="7"/>
        <v>;</v>
      </c>
      <c r="Y11" s="190"/>
      <c r="Z11" s="190"/>
      <c r="AA11" s="190"/>
      <c r="AB11" s="190"/>
    </row>
    <row r="12" spans="1:28" ht="15">
      <c r="A12" s="215" t="str">
        <f ca="1">IF('$Data1'!E14="","","SIZING:ZONE,")</f>
        <v>SIZING:ZONE,</v>
      </c>
      <c r="B12" s="215" t="str">
        <f ca="1">IF(A12="","",'$Data1'!E14&amp;",")</f>
        <v>1,</v>
      </c>
      <c r="C12" s="216" t="e">
        <f ca="1">IF($B12="","",VLOOKUP('$Data1'!$B14,SYSTEMS!$B$9:$H$100,4,1)&amp;",")</f>
        <v>#N/A</v>
      </c>
      <c r="D12" s="216" t="e">
        <f ca="1">IF($B12="","",VLOOKUP('$Data1'!$B14,SYSTEMS!$B$9:$H$100,6,1)&amp;",")</f>
        <v>#N/A</v>
      </c>
      <c r="E12" s="217" t="e">
        <f ca="1">IF($B12="","",VLOOKUP('$Data1'!$B14,SYSTEMS!$B$9:$H$100,5,1)&amp;",")</f>
        <v>#N/A</v>
      </c>
      <c r="F12" s="218" t="e">
        <f ca="1">IF($B12="","",VLOOKUP('$Data1'!$B14,SYSTEMS!$B$9:$H$100,7,1)&amp;",")</f>
        <v>#N/A</v>
      </c>
      <c r="G12" s="215" t="str">
        <f ca="1">IF($B12="","",IF(AND(N('$Data1'!V14)&gt;0,N('$Data1'!W14)&gt;0),"Sum,",IF(N('$Data1'!V14)&gt;0,"Flow/Person,",IF(N('$Data1'!U14&gt;0),"Flow/Area,",""))))</f>
        <v>Flow/Person,</v>
      </c>
      <c r="H12" s="219">
        <f ca="1">IF(OR($G12="Flow/Person,",$G12="Sum,"),N('$Data1'!V14)/1000,"")</f>
        <v>0.06</v>
      </c>
      <c r="I12" s="215" t="str">
        <f t="shared" ca="1" si="0"/>
        <v>,</v>
      </c>
      <c r="J12" s="219" t="str">
        <f ca="1">IF($G12="Sum,",'$Data1'!W14/1000,IF($G12="Flow/Area,",MAX(N('$Data1'!W14)/1000,IF(N('$Data1'!P14)&gt;0,MIN(N('$Data1'!P14),N('$Data1'!K14))*N('$Data1'!U14)/3600,N('$Data1'!K14)*N('$Data1'!U14)/3600)),""))</f>
        <v/>
      </c>
      <c r="K12" s="215" t="str">
        <f t="shared" ca="1" si="1"/>
        <v>,</v>
      </c>
      <c r="L12" s="215" t="str">
        <f t="shared" ca="1" si="1"/>
        <v>,</v>
      </c>
      <c r="M12" s="220" t="str">
        <f ca="1">IF(A12="","",'$Misc'!B$13&amp;",")</f>
        <v>1.15,</v>
      </c>
      <c r="N12" s="220" t="str">
        <f ca="1">IF(A12="","",'$Misc'!B$12&amp;",")</f>
        <v>1.15,</v>
      </c>
      <c r="O12" s="215" t="str">
        <f t="shared" ca="1" si="6"/>
        <v>DesignDayWithLimit,</v>
      </c>
      <c r="P12" s="221" t="str">
        <f t="shared" ca="1" si="3"/>
        <v>,</v>
      </c>
      <c r="Q12" s="222" t="e">
        <f ca="1">IF($B12="","",IF('$Data1'!P14&gt;0,MIN('$Data1'!P14,'$Data1'!K14)*'$Data1'!Y14/3.6,'$Data1'!K14*'$Data1'!Y14/3.6)/1000)</f>
        <v>#VALUE!</v>
      </c>
      <c r="R12" s="215" t="str">
        <f t="shared" ca="1" si="4"/>
        <v>,</v>
      </c>
      <c r="S12" s="215" t="str">
        <f t="shared" ca="1" si="4"/>
        <v>,</v>
      </c>
      <c r="T12" s="215" t="str">
        <f t="shared" ca="1" si="4"/>
        <v>,</v>
      </c>
      <c r="U12" s="215" t="str">
        <f t="shared" ca="1" si="4"/>
        <v>,</v>
      </c>
      <c r="V12" s="215" t="str">
        <f t="shared" ca="1" si="4"/>
        <v>,</v>
      </c>
      <c r="W12" s="215" t="str">
        <f t="shared" ca="1" si="4"/>
        <v>,</v>
      </c>
      <c r="X12" s="215" t="str">
        <f t="shared" ca="1" si="7"/>
        <v>;</v>
      </c>
      <c r="Y12" s="190"/>
      <c r="Z12" s="190"/>
      <c r="AA12" s="190"/>
      <c r="AB12" s="190"/>
    </row>
    <row r="13" spans="1:28" ht="15">
      <c r="A13" s="215" t="str">
        <f ca="1">IF('$Data1'!E15="","","SIZING:ZONE,")</f>
        <v>SIZING:ZONE,</v>
      </c>
      <c r="B13" s="215" t="str">
        <f ca="1">IF(A13="","",'$Data1'!E15&amp;",")</f>
        <v>1,</v>
      </c>
      <c r="C13" s="216" t="e">
        <f ca="1">IF($B13="","",VLOOKUP('$Data1'!$B15,SYSTEMS!$B$9:$H$100,4,1)&amp;",")</f>
        <v>#N/A</v>
      </c>
      <c r="D13" s="216" t="e">
        <f ca="1">IF($B13="","",VLOOKUP('$Data1'!$B15,SYSTEMS!$B$9:$H$100,6,1)&amp;",")</f>
        <v>#N/A</v>
      </c>
      <c r="E13" s="217" t="e">
        <f ca="1">IF($B13="","",VLOOKUP('$Data1'!$B15,SYSTEMS!$B$9:$H$100,5,1)&amp;",")</f>
        <v>#N/A</v>
      </c>
      <c r="F13" s="218" t="e">
        <f ca="1">IF($B13="","",VLOOKUP('$Data1'!$B15,SYSTEMS!$B$9:$H$100,7,1)&amp;",")</f>
        <v>#N/A</v>
      </c>
      <c r="G13" s="215" t="str">
        <f ca="1">IF($B13="","",IF(AND(N('$Data1'!V15)&gt;0,N('$Data1'!W15)&gt;0),"Sum,",IF(N('$Data1'!V15)&gt;0,"Flow/Person,",IF(N('$Data1'!U15&gt;0),"Flow/Area,",""))))</f>
        <v>Flow/Person,</v>
      </c>
      <c r="H13" s="219">
        <f ca="1">IF(OR($G13="Flow/Person,",$G13="Sum,"),N('$Data1'!V15)/1000,"")</f>
        <v>0.06</v>
      </c>
      <c r="I13" s="215" t="str">
        <f t="shared" ca="1" si="0"/>
        <v>,</v>
      </c>
      <c r="J13" s="219" t="str">
        <f ca="1">IF($G13="Sum,",'$Data1'!W15/1000,IF($G13="Flow/Area,",MAX(N('$Data1'!W15)/1000,IF(N('$Data1'!P15)&gt;0,MIN(N('$Data1'!P15),N('$Data1'!K15))*N('$Data1'!U15)/3600,N('$Data1'!K15)*N('$Data1'!U15)/3600)),""))</f>
        <v/>
      </c>
      <c r="K13" s="215" t="str">
        <f t="shared" ca="1" si="1"/>
        <v>,</v>
      </c>
      <c r="L13" s="215" t="str">
        <f t="shared" ca="1" si="1"/>
        <v>,</v>
      </c>
      <c r="M13" s="220" t="str">
        <f ca="1">IF(A13="","",'$Misc'!B$13&amp;",")</f>
        <v>1.15,</v>
      </c>
      <c r="N13" s="220" t="str">
        <f ca="1">IF(A13="","",'$Misc'!B$12&amp;",")</f>
        <v>1.15,</v>
      </c>
      <c r="O13" s="215" t="str">
        <f t="shared" ca="1" si="6"/>
        <v>DesignDayWithLimit,</v>
      </c>
      <c r="P13" s="221" t="str">
        <f t="shared" ca="1" si="3"/>
        <v>,</v>
      </c>
      <c r="Q13" s="222" t="e">
        <f ca="1">IF($B13="","",IF('$Data1'!P15&gt;0,MIN('$Data1'!P15,'$Data1'!K15)*'$Data1'!Y15/3.6,'$Data1'!K15*'$Data1'!Y15/3.6)/1000)</f>
        <v>#VALUE!</v>
      </c>
      <c r="R13" s="215" t="str">
        <f t="shared" ca="1" si="4"/>
        <v>,</v>
      </c>
      <c r="S13" s="215" t="str">
        <f t="shared" ca="1" si="4"/>
        <v>,</v>
      </c>
      <c r="T13" s="215" t="str">
        <f t="shared" ca="1" si="4"/>
        <v>,</v>
      </c>
      <c r="U13" s="215" t="str">
        <f t="shared" ca="1" si="4"/>
        <v>,</v>
      </c>
      <c r="V13" s="215" t="str">
        <f t="shared" ca="1" si="4"/>
        <v>,</v>
      </c>
      <c r="W13" s="215" t="str">
        <f t="shared" ca="1" si="4"/>
        <v>,</v>
      </c>
      <c r="X13" s="215" t="str">
        <f t="shared" ca="1" si="7"/>
        <v>;</v>
      </c>
      <c r="Y13" s="190"/>
      <c r="Z13" s="190"/>
      <c r="AA13" s="190"/>
      <c r="AB13" s="190" t="str">
        <f>" "</f>
        <v xml:space="preserve"> </v>
      </c>
    </row>
    <row r="14" spans="1:28" ht="15">
      <c r="A14" s="215" t="str">
        <f ca="1">IF('$Data1'!E16="","","SIZING:ZONE,")</f>
        <v>SIZING:ZONE,</v>
      </c>
      <c r="B14" s="215" t="str">
        <f ca="1">IF(A14="","",'$Data1'!E16&amp;",")</f>
        <v>1,</v>
      </c>
      <c r="C14" s="216" t="e">
        <f ca="1">IF($B14="","",VLOOKUP('$Data1'!$B16,SYSTEMS!$B$9:$H$100,4,1)&amp;",")</f>
        <v>#N/A</v>
      </c>
      <c r="D14" s="216" t="e">
        <f ca="1">IF($B14="","",VLOOKUP('$Data1'!$B16,SYSTEMS!$B$9:$H$100,6,1)&amp;",")</f>
        <v>#N/A</v>
      </c>
      <c r="E14" s="217" t="e">
        <f ca="1">IF($B14="","",VLOOKUP('$Data1'!$B16,SYSTEMS!$B$9:$H$100,5,1)&amp;",")</f>
        <v>#N/A</v>
      </c>
      <c r="F14" s="218" t="e">
        <f ca="1">IF($B14="","",VLOOKUP('$Data1'!$B16,SYSTEMS!$B$9:$H$100,7,1)&amp;",")</f>
        <v>#N/A</v>
      </c>
      <c r="G14" s="215" t="str">
        <f ca="1">IF($B14="","",IF(AND(N('$Data1'!V16)&gt;0,N('$Data1'!W16)&gt;0),"Sum,",IF(N('$Data1'!V16)&gt;0,"Flow/Person,",IF(N('$Data1'!U16&gt;0),"Flow/Area,",""))))</f>
        <v>Flow/Person,</v>
      </c>
      <c r="H14" s="219">
        <f ca="1">IF(OR($G14="Flow/Person,",$G14="Sum,"),N('$Data1'!V16)/1000,"")</f>
        <v>0.06</v>
      </c>
      <c r="I14" s="215" t="str">
        <f t="shared" ca="1" si="0"/>
        <v>,</v>
      </c>
      <c r="J14" s="219" t="str">
        <f ca="1">IF($G14="Sum,",'$Data1'!W16/1000,IF($G14="Flow/Area,",MAX(N('$Data1'!W16)/1000,IF(N('$Data1'!P16)&gt;0,MIN(N('$Data1'!P16),N('$Data1'!K16))*N('$Data1'!U16)/3600,N('$Data1'!K16)*N('$Data1'!U16)/3600)),""))</f>
        <v/>
      </c>
      <c r="K14" s="215" t="str">
        <f t="shared" ca="1" si="1"/>
        <v>,</v>
      </c>
      <c r="L14" s="215" t="str">
        <f t="shared" ca="1" si="1"/>
        <v>,</v>
      </c>
      <c r="M14" s="220" t="str">
        <f ca="1">IF(A14="","",'$Misc'!B$13&amp;",")</f>
        <v>1.15,</v>
      </c>
      <c r="N14" s="220" t="str">
        <f ca="1">IF(A14="","",'$Misc'!B$12&amp;",")</f>
        <v>1.15,</v>
      </c>
      <c r="O14" s="215" t="str">
        <f t="shared" ca="1" si="6"/>
        <v>DesignDayWithLimit,</v>
      </c>
      <c r="P14" s="221" t="str">
        <f t="shared" ca="1" si="3"/>
        <v>,</v>
      </c>
      <c r="Q14" s="222" t="e">
        <f ca="1">IF($B14="","",IF('$Data1'!P16&gt;0,MIN('$Data1'!P16,'$Data1'!K16)*'$Data1'!Y16/3.6,'$Data1'!K16*'$Data1'!Y16/3.6)/1000)</f>
        <v>#VALUE!</v>
      </c>
      <c r="R14" s="215" t="str">
        <f t="shared" ca="1" si="4"/>
        <v>,</v>
      </c>
      <c r="S14" s="215" t="str">
        <f t="shared" ca="1" si="4"/>
        <v>,</v>
      </c>
      <c r="T14" s="215" t="str">
        <f t="shared" ca="1" si="4"/>
        <v>,</v>
      </c>
      <c r="U14" s="215" t="str">
        <f t="shared" ca="1" si="4"/>
        <v>,</v>
      </c>
      <c r="V14" s="215" t="str">
        <f t="shared" ca="1" si="4"/>
        <v>,</v>
      </c>
      <c r="W14" s="215" t="str">
        <f t="shared" ca="1" si="4"/>
        <v>,</v>
      </c>
      <c r="X14" s="215" t="str">
        <f t="shared" ca="1" si="7"/>
        <v>;</v>
      </c>
      <c r="Y14" s="190"/>
      <c r="Z14" s="190"/>
      <c r="AA14" s="190"/>
      <c r="AB14" s="190">
        <f>N(AB13)</f>
        <v>0</v>
      </c>
    </row>
    <row r="15" spans="1:28" ht="15">
      <c r="A15" s="215" t="str">
        <f ca="1">IF('$Data1'!E17="","","SIZING:ZONE,")</f>
        <v>SIZING:ZONE,</v>
      </c>
      <c r="B15" s="215" t="str">
        <f ca="1">IF(A15="","",'$Data1'!E17&amp;",")</f>
        <v>1,</v>
      </c>
      <c r="C15" s="216" t="e">
        <f ca="1">IF($B15="","",VLOOKUP('$Data1'!$B17,SYSTEMS!$B$9:$H$100,4,1)&amp;",")</f>
        <v>#N/A</v>
      </c>
      <c r="D15" s="216" t="e">
        <f ca="1">IF($B15="","",VLOOKUP('$Data1'!$B17,SYSTEMS!$B$9:$H$100,6,1)&amp;",")</f>
        <v>#N/A</v>
      </c>
      <c r="E15" s="217" t="e">
        <f ca="1">IF($B15="","",VLOOKUP('$Data1'!$B17,SYSTEMS!$B$9:$H$100,5,1)&amp;",")</f>
        <v>#N/A</v>
      </c>
      <c r="F15" s="218" t="e">
        <f ca="1">IF($B15="","",VLOOKUP('$Data1'!$B17,SYSTEMS!$B$9:$H$100,7,1)&amp;",")</f>
        <v>#N/A</v>
      </c>
      <c r="G15" s="215" t="str">
        <f ca="1">IF($B15="","",IF(AND(N('$Data1'!V17)&gt;0,N('$Data1'!W17)&gt;0),"Sum,",IF(N('$Data1'!V17)&gt;0,"Flow/Person,",IF(N('$Data1'!U17&gt;0),"Flow/Area,",""))))</f>
        <v>Flow/Person,</v>
      </c>
      <c r="H15" s="219">
        <f ca="1">IF(OR($G15="Flow/Person,",$G15="Sum,"),N('$Data1'!V17)/1000,"")</f>
        <v>0.06</v>
      </c>
      <c r="I15" s="215" t="str">
        <f t="shared" ca="1" si="0"/>
        <v>,</v>
      </c>
      <c r="J15" s="219" t="str">
        <f ca="1">IF($G15="Sum,",'$Data1'!W17/1000,IF($G15="Flow/Area,",MAX(N('$Data1'!W17)/1000,IF(N('$Data1'!P17)&gt;0,MIN(N('$Data1'!P17),N('$Data1'!K17))*N('$Data1'!U17)/3600,N('$Data1'!K17)*N('$Data1'!U17)/3600)),""))</f>
        <v/>
      </c>
      <c r="K15" s="215" t="str">
        <f t="shared" ca="1" si="1"/>
        <v>,</v>
      </c>
      <c r="L15" s="215" t="str">
        <f t="shared" ca="1" si="1"/>
        <v>,</v>
      </c>
      <c r="M15" s="220" t="str">
        <f ca="1">IF(A15="","",'$Misc'!B$13&amp;",")</f>
        <v>1.15,</v>
      </c>
      <c r="N15" s="220" t="str">
        <f ca="1">IF(A15="","",'$Misc'!B$12&amp;",")</f>
        <v>1.15,</v>
      </c>
      <c r="O15" s="215" t="str">
        <f t="shared" ca="1" si="6"/>
        <v>DesignDayWithLimit,</v>
      </c>
      <c r="P15" s="221" t="str">
        <f t="shared" ca="1" si="3"/>
        <v>,</v>
      </c>
      <c r="Q15" s="222" t="e">
        <f ca="1">IF($B15="","",IF('$Data1'!P17&gt;0,MIN('$Data1'!P17,'$Data1'!K17)*'$Data1'!Y17/3.6,'$Data1'!K17*'$Data1'!Y17/3.6)/1000)</f>
        <v>#VALUE!</v>
      </c>
      <c r="R15" s="215" t="str">
        <f t="shared" ca="1" si="4"/>
        <v>,</v>
      </c>
      <c r="S15" s="215" t="str">
        <f t="shared" ca="1" si="4"/>
        <v>,</v>
      </c>
      <c r="T15" s="215" t="str">
        <f t="shared" ca="1" si="4"/>
        <v>,</v>
      </c>
      <c r="U15" s="215" t="str">
        <f t="shared" ca="1" si="4"/>
        <v>,</v>
      </c>
      <c r="V15" s="215" t="str">
        <f t="shared" ca="1" si="4"/>
        <v>,</v>
      </c>
      <c r="W15" s="215" t="str">
        <f t="shared" ca="1" si="4"/>
        <v>,</v>
      </c>
      <c r="X15" s="215" t="str">
        <f t="shared" ca="1" si="7"/>
        <v>;</v>
      </c>
      <c r="Y15" s="190"/>
      <c r="Z15" s="190"/>
      <c r="AA15" s="190"/>
      <c r="AB15" s="190"/>
    </row>
    <row r="16" spans="1:28" ht="15">
      <c r="A16" s="215" t="str">
        <f ca="1">IF('$Data1'!E18="","","SIZING:ZONE,")</f>
        <v>SIZING:ZONE,</v>
      </c>
      <c r="B16" s="215" t="str">
        <f ca="1">IF(A16="","",'$Data1'!E18&amp;",")</f>
        <v>1,</v>
      </c>
      <c r="C16" s="216" t="e">
        <f ca="1">IF($B16="","",VLOOKUP('$Data1'!$B18,SYSTEMS!$B$9:$H$100,4,1)&amp;",")</f>
        <v>#N/A</v>
      </c>
      <c r="D16" s="216" t="e">
        <f ca="1">IF($B16="","",VLOOKUP('$Data1'!$B18,SYSTEMS!$B$9:$H$100,6,1)&amp;",")</f>
        <v>#N/A</v>
      </c>
      <c r="E16" s="217" t="e">
        <f ca="1">IF($B16="","",VLOOKUP('$Data1'!$B18,SYSTEMS!$B$9:$H$100,5,1)&amp;",")</f>
        <v>#N/A</v>
      </c>
      <c r="F16" s="218" t="e">
        <f ca="1">IF($B16="","",VLOOKUP('$Data1'!$B18,SYSTEMS!$B$9:$H$100,7,1)&amp;",")</f>
        <v>#N/A</v>
      </c>
      <c r="G16" s="215" t="str">
        <f ca="1">IF($B16="","",IF(AND(N('$Data1'!V18)&gt;0,N('$Data1'!W18)&gt;0),"Sum,",IF(N('$Data1'!V18)&gt;0,"Flow/Person,",IF(N('$Data1'!U18&gt;0),"Flow/Area,",""))))</f>
        <v>Flow/Person,</v>
      </c>
      <c r="H16" s="219">
        <f ca="1">IF(OR($G16="Flow/Person,",$G16="Sum,"),N('$Data1'!V18)/1000,"")</f>
        <v>0.06</v>
      </c>
      <c r="I16" s="215" t="str">
        <f t="shared" ca="1" si="0"/>
        <v>,</v>
      </c>
      <c r="J16" s="219" t="str">
        <f ca="1">IF($G16="Sum,",'$Data1'!W18/1000,IF($G16="Flow/Area,",MAX(N('$Data1'!W18)/1000,IF(N('$Data1'!P18)&gt;0,MIN(N('$Data1'!P18),N('$Data1'!K18))*N('$Data1'!U18)/3600,N('$Data1'!K18)*N('$Data1'!U18)/3600)),""))</f>
        <v/>
      </c>
      <c r="K16" s="215" t="str">
        <f t="shared" ca="1" si="1"/>
        <v>,</v>
      </c>
      <c r="L16" s="215" t="str">
        <f t="shared" ca="1" si="1"/>
        <v>,</v>
      </c>
      <c r="M16" s="220" t="str">
        <f ca="1">IF(A16="","",'$Misc'!B$13&amp;",")</f>
        <v>1.15,</v>
      </c>
      <c r="N16" s="220" t="str">
        <f ca="1">IF(A16="","",'$Misc'!B$12&amp;",")</f>
        <v>1.15,</v>
      </c>
      <c r="O16" s="215" t="str">
        <f t="shared" ca="1" si="6"/>
        <v>DesignDayWithLimit,</v>
      </c>
      <c r="P16" s="221" t="str">
        <f t="shared" ca="1" si="3"/>
        <v>,</v>
      </c>
      <c r="Q16" s="222" t="e">
        <f ca="1">IF($B16="","",IF('$Data1'!P18&gt;0,MIN('$Data1'!P18,'$Data1'!K18)*'$Data1'!Y18/3.6,'$Data1'!K18*'$Data1'!Y18/3.6)/1000)</f>
        <v>#VALUE!</v>
      </c>
      <c r="R16" s="215" t="str">
        <f t="shared" ca="1" si="4"/>
        <v>,</v>
      </c>
      <c r="S16" s="215" t="str">
        <f t="shared" ca="1" si="4"/>
        <v>,</v>
      </c>
      <c r="T16" s="215" t="str">
        <f t="shared" ca="1" si="4"/>
        <v>,</v>
      </c>
      <c r="U16" s="215" t="str">
        <f t="shared" ca="1" si="4"/>
        <v>,</v>
      </c>
      <c r="V16" s="215" t="str">
        <f t="shared" ca="1" si="4"/>
        <v>,</v>
      </c>
      <c r="W16" s="215" t="str">
        <f t="shared" ca="1" si="4"/>
        <v>,</v>
      </c>
      <c r="X16" s="215" t="str">
        <f t="shared" ca="1" si="7"/>
        <v>;</v>
      </c>
      <c r="Y16" s="190"/>
      <c r="Z16" s="190"/>
      <c r="AA16" s="190"/>
      <c r="AB16" s="190"/>
    </row>
    <row r="17" spans="1:28" ht="15">
      <c r="A17" s="215" t="str">
        <f ca="1">IF('$Data1'!E19="","","SIZING:ZONE,")</f>
        <v>SIZING:ZONE,</v>
      </c>
      <c r="B17" s="215" t="str">
        <f ca="1">IF(A17="","",'$Data1'!E19&amp;",")</f>
        <v>1,</v>
      </c>
      <c r="C17" s="216" t="e">
        <f ca="1">IF($B17="","",VLOOKUP('$Data1'!$B19,SYSTEMS!$B$9:$H$100,4,1)&amp;",")</f>
        <v>#N/A</v>
      </c>
      <c r="D17" s="216" t="e">
        <f ca="1">IF($B17="","",VLOOKUP('$Data1'!$B19,SYSTEMS!$B$9:$H$100,6,1)&amp;",")</f>
        <v>#N/A</v>
      </c>
      <c r="E17" s="217" t="e">
        <f ca="1">IF($B17="","",VLOOKUP('$Data1'!$B19,SYSTEMS!$B$9:$H$100,5,1)&amp;",")</f>
        <v>#N/A</v>
      </c>
      <c r="F17" s="218" t="e">
        <f ca="1">IF($B17="","",VLOOKUP('$Data1'!$B19,SYSTEMS!$B$9:$H$100,7,1)&amp;",")</f>
        <v>#N/A</v>
      </c>
      <c r="G17" s="215" t="str">
        <f ca="1">IF($B17="","",IF(AND(N('$Data1'!V19)&gt;0,N('$Data1'!W19)&gt;0),"Sum,",IF(N('$Data1'!V19)&gt;0,"Flow/Person,",IF(N('$Data1'!U19&gt;0),"Flow/Area,",""))))</f>
        <v>Flow/Area,</v>
      </c>
      <c r="H17" s="219" t="str">
        <f ca="1">IF(OR($G17="Flow/Person,",$G17="Sum,"),N('$Data1'!V19)/1000,"")</f>
        <v/>
      </c>
      <c r="I17" s="215" t="str">
        <f t="shared" ca="1" si="0"/>
        <v>,</v>
      </c>
      <c r="J17" s="219">
        <f ca="1">IF($G17="Sum,",'$Data1'!W19/1000,IF($G17="Flow/Area,",MAX(N('$Data1'!W19)/1000,IF(N('$Data1'!P19)&gt;0,MIN(N('$Data1'!P19),N('$Data1'!K19))*N('$Data1'!U19)/3600,N('$Data1'!K19)*N('$Data1'!U19)/3600)),""))</f>
        <v>0</v>
      </c>
      <c r="K17" s="215" t="str">
        <f t="shared" ca="1" si="1"/>
        <v>,</v>
      </c>
      <c r="L17" s="215" t="str">
        <f t="shared" ca="1" si="1"/>
        <v>,</v>
      </c>
      <c r="M17" s="220" t="str">
        <f ca="1">IF(A17="","",'$Misc'!B$13&amp;",")</f>
        <v>1.15,</v>
      </c>
      <c r="N17" s="220" t="str">
        <f ca="1">IF(A17="","",'$Misc'!B$12&amp;",")</f>
        <v>1.15,</v>
      </c>
      <c r="O17" s="215" t="str">
        <f t="shared" ca="1" si="6"/>
        <v>DesignDayWithLimit,</v>
      </c>
      <c r="P17" s="221" t="str">
        <f t="shared" ca="1" si="3"/>
        <v>,</v>
      </c>
      <c r="Q17" s="222" t="e">
        <f ca="1">IF($B17="","",IF('$Data1'!P19&gt;0,MIN('$Data1'!P19,'$Data1'!K19)*'$Data1'!Y19/3.6,'$Data1'!K19*'$Data1'!Y19/3.6)/1000)</f>
        <v>#VALUE!</v>
      </c>
      <c r="R17" s="215" t="str">
        <f t="shared" ca="1" si="4"/>
        <v>,</v>
      </c>
      <c r="S17" s="215" t="str">
        <f t="shared" ca="1" si="4"/>
        <v>,</v>
      </c>
      <c r="T17" s="215" t="str">
        <f t="shared" ca="1" si="4"/>
        <v>,</v>
      </c>
      <c r="U17" s="215" t="str">
        <f t="shared" ca="1" si="4"/>
        <v>,</v>
      </c>
      <c r="V17" s="215" t="str">
        <f t="shared" ca="1" si="4"/>
        <v>,</v>
      </c>
      <c r="W17" s="215" t="str">
        <f t="shared" ca="1" si="4"/>
        <v>,</v>
      </c>
      <c r="X17" s="215" t="str">
        <f t="shared" ca="1" si="7"/>
        <v>;</v>
      </c>
      <c r="Y17" s="190"/>
      <c r="Z17" s="190"/>
      <c r="AA17" s="190"/>
      <c r="AB17" s="190"/>
    </row>
    <row r="18" spans="1:28" ht="15">
      <c r="A18" s="215" t="str">
        <f ca="1">IF('$Data1'!E20="","","SIZING:ZONE,")</f>
        <v>SIZING:ZONE,</v>
      </c>
      <c r="B18" s="215" t="str">
        <f ca="1">IF(A18="","",'$Data1'!E20&amp;",")</f>
        <v>1,</v>
      </c>
      <c r="C18" s="216" t="e">
        <f ca="1">IF($B18="","",VLOOKUP('$Data1'!$B20,SYSTEMS!$B$9:$H$100,4,1)&amp;",")</f>
        <v>#N/A</v>
      </c>
      <c r="D18" s="216" t="e">
        <f ca="1">IF($B18="","",VLOOKUP('$Data1'!$B20,SYSTEMS!$B$9:$H$100,6,1)&amp;",")</f>
        <v>#N/A</v>
      </c>
      <c r="E18" s="217" t="e">
        <f ca="1">IF($B18="","",VLOOKUP('$Data1'!$B20,SYSTEMS!$B$9:$H$100,5,1)&amp;",")</f>
        <v>#N/A</v>
      </c>
      <c r="F18" s="218" t="e">
        <f ca="1">IF($B18="","",VLOOKUP('$Data1'!$B20,SYSTEMS!$B$9:$H$100,7,1)&amp;",")</f>
        <v>#N/A</v>
      </c>
      <c r="G18" s="215" t="str">
        <f ca="1">IF($B18="","",IF(AND(N('$Data1'!V20)&gt;0,N('$Data1'!W20)&gt;0),"Sum,",IF(N('$Data1'!V20)&gt;0,"Flow/Person,",IF(N('$Data1'!U20&gt;0),"Flow/Area,",""))))</f>
        <v>Flow/Person,</v>
      </c>
      <c r="H18" s="219">
        <f ca="1">IF(OR($G18="Flow/Person,",$G18="Sum,"),N('$Data1'!V20)/1000,"")</f>
        <v>0.06</v>
      </c>
      <c r="I18" s="215" t="str">
        <f t="shared" ca="1" si="0"/>
        <v>,</v>
      </c>
      <c r="J18" s="219" t="str">
        <f ca="1">IF($G18="Sum,",'$Data1'!W20/1000,IF($G18="Flow/Area,",MAX(N('$Data1'!W20)/1000,IF(N('$Data1'!P20)&gt;0,MIN(N('$Data1'!P20),N('$Data1'!K20))*N('$Data1'!U20)/3600,N('$Data1'!K20)*N('$Data1'!U20)/3600)),""))</f>
        <v/>
      </c>
      <c r="K18" s="215" t="str">
        <f t="shared" ca="1" si="1"/>
        <v>,</v>
      </c>
      <c r="L18" s="215" t="str">
        <f t="shared" ca="1" si="1"/>
        <v>,</v>
      </c>
      <c r="M18" s="220" t="str">
        <f ca="1">IF(A18="","",'$Misc'!B$13&amp;",")</f>
        <v>1.15,</v>
      </c>
      <c r="N18" s="220" t="str">
        <f ca="1">IF(A18="","",'$Misc'!B$12&amp;",")</f>
        <v>1.15,</v>
      </c>
      <c r="O18" s="215" t="str">
        <f t="shared" ca="1" si="6"/>
        <v>DesignDayWithLimit,</v>
      </c>
      <c r="P18" s="221" t="str">
        <f t="shared" ca="1" si="3"/>
        <v>,</v>
      </c>
      <c r="Q18" s="222" t="e">
        <f ca="1">IF($B18="","",IF('$Data1'!P20&gt;0,MIN('$Data1'!P20,'$Data1'!K20)*'$Data1'!Y20/3.6,'$Data1'!K20*'$Data1'!Y20/3.6)/1000)</f>
        <v>#VALUE!</v>
      </c>
      <c r="R18" s="215" t="str">
        <f t="shared" ca="1" si="4"/>
        <v>,</v>
      </c>
      <c r="S18" s="215" t="str">
        <f t="shared" ca="1" si="4"/>
        <v>,</v>
      </c>
      <c r="T18" s="215" t="str">
        <f t="shared" ca="1" si="4"/>
        <v>,</v>
      </c>
      <c r="U18" s="215" t="str">
        <f t="shared" ca="1" si="4"/>
        <v>,</v>
      </c>
      <c r="V18" s="215" t="str">
        <f t="shared" ca="1" si="4"/>
        <v>,</v>
      </c>
      <c r="W18" s="215" t="str">
        <f t="shared" ca="1" si="4"/>
        <v>,</v>
      </c>
      <c r="X18" s="215" t="str">
        <f t="shared" ca="1" si="7"/>
        <v>;</v>
      </c>
      <c r="Y18" s="190"/>
      <c r="Z18" s="190"/>
      <c r="AA18" s="190"/>
      <c r="AB18" s="190"/>
    </row>
    <row r="19" spans="1:28" ht="15">
      <c r="A19" s="215" t="str">
        <f ca="1">IF('$Data1'!E21="","","SIZING:ZONE,")</f>
        <v>SIZING:ZONE,</v>
      </c>
      <c r="B19" s="215" t="str">
        <f ca="1">IF(A19="","",'$Data1'!E21&amp;",")</f>
        <v>1,</v>
      </c>
      <c r="C19" s="216" t="e">
        <f ca="1">IF($B19="","",VLOOKUP('$Data1'!$B21,SYSTEMS!$B$9:$H$100,4,1)&amp;",")</f>
        <v>#N/A</v>
      </c>
      <c r="D19" s="216" t="e">
        <f ca="1">IF($B19="","",VLOOKUP('$Data1'!$B21,SYSTEMS!$B$9:$H$100,6,1)&amp;",")</f>
        <v>#N/A</v>
      </c>
      <c r="E19" s="217" t="e">
        <f ca="1">IF($B19="","",VLOOKUP('$Data1'!$B21,SYSTEMS!$B$9:$H$100,5,1)&amp;",")</f>
        <v>#N/A</v>
      </c>
      <c r="F19" s="218" t="e">
        <f ca="1">IF($B19="","",VLOOKUP('$Data1'!$B21,SYSTEMS!$B$9:$H$100,7,1)&amp;",")</f>
        <v>#N/A</v>
      </c>
      <c r="G19" s="215" t="str">
        <f ca="1">IF($B19="","",IF(AND(N('$Data1'!V21)&gt;0,N('$Data1'!W21)&gt;0),"Sum,",IF(N('$Data1'!V21)&gt;0,"Flow/Person,",IF(N('$Data1'!U21&gt;0),"Flow/Area,",""))))</f>
        <v>Flow/Person,</v>
      </c>
      <c r="H19" s="219">
        <f ca="1">IF(OR($G19="Flow/Person,",$G19="Sum,"),N('$Data1'!V21)/1000,"")</f>
        <v>0.06</v>
      </c>
      <c r="I19" s="215" t="str">
        <f t="shared" ca="1" si="0"/>
        <v>,</v>
      </c>
      <c r="J19" s="219" t="str">
        <f ca="1">IF($G19="Sum,",'$Data1'!W21/1000,IF($G19="Flow/Area,",MAX(N('$Data1'!W21)/1000,IF(N('$Data1'!P21)&gt;0,MIN(N('$Data1'!P21),N('$Data1'!K21))*N('$Data1'!U21)/3600,N('$Data1'!K21)*N('$Data1'!U21)/3600)),""))</f>
        <v/>
      </c>
      <c r="K19" s="215" t="str">
        <f t="shared" ca="1" si="1"/>
        <v>,</v>
      </c>
      <c r="L19" s="215" t="str">
        <f t="shared" ca="1" si="1"/>
        <v>,</v>
      </c>
      <c r="M19" s="220" t="str">
        <f ca="1">IF(A19="","",'$Misc'!B$13&amp;",")</f>
        <v>1.15,</v>
      </c>
      <c r="N19" s="220" t="str">
        <f ca="1">IF(A19="","",'$Misc'!B$12&amp;",")</f>
        <v>1.15,</v>
      </c>
      <c r="O19" s="215" t="str">
        <f t="shared" ca="1" si="6"/>
        <v>DesignDayWithLimit,</v>
      </c>
      <c r="P19" s="221" t="str">
        <f t="shared" ca="1" si="3"/>
        <v>,</v>
      </c>
      <c r="Q19" s="222" t="e">
        <f ca="1">IF($B19="","",IF('$Data1'!P21&gt;0,MIN('$Data1'!P21,'$Data1'!K21)*'$Data1'!Y21/3.6,'$Data1'!K21*'$Data1'!Y21/3.6)/1000)</f>
        <v>#VALUE!</v>
      </c>
      <c r="R19" s="215" t="str">
        <f t="shared" ca="1" si="4"/>
        <v>,</v>
      </c>
      <c r="S19" s="215" t="str">
        <f t="shared" ca="1" si="4"/>
        <v>,</v>
      </c>
      <c r="T19" s="215" t="str">
        <f t="shared" ca="1" si="4"/>
        <v>,</v>
      </c>
      <c r="U19" s="215" t="str">
        <f t="shared" ca="1" si="4"/>
        <v>,</v>
      </c>
      <c r="V19" s="215" t="str">
        <f t="shared" ca="1" si="4"/>
        <v>,</v>
      </c>
      <c r="W19" s="215" t="str">
        <f t="shared" ca="1" si="4"/>
        <v>,</v>
      </c>
      <c r="X19" s="215" t="str">
        <f t="shared" ca="1" si="7"/>
        <v>;</v>
      </c>
      <c r="Y19" s="190"/>
      <c r="Z19" s="190"/>
      <c r="AA19" s="190"/>
      <c r="AB19" s="190"/>
    </row>
    <row r="20" spans="1:28" ht="15">
      <c r="A20" s="215" t="str">
        <f ca="1">IF('$Data1'!E22="","","SIZING:ZONE,")</f>
        <v>SIZING:ZONE,</v>
      </c>
      <c r="B20" s="215" t="str">
        <f ca="1">IF(A20="","",'$Data1'!E22&amp;",")</f>
        <v>1,</v>
      </c>
      <c r="C20" s="216" t="e">
        <f ca="1">IF($B20="","",VLOOKUP('$Data1'!$B22,SYSTEMS!$B$9:$H$100,4,1)&amp;",")</f>
        <v>#N/A</v>
      </c>
      <c r="D20" s="216" t="e">
        <f ca="1">IF($B20="","",VLOOKUP('$Data1'!$B22,SYSTEMS!$B$9:$H$100,6,1)&amp;",")</f>
        <v>#N/A</v>
      </c>
      <c r="E20" s="217" t="e">
        <f ca="1">IF($B20="","",VLOOKUP('$Data1'!$B22,SYSTEMS!$B$9:$H$100,5,1)&amp;",")</f>
        <v>#N/A</v>
      </c>
      <c r="F20" s="218" t="e">
        <f ca="1">IF($B20="","",VLOOKUP('$Data1'!$B22,SYSTEMS!$B$9:$H$100,7,1)&amp;",")</f>
        <v>#N/A</v>
      </c>
      <c r="G20" s="215" t="str">
        <f ca="1">IF($B20="","",IF(AND(N('$Data1'!V22)&gt;0,N('$Data1'!W22)&gt;0),"Sum,",IF(N('$Data1'!V22)&gt;0,"Flow/Person,",IF(N('$Data1'!U22&gt;0),"Flow/Area,",""))))</f>
        <v>Flow/Person,</v>
      </c>
      <c r="H20" s="219">
        <f ca="1">IF(OR($G20="Flow/Person,",$G20="Sum,"),N('$Data1'!V22)/1000,"")</f>
        <v>0.06</v>
      </c>
      <c r="I20" s="215" t="str">
        <f t="shared" ca="1" si="0"/>
        <v>,</v>
      </c>
      <c r="J20" s="219" t="str">
        <f ca="1">IF($G20="Sum,",'$Data1'!W22/1000,IF($G20="Flow/Area,",MAX(N('$Data1'!W22)/1000,IF(N('$Data1'!P22)&gt;0,MIN(N('$Data1'!P22),N('$Data1'!K22))*N('$Data1'!U22)/3600,N('$Data1'!K22)*N('$Data1'!U22)/3600)),""))</f>
        <v/>
      </c>
      <c r="K20" s="215" t="str">
        <f t="shared" ca="1" si="1"/>
        <v>,</v>
      </c>
      <c r="L20" s="215" t="str">
        <f t="shared" ca="1" si="1"/>
        <v>,</v>
      </c>
      <c r="M20" s="220" t="str">
        <f ca="1">IF(A20="","",'$Misc'!B$13&amp;",")</f>
        <v>1.15,</v>
      </c>
      <c r="N20" s="220" t="str">
        <f ca="1">IF(A20="","",'$Misc'!B$12&amp;",")</f>
        <v>1.15,</v>
      </c>
      <c r="O20" s="215" t="str">
        <f t="shared" ca="1" si="6"/>
        <v>DesignDayWithLimit,</v>
      </c>
      <c r="P20" s="221" t="str">
        <f t="shared" ca="1" si="3"/>
        <v>,</v>
      </c>
      <c r="Q20" s="222" t="e">
        <f ca="1">IF($B20="","",IF('$Data1'!P22&gt;0,MIN('$Data1'!P22,'$Data1'!K22)*'$Data1'!Y22/3.6,'$Data1'!K22*'$Data1'!Y22/3.6)/1000)</f>
        <v>#VALUE!</v>
      </c>
      <c r="R20" s="215" t="str">
        <f t="shared" ca="1" si="4"/>
        <v>,</v>
      </c>
      <c r="S20" s="215" t="str">
        <f t="shared" ca="1" si="4"/>
        <v>,</v>
      </c>
      <c r="T20" s="215" t="str">
        <f t="shared" ca="1" si="4"/>
        <v>,</v>
      </c>
      <c r="U20" s="215" t="str">
        <f t="shared" ca="1" si="4"/>
        <v>,</v>
      </c>
      <c r="V20" s="215" t="str">
        <f t="shared" ca="1" si="4"/>
        <v>,</v>
      </c>
      <c r="W20" s="215" t="str">
        <f t="shared" ca="1" si="4"/>
        <v>,</v>
      </c>
      <c r="X20" s="215" t="str">
        <f t="shared" ca="1" si="7"/>
        <v>;</v>
      </c>
      <c r="Y20" s="190"/>
      <c r="Z20" s="190"/>
      <c r="AA20" s="190"/>
      <c r="AB20" s="190"/>
    </row>
    <row r="21" spans="1:28" ht="15">
      <c r="A21" s="215" t="str">
        <f ca="1">IF('$Data1'!E23="","","SIZING:ZONE,")</f>
        <v>SIZING:ZONE,</v>
      </c>
      <c r="B21" s="215" t="str">
        <f ca="1">IF(A21="","",'$Data1'!E23&amp;",")</f>
        <v>1,</v>
      </c>
      <c r="C21" s="216" t="e">
        <f ca="1">IF($B21="","",VLOOKUP('$Data1'!$B23,SYSTEMS!$B$9:$H$100,4,1)&amp;",")</f>
        <v>#N/A</v>
      </c>
      <c r="D21" s="216" t="e">
        <f ca="1">IF($B21="","",VLOOKUP('$Data1'!$B23,SYSTEMS!$B$9:$H$100,6,1)&amp;",")</f>
        <v>#N/A</v>
      </c>
      <c r="E21" s="217" t="e">
        <f ca="1">IF($B21="","",VLOOKUP('$Data1'!$B23,SYSTEMS!$B$9:$H$100,5,1)&amp;",")</f>
        <v>#N/A</v>
      </c>
      <c r="F21" s="218" t="e">
        <f ca="1">IF($B21="","",VLOOKUP('$Data1'!$B23,SYSTEMS!$B$9:$H$100,7,1)&amp;",")</f>
        <v>#N/A</v>
      </c>
      <c r="G21" s="215" t="str">
        <f ca="1">IF($B21="","",IF(AND(N('$Data1'!V23)&gt;0,N('$Data1'!W23)&gt;0),"Sum,",IF(N('$Data1'!V23)&gt;0,"Flow/Person,",IF(N('$Data1'!U23&gt;0),"Flow/Area,",""))))</f>
        <v>Flow/Person,</v>
      </c>
      <c r="H21" s="219">
        <f ca="1">IF(OR($G21="Flow/Person,",$G21="Sum,"),N('$Data1'!V23)/1000,"")</f>
        <v>0.06</v>
      </c>
      <c r="I21" s="215" t="str">
        <f t="shared" ca="1" si="0"/>
        <v>,</v>
      </c>
      <c r="J21" s="219" t="str">
        <f ca="1">IF($G21="Sum,",'$Data1'!W23/1000,IF($G21="Flow/Area,",MAX(N('$Data1'!W23)/1000,IF(N('$Data1'!P23)&gt;0,MIN(N('$Data1'!P23),N('$Data1'!K23))*N('$Data1'!U23)/3600,N('$Data1'!K23)*N('$Data1'!U23)/3600)),""))</f>
        <v/>
      </c>
      <c r="K21" s="215" t="str">
        <f t="shared" ca="1" si="1"/>
        <v>,</v>
      </c>
      <c r="L21" s="215" t="str">
        <f t="shared" ca="1" si="1"/>
        <v>,</v>
      </c>
      <c r="M21" s="220" t="str">
        <f ca="1">IF(A21="","",'$Misc'!B$13&amp;",")</f>
        <v>1.15,</v>
      </c>
      <c r="N21" s="220" t="str">
        <f ca="1">IF(A21="","",'$Misc'!B$12&amp;",")</f>
        <v>1.15,</v>
      </c>
      <c r="O21" s="215" t="str">
        <f t="shared" ca="1" si="6"/>
        <v>DesignDayWithLimit,</v>
      </c>
      <c r="P21" s="221" t="str">
        <f t="shared" ca="1" si="3"/>
        <v>,</v>
      </c>
      <c r="Q21" s="222" t="e">
        <f ca="1">IF($B21="","",IF('$Data1'!P23&gt;0,MIN('$Data1'!P23,'$Data1'!K23)*'$Data1'!Y23/3.6,'$Data1'!K23*'$Data1'!Y23/3.6)/1000)</f>
        <v>#VALUE!</v>
      </c>
      <c r="R21" s="215" t="str">
        <f t="shared" ca="1" si="4"/>
        <v>,</v>
      </c>
      <c r="S21" s="215" t="str">
        <f t="shared" ca="1" si="4"/>
        <v>,</v>
      </c>
      <c r="T21" s="215" t="str">
        <f t="shared" ca="1" si="4"/>
        <v>,</v>
      </c>
      <c r="U21" s="215" t="str">
        <f t="shared" ca="1" si="4"/>
        <v>,</v>
      </c>
      <c r="V21" s="215" t="str">
        <f t="shared" ca="1" si="4"/>
        <v>,</v>
      </c>
      <c r="W21" s="215" t="str">
        <f t="shared" ca="1" si="4"/>
        <v>,</v>
      </c>
      <c r="X21" s="215" t="str">
        <f t="shared" ca="1" si="7"/>
        <v>;</v>
      </c>
      <c r="Y21" s="190"/>
      <c r="Z21" s="190"/>
      <c r="AA21" s="190"/>
      <c r="AB21" s="190"/>
    </row>
    <row r="22" spans="1:28" ht="15">
      <c r="A22" s="215" t="str">
        <f ca="1">IF('$Data1'!E24="","","SIZING:ZONE,")</f>
        <v>SIZING:ZONE,</v>
      </c>
      <c r="B22" s="215" t="str">
        <f ca="1">IF(A22="","",'$Data1'!E24&amp;",")</f>
        <v>1,</v>
      </c>
      <c r="C22" s="216" t="e">
        <f ca="1">IF($B22="","",VLOOKUP('$Data1'!$B24,SYSTEMS!$B$9:$H$100,4,1)&amp;",")</f>
        <v>#N/A</v>
      </c>
      <c r="D22" s="216" t="e">
        <f ca="1">IF($B22="","",VLOOKUP('$Data1'!$B24,SYSTEMS!$B$9:$H$100,6,1)&amp;",")</f>
        <v>#N/A</v>
      </c>
      <c r="E22" s="217" t="e">
        <f ca="1">IF($B22="","",VLOOKUP('$Data1'!$B24,SYSTEMS!$B$9:$H$100,5,1)&amp;",")</f>
        <v>#N/A</v>
      </c>
      <c r="F22" s="218" t="e">
        <f ca="1">IF($B22="","",VLOOKUP('$Data1'!$B24,SYSTEMS!$B$9:$H$100,7,1)&amp;",")</f>
        <v>#N/A</v>
      </c>
      <c r="G22" s="215" t="e">
        <f ca="1">IF($B22="","",IF(AND(N('$Data1'!V24)&gt;0,N('$Data1'!W24)&gt;0),"Sum,",IF(N('$Data1'!V24)&gt;0,"Flow/Person,",IF(N('$Data1'!U24&gt;0),"Flow/Area,",""))))</f>
        <v>#N/A</v>
      </c>
      <c r="H22" s="219" t="e">
        <f ca="1">IF(OR($G22="Flow/Person,",$G22="Sum,"),N('$Data1'!V24)/1000,"")</f>
        <v>#N/A</v>
      </c>
      <c r="I22" s="215" t="str">
        <f t="shared" ca="1" si="0"/>
        <v>,</v>
      </c>
      <c r="J22" s="219" t="e">
        <f ca="1">IF($G22="Sum,",'$Data1'!W24/1000,IF($G22="Flow/Area,",MAX(N('$Data1'!W24)/1000,IF(N('$Data1'!P24)&gt;0,MIN(N('$Data1'!P24),N('$Data1'!K24))*N('$Data1'!U24)/3600,N('$Data1'!K24)*N('$Data1'!U24)/3600)),""))</f>
        <v>#N/A</v>
      </c>
      <c r="K22" s="215" t="str">
        <f t="shared" ca="1" si="1"/>
        <v>,</v>
      </c>
      <c r="L22" s="215" t="str">
        <f t="shared" ca="1" si="1"/>
        <v>,</v>
      </c>
      <c r="M22" s="220" t="str">
        <f ca="1">IF(A22="","",'$Misc'!B$13&amp;",")</f>
        <v>1.15,</v>
      </c>
      <c r="N22" s="220" t="str">
        <f ca="1">IF(A22="","",'$Misc'!B$12&amp;",")</f>
        <v>1.15,</v>
      </c>
      <c r="O22" s="215" t="str">
        <f t="shared" ca="1" si="6"/>
        <v>DesignDayWithLimit,</v>
      </c>
      <c r="P22" s="221" t="str">
        <f t="shared" ca="1" si="3"/>
        <v>,</v>
      </c>
      <c r="Q22" s="222" t="e">
        <f ca="1">IF($B22="","",IF('$Data1'!P24&gt;0,MIN('$Data1'!P24,'$Data1'!K24)*'$Data1'!Y24/3.6,'$Data1'!K24*'$Data1'!Y24/3.6)/1000)</f>
        <v>#VALUE!</v>
      </c>
      <c r="R22" s="215" t="str">
        <f t="shared" ca="1" si="4"/>
        <v>,</v>
      </c>
      <c r="S22" s="215" t="str">
        <f t="shared" ca="1" si="4"/>
        <v>,</v>
      </c>
      <c r="T22" s="215" t="str">
        <f t="shared" ca="1" si="4"/>
        <v>,</v>
      </c>
      <c r="U22" s="215" t="str">
        <f t="shared" ca="1" si="4"/>
        <v>,</v>
      </c>
      <c r="V22" s="215" t="str">
        <f t="shared" ca="1" si="4"/>
        <v>,</v>
      </c>
      <c r="W22" s="215" t="str">
        <f t="shared" ca="1" si="4"/>
        <v>,</v>
      </c>
      <c r="X22" s="215" t="str">
        <f t="shared" ca="1" si="7"/>
        <v>;</v>
      </c>
      <c r="Y22" s="190"/>
      <c r="Z22" s="190"/>
      <c r="AA22" s="190"/>
      <c r="AB22" s="190"/>
    </row>
    <row r="23" spans="1:28" ht="15">
      <c r="A23" s="215" t="str">
        <f ca="1">IF('$Data1'!E25="","","SIZING:ZONE,")</f>
        <v>SIZING:ZONE,</v>
      </c>
      <c r="B23" s="215" t="str">
        <f ca="1">IF(A23="","",'$Data1'!E25&amp;",")</f>
        <v>1,</v>
      </c>
      <c r="C23" s="216" t="e">
        <f ca="1">IF($B23="","",VLOOKUP('$Data1'!$B25,SYSTEMS!$B$9:$H$100,4,1)&amp;",")</f>
        <v>#N/A</v>
      </c>
      <c r="D23" s="216" t="e">
        <f ca="1">IF($B23="","",VLOOKUP('$Data1'!$B25,SYSTEMS!$B$9:$H$100,6,1)&amp;",")</f>
        <v>#N/A</v>
      </c>
      <c r="E23" s="217" t="e">
        <f ca="1">IF($B23="","",VLOOKUP('$Data1'!$B25,SYSTEMS!$B$9:$H$100,5,1)&amp;",")</f>
        <v>#N/A</v>
      </c>
      <c r="F23" s="218" t="e">
        <f ca="1">IF($B23="","",VLOOKUP('$Data1'!$B25,SYSTEMS!$B$9:$H$100,7,1)&amp;",")</f>
        <v>#N/A</v>
      </c>
      <c r="G23" s="215" t="str">
        <f ca="1">IF($B23="","",IF(AND(N('$Data1'!V25)&gt;0,N('$Data1'!W25)&gt;0),"Sum,",IF(N('$Data1'!V25)&gt;0,"Flow/Person,",IF(N('$Data1'!U25&gt;0),"Flow/Area,",""))))</f>
        <v>Flow/Area,</v>
      </c>
      <c r="H23" s="219" t="str">
        <f ca="1">IF(OR($G23="Flow/Person,",$G23="Sum,"),N('$Data1'!V25)/1000,"")</f>
        <v/>
      </c>
      <c r="I23" s="215" t="str">
        <f t="shared" ca="1" si="0"/>
        <v>,</v>
      </c>
      <c r="J23" s="219">
        <f ca="1">IF($G23="Sum,",'$Data1'!W25/1000,IF($G23="Flow/Area,",MAX(N('$Data1'!W25)/1000,IF(N('$Data1'!P25)&gt;0,MIN(N('$Data1'!P25),N('$Data1'!K25))*N('$Data1'!U25)/3600,N('$Data1'!K25)*N('$Data1'!U25)/3600)),""))</f>
        <v>0</v>
      </c>
      <c r="K23" s="215" t="str">
        <f t="shared" ca="1" si="1"/>
        <v>,</v>
      </c>
      <c r="L23" s="215" t="str">
        <f t="shared" ca="1" si="1"/>
        <v>,</v>
      </c>
      <c r="M23" s="220" t="str">
        <f ca="1">IF(A23="","",'$Misc'!B$13&amp;",")</f>
        <v>1.15,</v>
      </c>
      <c r="N23" s="220" t="str">
        <f ca="1">IF(A23="","",'$Misc'!B$12&amp;",")</f>
        <v>1.15,</v>
      </c>
      <c r="O23" s="215" t="str">
        <f t="shared" ca="1" si="6"/>
        <v>DesignDayWithLimit,</v>
      </c>
      <c r="P23" s="221" t="str">
        <f t="shared" ca="1" si="3"/>
        <v>,</v>
      </c>
      <c r="Q23" s="222" t="e">
        <f ca="1">IF($B23="","",IF('$Data1'!P25&gt;0,MIN('$Data1'!P25,'$Data1'!K25)*'$Data1'!Y25/3.6,'$Data1'!K25*'$Data1'!Y25/3.6)/1000)</f>
        <v>#VALUE!</v>
      </c>
      <c r="R23" s="215" t="str">
        <f t="shared" ref="R23:W65" ca="1" si="8">IF($B23="","",",")</f>
        <v>,</v>
      </c>
      <c r="S23" s="215" t="str">
        <f t="shared" ca="1" si="8"/>
        <v>,</v>
      </c>
      <c r="T23" s="215" t="str">
        <f t="shared" ca="1" si="8"/>
        <v>,</v>
      </c>
      <c r="U23" s="215" t="str">
        <f t="shared" ca="1" si="8"/>
        <v>,</v>
      </c>
      <c r="V23" s="215" t="str">
        <f t="shared" ca="1" si="8"/>
        <v>,</v>
      </c>
      <c r="W23" s="215" t="str">
        <f t="shared" ca="1" si="8"/>
        <v>,</v>
      </c>
      <c r="X23" s="215" t="str">
        <f t="shared" ca="1" si="7"/>
        <v>;</v>
      </c>
      <c r="Y23" s="190"/>
      <c r="Z23" s="190"/>
      <c r="AA23" s="190"/>
      <c r="AB23" s="190"/>
    </row>
    <row r="24" spans="1:28" ht="15">
      <c r="A24" s="215" t="str">
        <f ca="1">IF('$Data1'!E26="","","SIZING:ZONE,")</f>
        <v>SIZING:ZONE,</v>
      </c>
      <c r="B24" s="215" t="str">
        <f ca="1">IF(A24="","",'$Data1'!E26&amp;",")</f>
        <v>1,</v>
      </c>
      <c r="C24" s="216" t="e">
        <f ca="1">IF($B24="","",VLOOKUP('$Data1'!$B26,SYSTEMS!$B$9:$H$100,4,1)&amp;",")</f>
        <v>#N/A</v>
      </c>
      <c r="D24" s="216" t="e">
        <f ca="1">IF($B24="","",VLOOKUP('$Data1'!$B26,SYSTEMS!$B$9:$H$100,6,1)&amp;",")</f>
        <v>#N/A</v>
      </c>
      <c r="E24" s="217" t="e">
        <f ca="1">IF($B24="","",VLOOKUP('$Data1'!$B26,SYSTEMS!$B$9:$H$100,5,1)&amp;",")</f>
        <v>#N/A</v>
      </c>
      <c r="F24" s="218" t="e">
        <f ca="1">IF($B24="","",VLOOKUP('$Data1'!$B26,SYSTEMS!$B$9:$H$100,7,1)&amp;",")</f>
        <v>#N/A</v>
      </c>
      <c r="G24" s="215" t="str">
        <f ca="1">IF($B24="","",IF(AND(N('$Data1'!V26)&gt;0,N('$Data1'!W26)&gt;0),"Sum,",IF(N('$Data1'!V26)&gt;0,"Flow/Person,",IF(N('$Data1'!U26&gt;0),"Flow/Area,",""))))</f>
        <v>Flow/Person,</v>
      </c>
      <c r="H24" s="219">
        <f ca="1">IF(OR($G24="Flow/Person,",$G24="Sum,"),N('$Data1'!V26)/1000,"")</f>
        <v>0.06</v>
      </c>
      <c r="I24" s="215" t="str">
        <f t="shared" ca="1" si="0"/>
        <v>,</v>
      </c>
      <c r="J24" s="219" t="str">
        <f ca="1">IF($G24="Sum,",'$Data1'!W26/1000,IF($G24="Flow/Area,",MAX(N('$Data1'!W26)/1000,IF(N('$Data1'!P26)&gt;0,MIN(N('$Data1'!P26),N('$Data1'!K26))*N('$Data1'!U26)/3600,N('$Data1'!K26)*N('$Data1'!U26)/3600)),""))</f>
        <v/>
      </c>
      <c r="K24" s="215" t="str">
        <f t="shared" ca="1" si="1"/>
        <v>,</v>
      </c>
      <c r="L24" s="215" t="str">
        <f t="shared" ca="1" si="1"/>
        <v>,</v>
      </c>
      <c r="M24" s="220" t="str">
        <f ca="1">IF(A24="","",'$Misc'!B$13&amp;",")</f>
        <v>1.15,</v>
      </c>
      <c r="N24" s="220" t="str">
        <f ca="1">IF(A24="","",'$Misc'!B$12&amp;",")</f>
        <v>1.15,</v>
      </c>
      <c r="O24" s="215" t="str">
        <f t="shared" ca="1" si="6"/>
        <v>DesignDayWithLimit,</v>
      </c>
      <c r="P24" s="221" t="str">
        <f t="shared" ca="1" si="3"/>
        <v>,</v>
      </c>
      <c r="Q24" s="222" t="e">
        <f ca="1">IF($B24="","",IF('$Data1'!P26&gt;0,MIN('$Data1'!P26,'$Data1'!K26)*'$Data1'!Y26/3.6,'$Data1'!K26*'$Data1'!Y26/3.6)/1000)</f>
        <v>#VALUE!</v>
      </c>
      <c r="R24" s="215" t="str">
        <f t="shared" ca="1" si="8"/>
        <v>,</v>
      </c>
      <c r="S24" s="215" t="str">
        <f t="shared" ca="1" si="8"/>
        <v>,</v>
      </c>
      <c r="T24" s="215" t="str">
        <f t="shared" ca="1" si="8"/>
        <v>,</v>
      </c>
      <c r="U24" s="215" t="str">
        <f t="shared" ca="1" si="8"/>
        <v>,</v>
      </c>
      <c r="V24" s="215" t="str">
        <f t="shared" ca="1" si="8"/>
        <v>,</v>
      </c>
      <c r="W24" s="215" t="str">
        <f t="shared" ca="1" si="8"/>
        <v>,</v>
      </c>
      <c r="X24" s="215" t="str">
        <f t="shared" ca="1" si="7"/>
        <v>;</v>
      </c>
      <c r="Y24" s="190"/>
      <c r="Z24" s="190"/>
      <c r="AA24" s="190"/>
      <c r="AB24" s="190"/>
    </row>
    <row r="25" spans="1:28" ht="15">
      <c r="A25" s="215" t="str">
        <f ca="1">IF('$Data1'!E27="","","SIZING:ZONE,")</f>
        <v>SIZING:ZONE,</v>
      </c>
      <c r="B25" s="215" t="str">
        <f ca="1">IF(A25="","",'$Data1'!E27&amp;",")</f>
        <v>1,</v>
      </c>
      <c r="C25" s="216" t="e">
        <f ca="1">IF($B25="","",VLOOKUP('$Data1'!$B27,SYSTEMS!$B$9:$H$100,4,1)&amp;",")</f>
        <v>#N/A</v>
      </c>
      <c r="D25" s="216" t="e">
        <f ca="1">IF($B25="","",VLOOKUP('$Data1'!$B27,SYSTEMS!$B$9:$H$100,6,1)&amp;",")</f>
        <v>#N/A</v>
      </c>
      <c r="E25" s="217" t="e">
        <f ca="1">IF($B25="","",VLOOKUP('$Data1'!$B27,SYSTEMS!$B$9:$H$100,5,1)&amp;",")</f>
        <v>#N/A</v>
      </c>
      <c r="F25" s="218" t="e">
        <f ca="1">IF($B25="","",VLOOKUP('$Data1'!$B27,SYSTEMS!$B$9:$H$100,7,1)&amp;",")</f>
        <v>#N/A</v>
      </c>
      <c r="G25" s="215" t="str">
        <f ca="1">IF($B25="","",IF(AND(N('$Data1'!V27)&gt;0,N('$Data1'!W27)&gt;0),"Sum,",IF(N('$Data1'!V27)&gt;0,"Flow/Person,",IF(N('$Data1'!U27&gt;0),"Flow/Area,",""))))</f>
        <v>Flow/Person,</v>
      </c>
      <c r="H25" s="219">
        <f ca="1">IF(OR($G25="Flow/Person,",$G25="Sum,"),N('$Data1'!V27)/1000,"")</f>
        <v>0.06</v>
      </c>
      <c r="I25" s="215" t="str">
        <f t="shared" ca="1" si="0"/>
        <v>,</v>
      </c>
      <c r="J25" s="219" t="str">
        <f ca="1">IF($G25="Sum,",'$Data1'!W27/1000,IF($G25="Flow/Area,",MAX(N('$Data1'!W27)/1000,IF(N('$Data1'!P27)&gt;0,MIN(N('$Data1'!P27),N('$Data1'!K27))*N('$Data1'!U27)/3600,N('$Data1'!K27)*N('$Data1'!U27)/3600)),""))</f>
        <v/>
      </c>
      <c r="K25" s="215" t="str">
        <f t="shared" ca="1" si="1"/>
        <v>,</v>
      </c>
      <c r="L25" s="215" t="str">
        <f t="shared" ca="1" si="1"/>
        <v>,</v>
      </c>
      <c r="M25" s="220" t="str">
        <f ca="1">IF(A25="","",'$Misc'!B$13&amp;",")</f>
        <v>1.15,</v>
      </c>
      <c r="N25" s="220" t="str">
        <f ca="1">IF(A25="","",'$Misc'!B$12&amp;",")</f>
        <v>1.15,</v>
      </c>
      <c r="O25" s="215" t="str">
        <f t="shared" ca="1" si="6"/>
        <v>DesignDayWithLimit,</v>
      </c>
      <c r="P25" s="221" t="str">
        <f t="shared" ca="1" si="3"/>
        <v>,</v>
      </c>
      <c r="Q25" s="222" t="e">
        <f ca="1">IF($B25="","",IF('$Data1'!P27&gt;0,MIN('$Data1'!P27,'$Data1'!K27)*'$Data1'!Y27/3.6,'$Data1'!K27*'$Data1'!Y27/3.6)/1000)</f>
        <v>#VALUE!</v>
      </c>
      <c r="R25" s="215" t="str">
        <f t="shared" ca="1" si="8"/>
        <v>,</v>
      </c>
      <c r="S25" s="215" t="str">
        <f t="shared" ca="1" si="8"/>
        <v>,</v>
      </c>
      <c r="T25" s="215" t="str">
        <f t="shared" ca="1" si="8"/>
        <v>,</v>
      </c>
      <c r="U25" s="215" t="str">
        <f t="shared" ca="1" si="8"/>
        <v>,</v>
      </c>
      <c r="V25" s="215" t="str">
        <f t="shared" ca="1" si="8"/>
        <v>,</v>
      </c>
      <c r="W25" s="215" t="str">
        <f t="shared" ca="1" si="8"/>
        <v>,</v>
      </c>
      <c r="X25" s="215" t="str">
        <f t="shared" ca="1" si="7"/>
        <v>;</v>
      </c>
      <c r="Y25" s="190"/>
      <c r="Z25" s="190"/>
      <c r="AA25" s="190"/>
      <c r="AB25" s="190"/>
    </row>
    <row r="26" spans="1:28" ht="15">
      <c r="A26" s="215" t="str">
        <f ca="1">IF('$Data1'!E28="","","SIZING:ZONE,")</f>
        <v>SIZING:ZONE,</v>
      </c>
      <c r="B26" s="215" t="str">
        <f ca="1">IF(A26="","",'$Data1'!E28&amp;",")</f>
        <v>1,</v>
      </c>
      <c r="C26" s="216" t="e">
        <f ca="1">IF($B26="","",VLOOKUP('$Data1'!$B28,SYSTEMS!$B$9:$H$100,4,1)&amp;",")</f>
        <v>#N/A</v>
      </c>
      <c r="D26" s="216" t="e">
        <f ca="1">IF($B26="","",VLOOKUP('$Data1'!$B28,SYSTEMS!$B$9:$H$100,6,1)&amp;",")</f>
        <v>#N/A</v>
      </c>
      <c r="E26" s="217" t="e">
        <f ca="1">IF($B26="","",VLOOKUP('$Data1'!$B28,SYSTEMS!$B$9:$H$100,5,1)&amp;",")</f>
        <v>#N/A</v>
      </c>
      <c r="F26" s="218" t="e">
        <f ca="1">IF($B26="","",VLOOKUP('$Data1'!$B28,SYSTEMS!$B$9:$H$100,7,1)&amp;",")</f>
        <v>#N/A</v>
      </c>
      <c r="G26" s="215" t="str">
        <f ca="1">IF($B26="","",IF(AND(N('$Data1'!V28)&gt;0,N('$Data1'!W28)&gt;0),"Sum,",IF(N('$Data1'!V28)&gt;0,"Flow/Person,",IF(N('$Data1'!U28&gt;0),"Flow/Area,",""))))</f>
        <v>Flow/Area,</v>
      </c>
      <c r="H26" s="219" t="str">
        <f ca="1">IF(OR($G26="Flow/Person,",$G26="Sum,"),N('$Data1'!V28)/1000,"")</f>
        <v/>
      </c>
      <c r="I26" s="215" t="str">
        <f t="shared" ca="1" si="0"/>
        <v>,</v>
      </c>
      <c r="J26" s="219">
        <f ca="1">IF($G26="Sum,",'$Data1'!W28/1000,IF($G26="Flow/Area,",MAX(N('$Data1'!W28)/1000,IF(N('$Data1'!P28)&gt;0,MIN(N('$Data1'!P28),N('$Data1'!K28))*N('$Data1'!U28)/3600,N('$Data1'!K28)*N('$Data1'!U28)/3600)),""))</f>
        <v>0</v>
      </c>
      <c r="K26" s="215" t="str">
        <f t="shared" ca="1" si="1"/>
        <v>,</v>
      </c>
      <c r="L26" s="215" t="str">
        <f t="shared" ca="1" si="1"/>
        <v>,</v>
      </c>
      <c r="M26" s="220" t="str">
        <f ca="1">IF(A26="","",'$Misc'!B$13&amp;",")</f>
        <v>1.15,</v>
      </c>
      <c r="N26" s="220" t="str">
        <f ca="1">IF(A26="","",'$Misc'!B$12&amp;",")</f>
        <v>1.15,</v>
      </c>
      <c r="O26" s="215" t="str">
        <f t="shared" ca="1" si="6"/>
        <v>DesignDayWithLimit,</v>
      </c>
      <c r="P26" s="221" t="str">
        <f t="shared" ca="1" si="3"/>
        <v>,</v>
      </c>
      <c r="Q26" s="222" t="e">
        <f ca="1">IF($B26="","",IF('$Data1'!P28&gt;0,MIN('$Data1'!P28,'$Data1'!K28)*'$Data1'!Y28/3.6,'$Data1'!K28*'$Data1'!Y28/3.6)/1000)</f>
        <v>#VALUE!</v>
      </c>
      <c r="R26" s="215" t="str">
        <f t="shared" ca="1" si="8"/>
        <v>,</v>
      </c>
      <c r="S26" s="215" t="str">
        <f t="shared" ca="1" si="8"/>
        <v>,</v>
      </c>
      <c r="T26" s="215" t="str">
        <f t="shared" ca="1" si="8"/>
        <v>,</v>
      </c>
      <c r="U26" s="215" t="str">
        <f t="shared" ca="1" si="8"/>
        <v>,</v>
      </c>
      <c r="V26" s="215" t="str">
        <f t="shared" ca="1" si="8"/>
        <v>,</v>
      </c>
      <c r="W26" s="215" t="str">
        <f t="shared" ca="1" si="8"/>
        <v>,</v>
      </c>
      <c r="X26" s="215" t="str">
        <f t="shared" ca="1" si="7"/>
        <v>;</v>
      </c>
      <c r="Y26" s="190"/>
      <c r="Z26" s="190"/>
      <c r="AA26" s="190"/>
      <c r="AB26" s="190"/>
    </row>
    <row r="27" spans="1:28" ht="15">
      <c r="A27" s="215" t="str">
        <f ca="1">IF('$Data1'!E29="","","SIZING:ZONE,")</f>
        <v>SIZING:ZONE,</v>
      </c>
      <c r="B27" s="215" t="str">
        <f ca="1">IF(A27="","",'$Data1'!E29&amp;",")</f>
        <v>1,</v>
      </c>
      <c r="C27" s="216" t="e">
        <f ca="1">IF($B27="","",VLOOKUP('$Data1'!$B29,SYSTEMS!$B$9:$H$100,4,1)&amp;",")</f>
        <v>#N/A</v>
      </c>
      <c r="D27" s="216" t="e">
        <f ca="1">IF($B27="","",VLOOKUP('$Data1'!$B29,SYSTEMS!$B$9:$H$100,6,1)&amp;",")</f>
        <v>#N/A</v>
      </c>
      <c r="E27" s="217" t="e">
        <f ca="1">IF($B27="","",VLOOKUP('$Data1'!$B29,SYSTEMS!$B$9:$H$100,5,1)&amp;",")</f>
        <v>#N/A</v>
      </c>
      <c r="F27" s="218" t="e">
        <f ca="1">IF($B27="","",VLOOKUP('$Data1'!$B29,SYSTEMS!$B$9:$H$100,7,1)&amp;",")</f>
        <v>#N/A</v>
      </c>
      <c r="G27" s="215" t="str">
        <f ca="1">IF($B27="","",IF(AND(N('$Data1'!V29)&gt;0,N('$Data1'!W29)&gt;0),"Sum,",IF(N('$Data1'!V29)&gt;0,"Flow/Person,",IF(N('$Data1'!U29&gt;0),"Flow/Area,",""))))</f>
        <v>Flow/Person,</v>
      </c>
      <c r="H27" s="219">
        <f ca="1">IF(OR($G27="Flow/Person,",$G27="Sum,"),N('$Data1'!V29)/1000,"")</f>
        <v>0.06</v>
      </c>
      <c r="I27" s="215" t="str">
        <f t="shared" ca="1" si="0"/>
        <v>,</v>
      </c>
      <c r="J27" s="219" t="str">
        <f ca="1">IF($G27="Sum,",'$Data1'!W29/1000,IF($G27="Flow/Area,",MAX(N('$Data1'!W29)/1000,IF(N('$Data1'!P29)&gt;0,MIN(N('$Data1'!P29),N('$Data1'!K29))*N('$Data1'!U29)/3600,N('$Data1'!K29)*N('$Data1'!U29)/3600)),""))</f>
        <v/>
      </c>
      <c r="K27" s="215" t="str">
        <f t="shared" ref="K27:L90" ca="1" si="9">IF($B27="","",",")</f>
        <v>,</v>
      </c>
      <c r="L27" s="215" t="str">
        <f t="shared" ca="1" si="9"/>
        <v>,</v>
      </c>
      <c r="M27" s="220" t="str">
        <f ca="1">IF(A27="","",'$Misc'!B$13&amp;",")</f>
        <v>1.15,</v>
      </c>
      <c r="N27" s="220" t="str">
        <f ca="1">IF(A27="","",'$Misc'!B$12&amp;",")</f>
        <v>1.15,</v>
      </c>
      <c r="O27" s="215" t="str">
        <f t="shared" ca="1" si="6"/>
        <v>DesignDayWithLimit,</v>
      </c>
      <c r="P27" s="221" t="str">
        <f t="shared" ca="1" si="3"/>
        <v>,</v>
      </c>
      <c r="Q27" s="222" t="e">
        <f ca="1">IF($B27="","",IF('$Data1'!P29&gt;0,MIN('$Data1'!P29,'$Data1'!K29)*'$Data1'!Y29/3.6,'$Data1'!K29*'$Data1'!Y29/3.6)/1000)</f>
        <v>#VALUE!</v>
      </c>
      <c r="R27" s="215" t="str">
        <f t="shared" ca="1" si="8"/>
        <v>,</v>
      </c>
      <c r="S27" s="215" t="str">
        <f t="shared" ca="1" si="8"/>
        <v>,</v>
      </c>
      <c r="T27" s="215" t="str">
        <f t="shared" ca="1" si="8"/>
        <v>,</v>
      </c>
      <c r="U27" s="215" t="str">
        <f t="shared" ca="1" si="8"/>
        <v>,</v>
      </c>
      <c r="V27" s="215" t="str">
        <f t="shared" ca="1" si="8"/>
        <v>,</v>
      </c>
      <c r="W27" s="215" t="str">
        <f t="shared" ca="1" si="8"/>
        <v>,</v>
      </c>
      <c r="X27" s="215" t="str">
        <f t="shared" ca="1" si="7"/>
        <v>;</v>
      </c>
      <c r="Y27" s="190"/>
      <c r="Z27" s="190"/>
      <c r="AA27" s="190"/>
      <c r="AB27" s="190"/>
    </row>
    <row r="28" spans="1:28" ht="15">
      <c r="A28" s="215" t="str">
        <f ca="1">IF('$Data1'!E30="","","SIZING:ZONE,")</f>
        <v>SIZING:ZONE,</v>
      </c>
      <c r="B28" s="215" t="str">
        <f ca="1">IF(A28="","",'$Data1'!E30&amp;",")</f>
        <v>1,</v>
      </c>
      <c r="C28" s="216" t="e">
        <f ca="1">IF($B28="","",VLOOKUP('$Data1'!$B30,SYSTEMS!$B$9:$H$100,4,1)&amp;",")</f>
        <v>#N/A</v>
      </c>
      <c r="D28" s="216" t="e">
        <f ca="1">IF($B28="","",VLOOKUP('$Data1'!$B30,SYSTEMS!$B$9:$H$100,6,1)&amp;",")</f>
        <v>#N/A</v>
      </c>
      <c r="E28" s="217" t="e">
        <f ca="1">IF($B28="","",VLOOKUP('$Data1'!$B30,SYSTEMS!$B$9:$H$100,5,1)&amp;",")</f>
        <v>#N/A</v>
      </c>
      <c r="F28" s="218" t="e">
        <f ca="1">IF($B28="","",VLOOKUP('$Data1'!$B30,SYSTEMS!$B$9:$H$100,7,1)&amp;",")</f>
        <v>#N/A</v>
      </c>
      <c r="G28" s="215" t="str">
        <f ca="1">IF($B28="","",IF(AND(N('$Data1'!V30)&gt;0,N('$Data1'!W30)&gt;0),"Sum,",IF(N('$Data1'!V30)&gt;0,"Flow/Person,",IF(N('$Data1'!U30&gt;0),"Flow/Area,",""))))</f>
        <v>Flow/Area,</v>
      </c>
      <c r="H28" s="219" t="str">
        <f ca="1">IF(OR($G28="Flow/Person,",$G28="Sum,"),N('$Data1'!V30)/1000,"")</f>
        <v/>
      </c>
      <c r="I28" s="215" t="str">
        <f t="shared" ca="1" si="0"/>
        <v>,</v>
      </c>
      <c r="J28" s="219">
        <f ca="1">IF($G28="Sum,",'$Data1'!W30/1000,IF($G28="Flow/Area,",MAX(N('$Data1'!W30)/1000,IF(N('$Data1'!P30)&gt;0,MIN(N('$Data1'!P30),N('$Data1'!K30))*N('$Data1'!U30)/3600,N('$Data1'!K30)*N('$Data1'!U30)/3600)),""))</f>
        <v>0</v>
      </c>
      <c r="K28" s="215" t="str">
        <f t="shared" ca="1" si="9"/>
        <v>,</v>
      </c>
      <c r="L28" s="215" t="str">
        <f t="shared" ca="1" si="9"/>
        <v>,</v>
      </c>
      <c r="M28" s="220" t="str">
        <f ca="1">IF(A28="","",'$Misc'!B$13&amp;",")</f>
        <v>1.15,</v>
      </c>
      <c r="N28" s="220" t="str">
        <f ca="1">IF(A28="","",'$Misc'!B$12&amp;",")</f>
        <v>1.15,</v>
      </c>
      <c r="O28" s="215" t="str">
        <f t="shared" ca="1" si="6"/>
        <v>DesignDayWithLimit,</v>
      </c>
      <c r="P28" s="221" t="str">
        <f t="shared" ca="1" si="3"/>
        <v>,</v>
      </c>
      <c r="Q28" s="222" t="e">
        <f ca="1">IF($B28="","",IF('$Data1'!P30&gt;0,MIN('$Data1'!P30,'$Data1'!K30)*'$Data1'!Y30/3.6,'$Data1'!K30*'$Data1'!Y30/3.6)/1000)</f>
        <v>#VALUE!</v>
      </c>
      <c r="R28" s="215" t="str">
        <f t="shared" ca="1" si="8"/>
        <v>,</v>
      </c>
      <c r="S28" s="215" t="str">
        <f t="shared" ca="1" si="8"/>
        <v>,</v>
      </c>
      <c r="T28" s="215" t="str">
        <f t="shared" ca="1" si="8"/>
        <v>,</v>
      </c>
      <c r="U28" s="215" t="str">
        <f t="shared" ca="1" si="8"/>
        <v>,</v>
      </c>
      <c r="V28" s="215" t="str">
        <f t="shared" ca="1" si="8"/>
        <v>,</v>
      </c>
      <c r="W28" s="215" t="str">
        <f t="shared" ca="1" si="8"/>
        <v>,</v>
      </c>
      <c r="X28" s="215" t="str">
        <f t="shared" ca="1" si="7"/>
        <v>;</v>
      </c>
      <c r="Y28" s="190"/>
      <c r="Z28" s="190"/>
      <c r="AA28" s="190"/>
      <c r="AB28" s="190"/>
    </row>
    <row r="29" spans="1:28" ht="15">
      <c r="A29" s="215" t="str">
        <f ca="1">IF('$Data1'!E31="","","SIZING:ZONE,")</f>
        <v>SIZING:ZONE,</v>
      </c>
      <c r="B29" s="215" t="str">
        <f ca="1">IF(A29="","",'$Data1'!E31&amp;",")</f>
        <v>1,</v>
      </c>
      <c r="C29" s="216" t="e">
        <f ca="1">IF($B29="","",VLOOKUP('$Data1'!$B31,SYSTEMS!$B$9:$H$100,4,1)&amp;",")</f>
        <v>#N/A</v>
      </c>
      <c r="D29" s="216" t="e">
        <f ca="1">IF($B29="","",VLOOKUP('$Data1'!$B31,SYSTEMS!$B$9:$H$100,6,1)&amp;",")</f>
        <v>#N/A</v>
      </c>
      <c r="E29" s="217" t="e">
        <f ca="1">IF($B29="","",VLOOKUP('$Data1'!$B31,SYSTEMS!$B$9:$H$100,5,1)&amp;",")</f>
        <v>#N/A</v>
      </c>
      <c r="F29" s="218" t="e">
        <f ca="1">IF($B29="","",VLOOKUP('$Data1'!$B31,SYSTEMS!$B$9:$H$100,7,1)&amp;",")</f>
        <v>#N/A</v>
      </c>
      <c r="G29" s="215" t="str">
        <f ca="1">IF($B29="","",IF(AND(N('$Data1'!V31)&gt;0,N('$Data1'!W31)&gt;0),"Sum,",IF(N('$Data1'!V31)&gt;0,"Flow/Person,",IF(N('$Data1'!U31&gt;0),"Flow/Area,",""))))</f>
        <v>Flow/Person,</v>
      </c>
      <c r="H29" s="219">
        <f ca="1">IF(OR($G29="Flow/Person,",$G29="Sum,"),N('$Data1'!V31)/1000,"")</f>
        <v>0.06</v>
      </c>
      <c r="I29" s="215" t="str">
        <f t="shared" ca="1" si="0"/>
        <v>,</v>
      </c>
      <c r="J29" s="219" t="str">
        <f ca="1">IF($G29="Sum,",'$Data1'!W31/1000,IF($G29="Flow/Area,",MAX(N('$Data1'!W31)/1000,IF(N('$Data1'!P31)&gt;0,MIN(N('$Data1'!P31),N('$Data1'!K31))*N('$Data1'!U31)/3600,N('$Data1'!K31)*N('$Data1'!U31)/3600)),""))</f>
        <v/>
      </c>
      <c r="K29" s="215" t="str">
        <f t="shared" ca="1" si="9"/>
        <v>,</v>
      </c>
      <c r="L29" s="215" t="str">
        <f t="shared" ca="1" si="9"/>
        <v>,</v>
      </c>
      <c r="M29" s="220" t="str">
        <f ca="1">IF(A29="","",'$Misc'!B$13&amp;",")</f>
        <v>1.15,</v>
      </c>
      <c r="N29" s="220" t="str">
        <f ca="1">IF(A29="","",'$Misc'!B$12&amp;",")</f>
        <v>1.15,</v>
      </c>
      <c r="O29" s="215" t="str">
        <f t="shared" ca="1" si="6"/>
        <v>DesignDayWithLimit,</v>
      </c>
      <c r="P29" s="221" t="str">
        <f t="shared" ca="1" si="3"/>
        <v>,</v>
      </c>
      <c r="Q29" s="222" t="e">
        <f ca="1">IF($B29="","",IF('$Data1'!P31&gt;0,MIN('$Data1'!P31,'$Data1'!K31)*'$Data1'!Y31/3.6,'$Data1'!K31*'$Data1'!Y31/3.6)/1000)</f>
        <v>#VALUE!</v>
      </c>
      <c r="R29" s="215" t="str">
        <f t="shared" ca="1" si="8"/>
        <v>,</v>
      </c>
      <c r="S29" s="215" t="str">
        <f t="shared" ca="1" si="8"/>
        <v>,</v>
      </c>
      <c r="T29" s="215" t="str">
        <f t="shared" ca="1" si="8"/>
        <v>,</v>
      </c>
      <c r="U29" s="215" t="str">
        <f t="shared" ca="1" si="8"/>
        <v>,</v>
      </c>
      <c r="V29" s="215" t="str">
        <f t="shared" ca="1" si="8"/>
        <v>,</v>
      </c>
      <c r="W29" s="215" t="str">
        <f t="shared" ca="1" si="8"/>
        <v>,</v>
      </c>
      <c r="X29" s="215" t="str">
        <f t="shared" ca="1" si="7"/>
        <v>;</v>
      </c>
      <c r="Y29" s="190"/>
      <c r="Z29" s="190"/>
      <c r="AA29" s="190"/>
      <c r="AB29" s="190"/>
    </row>
    <row r="30" spans="1:28" ht="15">
      <c r="A30" s="215" t="str">
        <f ca="1">IF('$Data1'!E32="","","SIZING:ZONE,")</f>
        <v>SIZING:ZONE,</v>
      </c>
      <c r="B30" s="215" t="str">
        <f ca="1">IF(A30="","",'$Data1'!E32&amp;",")</f>
        <v>1,</v>
      </c>
      <c r="C30" s="216" t="e">
        <f ca="1">IF($B30="","",VLOOKUP('$Data1'!$B32,SYSTEMS!$B$9:$H$100,4,1)&amp;",")</f>
        <v>#N/A</v>
      </c>
      <c r="D30" s="216" t="e">
        <f ca="1">IF($B30="","",VLOOKUP('$Data1'!$B32,SYSTEMS!$B$9:$H$100,6,1)&amp;",")</f>
        <v>#N/A</v>
      </c>
      <c r="E30" s="217" t="e">
        <f ca="1">IF($B30="","",VLOOKUP('$Data1'!$B32,SYSTEMS!$B$9:$H$100,5,1)&amp;",")</f>
        <v>#N/A</v>
      </c>
      <c r="F30" s="218" t="e">
        <f ca="1">IF($B30="","",VLOOKUP('$Data1'!$B32,SYSTEMS!$B$9:$H$100,7,1)&amp;",")</f>
        <v>#N/A</v>
      </c>
      <c r="G30" s="215" t="e">
        <f ca="1">IF($B30="","",IF(AND(N('$Data1'!V32)&gt;0,N('$Data1'!W32)&gt;0),"Sum,",IF(N('$Data1'!V32)&gt;0,"Flow/Person,",IF(N('$Data1'!U32&gt;0),"Flow/Area,",""))))</f>
        <v>#N/A</v>
      </c>
      <c r="H30" s="219" t="e">
        <f ca="1">IF(OR($G30="Flow/Person,",$G30="Sum,"),N('$Data1'!V32)/1000,"")</f>
        <v>#N/A</v>
      </c>
      <c r="I30" s="215" t="str">
        <f t="shared" ca="1" si="0"/>
        <v>,</v>
      </c>
      <c r="J30" s="219" t="e">
        <f ca="1">IF($G30="Sum,",'$Data1'!W32/1000,IF($G30="Flow/Area,",MAX(N('$Data1'!W32)/1000,IF(N('$Data1'!P32)&gt;0,MIN(N('$Data1'!P32),N('$Data1'!K32))*N('$Data1'!U32)/3600,N('$Data1'!K32)*N('$Data1'!U32)/3600)),""))</f>
        <v>#N/A</v>
      </c>
      <c r="K30" s="215" t="str">
        <f t="shared" ca="1" si="9"/>
        <v>,</v>
      </c>
      <c r="L30" s="215" t="str">
        <f t="shared" ca="1" si="9"/>
        <v>,</v>
      </c>
      <c r="M30" s="220" t="str">
        <f ca="1">IF(A30="","",'$Misc'!B$13&amp;",")</f>
        <v>1.15,</v>
      </c>
      <c r="N30" s="220" t="str">
        <f ca="1">IF(A30="","",'$Misc'!B$12&amp;",")</f>
        <v>1.15,</v>
      </c>
      <c r="O30" s="215" t="str">
        <f t="shared" ca="1" si="6"/>
        <v>DesignDayWithLimit,</v>
      </c>
      <c r="P30" s="221" t="str">
        <f t="shared" ca="1" si="3"/>
        <v>,</v>
      </c>
      <c r="Q30" s="222" t="e">
        <f ca="1">IF($B30="","",IF('$Data1'!P32&gt;0,MIN('$Data1'!P32,'$Data1'!K32)*'$Data1'!Y32/3.6,'$Data1'!K32*'$Data1'!Y32/3.6)/1000)</f>
        <v>#VALUE!</v>
      </c>
      <c r="R30" s="215" t="str">
        <f t="shared" ca="1" si="8"/>
        <v>,</v>
      </c>
      <c r="S30" s="215" t="str">
        <f t="shared" ca="1" si="8"/>
        <v>,</v>
      </c>
      <c r="T30" s="215" t="str">
        <f t="shared" ca="1" si="8"/>
        <v>,</v>
      </c>
      <c r="U30" s="215" t="str">
        <f t="shared" ca="1" si="8"/>
        <v>,</v>
      </c>
      <c r="V30" s="215" t="str">
        <f t="shared" ca="1" si="8"/>
        <v>,</v>
      </c>
      <c r="W30" s="215" t="str">
        <f t="shared" ca="1" si="8"/>
        <v>,</v>
      </c>
      <c r="X30" s="215" t="str">
        <f t="shared" ca="1" si="7"/>
        <v>;</v>
      </c>
      <c r="Y30" s="190"/>
      <c r="Z30" s="190"/>
      <c r="AA30" s="190"/>
      <c r="AB30" s="190"/>
    </row>
    <row r="31" spans="1:28" ht="15">
      <c r="A31" s="215" t="str">
        <f ca="1">IF('$Data1'!E33="","","SIZING:ZONE,")</f>
        <v>SIZING:ZONE,</v>
      </c>
      <c r="B31" s="215" t="str">
        <f ca="1">IF(A31="","",'$Data1'!E33&amp;",")</f>
        <v>1,</v>
      </c>
      <c r="C31" s="216" t="e">
        <f ca="1">IF($B31="","",VLOOKUP('$Data1'!$B33,SYSTEMS!$B$9:$H$100,4,1)&amp;",")</f>
        <v>#N/A</v>
      </c>
      <c r="D31" s="216" t="e">
        <f ca="1">IF($B31="","",VLOOKUP('$Data1'!$B33,SYSTEMS!$B$9:$H$100,6,1)&amp;",")</f>
        <v>#N/A</v>
      </c>
      <c r="E31" s="217" t="e">
        <f ca="1">IF($B31="","",VLOOKUP('$Data1'!$B33,SYSTEMS!$B$9:$H$100,5,1)&amp;",")</f>
        <v>#N/A</v>
      </c>
      <c r="F31" s="218" t="e">
        <f ca="1">IF($B31="","",VLOOKUP('$Data1'!$B33,SYSTEMS!$B$9:$H$100,7,1)&amp;",")</f>
        <v>#N/A</v>
      </c>
      <c r="G31" s="215" t="e">
        <f ca="1">IF($B31="","",IF(AND(N('$Data1'!V33)&gt;0,N('$Data1'!W33)&gt;0),"Sum,",IF(N('$Data1'!V33)&gt;0,"Flow/Person,",IF(N('$Data1'!U33&gt;0),"Flow/Area,",""))))</f>
        <v>#N/A</v>
      </c>
      <c r="H31" s="219" t="e">
        <f ca="1">IF(OR($G31="Flow/Person,",$G31="Sum,"),N('$Data1'!V33)/1000,"")</f>
        <v>#N/A</v>
      </c>
      <c r="I31" s="215" t="str">
        <f t="shared" ca="1" si="0"/>
        <v>,</v>
      </c>
      <c r="J31" s="219" t="e">
        <f ca="1">IF($G31="Sum,",'$Data1'!W33/1000,IF($G31="Flow/Area,",MAX(N('$Data1'!W33)/1000,IF(N('$Data1'!P33)&gt;0,MIN(N('$Data1'!P33),N('$Data1'!K33))*N('$Data1'!U33)/3600,N('$Data1'!K33)*N('$Data1'!U33)/3600)),""))</f>
        <v>#N/A</v>
      </c>
      <c r="K31" s="215" t="str">
        <f t="shared" ca="1" si="9"/>
        <v>,</v>
      </c>
      <c r="L31" s="215" t="str">
        <f t="shared" ca="1" si="9"/>
        <v>,</v>
      </c>
      <c r="M31" s="220" t="str">
        <f ca="1">IF(A31="","",'$Misc'!B$13&amp;",")</f>
        <v>1.15,</v>
      </c>
      <c r="N31" s="220" t="str">
        <f ca="1">IF(A31="","",'$Misc'!B$12&amp;",")</f>
        <v>1.15,</v>
      </c>
      <c r="O31" s="215" t="str">
        <f t="shared" ca="1" si="6"/>
        <v>DesignDayWithLimit,</v>
      </c>
      <c r="P31" s="221" t="str">
        <f t="shared" ca="1" si="3"/>
        <v>,</v>
      </c>
      <c r="Q31" s="222" t="e">
        <f ca="1">IF($B31="","",IF('$Data1'!P33&gt;0,MIN('$Data1'!P33,'$Data1'!K33)*'$Data1'!Y33/3.6,'$Data1'!K33*'$Data1'!Y33/3.6)/1000)</f>
        <v>#VALUE!</v>
      </c>
      <c r="R31" s="215" t="str">
        <f t="shared" ca="1" si="8"/>
        <v>,</v>
      </c>
      <c r="S31" s="215" t="str">
        <f t="shared" ca="1" si="8"/>
        <v>,</v>
      </c>
      <c r="T31" s="215" t="str">
        <f t="shared" ca="1" si="8"/>
        <v>,</v>
      </c>
      <c r="U31" s="215" t="str">
        <f t="shared" ca="1" si="8"/>
        <v>,</v>
      </c>
      <c r="V31" s="215" t="str">
        <f t="shared" ca="1" si="8"/>
        <v>,</v>
      </c>
      <c r="W31" s="215" t="str">
        <f t="shared" ca="1" si="8"/>
        <v>,</v>
      </c>
      <c r="X31" s="215" t="str">
        <f t="shared" ca="1" si="7"/>
        <v>;</v>
      </c>
      <c r="Y31" s="190"/>
      <c r="Z31" s="190"/>
      <c r="AA31" s="190"/>
      <c r="AB31" s="190"/>
    </row>
    <row r="32" spans="1:28" ht="15">
      <c r="A32" s="215" t="str">
        <f ca="1">IF('$Data1'!E34="","","SIZING:ZONE,")</f>
        <v>SIZING:ZONE,</v>
      </c>
      <c r="B32" s="215" t="str">
        <f ca="1">IF(A32="","",'$Data1'!E34&amp;",")</f>
        <v>1,</v>
      </c>
      <c r="C32" s="216" t="e">
        <f ca="1">IF($B32="","",VLOOKUP('$Data1'!$B34,SYSTEMS!$B$9:$H$100,4,1)&amp;",")</f>
        <v>#N/A</v>
      </c>
      <c r="D32" s="216" t="e">
        <f ca="1">IF($B32="","",VLOOKUP('$Data1'!$B34,SYSTEMS!$B$9:$H$100,6,1)&amp;",")</f>
        <v>#N/A</v>
      </c>
      <c r="E32" s="217" t="e">
        <f ca="1">IF($B32="","",VLOOKUP('$Data1'!$B34,SYSTEMS!$B$9:$H$100,5,1)&amp;",")</f>
        <v>#N/A</v>
      </c>
      <c r="F32" s="218" t="e">
        <f ca="1">IF($B32="","",VLOOKUP('$Data1'!$B34,SYSTEMS!$B$9:$H$100,7,1)&amp;",")</f>
        <v>#N/A</v>
      </c>
      <c r="G32" s="215" t="e">
        <f ca="1">IF($B32="","",IF(AND(N('$Data1'!V34)&gt;0,N('$Data1'!W34)&gt;0),"Sum,",IF(N('$Data1'!V34)&gt;0,"Flow/Person,",IF(N('$Data1'!U34&gt;0),"Flow/Area,",""))))</f>
        <v>#N/A</v>
      </c>
      <c r="H32" s="219" t="e">
        <f ca="1">IF(OR($G32="Flow/Person,",$G32="Sum,"),N('$Data1'!V34)/1000,"")</f>
        <v>#N/A</v>
      </c>
      <c r="I32" s="215" t="str">
        <f t="shared" ca="1" si="0"/>
        <v>,</v>
      </c>
      <c r="J32" s="219" t="e">
        <f ca="1">IF($G32="Sum,",'$Data1'!W34/1000,IF($G32="Flow/Area,",MAX(N('$Data1'!W34)/1000,IF(N('$Data1'!P34)&gt;0,MIN(N('$Data1'!P34),N('$Data1'!K34))*N('$Data1'!U34)/3600,N('$Data1'!K34)*N('$Data1'!U34)/3600)),""))</f>
        <v>#N/A</v>
      </c>
      <c r="K32" s="215" t="str">
        <f t="shared" ca="1" si="9"/>
        <v>,</v>
      </c>
      <c r="L32" s="215" t="str">
        <f t="shared" ca="1" si="9"/>
        <v>,</v>
      </c>
      <c r="M32" s="220" t="str">
        <f ca="1">IF(A32="","",'$Misc'!B$13&amp;",")</f>
        <v>1.15,</v>
      </c>
      <c r="N32" s="220" t="str">
        <f ca="1">IF(A32="","",'$Misc'!B$12&amp;",")</f>
        <v>1.15,</v>
      </c>
      <c r="O32" s="215" t="str">
        <f t="shared" ca="1" si="6"/>
        <v>DesignDayWithLimit,</v>
      </c>
      <c r="P32" s="221" t="str">
        <f t="shared" ca="1" si="3"/>
        <v>,</v>
      </c>
      <c r="Q32" s="222" t="e">
        <f ca="1">IF($B32="","",IF('$Data1'!P34&gt;0,MIN('$Data1'!P34,'$Data1'!K34)*'$Data1'!Y34/3.6,'$Data1'!K34*'$Data1'!Y34/3.6)/1000)</f>
        <v>#VALUE!</v>
      </c>
      <c r="R32" s="215" t="str">
        <f t="shared" ca="1" si="8"/>
        <v>,</v>
      </c>
      <c r="S32" s="215" t="str">
        <f t="shared" ca="1" si="8"/>
        <v>,</v>
      </c>
      <c r="T32" s="215" t="str">
        <f t="shared" ca="1" si="8"/>
        <v>,</v>
      </c>
      <c r="U32" s="215" t="str">
        <f t="shared" ca="1" si="8"/>
        <v>,</v>
      </c>
      <c r="V32" s="215" t="str">
        <f t="shared" ca="1" si="8"/>
        <v>,</v>
      </c>
      <c r="W32" s="215" t="str">
        <f t="shared" ca="1" si="8"/>
        <v>,</v>
      </c>
      <c r="X32" s="215" t="str">
        <f t="shared" ca="1" si="7"/>
        <v>;</v>
      </c>
      <c r="Y32" s="190"/>
      <c r="Z32" s="190"/>
      <c r="AA32" s="190"/>
      <c r="AB32" s="190"/>
    </row>
    <row r="33" spans="1:28" ht="15">
      <c r="A33" s="215" t="str">
        <f ca="1">IF('$Data1'!E35="","","SIZING:ZONE,")</f>
        <v>SIZING:ZONE,</v>
      </c>
      <c r="B33" s="215" t="str">
        <f ca="1">IF(A33="","",'$Data1'!E35&amp;",")</f>
        <v>1,</v>
      </c>
      <c r="C33" s="216" t="e">
        <f ca="1">IF($B33="","",VLOOKUP('$Data1'!$B35,SYSTEMS!$B$9:$H$100,4,1)&amp;",")</f>
        <v>#N/A</v>
      </c>
      <c r="D33" s="216" t="e">
        <f ca="1">IF($B33="","",VLOOKUP('$Data1'!$B35,SYSTEMS!$B$9:$H$100,6,1)&amp;",")</f>
        <v>#N/A</v>
      </c>
      <c r="E33" s="217" t="e">
        <f ca="1">IF($B33="","",VLOOKUP('$Data1'!$B35,SYSTEMS!$B$9:$H$100,5,1)&amp;",")</f>
        <v>#N/A</v>
      </c>
      <c r="F33" s="218" t="e">
        <f ca="1">IF($B33="","",VLOOKUP('$Data1'!$B35,SYSTEMS!$B$9:$H$100,7,1)&amp;",")</f>
        <v>#N/A</v>
      </c>
      <c r="G33" s="215" t="e">
        <f ca="1">IF($B33="","",IF(AND(N('$Data1'!V35)&gt;0,N('$Data1'!W35)&gt;0),"Sum,",IF(N('$Data1'!V35)&gt;0,"Flow/Person,",IF(N('$Data1'!U35&gt;0),"Flow/Area,",""))))</f>
        <v>#N/A</v>
      </c>
      <c r="H33" s="219" t="e">
        <f ca="1">IF(OR($G33="Flow/Person,",$G33="Sum,"),N('$Data1'!V35)/1000,"")</f>
        <v>#N/A</v>
      </c>
      <c r="I33" s="215" t="str">
        <f t="shared" ca="1" si="0"/>
        <v>,</v>
      </c>
      <c r="J33" s="219" t="e">
        <f ca="1">IF($G33="Sum,",'$Data1'!W35/1000,IF($G33="Flow/Area,",MAX(N('$Data1'!W35)/1000,IF(N('$Data1'!P35)&gt;0,MIN(N('$Data1'!P35),N('$Data1'!K35))*N('$Data1'!U35)/3600,N('$Data1'!K35)*N('$Data1'!U35)/3600)),""))</f>
        <v>#N/A</v>
      </c>
      <c r="K33" s="215" t="str">
        <f t="shared" ca="1" si="9"/>
        <v>,</v>
      </c>
      <c r="L33" s="215" t="str">
        <f t="shared" ca="1" si="9"/>
        <v>,</v>
      </c>
      <c r="M33" s="220" t="str">
        <f ca="1">IF(A33="","",'$Misc'!B$13&amp;",")</f>
        <v>1.15,</v>
      </c>
      <c r="N33" s="220" t="str">
        <f ca="1">IF(A33="","",'$Misc'!B$12&amp;",")</f>
        <v>1.15,</v>
      </c>
      <c r="O33" s="215" t="str">
        <f t="shared" ca="1" si="6"/>
        <v>DesignDayWithLimit,</v>
      </c>
      <c r="P33" s="221" t="str">
        <f t="shared" ca="1" si="3"/>
        <v>,</v>
      </c>
      <c r="Q33" s="222" t="e">
        <f ca="1">IF($B33="","",IF('$Data1'!P35&gt;0,MIN('$Data1'!P35,'$Data1'!K35)*'$Data1'!Y35/3.6,'$Data1'!K35*'$Data1'!Y35/3.6)/1000)</f>
        <v>#VALUE!</v>
      </c>
      <c r="R33" s="215" t="str">
        <f t="shared" ca="1" si="8"/>
        <v>,</v>
      </c>
      <c r="S33" s="215" t="str">
        <f t="shared" ca="1" si="8"/>
        <v>,</v>
      </c>
      <c r="T33" s="215" t="str">
        <f t="shared" ca="1" si="8"/>
        <v>,</v>
      </c>
      <c r="U33" s="215" t="str">
        <f t="shared" ca="1" si="8"/>
        <v>,</v>
      </c>
      <c r="V33" s="215" t="str">
        <f t="shared" ca="1" si="8"/>
        <v>,</v>
      </c>
      <c r="W33" s="215" t="str">
        <f t="shared" ca="1" si="8"/>
        <v>,</v>
      </c>
      <c r="X33" s="215" t="str">
        <f t="shared" ca="1" si="7"/>
        <v>;</v>
      </c>
      <c r="Y33" s="190"/>
      <c r="Z33" s="190"/>
      <c r="AA33" s="190"/>
      <c r="AB33" s="190"/>
    </row>
    <row r="34" spans="1:28" ht="15">
      <c r="A34" s="215" t="str">
        <f ca="1">IF('$Data1'!E36="","","SIZING:ZONE,")</f>
        <v>SIZING:ZONE,</v>
      </c>
      <c r="B34" s="215" t="str">
        <f ca="1">IF(A34="","",'$Data1'!E36&amp;",")</f>
        <v>1,</v>
      </c>
      <c r="C34" s="216" t="e">
        <f ca="1">IF($B34="","",VLOOKUP('$Data1'!$B36,SYSTEMS!$B$9:$H$100,4,1)&amp;",")</f>
        <v>#N/A</v>
      </c>
      <c r="D34" s="216" t="e">
        <f ca="1">IF($B34="","",VLOOKUP('$Data1'!$B36,SYSTEMS!$B$9:$H$100,6,1)&amp;",")</f>
        <v>#N/A</v>
      </c>
      <c r="E34" s="217" t="e">
        <f ca="1">IF($B34="","",VLOOKUP('$Data1'!$B36,SYSTEMS!$B$9:$H$100,5,1)&amp;",")</f>
        <v>#N/A</v>
      </c>
      <c r="F34" s="218" t="e">
        <f ca="1">IF($B34="","",VLOOKUP('$Data1'!$B36,SYSTEMS!$B$9:$H$100,7,1)&amp;",")</f>
        <v>#N/A</v>
      </c>
      <c r="G34" s="215" t="e">
        <f ca="1">IF($B34="","",IF(AND(N('$Data1'!V36)&gt;0,N('$Data1'!W36)&gt;0),"Sum,",IF(N('$Data1'!V36)&gt;0,"Flow/Person,",IF(N('$Data1'!U36&gt;0),"Flow/Area,",""))))</f>
        <v>#N/A</v>
      </c>
      <c r="H34" s="219" t="e">
        <f ca="1">IF(OR($G34="Flow/Person,",$G34="Sum,"),N('$Data1'!V36)/1000,"")</f>
        <v>#N/A</v>
      </c>
      <c r="I34" s="215" t="str">
        <f t="shared" ca="1" si="0"/>
        <v>,</v>
      </c>
      <c r="J34" s="219" t="e">
        <f ca="1">IF($G34="Sum,",'$Data1'!W36/1000,IF($G34="Flow/Area,",MAX(N('$Data1'!W36)/1000,IF(N('$Data1'!P36)&gt;0,MIN(N('$Data1'!P36),N('$Data1'!K36))*N('$Data1'!U36)/3600,N('$Data1'!K36)*N('$Data1'!U36)/3600)),""))</f>
        <v>#N/A</v>
      </c>
      <c r="K34" s="215" t="str">
        <f t="shared" ca="1" si="9"/>
        <v>,</v>
      </c>
      <c r="L34" s="215" t="str">
        <f t="shared" ca="1" si="9"/>
        <v>,</v>
      </c>
      <c r="M34" s="220" t="str">
        <f ca="1">IF(A34="","",'$Misc'!B$13&amp;",")</f>
        <v>1.15,</v>
      </c>
      <c r="N34" s="220" t="str">
        <f ca="1">IF(A34="","",'$Misc'!B$12&amp;",")</f>
        <v>1.15,</v>
      </c>
      <c r="O34" s="215" t="str">
        <f t="shared" ca="1" si="6"/>
        <v>DesignDayWithLimit,</v>
      </c>
      <c r="P34" s="221" t="str">
        <f t="shared" ca="1" si="3"/>
        <v>,</v>
      </c>
      <c r="Q34" s="222" t="e">
        <f ca="1">IF($B34="","",IF('$Data1'!P36&gt;0,MIN('$Data1'!P36,'$Data1'!K36)*'$Data1'!Y36/3.6,'$Data1'!K36*'$Data1'!Y36/3.6)/1000)</f>
        <v>#VALUE!</v>
      </c>
      <c r="R34" s="215" t="str">
        <f t="shared" ca="1" si="8"/>
        <v>,</v>
      </c>
      <c r="S34" s="215" t="str">
        <f t="shared" ca="1" si="8"/>
        <v>,</v>
      </c>
      <c r="T34" s="215" t="str">
        <f t="shared" ca="1" si="8"/>
        <v>,</v>
      </c>
      <c r="U34" s="215" t="str">
        <f t="shared" ca="1" si="8"/>
        <v>,</v>
      </c>
      <c r="V34" s="215" t="str">
        <f t="shared" ca="1" si="8"/>
        <v>,</v>
      </c>
      <c r="W34" s="215" t="str">
        <f t="shared" ca="1" si="8"/>
        <v>,</v>
      </c>
      <c r="X34" s="215" t="str">
        <f t="shared" ca="1" si="7"/>
        <v>;</v>
      </c>
      <c r="Y34" s="190"/>
      <c r="Z34" s="190"/>
      <c r="AA34" s="190"/>
      <c r="AB34" s="190"/>
    </row>
    <row r="35" spans="1:28" ht="15">
      <c r="A35" s="215" t="str">
        <f ca="1">IF('$Data1'!E37="","","SIZING:ZONE,")</f>
        <v>SIZING:ZONE,</v>
      </c>
      <c r="B35" s="215" t="str">
        <f ca="1">IF(A35="","",'$Data1'!E37&amp;",")</f>
        <v>1,</v>
      </c>
      <c r="C35" s="216" t="e">
        <f ca="1">IF($B35="","",VLOOKUP('$Data1'!$B37,SYSTEMS!$B$9:$H$100,4,1)&amp;",")</f>
        <v>#N/A</v>
      </c>
      <c r="D35" s="216" t="e">
        <f ca="1">IF($B35="","",VLOOKUP('$Data1'!$B37,SYSTEMS!$B$9:$H$100,6,1)&amp;",")</f>
        <v>#N/A</v>
      </c>
      <c r="E35" s="217" t="e">
        <f ca="1">IF($B35="","",VLOOKUP('$Data1'!$B37,SYSTEMS!$B$9:$H$100,5,1)&amp;",")</f>
        <v>#N/A</v>
      </c>
      <c r="F35" s="218" t="e">
        <f ca="1">IF($B35="","",VLOOKUP('$Data1'!$B37,SYSTEMS!$B$9:$H$100,7,1)&amp;",")</f>
        <v>#N/A</v>
      </c>
      <c r="G35" s="215" t="e">
        <f ca="1">IF($B35="","",IF(AND(N('$Data1'!V37)&gt;0,N('$Data1'!W37)&gt;0),"Sum,",IF(N('$Data1'!V37)&gt;0,"Flow/Person,",IF(N('$Data1'!U37&gt;0),"Flow/Area,",""))))</f>
        <v>#N/A</v>
      </c>
      <c r="H35" s="219" t="e">
        <f ca="1">IF(OR($G35="Flow/Person,",$G35="Sum,"),N('$Data1'!V37)/1000,"")</f>
        <v>#N/A</v>
      </c>
      <c r="I35" s="215" t="str">
        <f t="shared" ca="1" si="0"/>
        <v>,</v>
      </c>
      <c r="J35" s="219" t="e">
        <f ca="1">IF($G35="Sum,",'$Data1'!W37/1000,IF($G35="Flow/Area,",MAX(N('$Data1'!W37)/1000,IF(N('$Data1'!P37)&gt;0,MIN(N('$Data1'!P37),N('$Data1'!K37))*N('$Data1'!U37)/3600,N('$Data1'!K37)*N('$Data1'!U37)/3600)),""))</f>
        <v>#N/A</v>
      </c>
      <c r="K35" s="215" t="str">
        <f t="shared" ca="1" si="9"/>
        <v>,</v>
      </c>
      <c r="L35" s="215" t="str">
        <f t="shared" ca="1" si="9"/>
        <v>,</v>
      </c>
      <c r="M35" s="220" t="str">
        <f ca="1">IF(A35="","",'$Misc'!B$13&amp;",")</f>
        <v>1.15,</v>
      </c>
      <c r="N35" s="220" t="str">
        <f ca="1">IF(A35="","",'$Misc'!B$12&amp;",")</f>
        <v>1.15,</v>
      </c>
      <c r="O35" s="215" t="str">
        <f t="shared" ca="1" si="6"/>
        <v>DesignDayWithLimit,</v>
      </c>
      <c r="P35" s="221" t="str">
        <f t="shared" ca="1" si="3"/>
        <v>,</v>
      </c>
      <c r="Q35" s="222" t="e">
        <f ca="1">IF($B35="","",IF('$Data1'!P37&gt;0,MIN('$Data1'!P37,'$Data1'!K37)*'$Data1'!Y37/3.6,'$Data1'!K37*'$Data1'!Y37/3.6)/1000)</f>
        <v>#VALUE!</v>
      </c>
      <c r="R35" s="215" t="str">
        <f t="shared" ca="1" si="8"/>
        <v>,</v>
      </c>
      <c r="S35" s="215" t="str">
        <f t="shared" ca="1" si="8"/>
        <v>,</v>
      </c>
      <c r="T35" s="215" t="str">
        <f t="shared" ca="1" si="8"/>
        <v>,</v>
      </c>
      <c r="U35" s="215" t="str">
        <f t="shared" ca="1" si="8"/>
        <v>,</v>
      </c>
      <c r="V35" s="215" t="str">
        <f t="shared" ca="1" si="8"/>
        <v>,</v>
      </c>
      <c r="W35" s="215" t="str">
        <f t="shared" ca="1" si="8"/>
        <v>,</v>
      </c>
      <c r="X35" s="215" t="str">
        <f t="shared" ca="1" si="7"/>
        <v>;</v>
      </c>
      <c r="Y35" s="190"/>
      <c r="Z35" s="190"/>
      <c r="AA35" s="190"/>
      <c r="AB35" s="190"/>
    </row>
    <row r="36" spans="1:28" ht="15">
      <c r="A36" s="215" t="str">
        <f ca="1">IF('$Data1'!E38="","","SIZING:ZONE,")</f>
        <v>SIZING:ZONE,</v>
      </c>
      <c r="B36" s="215" t="str">
        <f ca="1">IF(A36="","",'$Data1'!E38&amp;",")</f>
        <v>1,</v>
      </c>
      <c r="C36" s="216" t="e">
        <f ca="1">IF($B36="","",VLOOKUP('$Data1'!$B38,SYSTEMS!$B$9:$H$100,4,1)&amp;",")</f>
        <v>#N/A</v>
      </c>
      <c r="D36" s="216" t="e">
        <f ca="1">IF($B36="","",VLOOKUP('$Data1'!$B38,SYSTEMS!$B$9:$H$100,6,1)&amp;",")</f>
        <v>#N/A</v>
      </c>
      <c r="E36" s="217" t="e">
        <f ca="1">IF($B36="","",VLOOKUP('$Data1'!$B38,SYSTEMS!$B$9:$H$100,5,1)&amp;",")</f>
        <v>#N/A</v>
      </c>
      <c r="F36" s="218" t="e">
        <f ca="1">IF($B36="","",VLOOKUP('$Data1'!$B38,SYSTEMS!$B$9:$H$100,7,1)&amp;",")</f>
        <v>#N/A</v>
      </c>
      <c r="G36" s="215" t="e">
        <f ca="1">IF($B36="","",IF(AND(N('$Data1'!V38)&gt;0,N('$Data1'!W38)&gt;0),"Sum,",IF(N('$Data1'!V38)&gt;0,"Flow/Person,",IF(N('$Data1'!U38&gt;0),"Flow/Area,",""))))</f>
        <v>#N/A</v>
      </c>
      <c r="H36" s="219" t="e">
        <f ca="1">IF(OR($G36="Flow/Person,",$G36="Sum,"),N('$Data1'!V38)/1000,"")</f>
        <v>#N/A</v>
      </c>
      <c r="I36" s="215" t="str">
        <f t="shared" ca="1" si="0"/>
        <v>,</v>
      </c>
      <c r="J36" s="219" t="e">
        <f ca="1">IF($G36="Sum,",'$Data1'!W38/1000,IF($G36="Flow/Area,",MAX(N('$Data1'!W38)/1000,IF(N('$Data1'!P38)&gt;0,MIN(N('$Data1'!P38),N('$Data1'!K38))*N('$Data1'!U38)/3600,N('$Data1'!K38)*N('$Data1'!U38)/3600)),""))</f>
        <v>#N/A</v>
      </c>
      <c r="K36" s="215" t="str">
        <f t="shared" ca="1" si="9"/>
        <v>,</v>
      </c>
      <c r="L36" s="215" t="str">
        <f t="shared" ca="1" si="9"/>
        <v>,</v>
      </c>
      <c r="M36" s="220" t="str">
        <f ca="1">IF(A36="","",'$Misc'!B$13&amp;",")</f>
        <v>1.15,</v>
      </c>
      <c r="N36" s="220" t="str">
        <f ca="1">IF(A36="","",'$Misc'!B$12&amp;",")</f>
        <v>1.15,</v>
      </c>
      <c r="O36" s="215" t="str">
        <f t="shared" ca="1" si="6"/>
        <v>DesignDayWithLimit,</v>
      </c>
      <c r="P36" s="221" t="str">
        <f t="shared" ca="1" si="3"/>
        <v>,</v>
      </c>
      <c r="Q36" s="222" t="e">
        <f ca="1">IF($B36="","",IF('$Data1'!P38&gt;0,MIN('$Data1'!P38,'$Data1'!K38)*'$Data1'!Y38/3.6,'$Data1'!K38*'$Data1'!Y38/3.6)/1000)</f>
        <v>#VALUE!</v>
      </c>
      <c r="R36" s="215" t="str">
        <f t="shared" ca="1" si="8"/>
        <v>,</v>
      </c>
      <c r="S36" s="215" t="str">
        <f t="shared" ca="1" si="8"/>
        <v>,</v>
      </c>
      <c r="T36" s="215" t="str">
        <f t="shared" ca="1" si="8"/>
        <v>,</v>
      </c>
      <c r="U36" s="215" t="str">
        <f t="shared" ca="1" si="8"/>
        <v>,</v>
      </c>
      <c r="V36" s="215" t="str">
        <f t="shared" ca="1" si="8"/>
        <v>,</v>
      </c>
      <c r="W36" s="215" t="str">
        <f t="shared" ca="1" si="8"/>
        <v>,</v>
      </c>
      <c r="X36" s="215" t="str">
        <f t="shared" ca="1" si="7"/>
        <v>;</v>
      </c>
      <c r="Y36" s="190"/>
      <c r="Z36" s="190"/>
      <c r="AA36" s="190"/>
      <c r="AB36" s="190"/>
    </row>
    <row r="37" spans="1:28" ht="15">
      <c r="A37" s="215" t="str">
        <f ca="1">IF('$Data1'!E39="","","SIZING:ZONE,")</f>
        <v>SIZING:ZONE,</v>
      </c>
      <c r="B37" s="215" t="str">
        <f ca="1">IF(A37="","",'$Data1'!E39&amp;",")</f>
        <v>1,</v>
      </c>
      <c r="C37" s="216" t="e">
        <f ca="1">IF($B37="","",VLOOKUP('$Data1'!$B39,SYSTEMS!$B$9:$H$100,4,1)&amp;",")</f>
        <v>#N/A</v>
      </c>
      <c r="D37" s="216" t="e">
        <f ca="1">IF($B37="","",VLOOKUP('$Data1'!$B39,SYSTEMS!$B$9:$H$100,6,1)&amp;",")</f>
        <v>#N/A</v>
      </c>
      <c r="E37" s="217" t="e">
        <f ca="1">IF($B37="","",VLOOKUP('$Data1'!$B39,SYSTEMS!$B$9:$H$100,5,1)&amp;",")</f>
        <v>#N/A</v>
      </c>
      <c r="F37" s="218" t="e">
        <f ca="1">IF($B37="","",VLOOKUP('$Data1'!$B39,SYSTEMS!$B$9:$H$100,7,1)&amp;",")</f>
        <v>#N/A</v>
      </c>
      <c r="G37" s="215" t="e">
        <f ca="1">IF($B37="","",IF(AND(N('$Data1'!V39)&gt;0,N('$Data1'!W39)&gt;0),"Sum,",IF(N('$Data1'!V39)&gt;0,"Flow/Person,",IF(N('$Data1'!U39&gt;0),"Flow/Area,",""))))</f>
        <v>#N/A</v>
      </c>
      <c r="H37" s="219" t="e">
        <f ca="1">IF(OR($G37="Flow/Person,",$G37="Sum,"),N('$Data1'!V39)/1000,"")</f>
        <v>#N/A</v>
      </c>
      <c r="I37" s="215" t="str">
        <f t="shared" ca="1" si="0"/>
        <v>,</v>
      </c>
      <c r="J37" s="219" t="e">
        <f ca="1">IF($G37="Sum,",'$Data1'!W39/1000,IF($G37="Flow/Area,",MAX(N('$Data1'!W39)/1000,IF(N('$Data1'!P39)&gt;0,MIN(N('$Data1'!P39),N('$Data1'!K39))*N('$Data1'!U39)/3600,N('$Data1'!K39)*N('$Data1'!U39)/3600)),""))</f>
        <v>#N/A</v>
      </c>
      <c r="K37" s="215" t="str">
        <f t="shared" ca="1" si="9"/>
        <v>,</v>
      </c>
      <c r="L37" s="215" t="str">
        <f t="shared" ca="1" si="9"/>
        <v>,</v>
      </c>
      <c r="M37" s="220" t="str">
        <f ca="1">IF(A37="","",'$Misc'!B$13&amp;",")</f>
        <v>1.15,</v>
      </c>
      <c r="N37" s="220" t="str">
        <f ca="1">IF(A37="","",'$Misc'!B$12&amp;",")</f>
        <v>1.15,</v>
      </c>
      <c r="O37" s="215" t="str">
        <f t="shared" ca="1" si="6"/>
        <v>DesignDayWithLimit,</v>
      </c>
      <c r="P37" s="221" t="str">
        <f t="shared" ca="1" si="3"/>
        <v>,</v>
      </c>
      <c r="Q37" s="222" t="e">
        <f ca="1">IF($B37="","",IF('$Data1'!P39&gt;0,MIN('$Data1'!P39,'$Data1'!K39)*'$Data1'!Y39/3.6,'$Data1'!K39*'$Data1'!Y39/3.6)/1000)</f>
        <v>#VALUE!</v>
      </c>
      <c r="R37" s="215" t="str">
        <f t="shared" ca="1" si="8"/>
        <v>,</v>
      </c>
      <c r="S37" s="215" t="str">
        <f t="shared" ca="1" si="8"/>
        <v>,</v>
      </c>
      <c r="T37" s="215" t="str">
        <f t="shared" ca="1" si="8"/>
        <v>,</v>
      </c>
      <c r="U37" s="215" t="str">
        <f t="shared" ca="1" si="8"/>
        <v>,</v>
      </c>
      <c r="V37" s="215" t="str">
        <f t="shared" ca="1" si="8"/>
        <v>,</v>
      </c>
      <c r="W37" s="215" t="str">
        <f t="shared" ca="1" si="8"/>
        <v>,</v>
      </c>
      <c r="X37" s="215" t="str">
        <f t="shared" ca="1" si="7"/>
        <v>;</v>
      </c>
      <c r="Y37" s="190"/>
      <c r="Z37" s="190"/>
      <c r="AA37" s="190"/>
      <c r="AB37" s="190"/>
    </row>
    <row r="38" spans="1:28" ht="15">
      <c r="A38" s="215" t="str">
        <f ca="1">IF('$Data1'!E40="","","SIZING:ZONE,")</f>
        <v>SIZING:ZONE,</v>
      </c>
      <c r="B38" s="215" t="str">
        <f ca="1">IF(A38="","",'$Data1'!E40&amp;",")</f>
        <v>1,</v>
      </c>
      <c r="C38" s="216" t="e">
        <f ca="1">IF($B38="","",VLOOKUP('$Data1'!$B40,SYSTEMS!$B$9:$H$100,4,1)&amp;",")</f>
        <v>#N/A</v>
      </c>
      <c r="D38" s="216" t="e">
        <f ca="1">IF($B38="","",VLOOKUP('$Data1'!$B40,SYSTEMS!$B$9:$H$100,6,1)&amp;",")</f>
        <v>#N/A</v>
      </c>
      <c r="E38" s="217" t="e">
        <f ca="1">IF($B38="","",VLOOKUP('$Data1'!$B40,SYSTEMS!$B$9:$H$100,5,1)&amp;",")</f>
        <v>#N/A</v>
      </c>
      <c r="F38" s="218" t="e">
        <f ca="1">IF($B38="","",VLOOKUP('$Data1'!$B40,SYSTEMS!$B$9:$H$100,7,1)&amp;",")</f>
        <v>#N/A</v>
      </c>
      <c r="G38" s="215" t="e">
        <f ca="1">IF($B38="","",IF(AND(N('$Data1'!V40)&gt;0,N('$Data1'!W40)&gt;0),"Sum,",IF(N('$Data1'!V40)&gt;0,"Flow/Person,",IF(N('$Data1'!U40&gt;0),"Flow/Area,",""))))</f>
        <v>#N/A</v>
      </c>
      <c r="H38" s="219" t="e">
        <f ca="1">IF(OR($G38="Flow/Person,",$G38="Sum,"),N('$Data1'!V40)/1000,"")</f>
        <v>#N/A</v>
      </c>
      <c r="I38" s="215" t="str">
        <f t="shared" ca="1" si="0"/>
        <v>,</v>
      </c>
      <c r="J38" s="219" t="e">
        <f ca="1">IF($G38="Sum,",'$Data1'!W40/1000,IF($G38="Flow/Area,",MAX(N('$Data1'!W40)/1000,IF(N('$Data1'!P40)&gt;0,MIN(N('$Data1'!P40),N('$Data1'!K40))*N('$Data1'!U40)/3600,N('$Data1'!K40)*N('$Data1'!U40)/3600)),""))</f>
        <v>#N/A</v>
      </c>
      <c r="K38" s="215" t="str">
        <f t="shared" ca="1" si="9"/>
        <v>,</v>
      </c>
      <c r="L38" s="215" t="str">
        <f t="shared" ca="1" si="9"/>
        <v>,</v>
      </c>
      <c r="M38" s="220" t="str">
        <f ca="1">IF(A38="","",'$Misc'!B$13&amp;",")</f>
        <v>1.15,</v>
      </c>
      <c r="N38" s="220" t="str">
        <f ca="1">IF(A38="","",'$Misc'!B$12&amp;",")</f>
        <v>1.15,</v>
      </c>
      <c r="O38" s="215" t="str">
        <f t="shared" ca="1" si="6"/>
        <v>DesignDayWithLimit,</v>
      </c>
      <c r="P38" s="221" t="str">
        <f t="shared" ca="1" si="3"/>
        <v>,</v>
      </c>
      <c r="Q38" s="222" t="e">
        <f ca="1">IF($B38="","",IF('$Data1'!P40&gt;0,MIN('$Data1'!P40,'$Data1'!K40)*'$Data1'!Y40/3.6,'$Data1'!K40*'$Data1'!Y40/3.6)/1000)</f>
        <v>#VALUE!</v>
      </c>
      <c r="R38" s="215" t="str">
        <f t="shared" ca="1" si="8"/>
        <v>,</v>
      </c>
      <c r="S38" s="215" t="str">
        <f t="shared" ca="1" si="8"/>
        <v>,</v>
      </c>
      <c r="T38" s="215" t="str">
        <f t="shared" ca="1" si="8"/>
        <v>,</v>
      </c>
      <c r="U38" s="215" t="str">
        <f t="shared" ca="1" si="8"/>
        <v>,</v>
      </c>
      <c r="V38" s="215" t="str">
        <f t="shared" ca="1" si="8"/>
        <v>,</v>
      </c>
      <c r="W38" s="215" t="str">
        <f t="shared" ca="1" si="8"/>
        <v>,</v>
      </c>
      <c r="X38" s="215" t="str">
        <f t="shared" ca="1" si="7"/>
        <v>;</v>
      </c>
      <c r="Y38" s="190"/>
      <c r="Z38" s="190"/>
      <c r="AA38" s="190"/>
      <c r="AB38" s="190"/>
    </row>
    <row r="39" spans="1:28" ht="15">
      <c r="A39" s="215" t="str">
        <f ca="1">IF('$Data1'!E41="","","SIZING:ZONE,")</f>
        <v>SIZING:ZONE,</v>
      </c>
      <c r="B39" s="215" t="str">
        <f ca="1">IF(A39="","",'$Data1'!E41&amp;",")</f>
        <v>1,</v>
      </c>
      <c r="C39" s="216" t="e">
        <f ca="1">IF($B39="","",VLOOKUP('$Data1'!$B41,SYSTEMS!$B$9:$H$100,4,1)&amp;",")</f>
        <v>#N/A</v>
      </c>
      <c r="D39" s="216" t="e">
        <f ca="1">IF($B39="","",VLOOKUP('$Data1'!$B41,SYSTEMS!$B$9:$H$100,6,1)&amp;",")</f>
        <v>#N/A</v>
      </c>
      <c r="E39" s="217" t="e">
        <f ca="1">IF($B39="","",VLOOKUP('$Data1'!$B41,SYSTEMS!$B$9:$H$100,5,1)&amp;",")</f>
        <v>#N/A</v>
      </c>
      <c r="F39" s="218" t="e">
        <f ca="1">IF($B39="","",VLOOKUP('$Data1'!$B41,SYSTEMS!$B$9:$H$100,7,1)&amp;",")</f>
        <v>#N/A</v>
      </c>
      <c r="G39" s="215" t="str">
        <f ca="1">IF($B39="","",IF(AND(N('$Data1'!V41)&gt;0,N('$Data1'!W41)&gt;0),"Sum,",IF(N('$Data1'!V41)&gt;0,"Flow/Person,",IF(N('$Data1'!U41&gt;0),"Flow/Area,",""))))</f>
        <v>Flow/Person,</v>
      </c>
      <c r="H39" s="219">
        <f ca="1">IF(OR($G39="Flow/Person,",$G39="Sum,"),N('$Data1'!V41)/1000,"")</f>
        <v>0.06</v>
      </c>
      <c r="I39" s="215" t="str">
        <f t="shared" ca="1" si="0"/>
        <v>,</v>
      </c>
      <c r="J39" s="219" t="str">
        <f ca="1">IF($G39="Sum,",'$Data1'!W41/1000,IF($G39="Flow/Area,",MAX(N('$Data1'!W41)/1000,IF(N('$Data1'!P41)&gt;0,MIN(N('$Data1'!P41),N('$Data1'!K41))*N('$Data1'!U41)/3600,N('$Data1'!K41)*N('$Data1'!U41)/3600)),""))</f>
        <v/>
      </c>
      <c r="K39" s="215" t="str">
        <f t="shared" ca="1" si="9"/>
        <v>,</v>
      </c>
      <c r="L39" s="215" t="str">
        <f t="shared" ca="1" si="9"/>
        <v>,</v>
      </c>
      <c r="M39" s="220" t="str">
        <f ca="1">IF(A39="","",'$Misc'!B$13&amp;",")</f>
        <v>1.15,</v>
      </c>
      <c r="N39" s="220" t="str">
        <f ca="1">IF(A39="","",'$Misc'!B$12&amp;",")</f>
        <v>1.15,</v>
      </c>
      <c r="O39" s="215" t="str">
        <f t="shared" ca="1" si="6"/>
        <v>DesignDayWithLimit,</v>
      </c>
      <c r="P39" s="221" t="str">
        <f t="shared" ca="1" si="3"/>
        <v>,</v>
      </c>
      <c r="Q39" s="222" t="e">
        <f ca="1">IF($B39="","",IF('$Data1'!P41&gt;0,MIN('$Data1'!P41,'$Data1'!K41)*'$Data1'!Y41/3.6,'$Data1'!K41*'$Data1'!Y41/3.6)/1000)</f>
        <v>#VALUE!</v>
      </c>
      <c r="R39" s="215" t="str">
        <f t="shared" ca="1" si="8"/>
        <v>,</v>
      </c>
      <c r="S39" s="215" t="str">
        <f t="shared" ca="1" si="8"/>
        <v>,</v>
      </c>
      <c r="T39" s="215" t="str">
        <f t="shared" ca="1" si="8"/>
        <v>,</v>
      </c>
      <c r="U39" s="215" t="str">
        <f t="shared" ca="1" si="8"/>
        <v>,</v>
      </c>
      <c r="V39" s="215" t="str">
        <f t="shared" ca="1" si="8"/>
        <v>,</v>
      </c>
      <c r="W39" s="215" t="str">
        <f t="shared" ca="1" si="8"/>
        <v>,</v>
      </c>
      <c r="X39" s="215" t="str">
        <f t="shared" ca="1" si="7"/>
        <v>;</v>
      </c>
      <c r="Y39" s="190"/>
      <c r="Z39" s="190"/>
      <c r="AA39" s="190"/>
      <c r="AB39" s="190"/>
    </row>
    <row r="40" spans="1:28" ht="15">
      <c r="A40" s="215" t="str">
        <f ca="1">IF('$Data1'!E42="","","SIZING:ZONE,")</f>
        <v>SIZING:ZONE,</v>
      </c>
      <c r="B40" s="215" t="str">
        <f ca="1">IF(A40="","",'$Data1'!E42&amp;",")</f>
        <v>1,</v>
      </c>
      <c r="C40" s="216" t="e">
        <f ca="1">IF($B40="","",VLOOKUP('$Data1'!$B42,SYSTEMS!$B$9:$H$100,4,1)&amp;",")</f>
        <v>#N/A</v>
      </c>
      <c r="D40" s="216" t="e">
        <f ca="1">IF($B40="","",VLOOKUP('$Data1'!$B42,SYSTEMS!$B$9:$H$100,6,1)&amp;",")</f>
        <v>#N/A</v>
      </c>
      <c r="E40" s="217" t="e">
        <f ca="1">IF($B40="","",VLOOKUP('$Data1'!$B42,SYSTEMS!$B$9:$H$100,5,1)&amp;",")</f>
        <v>#N/A</v>
      </c>
      <c r="F40" s="218" t="e">
        <f ca="1">IF($B40="","",VLOOKUP('$Data1'!$B42,SYSTEMS!$B$9:$H$100,7,1)&amp;",")</f>
        <v>#N/A</v>
      </c>
      <c r="G40" s="215" t="str">
        <f ca="1">IF($B40="","",IF(AND(N('$Data1'!V42)&gt;0,N('$Data1'!W42)&gt;0),"Sum,",IF(N('$Data1'!V42)&gt;0,"Flow/Person,",IF(N('$Data1'!U42&gt;0),"Flow/Area,",""))))</f>
        <v>Flow/Person,</v>
      </c>
      <c r="H40" s="219">
        <f ca="1">IF(OR($G40="Flow/Person,",$G40="Sum,"),N('$Data1'!V42)/1000,"")</f>
        <v>0.06</v>
      </c>
      <c r="I40" s="215" t="str">
        <f t="shared" ca="1" si="0"/>
        <v>,</v>
      </c>
      <c r="J40" s="219" t="str">
        <f ca="1">IF($G40="Sum,",'$Data1'!W42/1000,IF($G40="Flow/Area,",MAX(N('$Data1'!W42)/1000,IF(N('$Data1'!P42)&gt;0,MIN(N('$Data1'!P42),N('$Data1'!K42))*N('$Data1'!U42)/3600,N('$Data1'!K42)*N('$Data1'!U42)/3600)),""))</f>
        <v/>
      </c>
      <c r="K40" s="215" t="str">
        <f t="shared" ca="1" si="9"/>
        <v>,</v>
      </c>
      <c r="L40" s="215" t="str">
        <f t="shared" ca="1" si="9"/>
        <v>,</v>
      </c>
      <c r="M40" s="220" t="str">
        <f ca="1">IF(A40="","",'$Misc'!B$13&amp;",")</f>
        <v>1.15,</v>
      </c>
      <c r="N40" s="220" t="str">
        <f ca="1">IF(A40="","",'$Misc'!B$12&amp;",")</f>
        <v>1.15,</v>
      </c>
      <c r="O40" s="215" t="str">
        <f t="shared" ca="1" si="6"/>
        <v>DesignDayWithLimit,</v>
      </c>
      <c r="P40" s="221" t="str">
        <f t="shared" ca="1" si="3"/>
        <v>,</v>
      </c>
      <c r="Q40" s="222" t="e">
        <f ca="1">IF($B40="","",IF('$Data1'!P42&gt;0,MIN('$Data1'!P42,'$Data1'!K42)*'$Data1'!Y42/3.6,'$Data1'!K42*'$Data1'!Y42/3.6)/1000)</f>
        <v>#VALUE!</v>
      </c>
      <c r="R40" s="215" t="str">
        <f t="shared" ca="1" si="8"/>
        <v>,</v>
      </c>
      <c r="S40" s="215" t="str">
        <f t="shared" ca="1" si="8"/>
        <v>,</v>
      </c>
      <c r="T40" s="215" t="str">
        <f t="shared" ca="1" si="8"/>
        <v>,</v>
      </c>
      <c r="U40" s="215" t="str">
        <f t="shared" ca="1" si="8"/>
        <v>,</v>
      </c>
      <c r="V40" s="215" t="str">
        <f t="shared" ca="1" si="8"/>
        <v>,</v>
      </c>
      <c r="W40" s="215" t="str">
        <f t="shared" ca="1" si="8"/>
        <v>,</v>
      </c>
      <c r="X40" s="215" t="str">
        <f t="shared" ca="1" si="7"/>
        <v>;</v>
      </c>
      <c r="Y40" s="190"/>
      <c r="Z40" s="190"/>
      <c r="AA40" s="190"/>
      <c r="AB40" s="190"/>
    </row>
    <row r="41" spans="1:28" ht="15">
      <c r="A41" s="215" t="str">
        <f ca="1">IF('$Data1'!E43="","","SIZING:ZONE,")</f>
        <v>SIZING:ZONE,</v>
      </c>
      <c r="B41" s="215" t="str">
        <f ca="1">IF(A41="","",'$Data1'!E43&amp;",")</f>
        <v>1,</v>
      </c>
      <c r="C41" s="216" t="e">
        <f ca="1">IF($B41="","",VLOOKUP('$Data1'!$B43,SYSTEMS!$B$9:$H$100,4,1)&amp;",")</f>
        <v>#N/A</v>
      </c>
      <c r="D41" s="216" t="e">
        <f ca="1">IF($B41="","",VLOOKUP('$Data1'!$B43,SYSTEMS!$B$9:$H$100,6,1)&amp;",")</f>
        <v>#N/A</v>
      </c>
      <c r="E41" s="217" t="e">
        <f ca="1">IF($B41="","",VLOOKUP('$Data1'!$B43,SYSTEMS!$B$9:$H$100,5,1)&amp;",")</f>
        <v>#N/A</v>
      </c>
      <c r="F41" s="218" t="e">
        <f ca="1">IF($B41="","",VLOOKUP('$Data1'!$B43,SYSTEMS!$B$9:$H$100,7,1)&amp;",")</f>
        <v>#N/A</v>
      </c>
      <c r="G41" s="215" t="str">
        <f ca="1">IF($B41="","",IF(AND(N('$Data1'!V43)&gt;0,N('$Data1'!W43)&gt;0),"Sum,",IF(N('$Data1'!V43)&gt;0,"Flow/Person,",IF(N('$Data1'!U43&gt;0),"Flow/Area,",""))))</f>
        <v>Flow/Person,</v>
      </c>
      <c r="H41" s="219">
        <f ca="1">IF(OR($G41="Flow/Person,",$G41="Sum,"),N('$Data1'!V43)/1000,"")</f>
        <v>0.06</v>
      </c>
      <c r="I41" s="215" t="str">
        <f t="shared" ca="1" si="0"/>
        <v>,</v>
      </c>
      <c r="J41" s="219" t="str">
        <f ca="1">IF($G41="Sum,",'$Data1'!W43/1000,IF($G41="Flow/Area,",MAX(N('$Data1'!W43)/1000,IF(N('$Data1'!P43)&gt;0,MIN(N('$Data1'!P43),N('$Data1'!K43))*N('$Data1'!U43)/3600,N('$Data1'!K43)*N('$Data1'!U43)/3600)),""))</f>
        <v/>
      </c>
      <c r="K41" s="215" t="str">
        <f t="shared" ca="1" si="9"/>
        <v>,</v>
      </c>
      <c r="L41" s="215" t="str">
        <f t="shared" ca="1" si="9"/>
        <v>,</v>
      </c>
      <c r="M41" s="220" t="str">
        <f ca="1">IF(A41="","",'$Misc'!B$13&amp;",")</f>
        <v>1.15,</v>
      </c>
      <c r="N41" s="220" t="str">
        <f ca="1">IF(A41="","",'$Misc'!B$12&amp;",")</f>
        <v>1.15,</v>
      </c>
      <c r="O41" s="215" t="str">
        <f t="shared" ca="1" si="6"/>
        <v>DesignDayWithLimit,</v>
      </c>
      <c r="P41" s="221" t="str">
        <f t="shared" ca="1" si="3"/>
        <v>,</v>
      </c>
      <c r="Q41" s="222" t="e">
        <f ca="1">IF($B41="","",IF('$Data1'!P43&gt;0,MIN('$Data1'!P43,'$Data1'!K43)*'$Data1'!Y43/3.6,'$Data1'!K43*'$Data1'!Y43/3.6)/1000)</f>
        <v>#VALUE!</v>
      </c>
      <c r="R41" s="215" t="str">
        <f t="shared" ca="1" si="8"/>
        <v>,</v>
      </c>
      <c r="S41" s="215" t="str">
        <f t="shared" ca="1" si="8"/>
        <v>,</v>
      </c>
      <c r="T41" s="215" t="str">
        <f t="shared" ca="1" si="8"/>
        <v>,</v>
      </c>
      <c r="U41" s="215" t="str">
        <f t="shared" ca="1" si="8"/>
        <v>,</v>
      </c>
      <c r="V41" s="215" t="str">
        <f t="shared" ca="1" si="8"/>
        <v>,</v>
      </c>
      <c r="W41" s="215" t="str">
        <f t="shared" ca="1" si="8"/>
        <v>,</v>
      </c>
      <c r="X41" s="215" t="str">
        <f t="shared" ca="1" si="7"/>
        <v>;</v>
      </c>
      <c r="Y41" s="190"/>
      <c r="Z41" s="190"/>
      <c r="AA41" s="190"/>
      <c r="AB41" s="190"/>
    </row>
    <row r="42" spans="1:28" ht="15">
      <c r="A42" s="215" t="str">
        <f ca="1">IF('$Data1'!E44="","","SIZING:ZONE,")</f>
        <v>SIZING:ZONE,</v>
      </c>
      <c r="B42" s="215" t="str">
        <f ca="1">IF(A42="","",'$Data1'!E44&amp;",")</f>
        <v>1,</v>
      </c>
      <c r="C42" s="216" t="e">
        <f ca="1">IF($B42="","",VLOOKUP('$Data1'!$B44,SYSTEMS!$B$9:$H$100,4,1)&amp;",")</f>
        <v>#N/A</v>
      </c>
      <c r="D42" s="216" t="e">
        <f ca="1">IF($B42="","",VLOOKUP('$Data1'!$B44,SYSTEMS!$B$9:$H$100,6,1)&amp;",")</f>
        <v>#N/A</v>
      </c>
      <c r="E42" s="217" t="e">
        <f ca="1">IF($B42="","",VLOOKUP('$Data1'!$B44,SYSTEMS!$B$9:$H$100,5,1)&amp;",")</f>
        <v>#N/A</v>
      </c>
      <c r="F42" s="218" t="e">
        <f ca="1">IF($B42="","",VLOOKUP('$Data1'!$B44,SYSTEMS!$B$9:$H$100,7,1)&amp;",")</f>
        <v>#N/A</v>
      </c>
      <c r="G42" s="215" t="str">
        <f ca="1">IF($B42="","",IF(AND(N('$Data1'!V44)&gt;0,N('$Data1'!W44)&gt;0),"Sum,",IF(N('$Data1'!V44)&gt;0,"Flow/Person,",IF(N('$Data1'!U44&gt;0),"Flow/Area,",""))))</f>
        <v>Flow/Area,</v>
      </c>
      <c r="H42" s="219" t="str">
        <f ca="1">IF(OR($G42="Flow/Person,",$G42="Sum,"),N('$Data1'!V44)/1000,"")</f>
        <v/>
      </c>
      <c r="I42" s="215" t="str">
        <f t="shared" ca="1" si="0"/>
        <v>,</v>
      </c>
      <c r="J42" s="219">
        <f ca="1">IF($G42="Sum,",'$Data1'!W44/1000,IF($G42="Flow/Area,",MAX(N('$Data1'!W44)/1000,IF(N('$Data1'!P44)&gt;0,MIN(N('$Data1'!P44),N('$Data1'!K44))*N('$Data1'!U44)/3600,N('$Data1'!K44)*N('$Data1'!U44)/3600)),""))</f>
        <v>0</v>
      </c>
      <c r="K42" s="215" t="str">
        <f t="shared" ca="1" si="9"/>
        <v>,</v>
      </c>
      <c r="L42" s="215" t="str">
        <f t="shared" ca="1" si="9"/>
        <v>,</v>
      </c>
      <c r="M42" s="220" t="str">
        <f ca="1">IF(A42="","",'$Misc'!B$13&amp;",")</f>
        <v>1.15,</v>
      </c>
      <c r="N42" s="220" t="str">
        <f ca="1">IF(A42="","",'$Misc'!B$12&amp;",")</f>
        <v>1.15,</v>
      </c>
      <c r="O42" s="215" t="str">
        <f t="shared" ca="1" si="6"/>
        <v>DesignDayWithLimit,</v>
      </c>
      <c r="P42" s="221" t="str">
        <f t="shared" ca="1" si="3"/>
        <v>,</v>
      </c>
      <c r="Q42" s="222" t="e">
        <f ca="1">IF($B42="","",IF('$Data1'!P44&gt;0,MIN('$Data1'!P44,'$Data1'!K44)*'$Data1'!Y44/3.6,'$Data1'!K44*'$Data1'!Y44/3.6)/1000)</f>
        <v>#VALUE!</v>
      </c>
      <c r="R42" s="215" t="str">
        <f t="shared" ca="1" si="8"/>
        <v>,</v>
      </c>
      <c r="S42" s="215" t="str">
        <f t="shared" ca="1" si="8"/>
        <v>,</v>
      </c>
      <c r="T42" s="215" t="str">
        <f t="shared" ca="1" si="8"/>
        <v>,</v>
      </c>
      <c r="U42" s="215" t="str">
        <f t="shared" ca="1" si="8"/>
        <v>,</v>
      </c>
      <c r="V42" s="215" t="str">
        <f t="shared" ca="1" si="8"/>
        <v>,</v>
      </c>
      <c r="W42" s="215" t="str">
        <f t="shared" ca="1" si="8"/>
        <v>,</v>
      </c>
      <c r="X42" s="215" t="str">
        <f t="shared" ca="1" si="7"/>
        <v>;</v>
      </c>
      <c r="Y42" s="190"/>
      <c r="Z42" s="190"/>
      <c r="AA42" s="190"/>
      <c r="AB42" s="190"/>
    </row>
    <row r="43" spans="1:28" ht="15">
      <c r="A43" s="215" t="str">
        <f ca="1">IF('$Data1'!E45="","","SIZING:ZONE,")</f>
        <v>SIZING:ZONE,</v>
      </c>
      <c r="B43" s="215" t="str">
        <f ca="1">IF(A43="","",'$Data1'!E45&amp;",")</f>
        <v>1,</v>
      </c>
      <c r="C43" s="216" t="e">
        <f ca="1">IF($B43="","",VLOOKUP('$Data1'!$B45,SYSTEMS!$B$9:$H$100,4,1)&amp;",")</f>
        <v>#N/A</v>
      </c>
      <c r="D43" s="216" t="e">
        <f ca="1">IF($B43="","",VLOOKUP('$Data1'!$B45,SYSTEMS!$B$9:$H$100,6,1)&amp;",")</f>
        <v>#N/A</v>
      </c>
      <c r="E43" s="217" t="e">
        <f ca="1">IF($B43="","",VLOOKUP('$Data1'!$B45,SYSTEMS!$B$9:$H$100,5,1)&amp;",")</f>
        <v>#N/A</v>
      </c>
      <c r="F43" s="218" t="e">
        <f ca="1">IF($B43="","",VLOOKUP('$Data1'!$B45,SYSTEMS!$B$9:$H$100,7,1)&amp;",")</f>
        <v>#N/A</v>
      </c>
      <c r="G43" s="215" t="str">
        <f ca="1">IF($B43="","",IF(AND(N('$Data1'!V45)&gt;0,N('$Data1'!W45)&gt;0),"Sum,",IF(N('$Data1'!V45)&gt;0,"Flow/Person,",IF(N('$Data1'!U45&gt;0),"Flow/Area,",""))))</f>
        <v>Flow/Area,</v>
      </c>
      <c r="H43" s="219" t="str">
        <f ca="1">IF(OR($G43="Flow/Person,",$G43="Sum,"),N('$Data1'!V45)/1000,"")</f>
        <v/>
      </c>
      <c r="I43" s="215" t="str">
        <f t="shared" ca="1" si="0"/>
        <v>,</v>
      </c>
      <c r="J43" s="219">
        <f ca="1">IF($G43="Sum,",'$Data1'!W45/1000,IF($G43="Flow/Area,",MAX(N('$Data1'!W45)/1000,IF(N('$Data1'!P45)&gt;0,MIN(N('$Data1'!P45),N('$Data1'!K45))*N('$Data1'!U45)/3600,N('$Data1'!K45)*N('$Data1'!U45)/3600)),""))</f>
        <v>0</v>
      </c>
      <c r="K43" s="215" t="str">
        <f t="shared" ca="1" si="9"/>
        <v>,</v>
      </c>
      <c r="L43" s="215" t="str">
        <f t="shared" ca="1" si="9"/>
        <v>,</v>
      </c>
      <c r="M43" s="220" t="str">
        <f ca="1">IF(A43="","",'$Misc'!B$13&amp;",")</f>
        <v>1.15,</v>
      </c>
      <c r="N43" s="220" t="str">
        <f ca="1">IF(A43="","",'$Misc'!B$12&amp;",")</f>
        <v>1.15,</v>
      </c>
      <c r="O43" s="215" t="str">
        <f t="shared" ca="1" si="6"/>
        <v>DesignDayWithLimit,</v>
      </c>
      <c r="P43" s="221" t="str">
        <f t="shared" ca="1" si="3"/>
        <v>,</v>
      </c>
      <c r="Q43" s="222" t="e">
        <f ca="1">IF($B43="","",IF('$Data1'!P45&gt;0,MIN('$Data1'!P45,'$Data1'!K45)*'$Data1'!Y45/3.6,'$Data1'!K45*'$Data1'!Y45/3.6)/1000)</f>
        <v>#VALUE!</v>
      </c>
      <c r="R43" s="215" t="str">
        <f t="shared" ca="1" si="8"/>
        <v>,</v>
      </c>
      <c r="S43" s="215" t="str">
        <f t="shared" ca="1" si="8"/>
        <v>,</v>
      </c>
      <c r="T43" s="215" t="str">
        <f t="shared" ca="1" si="8"/>
        <v>,</v>
      </c>
      <c r="U43" s="215" t="str">
        <f t="shared" ca="1" si="8"/>
        <v>,</v>
      </c>
      <c r="V43" s="215" t="str">
        <f t="shared" ca="1" si="8"/>
        <v>,</v>
      </c>
      <c r="W43" s="215" t="str">
        <f t="shared" ca="1" si="8"/>
        <v>,</v>
      </c>
      <c r="X43" s="215" t="str">
        <f t="shared" ca="1" si="7"/>
        <v>;</v>
      </c>
      <c r="Y43" s="190"/>
      <c r="Z43" s="190"/>
      <c r="AA43" s="190"/>
      <c r="AB43" s="190"/>
    </row>
    <row r="44" spans="1:28" ht="15">
      <c r="A44" s="215" t="str">
        <f ca="1">IF('$Data1'!E46="","","SIZING:ZONE,")</f>
        <v>SIZING:ZONE,</v>
      </c>
      <c r="B44" s="215" t="str">
        <f ca="1">IF(A44="","",'$Data1'!E46&amp;",")</f>
        <v>1,</v>
      </c>
      <c r="C44" s="216" t="e">
        <f ca="1">IF($B44="","",VLOOKUP('$Data1'!$B46,SYSTEMS!$B$9:$H$100,4,1)&amp;",")</f>
        <v>#N/A</v>
      </c>
      <c r="D44" s="216" t="e">
        <f ca="1">IF($B44="","",VLOOKUP('$Data1'!$B46,SYSTEMS!$B$9:$H$100,6,1)&amp;",")</f>
        <v>#N/A</v>
      </c>
      <c r="E44" s="217" t="e">
        <f ca="1">IF($B44="","",VLOOKUP('$Data1'!$B46,SYSTEMS!$B$9:$H$100,5,1)&amp;",")</f>
        <v>#N/A</v>
      </c>
      <c r="F44" s="218" t="e">
        <f ca="1">IF($B44="","",VLOOKUP('$Data1'!$B46,SYSTEMS!$B$9:$H$100,7,1)&amp;",")</f>
        <v>#N/A</v>
      </c>
      <c r="G44" s="215" t="str">
        <f ca="1">IF($B44="","",IF(AND(N('$Data1'!V46)&gt;0,N('$Data1'!W46)&gt;0),"Sum,",IF(N('$Data1'!V46)&gt;0,"Flow/Person,",IF(N('$Data1'!U46&gt;0),"Flow/Area,",""))))</f>
        <v>Flow/Area,</v>
      </c>
      <c r="H44" s="219" t="str">
        <f ca="1">IF(OR($G44="Flow/Person,",$G44="Sum,"),N('$Data1'!V46)/1000,"")</f>
        <v/>
      </c>
      <c r="I44" s="215" t="str">
        <f t="shared" ca="1" si="0"/>
        <v>,</v>
      </c>
      <c r="J44" s="219">
        <f ca="1">IF($G44="Sum,",'$Data1'!W46/1000,IF($G44="Flow/Area,",MAX(N('$Data1'!W46)/1000,IF(N('$Data1'!P46)&gt;0,MIN(N('$Data1'!P46),N('$Data1'!K46))*N('$Data1'!U46)/3600,N('$Data1'!K46)*N('$Data1'!U46)/3600)),""))</f>
        <v>0</v>
      </c>
      <c r="K44" s="215" t="str">
        <f t="shared" ca="1" si="9"/>
        <v>,</v>
      </c>
      <c r="L44" s="215" t="str">
        <f t="shared" ca="1" si="9"/>
        <v>,</v>
      </c>
      <c r="M44" s="220" t="str">
        <f ca="1">IF(A44="","",'$Misc'!B$13&amp;",")</f>
        <v>1.15,</v>
      </c>
      <c r="N44" s="220" t="str">
        <f ca="1">IF(A44="","",'$Misc'!B$12&amp;",")</f>
        <v>1.15,</v>
      </c>
      <c r="O44" s="215" t="str">
        <f t="shared" ca="1" si="6"/>
        <v>DesignDayWithLimit,</v>
      </c>
      <c r="P44" s="221" t="str">
        <f t="shared" ca="1" si="3"/>
        <v>,</v>
      </c>
      <c r="Q44" s="222" t="e">
        <f ca="1">IF($B44="","",IF('$Data1'!P46&gt;0,MIN('$Data1'!P46,'$Data1'!K46)*'$Data1'!Y46/3.6,'$Data1'!K46*'$Data1'!Y46/3.6)/1000)</f>
        <v>#VALUE!</v>
      </c>
      <c r="R44" s="215" t="str">
        <f t="shared" ca="1" si="8"/>
        <v>,</v>
      </c>
      <c r="S44" s="215" t="str">
        <f t="shared" ca="1" si="8"/>
        <v>,</v>
      </c>
      <c r="T44" s="215" t="str">
        <f t="shared" ca="1" si="8"/>
        <v>,</v>
      </c>
      <c r="U44" s="215" t="str">
        <f t="shared" ca="1" si="8"/>
        <v>,</v>
      </c>
      <c r="V44" s="215" t="str">
        <f t="shared" ca="1" si="8"/>
        <v>,</v>
      </c>
      <c r="W44" s="215" t="str">
        <f t="shared" ca="1" si="8"/>
        <v>,</v>
      </c>
      <c r="X44" s="215" t="str">
        <f t="shared" ca="1" si="7"/>
        <v>;</v>
      </c>
      <c r="Y44" s="190"/>
      <c r="Z44" s="190"/>
      <c r="AA44" s="190"/>
      <c r="AB44" s="190"/>
    </row>
    <row r="45" spans="1:28" ht="15">
      <c r="A45" s="215" t="str">
        <f ca="1">IF('$Data1'!E47="","","SIZING:ZONE,")</f>
        <v>SIZING:ZONE,</v>
      </c>
      <c r="B45" s="215" t="str">
        <f ca="1">IF(A45="","",'$Data1'!E47&amp;",")</f>
        <v>1,</v>
      </c>
      <c r="C45" s="216" t="e">
        <f ca="1">IF($B45="","",VLOOKUP('$Data1'!$B47,SYSTEMS!$B$9:$H$100,4,1)&amp;",")</f>
        <v>#N/A</v>
      </c>
      <c r="D45" s="216" t="e">
        <f ca="1">IF($B45="","",VLOOKUP('$Data1'!$B47,SYSTEMS!$B$9:$H$100,6,1)&amp;",")</f>
        <v>#N/A</v>
      </c>
      <c r="E45" s="217" t="e">
        <f ca="1">IF($B45="","",VLOOKUP('$Data1'!$B47,SYSTEMS!$B$9:$H$100,5,1)&amp;",")</f>
        <v>#N/A</v>
      </c>
      <c r="F45" s="218" t="e">
        <f ca="1">IF($B45="","",VLOOKUP('$Data1'!$B47,SYSTEMS!$B$9:$H$100,7,1)&amp;",")</f>
        <v>#N/A</v>
      </c>
      <c r="G45" s="215" t="str">
        <f ca="1">IF($B45="","",IF(AND(N('$Data1'!V47)&gt;0,N('$Data1'!W47)&gt;0),"Sum,",IF(N('$Data1'!V47)&gt;0,"Flow/Person,",IF(N('$Data1'!U47&gt;0),"Flow/Area,",""))))</f>
        <v>Flow/Area,</v>
      </c>
      <c r="H45" s="219" t="str">
        <f ca="1">IF(OR($G45="Flow/Person,",$G45="Sum,"),N('$Data1'!V47)/1000,"")</f>
        <v/>
      </c>
      <c r="I45" s="215" t="str">
        <f t="shared" ca="1" si="0"/>
        <v>,</v>
      </c>
      <c r="J45" s="219">
        <f ca="1">IF($G45="Sum,",'$Data1'!W47/1000,IF($G45="Flow/Area,",MAX(N('$Data1'!W47)/1000,IF(N('$Data1'!P47)&gt;0,MIN(N('$Data1'!P47),N('$Data1'!K47))*N('$Data1'!U47)/3600,N('$Data1'!K47)*N('$Data1'!U47)/3600)),""))</f>
        <v>0</v>
      </c>
      <c r="K45" s="215" t="str">
        <f t="shared" ca="1" si="9"/>
        <v>,</v>
      </c>
      <c r="L45" s="215" t="str">
        <f t="shared" ca="1" si="9"/>
        <v>,</v>
      </c>
      <c r="M45" s="220" t="str">
        <f ca="1">IF(A45="","",'$Misc'!B$13&amp;",")</f>
        <v>1.15,</v>
      </c>
      <c r="N45" s="220" t="str">
        <f ca="1">IF(A45="","",'$Misc'!B$12&amp;",")</f>
        <v>1.15,</v>
      </c>
      <c r="O45" s="215" t="str">
        <f t="shared" ca="1" si="6"/>
        <v>DesignDayWithLimit,</v>
      </c>
      <c r="P45" s="221" t="str">
        <f t="shared" ca="1" si="3"/>
        <v>,</v>
      </c>
      <c r="Q45" s="222" t="e">
        <f ca="1">IF($B45="","",IF('$Data1'!P47&gt;0,MIN('$Data1'!P47,'$Data1'!K47)*'$Data1'!Y47/3.6,'$Data1'!K47*'$Data1'!Y47/3.6)/1000)</f>
        <v>#VALUE!</v>
      </c>
      <c r="R45" s="215" t="str">
        <f t="shared" ca="1" si="8"/>
        <v>,</v>
      </c>
      <c r="S45" s="215" t="str">
        <f t="shared" ca="1" si="8"/>
        <v>,</v>
      </c>
      <c r="T45" s="215" t="str">
        <f t="shared" ca="1" si="8"/>
        <v>,</v>
      </c>
      <c r="U45" s="215" t="str">
        <f t="shared" ca="1" si="8"/>
        <v>,</v>
      </c>
      <c r="V45" s="215" t="str">
        <f t="shared" ca="1" si="8"/>
        <v>,</v>
      </c>
      <c r="W45" s="215" t="str">
        <f t="shared" ca="1" si="8"/>
        <v>,</v>
      </c>
      <c r="X45" s="215" t="str">
        <f t="shared" ca="1" si="7"/>
        <v>;</v>
      </c>
      <c r="Y45" s="190"/>
      <c r="Z45" s="190"/>
      <c r="AA45" s="190"/>
      <c r="AB45" s="190"/>
    </row>
    <row r="46" spans="1:28" ht="15">
      <c r="A46" s="215" t="str">
        <f ca="1">IF('$Data1'!E48="","","SIZING:ZONE,")</f>
        <v>SIZING:ZONE,</v>
      </c>
      <c r="B46" s="215" t="str">
        <f ca="1">IF(A46="","",'$Data1'!E48&amp;",")</f>
        <v>1,</v>
      </c>
      <c r="C46" s="216" t="e">
        <f ca="1">IF($B46="","",VLOOKUP('$Data1'!$B48,SYSTEMS!$B$9:$H$100,4,1)&amp;",")</f>
        <v>#N/A</v>
      </c>
      <c r="D46" s="216" t="e">
        <f ca="1">IF($B46="","",VLOOKUP('$Data1'!$B48,SYSTEMS!$B$9:$H$100,6,1)&amp;",")</f>
        <v>#N/A</v>
      </c>
      <c r="E46" s="217" t="e">
        <f ca="1">IF($B46="","",VLOOKUP('$Data1'!$B48,SYSTEMS!$B$9:$H$100,5,1)&amp;",")</f>
        <v>#N/A</v>
      </c>
      <c r="F46" s="218" t="e">
        <f ca="1">IF($B46="","",VLOOKUP('$Data1'!$B48,SYSTEMS!$B$9:$H$100,7,1)&amp;",")</f>
        <v>#N/A</v>
      </c>
      <c r="G46" s="215" t="str">
        <f ca="1">IF($B46="","",IF(AND(N('$Data1'!V48)&gt;0,N('$Data1'!W48)&gt;0),"Sum,",IF(N('$Data1'!V48)&gt;0,"Flow/Person,",IF(N('$Data1'!U48&gt;0),"Flow/Area,",""))))</f>
        <v>Flow/Area,</v>
      </c>
      <c r="H46" s="219" t="str">
        <f ca="1">IF(OR($G46="Flow/Person,",$G46="Sum,"),N('$Data1'!V48)/1000,"")</f>
        <v/>
      </c>
      <c r="I46" s="215" t="str">
        <f t="shared" ca="1" si="0"/>
        <v>,</v>
      </c>
      <c r="J46" s="219">
        <f ca="1">IF($G46="Sum,",'$Data1'!W48/1000,IF($G46="Flow/Area,",MAX(N('$Data1'!W48)/1000,IF(N('$Data1'!P48)&gt;0,MIN(N('$Data1'!P48),N('$Data1'!K48))*N('$Data1'!U48)/3600,N('$Data1'!K48)*N('$Data1'!U48)/3600)),""))</f>
        <v>0</v>
      </c>
      <c r="K46" s="215" t="str">
        <f t="shared" ca="1" si="9"/>
        <v>,</v>
      </c>
      <c r="L46" s="215" t="str">
        <f t="shared" ca="1" si="9"/>
        <v>,</v>
      </c>
      <c r="M46" s="220" t="str">
        <f ca="1">IF(A46="","",'$Misc'!B$13&amp;",")</f>
        <v>1.15,</v>
      </c>
      <c r="N46" s="220" t="str">
        <f ca="1">IF(A46="","",'$Misc'!B$12&amp;",")</f>
        <v>1.15,</v>
      </c>
      <c r="O46" s="215" t="str">
        <f t="shared" ca="1" si="6"/>
        <v>DesignDayWithLimit,</v>
      </c>
      <c r="P46" s="221" t="str">
        <f t="shared" ca="1" si="3"/>
        <v>,</v>
      </c>
      <c r="Q46" s="222" t="e">
        <f ca="1">IF($B46="","",IF('$Data1'!P48&gt;0,MIN('$Data1'!P48,'$Data1'!K48)*'$Data1'!Y48/3.6,'$Data1'!K48*'$Data1'!Y48/3.6)/1000)</f>
        <v>#VALUE!</v>
      </c>
      <c r="R46" s="215" t="str">
        <f t="shared" ca="1" si="8"/>
        <v>,</v>
      </c>
      <c r="S46" s="215" t="str">
        <f t="shared" ca="1" si="8"/>
        <v>,</v>
      </c>
      <c r="T46" s="215" t="str">
        <f t="shared" ca="1" si="8"/>
        <v>,</v>
      </c>
      <c r="U46" s="215" t="str">
        <f t="shared" ca="1" si="8"/>
        <v>,</v>
      </c>
      <c r="V46" s="215" t="str">
        <f t="shared" ca="1" si="8"/>
        <v>,</v>
      </c>
      <c r="W46" s="215" t="str">
        <f t="shared" ca="1" si="8"/>
        <v>,</v>
      </c>
      <c r="X46" s="215" t="str">
        <f t="shared" ca="1" si="7"/>
        <v>;</v>
      </c>
      <c r="Y46" s="190"/>
      <c r="Z46" s="190"/>
      <c r="AA46" s="190"/>
      <c r="AB46" s="190"/>
    </row>
    <row r="47" spans="1:28" ht="15">
      <c r="A47" s="215" t="str">
        <f ca="1">IF('$Data1'!E49="","","SIZING:ZONE,")</f>
        <v>SIZING:ZONE,</v>
      </c>
      <c r="B47" s="215" t="str">
        <f ca="1">IF(A47="","",'$Data1'!E49&amp;",")</f>
        <v>1,</v>
      </c>
      <c r="C47" s="216" t="e">
        <f ca="1">IF($B47="","",VLOOKUP('$Data1'!$B49,SYSTEMS!$B$9:$H$100,4,1)&amp;",")</f>
        <v>#N/A</v>
      </c>
      <c r="D47" s="216" t="e">
        <f ca="1">IF($B47="","",VLOOKUP('$Data1'!$B49,SYSTEMS!$B$9:$H$100,6,1)&amp;",")</f>
        <v>#N/A</v>
      </c>
      <c r="E47" s="217" t="e">
        <f ca="1">IF($B47="","",VLOOKUP('$Data1'!$B49,SYSTEMS!$B$9:$H$100,5,1)&amp;",")</f>
        <v>#N/A</v>
      </c>
      <c r="F47" s="218" t="e">
        <f ca="1">IF($B47="","",VLOOKUP('$Data1'!$B49,SYSTEMS!$B$9:$H$100,7,1)&amp;",")</f>
        <v>#N/A</v>
      </c>
      <c r="G47" s="215" t="str">
        <f ca="1">IF($B47="","",IF(AND(N('$Data1'!V49)&gt;0,N('$Data1'!W49)&gt;0),"Sum,",IF(N('$Data1'!V49)&gt;0,"Flow/Person,",IF(N('$Data1'!U49&gt;0),"Flow/Area,",""))))</f>
        <v>Flow/Area,</v>
      </c>
      <c r="H47" s="219" t="str">
        <f ca="1">IF(OR($G47="Flow/Person,",$G47="Sum,"),N('$Data1'!V49)/1000,"")</f>
        <v/>
      </c>
      <c r="I47" s="215" t="str">
        <f t="shared" ca="1" si="0"/>
        <v>,</v>
      </c>
      <c r="J47" s="219">
        <f ca="1">IF($G47="Sum,",'$Data1'!W49/1000,IF($G47="Flow/Area,",MAX(N('$Data1'!W49)/1000,IF(N('$Data1'!P49)&gt;0,MIN(N('$Data1'!P49),N('$Data1'!K49))*N('$Data1'!U49)/3600,N('$Data1'!K49)*N('$Data1'!U49)/3600)),""))</f>
        <v>0</v>
      </c>
      <c r="K47" s="215" t="str">
        <f t="shared" ca="1" si="9"/>
        <v>,</v>
      </c>
      <c r="L47" s="215" t="str">
        <f t="shared" ca="1" si="9"/>
        <v>,</v>
      </c>
      <c r="M47" s="220" t="str">
        <f ca="1">IF(A47="","",'$Misc'!B$13&amp;",")</f>
        <v>1.15,</v>
      </c>
      <c r="N47" s="220" t="str">
        <f ca="1">IF(A47="","",'$Misc'!B$12&amp;",")</f>
        <v>1.15,</v>
      </c>
      <c r="O47" s="215" t="str">
        <f t="shared" ca="1" si="6"/>
        <v>DesignDayWithLimit,</v>
      </c>
      <c r="P47" s="221" t="str">
        <f t="shared" ca="1" si="3"/>
        <v>,</v>
      </c>
      <c r="Q47" s="222" t="e">
        <f ca="1">IF($B47="","",IF('$Data1'!P49&gt;0,MIN('$Data1'!P49,'$Data1'!K49)*'$Data1'!Y49/3.6,'$Data1'!K49*'$Data1'!Y49/3.6)/1000)</f>
        <v>#VALUE!</v>
      </c>
      <c r="R47" s="215" t="str">
        <f t="shared" ca="1" si="8"/>
        <v>,</v>
      </c>
      <c r="S47" s="215" t="str">
        <f t="shared" ca="1" si="8"/>
        <v>,</v>
      </c>
      <c r="T47" s="215" t="str">
        <f t="shared" ca="1" si="8"/>
        <v>,</v>
      </c>
      <c r="U47" s="215" t="str">
        <f t="shared" ca="1" si="8"/>
        <v>,</v>
      </c>
      <c r="V47" s="215" t="str">
        <f t="shared" ca="1" si="8"/>
        <v>,</v>
      </c>
      <c r="W47" s="215" t="str">
        <f t="shared" ca="1" si="8"/>
        <v>,</v>
      </c>
      <c r="X47" s="215" t="str">
        <f t="shared" ca="1" si="7"/>
        <v>;</v>
      </c>
      <c r="Y47" s="190"/>
      <c r="Z47" s="190"/>
      <c r="AA47" s="190"/>
      <c r="AB47" s="190"/>
    </row>
    <row r="48" spans="1:28" ht="15">
      <c r="A48" s="215" t="str">
        <f ca="1">IF('$Data1'!E50="","","SIZING:ZONE,")</f>
        <v>SIZING:ZONE,</v>
      </c>
      <c r="B48" s="215" t="str">
        <f ca="1">IF(A48="","",'$Data1'!E50&amp;",")</f>
        <v>1,</v>
      </c>
      <c r="C48" s="216" t="e">
        <f ca="1">IF($B48="","",VLOOKUP('$Data1'!$B50,SYSTEMS!$B$9:$H$100,4,1)&amp;",")</f>
        <v>#N/A</v>
      </c>
      <c r="D48" s="216" t="e">
        <f ca="1">IF($B48="","",VLOOKUP('$Data1'!$B50,SYSTEMS!$B$9:$H$100,6,1)&amp;",")</f>
        <v>#N/A</v>
      </c>
      <c r="E48" s="217" t="e">
        <f ca="1">IF($B48="","",VLOOKUP('$Data1'!$B50,SYSTEMS!$B$9:$H$100,5,1)&amp;",")</f>
        <v>#N/A</v>
      </c>
      <c r="F48" s="218" t="e">
        <f ca="1">IF($B48="","",VLOOKUP('$Data1'!$B50,SYSTEMS!$B$9:$H$100,7,1)&amp;",")</f>
        <v>#N/A</v>
      </c>
      <c r="G48" s="215" t="str">
        <f ca="1">IF($B48="","",IF(AND(N('$Data1'!V50)&gt;0,N('$Data1'!W50)&gt;0),"Sum,",IF(N('$Data1'!V50)&gt;0,"Flow/Person,",IF(N('$Data1'!U50&gt;0),"Flow/Area,",""))))</f>
        <v>Flow/Area,</v>
      </c>
      <c r="H48" s="219" t="str">
        <f ca="1">IF(OR($G48="Flow/Person,",$G48="Sum,"),N('$Data1'!V50)/1000,"")</f>
        <v/>
      </c>
      <c r="I48" s="215" t="str">
        <f t="shared" ca="1" si="0"/>
        <v>,</v>
      </c>
      <c r="J48" s="219">
        <f ca="1">IF($G48="Sum,",'$Data1'!W50/1000,IF($G48="Flow/Area,",MAX(N('$Data1'!W50)/1000,IF(N('$Data1'!P50)&gt;0,MIN(N('$Data1'!P50),N('$Data1'!K50))*N('$Data1'!U50)/3600,N('$Data1'!K50)*N('$Data1'!U50)/3600)),""))</f>
        <v>0</v>
      </c>
      <c r="K48" s="215" t="str">
        <f t="shared" ca="1" si="9"/>
        <v>,</v>
      </c>
      <c r="L48" s="215" t="str">
        <f t="shared" ca="1" si="9"/>
        <v>,</v>
      </c>
      <c r="M48" s="220" t="str">
        <f ca="1">IF(A48="","",'$Misc'!B$13&amp;",")</f>
        <v>1.15,</v>
      </c>
      <c r="N48" s="220" t="str">
        <f ca="1">IF(A48="","",'$Misc'!B$12&amp;",")</f>
        <v>1.15,</v>
      </c>
      <c r="O48" s="215" t="str">
        <f t="shared" ca="1" si="6"/>
        <v>DesignDayWithLimit,</v>
      </c>
      <c r="P48" s="221" t="str">
        <f t="shared" ca="1" si="3"/>
        <v>,</v>
      </c>
      <c r="Q48" s="222" t="e">
        <f ca="1">IF($B48="","",IF('$Data1'!P50&gt;0,MIN('$Data1'!P50,'$Data1'!K50)*'$Data1'!Y50/3.6,'$Data1'!K50*'$Data1'!Y50/3.6)/1000)</f>
        <v>#VALUE!</v>
      </c>
      <c r="R48" s="215" t="str">
        <f t="shared" ca="1" si="8"/>
        <v>,</v>
      </c>
      <c r="S48" s="215" t="str">
        <f t="shared" ca="1" si="8"/>
        <v>,</v>
      </c>
      <c r="T48" s="215" t="str">
        <f t="shared" ca="1" si="8"/>
        <v>,</v>
      </c>
      <c r="U48" s="215" t="str">
        <f t="shared" ca="1" si="8"/>
        <v>,</v>
      </c>
      <c r="V48" s="215" t="str">
        <f t="shared" ca="1" si="8"/>
        <v>,</v>
      </c>
      <c r="W48" s="215" t="str">
        <f t="shared" ca="1" si="8"/>
        <v>,</v>
      </c>
      <c r="X48" s="215" t="str">
        <f t="shared" ca="1" si="7"/>
        <v>;</v>
      </c>
      <c r="Y48" s="190"/>
      <c r="Z48" s="190"/>
      <c r="AA48" s="190"/>
      <c r="AB48" s="190"/>
    </row>
    <row r="49" spans="1:28" ht="15">
      <c r="A49" s="215" t="str">
        <f ca="1">IF('$Data1'!E51="","","SIZING:ZONE,")</f>
        <v>SIZING:ZONE,</v>
      </c>
      <c r="B49" s="215" t="str">
        <f ca="1">IF(A49="","",'$Data1'!E51&amp;",")</f>
        <v>1,</v>
      </c>
      <c r="C49" s="216" t="e">
        <f ca="1">IF($B49="","",VLOOKUP('$Data1'!$B51,SYSTEMS!$B$9:$H$100,4,1)&amp;",")</f>
        <v>#N/A</v>
      </c>
      <c r="D49" s="216" t="e">
        <f ca="1">IF($B49="","",VLOOKUP('$Data1'!$B51,SYSTEMS!$B$9:$H$100,6,1)&amp;",")</f>
        <v>#N/A</v>
      </c>
      <c r="E49" s="217" t="e">
        <f ca="1">IF($B49="","",VLOOKUP('$Data1'!$B51,SYSTEMS!$B$9:$H$100,5,1)&amp;",")</f>
        <v>#N/A</v>
      </c>
      <c r="F49" s="218" t="e">
        <f ca="1">IF($B49="","",VLOOKUP('$Data1'!$B51,SYSTEMS!$B$9:$H$100,7,1)&amp;",")</f>
        <v>#N/A</v>
      </c>
      <c r="G49" s="215" t="str">
        <f ca="1">IF($B49="","",IF(AND(N('$Data1'!V51)&gt;0,N('$Data1'!W51)&gt;0),"Sum,",IF(N('$Data1'!V51)&gt;0,"Flow/Person,",IF(N('$Data1'!U51&gt;0),"Flow/Area,",""))))</f>
        <v>Flow/Area,</v>
      </c>
      <c r="H49" s="219" t="str">
        <f ca="1">IF(OR($G49="Flow/Person,",$G49="Sum,"),N('$Data1'!V51)/1000,"")</f>
        <v/>
      </c>
      <c r="I49" s="215" t="str">
        <f t="shared" ca="1" si="0"/>
        <v>,</v>
      </c>
      <c r="J49" s="219">
        <f ca="1">IF($G49="Sum,",'$Data1'!W51/1000,IF($G49="Flow/Area,",MAX(N('$Data1'!W51)/1000,IF(N('$Data1'!P51)&gt;0,MIN(N('$Data1'!P51),N('$Data1'!K51))*N('$Data1'!U51)/3600,N('$Data1'!K51)*N('$Data1'!U51)/3600)),""))</f>
        <v>0</v>
      </c>
      <c r="K49" s="215" t="str">
        <f t="shared" ca="1" si="9"/>
        <v>,</v>
      </c>
      <c r="L49" s="215" t="str">
        <f t="shared" ca="1" si="9"/>
        <v>,</v>
      </c>
      <c r="M49" s="220" t="str">
        <f ca="1">IF(A49="","",'$Misc'!B$13&amp;",")</f>
        <v>1.15,</v>
      </c>
      <c r="N49" s="220" t="str">
        <f ca="1">IF(A49="","",'$Misc'!B$12&amp;",")</f>
        <v>1.15,</v>
      </c>
      <c r="O49" s="215" t="str">
        <f t="shared" ca="1" si="6"/>
        <v>DesignDayWithLimit,</v>
      </c>
      <c r="P49" s="221" t="str">
        <f t="shared" ca="1" si="3"/>
        <v>,</v>
      </c>
      <c r="Q49" s="222" t="e">
        <f ca="1">IF($B49="","",IF('$Data1'!P51&gt;0,MIN('$Data1'!P51,'$Data1'!K51)*'$Data1'!Y51/3.6,'$Data1'!K51*'$Data1'!Y51/3.6)/1000)</f>
        <v>#VALUE!</v>
      </c>
      <c r="R49" s="215" t="str">
        <f t="shared" ca="1" si="8"/>
        <v>,</v>
      </c>
      <c r="S49" s="215" t="str">
        <f t="shared" ca="1" si="8"/>
        <v>,</v>
      </c>
      <c r="T49" s="215" t="str">
        <f t="shared" ca="1" si="8"/>
        <v>,</v>
      </c>
      <c r="U49" s="215" t="str">
        <f t="shared" ca="1" si="8"/>
        <v>,</v>
      </c>
      <c r="V49" s="215" t="str">
        <f t="shared" ca="1" si="8"/>
        <v>,</v>
      </c>
      <c r="W49" s="215" t="str">
        <f t="shared" ca="1" si="8"/>
        <v>,</v>
      </c>
      <c r="X49" s="215" t="str">
        <f t="shared" ca="1" si="7"/>
        <v>;</v>
      </c>
      <c r="Y49" s="190"/>
      <c r="Z49" s="190"/>
      <c r="AA49" s="190"/>
      <c r="AB49" s="190"/>
    </row>
    <row r="50" spans="1:28" ht="15">
      <c r="A50" s="215" t="str">
        <f ca="1">IF('$Data1'!E52="","","SIZING:ZONE,")</f>
        <v>SIZING:ZONE,</v>
      </c>
      <c r="B50" s="215" t="str">
        <f ca="1">IF(A50="","",'$Data1'!E52&amp;",")</f>
        <v>1,</v>
      </c>
      <c r="C50" s="216" t="e">
        <f ca="1">IF($B50="","",VLOOKUP('$Data1'!$B52,SYSTEMS!$B$9:$H$100,4,1)&amp;",")</f>
        <v>#N/A</v>
      </c>
      <c r="D50" s="216" t="e">
        <f ca="1">IF($B50="","",VLOOKUP('$Data1'!$B52,SYSTEMS!$B$9:$H$100,6,1)&amp;",")</f>
        <v>#N/A</v>
      </c>
      <c r="E50" s="217" t="e">
        <f ca="1">IF($B50="","",VLOOKUP('$Data1'!$B52,SYSTEMS!$B$9:$H$100,5,1)&amp;",")</f>
        <v>#N/A</v>
      </c>
      <c r="F50" s="218" t="e">
        <f ca="1">IF($B50="","",VLOOKUP('$Data1'!$B52,SYSTEMS!$B$9:$H$100,7,1)&amp;",")</f>
        <v>#N/A</v>
      </c>
      <c r="G50" s="215" t="str">
        <f ca="1">IF($B50="","",IF(AND(N('$Data1'!V52)&gt;0,N('$Data1'!W52)&gt;0),"Sum,",IF(N('$Data1'!V52)&gt;0,"Flow/Person,",IF(N('$Data1'!U52&gt;0),"Flow/Area,",""))))</f>
        <v>Flow/Area,</v>
      </c>
      <c r="H50" s="219" t="str">
        <f ca="1">IF(OR($G50="Flow/Person,",$G50="Sum,"),N('$Data1'!V52)/1000,"")</f>
        <v/>
      </c>
      <c r="I50" s="215" t="str">
        <f t="shared" ca="1" si="0"/>
        <v>,</v>
      </c>
      <c r="J50" s="219">
        <f ca="1">IF($G50="Sum,",'$Data1'!W52/1000,IF($G50="Flow/Area,",MAX(N('$Data1'!W52)/1000,IF(N('$Data1'!P52)&gt;0,MIN(N('$Data1'!P52),N('$Data1'!K52))*N('$Data1'!U52)/3600,N('$Data1'!K52)*N('$Data1'!U52)/3600)),""))</f>
        <v>0</v>
      </c>
      <c r="K50" s="215" t="str">
        <f t="shared" ca="1" si="9"/>
        <v>,</v>
      </c>
      <c r="L50" s="215" t="str">
        <f t="shared" ca="1" si="9"/>
        <v>,</v>
      </c>
      <c r="M50" s="220" t="str">
        <f ca="1">IF(A50="","",'$Misc'!B$13&amp;",")</f>
        <v>1.15,</v>
      </c>
      <c r="N50" s="220" t="str">
        <f ca="1">IF(A50="","",'$Misc'!B$12&amp;",")</f>
        <v>1.15,</v>
      </c>
      <c r="O50" s="215" t="str">
        <f t="shared" ca="1" si="6"/>
        <v>DesignDayWithLimit,</v>
      </c>
      <c r="P50" s="221" t="str">
        <f t="shared" ca="1" si="3"/>
        <v>,</v>
      </c>
      <c r="Q50" s="222" t="e">
        <f ca="1">IF($B50="","",IF('$Data1'!P52&gt;0,MIN('$Data1'!P52,'$Data1'!K52)*'$Data1'!Y52/3.6,'$Data1'!K52*'$Data1'!Y52/3.6)/1000)</f>
        <v>#VALUE!</v>
      </c>
      <c r="R50" s="215" t="str">
        <f t="shared" ca="1" si="8"/>
        <v>,</v>
      </c>
      <c r="S50" s="215" t="str">
        <f t="shared" ca="1" si="8"/>
        <v>,</v>
      </c>
      <c r="T50" s="215" t="str">
        <f t="shared" ca="1" si="8"/>
        <v>,</v>
      </c>
      <c r="U50" s="215" t="str">
        <f t="shared" ca="1" si="8"/>
        <v>,</v>
      </c>
      <c r="V50" s="215" t="str">
        <f t="shared" ca="1" si="8"/>
        <v>,</v>
      </c>
      <c r="W50" s="215" t="str">
        <f t="shared" ca="1" si="8"/>
        <v>,</v>
      </c>
      <c r="X50" s="215" t="str">
        <f t="shared" ca="1" si="7"/>
        <v>;</v>
      </c>
      <c r="Y50" s="190"/>
      <c r="Z50" s="190"/>
      <c r="AA50" s="190"/>
      <c r="AB50" s="190"/>
    </row>
    <row r="51" spans="1:28" ht="15">
      <c r="A51" s="215" t="str">
        <f ca="1">IF('$Data1'!E53="","","SIZING:ZONE,")</f>
        <v>SIZING:ZONE,</v>
      </c>
      <c r="B51" s="215" t="str">
        <f ca="1">IF(A51="","",'$Data1'!E53&amp;",")</f>
        <v>1,</v>
      </c>
      <c r="C51" s="216" t="e">
        <f ca="1">IF($B51="","",VLOOKUP('$Data1'!$B53,SYSTEMS!$B$9:$H$100,4,1)&amp;",")</f>
        <v>#N/A</v>
      </c>
      <c r="D51" s="216" t="e">
        <f ca="1">IF($B51="","",VLOOKUP('$Data1'!$B53,SYSTEMS!$B$9:$H$100,6,1)&amp;",")</f>
        <v>#N/A</v>
      </c>
      <c r="E51" s="217" t="e">
        <f ca="1">IF($B51="","",VLOOKUP('$Data1'!$B53,SYSTEMS!$B$9:$H$100,5,1)&amp;",")</f>
        <v>#N/A</v>
      </c>
      <c r="F51" s="218" t="e">
        <f ca="1">IF($B51="","",VLOOKUP('$Data1'!$B53,SYSTEMS!$B$9:$H$100,7,1)&amp;",")</f>
        <v>#N/A</v>
      </c>
      <c r="G51" s="215" t="str">
        <f ca="1">IF($B51="","",IF(AND(N('$Data1'!V53)&gt;0,N('$Data1'!W53)&gt;0),"Sum,",IF(N('$Data1'!V53)&gt;0,"Flow/Person,",IF(N('$Data1'!U53&gt;0),"Flow/Area,",""))))</f>
        <v>Flow/Area,</v>
      </c>
      <c r="H51" s="219" t="str">
        <f ca="1">IF(OR($G51="Flow/Person,",$G51="Sum,"),N('$Data1'!V53)/1000,"")</f>
        <v/>
      </c>
      <c r="I51" s="215" t="str">
        <f t="shared" ca="1" si="0"/>
        <v>,</v>
      </c>
      <c r="J51" s="219">
        <f ca="1">IF($G51="Sum,",'$Data1'!W53/1000,IF($G51="Flow/Area,",MAX(N('$Data1'!W53)/1000,IF(N('$Data1'!P53)&gt;0,MIN(N('$Data1'!P53),N('$Data1'!K53))*N('$Data1'!U53)/3600,N('$Data1'!K53)*N('$Data1'!U53)/3600)),""))</f>
        <v>0</v>
      </c>
      <c r="K51" s="215" t="str">
        <f t="shared" ca="1" si="9"/>
        <v>,</v>
      </c>
      <c r="L51" s="215" t="str">
        <f t="shared" ca="1" si="9"/>
        <v>,</v>
      </c>
      <c r="M51" s="220" t="str">
        <f ca="1">IF(A51="","",'$Misc'!B$13&amp;",")</f>
        <v>1.15,</v>
      </c>
      <c r="N51" s="220" t="str">
        <f ca="1">IF(A51="","",'$Misc'!B$12&amp;",")</f>
        <v>1.15,</v>
      </c>
      <c r="O51" s="215" t="str">
        <f t="shared" ca="1" si="6"/>
        <v>DesignDayWithLimit,</v>
      </c>
      <c r="P51" s="221" t="str">
        <f t="shared" ca="1" si="3"/>
        <v>,</v>
      </c>
      <c r="Q51" s="222" t="e">
        <f ca="1">IF($B51="","",IF('$Data1'!P53&gt;0,MIN('$Data1'!P53,'$Data1'!K53)*'$Data1'!Y53/3.6,'$Data1'!K53*'$Data1'!Y53/3.6)/1000)</f>
        <v>#VALUE!</v>
      </c>
      <c r="R51" s="215" t="str">
        <f t="shared" ca="1" si="8"/>
        <v>,</v>
      </c>
      <c r="S51" s="215" t="str">
        <f t="shared" ca="1" si="8"/>
        <v>,</v>
      </c>
      <c r="T51" s="215" t="str">
        <f t="shared" ca="1" si="8"/>
        <v>,</v>
      </c>
      <c r="U51" s="215" t="str">
        <f t="shared" ca="1" si="8"/>
        <v>,</v>
      </c>
      <c r="V51" s="215" t="str">
        <f t="shared" ca="1" si="8"/>
        <v>,</v>
      </c>
      <c r="W51" s="215" t="str">
        <f t="shared" ca="1" si="8"/>
        <v>,</v>
      </c>
      <c r="X51" s="215" t="str">
        <f t="shared" ca="1" si="7"/>
        <v>;</v>
      </c>
      <c r="Y51" s="190"/>
      <c r="Z51" s="190"/>
      <c r="AA51" s="190"/>
      <c r="AB51" s="190"/>
    </row>
    <row r="52" spans="1:28" ht="15">
      <c r="A52" s="215" t="str">
        <f ca="1">IF('$Data1'!E54="","","SIZING:ZONE,")</f>
        <v>SIZING:ZONE,</v>
      </c>
      <c r="B52" s="215" t="str">
        <f ca="1">IF(A52="","",'$Data1'!E54&amp;",")</f>
        <v>1,</v>
      </c>
      <c r="C52" s="216" t="e">
        <f ca="1">IF($B52="","",VLOOKUP('$Data1'!$B54,SYSTEMS!$B$9:$H$100,4,1)&amp;",")</f>
        <v>#N/A</v>
      </c>
      <c r="D52" s="216" t="e">
        <f ca="1">IF($B52="","",VLOOKUP('$Data1'!$B54,SYSTEMS!$B$9:$H$100,6,1)&amp;",")</f>
        <v>#N/A</v>
      </c>
      <c r="E52" s="217" t="e">
        <f ca="1">IF($B52="","",VLOOKUP('$Data1'!$B54,SYSTEMS!$B$9:$H$100,5,1)&amp;",")</f>
        <v>#N/A</v>
      </c>
      <c r="F52" s="218" t="e">
        <f ca="1">IF($B52="","",VLOOKUP('$Data1'!$B54,SYSTEMS!$B$9:$H$100,7,1)&amp;",")</f>
        <v>#N/A</v>
      </c>
      <c r="G52" s="215" t="str">
        <f ca="1">IF($B52="","",IF(AND(N('$Data1'!V54)&gt;0,N('$Data1'!W54)&gt;0),"Sum,",IF(N('$Data1'!V54)&gt;0,"Flow/Person,",IF(N('$Data1'!U54&gt;0),"Flow/Area,",""))))</f>
        <v>Flow/Area,</v>
      </c>
      <c r="H52" s="219" t="str">
        <f ca="1">IF(OR($G52="Flow/Person,",$G52="Sum,"),N('$Data1'!V54)/1000,"")</f>
        <v/>
      </c>
      <c r="I52" s="215" t="str">
        <f t="shared" ca="1" si="0"/>
        <v>,</v>
      </c>
      <c r="J52" s="219">
        <f ca="1">IF($G52="Sum,",'$Data1'!W54/1000,IF($G52="Flow/Area,",MAX(N('$Data1'!W54)/1000,IF(N('$Data1'!P54)&gt;0,MIN(N('$Data1'!P54),N('$Data1'!K54))*N('$Data1'!U54)/3600,N('$Data1'!K54)*N('$Data1'!U54)/3600)),""))</f>
        <v>0</v>
      </c>
      <c r="K52" s="215" t="str">
        <f t="shared" ca="1" si="9"/>
        <v>,</v>
      </c>
      <c r="L52" s="215" t="str">
        <f t="shared" ca="1" si="9"/>
        <v>,</v>
      </c>
      <c r="M52" s="220" t="str">
        <f ca="1">IF(A52="","",'$Misc'!B$13&amp;",")</f>
        <v>1.15,</v>
      </c>
      <c r="N52" s="220" t="str">
        <f ca="1">IF(A52="","",'$Misc'!B$12&amp;",")</f>
        <v>1.15,</v>
      </c>
      <c r="O52" s="215" t="str">
        <f t="shared" ca="1" si="6"/>
        <v>DesignDayWithLimit,</v>
      </c>
      <c r="P52" s="221" t="str">
        <f t="shared" ca="1" si="3"/>
        <v>,</v>
      </c>
      <c r="Q52" s="222" t="e">
        <f ca="1">IF($B52="","",IF('$Data1'!P54&gt;0,MIN('$Data1'!P54,'$Data1'!K54)*'$Data1'!Y54/3.6,'$Data1'!K54*'$Data1'!Y54/3.6)/1000)</f>
        <v>#VALUE!</v>
      </c>
      <c r="R52" s="215" t="str">
        <f t="shared" ca="1" si="8"/>
        <v>,</v>
      </c>
      <c r="S52" s="215" t="str">
        <f t="shared" ca="1" si="8"/>
        <v>,</v>
      </c>
      <c r="T52" s="215" t="str">
        <f t="shared" ca="1" si="8"/>
        <v>,</v>
      </c>
      <c r="U52" s="215" t="str">
        <f t="shared" ca="1" si="8"/>
        <v>,</v>
      </c>
      <c r="V52" s="215" t="str">
        <f t="shared" ca="1" si="8"/>
        <v>,</v>
      </c>
      <c r="W52" s="215" t="str">
        <f t="shared" ca="1" si="8"/>
        <v>,</v>
      </c>
      <c r="X52" s="215" t="str">
        <f t="shared" ca="1" si="7"/>
        <v>;</v>
      </c>
      <c r="Y52" s="190"/>
      <c r="Z52" s="190"/>
      <c r="AA52" s="190"/>
      <c r="AB52" s="190"/>
    </row>
    <row r="53" spans="1:28" ht="15">
      <c r="A53" s="215" t="str">
        <f ca="1">IF('$Data1'!E55="","","SIZING:ZONE,")</f>
        <v>SIZING:ZONE,</v>
      </c>
      <c r="B53" s="215" t="str">
        <f ca="1">IF(A53="","",'$Data1'!E55&amp;",")</f>
        <v>1,</v>
      </c>
      <c r="C53" s="216" t="e">
        <f ca="1">IF($B53="","",VLOOKUP('$Data1'!$B55,SYSTEMS!$B$9:$H$100,4,1)&amp;",")</f>
        <v>#N/A</v>
      </c>
      <c r="D53" s="216" t="e">
        <f ca="1">IF($B53="","",VLOOKUP('$Data1'!$B55,SYSTEMS!$B$9:$H$100,6,1)&amp;",")</f>
        <v>#N/A</v>
      </c>
      <c r="E53" s="217" t="e">
        <f ca="1">IF($B53="","",VLOOKUP('$Data1'!$B55,SYSTEMS!$B$9:$H$100,5,1)&amp;",")</f>
        <v>#N/A</v>
      </c>
      <c r="F53" s="218" t="e">
        <f ca="1">IF($B53="","",VLOOKUP('$Data1'!$B55,SYSTEMS!$B$9:$H$100,7,1)&amp;",")</f>
        <v>#N/A</v>
      </c>
      <c r="G53" s="215" t="str">
        <f ca="1">IF($B53="","",IF(AND(N('$Data1'!V55)&gt;0,N('$Data1'!W55)&gt;0),"Sum,",IF(N('$Data1'!V55)&gt;0,"Flow/Person,",IF(N('$Data1'!U55&gt;0),"Flow/Area,",""))))</f>
        <v>Flow/Area,</v>
      </c>
      <c r="H53" s="219" t="str">
        <f ca="1">IF(OR($G53="Flow/Person,",$G53="Sum,"),N('$Data1'!V55)/1000,"")</f>
        <v/>
      </c>
      <c r="I53" s="215" t="str">
        <f t="shared" ca="1" si="0"/>
        <v>,</v>
      </c>
      <c r="J53" s="219">
        <f ca="1">IF($G53="Sum,",'$Data1'!W55/1000,IF($G53="Flow/Area,",MAX(N('$Data1'!W55)/1000,IF(N('$Data1'!P55)&gt;0,MIN(N('$Data1'!P55),N('$Data1'!K55))*N('$Data1'!U55)/3600,N('$Data1'!K55)*N('$Data1'!U55)/3600)),""))</f>
        <v>0</v>
      </c>
      <c r="K53" s="215" t="str">
        <f t="shared" ca="1" si="9"/>
        <v>,</v>
      </c>
      <c r="L53" s="215" t="str">
        <f t="shared" ca="1" si="9"/>
        <v>,</v>
      </c>
      <c r="M53" s="220" t="str">
        <f ca="1">IF(A53="","",'$Misc'!B$13&amp;",")</f>
        <v>1.15,</v>
      </c>
      <c r="N53" s="220" t="str">
        <f ca="1">IF(A53="","",'$Misc'!B$12&amp;",")</f>
        <v>1.15,</v>
      </c>
      <c r="O53" s="215" t="str">
        <f t="shared" ca="1" si="6"/>
        <v>DesignDayWithLimit,</v>
      </c>
      <c r="P53" s="221" t="str">
        <f t="shared" ca="1" si="3"/>
        <v>,</v>
      </c>
      <c r="Q53" s="222" t="e">
        <f ca="1">IF($B53="","",IF('$Data1'!P55&gt;0,MIN('$Data1'!P55,'$Data1'!K55)*'$Data1'!Y55/3.6,'$Data1'!K55*'$Data1'!Y55/3.6)/1000)</f>
        <v>#VALUE!</v>
      </c>
      <c r="R53" s="215" t="str">
        <f t="shared" ca="1" si="8"/>
        <v>,</v>
      </c>
      <c r="S53" s="215" t="str">
        <f t="shared" ca="1" si="8"/>
        <v>,</v>
      </c>
      <c r="T53" s="215" t="str">
        <f t="shared" ca="1" si="8"/>
        <v>,</v>
      </c>
      <c r="U53" s="215" t="str">
        <f t="shared" ca="1" si="8"/>
        <v>,</v>
      </c>
      <c r="V53" s="215" t="str">
        <f t="shared" ca="1" si="8"/>
        <v>,</v>
      </c>
      <c r="W53" s="215" t="str">
        <f t="shared" ca="1" si="8"/>
        <v>,</v>
      </c>
      <c r="X53" s="215" t="str">
        <f t="shared" ca="1" si="7"/>
        <v>;</v>
      </c>
      <c r="Y53" s="190"/>
      <c r="Z53" s="190"/>
      <c r="AA53" s="190"/>
      <c r="AB53" s="190"/>
    </row>
    <row r="54" spans="1:28" ht="15">
      <c r="A54" s="215" t="str">
        <f ca="1">IF('$Data1'!E56="","","SIZING:ZONE,")</f>
        <v>SIZING:ZONE,</v>
      </c>
      <c r="B54" s="215" t="str">
        <f ca="1">IF(A54="","",'$Data1'!E56&amp;",")</f>
        <v>1,</v>
      </c>
      <c r="C54" s="216" t="e">
        <f ca="1">IF($B54="","",VLOOKUP('$Data1'!$B56,SYSTEMS!$B$9:$H$100,4,1)&amp;",")</f>
        <v>#N/A</v>
      </c>
      <c r="D54" s="216" t="e">
        <f ca="1">IF($B54="","",VLOOKUP('$Data1'!$B56,SYSTEMS!$B$9:$H$100,6,1)&amp;",")</f>
        <v>#N/A</v>
      </c>
      <c r="E54" s="217" t="e">
        <f ca="1">IF($B54="","",VLOOKUP('$Data1'!$B56,SYSTEMS!$B$9:$H$100,5,1)&amp;",")</f>
        <v>#N/A</v>
      </c>
      <c r="F54" s="218" t="e">
        <f ca="1">IF($B54="","",VLOOKUP('$Data1'!$B56,SYSTEMS!$B$9:$H$100,7,1)&amp;",")</f>
        <v>#N/A</v>
      </c>
      <c r="G54" s="215" t="str">
        <f ca="1">IF($B54="","",IF(AND(N('$Data1'!V56)&gt;0,N('$Data1'!W56)&gt;0),"Sum,",IF(N('$Data1'!V56)&gt;0,"Flow/Person,",IF(N('$Data1'!U56&gt;0),"Flow/Area,",""))))</f>
        <v>Flow/Area,</v>
      </c>
      <c r="H54" s="219" t="str">
        <f ca="1">IF(OR($G54="Flow/Person,",$G54="Sum,"),N('$Data1'!V56)/1000,"")</f>
        <v/>
      </c>
      <c r="I54" s="215" t="str">
        <f t="shared" ca="1" si="0"/>
        <v>,</v>
      </c>
      <c r="J54" s="219">
        <f ca="1">IF($G54="Sum,",'$Data1'!W56/1000,IF($G54="Flow/Area,",MAX(N('$Data1'!W56)/1000,IF(N('$Data1'!P56)&gt;0,MIN(N('$Data1'!P56),N('$Data1'!K56))*N('$Data1'!U56)/3600,N('$Data1'!K56)*N('$Data1'!U56)/3600)),""))</f>
        <v>0</v>
      </c>
      <c r="K54" s="215" t="str">
        <f t="shared" ca="1" si="9"/>
        <v>,</v>
      </c>
      <c r="L54" s="215" t="str">
        <f t="shared" ca="1" si="9"/>
        <v>,</v>
      </c>
      <c r="M54" s="220" t="str">
        <f ca="1">IF(A54="","",'$Misc'!B$13&amp;",")</f>
        <v>1.15,</v>
      </c>
      <c r="N54" s="220" t="str">
        <f ca="1">IF(A54="","",'$Misc'!B$12&amp;",")</f>
        <v>1.15,</v>
      </c>
      <c r="O54" s="215" t="str">
        <f t="shared" ca="1" si="6"/>
        <v>DesignDayWithLimit,</v>
      </c>
      <c r="P54" s="221" t="str">
        <f t="shared" ca="1" si="3"/>
        <v>,</v>
      </c>
      <c r="Q54" s="222" t="e">
        <f ca="1">IF($B54="","",IF('$Data1'!P56&gt;0,MIN('$Data1'!P56,'$Data1'!K56)*'$Data1'!Y56/3.6,'$Data1'!K56*'$Data1'!Y56/3.6)/1000)</f>
        <v>#VALUE!</v>
      </c>
      <c r="R54" s="215" t="str">
        <f t="shared" ca="1" si="8"/>
        <v>,</v>
      </c>
      <c r="S54" s="215" t="str">
        <f t="shared" ca="1" si="8"/>
        <v>,</v>
      </c>
      <c r="T54" s="215" t="str">
        <f t="shared" ca="1" si="8"/>
        <v>,</v>
      </c>
      <c r="U54" s="215" t="str">
        <f t="shared" ca="1" si="8"/>
        <v>,</v>
      </c>
      <c r="V54" s="215" t="str">
        <f t="shared" ca="1" si="8"/>
        <v>,</v>
      </c>
      <c r="W54" s="215" t="str">
        <f t="shared" ca="1" si="8"/>
        <v>,</v>
      </c>
      <c r="X54" s="215" t="str">
        <f t="shared" ca="1" si="7"/>
        <v>;</v>
      </c>
      <c r="Y54" s="190"/>
      <c r="Z54" s="190"/>
      <c r="AA54" s="190"/>
      <c r="AB54" s="190"/>
    </row>
    <row r="55" spans="1:28" ht="15">
      <c r="A55" s="215" t="str">
        <f ca="1">IF('$Data1'!E57="","","SIZING:ZONE,")</f>
        <v>SIZING:ZONE,</v>
      </c>
      <c r="B55" s="215" t="str">
        <f ca="1">IF(A55="","",'$Data1'!E57&amp;",")</f>
        <v>1,</v>
      </c>
      <c r="C55" s="216" t="e">
        <f ca="1">IF($B55="","",VLOOKUP('$Data1'!$B57,SYSTEMS!$B$9:$H$100,4,1)&amp;",")</f>
        <v>#N/A</v>
      </c>
      <c r="D55" s="216" t="e">
        <f ca="1">IF($B55="","",VLOOKUP('$Data1'!$B57,SYSTEMS!$B$9:$H$100,6,1)&amp;",")</f>
        <v>#N/A</v>
      </c>
      <c r="E55" s="217" t="e">
        <f ca="1">IF($B55="","",VLOOKUP('$Data1'!$B57,SYSTEMS!$B$9:$H$100,5,1)&amp;",")</f>
        <v>#N/A</v>
      </c>
      <c r="F55" s="218" t="e">
        <f ca="1">IF($B55="","",VLOOKUP('$Data1'!$B57,SYSTEMS!$B$9:$H$100,7,1)&amp;",")</f>
        <v>#N/A</v>
      </c>
      <c r="G55" s="215" t="str">
        <f ca="1">IF($B55="","",IF(AND(N('$Data1'!V57)&gt;0,N('$Data1'!W57)&gt;0),"Sum,",IF(N('$Data1'!V57)&gt;0,"Flow/Person,",IF(N('$Data1'!U57&gt;0),"Flow/Area,",""))))</f>
        <v>Flow/Area,</v>
      </c>
      <c r="H55" s="219" t="str">
        <f ca="1">IF(OR($G55="Flow/Person,",$G55="Sum,"),N('$Data1'!V57)/1000,"")</f>
        <v/>
      </c>
      <c r="I55" s="215" t="str">
        <f t="shared" ca="1" si="0"/>
        <v>,</v>
      </c>
      <c r="J55" s="219">
        <f ca="1">IF($G55="Sum,",'$Data1'!W57/1000,IF($G55="Flow/Area,",MAX(N('$Data1'!W57)/1000,IF(N('$Data1'!P57)&gt;0,MIN(N('$Data1'!P57),N('$Data1'!K57))*N('$Data1'!U57)/3600,N('$Data1'!K57)*N('$Data1'!U57)/3600)),""))</f>
        <v>0</v>
      </c>
      <c r="K55" s="215" t="str">
        <f t="shared" ca="1" si="9"/>
        <v>,</v>
      </c>
      <c r="L55" s="215" t="str">
        <f t="shared" ca="1" si="9"/>
        <v>,</v>
      </c>
      <c r="M55" s="220" t="str">
        <f ca="1">IF(A55="","",'$Misc'!B$13&amp;",")</f>
        <v>1.15,</v>
      </c>
      <c r="N55" s="220" t="str">
        <f ca="1">IF(A55="","",'$Misc'!B$12&amp;",")</f>
        <v>1.15,</v>
      </c>
      <c r="O55" s="215" t="str">
        <f t="shared" ca="1" si="6"/>
        <v>DesignDayWithLimit,</v>
      </c>
      <c r="P55" s="221" t="str">
        <f t="shared" ca="1" si="3"/>
        <v>,</v>
      </c>
      <c r="Q55" s="222" t="e">
        <f ca="1">IF($B55="","",IF('$Data1'!P57&gt;0,MIN('$Data1'!P57,'$Data1'!K57)*'$Data1'!Y57/3.6,'$Data1'!K57*'$Data1'!Y57/3.6)/1000)</f>
        <v>#VALUE!</v>
      </c>
      <c r="R55" s="215" t="str">
        <f t="shared" ca="1" si="8"/>
        <v>,</v>
      </c>
      <c r="S55" s="215" t="str">
        <f t="shared" ca="1" si="8"/>
        <v>,</v>
      </c>
      <c r="T55" s="215" t="str">
        <f t="shared" ca="1" si="8"/>
        <v>,</v>
      </c>
      <c r="U55" s="215" t="str">
        <f t="shared" ca="1" si="8"/>
        <v>,</v>
      </c>
      <c r="V55" s="215" t="str">
        <f t="shared" ca="1" si="8"/>
        <v>,</v>
      </c>
      <c r="W55" s="215" t="str">
        <f t="shared" ca="1" si="8"/>
        <v>,</v>
      </c>
      <c r="X55" s="215" t="str">
        <f t="shared" ca="1" si="7"/>
        <v>;</v>
      </c>
      <c r="Y55" s="190"/>
      <c r="Z55" s="190"/>
      <c r="AA55" s="190"/>
      <c r="AB55" s="190"/>
    </row>
    <row r="56" spans="1:28" ht="15">
      <c r="A56" s="215" t="str">
        <f ca="1">IF('$Data1'!E58="","","SIZING:ZONE,")</f>
        <v>SIZING:ZONE,</v>
      </c>
      <c r="B56" s="215" t="str">
        <f ca="1">IF(A56="","",'$Data1'!E58&amp;",")</f>
        <v>1,</v>
      </c>
      <c r="C56" s="216" t="e">
        <f ca="1">IF($B56="","",VLOOKUP('$Data1'!$B58,SYSTEMS!$B$9:$H$100,4,1)&amp;",")</f>
        <v>#N/A</v>
      </c>
      <c r="D56" s="216" t="e">
        <f ca="1">IF($B56="","",VLOOKUP('$Data1'!$B58,SYSTEMS!$B$9:$H$100,6,1)&amp;",")</f>
        <v>#N/A</v>
      </c>
      <c r="E56" s="217" t="e">
        <f ca="1">IF($B56="","",VLOOKUP('$Data1'!$B58,SYSTEMS!$B$9:$H$100,5,1)&amp;",")</f>
        <v>#N/A</v>
      </c>
      <c r="F56" s="218" t="e">
        <f ca="1">IF($B56="","",VLOOKUP('$Data1'!$B58,SYSTEMS!$B$9:$H$100,7,1)&amp;",")</f>
        <v>#N/A</v>
      </c>
      <c r="G56" s="215" t="str">
        <f ca="1">IF($B56="","",IF(AND(N('$Data1'!V58)&gt;0,N('$Data1'!W58)&gt;0),"Sum,",IF(N('$Data1'!V58)&gt;0,"Flow/Person,",IF(N('$Data1'!U58&gt;0),"Flow/Area,",""))))</f>
        <v>Flow/Area,</v>
      </c>
      <c r="H56" s="219" t="str">
        <f ca="1">IF(OR($G56="Flow/Person,",$G56="Sum,"),N('$Data1'!V58)/1000,"")</f>
        <v/>
      </c>
      <c r="I56" s="215" t="str">
        <f t="shared" ca="1" si="0"/>
        <v>,</v>
      </c>
      <c r="J56" s="219">
        <f ca="1">IF($G56="Sum,",'$Data1'!W58/1000,IF($G56="Flow/Area,",MAX(N('$Data1'!W58)/1000,IF(N('$Data1'!P58)&gt;0,MIN(N('$Data1'!P58),N('$Data1'!K58))*N('$Data1'!U58)/3600,N('$Data1'!K58)*N('$Data1'!U58)/3600)),""))</f>
        <v>0</v>
      </c>
      <c r="K56" s="215" t="str">
        <f t="shared" ca="1" si="9"/>
        <v>,</v>
      </c>
      <c r="L56" s="215" t="str">
        <f t="shared" ca="1" si="9"/>
        <v>,</v>
      </c>
      <c r="M56" s="220" t="str">
        <f ca="1">IF(A56="","",'$Misc'!B$13&amp;",")</f>
        <v>1.15,</v>
      </c>
      <c r="N56" s="220" t="str">
        <f ca="1">IF(A56="","",'$Misc'!B$12&amp;",")</f>
        <v>1.15,</v>
      </c>
      <c r="O56" s="215" t="str">
        <f t="shared" ca="1" si="6"/>
        <v>DesignDayWithLimit,</v>
      </c>
      <c r="P56" s="221" t="str">
        <f t="shared" ca="1" si="3"/>
        <v>,</v>
      </c>
      <c r="Q56" s="222" t="e">
        <f ca="1">IF($B56="","",IF('$Data1'!P58&gt;0,MIN('$Data1'!P58,'$Data1'!K58)*'$Data1'!Y58/3.6,'$Data1'!K58*'$Data1'!Y58/3.6)/1000)</f>
        <v>#VALUE!</v>
      </c>
      <c r="R56" s="215" t="str">
        <f t="shared" ca="1" si="8"/>
        <v>,</v>
      </c>
      <c r="S56" s="215" t="str">
        <f t="shared" ca="1" si="8"/>
        <v>,</v>
      </c>
      <c r="T56" s="215" t="str">
        <f t="shared" ca="1" si="8"/>
        <v>,</v>
      </c>
      <c r="U56" s="215" t="str">
        <f t="shared" ca="1" si="8"/>
        <v>,</v>
      </c>
      <c r="V56" s="215" t="str">
        <f t="shared" ca="1" si="8"/>
        <v>,</v>
      </c>
      <c r="W56" s="215" t="str">
        <f t="shared" ca="1" si="8"/>
        <v>,</v>
      </c>
      <c r="X56" s="215" t="str">
        <f t="shared" ca="1" si="7"/>
        <v>;</v>
      </c>
      <c r="Y56" s="190"/>
      <c r="Z56" s="190"/>
      <c r="AA56" s="190"/>
      <c r="AB56" s="190"/>
    </row>
    <row r="57" spans="1:28" ht="15">
      <c r="A57" s="215" t="str">
        <f ca="1">IF('$Data1'!E59="","","SIZING:ZONE,")</f>
        <v>SIZING:ZONE,</v>
      </c>
      <c r="B57" s="215" t="str">
        <f ca="1">IF(A57="","",'$Data1'!E59&amp;",")</f>
        <v>1,</v>
      </c>
      <c r="C57" s="216" t="e">
        <f ca="1">IF($B57="","",VLOOKUP('$Data1'!$B59,SYSTEMS!$B$9:$H$100,4,1)&amp;",")</f>
        <v>#N/A</v>
      </c>
      <c r="D57" s="216" t="e">
        <f ca="1">IF($B57="","",VLOOKUP('$Data1'!$B59,SYSTEMS!$B$9:$H$100,6,1)&amp;",")</f>
        <v>#N/A</v>
      </c>
      <c r="E57" s="217" t="e">
        <f ca="1">IF($B57="","",VLOOKUP('$Data1'!$B59,SYSTEMS!$B$9:$H$100,5,1)&amp;",")</f>
        <v>#N/A</v>
      </c>
      <c r="F57" s="218" t="e">
        <f ca="1">IF($B57="","",VLOOKUP('$Data1'!$B59,SYSTEMS!$B$9:$H$100,7,1)&amp;",")</f>
        <v>#N/A</v>
      </c>
      <c r="G57" s="215" t="str">
        <f ca="1">IF($B57="","",IF(AND(N('$Data1'!V59)&gt;0,N('$Data1'!W59)&gt;0),"Sum,",IF(N('$Data1'!V59)&gt;0,"Flow/Person,",IF(N('$Data1'!U59&gt;0),"Flow/Area,",""))))</f>
        <v>Flow/Area,</v>
      </c>
      <c r="H57" s="219" t="str">
        <f ca="1">IF(OR($G57="Flow/Person,",$G57="Sum,"),N('$Data1'!V59)/1000,"")</f>
        <v/>
      </c>
      <c r="I57" s="215" t="str">
        <f t="shared" ca="1" si="0"/>
        <v>,</v>
      </c>
      <c r="J57" s="219">
        <f ca="1">IF($G57="Sum,",'$Data1'!W59/1000,IF($G57="Flow/Area,",MAX(N('$Data1'!W59)/1000,IF(N('$Data1'!P59)&gt;0,MIN(N('$Data1'!P59),N('$Data1'!K59))*N('$Data1'!U59)/3600,N('$Data1'!K59)*N('$Data1'!U59)/3600)),""))</f>
        <v>0</v>
      </c>
      <c r="K57" s="215" t="str">
        <f t="shared" ca="1" si="9"/>
        <v>,</v>
      </c>
      <c r="L57" s="215" t="str">
        <f t="shared" ca="1" si="9"/>
        <v>,</v>
      </c>
      <c r="M57" s="220" t="str">
        <f ca="1">IF(A57="","",'$Misc'!B$13&amp;",")</f>
        <v>1.15,</v>
      </c>
      <c r="N57" s="220" t="str">
        <f ca="1">IF(A57="","",'$Misc'!B$12&amp;",")</f>
        <v>1.15,</v>
      </c>
      <c r="O57" s="215" t="str">
        <f t="shared" ca="1" si="6"/>
        <v>DesignDayWithLimit,</v>
      </c>
      <c r="P57" s="221" t="str">
        <f t="shared" ca="1" si="3"/>
        <v>,</v>
      </c>
      <c r="Q57" s="222" t="e">
        <f ca="1">IF($B57="","",IF('$Data1'!P59&gt;0,MIN('$Data1'!P59,'$Data1'!K59)*'$Data1'!Y59/3.6,'$Data1'!K59*'$Data1'!Y59/3.6)/1000)</f>
        <v>#VALUE!</v>
      </c>
      <c r="R57" s="215" t="str">
        <f t="shared" ca="1" si="8"/>
        <v>,</v>
      </c>
      <c r="S57" s="215" t="str">
        <f t="shared" ca="1" si="8"/>
        <v>,</v>
      </c>
      <c r="T57" s="215" t="str">
        <f t="shared" ca="1" si="8"/>
        <v>,</v>
      </c>
      <c r="U57" s="215" t="str">
        <f t="shared" ca="1" si="8"/>
        <v>,</v>
      </c>
      <c r="V57" s="215" t="str">
        <f t="shared" ca="1" si="8"/>
        <v>,</v>
      </c>
      <c r="W57" s="215" t="str">
        <f t="shared" ca="1" si="8"/>
        <v>,</v>
      </c>
      <c r="X57" s="215" t="str">
        <f t="shared" ca="1" si="7"/>
        <v>;</v>
      </c>
      <c r="Y57" s="190"/>
      <c r="Z57" s="190"/>
      <c r="AA57" s="190"/>
      <c r="AB57" s="190"/>
    </row>
    <row r="58" spans="1:28" ht="15">
      <c r="A58" s="215" t="str">
        <f ca="1">IF('$Data1'!E60="","","SIZING:ZONE,")</f>
        <v>SIZING:ZONE,</v>
      </c>
      <c r="B58" s="215" t="str">
        <f ca="1">IF(A58="","",'$Data1'!E60&amp;",")</f>
        <v>1,</v>
      </c>
      <c r="C58" s="216" t="e">
        <f ca="1">IF($B58="","",VLOOKUP('$Data1'!$B60,SYSTEMS!$B$9:$H$100,4,1)&amp;",")</f>
        <v>#N/A</v>
      </c>
      <c r="D58" s="216" t="e">
        <f ca="1">IF($B58="","",VLOOKUP('$Data1'!$B60,SYSTEMS!$B$9:$H$100,6,1)&amp;",")</f>
        <v>#N/A</v>
      </c>
      <c r="E58" s="217" t="e">
        <f ca="1">IF($B58="","",VLOOKUP('$Data1'!$B60,SYSTEMS!$B$9:$H$100,5,1)&amp;",")</f>
        <v>#N/A</v>
      </c>
      <c r="F58" s="218" t="e">
        <f ca="1">IF($B58="","",VLOOKUP('$Data1'!$B60,SYSTEMS!$B$9:$H$100,7,1)&amp;",")</f>
        <v>#N/A</v>
      </c>
      <c r="G58" s="215" t="str">
        <f ca="1">IF($B58="","",IF(AND(N('$Data1'!V60)&gt;0,N('$Data1'!W60)&gt;0),"Sum,",IF(N('$Data1'!V60)&gt;0,"Flow/Person,",IF(N('$Data1'!U60&gt;0),"Flow/Area,",""))))</f>
        <v>Flow/Area,</v>
      </c>
      <c r="H58" s="219" t="str">
        <f ca="1">IF(OR($G58="Flow/Person,",$G58="Sum,"),N('$Data1'!V60)/1000,"")</f>
        <v/>
      </c>
      <c r="I58" s="215" t="str">
        <f t="shared" ca="1" si="0"/>
        <v>,</v>
      </c>
      <c r="J58" s="219">
        <f ca="1">IF($G58="Sum,",'$Data1'!W60/1000,IF($G58="Flow/Area,",MAX(N('$Data1'!W60)/1000,IF(N('$Data1'!P60)&gt;0,MIN(N('$Data1'!P60),N('$Data1'!K60))*N('$Data1'!U60)/3600,N('$Data1'!K60)*N('$Data1'!U60)/3600)),""))</f>
        <v>0</v>
      </c>
      <c r="K58" s="215" t="str">
        <f t="shared" ca="1" si="9"/>
        <v>,</v>
      </c>
      <c r="L58" s="215" t="str">
        <f t="shared" ca="1" si="9"/>
        <v>,</v>
      </c>
      <c r="M58" s="220" t="str">
        <f ca="1">IF(A58="","",'$Misc'!B$13&amp;",")</f>
        <v>1.15,</v>
      </c>
      <c r="N58" s="220" t="str">
        <f ca="1">IF(A58="","",'$Misc'!B$12&amp;",")</f>
        <v>1.15,</v>
      </c>
      <c r="O58" s="215" t="str">
        <f t="shared" ca="1" si="6"/>
        <v>DesignDayWithLimit,</v>
      </c>
      <c r="P58" s="221" t="str">
        <f t="shared" ca="1" si="3"/>
        <v>,</v>
      </c>
      <c r="Q58" s="222" t="e">
        <f ca="1">IF($B58="","",IF('$Data1'!P60&gt;0,MIN('$Data1'!P60,'$Data1'!K60)*'$Data1'!Y60/3.6,'$Data1'!K60*'$Data1'!Y60/3.6)/1000)</f>
        <v>#VALUE!</v>
      </c>
      <c r="R58" s="215" t="str">
        <f t="shared" ca="1" si="8"/>
        <v>,</v>
      </c>
      <c r="S58" s="215" t="str">
        <f t="shared" ca="1" si="8"/>
        <v>,</v>
      </c>
      <c r="T58" s="215" t="str">
        <f t="shared" ca="1" si="8"/>
        <v>,</v>
      </c>
      <c r="U58" s="215" t="str">
        <f t="shared" ca="1" si="8"/>
        <v>,</v>
      </c>
      <c r="V58" s="215" t="str">
        <f t="shared" ca="1" si="8"/>
        <v>,</v>
      </c>
      <c r="W58" s="215" t="str">
        <f t="shared" ca="1" si="8"/>
        <v>,</v>
      </c>
      <c r="X58" s="215" t="str">
        <f t="shared" ca="1" si="7"/>
        <v>;</v>
      </c>
      <c r="Y58" s="190"/>
      <c r="Z58" s="190"/>
      <c r="AA58" s="190"/>
      <c r="AB58" s="190"/>
    </row>
    <row r="59" spans="1:28" ht="15">
      <c r="A59" s="215" t="str">
        <f ca="1">IF('$Data1'!E61="","","SIZING:ZONE,")</f>
        <v>SIZING:ZONE,</v>
      </c>
      <c r="B59" s="215" t="str">
        <f ca="1">IF(A59="","",'$Data1'!E61&amp;",")</f>
        <v>1,</v>
      </c>
      <c r="C59" s="216" t="e">
        <f ca="1">IF($B59="","",VLOOKUP('$Data1'!$B61,SYSTEMS!$B$9:$H$100,4,1)&amp;",")</f>
        <v>#N/A</v>
      </c>
      <c r="D59" s="216" t="e">
        <f ca="1">IF($B59="","",VLOOKUP('$Data1'!$B61,SYSTEMS!$B$9:$H$100,6,1)&amp;",")</f>
        <v>#N/A</v>
      </c>
      <c r="E59" s="217" t="e">
        <f ca="1">IF($B59="","",VLOOKUP('$Data1'!$B61,SYSTEMS!$B$9:$H$100,5,1)&amp;",")</f>
        <v>#N/A</v>
      </c>
      <c r="F59" s="218" t="e">
        <f ca="1">IF($B59="","",VLOOKUP('$Data1'!$B61,SYSTEMS!$B$9:$H$100,7,1)&amp;",")</f>
        <v>#N/A</v>
      </c>
      <c r="G59" s="215" t="str">
        <f ca="1">IF($B59="","",IF(AND(N('$Data1'!V61)&gt;0,N('$Data1'!W61)&gt;0),"Sum,",IF(N('$Data1'!V61)&gt;0,"Flow/Person,",IF(N('$Data1'!U61&gt;0),"Flow/Area,",""))))</f>
        <v>Flow/Area,</v>
      </c>
      <c r="H59" s="219" t="str">
        <f ca="1">IF(OR($G59="Flow/Person,",$G59="Sum,"),N('$Data1'!V61)/1000,"")</f>
        <v/>
      </c>
      <c r="I59" s="215" t="str">
        <f t="shared" ca="1" si="0"/>
        <v>,</v>
      </c>
      <c r="J59" s="219">
        <f ca="1">IF($G59="Sum,",'$Data1'!W61/1000,IF($G59="Flow/Area,",MAX(N('$Data1'!W61)/1000,IF(N('$Data1'!P61)&gt;0,MIN(N('$Data1'!P61),N('$Data1'!K61))*N('$Data1'!U61)/3600,N('$Data1'!K61)*N('$Data1'!U61)/3600)),""))</f>
        <v>0</v>
      </c>
      <c r="K59" s="215" t="str">
        <f t="shared" ca="1" si="9"/>
        <v>,</v>
      </c>
      <c r="L59" s="215" t="str">
        <f t="shared" ca="1" si="9"/>
        <v>,</v>
      </c>
      <c r="M59" s="220" t="str">
        <f ca="1">IF(A59="","",'$Misc'!B$13&amp;",")</f>
        <v>1.15,</v>
      </c>
      <c r="N59" s="220" t="str">
        <f ca="1">IF(A59="","",'$Misc'!B$12&amp;",")</f>
        <v>1.15,</v>
      </c>
      <c r="O59" s="215" t="str">
        <f t="shared" ca="1" si="6"/>
        <v>DesignDayWithLimit,</v>
      </c>
      <c r="P59" s="221" t="str">
        <f t="shared" ca="1" si="3"/>
        <v>,</v>
      </c>
      <c r="Q59" s="222" t="e">
        <f ca="1">IF($B59="","",IF('$Data1'!P61&gt;0,MIN('$Data1'!P61,'$Data1'!K61)*'$Data1'!Y61/3.6,'$Data1'!K61*'$Data1'!Y61/3.6)/1000)</f>
        <v>#VALUE!</v>
      </c>
      <c r="R59" s="215" t="str">
        <f t="shared" ca="1" si="8"/>
        <v>,</v>
      </c>
      <c r="S59" s="215" t="str">
        <f t="shared" ca="1" si="8"/>
        <v>,</v>
      </c>
      <c r="T59" s="215" t="str">
        <f t="shared" ca="1" si="8"/>
        <v>,</v>
      </c>
      <c r="U59" s="215" t="str">
        <f t="shared" ca="1" si="8"/>
        <v>,</v>
      </c>
      <c r="V59" s="215" t="str">
        <f t="shared" ca="1" si="8"/>
        <v>,</v>
      </c>
      <c r="W59" s="215" t="str">
        <f t="shared" ca="1" si="8"/>
        <v>,</v>
      </c>
      <c r="X59" s="215" t="str">
        <f t="shared" ca="1" si="7"/>
        <v>;</v>
      </c>
      <c r="Y59" s="190"/>
      <c r="Z59" s="190"/>
      <c r="AA59" s="190"/>
      <c r="AB59" s="190"/>
    </row>
    <row r="60" spans="1:28" ht="15">
      <c r="A60" s="215" t="str">
        <f ca="1">IF('$Data1'!E62="","","SIZING:ZONE,")</f>
        <v>SIZING:ZONE,</v>
      </c>
      <c r="B60" s="215" t="str">
        <f ca="1">IF(A60="","",'$Data1'!E62&amp;",")</f>
        <v>1,</v>
      </c>
      <c r="C60" s="216" t="e">
        <f ca="1">IF($B60="","",VLOOKUP('$Data1'!$B62,SYSTEMS!$B$9:$H$100,4,1)&amp;",")</f>
        <v>#N/A</v>
      </c>
      <c r="D60" s="216" t="e">
        <f ca="1">IF($B60="","",VLOOKUP('$Data1'!$B62,SYSTEMS!$B$9:$H$100,6,1)&amp;",")</f>
        <v>#N/A</v>
      </c>
      <c r="E60" s="217" t="e">
        <f ca="1">IF($B60="","",VLOOKUP('$Data1'!$B62,SYSTEMS!$B$9:$H$100,5,1)&amp;",")</f>
        <v>#N/A</v>
      </c>
      <c r="F60" s="218" t="e">
        <f ca="1">IF($B60="","",VLOOKUP('$Data1'!$B62,SYSTEMS!$B$9:$H$100,7,1)&amp;",")</f>
        <v>#N/A</v>
      </c>
      <c r="G60" s="215" t="str">
        <f ca="1">IF($B60="","",IF(AND(N('$Data1'!V62)&gt;0,N('$Data1'!W62)&gt;0),"Sum,",IF(N('$Data1'!V62)&gt;0,"Flow/Person,",IF(N('$Data1'!U62&gt;0),"Flow/Area,",""))))</f>
        <v>Flow/Area,</v>
      </c>
      <c r="H60" s="219" t="str">
        <f ca="1">IF(OR($G60="Flow/Person,",$G60="Sum,"),N('$Data1'!V62)/1000,"")</f>
        <v/>
      </c>
      <c r="I60" s="215" t="str">
        <f t="shared" ca="1" si="0"/>
        <v>,</v>
      </c>
      <c r="J60" s="219">
        <f ca="1">IF($G60="Sum,",'$Data1'!W62/1000,IF($G60="Flow/Area,",MAX(N('$Data1'!W62)/1000,IF(N('$Data1'!P62)&gt;0,MIN(N('$Data1'!P62),N('$Data1'!K62))*N('$Data1'!U62)/3600,N('$Data1'!K62)*N('$Data1'!U62)/3600)),""))</f>
        <v>0</v>
      </c>
      <c r="K60" s="215" t="str">
        <f t="shared" ca="1" si="9"/>
        <v>,</v>
      </c>
      <c r="L60" s="215" t="str">
        <f t="shared" ca="1" si="9"/>
        <v>,</v>
      </c>
      <c r="M60" s="220" t="str">
        <f ca="1">IF(A60="","",'$Misc'!B$13&amp;",")</f>
        <v>1.15,</v>
      </c>
      <c r="N60" s="220" t="str">
        <f ca="1">IF(A60="","",'$Misc'!B$12&amp;",")</f>
        <v>1.15,</v>
      </c>
      <c r="O60" s="215" t="str">
        <f t="shared" ca="1" si="6"/>
        <v>DesignDayWithLimit,</v>
      </c>
      <c r="P60" s="221" t="str">
        <f t="shared" ca="1" si="3"/>
        <v>,</v>
      </c>
      <c r="Q60" s="222" t="e">
        <f ca="1">IF($B60="","",IF('$Data1'!P62&gt;0,MIN('$Data1'!P62,'$Data1'!K62)*'$Data1'!Y62/3.6,'$Data1'!K62*'$Data1'!Y62/3.6)/1000)</f>
        <v>#VALUE!</v>
      </c>
      <c r="R60" s="215" t="str">
        <f t="shared" ca="1" si="8"/>
        <v>,</v>
      </c>
      <c r="S60" s="215" t="str">
        <f t="shared" ca="1" si="8"/>
        <v>,</v>
      </c>
      <c r="T60" s="215" t="str">
        <f t="shared" ca="1" si="8"/>
        <v>,</v>
      </c>
      <c r="U60" s="215" t="str">
        <f t="shared" ca="1" si="8"/>
        <v>,</v>
      </c>
      <c r="V60" s="215" t="str">
        <f t="shared" ca="1" si="8"/>
        <v>,</v>
      </c>
      <c r="W60" s="215" t="str">
        <f t="shared" ca="1" si="8"/>
        <v>,</v>
      </c>
      <c r="X60" s="215" t="str">
        <f t="shared" ca="1" si="7"/>
        <v>;</v>
      </c>
      <c r="Y60" s="190"/>
      <c r="Z60" s="190"/>
      <c r="AA60" s="190"/>
      <c r="AB60" s="190"/>
    </row>
    <row r="61" spans="1:28" ht="15">
      <c r="A61" s="215" t="str">
        <f ca="1">IF('$Data1'!E63="","","SIZING:ZONE,")</f>
        <v>SIZING:ZONE,</v>
      </c>
      <c r="B61" s="215" t="str">
        <f ca="1">IF(A61="","",'$Data1'!E63&amp;",")</f>
        <v>1,</v>
      </c>
      <c r="C61" s="216" t="e">
        <f ca="1">IF($B61="","",VLOOKUP('$Data1'!$B63,SYSTEMS!$B$9:$H$100,4,1)&amp;",")</f>
        <v>#N/A</v>
      </c>
      <c r="D61" s="216" t="e">
        <f ca="1">IF($B61="","",VLOOKUP('$Data1'!$B63,SYSTEMS!$B$9:$H$100,6,1)&amp;",")</f>
        <v>#N/A</v>
      </c>
      <c r="E61" s="217" t="e">
        <f ca="1">IF($B61="","",VLOOKUP('$Data1'!$B63,SYSTEMS!$B$9:$H$100,5,1)&amp;",")</f>
        <v>#N/A</v>
      </c>
      <c r="F61" s="218" t="e">
        <f ca="1">IF($B61="","",VLOOKUP('$Data1'!$B63,SYSTEMS!$B$9:$H$100,7,1)&amp;",")</f>
        <v>#N/A</v>
      </c>
      <c r="G61" s="215" t="str">
        <f ca="1">IF($B61="","",IF(AND(N('$Data1'!V63)&gt;0,N('$Data1'!W63)&gt;0),"Sum,",IF(N('$Data1'!V63)&gt;0,"Flow/Person,",IF(N('$Data1'!U63&gt;0),"Flow/Area,",""))))</f>
        <v>Flow/Area,</v>
      </c>
      <c r="H61" s="219" t="str">
        <f ca="1">IF(OR($G61="Flow/Person,",$G61="Sum,"),N('$Data1'!V63)/1000,"")</f>
        <v/>
      </c>
      <c r="I61" s="215" t="str">
        <f t="shared" ca="1" si="0"/>
        <v>,</v>
      </c>
      <c r="J61" s="219">
        <f ca="1">IF($G61="Sum,",'$Data1'!W63/1000,IF($G61="Flow/Area,",MAX(N('$Data1'!W63)/1000,IF(N('$Data1'!P63)&gt;0,MIN(N('$Data1'!P63),N('$Data1'!K63))*N('$Data1'!U63)/3600,N('$Data1'!K63)*N('$Data1'!U63)/3600)),""))</f>
        <v>0</v>
      </c>
      <c r="K61" s="215" t="str">
        <f t="shared" ca="1" si="9"/>
        <v>,</v>
      </c>
      <c r="L61" s="215" t="str">
        <f t="shared" ca="1" si="9"/>
        <v>,</v>
      </c>
      <c r="M61" s="220" t="str">
        <f ca="1">IF(A61="","",'$Misc'!B$13&amp;",")</f>
        <v>1.15,</v>
      </c>
      <c r="N61" s="220" t="str">
        <f ca="1">IF(A61="","",'$Misc'!B$12&amp;",")</f>
        <v>1.15,</v>
      </c>
      <c r="O61" s="215" t="str">
        <f t="shared" ca="1" si="6"/>
        <v>DesignDayWithLimit,</v>
      </c>
      <c r="P61" s="221" t="str">
        <f t="shared" ca="1" si="3"/>
        <v>,</v>
      </c>
      <c r="Q61" s="222" t="e">
        <f ca="1">IF($B61="","",IF('$Data1'!P63&gt;0,MIN('$Data1'!P63,'$Data1'!K63)*'$Data1'!Y63/3.6,'$Data1'!K63*'$Data1'!Y63/3.6)/1000)</f>
        <v>#VALUE!</v>
      </c>
      <c r="R61" s="215" t="str">
        <f t="shared" ca="1" si="8"/>
        <v>,</v>
      </c>
      <c r="S61" s="215" t="str">
        <f t="shared" ca="1" si="8"/>
        <v>,</v>
      </c>
      <c r="T61" s="215" t="str">
        <f t="shared" ca="1" si="8"/>
        <v>,</v>
      </c>
      <c r="U61" s="215" t="str">
        <f t="shared" ca="1" si="8"/>
        <v>,</v>
      </c>
      <c r="V61" s="215" t="str">
        <f t="shared" ca="1" si="8"/>
        <v>,</v>
      </c>
      <c r="W61" s="215" t="str">
        <f t="shared" ca="1" si="8"/>
        <v>,</v>
      </c>
      <c r="X61" s="215" t="str">
        <f t="shared" ca="1" si="7"/>
        <v>;</v>
      </c>
      <c r="Y61" s="190"/>
      <c r="Z61" s="190"/>
      <c r="AA61" s="190"/>
      <c r="AB61" s="190"/>
    </row>
    <row r="62" spans="1:28" ht="15">
      <c r="A62" s="215" t="str">
        <f ca="1">IF('$Data1'!E64="","","SIZING:ZONE,")</f>
        <v>SIZING:ZONE,</v>
      </c>
      <c r="B62" s="215" t="str">
        <f ca="1">IF(A62="","",'$Data1'!E64&amp;",")</f>
        <v>1,</v>
      </c>
      <c r="C62" s="216" t="e">
        <f ca="1">IF($B62="","",VLOOKUP('$Data1'!$B64,SYSTEMS!$B$9:$H$100,4,1)&amp;",")</f>
        <v>#N/A</v>
      </c>
      <c r="D62" s="216" t="e">
        <f ca="1">IF($B62="","",VLOOKUP('$Data1'!$B64,SYSTEMS!$B$9:$H$100,6,1)&amp;",")</f>
        <v>#N/A</v>
      </c>
      <c r="E62" s="217" t="e">
        <f ca="1">IF($B62="","",VLOOKUP('$Data1'!$B64,SYSTEMS!$B$9:$H$100,5,1)&amp;",")</f>
        <v>#N/A</v>
      </c>
      <c r="F62" s="218" t="e">
        <f ca="1">IF($B62="","",VLOOKUP('$Data1'!$B64,SYSTEMS!$B$9:$H$100,7,1)&amp;",")</f>
        <v>#N/A</v>
      </c>
      <c r="G62" s="215" t="str">
        <f ca="1">IF($B62="","",IF(AND(N('$Data1'!V64)&gt;0,N('$Data1'!W64)&gt;0),"Sum,",IF(N('$Data1'!V64)&gt;0,"Flow/Person,",IF(N('$Data1'!U64&gt;0),"Flow/Area,",""))))</f>
        <v>Flow/Area,</v>
      </c>
      <c r="H62" s="219" t="str">
        <f ca="1">IF(OR($G62="Flow/Person,",$G62="Sum,"),N('$Data1'!V64)/1000,"")</f>
        <v/>
      </c>
      <c r="I62" s="215" t="str">
        <f t="shared" ca="1" si="0"/>
        <v>,</v>
      </c>
      <c r="J62" s="219">
        <f ca="1">IF($G62="Sum,",'$Data1'!W64/1000,IF($G62="Flow/Area,",MAX(N('$Data1'!W64)/1000,IF(N('$Data1'!P64)&gt;0,MIN(N('$Data1'!P64),N('$Data1'!K64))*N('$Data1'!U64)/3600,N('$Data1'!K64)*N('$Data1'!U64)/3600)),""))</f>
        <v>0</v>
      </c>
      <c r="K62" s="215" t="str">
        <f t="shared" ca="1" si="9"/>
        <v>,</v>
      </c>
      <c r="L62" s="215" t="str">
        <f t="shared" ca="1" si="9"/>
        <v>,</v>
      </c>
      <c r="M62" s="220" t="str">
        <f ca="1">IF(A62="","",'$Misc'!B$13&amp;",")</f>
        <v>1.15,</v>
      </c>
      <c r="N62" s="220" t="str">
        <f ca="1">IF(A62="","",'$Misc'!B$12&amp;",")</f>
        <v>1.15,</v>
      </c>
      <c r="O62" s="215" t="str">
        <f t="shared" ca="1" si="6"/>
        <v>DesignDayWithLimit,</v>
      </c>
      <c r="P62" s="221" t="str">
        <f t="shared" ca="1" si="3"/>
        <v>,</v>
      </c>
      <c r="Q62" s="222" t="e">
        <f ca="1">IF($B62="","",IF('$Data1'!P64&gt;0,MIN('$Data1'!P64,'$Data1'!K64)*'$Data1'!Y64/3.6,'$Data1'!K64*'$Data1'!Y64/3.6)/1000)</f>
        <v>#VALUE!</v>
      </c>
      <c r="R62" s="215" t="str">
        <f t="shared" ca="1" si="8"/>
        <v>,</v>
      </c>
      <c r="S62" s="215" t="str">
        <f t="shared" ca="1" si="8"/>
        <v>,</v>
      </c>
      <c r="T62" s="215" t="str">
        <f t="shared" ca="1" si="8"/>
        <v>,</v>
      </c>
      <c r="U62" s="215" t="str">
        <f t="shared" ca="1" si="8"/>
        <v>,</v>
      </c>
      <c r="V62" s="215" t="str">
        <f t="shared" ca="1" si="8"/>
        <v>,</v>
      </c>
      <c r="W62" s="215" t="str">
        <f t="shared" ca="1" si="8"/>
        <v>,</v>
      </c>
      <c r="X62" s="215" t="str">
        <f t="shared" ca="1" si="7"/>
        <v>;</v>
      </c>
      <c r="Y62" s="190"/>
      <c r="Z62" s="190"/>
      <c r="AA62" s="190"/>
      <c r="AB62" s="190"/>
    </row>
    <row r="63" spans="1:28" ht="15">
      <c r="A63" s="215" t="str">
        <f ca="1">IF('$Data1'!E65="","","SIZING:ZONE,")</f>
        <v>SIZING:ZONE,</v>
      </c>
      <c r="B63" s="215" t="str">
        <f ca="1">IF(A63="","",'$Data1'!E65&amp;",")</f>
        <v>1,</v>
      </c>
      <c r="C63" s="216" t="e">
        <f ca="1">IF($B63="","",VLOOKUP('$Data1'!$B65,SYSTEMS!$B$9:$H$100,4,1)&amp;",")</f>
        <v>#N/A</v>
      </c>
      <c r="D63" s="216" t="e">
        <f ca="1">IF($B63="","",VLOOKUP('$Data1'!$B65,SYSTEMS!$B$9:$H$100,6,1)&amp;",")</f>
        <v>#N/A</v>
      </c>
      <c r="E63" s="217" t="e">
        <f ca="1">IF($B63="","",VLOOKUP('$Data1'!$B65,SYSTEMS!$B$9:$H$100,5,1)&amp;",")</f>
        <v>#N/A</v>
      </c>
      <c r="F63" s="218" t="e">
        <f ca="1">IF($B63="","",VLOOKUP('$Data1'!$B65,SYSTEMS!$B$9:$H$100,7,1)&amp;",")</f>
        <v>#N/A</v>
      </c>
      <c r="G63" s="215" t="str">
        <f ca="1">IF($B63="","",IF(AND(N('$Data1'!V65)&gt;0,N('$Data1'!W65)&gt;0),"Sum,",IF(N('$Data1'!V65)&gt;0,"Flow/Person,",IF(N('$Data1'!U65&gt;0),"Flow/Area,",""))))</f>
        <v>Flow/Area,</v>
      </c>
      <c r="H63" s="219" t="str">
        <f ca="1">IF(OR($G63="Flow/Person,",$G63="Sum,"),N('$Data1'!V65)/1000,"")</f>
        <v/>
      </c>
      <c r="I63" s="215" t="str">
        <f t="shared" ca="1" si="0"/>
        <v>,</v>
      </c>
      <c r="J63" s="219">
        <f ca="1">IF($G63="Sum,",'$Data1'!W65/1000,IF($G63="Flow/Area,",MAX(N('$Data1'!W65)/1000,IF(N('$Data1'!P65)&gt;0,MIN(N('$Data1'!P65),N('$Data1'!K65))*N('$Data1'!U65)/3600,N('$Data1'!K65)*N('$Data1'!U65)/3600)),""))</f>
        <v>0</v>
      </c>
      <c r="K63" s="215" t="str">
        <f t="shared" ca="1" si="9"/>
        <v>,</v>
      </c>
      <c r="L63" s="215" t="str">
        <f t="shared" ca="1" si="9"/>
        <v>,</v>
      </c>
      <c r="M63" s="220" t="str">
        <f ca="1">IF(A63="","",'$Misc'!B$13&amp;",")</f>
        <v>1.15,</v>
      </c>
      <c r="N63" s="220" t="str">
        <f ca="1">IF(A63="","",'$Misc'!B$12&amp;",")</f>
        <v>1.15,</v>
      </c>
      <c r="O63" s="215" t="str">
        <f t="shared" ca="1" si="6"/>
        <v>DesignDayWithLimit,</v>
      </c>
      <c r="P63" s="221" t="str">
        <f t="shared" ca="1" si="3"/>
        <v>,</v>
      </c>
      <c r="Q63" s="222" t="e">
        <f ca="1">IF($B63="","",IF('$Data1'!P65&gt;0,MIN('$Data1'!P65,'$Data1'!K65)*'$Data1'!Y65/3.6,'$Data1'!K65*'$Data1'!Y65/3.6)/1000)</f>
        <v>#VALUE!</v>
      </c>
      <c r="R63" s="215" t="str">
        <f t="shared" ca="1" si="8"/>
        <v>,</v>
      </c>
      <c r="S63" s="215" t="str">
        <f t="shared" ca="1" si="8"/>
        <v>,</v>
      </c>
      <c r="T63" s="215" t="str">
        <f t="shared" ca="1" si="8"/>
        <v>,</v>
      </c>
      <c r="U63" s="215" t="str">
        <f t="shared" ca="1" si="8"/>
        <v>,</v>
      </c>
      <c r="V63" s="215" t="str">
        <f t="shared" ca="1" si="8"/>
        <v>,</v>
      </c>
      <c r="W63" s="215" t="str">
        <f t="shared" ca="1" si="8"/>
        <v>,</v>
      </c>
      <c r="X63" s="215" t="str">
        <f t="shared" ca="1" si="7"/>
        <v>;</v>
      </c>
      <c r="Y63" s="190"/>
      <c r="Z63" s="190"/>
      <c r="AA63" s="190"/>
      <c r="AB63" s="190"/>
    </row>
    <row r="64" spans="1:28" ht="15">
      <c r="A64" s="215" t="str">
        <f ca="1">IF('$Data1'!E66="","","SIZING:ZONE,")</f>
        <v>SIZING:ZONE,</v>
      </c>
      <c r="B64" s="215" t="str">
        <f ca="1">IF(A64="","",'$Data1'!E66&amp;",")</f>
        <v>1,</v>
      </c>
      <c r="C64" s="216" t="e">
        <f ca="1">IF($B64="","",VLOOKUP('$Data1'!$B66,SYSTEMS!$B$9:$H$100,4,1)&amp;",")</f>
        <v>#N/A</v>
      </c>
      <c r="D64" s="216" t="e">
        <f ca="1">IF($B64="","",VLOOKUP('$Data1'!$B66,SYSTEMS!$B$9:$H$100,6,1)&amp;",")</f>
        <v>#N/A</v>
      </c>
      <c r="E64" s="217" t="e">
        <f ca="1">IF($B64="","",VLOOKUP('$Data1'!$B66,SYSTEMS!$B$9:$H$100,5,1)&amp;",")</f>
        <v>#N/A</v>
      </c>
      <c r="F64" s="218" t="e">
        <f ca="1">IF($B64="","",VLOOKUP('$Data1'!$B66,SYSTEMS!$B$9:$H$100,7,1)&amp;",")</f>
        <v>#N/A</v>
      </c>
      <c r="G64" s="215" t="str">
        <f ca="1">IF($B64="","",IF(AND(N('$Data1'!V66)&gt;0,N('$Data1'!W66)&gt;0),"Sum,",IF(N('$Data1'!V66)&gt;0,"Flow/Person,",IF(N('$Data1'!U66&gt;0),"Flow/Area,",""))))</f>
        <v>Flow/Area,</v>
      </c>
      <c r="H64" s="219" t="str">
        <f ca="1">IF(OR($G64="Flow/Person,",$G64="Sum,"),N('$Data1'!V66)/1000,"")</f>
        <v/>
      </c>
      <c r="I64" s="215" t="str">
        <f t="shared" ca="1" si="0"/>
        <v>,</v>
      </c>
      <c r="J64" s="219">
        <f ca="1">IF($G64="Sum,",'$Data1'!W66/1000,IF($G64="Flow/Area,",MAX(N('$Data1'!W66)/1000,IF(N('$Data1'!P66)&gt;0,MIN(N('$Data1'!P66),N('$Data1'!K66))*N('$Data1'!U66)/3600,N('$Data1'!K66)*N('$Data1'!U66)/3600)),""))</f>
        <v>0</v>
      </c>
      <c r="K64" s="215" t="str">
        <f t="shared" ca="1" si="9"/>
        <v>,</v>
      </c>
      <c r="L64" s="215" t="str">
        <f t="shared" ca="1" si="9"/>
        <v>,</v>
      </c>
      <c r="M64" s="220" t="str">
        <f ca="1">IF(A64="","",'$Misc'!B$13&amp;",")</f>
        <v>1.15,</v>
      </c>
      <c r="N64" s="220" t="str">
        <f ca="1">IF(A64="","",'$Misc'!B$12&amp;",")</f>
        <v>1.15,</v>
      </c>
      <c r="O64" s="215" t="str">
        <f t="shared" ca="1" si="6"/>
        <v>DesignDayWithLimit,</v>
      </c>
      <c r="P64" s="221" t="str">
        <f t="shared" ca="1" si="3"/>
        <v>,</v>
      </c>
      <c r="Q64" s="222" t="e">
        <f ca="1">IF($B64="","",IF('$Data1'!P66&gt;0,MIN('$Data1'!P66,'$Data1'!K66)*'$Data1'!Y66/3.6,'$Data1'!K66*'$Data1'!Y66/3.6)/1000)</f>
        <v>#VALUE!</v>
      </c>
      <c r="R64" s="215" t="str">
        <f t="shared" ca="1" si="8"/>
        <v>,</v>
      </c>
      <c r="S64" s="215" t="str">
        <f t="shared" ca="1" si="8"/>
        <v>,</v>
      </c>
      <c r="T64" s="215" t="str">
        <f t="shared" ca="1" si="8"/>
        <v>,</v>
      </c>
      <c r="U64" s="215" t="str">
        <f t="shared" ca="1" si="8"/>
        <v>,</v>
      </c>
      <c r="V64" s="215" t="str">
        <f t="shared" ca="1" si="8"/>
        <v>,</v>
      </c>
      <c r="W64" s="215" t="str">
        <f t="shared" ca="1" si="8"/>
        <v>,</v>
      </c>
      <c r="X64" s="215" t="str">
        <f t="shared" ca="1" si="7"/>
        <v>;</v>
      </c>
      <c r="Y64" s="190"/>
      <c r="Z64" s="190"/>
      <c r="AA64" s="190"/>
      <c r="AB64" s="190"/>
    </row>
    <row r="65" spans="1:28" ht="15">
      <c r="A65" s="215" t="str">
        <f ca="1">IF('$Data1'!E67="","","SIZING:ZONE,")</f>
        <v>SIZING:ZONE,</v>
      </c>
      <c r="B65" s="215" t="str">
        <f ca="1">IF(A65="","",'$Data1'!E67&amp;",")</f>
        <v>1,</v>
      </c>
      <c r="C65" s="216" t="e">
        <f ca="1">IF($B65="","",VLOOKUP('$Data1'!$B67,SYSTEMS!$B$9:$H$100,4,1)&amp;",")</f>
        <v>#N/A</v>
      </c>
      <c r="D65" s="216" t="e">
        <f ca="1">IF($B65="","",VLOOKUP('$Data1'!$B67,SYSTEMS!$B$9:$H$100,6,1)&amp;",")</f>
        <v>#N/A</v>
      </c>
      <c r="E65" s="217" t="e">
        <f ca="1">IF($B65="","",VLOOKUP('$Data1'!$B67,SYSTEMS!$B$9:$H$100,5,1)&amp;",")</f>
        <v>#N/A</v>
      </c>
      <c r="F65" s="218" t="e">
        <f ca="1">IF($B65="","",VLOOKUP('$Data1'!$B67,SYSTEMS!$B$9:$H$100,7,1)&amp;",")</f>
        <v>#N/A</v>
      </c>
      <c r="G65" s="215" t="str">
        <f ca="1">IF($B65="","",IF(AND(N('$Data1'!V67)&gt;0,N('$Data1'!W67)&gt;0),"Sum,",IF(N('$Data1'!V67)&gt;0,"Flow/Person,",IF(N('$Data1'!U67&gt;0),"Flow/Area,",""))))</f>
        <v>Flow/Area,</v>
      </c>
      <c r="H65" s="219" t="str">
        <f ca="1">IF(OR($G65="Flow/Person,",$G65="Sum,"),N('$Data1'!V67)/1000,"")</f>
        <v/>
      </c>
      <c r="I65" s="215" t="str">
        <f t="shared" ca="1" si="0"/>
        <v>,</v>
      </c>
      <c r="J65" s="219">
        <f ca="1">IF($G65="Sum,",'$Data1'!W67/1000,IF($G65="Flow/Area,",MAX(N('$Data1'!W67)/1000,IF(N('$Data1'!P67)&gt;0,MIN(N('$Data1'!P67),N('$Data1'!K67))*N('$Data1'!U67)/3600,N('$Data1'!K67)*N('$Data1'!U67)/3600)),""))</f>
        <v>0</v>
      </c>
      <c r="K65" s="215" t="str">
        <f t="shared" ca="1" si="9"/>
        <v>,</v>
      </c>
      <c r="L65" s="215" t="str">
        <f t="shared" ca="1" si="9"/>
        <v>,</v>
      </c>
      <c r="M65" s="220" t="str">
        <f ca="1">IF(A65="","",'$Misc'!B$13&amp;",")</f>
        <v>1.15,</v>
      </c>
      <c r="N65" s="220" t="str">
        <f ca="1">IF(A65="","",'$Misc'!B$12&amp;",")</f>
        <v>1.15,</v>
      </c>
      <c r="O65" s="215" t="str">
        <f t="shared" ca="1" si="6"/>
        <v>DesignDayWithLimit,</v>
      </c>
      <c r="P65" s="221" t="str">
        <f t="shared" ca="1" si="3"/>
        <v>,</v>
      </c>
      <c r="Q65" s="222" t="e">
        <f ca="1">IF($B65="","",IF('$Data1'!P67&gt;0,MIN('$Data1'!P67,'$Data1'!K67)*'$Data1'!Y67/3.6,'$Data1'!K67*'$Data1'!Y67/3.6)/1000)</f>
        <v>#VALUE!</v>
      </c>
      <c r="R65" s="215" t="str">
        <f t="shared" ca="1" si="8"/>
        <v>,</v>
      </c>
      <c r="S65" s="215" t="str">
        <f t="shared" ca="1" si="8"/>
        <v>,</v>
      </c>
      <c r="T65" s="215" t="str">
        <f t="shared" ca="1" si="8"/>
        <v>,</v>
      </c>
      <c r="U65" s="215" t="str">
        <f t="shared" ref="R65:W107" ca="1" si="10">IF($B65="","",",")</f>
        <v>,</v>
      </c>
      <c r="V65" s="215" t="str">
        <f t="shared" ca="1" si="10"/>
        <v>,</v>
      </c>
      <c r="W65" s="215" t="str">
        <f t="shared" ca="1" si="10"/>
        <v>,</v>
      </c>
      <c r="X65" s="215" t="str">
        <f t="shared" ca="1" si="7"/>
        <v>;</v>
      </c>
      <c r="Y65" s="190"/>
      <c r="Z65" s="190"/>
      <c r="AA65" s="190"/>
      <c r="AB65" s="190"/>
    </row>
    <row r="66" spans="1:28" ht="15">
      <c r="A66" s="215" t="str">
        <f ca="1">IF('$Data1'!E68="","","SIZING:ZONE,")</f>
        <v>SIZING:ZONE,</v>
      </c>
      <c r="B66" s="215" t="str">
        <f ca="1">IF(A66="","",'$Data1'!E68&amp;",")</f>
        <v>1,</v>
      </c>
      <c r="C66" s="216" t="e">
        <f ca="1">IF($B66="","",VLOOKUP('$Data1'!$B68,SYSTEMS!$B$9:$H$100,4,1)&amp;",")</f>
        <v>#N/A</v>
      </c>
      <c r="D66" s="216" t="e">
        <f ca="1">IF($B66="","",VLOOKUP('$Data1'!$B68,SYSTEMS!$B$9:$H$100,6,1)&amp;",")</f>
        <v>#N/A</v>
      </c>
      <c r="E66" s="217" t="e">
        <f ca="1">IF($B66="","",VLOOKUP('$Data1'!$B68,SYSTEMS!$B$9:$H$100,5,1)&amp;",")</f>
        <v>#N/A</v>
      </c>
      <c r="F66" s="218" t="e">
        <f ca="1">IF($B66="","",VLOOKUP('$Data1'!$B68,SYSTEMS!$B$9:$H$100,7,1)&amp;",")</f>
        <v>#N/A</v>
      </c>
      <c r="G66" s="215" t="str">
        <f ca="1">IF($B66="","",IF(AND(N('$Data1'!V68)&gt;0,N('$Data1'!W68)&gt;0),"Sum,",IF(N('$Data1'!V68)&gt;0,"Flow/Person,",IF(N('$Data1'!U68&gt;0),"Flow/Area,",""))))</f>
        <v>Flow/Area,</v>
      </c>
      <c r="H66" s="219" t="str">
        <f ca="1">IF(OR($G66="Flow/Person,",$G66="Sum,"),N('$Data1'!V68)/1000,"")</f>
        <v/>
      </c>
      <c r="I66" s="215" t="str">
        <f t="shared" ca="1" si="0"/>
        <v>,</v>
      </c>
      <c r="J66" s="219">
        <f ca="1">IF($G66="Sum,",'$Data1'!W68/1000,IF($G66="Flow/Area,",MAX(N('$Data1'!W68)/1000,IF(N('$Data1'!P68)&gt;0,MIN(N('$Data1'!P68),N('$Data1'!K68))*N('$Data1'!U68)/3600,N('$Data1'!K68)*N('$Data1'!U68)/3600)),""))</f>
        <v>0</v>
      </c>
      <c r="K66" s="215" t="str">
        <f t="shared" ca="1" si="9"/>
        <v>,</v>
      </c>
      <c r="L66" s="215" t="str">
        <f t="shared" ca="1" si="9"/>
        <v>,</v>
      </c>
      <c r="M66" s="220" t="str">
        <f ca="1">IF(A66="","",'$Misc'!B$13&amp;",")</f>
        <v>1.15,</v>
      </c>
      <c r="N66" s="220" t="str">
        <f ca="1">IF(A66="","",'$Misc'!B$12&amp;",")</f>
        <v>1.15,</v>
      </c>
      <c r="O66" s="215" t="str">
        <f t="shared" ca="1" si="6"/>
        <v>DesignDayWithLimit,</v>
      </c>
      <c r="P66" s="221" t="str">
        <f t="shared" ca="1" si="3"/>
        <v>,</v>
      </c>
      <c r="Q66" s="222" t="e">
        <f ca="1">IF($B66="","",IF('$Data1'!P68&gt;0,MIN('$Data1'!P68,'$Data1'!K68)*'$Data1'!Y68/3.6,'$Data1'!K68*'$Data1'!Y68/3.6)/1000)</f>
        <v>#VALUE!</v>
      </c>
      <c r="R66" s="215" t="str">
        <f t="shared" ca="1" si="10"/>
        <v>,</v>
      </c>
      <c r="S66" s="215" t="str">
        <f t="shared" ca="1" si="10"/>
        <v>,</v>
      </c>
      <c r="T66" s="215" t="str">
        <f t="shared" ca="1" si="10"/>
        <v>,</v>
      </c>
      <c r="U66" s="215" t="str">
        <f t="shared" ca="1" si="10"/>
        <v>,</v>
      </c>
      <c r="V66" s="215" t="str">
        <f t="shared" ca="1" si="10"/>
        <v>,</v>
      </c>
      <c r="W66" s="215" t="str">
        <f t="shared" ca="1" si="10"/>
        <v>,</v>
      </c>
      <c r="X66" s="215" t="str">
        <f t="shared" ca="1" si="7"/>
        <v>;</v>
      </c>
      <c r="Y66" s="190"/>
      <c r="Z66" s="190"/>
      <c r="AA66" s="190"/>
      <c r="AB66" s="190"/>
    </row>
    <row r="67" spans="1:28" ht="15">
      <c r="A67" s="215" t="str">
        <f ca="1">IF('$Data1'!E69="","","SIZING:ZONE,")</f>
        <v>SIZING:ZONE,</v>
      </c>
      <c r="B67" s="215" t="str">
        <f ca="1">IF(A67="","",'$Data1'!E69&amp;",")</f>
        <v>1,</v>
      </c>
      <c r="C67" s="216" t="e">
        <f ca="1">IF($B67="","",VLOOKUP('$Data1'!$B69,SYSTEMS!$B$9:$H$100,4,1)&amp;",")</f>
        <v>#N/A</v>
      </c>
      <c r="D67" s="216" t="e">
        <f ca="1">IF($B67="","",VLOOKUP('$Data1'!$B69,SYSTEMS!$B$9:$H$100,6,1)&amp;",")</f>
        <v>#N/A</v>
      </c>
      <c r="E67" s="217" t="e">
        <f ca="1">IF($B67="","",VLOOKUP('$Data1'!$B69,SYSTEMS!$B$9:$H$100,5,1)&amp;",")</f>
        <v>#N/A</v>
      </c>
      <c r="F67" s="218" t="e">
        <f ca="1">IF($B67="","",VLOOKUP('$Data1'!$B69,SYSTEMS!$B$9:$H$100,7,1)&amp;",")</f>
        <v>#N/A</v>
      </c>
      <c r="G67" s="215" t="str">
        <f ca="1">IF($B67="","",IF(AND(N('$Data1'!V69)&gt;0,N('$Data1'!W69)&gt;0),"Sum,",IF(N('$Data1'!V69)&gt;0,"Flow/Person,",IF(N('$Data1'!U69&gt;0),"Flow/Area,",""))))</f>
        <v>Flow/Area,</v>
      </c>
      <c r="H67" s="219" t="str">
        <f ca="1">IF(OR($G67="Flow/Person,",$G67="Sum,"),N('$Data1'!V69)/1000,"")</f>
        <v/>
      </c>
      <c r="I67" s="215" t="str">
        <f t="shared" ca="1" si="0"/>
        <v>,</v>
      </c>
      <c r="J67" s="219">
        <f ca="1">IF($G67="Sum,",'$Data1'!W69/1000,IF($G67="Flow/Area,",MAX(N('$Data1'!W69)/1000,IF(N('$Data1'!P69)&gt;0,MIN(N('$Data1'!P69),N('$Data1'!K69))*N('$Data1'!U69)/3600,N('$Data1'!K69)*N('$Data1'!U69)/3600)),""))</f>
        <v>0</v>
      </c>
      <c r="K67" s="215" t="str">
        <f t="shared" ca="1" si="9"/>
        <v>,</v>
      </c>
      <c r="L67" s="215" t="str">
        <f t="shared" ca="1" si="9"/>
        <v>,</v>
      </c>
      <c r="M67" s="220" t="str">
        <f ca="1">IF(A67="","",'$Misc'!B$13&amp;",")</f>
        <v>1.15,</v>
      </c>
      <c r="N67" s="220" t="str">
        <f ca="1">IF(A67="","",'$Misc'!B$12&amp;",")</f>
        <v>1.15,</v>
      </c>
      <c r="O67" s="215" t="str">
        <f t="shared" ca="1" si="6"/>
        <v>DesignDayWithLimit,</v>
      </c>
      <c r="P67" s="221" t="str">
        <f t="shared" ca="1" si="3"/>
        <v>,</v>
      </c>
      <c r="Q67" s="222" t="e">
        <f ca="1">IF($B67="","",IF('$Data1'!P69&gt;0,MIN('$Data1'!P69,'$Data1'!K69)*'$Data1'!Y69/3.6,'$Data1'!K69*'$Data1'!Y69/3.6)/1000)</f>
        <v>#VALUE!</v>
      </c>
      <c r="R67" s="215" t="str">
        <f t="shared" ca="1" si="10"/>
        <v>,</v>
      </c>
      <c r="S67" s="215" t="str">
        <f t="shared" ca="1" si="10"/>
        <v>,</v>
      </c>
      <c r="T67" s="215" t="str">
        <f t="shared" ca="1" si="10"/>
        <v>,</v>
      </c>
      <c r="U67" s="215" t="str">
        <f t="shared" ca="1" si="10"/>
        <v>,</v>
      </c>
      <c r="V67" s="215" t="str">
        <f t="shared" ca="1" si="10"/>
        <v>,</v>
      </c>
      <c r="W67" s="215" t="str">
        <f t="shared" ca="1" si="10"/>
        <v>,</v>
      </c>
      <c r="X67" s="215" t="str">
        <f t="shared" ca="1" si="7"/>
        <v>;</v>
      </c>
      <c r="Y67" s="190"/>
      <c r="Z67" s="190"/>
      <c r="AA67" s="190"/>
      <c r="AB67" s="190"/>
    </row>
    <row r="68" spans="1:28" ht="15">
      <c r="A68" s="215" t="str">
        <f ca="1">IF('$Data1'!E70="","","SIZING:ZONE,")</f>
        <v>SIZING:ZONE,</v>
      </c>
      <c r="B68" s="215" t="str">
        <f ca="1">IF(A68="","",'$Data1'!E70&amp;",")</f>
        <v>1,</v>
      </c>
      <c r="C68" s="216" t="e">
        <f ca="1">IF($B68="","",VLOOKUP('$Data1'!$B70,SYSTEMS!$B$9:$H$100,4,1)&amp;",")</f>
        <v>#N/A</v>
      </c>
      <c r="D68" s="216" t="e">
        <f ca="1">IF($B68="","",VLOOKUP('$Data1'!$B70,SYSTEMS!$B$9:$H$100,6,1)&amp;",")</f>
        <v>#N/A</v>
      </c>
      <c r="E68" s="217" t="e">
        <f ca="1">IF($B68="","",VLOOKUP('$Data1'!$B70,SYSTEMS!$B$9:$H$100,5,1)&amp;",")</f>
        <v>#N/A</v>
      </c>
      <c r="F68" s="218" t="e">
        <f ca="1">IF($B68="","",VLOOKUP('$Data1'!$B70,SYSTEMS!$B$9:$H$100,7,1)&amp;",")</f>
        <v>#N/A</v>
      </c>
      <c r="G68" s="215" t="str">
        <f ca="1">IF($B68="","",IF(AND(N('$Data1'!V70)&gt;0,N('$Data1'!W70)&gt;0),"Sum,",IF(N('$Data1'!V70)&gt;0,"Flow/Person,",IF(N('$Data1'!U70&gt;0),"Flow/Area,",""))))</f>
        <v>Flow/Area,</v>
      </c>
      <c r="H68" s="219" t="str">
        <f ca="1">IF(OR($G68="Flow/Person,",$G68="Sum,"),N('$Data1'!V70)/1000,"")</f>
        <v/>
      </c>
      <c r="I68" s="215" t="str">
        <f t="shared" ca="1" si="0"/>
        <v>,</v>
      </c>
      <c r="J68" s="219">
        <f ca="1">IF($G68="Sum,",'$Data1'!W70/1000,IF($G68="Flow/Area,",MAX(N('$Data1'!W70)/1000,IF(N('$Data1'!P70)&gt;0,MIN(N('$Data1'!P70),N('$Data1'!K70))*N('$Data1'!U70)/3600,N('$Data1'!K70)*N('$Data1'!U70)/3600)),""))</f>
        <v>0</v>
      </c>
      <c r="K68" s="215" t="str">
        <f t="shared" ca="1" si="9"/>
        <v>,</v>
      </c>
      <c r="L68" s="215" t="str">
        <f t="shared" ca="1" si="9"/>
        <v>,</v>
      </c>
      <c r="M68" s="220" t="str">
        <f ca="1">IF(A68="","",'$Misc'!B$13&amp;",")</f>
        <v>1.15,</v>
      </c>
      <c r="N68" s="220" t="str">
        <f ca="1">IF(A68="","",'$Misc'!B$12&amp;",")</f>
        <v>1.15,</v>
      </c>
      <c r="O68" s="215" t="str">
        <f t="shared" ca="1" si="6"/>
        <v>DesignDayWithLimit,</v>
      </c>
      <c r="P68" s="221" t="str">
        <f t="shared" ca="1" si="3"/>
        <v>,</v>
      </c>
      <c r="Q68" s="222" t="e">
        <f ca="1">IF($B68="","",IF('$Data1'!P70&gt;0,MIN('$Data1'!P70,'$Data1'!K70)*'$Data1'!Y70/3.6,'$Data1'!K70*'$Data1'!Y70/3.6)/1000)</f>
        <v>#VALUE!</v>
      </c>
      <c r="R68" s="215" t="str">
        <f t="shared" ca="1" si="10"/>
        <v>,</v>
      </c>
      <c r="S68" s="215" t="str">
        <f t="shared" ca="1" si="10"/>
        <v>,</v>
      </c>
      <c r="T68" s="215" t="str">
        <f t="shared" ca="1" si="10"/>
        <v>,</v>
      </c>
      <c r="U68" s="215" t="str">
        <f t="shared" ca="1" si="10"/>
        <v>,</v>
      </c>
      <c r="V68" s="215" t="str">
        <f t="shared" ca="1" si="10"/>
        <v>,</v>
      </c>
      <c r="W68" s="215" t="str">
        <f t="shared" ca="1" si="10"/>
        <v>,</v>
      </c>
      <c r="X68" s="215" t="str">
        <f t="shared" ca="1" si="7"/>
        <v>;</v>
      </c>
      <c r="Y68" s="190"/>
      <c r="Z68" s="190"/>
      <c r="AA68" s="190"/>
      <c r="AB68" s="190"/>
    </row>
    <row r="69" spans="1:28" ht="15">
      <c r="A69" s="215" t="str">
        <f ca="1">IF('$Data1'!E71="","","SIZING:ZONE,")</f>
        <v>SIZING:ZONE,</v>
      </c>
      <c r="B69" s="215" t="str">
        <f ca="1">IF(A69="","",'$Data1'!E71&amp;",")</f>
        <v>1,</v>
      </c>
      <c r="C69" s="216" t="e">
        <f ca="1">IF($B69="","",VLOOKUP('$Data1'!$B71,SYSTEMS!$B$9:$H$100,4,1)&amp;",")</f>
        <v>#N/A</v>
      </c>
      <c r="D69" s="216" t="e">
        <f ca="1">IF($B69="","",VLOOKUP('$Data1'!$B71,SYSTEMS!$B$9:$H$100,6,1)&amp;",")</f>
        <v>#N/A</v>
      </c>
      <c r="E69" s="217" t="e">
        <f ca="1">IF($B69="","",VLOOKUP('$Data1'!$B71,SYSTEMS!$B$9:$H$100,5,1)&amp;",")</f>
        <v>#N/A</v>
      </c>
      <c r="F69" s="218" t="e">
        <f ca="1">IF($B69="","",VLOOKUP('$Data1'!$B71,SYSTEMS!$B$9:$H$100,7,1)&amp;",")</f>
        <v>#N/A</v>
      </c>
      <c r="G69" s="215" t="str">
        <f ca="1">IF($B69="","",IF(AND(N('$Data1'!V71)&gt;0,N('$Data1'!W71)&gt;0),"Sum,",IF(N('$Data1'!V71)&gt;0,"Flow/Person,",IF(N('$Data1'!U71&gt;0),"Flow/Area,",""))))</f>
        <v>Flow/Area,</v>
      </c>
      <c r="H69" s="219" t="str">
        <f ca="1">IF(OR($G69="Flow/Person,",$G69="Sum,"),N('$Data1'!V71)/1000,"")</f>
        <v/>
      </c>
      <c r="I69" s="215" t="str">
        <f t="shared" ca="1" si="0"/>
        <v>,</v>
      </c>
      <c r="J69" s="219">
        <f ca="1">IF($G69="Sum,",'$Data1'!W71/1000,IF($G69="Flow/Area,",MAX(N('$Data1'!W71)/1000,IF(N('$Data1'!P71)&gt;0,MIN(N('$Data1'!P71),N('$Data1'!K71))*N('$Data1'!U71)/3600,N('$Data1'!K71)*N('$Data1'!U71)/3600)),""))</f>
        <v>0</v>
      </c>
      <c r="K69" s="215" t="str">
        <f t="shared" ca="1" si="9"/>
        <v>,</v>
      </c>
      <c r="L69" s="215" t="str">
        <f t="shared" ca="1" si="9"/>
        <v>,</v>
      </c>
      <c r="M69" s="220" t="str">
        <f ca="1">IF(A69="","",'$Misc'!B$13&amp;",")</f>
        <v>1.15,</v>
      </c>
      <c r="N69" s="220" t="str">
        <f ca="1">IF(A69="","",'$Misc'!B$12&amp;",")</f>
        <v>1.15,</v>
      </c>
      <c r="O69" s="215" t="str">
        <f t="shared" ca="1" si="6"/>
        <v>DesignDayWithLimit,</v>
      </c>
      <c r="P69" s="221" t="str">
        <f t="shared" ca="1" si="3"/>
        <v>,</v>
      </c>
      <c r="Q69" s="222" t="e">
        <f ca="1">IF($B69="","",IF('$Data1'!P71&gt;0,MIN('$Data1'!P71,'$Data1'!K71)*'$Data1'!Y71/3.6,'$Data1'!K71*'$Data1'!Y71/3.6)/1000)</f>
        <v>#VALUE!</v>
      </c>
      <c r="R69" s="215" t="str">
        <f t="shared" ca="1" si="10"/>
        <v>,</v>
      </c>
      <c r="S69" s="215" t="str">
        <f t="shared" ca="1" si="10"/>
        <v>,</v>
      </c>
      <c r="T69" s="215" t="str">
        <f t="shared" ca="1" si="10"/>
        <v>,</v>
      </c>
      <c r="U69" s="215" t="str">
        <f t="shared" ca="1" si="10"/>
        <v>,</v>
      </c>
      <c r="V69" s="215" t="str">
        <f t="shared" ca="1" si="10"/>
        <v>,</v>
      </c>
      <c r="W69" s="215" t="str">
        <f t="shared" ca="1" si="10"/>
        <v>,</v>
      </c>
      <c r="X69" s="215" t="str">
        <f t="shared" ca="1" si="7"/>
        <v>;</v>
      </c>
      <c r="Y69" s="190"/>
      <c r="Z69" s="190"/>
      <c r="AA69" s="190"/>
      <c r="AB69" s="190"/>
    </row>
    <row r="70" spans="1:28" ht="15">
      <c r="A70" s="215" t="str">
        <f ca="1">IF('$Data1'!E72="","","SIZING:ZONE,")</f>
        <v>SIZING:ZONE,</v>
      </c>
      <c r="B70" s="215" t="str">
        <f ca="1">IF(A70="","",'$Data1'!E72&amp;",")</f>
        <v>1,</v>
      </c>
      <c r="C70" s="216" t="e">
        <f ca="1">IF($B70="","",VLOOKUP('$Data1'!$B72,SYSTEMS!$B$9:$H$100,4,1)&amp;",")</f>
        <v>#N/A</v>
      </c>
      <c r="D70" s="216" t="e">
        <f ca="1">IF($B70="","",VLOOKUP('$Data1'!$B72,SYSTEMS!$B$9:$H$100,6,1)&amp;",")</f>
        <v>#N/A</v>
      </c>
      <c r="E70" s="217" t="e">
        <f ca="1">IF($B70="","",VLOOKUP('$Data1'!$B72,SYSTEMS!$B$9:$H$100,5,1)&amp;",")</f>
        <v>#N/A</v>
      </c>
      <c r="F70" s="218" t="e">
        <f ca="1">IF($B70="","",VLOOKUP('$Data1'!$B72,SYSTEMS!$B$9:$H$100,7,1)&amp;",")</f>
        <v>#N/A</v>
      </c>
      <c r="G70" s="215" t="str">
        <f ca="1">IF($B70="","",IF(AND(N('$Data1'!V72)&gt;0,N('$Data1'!W72)&gt;0),"Sum,",IF(N('$Data1'!V72)&gt;0,"Flow/Person,",IF(N('$Data1'!U72&gt;0),"Flow/Area,",""))))</f>
        <v>Flow/Area,</v>
      </c>
      <c r="H70" s="219" t="str">
        <f ca="1">IF(OR($G70="Flow/Person,",$G70="Sum,"),N('$Data1'!V72)/1000,"")</f>
        <v/>
      </c>
      <c r="I70" s="215" t="str">
        <f t="shared" ca="1" si="0"/>
        <v>,</v>
      </c>
      <c r="J70" s="219">
        <f ca="1">IF($G70="Sum,",'$Data1'!W72/1000,IF($G70="Flow/Area,",MAX(N('$Data1'!W72)/1000,IF(N('$Data1'!P72)&gt;0,MIN(N('$Data1'!P72),N('$Data1'!K72))*N('$Data1'!U72)/3600,N('$Data1'!K72)*N('$Data1'!U72)/3600)),""))</f>
        <v>0</v>
      </c>
      <c r="K70" s="215" t="str">
        <f t="shared" ca="1" si="9"/>
        <v>,</v>
      </c>
      <c r="L70" s="215" t="str">
        <f t="shared" ca="1" si="9"/>
        <v>,</v>
      </c>
      <c r="M70" s="220" t="str">
        <f ca="1">IF(A70="","",'$Misc'!B$13&amp;",")</f>
        <v>1.15,</v>
      </c>
      <c r="N70" s="220" t="str">
        <f ca="1">IF(A70="","",'$Misc'!B$12&amp;",")</f>
        <v>1.15,</v>
      </c>
      <c r="O70" s="215" t="str">
        <f t="shared" ca="1" si="6"/>
        <v>DesignDayWithLimit,</v>
      </c>
      <c r="P70" s="221" t="str">
        <f t="shared" ca="1" si="3"/>
        <v>,</v>
      </c>
      <c r="Q70" s="222" t="e">
        <f ca="1">IF($B70="","",IF('$Data1'!P72&gt;0,MIN('$Data1'!P72,'$Data1'!K72)*'$Data1'!Y72/3.6,'$Data1'!K72*'$Data1'!Y72/3.6)/1000)</f>
        <v>#VALUE!</v>
      </c>
      <c r="R70" s="215" t="str">
        <f t="shared" ca="1" si="10"/>
        <v>,</v>
      </c>
      <c r="S70" s="215" t="str">
        <f t="shared" ca="1" si="10"/>
        <v>,</v>
      </c>
      <c r="T70" s="215" t="str">
        <f t="shared" ca="1" si="10"/>
        <v>,</v>
      </c>
      <c r="U70" s="215" t="str">
        <f t="shared" ca="1" si="10"/>
        <v>,</v>
      </c>
      <c r="V70" s="215" t="str">
        <f t="shared" ca="1" si="10"/>
        <v>,</v>
      </c>
      <c r="W70" s="215" t="str">
        <f t="shared" ca="1" si="10"/>
        <v>,</v>
      </c>
      <c r="X70" s="215" t="str">
        <f t="shared" ca="1" si="7"/>
        <v>;</v>
      </c>
      <c r="Y70" s="190"/>
      <c r="Z70" s="190"/>
      <c r="AA70" s="190"/>
      <c r="AB70" s="190"/>
    </row>
    <row r="71" spans="1:28" ht="15">
      <c r="A71" s="215" t="str">
        <f ca="1">IF('$Data1'!E73="","","SIZING:ZONE,")</f>
        <v>SIZING:ZONE,</v>
      </c>
      <c r="B71" s="215" t="str">
        <f ca="1">IF(A71="","",'$Data1'!E73&amp;",")</f>
        <v>1,</v>
      </c>
      <c r="C71" s="216" t="e">
        <f ca="1">IF($B71="","",VLOOKUP('$Data1'!$B73,SYSTEMS!$B$9:$H$100,4,1)&amp;",")</f>
        <v>#N/A</v>
      </c>
      <c r="D71" s="216" t="e">
        <f ca="1">IF($B71="","",VLOOKUP('$Data1'!$B73,SYSTEMS!$B$9:$H$100,6,1)&amp;",")</f>
        <v>#N/A</v>
      </c>
      <c r="E71" s="217" t="e">
        <f ca="1">IF($B71="","",VLOOKUP('$Data1'!$B73,SYSTEMS!$B$9:$H$100,5,1)&amp;",")</f>
        <v>#N/A</v>
      </c>
      <c r="F71" s="218" t="e">
        <f ca="1">IF($B71="","",VLOOKUP('$Data1'!$B73,SYSTEMS!$B$9:$H$100,7,1)&amp;",")</f>
        <v>#N/A</v>
      </c>
      <c r="G71" s="215" t="str">
        <f ca="1">IF($B71="","",IF(AND(N('$Data1'!V73)&gt;0,N('$Data1'!W73)&gt;0),"Sum,",IF(N('$Data1'!V73)&gt;0,"Flow/Person,",IF(N('$Data1'!U73&gt;0),"Flow/Area,",""))))</f>
        <v>Flow/Area,</v>
      </c>
      <c r="H71" s="219" t="str">
        <f ca="1">IF(OR($G71="Flow/Person,",$G71="Sum,"),N('$Data1'!V73)/1000,"")</f>
        <v/>
      </c>
      <c r="I71" s="215" t="str">
        <f t="shared" ref="I71:I134" ca="1" si="11">IF($B71="","",",")</f>
        <v>,</v>
      </c>
      <c r="J71" s="219">
        <f ca="1">IF($G71="Sum,",'$Data1'!W73/1000,IF($G71="Flow/Area,",MAX(N('$Data1'!W73)/1000,IF(N('$Data1'!P73)&gt;0,MIN(N('$Data1'!P73),N('$Data1'!K73))*N('$Data1'!U73)/3600,N('$Data1'!K73)*N('$Data1'!U73)/3600)),""))</f>
        <v>0</v>
      </c>
      <c r="K71" s="215" t="str">
        <f t="shared" ca="1" si="9"/>
        <v>,</v>
      </c>
      <c r="L71" s="215" t="str">
        <f t="shared" ca="1" si="9"/>
        <v>,</v>
      </c>
      <c r="M71" s="220" t="str">
        <f ca="1">IF(A71="","",'$Misc'!B$13&amp;",")</f>
        <v>1.15,</v>
      </c>
      <c r="N71" s="220" t="str">
        <f ca="1">IF(A71="","",'$Misc'!B$12&amp;",")</f>
        <v>1.15,</v>
      </c>
      <c r="O71" s="215" t="str">
        <f t="shared" ca="1" si="6"/>
        <v>DesignDayWithLimit,</v>
      </c>
      <c r="P71" s="221" t="str">
        <f t="shared" ref="P71:P134" ca="1" si="12">IF($B71="","",",")</f>
        <v>,</v>
      </c>
      <c r="Q71" s="222" t="e">
        <f ca="1">IF($B71="","",IF('$Data1'!P73&gt;0,MIN('$Data1'!P73,'$Data1'!K73)*'$Data1'!Y73/3.6,'$Data1'!K73*'$Data1'!Y73/3.6)/1000)</f>
        <v>#VALUE!</v>
      </c>
      <c r="R71" s="215" t="str">
        <f t="shared" ca="1" si="10"/>
        <v>,</v>
      </c>
      <c r="S71" s="215" t="str">
        <f t="shared" ca="1" si="10"/>
        <v>,</v>
      </c>
      <c r="T71" s="215" t="str">
        <f t="shared" ca="1" si="10"/>
        <v>,</v>
      </c>
      <c r="U71" s="215" t="str">
        <f t="shared" ca="1" si="10"/>
        <v>,</v>
      </c>
      <c r="V71" s="215" t="str">
        <f t="shared" ca="1" si="10"/>
        <v>,</v>
      </c>
      <c r="W71" s="215" t="str">
        <f t="shared" ca="1" si="10"/>
        <v>,</v>
      </c>
      <c r="X71" s="215" t="str">
        <f t="shared" ca="1" si="7"/>
        <v>;</v>
      </c>
      <c r="Y71" s="190"/>
      <c r="Z71" s="190"/>
      <c r="AA71" s="190"/>
      <c r="AB71" s="190"/>
    </row>
    <row r="72" spans="1:28" ht="15">
      <c r="A72" s="215" t="str">
        <f ca="1">IF('$Data1'!E74="","","SIZING:ZONE,")</f>
        <v>SIZING:ZONE,</v>
      </c>
      <c r="B72" s="215" t="str">
        <f ca="1">IF(A72="","",'$Data1'!E74&amp;",")</f>
        <v>1,</v>
      </c>
      <c r="C72" s="216" t="e">
        <f ca="1">IF($B72="","",VLOOKUP('$Data1'!$B74,SYSTEMS!$B$9:$H$100,4,1)&amp;",")</f>
        <v>#N/A</v>
      </c>
      <c r="D72" s="216" t="e">
        <f ca="1">IF($B72="","",VLOOKUP('$Data1'!$B74,SYSTEMS!$B$9:$H$100,6,1)&amp;",")</f>
        <v>#N/A</v>
      </c>
      <c r="E72" s="217" t="e">
        <f ca="1">IF($B72="","",VLOOKUP('$Data1'!$B74,SYSTEMS!$B$9:$H$100,5,1)&amp;",")</f>
        <v>#N/A</v>
      </c>
      <c r="F72" s="218" t="e">
        <f ca="1">IF($B72="","",VLOOKUP('$Data1'!$B74,SYSTEMS!$B$9:$H$100,7,1)&amp;",")</f>
        <v>#N/A</v>
      </c>
      <c r="G72" s="215" t="str">
        <f ca="1">IF($B72="","",IF(AND(N('$Data1'!V74)&gt;0,N('$Data1'!W74)&gt;0),"Sum,",IF(N('$Data1'!V74)&gt;0,"Flow/Person,",IF(N('$Data1'!U74&gt;0),"Flow/Area,",""))))</f>
        <v>Flow/Area,</v>
      </c>
      <c r="H72" s="219" t="str">
        <f ca="1">IF(OR($G72="Flow/Person,",$G72="Sum,"),N('$Data1'!V74)/1000,"")</f>
        <v/>
      </c>
      <c r="I72" s="215" t="str">
        <f t="shared" ca="1" si="11"/>
        <v>,</v>
      </c>
      <c r="J72" s="219">
        <f ca="1">IF($G72="Sum,",'$Data1'!W74/1000,IF($G72="Flow/Area,",MAX(N('$Data1'!W74)/1000,IF(N('$Data1'!P74)&gt;0,MIN(N('$Data1'!P74),N('$Data1'!K74))*N('$Data1'!U74)/3600,N('$Data1'!K74)*N('$Data1'!U74)/3600)),""))</f>
        <v>0</v>
      </c>
      <c r="K72" s="215" t="str">
        <f t="shared" ca="1" si="9"/>
        <v>,</v>
      </c>
      <c r="L72" s="215" t="str">
        <f t="shared" ca="1" si="9"/>
        <v>,</v>
      </c>
      <c r="M72" s="220" t="str">
        <f ca="1">IF(A72="","",'$Misc'!B$13&amp;",")</f>
        <v>1.15,</v>
      </c>
      <c r="N72" s="220" t="str">
        <f ca="1">IF(A72="","",'$Misc'!B$12&amp;",")</f>
        <v>1.15,</v>
      </c>
      <c r="O72" s="215" t="str">
        <f t="shared" ref="O72:O135" ca="1" si="13">IF(A72="","","DesignDayWithLimit,")</f>
        <v>DesignDayWithLimit,</v>
      </c>
      <c r="P72" s="221" t="str">
        <f t="shared" ca="1" si="12"/>
        <v>,</v>
      </c>
      <c r="Q72" s="222" t="e">
        <f ca="1">IF($B72="","",IF('$Data1'!P74&gt;0,MIN('$Data1'!P74,'$Data1'!K74)*'$Data1'!Y74/3.6,'$Data1'!K74*'$Data1'!Y74/3.6)/1000)</f>
        <v>#VALUE!</v>
      </c>
      <c r="R72" s="215" t="str">
        <f t="shared" ca="1" si="10"/>
        <v>,</v>
      </c>
      <c r="S72" s="215" t="str">
        <f t="shared" ca="1" si="10"/>
        <v>,</v>
      </c>
      <c r="T72" s="215" t="str">
        <f t="shared" ca="1" si="10"/>
        <v>,</v>
      </c>
      <c r="U72" s="215" t="str">
        <f t="shared" ca="1" si="10"/>
        <v>,</v>
      </c>
      <c r="V72" s="215" t="str">
        <f t="shared" ca="1" si="10"/>
        <v>,</v>
      </c>
      <c r="W72" s="215" t="str">
        <f t="shared" ca="1" si="10"/>
        <v>,</v>
      </c>
      <c r="X72" s="215" t="str">
        <f t="shared" ref="X72:X135" ca="1" si="14">IF(A72="","",";")</f>
        <v>;</v>
      </c>
      <c r="Y72" s="190"/>
      <c r="Z72" s="190"/>
      <c r="AA72" s="190"/>
      <c r="AB72" s="190"/>
    </row>
    <row r="73" spans="1:28" ht="15">
      <c r="A73" s="215" t="str">
        <f ca="1">IF('$Data1'!E75="","","SIZING:ZONE,")</f>
        <v>SIZING:ZONE,</v>
      </c>
      <c r="B73" s="215" t="str">
        <f ca="1">IF(A73="","",'$Data1'!E75&amp;",")</f>
        <v>1,</v>
      </c>
      <c r="C73" s="216" t="e">
        <f ca="1">IF($B73="","",VLOOKUP('$Data1'!$B75,SYSTEMS!$B$9:$H$100,4,1)&amp;",")</f>
        <v>#N/A</v>
      </c>
      <c r="D73" s="216" t="e">
        <f ca="1">IF($B73="","",VLOOKUP('$Data1'!$B75,SYSTEMS!$B$9:$H$100,6,1)&amp;",")</f>
        <v>#N/A</v>
      </c>
      <c r="E73" s="217" t="e">
        <f ca="1">IF($B73="","",VLOOKUP('$Data1'!$B75,SYSTEMS!$B$9:$H$100,5,1)&amp;",")</f>
        <v>#N/A</v>
      </c>
      <c r="F73" s="218" t="e">
        <f ca="1">IF($B73="","",VLOOKUP('$Data1'!$B75,SYSTEMS!$B$9:$H$100,7,1)&amp;",")</f>
        <v>#N/A</v>
      </c>
      <c r="G73" s="215" t="str">
        <f ca="1">IF($B73="","",IF(AND(N('$Data1'!V75)&gt;0,N('$Data1'!W75)&gt;0),"Sum,",IF(N('$Data1'!V75)&gt;0,"Flow/Person,",IF(N('$Data1'!U75&gt;0),"Flow/Area,",""))))</f>
        <v>Flow/Area,</v>
      </c>
      <c r="H73" s="219" t="str">
        <f ca="1">IF(OR($G73="Flow/Person,",$G73="Sum,"),N('$Data1'!V75)/1000,"")</f>
        <v/>
      </c>
      <c r="I73" s="215" t="str">
        <f t="shared" ca="1" si="11"/>
        <v>,</v>
      </c>
      <c r="J73" s="219">
        <f ca="1">IF($G73="Sum,",'$Data1'!W75/1000,IF($G73="Flow/Area,",MAX(N('$Data1'!W75)/1000,IF(N('$Data1'!P75)&gt;0,MIN(N('$Data1'!P75),N('$Data1'!K75))*N('$Data1'!U75)/3600,N('$Data1'!K75)*N('$Data1'!U75)/3600)),""))</f>
        <v>0</v>
      </c>
      <c r="K73" s="215" t="str">
        <f t="shared" ca="1" si="9"/>
        <v>,</v>
      </c>
      <c r="L73" s="215" t="str">
        <f t="shared" ca="1" si="9"/>
        <v>,</v>
      </c>
      <c r="M73" s="220" t="str">
        <f ca="1">IF(A73="","",'$Misc'!B$13&amp;",")</f>
        <v>1.15,</v>
      </c>
      <c r="N73" s="220" t="str">
        <f ca="1">IF(A73="","",'$Misc'!B$12&amp;",")</f>
        <v>1.15,</v>
      </c>
      <c r="O73" s="215" t="str">
        <f t="shared" ca="1" si="13"/>
        <v>DesignDayWithLimit,</v>
      </c>
      <c r="P73" s="221" t="str">
        <f t="shared" ca="1" si="12"/>
        <v>,</v>
      </c>
      <c r="Q73" s="222" t="e">
        <f ca="1">IF($B73="","",IF('$Data1'!P75&gt;0,MIN('$Data1'!P75,'$Data1'!K75)*'$Data1'!Y75/3.6,'$Data1'!K75*'$Data1'!Y75/3.6)/1000)</f>
        <v>#VALUE!</v>
      </c>
      <c r="R73" s="215" t="str">
        <f t="shared" ca="1" si="10"/>
        <v>,</v>
      </c>
      <c r="S73" s="215" t="str">
        <f t="shared" ca="1" si="10"/>
        <v>,</v>
      </c>
      <c r="T73" s="215" t="str">
        <f t="shared" ca="1" si="10"/>
        <v>,</v>
      </c>
      <c r="U73" s="215" t="str">
        <f t="shared" ca="1" si="10"/>
        <v>,</v>
      </c>
      <c r="V73" s="215" t="str">
        <f t="shared" ca="1" si="10"/>
        <v>,</v>
      </c>
      <c r="W73" s="215" t="str">
        <f t="shared" ca="1" si="10"/>
        <v>,</v>
      </c>
      <c r="X73" s="215" t="str">
        <f t="shared" ca="1" si="14"/>
        <v>;</v>
      </c>
      <c r="Y73" s="190"/>
      <c r="Z73" s="190"/>
      <c r="AA73" s="190"/>
      <c r="AB73" s="190"/>
    </row>
    <row r="74" spans="1:28" ht="15">
      <c r="A74" s="215" t="str">
        <f ca="1">IF('$Data1'!E76="","","SIZING:ZONE,")</f>
        <v>SIZING:ZONE,</v>
      </c>
      <c r="B74" s="215" t="str">
        <f ca="1">IF(A74="","",'$Data1'!E76&amp;",")</f>
        <v>1,</v>
      </c>
      <c r="C74" s="216" t="e">
        <f ca="1">IF($B74="","",VLOOKUP('$Data1'!$B76,SYSTEMS!$B$9:$H$100,4,1)&amp;",")</f>
        <v>#N/A</v>
      </c>
      <c r="D74" s="216" t="e">
        <f ca="1">IF($B74="","",VLOOKUP('$Data1'!$B76,SYSTEMS!$B$9:$H$100,6,1)&amp;",")</f>
        <v>#N/A</v>
      </c>
      <c r="E74" s="217" t="e">
        <f ca="1">IF($B74="","",VLOOKUP('$Data1'!$B76,SYSTEMS!$B$9:$H$100,5,1)&amp;",")</f>
        <v>#N/A</v>
      </c>
      <c r="F74" s="218" t="e">
        <f ca="1">IF($B74="","",VLOOKUP('$Data1'!$B76,SYSTEMS!$B$9:$H$100,7,1)&amp;",")</f>
        <v>#N/A</v>
      </c>
      <c r="G74" s="215" t="str">
        <f ca="1">IF($B74="","",IF(AND(N('$Data1'!V76)&gt;0,N('$Data1'!W76)&gt;0),"Sum,",IF(N('$Data1'!V76)&gt;0,"Flow/Person,",IF(N('$Data1'!U76&gt;0),"Flow/Area,",""))))</f>
        <v>Flow/Area,</v>
      </c>
      <c r="H74" s="219" t="str">
        <f ca="1">IF(OR($G74="Flow/Person,",$G74="Sum,"),N('$Data1'!V76)/1000,"")</f>
        <v/>
      </c>
      <c r="I74" s="215" t="str">
        <f t="shared" ca="1" si="11"/>
        <v>,</v>
      </c>
      <c r="J74" s="219">
        <f ca="1">IF($G74="Sum,",'$Data1'!W76/1000,IF($G74="Flow/Area,",MAX(N('$Data1'!W76)/1000,IF(N('$Data1'!P76)&gt;0,MIN(N('$Data1'!P76),N('$Data1'!K76))*N('$Data1'!U76)/3600,N('$Data1'!K76)*N('$Data1'!U76)/3600)),""))</f>
        <v>0</v>
      </c>
      <c r="K74" s="215" t="str">
        <f t="shared" ca="1" si="9"/>
        <v>,</v>
      </c>
      <c r="L74" s="215" t="str">
        <f t="shared" ca="1" si="9"/>
        <v>,</v>
      </c>
      <c r="M74" s="220" t="str">
        <f ca="1">IF(A74="","",'$Misc'!B$13&amp;",")</f>
        <v>1.15,</v>
      </c>
      <c r="N74" s="220" t="str">
        <f ca="1">IF(A74="","",'$Misc'!B$12&amp;",")</f>
        <v>1.15,</v>
      </c>
      <c r="O74" s="215" t="str">
        <f t="shared" ca="1" si="13"/>
        <v>DesignDayWithLimit,</v>
      </c>
      <c r="P74" s="221" t="str">
        <f t="shared" ca="1" si="12"/>
        <v>,</v>
      </c>
      <c r="Q74" s="222" t="e">
        <f ca="1">IF($B74="","",IF('$Data1'!P76&gt;0,MIN('$Data1'!P76,'$Data1'!K76)*'$Data1'!Y76/3.6,'$Data1'!K76*'$Data1'!Y76/3.6)/1000)</f>
        <v>#VALUE!</v>
      </c>
      <c r="R74" s="215" t="str">
        <f t="shared" ca="1" si="10"/>
        <v>,</v>
      </c>
      <c r="S74" s="215" t="str">
        <f t="shared" ca="1" si="10"/>
        <v>,</v>
      </c>
      <c r="T74" s="215" t="str">
        <f t="shared" ca="1" si="10"/>
        <v>,</v>
      </c>
      <c r="U74" s="215" t="str">
        <f t="shared" ca="1" si="10"/>
        <v>,</v>
      </c>
      <c r="V74" s="215" t="str">
        <f t="shared" ca="1" si="10"/>
        <v>,</v>
      </c>
      <c r="W74" s="215" t="str">
        <f t="shared" ca="1" si="10"/>
        <v>,</v>
      </c>
      <c r="X74" s="215" t="str">
        <f t="shared" ca="1" si="14"/>
        <v>;</v>
      </c>
      <c r="Y74" s="190"/>
      <c r="Z74" s="190"/>
      <c r="AA74" s="190"/>
      <c r="AB74" s="190"/>
    </row>
    <row r="75" spans="1:28" ht="15">
      <c r="A75" s="215" t="str">
        <f ca="1">IF('$Data1'!E77="","","SIZING:ZONE,")</f>
        <v>SIZING:ZONE,</v>
      </c>
      <c r="B75" s="215" t="str">
        <f ca="1">IF(A75="","",'$Data1'!E77&amp;",")</f>
        <v>1,</v>
      </c>
      <c r="C75" s="216" t="e">
        <f ca="1">IF($B75="","",VLOOKUP('$Data1'!$B77,SYSTEMS!$B$9:$H$100,4,1)&amp;",")</f>
        <v>#N/A</v>
      </c>
      <c r="D75" s="216" t="e">
        <f ca="1">IF($B75="","",VLOOKUP('$Data1'!$B77,SYSTEMS!$B$9:$H$100,6,1)&amp;",")</f>
        <v>#N/A</v>
      </c>
      <c r="E75" s="217" t="e">
        <f ca="1">IF($B75="","",VLOOKUP('$Data1'!$B77,SYSTEMS!$B$9:$H$100,5,1)&amp;",")</f>
        <v>#N/A</v>
      </c>
      <c r="F75" s="218" t="e">
        <f ca="1">IF($B75="","",VLOOKUP('$Data1'!$B77,SYSTEMS!$B$9:$H$100,7,1)&amp;",")</f>
        <v>#N/A</v>
      </c>
      <c r="G75" s="215" t="str">
        <f ca="1">IF($B75="","",IF(AND(N('$Data1'!V77)&gt;0,N('$Data1'!W77)&gt;0),"Sum,",IF(N('$Data1'!V77)&gt;0,"Flow/Person,",IF(N('$Data1'!U77&gt;0),"Flow/Area,",""))))</f>
        <v>Flow/Area,</v>
      </c>
      <c r="H75" s="219" t="str">
        <f ca="1">IF(OR($G75="Flow/Person,",$G75="Sum,"),N('$Data1'!V77)/1000,"")</f>
        <v/>
      </c>
      <c r="I75" s="215" t="str">
        <f t="shared" ca="1" si="11"/>
        <v>,</v>
      </c>
      <c r="J75" s="219">
        <f ca="1">IF($G75="Sum,",'$Data1'!W77/1000,IF($G75="Flow/Area,",MAX(N('$Data1'!W77)/1000,IF(N('$Data1'!P77)&gt;0,MIN(N('$Data1'!P77),N('$Data1'!K77))*N('$Data1'!U77)/3600,N('$Data1'!K77)*N('$Data1'!U77)/3600)),""))</f>
        <v>0</v>
      </c>
      <c r="K75" s="215" t="str">
        <f t="shared" ca="1" si="9"/>
        <v>,</v>
      </c>
      <c r="L75" s="215" t="str">
        <f t="shared" ca="1" si="9"/>
        <v>,</v>
      </c>
      <c r="M75" s="220" t="str">
        <f ca="1">IF(A75="","",'$Misc'!B$13&amp;",")</f>
        <v>1.15,</v>
      </c>
      <c r="N75" s="220" t="str">
        <f ca="1">IF(A75="","",'$Misc'!B$12&amp;",")</f>
        <v>1.15,</v>
      </c>
      <c r="O75" s="215" t="str">
        <f t="shared" ca="1" si="13"/>
        <v>DesignDayWithLimit,</v>
      </c>
      <c r="P75" s="221" t="str">
        <f t="shared" ca="1" si="12"/>
        <v>,</v>
      </c>
      <c r="Q75" s="222" t="e">
        <f ca="1">IF($B75="","",IF('$Data1'!P77&gt;0,MIN('$Data1'!P77,'$Data1'!K77)*'$Data1'!Y77/3.6,'$Data1'!K77*'$Data1'!Y77/3.6)/1000)</f>
        <v>#VALUE!</v>
      </c>
      <c r="R75" s="215" t="str">
        <f t="shared" ca="1" si="10"/>
        <v>,</v>
      </c>
      <c r="S75" s="215" t="str">
        <f t="shared" ca="1" si="10"/>
        <v>,</v>
      </c>
      <c r="T75" s="215" t="str">
        <f t="shared" ca="1" si="10"/>
        <v>,</v>
      </c>
      <c r="U75" s="215" t="str">
        <f t="shared" ca="1" si="10"/>
        <v>,</v>
      </c>
      <c r="V75" s="215" t="str">
        <f t="shared" ca="1" si="10"/>
        <v>,</v>
      </c>
      <c r="W75" s="215" t="str">
        <f t="shared" ca="1" si="10"/>
        <v>,</v>
      </c>
      <c r="X75" s="215" t="str">
        <f t="shared" ca="1" si="14"/>
        <v>;</v>
      </c>
      <c r="Y75" s="190"/>
      <c r="Z75" s="190"/>
      <c r="AA75" s="190"/>
      <c r="AB75" s="190"/>
    </row>
    <row r="76" spans="1:28" ht="15">
      <c r="A76" s="215" t="str">
        <f ca="1">IF('$Data1'!E78="","","SIZING:ZONE,")</f>
        <v>SIZING:ZONE,</v>
      </c>
      <c r="B76" s="215" t="str">
        <f ca="1">IF(A76="","",'$Data1'!E78&amp;",")</f>
        <v>1,</v>
      </c>
      <c r="C76" s="216" t="e">
        <f ca="1">IF($B76="","",VLOOKUP('$Data1'!$B78,SYSTEMS!$B$9:$H$100,4,1)&amp;",")</f>
        <v>#N/A</v>
      </c>
      <c r="D76" s="216" t="e">
        <f ca="1">IF($B76="","",VLOOKUP('$Data1'!$B78,SYSTEMS!$B$9:$H$100,6,1)&amp;",")</f>
        <v>#N/A</v>
      </c>
      <c r="E76" s="217" t="e">
        <f ca="1">IF($B76="","",VLOOKUP('$Data1'!$B78,SYSTEMS!$B$9:$H$100,5,1)&amp;",")</f>
        <v>#N/A</v>
      </c>
      <c r="F76" s="218" t="e">
        <f ca="1">IF($B76="","",VLOOKUP('$Data1'!$B78,SYSTEMS!$B$9:$H$100,7,1)&amp;",")</f>
        <v>#N/A</v>
      </c>
      <c r="G76" s="215" t="str">
        <f ca="1">IF($B76="","",IF(AND(N('$Data1'!V78)&gt;0,N('$Data1'!W78)&gt;0),"Sum,",IF(N('$Data1'!V78)&gt;0,"Flow/Person,",IF(N('$Data1'!U78&gt;0),"Flow/Area,",""))))</f>
        <v>Flow/Area,</v>
      </c>
      <c r="H76" s="219" t="str">
        <f ca="1">IF(OR($G76="Flow/Person,",$G76="Sum,"),N('$Data1'!V78)/1000,"")</f>
        <v/>
      </c>
      <c r="I76" s="215" t="str">
        <f t="shared" ca="1" si="11"/>
        <v>,</v>
      </c>
      <c r="J76" s="219">
        <f ca="1">IF($G76="Sum,",'$Data1'!W78/1000,IF($G76="Flow/Area,",MAX(N('$Data1'!W78)/1000,IF(N('$Data1'!P78)&gt;0,MIN(N('$Data1'!P78),N('$Data1'!K78))*N('$Data1'!U78)/3600,N('$Data1'!K78)*N('$Data1'!U78)/3600)),""))</f>
        <v>0</v>
      </c>
      <c r="K76" s="215" t="str">
        <f t="shared" ca="1" si="9"/>
        <v>,</v>
      </c>
      <c r="L76" s="215" t="str">
        <f t="shared" ca="1" si="9"/>
        <v>,</v>
      </c>
      <c r="M76" s="220" t="str">
        <f ca="1">IF(A76="","",'$Misc'!B$13&amp;",")</f>
        <v>1.15,</v>
      </c>
      <c r="N76" s="220" t="str">
        <f ca="1">IF(A76="","",'$Misc'!B$12&amp;",")</f>
        <v>1.15,</v>
      </c>
      <c r="O76" s="215" t="str">
        <f t="shared" ca="1" si="13"/>
        <v>DesignDayWithLimit,</v>
      </c>
      <c r="P76" s="221" t="str">
        <f t="shared" ca="1" si="12"/>
        <v>,</v>
      </c>
      <c r="Q76" s="222" t="e">
        <f ca="1">IF($B76="","",IF('$Data1'!P78&gt;0,MIN('$Data1'!P78,'$Data1'!K78)*'$Data1'!Y78/3.6,'$Data1'!K78*'$Data1'!Y78/3.6)/1000)</f>
        <v>#VALUE!</v>
      </c>
      <c r="R76" s="215" t="str">
        <f t="shared" ca="1" si="10"/>
        <v>,</v>
      </c>
      <c r="S76" s="215" t="str">
        <f t="shared" ca="1" si="10"/>
        <v>,</v>
      </c>
      <c r="T76" s="215" t="str">
        <f t="shared" ca="1" si="10"/>
        <v>,</v>
      </c>
      <c r="U76" s="215" t="str">
        <f t="shared" ca="1" si="10"/>
        <v>,</v>
      </c>
      <c r="V76" s="215" t="str">
        <f t="shared" ca="1" si="10"/>
        <v>,</v>
      </c>
      <c r="W76" s="215" t="str">
        <f t="shared" ca="1" si="10"/>
        <v>,</v>
      </c>
      <c r="X76" s="215" t="str">
        <f t="shared" ca="1" si="14"/>
        <v>;</v>
      </c>
      <c r="Y76" s="190"/>
      <c r="Z76" s="190"/>
      <c r="AA76" s="190"/>
      <c r="AB76" s="190"/>
    </row>
    <row r="77" spans="1:28" ht="15">
      <c r="A77" s="215" t="str">
        <f ca="1">IF('$Data1'!E79="","","SIZING:ZONE,")</f>
        <v>SIZING:ZONE,</v>
      </c>
      <c r="B77" s="215" t="str">
        <f ca="1">IF(A77="","",'$Data1'!E79&amp;",")</f>
        <v>1,</v>
      </c>
      <c r="C77" s="216" t="e">
        <f ca="1">IF($B77="","",VLOOKUP('$Data1'!$B79,SYSTEMS!$B$9:$H$100,4,1)&amp;",")</f>
        <v>#N/A</v>
      </c>
      <c r="D77" s="216" t="e">
        <f ca="1">IF($B77="","",VLOOKUP('$Data1'!$B79,SYSTEMS!$B$9:$H$100,6,1)&amp;",")</f>
        <v>#N/A</v>
      </c>
      <c r="E77" s="217" t="e">
        <f ca="1">IF($B77="","",VLOOKUP('$Data1'!$B79,SYSTEMS!$B$9:$H$100,5,1)&amp;",")</f>
        <v>#N/A</v>
      </c>
      <c r="F77" s="218" t="e">
        <f ca="1">IF($B77="","",VLOOKUP('$Data1'!$B79,SYSTEMS!$B$9:$H$100,7,1)&amp;",")</f>
        <v>#N/A</v>
      </c>
      <c r="G77" s="215" t="str">
        <f ca="1">IF($B77="","",IF(AND(N('$Data1'!V79)&gt;0,N('$Data1'!W79)&gt;0),"Sum,",IF(N('$Data1'!V79)&gt;0,"Flow/Person,",IF(N('$Data1'!U79&gt;0),"Flow/Area,",""))))</f>
        <v>Flow/Area,</v>
      </c>
      <c r="H77" s="219" t="str">
        <f ca="1">IF(OR($G77="Flow/Person,",$G77="Sum,"),N('$Data1'!V79)/1000,"")</f>
        <v/>
      </c>
      <c r="I77" s="215" t="str">
        <f t="shared" ca="1" si="11"/>
        <v>,</v>
      </c>
      <c r="J77" s="219">
        <f ca="1">IF($G77="Sum,",'$Data1'!W79/1000,IF($G77="Flow/Area,",MAX(N('$Data1'!W79)/1000,IF(N('$Data1'!P79)&gt;0,MIN(N('$Data1'!P79),N('$Data1'!K79))*N('$Data1'!U79)/3600,N('$Data1'!K79)*N('$Data1'!U79)/3600)),""))</f>
        <v>0</v>
      </c>
      <c r="K77" s="215" t="str">
        <f t="shared" ca="1" si="9"/>
        <v>,</v>
      </c>
      <c r="L77" s="215" t="str">
        <f t="shared" ca="1" si="9"/>
        <v>,</v>
      </c>
      <c r="M77" s="220" t="str">
        <f ca="1">IF(A77="","",'$Misc'!B$13&amp;",")</f>
        <v>1.15,</v>
      </c>
      <c r="N77" s="220" t="str">
        <f ca="1">IF(A77="","",'$Misc'!B$12&amp;",")</f>
        <v>1.15,</v>
      </c>
      <c r="O77" s="215" t="str">
        <f t="shared" ca="1" si="13"/>
        <v>DesignDayWithLimit,</v>
      </c>
      <c r="P77" s="221" t="str">
        <f t="shared" ca="1" si="12"/>
        <v>,</v>
      </c>
      <c r="Q77" s="222" t="e">
        <f ca="1">IF($B77="","",IF('$Data1'!P79&gt;0,MIN('$Data1'!P79,'$Data1'!K79)*'$Data1'!Y79/3.6,'$Data1'!K79*'$Data1'!Y79/3.6)/1000)</f>
        <v>#VALUE!</v>
      </c>
      <c r="R77" s="215" t="str">
        <f t="shared" ca="1" si="10"/>
        <v>,</v>
      </c>
      <c r="S77" s="215" t="str">
        <f t="shared" ca="1" si="10"/>
        <v>,</v>
      </c>
      <c r="T77" s="215" t="str">
        <f t="shared" ca="1" si="10"/>
        <v>,</v>
      </c>
      <c r="U77" s="215" t="str">
        <f t="shared" ca="1" si="10"/>
        <v>,</v>
      </c>
      <c r="V77" s="215" t="str">
        <f t="shared" ca="1" si="10"/>
        <v>,</v>
      </c>
      <c r="W77" s="215" t="str">
        <f t="shared" ca="1" si="10"/>
        <v>,</v>
      </c>
      <c r="X77" s="215" t="str">
        <f t="shared" ca="1" si="14"/>
        <v>;</v>
      </c>
      <c r="Y77" s="190"/>
      <c r="Z77" s="190"/>
      <c r="AA77" s="190"/>
      <c r="AB77" s="190"/>
    </row>
    <row r="78" spans="1:28" ht="15">
      <c r="A78" s="215" t="str">
        <f ca="1">IF('$Data1'!E80="","","SIZING:ZONE,")</f>
        <v>SIZING:ZONE,</v>
      </c>
      <c r="B78" s="215" t="str">
        <f ca="1">IF(A78="","",'$Data1'!E80&amp;",")</f>
        <v>1,</v>
      </c>
      <c r="C78" s="216" t="e">
        <f ca="1">IF($B78="","",VLOOKUP('$Data1'!$B80,SYSTEMS!$B$9:$H$100,4,1)&amp;",")</f>
        <v>#N/A</v>
      </c>
      <c r="D78" s="216" t="e">
        <f ca="1">IF($B78="","",VLOOKUP('$Data1'!$B80,SYSTEMS!$B$9:$H$100,6,1)&amp;",")</f>
        <v>#N/A</v>
      </c>
      <c r="E78" s="217" t="e">
        <f ca="1">IF($B78="","",VLOOKUP('$Data1'!$B80,SYSTEMS!$B$9:$H$100,5,1)&amp;",")</f>
        <v>#N/A</v>
      </c>
      <c r="F78" s="218" t="e">
        <f ca="1">IF($B78="","",VLOOKUP('$Data1'!$B80,SYSTEMS!$B$9:$H$100,7,1)&amp;",")</f>
        <v>#N/A</v>
      </c>
      <c r="G78" s="215" t="str">
        <f ca="1">IF($B78="","",IF(AND(N('$Data1'!V80)&gt;0,N('$Data1'!W80)&gt;0),"Sum,",IF(N('$Data1'!V80)&gt;0,"Flow/Person,",IF(N('$Data1'!U80&gt;0),"Flow/Area,",""))))</f>
        <v>Flow/Area,</v>
      </c>
      <c r="H78" s="219" t="str">
        <f ca="1">IF(OR($G78="Flow/Person,",$G78="Sum,"),N('$Data1'!V80)/1000,"")</f>
        <v/>
      </c>
      <c r="I78" s="215" t="str">
        <f t="shared" ca="1" si="11"/>
        <v>,</v>
      </c>
      <c r="J78" s="219">
        <f ca="1">IF($G78="Sum,",'$Data1'!W80/1000,IF($G78="Flow/Area,",MAX(N('$Data1'!W80)/1000,IF(N('$Data1'!P80)&gt;0,MIN(N('$Data1'!P80),N('$Data1'!K80))*N('$Data1'!U80)/3600,N('$Data1'!K80)*N('$Data1'!U80)/3600)),""))</f>
        <v>0</v>
      </c>
      <c r="K78" s="215" t="str">
        <f t="shared" ca="1" si="9"/>
        <v>,</v>
      </c>
      <c r="L78" s="215" t="str">
        <f t="shared" ca="1" si="9"/>
        <v>,</v>
      </c>
      <c r="M78" s="220" t="str">
        <f ca="1">IF(A78="","",'$Misc'!B$13&amp;",")</f>
        <v>1.15,</v>
      </c>
      <c r="N78" s="220" t="str">
        <f ca="1">IF(A78="","",'$Misc'!B$12&amp;",")</f>
        <v>1.15,</v>
      </c>
      <c r="O78" s="215" t="str">
        <f t="shared" ca="1" si="13"/>
        <v>DesignDayWithLimit,</v>
      </c>
      <c r="P78" s="221" t="str">
        <f t="shared" ca="1" si="12"/>
        <v>,</v>
      </c>
      <c r="Q78" s="222" t="e">
        <f ca="1">IF($B78="","",IF('$Data1'!P80&gt;0,MIN('$Data1'!P80,'$Data1'!K80)*'$Data1'!Y80/3.6,'$Data1'!K80*'$Data1'!Y80/3.6)/1000)</f>
        <v>#VALUE!</v>
      </c>
      <c r="R78" s="215" t="str">
        <f t="shared" ca="1" si="10"/>
        <v>,</v>
      </c>
      <c r="S78" s="215" t="str">
        <f t="shared" ca="1" si="10"/>
        <v>,</v>
      </c>
      <c r="T78" s="215" t="str">
        <f t="shared" ca="1" si="10"/>
        <v>,</v>
      </c>
      <c r="U78" s="215" t="str">
        <f t="shared" ca="1" si="10"/>
        <v>,</v>
      </c>
      <c r="V78" s="215" t="str">
        <f t="shared" ca="1" si="10"/>
        <v>,</v>
      </c>
      <c r="W78" s="215" t="str">
        <f t="shared" ca="1" si="10"/>
        <v>,</v>
      </c>
      <c r="X78" s="215" t="str">
        <f t="shared" ca="1" si="14"/>
        <v>;</v>
      </c>
      <c r="Y78" s="190"/>
      <c r="Z78" s="190"/>
      <c r="AA78" s="190"/>
      <c r="AB78" s="190"/>
    </row>
    <row r="79" spans="1:28" ht="15">
      <c r="A79" s="215" t="str">
        <f ca="1">IF('$Data1'!E81="","","SIZING:ZONE,")</f>
        <v>SIZING:ZONE,</v>
      </c>
      <c r="B79" s="215" t="str">
        <f ca="1">IF(A79="","",'$Data1'!E81&amp;",")</f>
        <v>1,</v>
      </c>
      <c r="C79" s="216" t="e">
        <f ca="1">IF($B79="","",VLOOKUP('$Data1'!$B81,SYSTEMS!$B$9:$H$100,4,1)&amp;",")</f>
        <v>#N/A</v>
      </c>
      <c r="D79" s="216" t="e">
        <f ca="1">IF($B79="","",VLOOKUP('$Data1'!$B81,SYSTEMS!$B$9:$H$100,6,1)&amp;",")</f>
        <v>#N/A</v>
      </c>
      <c r="E79" s="217" t="e">
        <f ca="1">IF($B79="","",VLOOKUP('$Data1'!$B81,SYSTEMS!$B$9:$H$100,5,1)&amp;",")</f>
        <v>#N/A</v>
      </c>
      <c r="F79" s="218" t="e">
        <f ca="1">IF($B79="","",VLOOKUP('$Data1'!$B81,SYSTEMS!$B$9:$H$100,7,1)&amp;",")</f>
        <v>#N/A</v>
      </c>
      <c r="G79" s="215" t="str">
        <f ca="1">IF($B79="","",IF(AND(N('$Data1'!V81)&gt;0,N('$Data1'!W81)&gt;0),"Sum,",IF(N('$Data1'!V81)&gt;0,"Flow/Person,",IF(N('$Data1'!U81&gt;0),"Flow/Area,",""))))</f>
        <v>Flow/Area,</v>
      </c>
      <c r="H79" s="219" t="str">
        <f ca="1">IF(OR($G79="Flow/Person,",$G79="Sum,"),N('$Data1'!V81)/1000,"")</f>
        <v/>
      </c>
      <c r="I79" s="215" t="str">
        <f t="shared" ca="1" si="11"/>
        <v>,</v>
      </c>
      <c r="J79" s="219">
        <f ca="1">IF($G79="Sum,",'$Data1'!W81/1000,IF($G79="Flow/Area,",MAX(N('$Data1'!W81)/1000,IF(N('$Data1'!P81)&gt;0,MIN(N('$Data1'!P81),N('$Data1'!K81))*N('$Data1'!U81)/3600,N('$Data1'!K81)*N('$Data1'!U81)/3600)),""))</f>
        <v>0</v>
      </c>
      <c r="K79" s="215" t="str">
        <f t="shared" ca="1" si="9"/>
        <v>,</v>
      </c>
      <c r="L79" s="215" t="str">
        <f t="shared" ca="1" si="9"/>
        <v>,</v>
      </c>
      <c r="M79" s="220" t="str">
        <f ca="1">IF(A79="","",'$Misc'!B$13&amp;",")</f>
        <v>1.15,</v>
      </c>
      <c r="N79" s="220" t="str">
        <f ca="1">IF(A79="","",'$Misc'!B$12&amp;",")</f>
        <v>1.15,</v>
      </c>
      <c r="O79" s="215" t="str">
        <f t="shared" ca="1" si="13"/>
        <v>DesignDayWithLimit,</v>
      </c>
      <c r="P79" s="221" t="str">
        <f t="shared" ca="1" si="12"/>
        <v>,</v>
      </c>
      <c r="Q79" s="222" t="e">
        <f ca="1">IF($B79="","",IF('$Data1'!P81&gt;0,MIN('$Data1'!P81,'$Data1'!K81)*'$Data1'!Y81/3.6,'$Data1'!K81*'$Data1'!Y81/3.6)/1000)</f>
        <v>#VALUE!</v>
      </c>
      <c r="R79" s="215" t="str">
        <f t="shared" ca="1" si="10"/>
        <v>,</v>
      </c>
      <c r="S79" s="215" t="str">
        <f t="shared" ca="1" si="10"/>
        <v>,</v>
      </c>
      <c r="T79" s="215" t="str">
        <f t="shared" ca="1" si="10"/>
        <v>,</v>
      </c>
      <c r="U79" s="215" t="str">
        <f t="shared" ca="1" si="10"/>
        <v>,</v>
      </c>
      <c r="V79" s="215" t="str">
        <f t="shared" ca="1" si="10"/>
        <v>,</v>
      </c>
      <c r="W79" s="215" t="str">
        <f t="shared" ca="1" si="10"/>
        <v>,</v>
      </c>
      <c r="X79" s="215" t="str">
        <f t="shared" ca="1" si="14"/>
        <v>;</v>
      </c>
      <c r="Y79" s="190"/>
      <c r="Z79" s="190"/>
      <c r="AA79" s="190"/>
      <c r="AB79" s="190"/>
    </row>
    <row r="80" spans="1:28" ht="15">
      <c r="A80" s="215" t="str">
        <f ca="1">IF('$Data1'!E82="","","SIZING:ZONE,")</f>
        <v>SIZING:ZONE,</v>
      </c>
      <c r="B80" s="215" t="str">
        <f ca="1">IF(A80="","",'$Data1'!E82&amp;",")</f>
        <v>1,</v>
      </c>
      <c r="C80" s="216" t="e">
        <f ca="1">IF($B80="","",VLOOKUP('$Data1'!$B82,SYSTEMS!$B$9:$H$100,4,1)&amp;",")</f>
        <v>#N/A</v>
      </c>
      <c r="D80" s="216" t="e">
        <f ca="1">IF($B80="","",VLOOKUP('$Data1'!$B82,SYSTEMS!$B$9:$H$100,6,1)&amp;",")</f>
        <v>#N/A</v>
      </c>
      <c r="E80" s="217" t="e">
        <f ca="1">IF($B80="","",VLOOKUP('$Data1'!$B82,SYSTEMS!$B$9:$H$100,5,1)&amp;",")</f>
        <v>#N/A</v>
      </c>
      <c r="F80" s="218" t="e">
        <f ca="1">IF($B80="","",VLOOKUP('$Data1'!$B82,SYSTEMS!$B$9:$H$100,7,1)&amp;",")</f>
        <v>#N/A</v>
      </c>
      <c r="G80" s="215" t="str">
        <f ca="1">IF($B80="","",IF(AND(N('$Data1'!V82)&gt;0,N('$Data1'!W82)&gt;0),"Sum,",IF(N('$Data1'!V82)&gt;0,"Flow/Person,",IF(N('$Data1'!U82&gt;0),"Flow/Area,",""))))</f>
        <v>Flow/Area,</v>
      </c>
      <c r="H80" s="219" t="str">
        <f ca="1">IF(OR($G80="Flow/Person,",$G80="Sum,"),N('$Data1'!V82)/1000,"")</f>
        <v/>
      </c>
      <c r="I80" s="215" t="str">
        <f t="shared" ca="1" si="11"/>
        <v>,</v>
      </c>
      <c r="J80" s="219">
        <f ca="1">IF($G80="Sum,",'$Data1'!W82/1000,IF($G80="Flow/Area,",MAX(N('$Data1'!W82)/1000,IF(N('$Data1'!P82)&gt;0,MIN(N('$Data1'!P82),N('$Data1'!K82))*N('$Data1'!U82)/3600,N('$Data1'!K82)*N('$Data1'!U82)/3600)),""))</f>
        <v>0</v>
      </c>
      <c r="K80" s="215" t="str">
        <f t="shared" ca="1" si="9"/>
        <v>,</v>
      </c>
      <c r="L80" s="215" t="str">
        <f t="shared" ca="1" si="9"/>
        <v>,</v>
      </c>
      <c r="M80" s="220" t="str">
        <f ca="1">IF(A80="","",'$Misc'!B$13&amp;",")</f>
        <v>1.15,</v>
      </c>
      <c r="N80" s="220" t="str">
        <f ca="1">IF(A80="","",'$Misc'!B$12&amp;",")</f>
        <v>1.15,</v>
      </c>
      <c r="O80" s="215" t="str">
        <f t="shared" ca="1" si="13"/>
        <v>DesignDayWithLimit,</v>
      </c>
      <c r="P80" s="221" t="str">
        <f t="shared" ca="1" si="12"/>
        <v>,</v>
      </c>
      <c r="Q80" s="222" t="e">
        <f ca="1">IF($B80="","",IF('$Data1'!P82&gt;0,MIN('$Data1'!P82,'$Data1'!K82)*'$Data1'!Y82/3.6,'$Data1'!K82*'$Data1'!Y82/3.6)/1000)</f>
        <v>#VALUE!</v>
      </c>
      <c r="R80" s="215" t="str">
        <f t="shared" ca="1" si="10"/>
        <v>,</v>
      </c>
      <c r="S80" s="215" t="str">
        <f t="shared" ca="1" si="10"/>
        <v>,</v>
      </c>
      <c r="T80" s="215" t="str">
        <f t="shared" ca="1" si="10"/>
        <v>,</v>
      </c>
      <c r="U80" s="215" t="str">
        <f t="shared" ca="1" si="10"/>
        <v>,</v>
      </c>
      <c r="V80" s="215" t="str">
        <f t="shared" ca="1" si="10"/>
        <v>,</v>
      </c>
      <c r="W80" s="215" t="str">
        <f t="shared" ca="1" si="10"/>
        <v>,</v>
      </c>
      <c r="X80" s="215" t="str">
        <f t="shared" ca="1" si="14"/>
        <v>;</v>
      </c>
      <c r="Y80" s="190"/>
      <c r="Z80" s="190"/>
      <c r="AA80" s="190"/>
      <c r="AB80" s="190"/>
    </row>
    <row r="81" spans="1:28" ht="15">
      <c r="A81" s="215" t="str">
        <f ca="1">IF('$Data1'!E83="","","SIZING:ZONE,")</f>
        <v>SIZING:ZONE,</v>
      </c>
      <c r="B81" s="215" t="str">
        <f ca="1">IF(A81="","",'$Data1'!E83&amp;",")</f>
        <v>1,</v>
      </c>
      <c r="C81" s="216" t="e">
        <f ca="1">IF($B81="","",VLOOKUP('$Data1'!$B83,SYSTEMS!$B$9:$H$100,4,1)&amp;",")</f>
        <v>#N/A</v>
      </c>
      <c r="D81" s="216" t="e">
        <f ca="1">IF($B81="","",VLOOKUP('$Data1'!$B83,SYSTEMS!$B$9:$H$100,6,1)&amp;",")</f>
        <v>#N/A</v>
      </c>
      <c r="E81" s="217" t="e">
        <f ca="1">IF($B81="","",VLOOKUP('$Data1'!$B83,SYSTEMS!$B$9:$H$100,5,1)&amp;",")</f>
        <v>#N/A</v>
      </c>
      <c r="F81" s="218" t="e">
        <f ca="1">IF($B81="","",VLOOKUP('$Data1'!$B83,SYSTEMS!$B$9:$H$100,7,1)&amp;",")</f>
        <v>#N/A</v>
      </c>
      <c r="G81" s="215" t="str">
        <f ca="1">IF($B81="","",IF(AND(N('$Data1'!V83)&gt;0,N('$Data1'!W83)&gt;0),"Sum,",IF(N('$Data1'!V83)&gt;0,"Flow/Person,",IF(N('$Data1'!U83&gt;0),"Flow/Area,",""))))</f>
        <v>Flow/Area,</v>
      </c>
      <c r="H81" s="219" t="str">
        <f ca="1">IF(OR($G81="Flow/Person,",$G81="Sum,"),N('$Data1'!V83)/1000,"")</f>
        <v/>
      </c>
      <c r="I81" s="215" t="str">
        <f t="shared" ca="1" si="11"/>
        <v>,</v>
      </c>
      <c r="J81" s="219">
        <f ca="1">IF($G81="Sum,",'$Data1'!W83/1000,IF($G81="Flow/Area,",MAX(N('$Data1'!W83)/1000,IF(N('$Data1'!P83)&gt;0,MIN(N('$Data1'!P83),N('$Data1'!K83))*N('$Data1'!U83)/3600,N('$Data1'!K83)*N('$Data1'!U83)/3600)),""))</f>
        <v>0</v>
      </c>
      <c r="K81" s="215" t="str">
        <f t="shared" ca="1" si="9"/>
        <v>,</v>
      </c>
      <c r="L81" s="215" t="str">
        <f t="shared" ca="1" si="9"/>
        <v>,</v>
      </c>
      <c r="M81" s="220" t="str">
        <f ca="1">IF(A81="","",'$Misc'!B$13&amp;",")</f>
        <v>1.15,</v>
      </c>
      <c r="N81" s="220" t="str">
        <f ca="1">IF(A81="","",'$Misc'!B$12&amp;",")</f>
        <v>1.15,</v>
      </c>
      <c r="O81" s="215" t="str">
        <f t="shared" ca="1" si="13"/>
        <v>DesignDayWithLimit,</v>
      </c>
      <c r="P81" s="221" t="str">
        <f t="shared" ca="1" si="12"/>
        <v>,</v>
      </c>
      <c r="Q81" s="222" t="e">
        <f ca="1">IF($B81="","",IF('$Data1'!P83&gt;0,MIN('$Data1'!P83,'$Data1'!K83)*'$Data1'!Y83/3.6,'$Data1'!K83*'$Data1'!Y83/3.6)/1000)</f>
        <v>#VALUE!</v>
      </c>
      <c r="R81" s="215" t="str">
        <f t="shared" ca="1" si="10"/>
        <v>,</v>
      </c>
      <c r="S81" s="215" t="str">
        <f t="shared" ca="1" si="10"/>
        <v>,</v>
      </c>
      <c r="T81" s="215" t="str">
        <f t="shared" ca="1" si="10"/>
        <v>,</v>
      </c>
      <c r="U81" s="215" t="str">
        <f t="shared" ca="1" si="10"/>
        <v>,</v>
      </c>
      <c r="V81" s="215" t="str">
        <f t="shared" ca="1" si="10"/>
        <v>,</v>
      </c>
      <c r="W81" s="215" t="str">
        <f t="shared" ca="1" si="10"/>
        <v>,</v>
      </c>
      <c r="X81" s="215" t="str">
        <f t="shared" ca="1" si="14"/>
        <v>;</v>
      </c>
      <c r="Y81" s="190"/>
      <c r="Z81" s="190"/>
      <c r="AA81" s="190"/>
      <c r="AB81" s="190"/>
    </row>
    <row r="82" spans="1:28" ht="15">
      <c r="A82" s="215" t="str">
        <f ca="1">IF('$Data1'!E84="","","SIZING:ZONE,")</f>
        <v>SIZING:ZONE,</v>
      </c>
      <c r="B82" s="215" t="str">
        <f ca="1">IF(A82="","",'$Data1'!E84&amp;",")</f>
        <v>1,</v>
      </c>
      <c r="C82" s="216" t="e">
        <f ca="1">IF($B82="","",VLOOKUP('$Data1'!$B84,SYSTEMS!$B$9:$H$100,4,1)&amp;",")</f>
        <v>#N/A</v>
      </c>
      <c r="D82" s="216" t="e">
        <f ca="1">IF($B82="","",VLOOKUP('$Data1'!$B84,SYSTEMS!$B$9:$H$100,6,1)&amp;",")</f>
        <v>#N/A</v>
      </c>
      <c r="E82" s="217" t="e">
        <f ca="1">IF($B82="","",VLOOKUP('$Data1'!$B84,SYSTEMS!$B$9:$H$100,5,1)&amp;",")</f>
        <v>#N/A</v>
      </c>
      <c r="F82" s="218" t="e">
        <f ca="1">IF($B82="","",VLOOKUP('$Data1'!$B84,SYSTEMS!$B$9:$H$100,7,1)&amp;",")</f>
        <v>#N/A</v>
      </c>
      <c r="G82" s="215" t="str">
        <f ca="1">IF($B82="","",IF(AND(N('$Data1'!V84)&gt;0,N('$Data1'!W84)&gt;0),"Sum,",IF(N('$Data1'!V84)&gt;0,"Flow/Person,",IF(N('$Data1'!U84&gt;0),"Flow/Area,",""))))</f>
        <v>Flow/Area,</v>
      </c>
      <c r="H82" s="219" t="str">
        <f ca="1">IF(OR($G82="Flow/Person,",$G82="Sum,"),N('$Data1'!V84)/1000,"")</f>
        <v/>
      </c>
      <c r="I82" s="215" t="str">
        <f t="shared" ca="1" si="11"/>
        <v>,</v>
      </c>
      <c r="J82" s="219">
        <f ca="1">IF($G82="Sum,",'$Data1'!W84/1000,IF($G82="Flow/Area,",MAX(N('$Data1'!W84)/1000,IF(N('$Data1'!P84)&gt;0,MIN(N('$Data1'!P84),N('$Data1'!K84))*N('$Data1'!U84)/3600,N('$Data1'!K84)*N('$Data1'!U84)/3600)),""))</f>
        <v>0</v>
      </c>
      <c r="K82" s="215" t="str">
        <f t="shared" ca="1" si="9"/>
        <v>,</v>
      </c>
      <c r="L82" s="215" t="str">
        <f t="shared" ca="1" si="9"/>
        <v>,</v>
      </c>
      <c r="M82" s="220" t="str">
        <f ca="1">IF(A82="","",'$Misc'!B$13&amp;",")</f>
        <v>1.15,</v>
      </c>
      <c r="N82" s="220" t="str">
        <f ca="1">IF(A82="","",'$Misc'!B$12&amp;",")</f>
        <v>1.15,</v>
      </c>
      <c r="O82" s="215" t="str">
        <f t="shared" ca="1" si="13"/>
        <v>DesignDayWithLimit,</v>
      </c>
      <c r="P82" s="221" t="str">
        <f t="shared" ca="1" si="12"/>
        <v>,</v>
      </c>
      <c r="Q82" s="222" t="e">
        <f ca="1">IF($B82="","",IF('$Data1'!P84&gt;0,MIN('$Data1'!P84,'$Data1'!K84)*'$Data1'!Y84/3.6,'$Data1'!K84*'$Data1'!Y84/3.6)/1000)</f>
        <v>#VALUE!</v>
      </c>
      <c r="R82" s="215" t="str">
        <f t="shared" ca="1" si="10"/>
        <v>,</v>
      </c>
      <c r="S82" s="215" t="str">
        <f t="shared" ca="1" si="10"/>
        <v>,</v>
      </c>
      <c r="T82" s="215" t="str">
        <f t="shared" ca="1" si="10"/>
        <v>,</v>
      </c>
      <c r="U82" s="215" t="str">
        <f t="shared" ca="1" si="10"/>
        <v>,</v>
      </c>
      <c r="V82" s="215" t="str">
        <f t="shared" ca="1" si="10"/>
        <v>,</v>
      </c>
      <c r="W82" s="215" t="str">
        <f t="shared" ca="1" si="10"/>
        <v>,</v>
      </c>
      <c r="X82" s="215" t="str">
        <f t="shared" ca="1" si="14"/>
        <v>;</v>
      </c>
      <c r="Y82" s="190"/>
      <c r="Z82" s="190"/>
      <c r="AA82" s="190"/>
      <c r="AB82" s="190"/>
    </row>
    <row r="83" spans="1:28" ht="15">
      <c r="A83" s="215" t="str">
        <f ca="1">IF('$Data1'!E85="","","SIZING:ZONE,")</f>
        <v>SIZING:ZONE,</v>
      </c>
      <c r="B83" s="215" t="str">
        <f ca="1">IF(A83="","",'$Data1'!E85&amp;",")</f>
        <v>1,</v>
      </c>
      <c r="C83" s="216" t="e">
        <f ca="1">IF($B83="","",VLOOKUP('$Data1'!$B85,SYSTEMS!$B$9:$H$100,4,1)&amp;",")</f>
        <v>#N/A</v>
      </c>
      <c r="D83" s="216" t="e">
        <f ca="1">IF($B83="","",VLOOKUP('$Data1'!$B85,SYSTEMS!$B$9:$H$100,6,1)&amp;",")</f>
        <v>#N/A</v>
      </c>
      <c r="E83" s="217" t="e">
        <f ca="1">IF($B83="","",VLOOKUP('$Data1'!$B85,SYSTEMS!$B$9:$H$100,5,1)&amp;",")</f>
        <v>#N/A</v>
      </c>
      <c r="F83" s="218" t="e">
        <f ca="1">IF($B83="","",VLOOKUP('$Data1'!$B85,SYSTEMS!$B$9:$H$100,7,1)&amp;",")</f>
        <v>#N/A</v>
      </c>
      <c r="G83" s="215" t="str">
        <f ca="1">IF($B83="","",IF(AND(N('$Data1'!V85)&gt;0,N('$Data1'!W85)&gt;0),"Sum,",IF(N('$Data1'!V85)&gt;0,"Flow/Person,",IF(N('$Data1'!U85&gt;0),"Flow/Area,",""))))</f>
        <v>Flow/Area,</v>
      </c>
      <c r="H83" s="219" t="str">
        <f ca="1">IF(OR($G83="Flow/Person,",$G83="Sum,"),N('$Data1'!V85)/1000,"")</f>
        <v/>
      </c>
      <c r="I83" s="215" t="str">
        <f t="shared" ca="1" si="11"/>
        <v>,</v>
      </c>
      <c r="J83" s="219">
        <f ca="1">IF($G83="Sum,",'$Data1'!W85/1000,IF($G83="Flow/Area,",MAX(N('$Data1'!W85)/1000,IF(N('$Data1'!P85)&gt;0,MIN(N('$Data1'!P85),N('$Data1'!K85))*N('$Data1'!U85)/3600,N('$Data1'!K85)*N('$Data1'!U85)/3600)),""))</f>
        <v>0</v>
      </c>
      <c r="K83" s="215" t="str">
        <f t="shared" ca="1" si="9"/>
        <v>,</v>
      </c>
      <c r="L83" s="215" t="str">
        <f t="shared" ca="1" si="9"/>
        <v>,</v>
      </c>
      <c r="M83" s="220" t="str">
        <f ca="1">IF(A83="","",'$Misc'!B$13&amp;",")</f>
        <v>1.15,</v>
      </c>
      <c r="N83" s="220" t="str">
        <f ca="1">IF(A83="","",'$Misc'!B$12&amp;",")</f>
        <v>1.15,</v>
      </c>
      <c r="O83" s="215" t="str">
        <f t="shared" ca="1" si="13"/>
        <v>DesignDayWithLimit,</v>
      </c>
      <c r="P83" s="221" t="str">
        <f t="shared" ca="1" si="12"/>
        <v>,</v>
      </c>
      <c r="Q83" s="222" t="e">
        <f ca="1">IF($B83="","",IF('$Data1'!P85&gt;0,MIN('$Data1'!P85,'$Data1'!K85)*'$Data1'!Y85/3.6,'$Data1'!K85*'$Data1'!Y85/3.6)/1000)</f>
        <v>#VALUE!</v>
      </c>
      <c r="R83" s="215" t="str">
        <f t="shared" ca="1" si="10"/>
        <v>,</v>
      </c>
      <c r="S83" s="215" t="str">
        <f t="shared" ca="1" si="10"/>
        <v>,</v>
      </c>
      <c r="T83" s="215" t="str">
        <f t="shared" ca="1" si="10"/>
        <v>,</v>
      </c>
      <c r="U83" s="215" t="str">
        <f t="shared" ca="1" si="10"/>
        <v>,</v>
      </c>
      <c r="V83" s="215" t="str">
        <f t="shared" ca="1" si="10"/>
        <v>,</v>
      </c>
      <c r="W83" s="215" t="str">
        <f t="shared" ca="1" si="10"/>
        <v>,</v>
      </c>
      <c r="X83" s="215" t="str">
        <f t="shared" ca="1" si="14"/>
        <v>;</v>
      </c>
      <c r="Y83" s="190"/>
      <c r="Z83" s="190"/>
      <c r="AA83" s="190"/>
      <c r="AB83" s="190"/>
    </row>
    <row r="84" spans="1:28" ht="15">
      <c r="A84" s="215" t="str">
        <f ca="1">IF('$Data1'!E86="","","SIZING:ZONE,")</f>
        <v>SIZING:ZONE,</v>
      </c>
      <c r="B84" s="215" t="str">
        <f ca="1">IF(A84="","",'$Data1'!E86&amp;",")</f>
        <v>1,</v>
      </c>
      <c r="C84" s="216" t="e">
        <f ca="1">IF($B84="","",VLOOKUP('$Data1'!$B86,SYSTEMS!$B$9:$H$100,4,1)&amp;",")</f>
        <v>#N/A</v>
      </c>
      <c r="D84" s="216" t="e">
        <f ca="1">IF($B84="","",VLOOKUP('$Data1'!$B86,SYSTEMS!$B$9:$H$100,6,1)&amp;",")</f>
        <v>#N/A</v>
      </c>
      <c r="E84" s="217" t="e">
        <f ca="1">IF($B84="","",VLOOKUP('$Data1'!$B86,SYSTEMS!$B$9:$H$100,5,1)&amp;",")</f>
        <v>#N/A</v>
      </c>
      <c r="F84" s="218" t="e">
        <f ca="1">IF($B84="","",VLOOKUP('$Data1'!$B86,SYSTEMS!$B$9:$H$100,7,1)&amp;",")</f>
        <v>#N/A</v>
      </c>
      <c r="G84" s="215" t="str">
        <f ca="1">IF($B84="","",IF(AND(N('$Data1'!V86)&gt;0,N('$Data1'!W86)&gt;0),"Sum,",IF(N('$Data1'!V86)&gt;0,"Flow/Person,",IF(N('$Data1'!U86&gt;0),"Flow/Area,",""))))</f>
        <v>Flow/Area,</v>
      </c>
      <c r="H84" s="219" t="str">
        <f ca="1">IF(OR($G84="Flow/Person,",$G84="Sum,"),N('$Data1'!V86)/1000,"")</f>
        <v/>
      </c>
      <c r="I84" s="215" t="str">
        <f t="shared" ca="1" si="11"/>
        <v>,</v>
      </c>
      <c r="J84" s="219">
        <f ca="1">IF($G84="Sum,",'$Data1'!W86/1000,IF($G84="Flow/Area,",MAX(N('$Data1'!W86)/1000,IF(N('$Data1'!P86)&gt;0,MIN(N('$Data1'!P86),N('$Data1'!K86))*N('$Data1'!U86)/3600,N('$Data1'!K86)*N('$Data1'!U86)/3600)),""))</f>
        <v>0</v>
      </c>
      <c r="K84" s="215" t="str">
        <f t="shared" ca="1" si="9"/>
        <v>,</v>
      </c>
      <c r="L84" s="215" t="str">
        <f t="shared" ca="1" si="9"/>
        <v>,</v>
      </c>
      <c r="M84" s="220" t="str">
        <f ca="1">IF(A84="","",'$Misc'!B$13&amp;",")</f>
        <v>1.15,</v>
      </c>
      <c r="N84" s="220" t="str">
        <f ca="1">IF(A84="","",'$Misc'!B$12&amp;",")</f>
        <v>1.15,</v>
      </c>
      <c r="O84" s="215" t="str">
        <f t="shared" ca="1" si="13"/>
        <v>DesignDayWithLimit,</v>
      </c>
      <c r="P84" s="221" t="str">
        <f t="shared" ca="1" si="12"/>
        <v>,</v>
      </c>
      <c r="Q84" s="222" t="e">
        <f ca="1">IF($B84="","",IF('$Data1'!P86&gt;0,MIN('$Data1'!P86,'$Data1'!K86)*'$Data1'!Y86/3.6,'$Data1'!K86*'$Data1'!Y86/3.6)/1000)</f>
        <v>#VALUE!</v>
      </c>
      <c r="R84" s="215" t="str">
        <f t="shared" ca="1" si="10"/>
        <v>,</v>
      </c>
      <c r="S84" s="215" t="str">
        <f t="shared" ca="1" si="10"/>
        <v>,</v>
      </c>
      <c r="T84" s="215" t="str">
        <f t="shared" ca="1" si="10"/>
        <v>,</v>
      </c>
      <c r="U84" s="215" t="str">
        <f t="shared" ca="1" si="10"/>
        <v>,</v>
      </c>
      <c r="V84" s="215" t="str">
        <f t="shared" ca="1" si="10"/>
        <v>,</v>
      </c>
      <c r="W84" s="215" t="str">
        <f t="shared" ca="1" si="10"/>
        <v>,</v>
      </c>
      <c r="X84" s="215" t="str">
        <f t="shared" ca="1" si="14"/>
        <v>;</v>
      </c>
      <c r="Y84" s="190"/>
      <c r="Z84" s="190"/>
      <c r="AA84" s="190"/>
      <c r="AB84" s="190"/>
    </row>
    <row r="85" spans="1:28" ht="15">
      <c r="A85" s="215" t="str">
        <f ca="1">IF('$Data1'!E87="","","SIZING:ZONE,")</f>
        <v>SIZING:ZONE,</v>
      </c>
      <c r="B85" s="215" t="str">
        <f ca="1">IF(A85="","",'$Data1'!E87&amp;",")</f>
        <v>1,</v>
      </c>
      <c r="C85" s="216" t="e">
        <f ca="1">IF($B85="","",VLOOKUP('$Data1'!$B87,SYSTEMS!$B$9:$H$100,4,1)&amp;",")</f>
        <v>#N/A</v>
      </c>
      <c r="D85" s="216" t="e">
        <f ca="1">IF($B85="","",VLOOKUP('$Data1'!$B87,SYSTEMS!$B$9:$H$100,6,1)&amp;",")</f>
        <v>#N/A</v>
      </c>
      <c r="E85" s="217" t="e">
        <f ca="1">IF($B85="","",VLOOKUP('$Data1'!$B87,SYSTEMS!$B$9:$H$100,5,1)&amp;",")</f>
        <v>#N/A</v>
      </c>
      <c r="F85" s="218" t="e">
        <f ca="1">IF($B85="","",VLOOKUP('$Data1'!$B87,SYSTEMS!$B$9:$H$100,7,1)&amp;",")</f>
        <v>#N/A</v>
      </c>
      <c r="G85" s="215" t="str">
        <f ca="1">IF($B85="","",IF(AND(N('$Data1'!V87)&gt;0,N('$Data1'!W87)&gt;0),"Sum,",IF(N('$Data1'!V87)&gt;0,"Flow/Person,",IF(N('$Data1'!U87&gt;0),"Flow/Area,",""))))</f>
        <v>Flow/Area,</v>
      </c>
      <c r="H85" s="219" t="str">
        <f ca="1">IF(OR($G85="Flow/Person,",$G85="Sum,"),N('$Data1'!V87)/1000,"")</f>
        <v/>
      </c>
      <c r="I85" s="215" t="str">
        <f t="shared" ca="1" si="11"/>
        <v>,</v>
      </c>
      <c r="J85" s="219">
        <f ca="1">IF($G85="Sum,",'$Data1'!W87/1000,IF($G85="Flow/Area,",MAX(N('$Data1'!W87)/1000,IF(N('$Data1'!P87)&gt;0,MIN(N('$Data1'!P87),N('$Data1'!K87))*N('$Data1'!U87)/3600,N('$Data1'!K87)*N('$Data1'!U87)/3600)),""))</f>
        <v>0</v>
      </c>
      <c r="K85" s="215" t="str">
        <f t="shared" ca="1" si="9"/>
        <v>,</v>
      </c>
      <c r="L85" s="215" t="str">
        <f t="shared" ca="1" si="9"/>
        <v>,</v>
      </c>
      <c r="M85" s="220" t="str">
        <f ca="1">IF(A85="","",'$Misc'!B$13&amp;",")</f>
        <v>1.15,</v>
      </c>
      <c r="N85" s="220" t="str">
        <f ca="1">IF(A85="","",'$Misc'!B$12&amp;",")</f>
        <v>1.15,</v>
      </c>
      <c r="O85" s="215" t="str">
        <f t="shared" ca="1" si="13"/>
        <v>DesignDayWithLimit,</v>
      </c>
      <c r="P85" s="221" t="str">
        <f t="shared" ca="1" si="12"/>
        <v>,</v>
      </c>
      <c r="Q85" s="222" t="e">
        <f ca="1">IF($B85="","",IF('$Data1'!P87&gt;0,MIN('$Data1'!P87,'$Data1'!K87)*'$Data1'!Y87/3.6,'$Data1'!K87*'$Data1'!Y87/3.6)/1000)</f>
        <v>#VALUE!</v>
      </c>
      <c r="R85" s="215" t="str">
        <f t="shared" ca="1" si="10"/>
        <v>,</v>
      </c>
      <c r="S85" s="215" t="str">
        <f t="shared" ca="1" si="10"/>
        <v>,</v>
      </c>
      <c r="T85" s="215" t="str">
        <f t="shared" ca="1" si="10"/>
        <v>,</v>
      </c>
      <c r="U85" s="215" t="str">
        <f t="shared" ca="1" si="10"/>
        <v>,</v>
      </c>
      <c r="V85" s="215" t="str">
        <f t="shared" ca="1" si="10"/>
        <v>,</v>
      </c>
      <c r="W85" s="215" t="str">
        <f t="shared" ca="1" si="10"/>
        <v>,</v>
      </c>
      <c r="X85" s="215" t="str">
        <f t="shared" ca="1" si="14"/>
        <v>;</v>
      </c>
      <c r="Y85" s="190"/>
      <c r="Z85" s="190"/>
      <c r="AA85" s="190"/>
      <c r="AB85" s="190"/>
    </row>
    <row r="86" spans="1:28" ht="15">
      <c r="A86" s="215" t="str">
        <f ca="1">IF('$Data1'!E88="","","SIZING:ZONE,")</f>
        <v>SIZING:ZONE,</v>
      </c>
      <c r="B86" s="215" t="str">
        <f ca="1">IF(A86="","",'$Data1'!E88&amp;",")</f>
        <v>1,</v>
      </c>
      <c r="C86" s="216" t="e">
        <f ca="1">IF($B86="","",VLOOKUP('$Data1'!$B88,SYSTEMS!$B$9:$H$100,4,1)&amp;",")</f>
        <v>#N/A</v>
      </c>
      <c r="D86" s="216" t="e">
        <f ca="1">IF($B86="","",VLOOKUP('$Data1'!$B88,SYSTEMS!$B$9:$H$100,6,1)&amp;",")</f>
        <v>#N/A</v>
      </c>
      <c r="E86" s="217" t="e">
        <f ca="1">IF($B86="","",VLOOKUP('$Data1'!$B88,SYSTEMS!$B$9:$H$100,5,1)&amp;",")</f>
        <v>#N/A</v>
      </c>
      <c r="F86" s="218" t="e">
        <f ca="1">IF($B86="","",VLOOKUP('$Data1'!$B88,SYSTEMS!$B$9:$H$100,7,1)&amp;",")</f>
        <v>#N/A</v>
      </c>
      <c r="G86" s="215" t="str">
        <f ca="1">IF($B86="","",IF(AND(N('$Data1'!V88)&gt;0,N('$Data1'!W88)&gt;0),"Sum,",IF(N('$Data1'!V88)&gt;0,"Flow/Person,",IF(N('$Data1'!U88&gt;0),"Flow/Area,",""))))</f>
        <v>Flow/Area,</v>
      </c>
      <c r="H86" s="219" t="str">
        <f ca="1">IF(OR($G86="Flow/Person,",$G86="Sum,"),N('$Data1'!V88)/1000,"")</f>
        <v/>
      </c>
      <c r="I86" s="215" t="str">
        <f t="shared" ca="1" si="11"/>
        <v>,</v>
      </c>
      <c r="J86" s="219">
        <f ca="1">IF($G86="Sum,",'$Data1'!W88/1000,IF($G86="Flow/Area,",MAX(N('$Data1'!W88)/1000,IF(N('$Data1'!P88)&gt;0,MIN(N('$Data1'!P88),N('$Data1'!K88))*N('$Data1'!U88)/3600,N('$Data1'!K88)*N('$Data1'!U88)/3600)),""))</f>
        <v>0</v>
      </c>
      <c r="K86" s="215" t="str">
        <f t="shared" ca="1" si="9"/>
        <v>,</v>
      </c>
      <c r="L86" s="215" t="str">
        <f t="shared" ca="1" si="9"/>
        <v>,</v>
      </c>
      <c r="M86" s="220" t="str">
        <f ca="1">IF(A86="","",'$Misc'!B$13&amp;",")</f>
        <v>1.15,</v>
      </c>
      <c r="N86" s="220" t="str">
        <f ca="1">IF(A86="","",'$Misc'!B$12&amp;",")</f>
        <v>1.15,</v>
      </c>
      <c r="O86" s="215" t="str">
        <f t="shared" ca="1" si="13"/>
        <v>DesignDayWithLimit,</v>
      </c>
      <c r="P86" s="221" t="str">
        <f t="shared" ca="1" si="12"/>
        <v>,</v>
      </c>
      <c r="Q86" s="222" t="e">
        <f ca="1">IF($B86="","",IF('$Data1'!P88&gt;0,MIN('$Data1'!P88,'$Data1'!K88)*'$Data1'!Y88/3.6,'$Data1'!K88*'$Data1'!Y88/3.6)/1000)</f>
        <v>#VALUE!</v>
      </c>
      <c r="R86" s="215" t="str">
        <f t="shared" ca="1" si="10"/>
        <v>,</v>
      </c>
      <c r="S86" s="215" t="str">
        <f t="shared" ca="1" si="10"/>
        <v>,</v>
      </c>
      <c r="T86" s="215" t="str">
        <f t="shared" ca="1" si="10"/>
        <v>,</v>
      </c>
      <c r="U86" s="215" t="str">
        <f t="shared" ca="1" si="10"/>
        <v>,</v>
      </c>
      <c r="V86" s="215" t="str">
        <f t="shared" ca="1" si="10"/>
        <v>,</v>
      </c>
      <c r="W86" s="215" t="str">
        <f t="shared" ca="1" si="10"/>
        <v>,</v>
      </c>
      <c r="X86" s="215" t="str">
        <f t="shared" ca="1" si="14"/>
        <v>;</v>
      </c>
      <c r="Y86" s="190"/>
      <c r="Z86" s="190"/>
      <c r="AA86" s="190"/>
      <c r="AB86" s="190"/>
    </row>
    <row r="87" spans="1:28" ht="15">
      <c r="A87" s="215" t="str">
        <f ca="1">IF('$Data1'!E89="","","SIZING:ZONE,")</f>
        <v>SIZING:ZONE,</v>
      </c>
      <c r="B87" s="215" t="str">
        <f ca="1">IF(A87="","",'$Data1'!E89&amp;",")</f>
        <v>1,</v>
      </c>
      <c r="C87" s="216" t="e">
        <f ca="1">IF($B87="","",VLOOKUP('$Data1'!$B89,SYSTEMS!$B$9:$H$100,4,1)&amp;",")</f>
        <v>#N/A</v>
      </c>
      <c r="D87" s="216" t="e">
        <f ca="1">IF($B87="","",VLOOKUP('$Data1'!$B89,SYSTEMS!$B$9:$H$100,6,1)&amp;",")</f>
        <v>#N/A</v>
      </c>
      <c r="E87" s="217" t="e">
        <f ca="1">IF($B87="","",VLOOKUP('$Data1'!$B89,SYSTEMS!$B$9:$H$100,5,1)&amp;",")</f>
        <v>#N/A</v>
      </c>
      <c r="F87" s="218" t="e">
        <f ca="1">IF($B87="","",VLOOKUP('$Data1'!$B89,SYSTEMS!$B$9:$H$100,7,1)&amp;",")</f>
        <v>#N/A</v>
      </c>
      <c r="G87" s="215" t="str">
        <f ca="1">IF($B87="","",IF(AND(N('$Data1'!V89)&gt;0,N('$Data1'!W89)&gt;0),"Sum,",IF(N('$Data1'!V89)&gt;0,"Flow/Person,",IF(N('$Data1'!U89&gt;0),"Flow/Area,",""))))</f>
        <v>Flow/Area,</v>
      </c>
      <c r="H87" s="219" t="str">
        <f ca="1">IF(OR($G87="Flow/Person,",$G87="Sum,"),N('$Data1'!V89)/1000,"")</f>
        <v/>
      </c>
      <c r="I87" s="215" t="str">
        <f t="shared" ca="1" si="11"/>
        <v>,</v>
      </c>
      <c r="J87" s="219">
        <f ca="1">IF($G87="Sum,",'$Data1'!W89/1000,IF($G87="Flow/Area,",MAX(N('$Data1'!W89)/1000,IF(N('$Data1'!P89)&gt;0,MIN(N('$Data1'!P89),N('$Data1'!K89))*N('$Data1'!U89)/3600,N('$Data1'!K89)*N('$Data1'!U89)/3600)),""))</f>
        <v>0</v>
      </c>
      <c r="K87" s="215" t="str">
        <f t="shared" ca="1" si="9"/>
        <v>,</v>
      </c>
      <c r="L87" s="215" t="str">
        <f t="shared" ca="1" si="9"/>
        <v>,</v>
      </c>
      <c r="M87" s="220" t="str">
        <f ca="1">IF(A87="","",'$Misc'!B$13&amp;",")</f>
        <v>1.15,</v>
      </c>
      <c r="N87" s="220" t="str">
        <f ca="1">IF(A87="","",'$Misc'!B$12&amp;",")</f>
        <v>1.15,</v>
      </c>
      <c r="O87" s="215" t="str">
        <f t="shared" ca="1" si="13"/>
        <v>DesignDayWithLimit,</v>
      </c>
      <c r="P87" s="221" t="str">
        <f t="shared" ca="1" si="12"/>
        <v>,</v>
      </c>
      <c r="Q87" s="222" t="e">
        <f ca="1">IF($B87="","",IF('$Data1'!P89&gt;0,MIN('$Data1'!P89,'$Data1'!K89)*'$Data1'!Y89/3.6,'$Data1'!K89*'$Data1'!Y89/3.6)/1000)</f>
        <v>#VALUE!</v>
      </c>
      <c r="R87" s="215" t="str">
        <f t="shared" ca="1" si="10"/>
        <v>,</v>
      </c>
      <c r="S87" s="215" t="str">
        <f t="shared" ca="1" si="10"/>
        <v>,</v>
      </c>
      <c r="T87" s="215" t="str">
        <f t="shared" ca="1" si="10"/>
        <v>,</v>
      </c>
      <c r="U87" s="215" t="str">
        <f t="shared" ca="1" si="10"/>
        <v>,</v>
      </c>
      <c r="V87" s="215" t="str">
        <f t="shared" ca="1" si="10"/>
        <v>,</v>
      </c>
      <c r="W87" s="215" t="str">
        <f t="shared" ca="1" si="10"/>
        <v>,</v>
      </c>
      <c r="X87" s="215" t="str">
        <f t="shared" ca="1" si="14"/>
        <v>;</v>
      </c>
      <c r="Y87" s="190"/>
      <c r="Z87" s="190"/>
      <c r="AA87" s="190"/>
      <c r="AB87" s="190"/>
    </row>
    <row r="88" spans="1:28" ht="15">
      <c r="A88" s="215" t="str">
        <f ca="1">IF('$Data1'!E90="","","SIZING:ZONE,")</f>
        <v>SIZING:ZONE,</v>
      </c>
      <c r="B88" s="215" t="str">
        <f ca="1">IF(A88="","",'$Data1'!E90&amp;",")</f>
        <v>1,</v>
      </c>
      <c r="C88" s="216" t="e">
        <f ca="1">IF($B88="","",VLOOKUP('$Data1'!$B90,SYSTEMS!$B$9:$H$100,4,1)&amp;",")</f>
        <v>#N/A</v>
      </c>
      <c r="D88" s="216" t="e">
        <f ca="1">IF($B88="","",VLOOKUP('$Data1'!$B90,SYSTEMS!$B$9:$H$100,6,1)&amp;",")</f>
        <v>#N/A</v>
      </c>
      <c r="E88" s="217" t="e">
        <f ca="1">IF($B88="","",VLOOKUP('$Data1'!$B90,SYSTEMS!$B$9:$H$100,5,1)&amp;",")</f>
        <v>#N/A</v>
      </c>
      <c r="F88" s="218" t="e">
        <f ca="1">IF($B88="","",VLOOKUP('$Data1'!$B90,SYSTEMS!$B$9:$H$100,7,1)&amp;",")</f>
        <v>#N/A</v>
      </c>
      <c r="G88" s="215" t="str">
        <f ca="1">IF($B88="","",IF(AND(N('$Data1'!V90)&gt;0,N('$Data1'!W90)&gt;0),"Sum,",IF(N('$Data1'!V90)&gt;0,"Flow/Person,",IF(N('$Data1'!U90&gt;0),"Flow/Area,",""))))</f>
        <v>Flow/Area,</v>
      </c>
      <c r="H88" s="219" t="str">
        <f ca="1">IF(OR($G88="Flow/Person,",$G88="Sum,"),N('$Data1'!V90)/1000,"")</f>
        <v/>
      </c>
      <c r="I88" s="215" t="str">
        <f t="shared" ca="1" si="11"/>
        <v>,</v>
      </c>
      <c r="J88" s="219">
        <f ca="1">IF($G88="Sum,",'$Data1'!W90/1000,IF($G88="Flow/Area,",MAX(N('$Data1'!W90)/1000,IF(N('$Data1'!P90)&gt;0,MIN(N('$Data1'!P90),N('$Data1'!K90))*N('$Data1'!U90)/3600,N('$Data1'!K90)*N('$Data1'!U90)/3600)),""))</f>
        <v>0</v>
      </c>
      <c r="K88" s="215" t="str">
        <f t="shared" ca="1" si="9"/>
        <v>,</v>
      </c>
      <c r="L88" s="215" t="str">
        <f t="shared" ca="1" si="9"/>
        <v>,</v>
      </c>
      <c r="M88" s="220" t="str">
        <f ca="1">IF(A88="","",'$Misc'!B$13&amp;",")</f>
        <v>1.15,</v>
      </c>
      <c r="N88" s="220" t="str">
        <f ca="1">IF(A88="","",'$Misc'!B$12&amp;",")</f>
        <v>1.15,</v>
      </c>
      <c r="O88" s="215" t="str">
        <f t="shared" ca="1" si="13"/>
        <v>DesignDayWithLimit,</v>
      </c>
      <c r="P88" s="221" t="str">
        <f t="shared" ca="1" si="12"/>
        <v>,</v>
      </c>
      <c r="Q88" s="222" t="e">
        <f ca="1">IF($B88="","",IF('$Data1'!P90&gt;0,MIN('$Data1'!P90,'$Data1'!K90)*'$Data1'!Y90/3.6,'$Data1'!K90*'$Data1'!Y90/3.6)/1000)</f>
        <v>#VALUE!</v>
      </c>
      <c r="R88" s="215" t="str">
        <f t="shared" ca="1" si="10"/>
        <v>,</v>
      </c>
      <c r="S88" s="215" t="str">
        <f t="shared" ca="1" si="10"/>
        <v>,</v>
      </c>
      <c r="T88" s="215" t="str">
        <f t="shared" ca="1" si="10"/>
        <v>,</v>
      </c>
      <c r="U88" s="215" t="str">
        <f t="shared" ca="1" si="10"/>
        <v>,</v>
      </c>
      <c r="V88" s="215" t="str">
        <f t="shared" ca="1" si="10"/>
        <v>,</v>
      </c>
      <c r="W88" s="215" t="str">
        <f t="shared" ca="1" si="10"/>
        <v>,</v>
      </c>
      <c r="X88" s="215" t="str">
        <f t="shared" ca="1" si="14"/>
        <v>;</v>
      </c>
      <c r="Y88" s="190"/>
      <c r="Z88" s="190"/>
      <c r="AA88" s="190"/>
      <c r="AB88" s="190"/>
    </row>
    <row r="89" spans="1:28" ht="15">
      <c r="A89" s="215" t="str">
        <f ca="1">IF('$Data1'!E91="","","SIZING:ZONE,")</f>
        <v>SIZING:ZONE,</v>
      </c>
      <c r="B89" s="215" t="str">
        <f ca="1">IF(A89="","",'$Data1'!E91&amp;",")</f>
        <v>1,</v>
      </c>
      <c r="C89" s="216" t="e">
        <f ca="1">IF($B89="","",VLOOKUP('$Data1'!$B91,SYSTEMS!$B$9:$H$100,4,1)&amp;",")</f>
        <v>#N/A</v>
      </c>
      <c r="D89" s="216" t="e">
        <f ca="1">IF($B89="","",VLOOKUP('$Data1'!$B91,SYSTEMS!$B$9:$H$100,6,1)&amp;",")</f>
        <v>#N/A</v>
      </c>
      <c r="E89" s="217" t="e">
        <f ca="1">IF($B89="","",VLOOKUP('$Data1'!$B91,SYSTEMS!$B$9:$H$100,5,1)&amp;",")</f>
        <v>#N/A</v>
      </c>
      <c r="F89" s="218" t="e">
        <f ca="1">IF($B89="","",VLOOKUP('$Data1'!$B91,SYSTEMS!$B$9:$H$100,7,1)&amp;",")</f>
        <v>#N/A</v>
      </c>
      <c r="G89" s="215" t="str">
        <f ca="1">IF($B89="","",IF(AND(N('$Data1'!V91)&gt;0,N('$Data1'!W91)&gt;0),"Sum,",IF(N('$Data1'!V91)&gt;0,"Flow/Person,",IF(N('$Data1'!U91&gt;0),"Flow/Area,",""))))</f>
        <v>Flow/Area,</v>
      </c>
      <c r="H89" s="219" t="str">
        <f ca="1">IF(OR($G89="Flow/Person,",$G89="Sum,"),N('$Data1'!V91)/1000,"")</f>
        <v/>
      </c>
      <c r="I89" s="215" t="str">
        <f t="shared" ca="1" si="11"/>
        <v>,</v>
      </c>
      <c r="J89" s="219">
        <f ca="1">IF($G89="Sum,",'$Data1'!W91/1000,IF($G89="Flow/Area,",MAX(N('$Data1'!W91)/1000,IF(N('$Data1'!P91)&gt;0,MIN(N('$Data1'!P91),N('$Data1'!K91))*N('$Data1'!U91)/3600,N('$Data1'!K91)*N('$Data1'!U91)/3600)),""))</f>
        <v>0</v>
      </c>
      <c r="K89" s="215" t="str">
        <f t="shared" ca="1" si="9"/>
        <v>,</v>
      </c>
      <c r="L89" s="215" t="str">
        <f t="shared" ca="1" si="9"/>
        <v>,</v>
      </c>
      <c r="M89" s="220" t="str">
        <f ca="1">IF(A89="","",'$Misc'!B$13&amp;",")</f>
        <v>1.15,</v>
      </c>
      <c r="N89" s="220" t="str">
        <f ca="1">IF(A89="","",'$Misc'!B$12&amp;",")</f>
        <v>1.15,</v>
      </c>
      <c r="O89" s="215" t="str">
        <f t="shared" ca="1" si="13"/>
        <v>DesignDayWithLimit,</v>
      </c>
      <c r="P89" s="221" t="str">
        <f t="shared" ca="1" si="12"/>
        <v>,</v>
      </c>
      <c r="Q89" s="222" t="e">
        <f ca="1">IF($B89="","",IF('$Data1'!P91&gt;0,MIN('$Data1'!P91,'$Data1'!K91)*'$Data1'!Y91/3.6,'$Data1'!K91*'$Data1'!Y91/3.6)/1000)</f>
        <v>#VALUE!</v>
      </c>
      <c r="R89" s="215" t="str">
        <f t="shared" ca="1" si="10"/>
        <v>,</v>
      </c>
      <c r="S89" s="215" t="str">
        <f t="shared" ca="1" si="10"/>
        <v>,</v>
      </c>
      <c r="T89" s="215" t="str">
        <f t="shared" ca="1" si="10"/>
        <v>,</v>
      </c>
      <c r="U89" s="215" t="str">
        <f t="shared" ca="1" si="10"/>
        <v>,</v>
      </c>
      <c r="V89" s="215" t="str">
        <f t="shared" ca="1" si="10"/>
        <v>,</v>
      </c>
      <c r="W89" s="215" t="str">
        <f t="shared" ca="1" si="10"/>
        <v>,</v>
      </c>
      <c r="X89" s="215" t="str">
        <f t="shared" ca="1" si="14"/>
        <v>;</v>
      </c>
      <c r="Y89" s="190"/>
      <c r="Z89" s="190"/>
      <c r="AA89" s="190"/>
      <c r="AB89" s="190"/>
    </row>
    <row r="90" spans="1:28" ht="15">
      <c r="A90" s="215" t="str">
        <f ca="1">IF('$Data1'!E92="","","SIZING:ZONE,")</f>
        <v>SIZING:ZONE,</v>
      </c>
      <c r="B90" s="215" t="str">
        <f ca="1">IF(A90="","",'$Data1'!E92&amp;",")</f>
        <v>1,</v>
      </c>
      <c r="C90" s="216" t="e">
        <f ca="1">IF($B90="","",VLOOKUP('$Data1'!$B92,SYSTEMS!$B$9:$H$100,4,1)&amp;",")</f>
        <v>#N/A</v>
      </c>
      <c r="D90" s="216" t="e">
        <f ca="1">IF($B90="","",VLOOKUP('$Data1'!$B92,SYSTEMS!$B$9:$H$100,6,1)&amp;",")</f>
        <v>#N/A</v>
      </c>
      <c r="E90" s="217" t="e">
        <f ca="1">IF($B90="","",VLOOKUP('$Data1'!$B92,SYSTEMS!$B$9:$H$100,5,1)&amp;",")</f>
        <v>#N/A</v>
      </c>
      <c r="F90" s="218" t="e">
        <f ca="1">IF($B90="","",VLOOKUP('$Data1'!$B92,SYSTEMS!$B$9:$H$100,7,1)&amp;",")</f>
        <v>#N/A</v>
      </c>
      <c r="G90" s="215" t="str">
        <f ca="1">IF($B90="","",IF(AND(N('$Data1'!V92)&gt;0,N('$Data1'!W92)&gt;0),"Sum,",IF(N('$Data1'!V92)&gt;0,"Flow/Person,",IF(N('$Data1'!U92&gt;0),"Flow/Area,",""))))</f>
        <v>Flow/Area,</v>
      </c>
      <c r="H90" s="219" t="str">
        <f ca="1">IF(OR($G90="Flow/Person,",$G90="Sum,"),N('$Data1'!V92)/1000,"")</f>
        <v/>
      </c>
      <c r="I90" s="215" t="str">
        <f t="shared" ca="1" si="11"/>
        <v>,</v>
      </c>
      <c r="J90" s="219">
        <f ca="1">IF($G90="Sum,",'$Data1'!W92/1000,IF($G90="Flow/Area,",MAX(N('$Data1'!W92)/1000,IF(N('$Data1'!P92)&gt;0,MIN(N('$Data1'!P92),N('$Data1'!K92))*N('$Data1'!U92)/3600,N('$Data1'!K92)*N('$Data1'!U92)/3600)),""))</f>
        <v>0</v>
      </c>
      <c r="K90" s="215" t="str">
        <f t="shared" ca="1" si="9"/>
        <v>,</v>
      </c>
      <c r="L90" s="215" t="str">
        <f t="shared" ca="1" si="9"/>
        <v>,</v>
      </c>
      <c r="M90" s="220" t="str">
        <f ca="1">IF(A90="","",'$Misc'!B$13&amp;",")</f>
        <v>1.15,</v>
      </c>
      <c r="N90" s="220" t="str">
        <f ca="1">IF(A90="","",'$Misc'!B$12&amp;",")</f>
        <v>1.15,</v>
      </c>
      <c r="O90" s="215" t="str">
        <f t="shared" ca="1" si="13"/>
        <v>DesignDayWithLimit,</v>
      </c>
      <c r="P90" s="221" t="str">
        <f t="shared" ca="1" si="12"/>
        <v>,</v>
      </c>
      <c r="Q90" s="222" t="e">
        <f ca="1">IF($B90="","",IF('$Data1'!P92&gt;0,MIN('$Data1'!P92,'$Data1'!K92)*'$Data1'!Y92/3.6,'$Data1'!K92*'$Data1'!Y92/3.6)/1000)</f>
        <v>#VALUE!</v>
      </c>
      <c r="R90" s="215" t="str">
        <f t="shared" ca="1" si="10"/>
        <v>,</v>
      </c>
      <c r="S90" s="215" t="str">
        <f t="shared" ca="1" si="10"/>
        <v>,</v>
      </c>
      <c r="T90" s="215" t="str">
        <f t="shared" ca="1" si="10"/>
        <v>,</v>
      </c>
      <c r="U90" s="215" t="str">
        <f t="shared" ca="1" si="10"/>
        <v>,</v>
      </c>
      <c r="V90" s="215" t="str">
        <f t="shared" ca="1" si="10"/>
        <v>,</v>
      </c>
      <c r="W90" s="215" t="str">
        <f t="shared" ca="1" si="10"/>
        <v>,</v>
      </c>
      <c r="X90" s="215" t="str">
        <f t="shared" ca="1" si="14"/>
        <v>;</v>
      </c>
      <c r="Y90" s="190"/>
      <c r="Z90" s="190"/>
      <c r="AA90" s="190"/>
      <c r="AB90" s="190"/>
    </row>
    <row r="91" spans="1:28" ht="15">
      <c r="A91" s="215" t="str">
        <f ca="1">IF('$Data1'!E93="","","SIZING:ZONE,")</f>
        <v>SIZING:ZONE,</v>
      </c>
      <c r="B91" s="215" t="str">
        <f ca="1">IF(A91="","",'$Data1'!E93&amp;",")</f>
        <v>1,</v>
      </c>
      <c r="C91" s="216" t="e">
        <f ca="1">IF($B91="","",VLOOKUP('$Data1'!$B93,SYSTEMS!$B$9:$H$100,4,1)&amp;",")</f>
        <v>#N/A</v>
      </c>
      <c r="D91" s="216" t="e">
        <f ca="1">IF($B91="","",VLOOKUP('$Data1'!$B93,SYSTEMS!$B$9:$H$100,6,1)&amp;",")</f>
        <v>#N/A</v>
      </c>
      <c r="E91" s="217" t="e">
        <f ca="1">IF($B91="","",VLOOKUP('$Data1'!$B93,SYSTEMS!$B$9:$H$100,5,1)&amp;",")</f>
        <v>#N/A</v>
      </c>
      <c r="F91" s="218" t="e">
        <f ca="1">IF($B91="","",VLOOKUP('$Data1'!$B93,SYSTEMS!$B$9:$H$100,7,1)&amp;",")</f>
        <v>#N/A</v>
      </c>
      <c r="G91" s="215" t="str">
        <f ca="1">IF($B91="","",IF(AND(N('$Data1'!V93)&gt;0,N('$Data1'!W93)&gt;0),"Sum,",IF(N('$Data1'!V93)&gt;0,"Flow/Person,",IF(N('$Data1'!U93&gt;0),"Flow/Area,",""))))</f>
        <v>Flow/Area,</v>
      </c>
      <c r="H91" s="219" t="str">
        <f ca="1">IF(OR($G91="Flow/Person,",$G91="Sum,"),N('$Data1'!V93)/1000,"")</f>
        <v/>
      </c>
      <c r="I91" s="215" t="str">
        <f t="shared" ca="1" si="11"/>
        <v>,</v>
      </c>
      <c r="J91" s="219">
        <f ca="1">IF($G91="Sum,",'$Data1'!W93/1000,IF($G91="Flow/Area,",MAX(N('$Data1'!W93)/1000,IF(N('$Data1'!P93)&gt;0,MIN(N('$Data1'!P93),N('$Data1'!K93))*N('$Data1'!U93)/3600,N('$Data1'!K93)*N('$Data1'!U93)/3600)),""))</f>
        <v>0</v>
      </c>
      <c r="K91" s="215" t="str">
        <f t="shared" ref="K91:L154" ca="1" si="15">IF($B91="","",",")</f>
        <v>,</v>
      </c>
      <c r="L91" s="215" t="str">
        <f t="shared" ca="1" si="15"/>
        <v>,</v>
      </c>
      <c r="M91" s="220" t="str">
        <f ca="1">IF(A91="","",'$Misc'!B$13&amp;",")</f>
        <v>1.15,</v>
      </c>
      <c r="N91" s="220" t="str">
        <f ca="1">IF(A91="","",'$Misc'!B$12&amp;",")</f>
        <v>1.15,</v>
      </c>
      <c r="O91" s="215" t="str">
        <f t="shared" ca="1" si="13"/>
        <v>DesignDayWithLimit,</v>
      </c>
      <c r="P91" s="221" t="str">
        <f t="shared" ca="1" si="12"/>
        <v>,</v>
      </c>
      <c r="Q91" s="222" t="e">
        <f ca="1">IF($B91="","",IF('$Data1'!P93&gt;0,MIN('$Data1'!P93,'$Data1'!K93)*'$Data1'!Y93/3.6,'$Data1'!K93*'$Data1'!Y93/3.6)/1000)</f>
        <v>#VALUE!</v>
      </c>
      <c r="R91" s="215" t="str">
        <f t="shared" ca="1" si="10"/>
        <v>,</v>
      </c>
      <c r="S91" s="215" t="str">
        <f t="shared" ca="1" si="10"/>
        <v>,</v>
      </c>
      <c r="T91" s="215" t="str">
        <f t="shared" ca="1" si="10"/>
        <v>,</v>
      </c>
      <c r="U91" s="215" t="str">
        <f t="shared" ca="1" si="10"/>
        <v>,</v>
      </c>
      <c r="V91" s="215" t="str">
        <f t="shared" ca="1" si="10"/>
        <v>,</v>
      </c>
      <c r="W91" s="215" t="str">
        <f t="shared" ca="1" si="10"/>
        <v>,</v>
      </c>
      <c r="X91" s="215" t="str">
        <f t="shared" ca="1" si="14"/>
        <v>;</v>
      </c>
      <c r="Y91" s="190"/>
      <c r="Z91" s="190"/>
      <c r="AA91" s="190"/>
      <c r="AB91" s="190"/>
    </row>
    <row r="92" spans="1:28" ht="15">
      <c r="A92" s="215" t="str">
        <f ca="1">IF('$Data1'!E94="","","SIZING:ZONE,")</f>
        <v>SIZING:ZONE,</v>
      </c>
      <c r="B92" s="215" t="str">
        <f ca="1">IF(A92="","",'$Data1'!E94&amp;",")</f>
        <v>1,</v>
      </c>
      <c r="C92" s="216" t="e">
        <f ca="1">IF($B92="","",VLOOKUP('$Data1'!$B94,SYSTEMS!$B$9:$H$100,4,1)&amp;",")</f>
        <v>#N/A</v>
      </c>
      <c r="D92" s="216" t="e">
        <f ca="1">IF($B92="","",VLOOKUP('$Data1'!$B94,SYSTEMS!$B$9:$H$100,6,1)&amp;",")</f>
        <v>#N/A</v>
      </c>
      <c r="E92" s="217" t="e">
        <f ca="1">IF($B92="","",VLOOKUP('$Data1'!$B94,SYSTEMS!$B$9:$H$100,5,1)&amp;",")</f>
        <v>#N/A</v>
      </c>
      <c r="F92" s="218" t="e">
        <f ca="1">IF($B92="","",VLOOKUP('$Data1'!$B94,SYSTEMS!$B$9:$H$100,7,1)&amp;",")</f>
        <v>#N/A</v>
      </c>
      <c r="G92" s="215" t="str">
        <f ca="1">IF($B92="","",IF(AND(N('$Data1'!V94)&gt;0,N('$Data1'!W94)&gt;0),"Sum,",IF(N('$Data1'!V94)&gt;0,"Flow/Person,",IF(N('$Data1'!U94&gt;0),"Flow/Area,",""))))</f>
        <v>Flow/Area,</v>
      </c>
      <c r="H92" s="219" t="str">
        <f ca="1">IF(OR($G92="Flow/Person,",$G92="Sum,"),N('$Data1'!V94)/1000,"")</f>
        <v/>
      </c>
      <c r="I92" s="215" t="str">
        <f t="shared" ca="1" si="11"/>
        <v>,</v>
      </c>
      <c r="J92" s="219">
        <f ca="1">IF($G92="Sum,",'$Data1'!W94/1000,IF($G92="Flow/Area,",MAX(N('$Data1'!W94)/1000,IF(N('$Data1'!P94)&gt;0,MIN(N('$Data1'!P94),N('$Data1'!K94))*N('$Data1'!U94)/3600,N('$Data1'!K94)*N('$Data1'!U94)/3600)),""))</f>
        <v>0</v>
      </c>
      <c r="K92" s="215" t="str">
        <f t="shared" ca="1" si="15"/>
        <v>,</v>
      </c>
      <c r="L92" s="215" t="str">
        <f t="shared" ca="1" si="15"/>
        <v>,</v>
      </c>
      <c r="M92" s="220" t="str">
        <f ca="1">IF(A92="","",'$Misc'!B$13&amp;",")</f>
        <v>1.15,</v>
      </c>
      <c r="N92" s="220" t="str">
        <f ca="1">IF(A92="","",'$Misc'!B$12&amp;",")</f>
        <v>1.15,</v>
      </c>
      <c r="O92" s="215" t="str">
        <f t="shared" ca="1" si="13"/>
        <v>DesignDayWithLimit,</v>
      </c>
      <c r="P92" s="221" t="str">
        <f t="shared" ca="1" si="12"/>
        <v>,</v>
      </c>
      <c r="Q92" s="222" t="e">
        <f ca="1">IF($B92="","",IF('$Data1'!P94&gt;0,MIN('$Data1'!P94,'$Data1'!K94)*'$Data1'!Y94/3.6,'$Data1'!K94*'$Data1'!Y94/3.6)/1000)</f>
        <v>#VALUE!</v>
      </c>
      <c r="R92" s="215" t="str">
        <f t="shared" ca="1" si="10"/>
        <v>,</v>
      </c>
      <c r="S92" s="215" t="str">
        <f t="shared" ca="1" si="10"/>
        <v>,</v>
      </c>
      <c r="T92" s="215" t="str">
        <f t="shared" ca="1" si="10"/>
        <v>,</v>
      </c>
      <c r="U92" s="215" t="str">
        <f t="shared" ca="1" si="10"/>
        <v>,</v>
      </c>
      <c r="V92" s="215" t="str">
        <f t="shared" ca="1" si="10"/>
        <v>,</v>
      </c>
      <c r="W92" s="215" t="str">
        <f t="shared" ca="1" si="10"/>
        <v>,</v>
      </c>
      <c r="X92" s="215" t="str">
        <f t="shared" ca="1" si="14"/>
        <v>;</v>
      </c>
      <c r="Y92" s="190"/>
      <c r="Z92" s="190"/>
      <c r="AA92" s="190"/>
      <c r="AB92" s="190"/>
    </row>
    <row r="93" spans="1:28" ht="15">
      <c r="A93" s="215" t="str">
        <f ca="1">IF('$Data1'!E95="","","SIZING:ZONE,")</f>
        <v>SIZING:ZONE,</v>
      </c>
      <c r="B93" s="215" t="str">
        <f ca="1">IF(A93="","",'$Data1'!E95&amp;",")</f>
        <v>1,</v>
      </c>
      <c r="C93" s="216" t="e">
        <f ca="1">IF($B93="","",VLOOKUP('$Data1'!$B95,SYSTEMS!$B$9:$H$100,4,1)&amp;",")</f>
        <v>#N/A</v>
      </c>
      <c r="D93" s="216" t="e">
        <f ca="1">IF($B93="","",VLOOKUP('$Data1'!$B95,SYSTEMS!$B$9:$H$100,6,1)&amp;",")</f>
        <v>#N/A</v>
      </c>
      <c r="E93" s="217" t="e">
        <f ca="1">IF($B93="","",VLOOKUP('$Data1'!$B95,SYSTEMS!$B$9:$H$100,5,1)&amp;",")</f>
        <v>#N/A</v>
      </c>
      <c r="F93" s="218" t="e">
        <f ca="1">IF($B93="","",VLOOKUP('$Data1'!$B95,SYSTEMS!$B$9:$H$100,7,1)&amp;",")</f>
        <v>#N/A</v>
      </c>
      <c r="G93" s="215" t="str">
        <f ca="1">IF($B93="","",IF(AND(N('$Data1'!V95)&gt;0,N('$Data1'!W95)&gt;0),"Sum,",IF(N('$Data1'!V95)&gt;0,"Flow/Person,",IF(N('$Data1'!U95&gt;0),"Flow/Area,",""))))</f>
        <v>Flow/Area,</v>
      </c>
      <c r="H93" s="219" t="str">
        <f ca="1">IF(OR($G93="Flow/Person,",$G93="Sum,"),N('$Data1'!V95)/1000,"")</f>
        <v/>
      </c>
      <c r="I93" s="215" t="str">
        <f t="shared" ca="1" si="11"/>
        <v>,</v>
      </c>
      <c r="J93" s="219">
        <f ca="1">IF($G93="Sum,",'$Data1'!W95/1000,IF($G93="Flow/Area,",MAX(N('$Data1'!W95)/1000,IF(N('$Data1'!P95)&gt;0,MIN(N('$Data1'!P95),N('$Data1'!K95))*N('$Data1'!U95)/3600,N('$Data1'!K95)*N('$Data1'!U95)/3600)),""))</f>
        <v>0</v>
      </c>
      <c r="K93" s="215" t="str">
        <f t="shared" ca="1" si="15"/>
        <v>,</v>
      </c>
      <c r="L93" s="215" t="str">
        <f t="shared" ca="1" si="15"/>
        <v>,</v>
      </c>
      <c r="M93" s="220" t="str">
        <f ca="1">IF(A93="","",'$Misc'!B$13&amp;",")</f>
        <v>1.15,</v>
      </c>
      <c r="N93" s="220" t="str">
        <f ca="1">IF(A93="","",'$Misc'!B$12&amp;",")</f>
        <v>1.15,</v>
      </c>
      <c r="O93" s="215" t="str">
        <f t="shared" ca="1" si="13"/>
        <v>DesignDayWithLimit,</v>
      </c>
      <c r="P93" s="221" t="str">
        <f t="shared" ca="1" si="12"/>
        <v>,</v>
      </c>
      <c r="Q93" s="222" t="e">
        <f ca="1">IF($B93="","",IF('$Data1'!P95&gt;0,MIN('$Data1'!P95,'$Data1'!K95)*'$Data1'!Y95/3.6,'$Data1'!K95*'$Data1'!Y95/3.6)/1000)</f>
        <v>#VALUE!</v>
      </c>
      <c r="R93" s="215" t="str">
        <f t="shared" ca="1" si="10"/>
        <v>,</v>
      </c>
      <c r="S93" s="215" t="str">
        <f t="shared" ca="1" si="10"/>
        <v>,</v>
      </c>
      <c r="T93" s="215" t="str">
        <f t="shared" ca="1" si="10"/>
        <v>,</v>
      </c>
      <c r="U93" s="215" t="str">
        <f t="shared" ca="1" si="10"/>
        <v>,</v>
      </c>
      <c r="V93" s="215" t="str">
        <f t="shared" ca="1" si="10"/>
        <v>,</v>
      </c>
      <c r="W93" s="215" t="str">
        <f t="shared" ca="1" si="10"/>
        <v>,</v>
      </c>
      <c r="X93" s="215" t="str">
        <f t="shared" ca="1" si="14"/>
        <v>;</v>
      </c>
      <c r="Y93" s="190"/>
      <c r="Z93" s="190"/>
      <c r="AA93" s="190"/>
      <c r="AB93" s="190"/>
    </row>
    <row r="94" spans="1:28" ht="15">
      <c r="A94" s="215" t="str">
        <f ca="1">IF('$Data1'!E96="","","SIZING:ZONE,")</f>
        <v>SIZING:ZONE,</v>
      </c>
      <c r="B94" s="215" t="str">
        <f ca="1">IF(A94="","",'$Data1'!E96&amp;",")</f>
        <v>1,</v>
      </c>
      <c r="C94" s="216" t="e">
        <f ca="1">IF($B94="","",VLOOKUP('$Data1'!$B96,SYSTEMS!$B$9:$H$100,4,1)&amp;",")</f>
        <v>#N/A</v>
      </c>
      <c r="D94" s="216" t="e">
        <f ca="1">IF($B94="","",VLOOKUP('$Data1'!$B96,SYSTEMS!$B$9:$H$100,6,1)&amp;",")</f>
        <v>#N/A</v>
      </c>
      <c r="E94" s="217" t="e">
        <f ca="1">IF($B94="","",VLOOKUP('$Data1'!$B96,SYSTEMS!$B$9:$H$100,5,1)&amp;",")</f>
        <v>#N/A</v>
      </c>
      <c r="F94" s="218" t="e">
        <f ca="1">IF($B94="","",VLOOKUP('$Data1'!$B96,SYSTEMS!$B$9:$H$100,7,1)&amp;",")</f>
        <v>#N/A</v>
      </c>
      <c r="G94" s="215" t="str">
        <f ca="1">IF($B94="","",IF(AND(N('$Data1'!V96)&gt;0,N('$Data1'!W96)&gt;0),"Sum,",IF(N('$Data1'!V96)&gt;0,"Flow/Person,",IF(N('$Data1'!U96&gt;0),"Flow/Area,",""))))</f>
        <v>Flow/Area,</v>
      </c>
      <c r="H94" s="219" t="str">
        <f ca="1">IF(OR($G94="Flow/Person,",$G94="Sum,"),N('$Data1'!V96)/1000,"")</f>
        <v/>
      </c>
      <c r="I94" s="215" t="str">
        <f t="shared" ca="1" si="11"/>
        <v>,</v>
      </c>
      <c r="J94" s="219">
        <f ca="1">IF($G94="Sum,",'$Data1'!W96/1000,IF($G94="Flow/Area,",MAX(N('$Data1'!W96)/1000,IF(N('$Data1'!P96)&gt;0,MIN(N('$Data1'!P96),N('$Data1'!K96))*N('$Data1'!U96)/3600,N('$Data1'!K96)*N('$Data1'!U96)/3600)),""))</f>
        <v>0</v>
      </c>
      <c r="K94" s="215" t="str">
        <f t="shared" ca="1" si="15"/>
        <v>,</v>
      </c>
      <c r="L94" s="215" t="str">
        <f t="shared" ca="1" si="15"/>
        <v>,</v>
      </c>
      <c r="M94" s="220" t="str">
        <f ca="1">IF(A94="","",'$Misc'!B$13&amp;",")</f>
        <v>1.15,</v>
      </c>
      <c r="N94" s="220" t="str">
        <f ca="1">IF(A94="","",'$Misc'!B$12&amp;",")</f>
        <v>1.15,</v>
      </c>
      <c r="O94" s="215" t="str">
        <f t="shared" ca="1" si="13"/>
        <v>DesignDayWithLimit,</v>
      </c>
      <c r="P94" s="221" t="str">
        <f t="shared" ca="1" si="12"/>
        <v>,</v>
      </c>
      <c r="Q94" s="222" t="e">
        <f ca="1">IF($B94="","",IF('$Data1'!P96&gt;0,MIN('$Data1'!P96,'$Data1'!K96)*'$Data1'!Y96/3.6,'$Data1'!K96*'$Data1'!Y96/3.6)/1000)</f>
        <v>#VALUE!</v>
      </c>
      <c r="R94" s="215" t="str">
        <f t="shared" ca="1" si="10"/>
        <v>,</v>
      </c>
      <c r="S94" s="215" t="str">
        <f t="shared" ca="1" si="10"/>
        <v>,</v>
      </c>
      <c r="T94" s="215" t="str">
        <f t="shared" ca="1" si="10"/>
        <v>,</v>
      </c>
      <c r="U94" s="215" t="str">
        <f t="shared" ca="1" si="10"/>
        <v>,</v>
      </c>
      <c r="V94" s="215" t="str">
        <f t="shared" ca="1" si="10"/>
        <v>,</v>
      </c>
      <c r="W94" s="215" t="str">
        <f t="shared" ca="1" si="10"/>
        <v>,</v>
      </c>
      <c r="X94" s="215" t="str">
        <f t="shared" ca="1" si="14"/>
        <v>;</v>
      </c>
      <c r="Y94" s="190"/>
      <c r="Z94" s="190"/>
      <c r="AA94" s="190"/>
      <c r="AB94" s="190"/>
    </row>
    <row r="95" spans="1:28" ht="15">
      <c r="A95" s="215" t="str">
        <f ca="1">IF('$Data1'!E97="","","SIZING:ZONE,")</f>
        <v>SIZING:ZONE,</v>
      </c>
      <c r="B95" s="215" t="str">
        <f ca="1">IF(A95="","",'$Data1'!E97&amp;",")</f>
        <v>1,</v>
      </c>
      <c r="C95" s="216" t="e">
        <f ca="1">IF($B95="","",VLOOKUP('$Data1'!$B97,SYSTEMS!$B$9:$H$100,4,1)&amp;",")</f>
        <v>#N/A</v>
      </c>
      <c r="D95" s="216" t="e">
        <f ca="1">IF($B95="","",VLOOKUP('$Data1'!$B97,SYSTEMS!$B$9:$H$100,6,1)&amp;",")</f>
        <v>#N/A</v>
      </c>
      <c r="E95" s="217" t="e">
        <f ca="1">IF($B95="","",VLOOKUP('$Data1'!$B97,SYSTEMS!$B$9:$H$100,5,1)&amp;",")</f>
        <v>#N/A</v>
      </c>
      <c r="F95" s="218" t="e">
        <f ca="1">IF($B95="","",VLOOKUP('$Data1'!$B97,SYSTEMS!$B$9:$H$100,7,1)&amp;",")</f>
        <v>#N/A</v>
      </c>
      <c r="G95" s="215" t="str">
        <f ca="1">IF($B95="","",IF(AND(N('$Data1'!V97)&gt;0,N('$Data1'!W97)&gt;0),"Sum,",IF(N('$Data1'!V97)&gt;0,"Flow/Person,",IF(N('$Data1'!U97&gt;0),"Flow/Area,",""))))</f>
        <v>Flow/Area,</v>
      </c>
      <c r="H95" s="219" t="str">
        <f ca="1">IF(OR($G95="Flow/Person,",$G95="Sum,"),N('$Data1'!V97)/1000,"")</f>
        <v/>
      </c>
      <c r="I95" s="215" t="str">
        <f t="shared" ca="1" si="11"/>
        <v>,</v>
      </c>
      <c r="J95" s="219">
        <f ca="1">IF($G95="Sum,",'$Data1'!W97/1000,IF($G95="Flow/Area,",MAX(N('$Data1'!W97)/1000,IF(N('$Data1'!P97)&gt;0,MIN(N('$Data1'!P97),N('$Data1'!K97))*N('$Data1'!U97)/3600,N('$Data1'!K97)*N('$Data1'!U97)/3600)),""))</f>
        <v>0</v>
      </c>
      <c r="K95" s="215" t="str">
        <f t="shared" ca="1" si="15"/>
        <v>,</v>
      </c>
      <c r="L95" s="215" t="str">
        <f t="shared" ca="1" si="15"/>
        <v>,</v>
      </c>
      <c r="M95" s="220" t="str">
        <f ca="1">IF(A95="","",'$Misc'!B$13&amp;",")</f>
        <v>1.15,</v>
      </c>
      <c r="N95" s="220" t="str">
        <f ca="1">IF(A95="","",'$Misc'!B$12&amp;",")</f>
        <v>1.15,</v>
      </c>
      <c r="O95" s="215" t="str">
        <f t="shared" ca="1" si="13"/>
        <v>DesignDayWithLimit,</v>
      </c>
      <c r="P95" s="221" t="str">
        <f t="shared" ca="1" si="12"/>
        <v>,</v>
      </c>
      <c r="Q95" s="222" t="e">
        <f ca="1">IF($B95="","",IF('$Data1'!P97&gt;0,MIN('$Data1'!P97,'$Data1'!K97)*'$Data1'!Y97/3.6,'$Data1'!K97*'$Data1'!Y97/3.6)/1000)</f>
        <v>#VALUE!</v>
      </c>
      <c r="R95" s="215" t="str">
        <f t="shared" ca="1" si="10"/>
        <v>,</v>
      </c>
      <c r="S95" s="215" t="str">
        <f t="shared" ca="1" si="10"/>
        <v>,</v>
      </c>
      <c r="T95" s="215" t="str">
        <f t="shared" ca="1" si="10"/>
        <v>,</v>
      </c>
      <c r="U95" s="215" t="str">
        <f t="shared" ca="1" si="10"/>
        <v>,</v>
      </c>
      <c r="V95" s="215" t="str">
        <f t="shared" ca="1" si="10"/>
        <v>,</v>
      </c>
      <c r="W95" s="215" t="str">
        <f t="shared" ca="1" si="10"/>
        <v>,</v>
      </c>
      <c r="X95" s="215" t="str">
        <f t="shared" ca="1" si="14"/>
        <v>;</v>
      </c>
      <c r="Y95" s="190"/>
      <c r="Z95" s="190"/>
      <c r="AA95" s="190"/>
      <c r="AB95" s="190"/>
    </row>
    <row r="96" spans="1:28" ht="15">
      <c r="A96" s="215" t="str">
        <f ca="1">IF('$Data1'!E98="","","SIZING:ZONE,")</f>
        <v>SIZING:ZONE,</v>
      </c>
      <c r="B96" s="215" t="str">
        <f ca="1">IF(A96="","",'$Data1'!E98&amp;",")</f>
        <v>1,</v>
      </c>
      <c r="C96" s="216" t="e">
        <f ca="1">IF($B96="","",VLOOKUP('$Data1'!$B98,SYSTEMS!$B$9:$H$100,4,1)&amp;",")</f>
        <v>#N/A</v>
      </c>
      <c r="D96" s="216" t="e">
        <f ca="1">IF($B96="","",VLOOKUP('$Data1'!$B98,SYSTEMS!$B$9:$H$100,6,1)&amp;",")</f>
        <v>#N/A</v>
      </c>
      <c r="E96" s="217" t="e">
        <f ca="1">IF($B96="","",VLOOKUP('$Data1'!$B98,SYSTEMS!$B$9:$H$100,5,1)&amp;",")</f>
        <v>#N/A</v>
      </c>
      <c r="F96" s="218" t="e">
        <f ca="1">IF($B96="","",VLOOKUP('$Data1'!$B98,SYSTEMS!$B$9:$H$100,7,1)&amp;",")</f>
        <v>#N/A</v>
      </c>
      <c r="G96" s="215" t="str">
        <f ca="1">IF($B96="","",IF(AND(N('$Data1'!V98)&gt;0,N('$Data1'!W98)&gt;0),"Sum,",IF(N('$Data1'!V98)&gt;0,"Flow/Person,",IF(N('$Data1'!U98&gt;0),"Flow/Area,",""))))</f>
        <v>Flow/Area,</v>
      </c>
      <c r="H96" s="219" t="str">
        <f ca="1">IF(OR($G96="Flow/Person,",$G96="Sum,"),N('$Data1'!V98)/1000,"")</f>
        <v/>
      </c>
      <c r="I96" s="215" t="str">
        <f t="shared" ca="1" si="11"/>
        <v>,</v>
      </c>
      <c r="J96" s="219">
        <f ca="1">IF($G96="Sum,",'$Data1'!W98/1000,IF($G96="Flow/Area,",MAX(N('$Data1'!W98)/1000,IF(N('$Data1'!P98)&gt;0,MIN(N('$Data1'!P98),N('$Data1'!K98))*N('$Data1'!U98)/3600,N('$Data1'!K98)*N('$Data1'!U98)/3600)),""))</f>
        <v>0</v>
      </c>
      <c r="K96" s="215" t="str">
        <f t="shared" ca="1" si="15"/>
        <v>,</v>
      </c>
      <c r="L96" s="215" t="str">
        <f t="shared" ca="1" si="15"/>
        <v>,</v>
      </c>
      <c r="M96" s="220" t="str">
        <f ca="1">IF(A96="","",'$Misc'!B$13&amp;",")</f>
        <v>1.15,</v>
      </c>
      <c r="N96" s="220" t="str">
        <f ca="1">IF(A96="","",'$Misc'!B$12&amp;",")</f>
        <v>1.15,</v>
      </c>
      <c r="O96" s="215" t="str">
        <f t="shared" ca="1" si="13"/>
        <v>DesignDayWithLimit,</v>
      </c>
      <c r="P96" s="221" t="str">
        <f t="shared" ca="1" si="12"/>
        <v>,</v>
      </c>
      <c r="Q96" s="222" t="e">
        <f ca="1">IF($B96="","",IF('$Data1'!P98&gt;0,MIN('$Data1'!P98,'$Data1'!K98)*'$Data1'!Y98/3.6,'$Data1'!K98*'$Data1'!Y98/3.6)/1000)</f>
        <v>#VALUE!</v>
      </c>
      <c r="R96" s="215" t="str">
        <f t="shared" ca="1" si="10"/>
        <v>,</v>
      </c>
      <c r="S96" s="215" t="str">
        <f t="shared" ca="1" si="10"/>
        <v>,</v>
      </c>
      <c r="T96" s="215" t="str">
        <f t="shared" ca="1" si="10"/>
        <v>,</v>
      </c>
      <c r="U96" s="215" t="str">
        <f t="shared" ca="1" si="10"/>
        <v>,</v>
      </c>
      <c r="V96" s="215" t="str">
        <f t="shared" ca="1" si="10"/>
        <v>,</v>
      </c>
      <c r="W96" s="215" t="str">
        <f t="shared" ca="1" si="10"/>
        <v>,</v>
      </c>
      <c r="X96" s="215" t="str">
        <f t="shared" ca="1" si="14"/>
        <v>;</v>
      </c>
      <c r="Y96" s="190"/>
      <c r="Z96" s="190"/>
      <c r="AA96" s="190"/>
      <c r="AB96" s="190"/>
    </row>
    <row r="97" spans="1:28" ht="15">
      <c r="A97" s="215" t="str">
        <f ca="1">IF('$Data1'!E99="","","SIZING:ZONE,")</f>
        <v>SIZING:ZONE,</v>
      </c>
      <c r="B97" s="215" t="str">
        <f ca="1">IF(A97="","",'$Data1'!E99&amp;",")</f>
        <v>1,</v>
      </c>
      <c r="C97" s="216" t="e">
        <f ca="1">IF($B97="","",VLOOKUP('$Data1'!$B99,SYSTEMS!$B$9:$H$100,4,1)&amp;",")</f>
        <v>#N/A</v>
      </c>
      <c r="D97" s="216" t="e">
        <f ca="1">IF($B97="","",VLOOKUP('$Data1'!$B99,SYSTEMS!$B$9:$H$100,6,1)&amp;",")</f>
        <v>#N/A</v>
      </c>
      <c r="E97" s="217" t="e">
        <f ca="1">IF($B97="","",VLOOKUP('$Data1'!$B99,SYSTEMS!$B$9:$H$100,5,1)&amp;",")</f>
        <v>#N/A</v>
      </c>
      <c r="F97" s="218" t="e">
        <f ca="1">IF($B97="","",VLOOKUP('$Data1'!$B99,SYSTEMS!$B$9:$H$100,7,1)&amp;",")</f>
        <v>#N/A</v>
      </c>
      <c r="G97" s="215" t="str">
        <f ca="1">IF($B97="","",IF(AND(N('$Data1'!V99)&gt;0,N('$Data1'!W99)&gt;0),"Sum,",IF(N('$Data1'!V99)&gt;0,"Flow/Person,",IF(N('$Data1'!U99&gt;0),"Flow/Area,",""))))</f>
        <v>Flow/Area,</v>
      </c>
      <c r="H97" s="219" t="str">
        <f ca="1">IF(OR($G97="Flow/Person,",$G97="Sum,"),N('$Data1'!V99)/1000,"")</f>
        <v/>
      </c>
      <c r="I97" s="215" t="str">
        <f t="shared" ca="1" si="11"/>
        <v>,</v>
      </c>
      <c r="J97" s="219">
        <f ca="1">IF($G97="Sum,",'$Data1'!W99/1000,IF($G97="Flow/Area,",MAX(N('$Data1'!W99)/1000,IF(N('$Data1'!P99)&gt;0,MIN(N('$Data1'!P99),N('$Data1'!K99))*N('$Data1'!U99)/3600,N('$Data1'!K99)*N('$Data1'!U99)/3600)),""))</f>
        <v>0</v>
      </c>
      <c r="K97" s="215" t="str">
        <f t="shared" ca="1" si="15"/>
        <v>,</v>
      </c>
      <c r="L97" s="215" t="str">
        <f t="shared" ca="1" si="15"/>
        <v>,</v>
      </c>
      <c r="M97" s="220" t="str">
        <f ca="1">IF(A97="","",'$Misc'!B$13&amp;",")</f>
        <v>1.15,</v>
      </c>
      <c r="N97" s="220" t="str">
        <f ca="1">IF(A97="","",'$Misc'!B$12&amp;",")</f>
        <v>1.15,</v>
      </c>
      <c r="O97" s="215" t="str">
        <f t="shared" ca="1" si="13"/>
        <v>DesignDayWithLimit,</v>
      </c>
      <c r="P97" s="221" t="str">
        <f t="shared" ca="1" si="12"/>
        <v>,</v>
      </c>
      <c r="Q97" s="222" t="e">
        <f ca="1">IF($B97="","",IF('$Data1'!P99&gt;0,MIN('$Data1'!P99,'$Data1'!K99)*'$Data1'!Y99/3.6,'$Data1'!K99*'$Data1'!Y99/3.6)/1000)</f>
        <v>#VALUE!</v>
      </c>
      <c r="R97" s="215" t="str">
        <f t="shared" ca="1" si="10"/>
        <v>,</v>
      </c>
      <c r="S97" s="215" t="str">
        <f t="shared" ca="1" si="10"/>
        <v>,</v>
      </c>
      <c r="T97" s="215" t="str">
        <f t="shared" ca="1" si="10"/>
        <v>,</v>
      </c>
      <c r="U97" s="215" t="str">
        <f t="shared" ca="1" si="10"/>
        <v>,</v>
      </c>
      <c r="V97" s="215" t="str">
        <f t="shared" ca="1" si="10"/>
        <v>,</v>
      </c>
      <c r="W97" s="215" t="str">
        <f t="shared" ca="1" si="10"/>
        <v>,</v>
      </c>
      <c r="X97" s="215" t="str">
        <f t="shared" ca="1" si="14"/>
        <v>;</v>
      </c>
      <c r="Y97" s="190"/>
      <c r="Z97" s="190"/>
      <c r="AA97" s="190"/>
      <c r="AB97" s="190"/>
    </row>
    <row r="98" spans="1:28" ht="15">
      <c r="A98" s="215" t="str">
        <f ca="1">IF('$Data1'!E100="","","SIZING:ZONE,")</f>
        <v>SIZING:ZONE,</v>
      </c>
      <c r="B98" s="215" t="str">
        <f ca="1">IF(A98="","",'$Data1'!E100&amp;",")</f>
        <v>1,</v>
      </c>
      <c r="C98" s="216" t="e">
        <f ca="1">IF($B98="","",VLOOKUP('$Data1'!$B100,SYSTEMS!$B$9:$H$100,4,1)&amp;",")</f>
        <v>#N/A</v>
      </c>
      <c r="D98" s="216" t="e">
        <f ca="1">IF($B98="","",VLOOKUP('$Data1'!$B100,SYSTEMS!$B$9:$H$100,6,1)&amp;",")</f>
        <v>#N/A</v>
      </c>
      <c r="E98" s="217" t="e">
        <f ca="1">IF($B98="","",VLOOKUP('$Data1'!$B100,SYSTEMS!$B$9:$H$100,5,1)&amp;",")</f>
        <v>#N/A</v>
      </c>
      <c r="F98" s="218" t="e">
        <f ca="1">IF($B98="","",VLOOKUP('$Data1'!$B100,SYSTEMS!$B$9:$H$100,7,1)&amp;",")</f>
        <v>#N/A</v>
      </c>
      <c r="G98" s="215" t="str">
        <f ca="1">IF($B98="","",IF(AND(N('$Data1'!V100)&gt;0,N('$Data1'!W100)&gt;0),"Sum,",IF(N('$Data1'!V100)&gt;0,"Flow/Person,",IF(N('$Data1'!U100&gt;0),"Flow/Area,",""))))</f>
        <v>Flow/Area,</v>
      </c>
      <c r="H98" s="219" t="str">
        <f ca="1">IF(OR($G98="Flow/Person,",$G98="Sum,"),N('$Data1'!V100)/1000,"")</f>
        <v/>
      </c>
      <c r="I98" s="215" t="str">
        <f t="shared" ca="1" si="11"/>
        <v>,</v>
      </c>
      <c r="J98" s="219">
        <f ca="1">IF($G98="Sum,",'$Data1'!W100/1000,IF($G98="Flow/Area,",MAX(N('$Data1'!W100)/1000,IF(N('$Data1'!P100)&gt;0,MIN(N('$Data1'!P100),N('$Data1'!K100))*N('$Data1'!U100)/3600,N('$Data1'!K100)*N('$Data1'!U100)/3600)),""))</f>
        <v>0</v>
      </c>
      <c r="K98" s="215" t="str">
        <f t="shared" ca="1" si="15"/>
        <v>,</v>
      </c>
      <c r="L98" s="215" t="str">
        <f t="shared" ca="1" si="15"/>
        <v>,</v>
      </c>
      <c r="M98" s="220" t="str">
        <f ca="1">IF(A98="","",'$Misc'!B$13&amp;",")</f>
        <v>1.15,</v>
      </c>
      <c r="N98" s="220" t="str">
        <f ca="1">IF(A98="","",'$Misc'!B$12&amp;",")</f>
        <v>1.15,</v>
      </c>
      <c r="O98" s="215" t="str">
        <f t="shared" ca="1" si="13"/>
        <v>DesignDayWithLimit,</v>
      </c>
      <c r="P98" s="221" t="str">
        <f t="shared" ca="1" si="12"/>
        <v>,</v>
      </c>
      <c r="Q98" s="222" t="e">
        <f ca="1">IF($B98="","",IF('$Data1'!P100&gt;0,MIN('$Data1'!P100,'$Data1'!K100)*'$Data1'!Y100/3.6,'$Data1'!K100*'$Data1'!Y100/3.6)/1000)</f>
        <v>#VALUE!</v>
      </c>
      <c r="R98" s="215" t="str">
        <f t="shared" ca="1" si="10"/>
        <v>,</v>
      </c>
      <c r="S98" s="215" t="str">
        <f t="shared" ca="1" si="10"/>
        <v>,</v>
      </c>
      <c r="T98" s="215" t="str">
        <f t="shared" ca="1" si="10"/>
        <v>,</v>
      </c>
      <c r="U98" s="215" t="str">
        <f t="shared" ca="1" si="10"/>
        <v>,</v>
      </c>
      <c r="V98" s="215" t="str">
        <f t="shared" ca="1" si="10"/>
        <v>,</v>
      </c>
      <c r="W98" s="215" t="str">
        <f t="shared" ca="1" si="10"/>
        <v>,</v>
      </c>
      <c r="X98" s="215" t="str">
        <f t="shared" ca="1" si="14"/>
        <v>;</v>
      </c>
      <c r="Y98" s="190"/>
      <c r="Z98" s="190"/>
      <c r="AA98" s="190"/>
      <c r="AB98" s="190"/>
    </row>
    <row r="99" spans="1:28" ht="15">
      <c r="A99" s="215" t="str">
        <f ca="1">IF('$Data1'!E101="","","SIZING:ZONE,")</f>
        <v>SIZING:ZONE,</v>
      </c>
      <c r="B99" s="215" t="str">
        <f ca="1">IF(A99="","",'$Data1'!E101&amp;",")</f>
        <v>1,</v>
      </c>
      <c r="C99" s="216" t="e">
        <f ca="1">IF($B99="","",VLOOKUP('$Data1'!$B101,SYSTEMS!$B$9:$H$100,4,1)&amp;",")</f>
        <v>#N/A</v>
      </c>
      <c r="D99" s="216" t="e">
        <f ca="1">IF($B99="","",VLOOKUP('$Data1'!$B101,SYSTEMS!$B$9:$H$100,6,1)&amp;",")</f>
        <v>#N/A</v>
      </c>
      <c r="E99" s="217" t="e">
        <f ca="1">IF($B99="","",VLOOKUP('$Data1'!$B101,SYSTEMS!$B$9:$H$100,5,1)&amp;",")</f>
        <v>#N/A</v>
      </c>
      <c r="F99" s="218" t="e">
        <f ca="1">IF($B99="","",VLOOKUP('$Data1'!$B101,SYSTEMS!$B$9:$H$100,7,1)&amp;",")</f>
        <v>#N/A</v>
      </c>
      <c r="G99" s="215" t="str">
        <f ca="1">IF($B99="","",IF(AND(N('$Data1'!V101)&gt;0,N('$Data1'!W101)&gt;0),"Sum,",IF(N('$Data1'!V101)&gt;0,"Flow/Person,",IF(N('$Data1'!U101&gt;0),"Flow/Area,",""))))</f>
        <v>Flow/Area,</v>
      </c>
      <c r="H99" s="219" t="str">
        <f ca="1">IF(OR($G99="Flow/Person,",$G99="Sum,"),N('$Data1'!V101)/1000,"")</f>
        <v/>
      </c>
      <c r="I99" s="215" t="str">
        <f t="shared" ca="1" si="11"/>
        <v>,</v>
      </c>
      <c r="J99" s="219">
        <f ca="1">IF($G99="Sum,",'$Data1'!W101/1000,IF($G99="Flow/Area,",MAX(N('$Data1'!W101)/1000,IF(N('$Data1'!P101)&gt;0,MIN(N('$Data1'!P101),N('$Data1'!K101))*N('$Data1'!U101)/3600,N('$Data1'!K101)*N('$Data1'!U101)/3600)),""))</f>
        <v>0</v>
      </c>
      <c r="K99" s="215" t="str">
        <f t="shared" ca="1" si="15"/>
        <v>,</v>
      </c>
      <c r="L99" s="215" t="str">
        <f t="shared" ca="1" si="15"/>
        <v>,</v>
      </c>
      <c r="M99" s="220" t="str">
        <f ca="1">IF(A99="","",'$Misc'!B$13&amp;",")</f>
        <v>1.15,</v>
      </c>
      <c r="N99" s="220" t="str">
        <f ca="1">IF(A99="","",'$Misc'!B$12&amp;",")</f>
        <v>1.15,</v>
      </c>
      <c r="O99" s="215" t="str">
        <f t="shared" ca="1" si="13"/>
        <v>DesignDayWithLimit,</v>
      </c>
      <c r="P99" s="221" t="str">
        <f t="shared" ca="1" si="12"/>
        <v>,</v>
      </c>
      <c r="Q99" s="222" t="e">
        <f ca="1">IF($B99="","",IF('$Data1'!P101&gt;0,MIN('$Data1'!P101,'$Data1'!K101)*'$Data1'!Y101/3.6,'$Data1'!K101*'$Data1'!Y101/3.6)/1000)</f>
        <v>#VALUE!</v>
      </c>
      <c r="R99" s="215" t="str">
        <f t="shared" ca="1" si="10"/>
        <v>,</v>
      </c>
      <c r="S99" s="215" t="str">
        <f t="shared" ca="1" si="10"/>
        <v>,</v>
      </c>
      <c r="T99" s="215" t="str">
        <f t="shared" ca="1" si="10"/>
        <v>,</v>
      </c>
      <c r="U99" s="215" t="str">
        <f t="shared" ca="1" si="10"/>
        <v>,</v>
      </c>
      <c r="V99" s="215" t="str">
        <f t="shared" ca="1" si="10"/>
        <v>,</v>
      </c>
      <c r="W99" s="215" t="str">
        <f t="shared" ca="1" si="10"/>
        <v>,</v>
      </c>
      <c r="X99" s="215" t="str">
        <f t="shared" ca="1" si="14"/>
        <v>;</v>
      </c>
      <c r="Y99" s="190"/>
      <c r="Z99" s="190"/>
      <c r="AA99" s="190"/>
      <c r="AB99" s="190"/>
    </row>
    <row r="100" spans="1:28" ht="15">
      <c r="A100" s="215" t="str">
        <f ca="1">IF('$Data1'!E102="","","SIZING:ZONE,")</f>
        <v>SIZING:ZONE,</v>
      </c>
      <c r="B100" s="215" t="str">
        <f ca="1">IF(A100="","",'$Data1'!E102&amp;",")</f>
        <v>1,</v>
      </c>
      <c r="C100" s="216" t="e">
        <f ca="1">IF($B100="","",VLOOKUP('$Data1'!$B102,SYSTEMS!$B$9:$H$100,4,1)&amp;",")</f>
        <v>#N/A</v>
      </c>
      <c r="D100" s="216" t="e">
        <f ca="1">IF($B100="","",VLOOKUP('$Data1'!$B102,SYSTEMS!$B$9:$H$100,6,1)&amp;",")</f>
        <v>#N/A</v>
      </c>
      <c r="E100" s="217" t="e">
        <f ca="1">IF($B100="","",VLOOKUP('$Data1'!$B102,SYSTEMS!$B$9:$H$100,5,1)&amp;",")</f>
        <v>#N/A</v>
      </c>
      <c r="F100" s="218" t="e">
        <f ca="1">IF($B100="","",VLOOKUP('$Data1'!$B102,SYSTEMS!$B$9:$H$100,7,1)&amp;",")</f>
        <v>#N/A</v>
      </c>
      <c r="G100" s="215" t="str">
        <f ca="1">IF($B100="","",IF(AND(N('$Data1'!V102)&gt;0,N('$Data1'!W102)&gt;0),"Sum,",IF(N('$Data1'!V102)&gt;0,"Flow/Person,",IF(N('$Data1'!U102&gt;0),"Flow/Area,",""))))</f>
        <v>Flow/Area,</v>
      </c>
      <c r="H100" s="219" t="str">
        <f ca="1">IF(OR($G100="Flow/Person,",$G100="Sum,"),N('$Data1'!V102)/1000,"")</f>
        <v/>
      </c>
      <c r="I100" s="215" t="str">
        <f t="shared" ca="1" si="11"/>
        <v>,</v>
      </c>
      <c r="J100" s="219">
        <f ca="1">IF($G100="Sum,",'$Data1'!W102/1000,IF($G100="Flow/Area,",MAX(N('$Data1'!W102)/1000,IF(N('$Data1'!P102)&gt;0,MIN(N('$Data1'!P102),N('$Data1'!K102))*N('$Data1'!U102)/3600,N('$Data1'!K102)*N('$Data1'!U102)/3600)),""))</f>
        <v>0</v>
      </c>
      <c r="K100" s="215" t="str">
        <f t="shared" ca="1" si="15"/>
        <v>,</v>
      </c>
      <c r="L100" s="215" t="str">
        <f t="shared" ca="1" si="15"/>
        <v>,</v>
      </c>
      <c r="M100" s="220" t="str">
        <f ca="1">IF(A100="","",'$Misc'!B$13&amp;",")</f>
        <v>1.15,</v>
      </c>
      <c r="N100" s="220" t="str">
        <f ca="1">IF(A100="","",'$Misc'!B$12&amp;",")</f>
        <v>1.15,</v>
      </c>
      <c r="O100" s="215" t="str">
        <f t="shared" ca="1" si="13"/>
        <v>DesignDayWithLimit,</v>
      </c>
      <c r="P100" s="221" t="str">
        <f t="shared" ca="1" si="12"/>
        <v>,</v>
      </c>
      <c r="Q100" s="222" t="e">
        <f ca="1">IF($B100="","",IF('$Data1'!P102&gt;0,MIN('$Data1'!P102,'$Data1'!K102)*'$Data1'!Y102/3.6,'$Data1'!K102*'$Data1'!Y102/3.6)/1000)</f>
        <v>#VALUE!</v>
      </c>
      <c r="R100" s="215" t="str">
        <f t="shared" ca="1" si="10"/>
        <v>,</v>
      </c>
      <c r="S100" s="215" t="str">
        <f t="shared" ca="1" si="10"/>
        <v>,</v>
      </c>
      <c r="T100" s="215" t="str">
        <f t="shared" ca="1" si="10"/>
        <v>,</v>
      </c>
      <c r="U100" s="215" t="str">
        <f t="shared" ca="1" si="10"/>
        <v>,</v>
      </c>
      <c r="V100" s="215" t="str">
        <f t="shared" ca="1" si="10"/>
        <v>,</v>
      </c>
      <c r="W100" s="215" t="str">
        <f t="shared" ca="1" si="10"/>
        <v>,</v>
      </c>
      <c r="X100" s="215" t="str">
        <f t="shared" ca="1" si="14"/>
        <v>;</v>
      </c>
      <c r="Y100" s="190"/>
      <c r="Z100" s="190"/>
      <c r="AA100" s="190"/>
      <c r="AB100" s="190"/>
    </row>
    <row r="101" spans="1:28" ht="15">
      <c r="A101" s="215" t="str">
        <f ca="1">IF('$Data1'!E103="","","SIZING:ZONE,")</f>
        <v>SIZING:ZONE,</v>
      </c>
      <c r="B101" s="215" t="str">
        <f ca="1">IF(A101="","",'$Data1'!E103&amp;",")</f>
        <v>1,</v>
      </c>
      <c r="C101" s="216" t="e">
        <f ca="1">IF($B101="","",VLOOKUP('$Data1'!$B103,SYSTEMS!$B$9:$H$100,4,1)&amp;",")</f>
        <v>#N/A</v>
      </c>
      <c r="D101" s="216" t="e">
        <f ca="1">IF($B101="","",VLOOKUP('$Data1'!$B103,SYSTEMS!$B$9:$H$100,6,1)&amp;",")</f>
        <v>#N/A</v>
      </c>
      <c r="E101" s="217" t="e">
        <f ca="1">IF($B101="","",VLOOKUP('$Data1'!$B103,SYSTEMS!$B$9:$H$100,5,1)&amp;",")</f>
        <v>#N/A</v>
      </c>
      <c r="F101" s="218" t="e">
        <f ca="1">IF($B101="","",VLOOKUP('$Data1'!$B103,SYSTEMS!$B$9:$H$100,7,1)&amp;",")</f>
        <v>#N/A</v>
      </c>
      <c r="G101" s="215" t="str">
        <f ca="1">IF($B101="","",IF(AND(N('$Data1'!V103)&gt;0,N('$Data1'!W103)&gt;0),"Sum,",IF(N('$Data1'!V103)&gt;0,"Flow/Person,",IF(N('$Data1'!U103&gt;0),"Flow/Area,",""))))</f>
        <v>Flow/Area,</v>
      </c>
      <c r="H101" s="219" t="str">
        <f ca="1">IF(OR($G101="Flow/Person,",$G101="Sum,"),N('$Data1'!V103)/1000,"")</f>
        <v/>
      </c>
      <c r="I101" s="215" t="str">
        <f t="shared" ca="1" si="11"/>
        <v>,</v>
      </c>
      <c r="J101" s="219">
        <f ca="1">IF($G101="Sum,",'$Data1'!W103/1000,IF($G101="Flow/Area,",MAX(N('$Data1'!W103)/1000,IF(N('$Data1'!P103)&gt;0,MIN(N('$Data1'!P103),N('$Data1'!K103))*N('$Data1'!U103)/3600,N('$Data1'!K103)*N('$Data1'!U103)/3600)),""))</f>
        <v>0</v>
      </c>
      <c r="K101" s="215" t="str">
        <f t="shared" ca="1" si="15"/>
        <v>,</v>
      </c>
      <c r="L101" s="215" t="str">
        <f t="shared" ca="1" si="15"/>
        <v>,</v>
      </c>
      <c r="M101" s="220" t="str">
        <f ca="1">IF(A101="","",'$Misc'!B$13&amp;",")</f>
        <v>1.15,</v>
      </c>
      <c r="N101" s="220" t="str">
        <f ca="1">IF(A101="","",'$Misc'!B$12&amp;",")</f>
        <v>1.15,</v>
      </c>
      <c r="O101" s="215" t="str">
        <f t="shared" ca="1" si="13"/>
        <v>DesignDayWithLimit,</v>
      </c>
      <c r="P101" s="221" t="str">
        <f t="shared" ca="1" si="12"/>
        <v>,</v>
      </c>
      <c r="Q101" s="222" t="e">
        <f ca="1">IF($B101="","",IF('$Data1'!P103&gt;0,MIN('$Data1'!P103,'$Data1'!K103)*'$Data1'!Y103/3.6,'$Data1'!K103*'$Data1'!Y103/3.6)/1000)</f>
        <v>#VALUE!</v>
      </c>
      <c r="R101" s="215" t="str">
        <f t="shared" ca="1" si="10"/>
        <v>,</v>
      </c>
      <c r="S101" s="215" t="str">
        <f t="shared" ca="1" si="10"/>
        <v>,</v>
      </c>
      <c r="T101" s="215" t="str">
        <f t="shared" ca="1" si="10"/>
        <v>,</v>
      </c>
      <c r="U101" s="215" t="str">
        <f t="shared" ca="1" si="10"/>
        <v>,</v>
      </c>
      <c r="V101" s="215" t="str">
        <f t="shared" ca="1" si="10"/>
        <v>,</v>
      </c>
      <c r="W101" s="215" t="str">
        <f t="shared" ca="1" si="10"/>
        <v>,</v>
      </c>
      <c r="X101" s="215" t="str">
        <f t="shared" ca="1" si="14"/>
        <v>;</v>
      </c>
      <c r="Y101" s="190"/>
      <c r="Z101" s="190"/>
      <c r="AA101" s="190"/>
      <c r="AB101" s="190"/>
    </row>
    <row r="102" spans="1:28" ht="15">
      <c r="A102" s="215" t="str">
        <f ca="1">IF('$Data1'!E104="","","SIZING:ZONE,")</f>
        <v>SIZING:ZONE,</v>
      </c>
      <c r="B102" s="215" t="str">
        <f ca="1">IF(A102="","",'$Data1'!E104&amp;",")</f>
        <v>1,</v>
      </c>
      <c r="C102" s="216" t="e">
        <f ca="1">IF($B102="","",VLOOKUP('$Data1'!$B104,SYSTEMS!$B$9:$H$100,4,1)&amp;",")</f>
        <v>#N/A</v>
      </c>
      <c r="D102" s="216" t="e">
        <f ca="1">IF($B102="","",VLOOKUP('$Data1'!$B104,SYSTEMS!$B$9:$H$100,6,1)&amp;",")</f>
        <v>#N/A</v>
      </c>
      <c r="E102" s="217" t="e">
        <f ca="1">IF($B102="","",VLOOKUP('$Data1'!$B104,SYSTEMS!$B$9:$H$100,5,1)&amp;",")</f>
        <v>#N/A</v>
      </c>
      <c r="F102" s="218" t="e">
        <f ca="1">IF($B102="","",VLOOKUP('$Data1'!$B104,SYSTEMS!$B$9:$H$100,7,1)&amp;",")</f>
        <v>#N/A</v>
      </c>
      <c r="G102" s="215" t="str">
        <f ca="1">IF($B102="","",IF(AND(N('$Data1'!V104)&gt;0,N('$Data1'!W104)&gt;0),"Sum,",IF(N('$Data1'!V104)&gt;0,"Flow/Person,",IF(N('$Data1'!U104&gt;0),"Flow/Area,",""))))</f>
        <v>Flow/Area,</v>
      </c>
      <c r="H102" s="219" t="str">
        <f ca="1">IF(OR($G102="Flow/Person,",$G102="Sum,"),N('$Data1'!V104)/1000,"")</f>
        <v/>
      </c>
      <c r="I102" s="215" t="str">
        <f t="shared" ca="1" si="11"/>
        <v>,</v>
      </c>
      <c r="J102" s="219">
        <f ca="1">IF($G102="Sum,",'$Data1'!W104/1000,IF($G102="Flow/Area,",MAX(N('$Data1'!W104)/1000,IF(N('$Data1'!P104)&gt;0,MIN(N('$Data1'!P104),N('$Data1'!K104))*N('$Data1'!U104)/3600,N('$Data1'!K104)*N('$Data1'!U104)/3600)),""))</f>
        <v>0</v>
      </c>
      <c r="K102" s="215" t="str">
        <f t="shared" ca="1" si="15"/>
        <v>,</v>
      </c>
      <c r="L102" s="215" t="str">
        <f t="shared" ca="1" si="15"/>
        <v>,</v>
      </c>
      <c r="M102" s="220" t="str">
        <f ca="1">IF(A102="","",'$Misc'!B$13&amp;",")</f>
        <v>1.15,</v>
      </c>
      <c r="N102" s="220" t="str">
        <f ca="1">IF(A102="","",'$Misc'!B$12&amp;",")</f>
        <v>1.15,</v>
      </c>
      <c r="O102" s="215" t="str">
        <f t="shared" ca="1" si="13"/>
        <v>DesignDayWithLimit,</v>
      </c>
      <c r="P102" s="221" t="str">
        <f t="shared" ca="1" si="12"/>
        <v>,</v>
      </c>
      <c r="Q102" s="222" t="e">
        <f ca="1">IF($B102="","",IF('$Data1'!P104&gt;0,MIN('$Data1'!P104,'$Data1'!K104)*'$Data1'!Y104/3.6,'$Data1'!K104*'$Data1'!Y104/3.6)/1000)</f>
        <v>#VALUE!</v>
      </c>
      <c r="R102" s="215" t="str">
        <f t="shared" ca="1" si="10"/>
        <v>,</v>
      </c>
      <c r="S102" s="215" t="str">
        <f t="shared" ca="1" si="10"/>
        <v>,</v>
      </c>
      <c r="T102" s="215" t="str">
        <f t="shared" ca="1" si="10"/>
        <v>,</v>
      </c>
      <c r="U102" s="215" t="str">
        <f t="shared" ca="1" si="10"/>
        <v>,</v>
      </c>
      <c r="V102" s="215" t="str">
        <f t="shared" ca="1" si="10"/>
        <v>,</v>
      </c>
      <c r="W102" s="215" t="str">
        <f t="shared" ca="1" si="10"/>
        <v>,</v>
      </c>
      <c r="X102" s="215" t="str">
        <f t="shared" ca="1" si="14"/>
        <v>;</v>
      </c>
      <c r="Y102" s="190"/>
      <c r="Z102" s="190"/>
      <c r="AA102" s="190"/>
      <c r="AB102" s="190"/>
    </row>
    <row r="103" spans="1:28" ht="15">
      <c r="A103" s="215" t="str">
        <f ca="1">IF('$Data1'!E105="","","SIZING:ZONE,")</f>
        <v>SIZING:ZONE,</v>
      </c>
      <c r="B103" s="215" t="str">
        <f ca="1">IF(A103="","",'$Data1'!E105&amp;",")</f>
        <v>1,</v>
      </c>
      <c r="C103" s="216" t="e">
        <f ca="1">IF($B103="","",VLOOKUP('$Data1'!$B105,SYSTEMS!$B$9:$H$100,4,1)&amp;",")</f>
        <v>#N/A</v>
      </c>
      <c r="D103" s="216" t="e">
        <f ca="1">IF($B103="","",VLOOKUP('$Data1'!$B105,SYSTEMS!$B$9:$H$100,6,1)&amp;",")</f>
        <v>#N/A</v>
      </c>
      <c r="E103" s="217" t="e">
        <f ca="1">IF($B103="","",VLOOKUP('$Data1'!$B105,SYSTEMS!$B$9:$H$100,5,1)&amp;",")</f>
        <v>#N/A</v>
      </c>
      <c r="F103" s="218" t="e">
        <f ca="1">IF($B103="","",VLOOKUP('$Data1'!$B105,SYSTEMS!$B$9:$H$100,7,1)&amp;",")</f>
        <v>#N/A</v>
      </c>
      <c r="G103" s="215" t="str">
        <f ca="1">IF($B103="","",IF(AND(N('$Data1'!V105)&gt;0,N('$Data1'!W105)&gt;0),"Sum,",IF(N('$Data1'!V105)&gt;0,"Flow/Person,",IF(N('$Data1'!U105&gt;0),"Flow/Area,",""))))</f>
        <v>Flow/Area,</v>
      </c>
      <c r="H103" s="219" t="str">
        <f ca="1">IF(OR($G103="Flow/Person,",$G103="Sum,"),N('$Data1'!V105)/1000,"")</f>
        <v/>
      </c>
      <c r="I103" s="215" t="str">
        <f t="shared" ca="1" si="11"/>
        <v>,</v>
      </c>
      <c r="J103" s="219">
        <f ca="1">IF($G103="Sum,",'$Data1'!W105/1000,IF($G103="Flow/Area,",MAX(N('$Data1'!W105)/1000,IF(N('$Data1'!P105)&gt;0,MIN(N('$Data1'!P105),N('$Data1'!K105))*N('$Data1'!U105)/3600,N('$Data1'!K105)*N('$Data1'!U105)/3600)),""))</f>
        <v>0</v>
      </c>
      <c r="K103" s="215" t="str">
        <f t="shared" ca="1" si="15"/>
        <v>,</v>
      </c>
      <c r="L103" s="215" t="str">
        <f t="shared" ca="1" si="15"/>
        <v>,</v>
      </c>
      <c r="M103" s="220" t="str">
        <f ca="1">IF(A103="","",'$Misc'!B$13&amp;",")</f>
        <v>1.15,</v>
      </c>
      <c r="N103" s="220" t="str">
        <f ca="1">IF(A103="","",'$Misc'!B$12&amp;",")</f>
        <v>1.15,</v>
      </c>
      <c r="O103" s="215" t="str">
        <f t="shared" ca="1" si="13"/>
        <v>DesignDayWithLimit,</v>
      </c>
      <c r="P103" s="221" t="str">
        <f t="shared" ca="1" si="12"/>
        <v>,</v>
      </c>
      <c r="Q103" s="222" t="e">
        <f ca="1">IF($B103="","",IF('$Data1'!P105&gt;0,MIN('$Data1'!P105,'$Data1'!K105)*'$Data1'!Y105/3.6,'$Data1'!K105*'$Data1'!Y105/3.6)/1000)</f>
        <v>#VALUE!</v>
      </c>
      <c r="R103" s="215" t="str">
        <f t="shared" ca="1" si="10"/>
        <v>,</v>
      </c>
      <c r="S103" s="215" t="str">
        <f t="shared" ca="1" si="10"/>
        <v>,</v>
      </c>
      <c r="T103" s="215" t="str">
        <f t="shared" ca="1" si="10"/>
        <v>,</v>
      </c>
      <c r="U103" s="215" t="str">
        <f t="shared" ca="1" si="10"/>
        <v>,</v>
      </c>
      <c r="V103" s="215" t="str">
        <f t="shared" ca="1" si="10"/>
        <v>,</v>
      </c>
      <c r="W103" s="215" t="str">
        <f t="shared" ca="1" si="10"/>
        <v>,</v>
      </c>
      <c r="X103" s="215" t="str">
        <f t="shared" ca="1" si="14"/>
        <v>;</v>
      </c>
      <c r="Y103" s="190"/>
      <c r="Z103" s="190"/>
      <c r="AA103" s="190"/>
      <c r="AB103" s="190"/>
    </row>
    <row r="104" spans="1:28" ht="15">
      <c r="A104" s="215" t="str">
        <f ca="1">IF('$Data1'!E106="","","SIZING:ZONE,")</f>
        <v>SIZING:ZONE,</v>
      </c>
      <c r="B104" s="215" t="str">
        <f ca="1">IF(A104="","",'$Data1'!E106&amp;",")</f>
        <v>1,</v>
      </c>
      <c r="C104" s="216" t="e">
        <f ca="1">IF($B104="","",VLOOKUP('$Data1'!$B106,SYSTEMS!$B$9:$H$100,4,1)&amp;",")</f>
        <v>#N/A</v>
      </c>
      <c r="D104" s="216" t="e">
        <f ca="1">IF($B104="","",VLOOKUP('$Data1'!$B106,SYSTEMS!$B$9:$H$100,6,1)&amp;",")</f>
        <v>#N/A</v>
      </c>
      <c r="E104" s="217" t="e">
        <f ca="1">IF($B104="","",VLOOKUP('$Data1'!$B106,SYSTEMS!$B$9:$H$100,5,1)&amp;",")</f>
        <v>#N/A</v>
      </c>
      <c r="F104" s="218" t="e">
        <f ca="1">IF($B104="","",VLOOKUP('$Data1'!$B106,SYSTEMS!$B$9:$H$100,7,1)&amp;",")</f>
        <v>#N/A</v>
      </c>
      <c r="G104" s="215" t="str">
        <f ca="1">IF($B104="","",IF(AND(N('$Data1'!V106)&gt;0,N('$Data1'!W106)&gt;0),"Sum,",IF(N('$Data1'!V106)&gt;0,"Flow/Person,",IF(N('$Data1'!U106&gt;0),"Flow/Area,",""))))</f>
        <v>Flow/Area,</v>
      </c>
      <c r="H104" s="219" t="str">
        <f ca="1">IF(OR($G104="Flow/Person,",$G104="Sum,"),N('$Data1'!V106)/1000,"")</f>
        <v/>
      </c>
      <c r="I104" s="215" t="str">
        <f t="shared" ca="1" si="11"/>
        <v>,</v>
      </c>
      <c r="J104" s="219">
        <f ca="1">IF($G104="Sum,",'$Data1'!W106/1000,IF($G104="Flow/Area,",MAX(N('$Data1'!W106)/1000,IF(N('$Data1'!P106)&gt;0,MIN(N('$Data1'!P106),N('$Data1'!K106))*N('$Data1'!U106)/3600,N('$Data1'!K106)*N('$Data1'!U106)/3600)),""))</f>
        <v>0</v>
      </c>
      <c r="K104" s="215" t="str">
        <f t="shared" ca="1" si="15"/>
        <v>,</v>
      </c>
      <c r="L104" s="215" t="str">
        <f t="shared" ca="1" si="15"/>
        <v>,</v>
      </c>
      <c r="M104" s="220" t="str">
        <f ca="1">IF(A104="","",'$Misc'!B$13&amp;",")</f>
        <v>1.15,</v>
      </c>
      <c r="N104" s="220" t="str">
        <f ca="1">IF(A104="","",'$Misc'!B$12&amp;",")</f>
        <v>1.15,</v>
      </c>
      <c r="O104" s="215" t="str">
        <f t="shared" ca="1" si="13"/>
        <v>DesignDayWithLimit,</v>
      </c>
      <c r="P104" s="221" t="str">
        <f t="shared" ca="1" si="12"/>
        <v>,</v>
      </c>
      <c r="Q104" s="222" t="e">
        <f ca="1">IF($B104="","",IF('$Data1'!P106&gt;0,MIN('$Data1'!P106,'$Data1'!K106)*'$Data1'!Y106/3.6,'$Data1'!K106*'$Data1'!Y106/3.6)/1000)</f>
        <v>#VALUE!</v>
      </c>
      <c r="R104" s="215" t="str">
        <f t="shared" ca="1" si="10"/>
        <v>,</v>
      </c>
      <c r="S104" s="215" t="str">
        <f t="shared" ca="1" si="10"/>
        <v>,</v>
      </c>
      <c r="T104" s="215" t="str">
        <f t="shared" ca="1" si="10"/>
        <v>,</v>
      </c>
      <c r="U104" s="215" t="str">
        <f t="shared" ca="1" si="10"/>
        <v>,</v>
      </c>
      <c r="V104" s="215" t="str">
        <f t="shared" ca="1" si="10"/>
        <v>,</v>
      </c>
      <c r="W104" s="215" t="str">
        <f t="shared" ca="1" si="10"/>
        <v>,</v>
      </c>
      <c r="X104" s="215" t="str">
        <f t="shared" ca="1" si="14"/>
        <v>;</v>
      </c>
      <c r="Y104" s="190"/>
      <c r="Z104" s="190"/>
      <c r="AA104" s="190"/>
      <c r="AB104" s="190"/>
    </row>
    <row r="105" spans="1:28" ht="15">
      <c r="A105" s="215" t="str">
        <f ca="1">IF('$Data1'!E107="","","SIZING:ZONE,")</f>
        <v>SIZING:ZONE,</v>
      </c>
      <c r="B105" s="215" t="str">
        <f ca="1">IF(A105="","",'$Data1'!E107&amp;",")</f>
        <v>1,</v>
      </c>
      <c r="C105" s="216" t="e">
        <f ca="1">IF($B105="","",VLOOKUP('$Data1'!$B107,SYSTEMS!$B$9:$H$100,4,1)&amp;",")</f>
        <v>#N/A</v>
      </c>
      <c r="D105" s="216" t="e">
        <f ca="1">IF($B105="","",VLOOKUP('$Data1'!$B107,SYSTEMS!$B$9:$H$100,6,1)&amp;",")</f>
        <v>#N/A</v>
      </c>
      <c r="E105" s="217" t="e">
        <f ca="1">IF($B105="","",VLOOKUP('$Data1'!$B107,SYSTEMS!$B$9:$H$100,5,1)&amp;",")</f>
        <v>#N/A</v>
      </c>
      <c r="F105" s="218" t="e">
        <f ca="1">IF($B105="","",VLOOKUP('$Data1'!$B107,SYSTEMS!$B$9:$H$100,7,1)&amp;",")</f>
        <v>#N/A</v>
      </c>
      <c r="G105" s="215" t="str">
        <f ca="1">IF($B105="","",IF(AND(N('$Data1'!V107)&gt;0,N('$Data1'!W107)&gt;0),"Sum,",IF(N('$Data1'!V107)&gt;0,"Flow/Person,",IF(N('$Data1'!U107&gt;0),"Flow/Area,",""))))</f>
        <v>Flow/Area,</v>
      </c>
      <c r="H105" s="219" t="str">
        <f ca="1">IF(OR($G105="Flow/Person,",$G105="Sum,"),N('$Data1'!V107)/1000,"")</f>
        <v/>
      </c>
      <c r="I105" s="215" t="str">
        <f t="shared" ca="1" si="11"/>
        <v>,</v>
      </c>
      <c r="J105" s="219">
        <f ca="1">IF($G105="Sum,",'$Data1'!W107/1000,IF($G105="Flow/Area,",MAX(N('$Data1'!W107)/1000,IF(N('$Data1'!P107)&gt;0,MIN(N('$Data1'!P107),N('$Data1'!K107))*N('$Data1'!U107)/3600,N('$Data1'!K107)*N('$Data1'!U107)/3600)),""))</f>
        <v>0</v>
      </c>
      <c r="K105" s="215" t="str">
        <f t="shared" ca="1" si="15"/>
        <v>,</v>
      </c>
      <c r="L105" s="215" t="str">
        <f t="shared" ca="1" si="15"/>
        <v>,</v>
      </c>
      <c r="M105" s="220" t="str">
        <f ca="1">IF(A105="","",'$Misc'!B$13&amp;",")</f>
        <v>1.15,</v>
      </c>
      <c r="N105" s="220" t="str">
        <f ca="1">IF(A105="","",'$Misc'!B$12&amp;",")</f>
        <v>1.15,</v>
      </c>
      <c r="O105" s="215" t="str">
        <f t="shared" ca="1" si="13"/>
        <v>DesignDayWithLimit,</v>
      </c>
      <c r="P105" s="221" t="str">
        <f t="shared" ca="1" si="12"/>
        <v>,</v>
      </c>
      <c r="Q105" s="222" t="e">
        <f ca="1">IF($B105="","",IF('$Data1'!P107&gt;0,MIN('$Data1'!P107,'$Data1'!K107)*'$Data1'!Y107/3.6,'$Data1'!K107*'$Data1'!Y107/3.6)/1000)</f>
        <v>#VALUE!</v>
      </c>
      <c r="R105" s="215" t="str">
        <f t="shared" ca="1" si="10"/>
        <v>,</v>
      </c>
      <c r="S105" s="215" t="str">
        <f t="shared" ca="1" si="10"/>
        <v>,</v>
      </c>
      <c r="T105" s="215" t="str">
        <f t="shared" ca="1" si="10"/>
        <v>,</v>
      </c>
      <c r="U105" s="215" t="str">
        <f t="shared" ca="1" si="10"/>
        <v>,</v>
      </c>
      <c r="V105" s="215" t="str">
        <f t="shared" ca="1" si="10"/>
        <v>,</v>
      </c>
      <c r="W105" s="215" t="str">
        <f t="shared" ca="1" si="10"/>
        <v>,</v>
      </c>
      <c r="X105" s="215" t="str">
        <f t="shared" ca="1" si="14"/>
        <v>;</v>
      </c>
      <c r="Y105" s="190"/>
      <c r="Z105" s="190"/>
      <c r="AA105" s="190"/>
      <c r="AB105" s="190"/>
    </row>
    <row r="106" spans="1:28" ht="15">
      <c r="A106" s="215" t="str">
        <f ca="1">IF('$Data1'!E108="","","SIZING:ZONE,")</f>
        <v>SIZING:ZONE,</v>
      </c>
      <c r="B106" s="215" t="str">
        <f ca="1">IF(A106="","",'$Data1'!E108&amp;",")</f>
        <v>1,</v>
      </c>
      <c r="C106" s="216" t="e">
        <f ca="1">IF($B106="","",VLOOKUP('$Data1'!$B108,SYSTEMS!$B$9:$H$100,4,1)&amp;",")</f>
        <v>#N/A</v>
      </c>
      <c r="D106" s="216" t="e">
        <f ca="1">IF($B106="","",VLOOKUP('$Data1'!$B108,SYSTEMS!$B$9:$H$100,6,1)&amp;",")</f>
        <v>#N/A</v>
      </c>
      <c r="E106" s="217" t="e">
        <f ca="1">IF($B106="","",VLOOKUP('$Data1'!$B108,SYSTEMS!$B$9:$H$100,5,1)&amp;",")</f>
        <v>#N/A</v>
      </c>
      <c r="F106" s="218" t="e">
        <f ca="1">IF($B106="","",VLOOKUP('$Data1'!$B108,SYSTEMS!$B$9:$H$100,7,1)&amp;",")</f>
        <v>#N/A</v>
      </c>
      <c r="G106" s="215" t="str">
        <f ca="1">IF($B106="","",IF(AND(N('$Data1'!V108)&gt;0,N('$Data1'!W108)&gt;0),"Sum,",IF(N('$Data1'!V108)&gt;0,"Flow/Person,",IF(N('$Data1'!U108&gt;0),"Flow/Area,",""))))</f>
        <v>Flow/Area,</v>
      </c>
      <c r="H106" s="219" t="str">
        <f ca="1">IF(OR($G106="Flow/Person,",$G106="Sum,"),N('$Data1'!V108)/1000,"")</f>
        <v/>
      </c>
      <c r="I106" s="215" t="str">
        <f t="shared" ca="1" si="11"/>
        <v>,</v>
      </c>
      <c r="J106" s="219">
        <f ca="1">IF($G106="Sum,",'$Data1'!W108/1000,IF($G106="Flow/Area,",MAX(N('$Data1'!W108)/1000,IF(N('$Data1'!P108)&gt;0,MIN(N('$Data1'!P108),N('$Data1'!K108))*N('$Data1'!U108)/3600,N('$Data1'!K108)*N('$Data1'!U108)/3600)),""))</f>
        <v>0</v>
      </c>
      <c r="K106" s="215" t="str">
        <f t="shared" ca="1" si="15"/>
        <v>,</v>
      </c>
      <c r="L106" s="215" t="str">
        <f t="shared" ca="1" si="15"/>
        <v>,</v>
      </c>
      <c r="M106" s="220" t="str">
        <f ca="1">IF(A106="","",'$Misc'!B$13&amp;",")</f>
        <v>1.15,</v>
      </c>
      <c r="N106" s="220" t="str">
        <f ca="1">IF(A106="","",'$Misc'!B$12&amp;",")</f>
        <v>1.15,</v>
      </c>
      <c r="O106" s="215" t="str">
        <f t="shared" ca="1" si="13"/>
        <v>DesignDayWithLimit,</v>
      </c>
      <c r="P106" s="221" t="str">
        <f t="shared" ca="1" si="12"/>
        <v>,</v>
      </c>
      <c r="Q106" s="222" t="e">
        <f ca="1">IF($B106="","",IF('$Data1'!P108&gt;0,MIN('$Data1'!P108,'$Data1'!K108)*'$Data1'!Y108/3.6,'$Data1'!K108*'$Data1'!Y108/3.6)/1000)</f>
        <v>#VALUE!</v>
      </c>
      <c r="R106" s="215" t="str">
        <f t="shared" ca="1" si="10"/>
        <v>,</v>
      </c>
      <c r="S106" s="215" t="str">
        <f t="shared" ca="1" si="10"/>
        <v>,</v>
      </c>
      <c r="T106" s="215" t="str">
        <f t="shared" ca="1" si="10"/>
        <v>,</v>
      </c>
      <c r="U106" s="215" t="str">
        <f t="shared" ca="1" si="10"/>
        <v>,</v>
      </c>
      <c r="V106" s="215" t="str">
        <f t="shared" ca="1" si="10"/>
        <v>,</v>
      </c>
      <c r="W106" s="215" t="str">
        <f t="shared" ca="1" si="10"/>
        <v>,</v>
      </c>
      <c r="X106" s="215" t="str">
        <f t="shared" ca="1" si="14"/>
        <v>;</v>
      </c>
      <c r="Y106" s="190"/>
      <c r="Z106" s="190"/>
      <c r="AA106" s="190"/>
      <c r="AB106" s="190"/>
    </row>
    <row r="107" spans="1:28" ht="15">
      <c r="A107" s="215" t="str">
        <f ca="1">IF('$Data1'!E109="","","SIZING:ZONE,")</f>
        <v>SIZING:ZONE,</v>
      </c>
      <c r="B107" s="215" t="str">
        <f ca="1">IF(A107="","",'$Data1'!E109&amp;",")</f>
        <v>1,</v>
      </c>
      <c r="C107" s="216" t="e">
        <f ca="1">IF($B107="","",VLOOKUP('$Data1'!$B109,SYSTEMS!$B$9:$H$100,4,1)&amp;",")</f>
        <v>#N/A</v>
      </c>
      <c r="D107" s="216" t="e">
        <f ca="1">IF($B107="","",VLOOKUP('$Data1'!$B109,SYSTEMS!$B$9:$H$100,6,1)&amp;",")</f>
        <v>#N/A</v>
      </c>
      <c r="E107" s="217" t="e">
        <f ca="1">IF($B107="","",VLOOKUP('$Data1'!$B109,SYSTEMS!$B$9:$H$100,5,1)&amp;",")</f>
        <v>#N/A</v>
      </c>
      <c r="F107" s="218" t="e">
        <f ca="1">IF($B107="","",VLOOKUP('$Data1'!$B109,SYSTEMS!$B$9:$H$100,7,1)&amp;",")</f>
        <v>#N/A</v>
      </c>
      <c r="G107" s="215" t="str">
        <f ca="1">IF($B107="","",IF(AND(N('$Data1'!V109)&gt;0,N('$Data1'!W109)&gt;0),"Sum,",IF(N('$Data1'!V109)&gt;0,"Flow/Person,",IF(N('$Data1'!U109&gt;0),"Flow/Area,",""))))</f>
        <v>Flow/Area,</v>
      </c>
      <c r="H107" s="219" t="str">
        <f ca="1">IF(OR($G107="Flow/Person,",$G107="Sum,"),N('$Data1'!V109)/1000,"")</f>
        <v/>
      </c>
      <c r="I107" s="215" t="str">
        <f t="shared" ca="1" si="11"/>
        <v>,</v>
      </c>
      <c r="J107" s="219">
        <f ca="1">IF($G107="Sum,",'$Data1'!W109/1000,IF($G107="Flow/Area,",MAX(N('$Data1'!W109)/1000,IF(N('$Data1'!P109)&gt;0,MIN(N('$Data1'!P109),N('$Data1'!K109))*N('$Data1'!U109)/3600,N('$Data1'!K109)*N('$Data1'!U109)/3600)),""))</f>
        <v>0</v>
      </c>
      <c r="K107" s="215" t="str">
        <f t="shared" ca="1" si="15"/>
        <v>,</v>
      </c>
      <c r="L107" s="215" t="str">
        <f t="shared" ca="1" si="15"/>
        <v>,</v>
      </c>
      <c r="M107" s="220" t="str">
        <f ca="1">IF(A107="","",'$Misc'!B$13&amp;",")</f>
        <v>1.15,</v>
      </c>
      <c r="N107" s="220" t="str">
        <f ca="1">IF(A107="","",'$Misc'!B$12&amp;",")</f>
        <v>1.15,</v>
      </c>
      <c r="O107" s="215" t="str">
        <f t="shared" ca="1" si="13"/>
        <v>DesignDayWithLimit,</v>
      </c>
      <c r="P107" s="221" t="str">
        <f t="shared" ca="1" si="12"/>
        <v>,</v>
      </c>
      <c r="Q107" s="222" t="e">
        <f ca="1">IF($B107="","",IF('$Data1'!P109&gt;0,MIN('$Data1'!P109,'$Data1'!K109)*'$Data1'!Y109/3.6,'$Data1'!K109*'$Data1'!Y109/3.6)/1000)</f>
        <v>#VALUE!</v>
      </c>
      <c r="R107" s="215" t="str">
        <f t="shared" ca="1" si="10"/>
        <v>,</v>
      </c>
      <c r="S107" s="215" t="str">
        <f t="shared" ca="1" si="10"/>
        <v>,</v>
      </c>
      <c r="T107" s="215" t="str">
        <f t="shared" ca="1" si="10"/>
        <v>,</v>
      </c>
      <c r="U107" s="215" t="str">
        <f t="shared" ca="1" si="10"/>
        <v>,</v>
      </c>
      <c r="V107" s="215" t="str">
        <f t="shared" ca="1" si="10"/>
        <v>,</v>
      </c>
      <c r="W107" s="215" t="str">
        <f t="shared" ca="1" si="10"/>
        <v>,</v>
      </c>
      <c r="X107" s="215" t="str">
        <f t="shared" ca="1" si="14"/>
        <v>;</v>
      </c>
      <c r="Y107" s="190"/>
      <c r="Z107" s="190"/>
      <c r="AA107" s="190"/>
      <c r="AB107" s="190"/>
    </row>
    <row r="108" spans="1:28" ht="15">
      <c r="A108" s="215" t="str">
        <f ca="1">IF('$Data1'!E110="","","SIZING:ZONE,")</f>
        <v>SIZING:ZONE,</v>
      </c>
      <c r="B108" s="215" t="str">
        <f ca="1">IF(A108="","",'$Data1'!E110&amp;",")</f>
        <v>1,</v>
      </c>
      <c r="C108" s="216" t="e">
        <f ca="1">IF($B108="","",VLOOKUP('$Data1'!$B110,SYSTEMS!$B$9:$H$100,4,1)&amp;",")</f>
        <v>#N/A</v>
      </c>
      <c r="D108" s="216" t="e">
        <f ca="1">IF($B108="","",VLOOKUP('$Data1'!$B110,SYSTEMS!$B$9:$H$100,6,1)&amp;",")</f>
        <v>#N/A</v>
      </c>
      <c r="E108" s="217" t="e">
        <f ca="1">IF($B108="","",VLOOKUP('$Data1'!$B110,SYSTEMS!$B$9:$H$100,5,1)&amp;",")</f>
        <v>#N/A</v>
      </c>
      <c r="F108" s="218" t="e">
        <f ca="1">IF($B108="","",VLOOKUP('$Data1'!$B110,SYSTEMS!$B$9:$H$100,7,1)&amp;",")</f>
        <v>#N/A</v>
      </c>
      <c r="G108" s="215" t="str">
        <f ca="1">IF($B108="","",IF(AND(N('$Data1'!V110)&gt;0,N('$Data1'!W110)&gt;0),"Sum,",IF(N('$Data1'!V110)&gt;0,"Flow/Person,",IF(N('$Data1'!U110&gt;0),"Flow/Area,",""))))</f>
        <v>Flow/Area,</v>
      </c>
      <c r="H108" s="219" t="str">
        <f ca="1">IF(OR($G108="Flow/Person,",$G108="Sum,"),N('$Data1'!V110)/1000,"")</f>
        <v/>
      </c>
      <c r="I108" s="215" t="str">
        <f t="shared" ca="1" si="11"/>
        <v>,</v>
      </c>
      <c r="J108" s="219">
        <f ca="1">IF($G108="Sum,",'$Data1'!W110/1000,IF($G108="Flow/Area,",MAX(N('$Data1'!W110)/1000,IF(N('$Data1'!P110)&gt;0,MIN(N('$Data1'!P110),N('$Data1'!K110))*N('$Data1'!U110)/3600,N('$Data1'!K110)*N('$Data1'!U110)/3600)),""))</f>
        <v>0</v>
      </c>
      <c r="K108" s="215" t="str">
        <f t="shared" ca="1" si="15"/>
        <v>,</v>
      </c>
      <c r="L108" s="215" t="str">
        <f t="shared" ca="1" si="15"/>
        <v>,</v>
      </c>
      <c r="M108" s="220" t="str">
        <f ca="1">IF(A108="","",'$Misc'!B$13&amp;",")</f>
        <v>1.15,</v>
      </c>
      <c r="N108" s="220" t="str">
        <f ca="1">IF(A108="","",'$Misc'!B$12&amp;",")</f>
        <v>1.15,</v>
      </c>
      <c r="O108" s="215" t="str">
        <f t="shared" ca="1" si="13"/>
        <v>DesignDayWithLimit,</v>
      </c>
      <c r="P108" s="221" t="str">
        <f t="shared" ca="1" si="12"/>
        <v>,</v>
      </c>
      <c r="Q108" s="222" t="e">
        <f ca="1">IF($B108="","",IF('$Data1'!P110&gt;0,MIN('$Data1'!P110,'$Data1'!K110)*'$Data1'!Y110/3.6,'$Data1'!K110*'$Data1'!Y110/3.6)/1000)</f>
        <v>#VALUE!</v>
      </c>
      <c r="R108" s="215" t="str">
        <f t="shared" ref="R108:W150" ca="1" si="16">IF($B108="","",",")</f>
        <v>,</v>
      </c>
      <c r="S108" s="215" t="str">
        <f t="shared" ca="1" si="16"/>
        <v>,</v>
      </c>
      <c r="T108" s="215" t="str">
        <f t="shared" ca="1" si="16"/>
        <v>,</v>
      </c>
      <c r="U108" s="215" t="str">
        <f t="shared" ca="1" si="16"/>
        <v>,</v>
      </c>
      <c r="V108" s="215" t="str">
        <f t="shared" ca="1" si="16"/>
        <v>,</v>
      </c>
      <c r="W108" s="215" t="str">
        <f t="shared" ca="1" si="16"/>
        <v>,</v>
      </c>
      <c r="X108" s="215" t="str">
        <f t="shared" ca="1" si="14"/>
        <v>;</v>
      </c>
      <c r="Y108" s="190"/>
      <c r="Z108" s="190"/>
      <c r="AA108" s="190"/>
      <c r="AB108" s="190"/>
    </row>
    <row r="109" spans="1:28" ht="15">
      <c r="A109" s="215" t="str">
        <f ca="1">IF('$Data1'!E111="","","SIZING:ZONE,")</f>
        <v>SIZING:ZONE,</v>
      </c>
      <c r="B109" s="215" t="str">
        <f ca="1">IF(A109="","",'$Data1'!E111&amp;",")</f>
        <v>1,</v>
      </c>
      <c r="C109" s="216" t="e">
        <f ca="1">IF($B109="","",VLOOKUP('$Data1'!$B111,SYSTEMS!$B$9:$H$100,4,1)&amp;",")</f>
        <v>#N/A</v>
      </c>
      <c r="D109" s="216" t="e">
        <f ca="1">IF($B109="","",VLOOKUP('$Data1'!$B111,SYSTEMS!$B$9:$H$100,6,1)&amp;",")</f>
        <v>#N/A</v>
      </c>
      <c r="E109" s="217" t="e">
        <f ca="1">IF($B109="","",VLOOKUP('$Data1'!$B111,SYSTEMS!$B$9:$H$100,5,1)&amp;",")</f>
        <v>#N/A</v>
      </c>
      <c r="F109" s="218" t="e">
        <f ca="1">IF($B109="","",VLOOKUP('$Data1'!$B111,SYSTEMS!$B$9:$H$100,7,1)&amp;",")</f>
        <v>#N/A</v>
      </c>
      <c r="G109" s="215" t="str">
        <f ca="1">IF($B109="","",IF(AND(N('$Data1'!V111)&gt;0,N('$Data1'!W111)&gt;0),"Sum,",IF(N('$Data1'!V111)&gt;0,"Flow/Person,",IF(N('$Data1'!U111&gt;0),"Flow/Area,",""))))</f>
        <v>Flow/Area,</v>
      </c>
      <c r="H109" s="219" t="str">
        <f ca="1">IF(OR($G109="Flow/Person,",$G109="Sum,"),N('$Data1'!V111)/1000,"")</f>
        <v/>
      </c>
      <c r="I109" s="215" t="str">
        <f t="shared" ca="1" si="11"/>
        <v>,</v>
      </c>
      <c r="J109" s="219">
        <f ca="1">IF($G109="Sum,",'$Data1'!W111/1000,IF($G109="Flow/Area,",MAX(N('$Data1'!W111)/1000,IF(N('$Data1'!P111)&gt;0,MIN(N('$Data1'!P111),N('$Data1'!K111))*N('$Data1'!U111)/3600,N('$Data1'!K111)*N('$Data1'!U111)/3600)),""))</f>
        <v>0</v>
      </c>
      <c r="K109" s="215" t="str">
        <f t="shared" ca="1" si="15"/>
        <v>,</v>
      </c>
      <c r="L109" s="215" t="str">
        <f t="shared" ca="1" si="15"/>
        <v>,</v>
      </c>
      <c r="M109" s="220" t="str">
        <f ca="1">IF(A109="","",'$Misc'!B$13&amp;",")</f>
        <v>1.15,</v>
      </c>
      <c r="N109" s="220" t="str">
        <f ca="1">IF(A109="","",'$Misc'!B$12&amp;",")</f>
        <v>1.15,</v>
      </c>
      <c r="O109" s="215" t="str">
        <f t="shared" ca="1" si="13"/>
        <v>DesignDayWithLimit,</v>
      </c>
      <c r="P109" s="221" t="str">
        <f t="shared" ca="1" si="12"/>
        <v>,</v>
      </c>
      <c r="Q109" s="222" t="e">
        <f ca="1">IF($B109="","",IF('$Data1'!P111&gt;0,MIN('$Data1'!P111,'$Data1'!K111)*'$Data1'!Y111/3.6,'$Data1'!K111*'$Data1'!Y111/3.6)/1000)</f>
        <v>#VALUE!</v>
      </c>
      <c r="R109" s="215" t="str">
        <f t="shared" ca="1" si="16"/>
        <v>,</v>
      </c>
      <c r="S109" s="215" t="str">
        <f t="shared" ca="1" si="16"/>
        <v>,</v>
      </c>
      <c r="T109" s="215" t="str">
        <f t="shared" ca="1" si="16"/>
        <v>,</v>
      </c>
      <c r="U109" s="215" t="str">
        <f t="shared" ca="1" si="16"/>
        <v>,</v>
      </c>
      <c r="V109" s="215" t="str">
        <f t="shared" ca="1" si="16"/>
        <v>,</v>
      </c>
      <c r="W109" s="215" t="str">
        <f t="shared" ca="1" si="16"/>
        <v>,</v>
      </c>
      <c r="X109" s="215" t="str">
        <f t="shared" ca="1" si="14"/>
        <v>;</v>
      </c>
      <c r="Y109" s="190"/>
      <c r="Z109" s="190"/>
      <c r="AA109" s="190"/>
      <c r="AB109" s="190"/>
    </row>
    <row r="110" spans="1:28" ht="15">
      <c r="A110" s="215" t="str">
        <f ca="1">IF('$Data1'!E112="","","SIZING:ZONE,")</f>
        <v>SIZING:ZONE,</v>
      </c>
      <c r="B110" s="215" t="str">
        <f ca="1">IF(A110="","",'$Data1'!E112&amp;",")</f>
        <v>1,</v>
      </c>
      <c r="C110" s="216" t="e">
        <f ca="1">IF($B110="","",VLOOKUP('$Data1'!$B112,SYSTEMS!$B$9:$H$100,4,1)&amp;",")</f>
        <v>#N/A</v>
      </c>
      <c r="D110" s="216" t="e">
        <f ca="1">IF($B110="","",VLOOKUP('$Data1'!$B112,SYSTEMS!$B$9:$H$100,6,1)&amp;",")</f>
        <v>#N/A</v>
      </c>
      <c r="E110" s="217" t="e">
        <f ca="1">IF($B110="","",VLOOKUP('$Data1'!$B112,SYSTEMS!$B$9:$H$100,5,1)&amp;",")</f>
        <v>#N/A</v>
      </c>
      <c r="F110" s="218" t="e">
        <f ca="1">IF($B110="","",VLOOKUP('$Data1'!$B112,SYSTEMS!$B$9:$H$100,7,1)&amp;",")</f>
        <v>#N/A</v>
      </c>
      <c r="G110" s="215" t="str">
        <f ca="1">IF($B110="","",IF(AND(N('$Data1'!V112)&gt;0,N('$Data1'!W112)&gt;0),"Sum,",IF(N('$Data1'!V112)&gt;0,"Flow/Person,",IF(N('$Data1'!U112&gt;0),"Flow/Area,",""))))</f>
        <v>Flow/Area,</v>
      </c>
      <c r="H110" s="219" t="str">
        <f ca="1">IF(OR($G110="Flow/Person,",$G110="Sum,"),N('$Data1'!V112)/1000,"")</f>
        <v/>
      </c>
      <c r="I110" s="215" t="str">
        <f t="shared" ca="1" si="11"/>
        <v>,</v>
      </c>
      <c r="J110" s="219">
        <f ca="1">IF($G110="Sum,",'$Data1'!W112/1000,IF($G110="Flow/Area,",MAX(N('$Data1'!W112)/1000,IF(N('$Data1'!P112)&gt;0,MIN(N('$Data1'!P112),N('$Data1'!K112))*N('$Data1'!U112)/3600,N('$Data1'!K112)*N('$Data1'!U112)/3600)),""))</f>
        <v>0</v>
      </c>
      <c r="K110" s="215" t="str">
        <f t="shared" ca="1" si="15"/>
        <v>,</v>
      </c>
      <c r="L110" s="215" t="str">
        <f t="shared" ca="1" si="15"/>
        <v>,</v>
      </c>
      <c r="M110" s="220" t="str">
        <f ca="1">IF(A110="","",'$Misc'!B$13&amp;",")</f>
        <v>1.15,</v>
      </c>
      <c r="N110" s="220" t="str">
        <f ca="1">IF(A110="","",'$Misc'!B$12&amp;",")</f>
        <v>1.15,</v>
      </c>
      <c r="O110" s="215" t="str">
        <f t="shared" ca="1" si="13"/>
        <v>DesignDayWithLimit,</v>
      </c>
      <c r="P110" s="221" t="str">
        <f t="shared" ca="1" si="12"/>
        <v>,</v>
      </c>
      <c r="Q110" s="222" t="e">
        <f ca="1">IF($B110="","",IF('$Data1'!P112&gt;0,MIN('$Data1'!P112,'$Data1'!K112)*'$Data1'!Y112/3.6,'$Data1'!K112*'$Data1'!Y112/3.6)/1000)</f>
        <v>#VALUE!</v>
      </c>
      <c r="R110" s="215" t="str">
        <f t="shared" ca="1" si="16"/>
        <v>,</v>
      </c>
      <c r="S110" s="215" t="str">
        <f t="shared" ca="1" si="16"/>
        <v>,</v>
      </c>
      <c r="T110" s="215" t="str">
        <f t="shared" ca="1" si="16"/>
        <v>,</v>
      </c>
      <c r="U110" s="215" t="str">
        <f t="shared" ca="1" si="16"/>
        <v>,</v>
      </c>
      <c r="V110" s="215" t="str">
        <f t="shared" ca="1" si="16"/>
        <v>,</v>
      </c>
      <c r="W110" s="215" t="str">
        <f t="shared" ca="1" si="16"/>
        <v>,</v>
      </c>
      <c r="X110" s="215" t="str">
        <f t="shared" ca="1" si="14"/>
        <v>;</v>
      </c>
      <c r="Y110" s="190"/>
      <c r="Z110" s="190"/>
      <c r="AA110" s="190"/>
      <c r="AB110" s="190"/>
    </row>
    <row r="111" spans="1:28" ht="15">
      <c r="A111" s="215" t="str">
        <f ca="1">IF('$Data1'!E113="","","SIZING:ZONE,")</f>
        <v>SIZING:ZONE,</v>
      </c>
      <c r="B111" s="215" t="str">
        <f ca="1">IF(A111="","",'$Data1'!E113&amp;",")</f>
        <v>1,</v>
      </c>
      <c r="C111" s="216" t="e">
        <f ca="1">IF($B111="","",VLOOKUP('$Data1'!$B113,SYSTEMS!$B$9:$H$100,4,1)&amp;",")</f>
        <v>#N/A</v>
      </c>
      <c r="D111" s="216" t="e">
        <f ca="1">IF($B111="","",VLOOKUP('$Data1'!$B113,SYSTEMS!$B$9:$H$100,6,1)&amp;",")</f>
        <v>#N/A</v>
      </c>
      <c r="E111" s="217" t="e">
        <f ca="1">IF($B111="","",VLOOKUP('$Data1'!$B113,SYSTEMS!$B$9:$H$100,5,1)&amp;",")</f>
        <v>#N/A</v>
      </c>
      <c r="F111" s="218" t="e">
        <f ca="1">IF($B111="","",VLOOKUP('$Data1'!$B113,SYSTEMS!$B$9:$H$100,7,1)&amp;",")</f>
        <v>#N/A</v>
      </c>
      <c r="G111" s="215" t="str">
        <f ca="1">IF($B111="","",IF(AND(N('$Data1'!V113)&gt;0,N('$Data1'!W113)&gt;0),"Sum,",IF(N('$Data1'!V113)&gt;0,"Flow/Person,",IF(N('$Data1'!U113&gt;0),"Flow/Area,",""))))</f>
        <v>Flow/Area,</v>
      </c>
      <c r="H111" s="219" t="str">
        <f ca="1">IF(OR($G111="Flow/Person,",$G111="Sum,"),N('$Data1'!V113)/1000,"")</f>
        <v/>
      </c>
      <c r="I111" s="215" t="str">
        <f t="shared" ca="1" si="11"/>
        <v>,</v>
      </c>
      <c r="J111" s="219">
        <f ca="1">IF($G111="Sum,",'$Data1'!W113/1000,IF($G111="Flow/Area,",MAX(N('$Data1'!W113)/1000,IF(N('$Data1'!P113)&gt;0,MIN(N('$Data1'!P113),N('$Data1'!K113))*N('$Data1'!U113)/3600,N('$Data1'!K113)*N('$Data1'!U113)/3600)),""))</f>
        <v>0</v>
      </c>
      <c r="K111" s="215" t="str">
        <f t="shared" ca="1" si="15"/>
        <v>,</v>
      </c>
      <c r="L111" s="215" t="str">
        <f t="shared" ca="1" si="15"/>
        <v>,</v>
      </c>
      <c r="M111" s="220" t="str">
        <f ca="1">IF(A111="","",'$Misc'!B$13&amp;",")</f>
        <v>1.15,</v>
      </c>
      <c r="N111" s="220" t="str">
        <f ca="1">IF(A111="","",'$Misc'!B$12&amp;",")</f>
        <v>1.15,</v>
      </c>
      <c r="O111" s="215" t="str">
        <f t="shared" ca="1" si="13"/>
        <v>DesignDayWithLimit,</v>
      </c>
      <c r="P111" s="221" t="str">
        <f t="shared" ca="1" si="12"/>
        <v>,</v>
      </c>
      <c r="Q111" s="222" t="e">
        <f ca="1">IF($B111="","",IF('$Data1'!P113&gt;0,MIN('$Data1'!P113,'$Data1'!K113)*'$Data1'!Y113/3.6,'$Data1'!K113*'$Data1'!Y113/3.6)/1000)</f>
        <v>#VALUE!</v>
      </c>
      <c r="R111" s="215" t="str">
        <f t="shared" ca="1" si="16"/>
        <v>,</v>
      </c>
      <c r="S111" s="215" t="str">
        <f t="shared" ca="1" si="16"/>
        <v>,</v>
      </c>
      <c r="T111" s="215" t="str">
        <f t="shared" ca="1" si="16"/>
        <v>,</v>
      </c>
      <c r="U111" s="215" t="str">
        <f t="shared" ca="1" si="16"/>
        <v>,</v>
      </c>
      <c r="V111" s="215" t="str">
        <f t="shared" ca="1" si="16"/>
        <v>,</v>
      </c>
      <c r="W111" s="215" t="str">
        <f t="shared" ca="1" si="16"/>
        <v>,</v>
      </c>
      <c r="X111" s="215" t="str">
        <f t="shared" ca="1" si="14"/>
        <v>;</v>
      </c>
      <c r="Y111" s="190"/>
      <c r="Z111" s="190"/>
      <c r="AA111" s="190"/>
      <c r="AB111" s="190"/>
    </row>
    <row r="112" spans="1:28" ht="15">
      <c r="A112" s="215" t="str">
        <f ca="1">IF('$Data1'!E114="","","SIZING:ZONE,")</f>
        <v>SIZING:ZONE,</v>
      </c>
      <c r="B112" s="215" t="str">
        <f ca="1">IF(A112="","",'$Data1'!E114&amp;",")</f>
        <v>1,</v>
      </c>
      <c r="C112" s="216" t="e">
        <f ca="1">IF($B112="","",VLOOKUP('$Data1'!$B114,SYSTEMS!$B$9:$H$100,4,1)&amp;",")</f>
        <v>#N/A</v>
      </c>
      <c r="D112" s="216" t="e">
        <f ca="1">IF($B112="","",VLOOKUP('$Data1'!$B114,SYSTEMS!$B$9:$H$100,6,1)&amp;",")</f>
        <v>#N/A</v>
      </c>
      <c r="E112" s="217" t="e">
        <f ca="1">IF($B112="","",VLOOKUP('$Data1'!$B114,SYSTEMS!$B$9:$H$100,5,1)&amp;",")</f>
        <v>#N/A</v>
      </c>
      <c r="F112" s="218" t="e">
        <f ca="1">IF($B112="","",VLOOKUP('$Data1'!$B114,SYSTEMS!$B$9:$H$100,7,1)&amp;",")</f>
        <v>#N/A</v>
      </c>
      <c r="G112" s="215" t="str">
        <f ca="1">IF($B112="","",IF(AND(N('$Data1'!V114)&gt;0,N('$Data1'!W114)&gt;0),"Sum,",IF(N('$Data1'!V114)&gt;0,"Flow/Person,",IF(N('$Data1'!U114&gt;0),"Flow/Area,",""))))</f>
        <v>Flow/Area,</v>
      </c>
      <c r="H112" s="219" t="str">
        <f ca="1">IF(OR($G112="Flow/Person,",$G112="Sum,"),N('$Data1'!V114)/1000,"")</f>
        <v/>
      </c>
      <c r="I112" s="215" t="str">
        <f t="shared" ca="1" si="11"/>
        <v>,</v>
      </c>
      <c r="J112" s="219">
        <f ca="1">IF($G112="Sum,",'$Data1'!W114/1000,IF($G112="Flow/Area,",MAX(N('$Data1'!W114)/1000,IF(N('$Data1'!P114)&gt;0,MIN(N('$Data1'!P114),N('$Data1'!K114))*N('$Data1'!U114)/3600,N('$Data1'!K114)*N('$Data1'!U114)/3600)),""))</f>
        <v>0</v>
      </c>
      <c r="K112" s="215" t="str">
        <f t="shared" ca="1" si="15"/>
        <v>,</v>
      </c>
      <c r="L112" s="215" t="str">
        <f t="shared" ca="1" si="15"/>
        <v>,</v>
      </c>
      <c r="M112" s="220" t="str">
        <f ca="1">IF(A112="","",'$Misc'!B$13&amp;",")</f>
        <v>1.15,</v>
      </c>
      <c r="N112" s="220" t="str">
        <f ca="1">IF(A112="","",'$Misc'!B$12&amp;",")</f>
        <v>1.15,</v>
      </c>
      <c r="O112" s="215" t="str">
        <f t="shared" ca="1" si="13"/>
        <v>DesignDayWithLimit,</v>
      </c>
      <c r="P112" s="221" t="str">
        <f t="shared" ca="1" si="12"/>
        <v>,</v>
      </c>
      <c r="Q112" s="222" t="e">
        <f ca="1">IF($B112="","",IF('$Data1'!P114&gt;0,MIN('$Data1'!P114,'$Data1'!K114)*'$Data1'!Y114/3.6,'$Data1'!K114*'$Data1'!Y114/3.6)/1000)</f>
        <v>#VALUE!</v>
      </c>
      <c r="R112" s="215" t="str">
        <f t="shared" ca="1" si="16"/>
        <v>,</v>
      </c>
      <c r="S112" s="215" t="str">
        <f t="shared" ca="1" si="16"/>
        <v>,</v>
      </c>
      <c r="T112" s="215" t="str">
        <f t="shared" ca="1" si="16"/>
        <v>,</v>
      </c>
      <c r="U112" s="215" t="str">
        <f t="shared" ca="1" si="16"/>
        <v>,</v>
      </c>
      <c r="V112" s="215" t="str">
        <f t="shared" ca="1" si="16"/>
        <v>,</v>
      </c>
      <c r="W112" s="215" t="str">
        <f t="shared" ca="1" si="16"/>
        <v>,</v>
      </c>
      <c r="X112" s="215" t="str">
        <f t="shared" ca="1" si="14"/>
        <v>;</v>
      </c>
      <c r="Y112" s="190"/>
      <c r="Z112" s="190"/>
      <c r="AA112" s="190"/>
      <c r="AB112" s="190"/>
    </row>
    <row r="113" spans="1:28" ht="15">
      <c r="A113" s="215" t="str">
        <f ca="1">IF('$Data1'!E115="","","SIZING:ZONE,")</f>
        <v>SIZING:ZONE,</v>
      </c>
      <c r="B113" s="215" t="str">
        <f ca="1">IF(A113="","",'$Data1'!E115&amp;",")</f>
        <v>1,</v>
      </c>
      <c r="C113" s="216" t="e">
        <f ca="1">IF($B113="","",VLOOKUP('$Data1'!$B115,SYSTEMS!$B$9:$H$100,4,1)&amp;",")</f>
        <v>#N/A</v>
      </c>
      <c r="D113" s="216" t="e">
        <f ca="1">IF($B113="","",VLOOKUP('$Data1'!$B115,SYSTEMS!$B$9:$H$100,6,1)&amp;",")</f>
        <v>#N/A</v>
      </c>
      <c r="E113" s="217" t="e">
        <f ca="1">IF($B113="","",VLOOKUP('$Data1'!$B115,SYSTEMS!$B$9:$H$100,5,1)&amp;",")</f>
        <v>#N/A</v>
      </c>
      <c r="F113" s="218" t="e">
        <f ca="1">IF($B113="","",VLOOKUP('$Data1'!$B115,SYSTEMS!$B$9:$H$100,7,1)&amp;",")</f>
        <v>#N/A</v>
      </c>
      <c r="G113" s="215" t="str">
        <f ca="1">IF($B113="","",IF(AND(N('$Data1'!V115)&gt;0,N('$Data1'!W115)&gt;0),"Sum,",IF(N('$Data1'!V115)&gt;0,"Flow/Person,",IF(N('$Data1'!U115&gt;0),"Flow/Area,",""))))</f>
        <v>Flow/Area,</v>
      </c>
      <c r="H113" s="219" t="str">
        <f ca="1">IF(OR($G113="Flow/Person,",$G113="Sum,"),N('$Data1'!V115)/1000,"")</f>
        <v/>
      </c>
      <c r="I113" s="215" t="str">
        <f t="shared" ca="1" si="11"/>
        <v>,</v>
      </c>
      <c r="J113" s="219">
        <f ca="1">IF($G113="Sum,",'$Data1'!W115/1000,IF($G113="Flow/Area,",MAX(N('$Data1'!W115)/1000,IF(N('$Data1'!P115)&gt;0,MIN(N('$Data1'!P115),N('$Data1'!K115))*N('$Data1'!U115)/3600,N('$Data1'!K115)*N('$Data1'!U115)/3600)),""))</f>
        <v>0</v>
      </c>
      <c r="K113" s="215" t="str">
        <f t="shared" ca="1" si="15"/>
        <v>,</v>
      </c>
      <c r="L113" s="215" t="str">
        <f t="shared" ca="1" si="15"/>
        <v>,</v>
      </c>
      <c r="M113" s="220" t="str">
        <f ca="1">IF(A113="","",'$Misc'!B$13&amp;",")</f>
        <v>1.15,</v>
      </c>
      <c r="N113" s="220" t="str">
        <f ca="1">IF(A113="","",'$Misc'!B$12&amp;",")</f>
        <v>1.15,</v>
      </c>
      <c r="O113" s="215" t="str">
        <f t="shared" ca="1" si="13"/>
        <v>DesignDayWithLimit,</v>
      </c>
      <c r="P113" s="221" t="str">
        <f t="shared" ca="1" si="12"/>
        <v>,</v>
      </c>
      <c r="Q113" s="222" t="e">
        <f ca="1">IF($B113="","",IF('$Data1'!P115&gt;0,MIN('$Data1'!P115,'$Data1'!K115)*'$Data1'!Y115/3.6,'$Data1'!K115*'$Data1'!Y115/3.6)/1000)</f>
        <v>#VALUE!</v>
      </c>
      <c r="R113" s="215" t="str">
        <f t="shared" ca="1" si="16"/>
        <v>,</v>
      </c>
      <c r="S113" s="215" t="str">
        <f t="shared" ca="1" si="16"/>
        <v>,</v>
      </c>
      <c r="T113" s="215" t="str">
        <f t="shared" ca="1" si="16"/>
        <v>,</v>
      </c>
      <c r="U113" s="215" t="str">
        <f t="shared" ca="1" si="16"/>
        <v>,</v>
      </c>
      <c r="V113" s="215" t="str">
        <f t="shared" ca="1" si="16"/>
        <v>,</v>
      </c>
      <c r="W113" s="215" t="str">
        <f t="shared" ca="1" si="16"/>
        <v>,</v>
      </c>
      <c r="X113" s="215" t="str">
        <f t="shared" ca="1" si="14"/>
        <v>;</v>
      </c>
      <c r="Y113" s="190"/>
      <c r="Z113" s="190"/>
      <c r="AA113" s="190"/>
      <c r="AB113" s="190"/>
    </row>
    <row r="114" spans="1:28" ht="15">
      <c r="A114" s="215" t="str">
        <f ca="1">IF('$Data1'!E116="","","SIZING:ZONE,")</f>
        <v>SIZING:ZONE,</v>
      </c>
      <c r="B114" s="215" t="str">
        <f ca="1">IF(A114="","",'$Data1'!E116&amp;",")</f>
        <v>1,</v>
      </c>
      <c r="C114" s="216" t="e">
        <f ca="1">IF($B114="","",VLOOKUP('$Data1'!$B116,SYSTEMS!$B$9:$H$100,4,1)&amp;",")</f>
        <v>#N/A</v>
      </c>
      <c r="D114" s="216" t="e">
        <f ca="1">IF($B114="","",VLOOKUP('$Data1'!$B116,SYSTEMS!$B$9:$H$100,6,1)&amp;",")</f>
        <v>#N/A</v>
      </c>
      <c r="E114" s="217" t="e">
        <f ca="1">IF($B114="","",VLOOKUP('$Data1'!$B116,SYSTEMS!$B$9:$H$100,5,1)&amp;",")</f>
        <v>#N/A</v>
      </c>
      <c r="F114" s="218" t="e">
        <f ca="1">IF($B114="","",VLOOKUP('$Data1'!$B116,SYSTEMS!$B$9:$H$100,7,1)&amp;",")</f>
        <v>#N/A</v>
      </c>
      <c r="G114" s="215" t="str">
        <f ca="1">IF($B114="","",IF(AND(N('$Data1'!V116)&gt;0,N('$Data1'!W116)&gt;0),"Sum,",IF(N('$Data1'!V116)&gt;0,"Flow/Person,",IF(N('$Data1'!U116&gt;0),"Flow/Area,",""))))</f>
        <v>Flow/Area,</v>
      </c>
      <c r="H114" s="219" t="str">
        <f ca="1">IF(OR($G114="Flow/Person,",$G114="Sum,"),N('$Data1'!V116)/1000,"")</f>
        <v/>
      </c>
      <c r="I114" s="215" t="str">
        <f t="shared" ca="1" si="11"/>
        <v>,</v>
      </c>
      <c r="J114" s="219">
        <f ca="1">IF($G114="Sum,",'$Data1'!W116/1000,IF($G114="Flow/Area,",MAX(N('$Data1'!W116)/1000,IF(N('$Data1'!P116)&gt;0,MIN(N('$Data1'!P116),N('$Data1'!K116))*N('$Data1'!U116)/3600,N('$Data1'!K116)*N('$Data1'!U116)/3600)),""))</f>
        <v>0</v>
      </c>
      <c r="K114" s="215" t="str">
        <f t="shared" ca="1" si="15"/>
        <v>,</v>
      </c>
      <c r="L114" s="215" t="str">
        <f t="shared" ca="1" si="15"/>
        <v>,</v>
      </c>
      <c r="M114" s="220" t="str">
        <f ca="1">IF(A114="","",'$Misc'!B$13&amp;",")</f>
        <v>1.15,</v>
      </c>
      <c r="N114" s="220" t="str">
        <f ca="1">IF(A114="","",'$Misc'!B$12&amp;",")</f>
        <v>1.15,</v>
      </c>
      <c r="O114" s="215" t="str">
        <f t="shared" ca="1" si="13"/>
        <v>DesignDayWithLimit,</v>
      </c>
      <c r="P114" s="221" t="str">
        <f t="shared" ca="1" si="12"/>
        <v>,</v>
      </c>
      <c r="Q114" s="222" t="e">
        <f ca="1">IF($B114="","",IF('$Data1'!P116&gt;0,MIN('$Data1'!P116,'$Data1'!K116)*'$Data1'!Y116/3.6,'$Data1'!K116*'$Data1'!Y116/3.6)/1000)</f>
        <v>#VALUE!</v>
      </c>
      <c r="R114" s="215" t="str">
        <f t="shared" ca="1" si="16"/>
        <v>,</v>
      </c>
      <c r="S114" s="215" t="str">
        <f t="shared" ca="1" si="16"/>
        <v>,</v>
      </c>
      <c r="T114" s="215" t="str">
        <f t="shared" ca="1" si="16"/>
        <v>,</v>
      </c>
      <c r="U114" s="215" t="str">
        <f t="shared" ca="1" si="16"/>
        <v>,</v>
      </c>
      <c r="V114" s="215" t="str">
        <f t="shared" ca="1" si="16"/>
        <v>,</v>
      </c>
      <c r="W114" s="215" t="str">
        <f t="shared" ca="1" si="16"/>
        <v>,</v>
      </c>
      <c r="X114" s="215" t="str">
        <f t="shared" ca="1" si="14"/>
        <v>;</v>
      </c>
      <c r="Y114" s="190"/>
      <c r="Z114" s="190"/>
      <c r="AA114" s="190"/>
      <c r="AB114" s="190"/>
    </row>
    <row r="115" spans="1:28" ht="15">
      <c r="A115" s="215" t="str">
        <f ca="1">IF('$Data1'!E117="","","SIZING:ZONE,")</f>
        <v>SIZING:ZONE,</v>
      </c>
      <c r="B115" s="215" t="str">
        <f ca="1">IF(A115="","",'$Data1'!E117&amp;",")</f>
        <v>1,</v>
      </c>
      <c r="C115" s="216" t="e">
        <f ca="1">IF($B115="","",VLOOKUP('$Data1'!$B117,SYSTEMS!$B$9:$H$100,4,1)&amp;",")</f>
        <v>#N/A</v>
      </c>
      <c r="D115" s="216" t="e">
        <f ca="1">IF($B115="","",VLOOKUP('$Data1'!$B117,SYSTEMS!$B$9:$H$100,6,1)&amp;",")</f>
        <v>#N/A</v>
      </c>
      <c r="E115" s="217" t="e">
        <f ca="1">IF($B115="","",VLOOKUP('$Data1'!$B117,SYSTEMS!$B$9:$H$100,5,1)&amp;",")</f>
        <v>#N/A</v>
      </c>
      <c r="F115" s="218" t="e">
        <f ca="1">IF($B115="","",VLOOKUP('$Data1'!$B117,SYSTEMS!$B$9:$H$100,7,1)&amp;",")</f>
        <v>#N/A</v>
      </c>
      <c r="G115" s="215" t="str">
        <f ca="1">IF($B115="","",IF(AND(N('$Data1'!V117)&gt;0,N('$Data1'!W117)&gt;0),"Sum,",IF(N('$Data1'!V117)&gt;0,"Flow/Person,",IF(N('$Data1'!U117&gt;0),"Flow/Area,",""))))</f>
        <v>Flow/Area,</v>
      </c>
      <c r="H115" s="219" t="str">
        <f ca="1">IF(OR($G115="Flow/Person,",$G115="Sum,"),N('$Data1'!V117)/1000,"")</f>
        <v/>
      </c>
      <c r="I115" s="215" t="str">
        <f t="shared" ca="1" si="11"/>
        <v>,</v>
      </c>
      <c r="J115" s="219">
        <f ca="1">IF($G115="Sum,",'$Data1'!W117/1000,IF($G115="Flow/Area,",MAX(N('$Data1'!W117)/1000,IF(N('$Data1'!P117)&gt;0,MIN(N('$Data1'!P117),N('$Data1'!K117))*N('$Data1'!U117)/3600,N('$Data1'!K117)*N('$Data1'!U117)/3600)),""))</f>
        <v>0</v>
      </c>
      <c r="K115" s="215" t="str">
        <f t="shared" ca="1" si="15"/>
        <v>,</v>
      </c>
      <c r="L115" s="215" t="str">
        <f t="shared" ca="1" si="15"/>
        <v>,</v>
      </c>
      <c r="M115" s="220" t="str">
        <f ca="1">IF(A115="","",'$Misc'!B$13&amp;",")</f>
        <v>1.15,</v>
      </c>
      <c r="N115" s="220" t="str">
        <f ca="1">IF(A115="","",'$Misc'!B$12&amp;",")</f>
        <v>1.15,</v>
      </c>
      <c r="O115" s="215" t="str">
        <f t="shared" ca="1" si="13"/>
        <v>DesignDayWithLimit,</v>
      </c>
      <c r="P115" s="221" t="str">
        <f t="shared" ca="1" si="12"/>
        <v>,</v>
      </c>
      <c r="Q115" s="222" t="e">
        <f ca="1">IF($B115="","",IF('$Data1'!P117&gt;0,MIN('$Data1'!P117,'$Data1'!K117)*'$Data1'!Y117/3.6,'$Data1'!K117*'$Data1'!Y117/3.6)/1000)</f>
        <v>#VALUE!</v>
      </c>
      <c r="R115" s="215" t="str">
        <f t="shared" ca="1" si="16"/>
        <v>,</v>
      </c>
      <c r="S115" s="215" t="str">
        <f t="shared" ca="1" si="16"/>
        <v>,</v>
      </c>
      <c r="T115" s="215" t="str">
        <f t="shared" ca="1" si="16"/>
        <v>,</v>
      </c>
      <c r="U115" s="215" t="str">
        <f t="shared" ca="1" si="16"/>
        <v>,</v>
      </c>
      <c r="V115" s="215" t="str">
        <f t="shared" ca="1" si="16"/>
        <v>,</v>
      </c>
      <c r="W115" s="215" t="str">
        <f t="shared" ca="1" si="16"/>
        <v>,</v>
      </c>
      <c r="X115" s="215" t="str">
        <f t="shared" ca="1" si="14"/>
        <v>;</v>
      </c>
      <c r="Y115" s="190"/>
      <c r="Z115" s="190"/>
      <c r="AA115" s="190"/>
      <c r="AB115" s="190"/>
    </row>
    <row r="116" spans="1:28" ht="15">
      <c r="A116" s="215" t="str">
        <f ca="1">IF('$Data1'!E118="","","SIZING:ZONE,")</f>
        <v>SIZING:ZONE,</v>
      </c>
      <c r="B116" s="215" t="str">
        <f ca="1">IF(A116="","",'$Data1'!E118&amp;",")</f>
        <v>1,</v>
      </c>
      <c r="C116" s="216" t="e">
        <f ca="1">IF($B116="","",VLOOKUP('$Data1'!$B118,SYSTEMS!$B$9:$H$100,4,1)&amp;",")</f>
        <v>#N/A</v>
      </c>
      <c r="D116" s="216" t="e">
        <f ca="1">IF($B116="","",VLOOKUP('$Data1'!$B118,SYSTEMS!$B$9:$H$100,6,1)&amp;",")</f>
        <v>#N/A</v>
      </c>
      <c r="E116" s="217" t="e">
        <f ca="1">IF($B116="","",VLOOKUP('$Data1'!$B118,SYSTEMS!$B$9:$H$100,5,1)&amp;",")</f>
        <v>#N/A</v>
      </c>
      <c r="F116" s="218" t="e">
        <f ca="1">IF($B116="","",VLOOKUP('$Data1'!$B118,SYSTEMS!$B$9:$H$100,7,1)&amp;",")</f>
        <v>#N/A</v>
      </c>
      <c r="G116" s="215" t="str">
        <f ca="1">IF($B116="","",IF(AND(N('$Data1'!V118)&gt;0,N('$Data1'!W118)&gt;0),"Sum,",IF(N('$Data1'!V118)&gt;0,"Flow/Person,",IF(N('$Data1'!U118&gt;0),"Flow/Area,",""))))</f>
        <v>Flow/Area,</v>
      </c>
      <c r="H116" s="219" t="str">
        <f ca="1">IF(OR($G116="Flow/Person,",$G116="Sum,"),N('$Data1'!V118)/1000,"")</f>
        <v/>
      </c>
      <c r="I116" s="215" t="str">
        <f t="shared" ca="1" si="11"/>
        <v>,</v>
      </c>
      <c r="J116" s="219">
        <f ca="1">IF($G116="Sum,",'$Data1'!W118/1000,IF($G116="Flow/Area,",MAX(N('$Data1'!W118)/1000,IF(N('$Data1'!P118)&gt;0,MIN(N('$Data1'!P118),N('$Data1'!K118))*N('$Data1'!U118)/3600,N('$Data1'!K118)*N('$Data1'!U118)/3600)),""))</f>
        <v>0</v>
      </c>
      <c r="K116" s="215" t="str">
        <f t="shared" ca="1" si="15"/>
        <v>,</v>
      </c>
      <c r="L116" s="215" t="str">
        <f t="shared" ca="1" si="15"/>
        <v>,</v>
      </c>
      <c r="M116" s="220" t="str">
        <f ca="1">IF(A116="","",'$Misc'!B$13&amp;",")</f>
        <v>1.15,</v>
      </c>
      <c r="N116" s="220" t="str">
        <f ca="1">IF(A116="","",'$Misc'!B$12&amp;",")</f>
        <v>1.15,</v>
      </c>
      <c r="O116" s="215" t="str">
        <f t="shared" ca="1" si="13"/>
        <v>DesignDayWithLimit,</v>
      </c>
      <c r="P116" s="221" t="str">
        <f t="shared" ca="1" si="12"/>
        <v>,</v>
      </c>
      <c r="Q116" s="222" t="e">
        <f ca="1">IF($B116="","",IF('$Data1'!P118&gt;0,MIN('$Data1'!P118,'$Data1'!K118)*'$Data1'!Y118/3.6,'$Data1'!K118*'$Data1'!Y118/3.6)/1000)</f>
        <v>#VALUE!</v>
      </c>
      <c r="R116" s="215" t="str">
        <f t="shared" ca="1" si="16"/>
        <v>,</v>
      </c>
      <c r="S116" s="215" t="str">
        <f t="shared" ca="1" si="16"/>
        <v>,</v>
      </c>
      <c r="T116" s="215" t="str">
        <f t="shared" ca="1" si="16"/>
        <v>,</v>
      </c>
      <c r="U116" s="215" t="str">
        <f t="shared" ca="1" si="16"/>
        <v>,</v>
      </c>
      <c r="V116" s="215" t="str">
        <f t="shared" ca="1" si="16"/>
        <v>,</v>
      </c>
      <c r="W116" s="215" t="str">
        <f t="shared" ca="1" si="16"/>
        <v>,</v>
      </c>
      <c r="X116" s="215" t="str">
        <f t="shared" ca="1" si="14"/>
        <v>;</v>
      </c>
      <c r="Y116" s="190"/>
      <c r="Z116" s="190"/>
      <c r="AA116" s="190"/>
      <c r="AB116" s="190"/>
    </row>
    <row r="117" spans="1:28" ht="15">
      <c r="A117" s="215" t="str">
        <f ca="1">IF('$Data1'!E119="","","SIZING:ZONE,")</f>
        <v>SIZING:ZONE,</v>
      </c>
      <c r="B117" s="215" t="str">
        <f ca="1">IF(A117="","",'$Data1'!E119&amp;",")</f>
        <v>1,</v>
      </c>
      <c r="C117" s="216" t="e">
        <f ca="1">IF($B117="","",VLOOKUP('$Data1'!$B119,SYSTEMS!$B$9:$H$100,4,1)&amp;",")</f>
        <v>#N/A</v>
      </c>
      <c r="D117" s="216" t="e">
        <f ca="1">IF($B117="","",VLOOKUP('$Data1'!$B119,SYSTEMS!$B$9:$H$100,6,1)&amp;",")</f>
        <v>#N/A</v>
      </c>
      <c r="E117" s="217" t="e">
        <f ca="1">IF($B117="","",VLOOKUP('$Data1'!$B119,SYSTEMS!$B$9:$H$100,5,1)&amp;",")</f>
        <v>#N/A</v>
      </c>
      <c r="F117" s="218" t="e">
        <f ca="1">IF($B117="","",VLOOKUP('$Data1'!$B119,SYSTEMS!$B$9:$H$100,7,1)&amp;",")</f>
        <v>#N/A</v>
      </c>
      <c r="G117" s="215" t="str">
        <f ca="1">IF($B117="","",IF(AND(N('$Data1'!V119)&gt;0,N('$Data1'!W119)&gt;0),"Sum,",IF(N('$Data1'!V119)&gt;0,"Flow/Person,",IF(N('$Data1'!U119&gt;0),"Flow/Area,",""))))</f>
        <v>Flow/Area,</v>
      </c>
      <c r="H117" s="219" t="str">
        <f ca="1">IF(OR($G117="Flow/Person,",$G117="Sum,"),N('$Data1'!V119)/1000,"")</f>
        <v/>
      </c>
      <c r="I117" s="215" t="str">
        <f t="shared" ca="1" si="11"/>
        <v>,</v>
      </c>
      <c r="J117" s="219">
        <f ca="1">IF($G117="Sum,",'$Data1'!W119/1000,IF($G117="Flow/Area,",MAX(N('$Data1'!W119)/1000,IF(N('$Data1'!P119)&gt;0,MIN(N('$Data1'!P119),N('$Data1'!K119))*N('$Data1'!U119)/3600,N('$Data1'!K119)*N('$Data1'!U119)/3600)),""))</f>
        <v>0</v>
      </c>
      <c r="K117" s="215" t="str">
        <f t="shared" ca="1" si="15"/>
        <v>,</v>
      </c>
      <c r="L117" s="215" t="str">
        <f t="shared" ca="1" si="15"/>
        <v>,</v>
      </c>
      <c r="M117" s="220" t="str">
        <f ca="1">IF(A117="","",'$Misc'!B$13&amp;",")</f>
        <v>1.15,</v>
      </c>
      <c r="N117" s="220" t="str">
        <f ca="1">IF(A117="","",'$Misc'!B$12&amp;",")</f>
        <v>1.15,</v>
      </c>
      <c r="O117" s="215" t="str">
        <f t="shared" ca="1" si="13"/>
        <v>DesignDayWithLimit,</v>
      </c>
      <c r="P117" s="221" t="str">
        <f t="shared" ca="1" si="12"/>
        <v>,</v>
      </c>
      <c r="Q117" s="222" t="e">
        <f ca="1">IF($B117="","",IF('$Data1'!P119&gt;0,MIN('$Data1'!P119,'$Data1'!K119)*'$Data1'!Y119/3.6,'$Data1'!K119*'$Data1'!Y119/3.6)/1000)</f>
        <v>#VALUE!</v>
      </c>
      <c r="R117" s="215" t="str">
        <f t="shared" ca="1" si="16"/>
        <v>,</v>
      </c>
      <c r="S117" s="215" t="str">
        <f t="shared" ca="1" si="16"/>
        <v>,</v>
      </c>
      <c r="T117" s="215" t="str">
        <f t="shared" ca="1" si="16"/>
        <v>,</v>
      </c>
      <c r="U117" s="215" t="str">
        <f t="shared" ca="1" si="16"/>
        <v>,</v>
      </c>
      <c r="V117" s="215" t="str">
        <f t="shared" ca="1" si="16"/>
        <v>,</v>
      </c>
      <c r="W117" s="215" t="str">
        <f t="shared" ca="1" si="16"/>
        <v>,</v>
      </c>
      <c r="X117" s="215" t="str">
        <f t="shared" ca="1" si="14"/>
        <v>;</v>
      </c>
      <c r="Y117" s="190"/>
      <c r="Z117" s="190"/>
      <c r="AA117" s="190"/>
      <c r="AB117" s="190"/>
    </row>
    <row r="118" spans="1:28" ht="15">
      <c r="A118" s="215" t="str">
        <f ca="1">IF('$Data1'!E120="","","SIZING:ZONE,")</f>
        <v>SIZING:ZONE,</v>
      </c>
      <c r="B118" s="215" t="str">
        <f ca="1">IF(A118="","",'$Data1'!E120&amp;",")</f>
        <v>1,</v>
      </c>
      <c r="C118" s="216" t="e">
        <f ca="1">IF($B118="","",VLOOKUP('$Data1'!$B120,SYSTEMS!$B$9:$H$100,4,1)&amp;",")</f>
        <v>#N/A</v>
      </c>
      <c r="D118" s="216" t="e">
        <f ca="1">IF($B118="","",VLOOKUP('$Data1'!$B120,SYSTEMS!$B$9:$H$100,6,1)&amp;",")</f>
        <v>#N/A</v>
      </c>
      <c r="E118" s="217" t="e">
        <f ca="1">IF($B118="","",VLOOKUP('$Data1'!$B120,SYSTEMS!$B$9:$H$100,5,1)&amp;",")</f>
        <v>#N/A</v>
      </c>
      <c r="F118" s="218" t="e">
        <f ca="1">IF($B118="","",VLOOKUP('$Data1'!$B120,SYSTEMS!$B$9:$H$100,7,1)&amp;",")</f>
        <v>#N/A</v>
      </c>
      <c r="G118" s="215" t="str">
        <f ca="1">IF($B118="","",IF(AND(N('$Data1'!V120)&gt;0,N('$Data1'!W120)&gt;0),"Sum,",IF(N('$Data1'!V120)&gt;0,"Flow/Person,",IF(N('$Data1'!U120&gt;0),"Flow/Area,",""))))</f>
        <v>Flow/Area,</v>
      </c>
      <c r="H118" s="219" t="str">
        <f ca="1">IF(OR($G118="Flow/Person,",$G118="Sum,"),N('$Data1'!V120)/1000,"")</f>
        <v/>
      </c>
      <c r="I118" s="215" t="str">
        <f t="shared" ca="1" si="11"/>
        <v>,</v>
      </c>
      <c r="J118" s="219">
        <f ca="1">IF($G118="Sum,",'$Data1'!W120/1000,IF($G118="Flow/Area,",MAX(N('$Data1'!W120)/1000,IF(N('$Data1'!P120)&gt;0,MIN(N('$Data1'!P120),N('$Data1'!K120))*N('$Data1'!U120)/3600,N('$Data1'!K120)*N('$Data1'!U120)/3600)),""))</f>
        <v>0</v>
      </c>
      <c r="K118" s="215" t="str">
        <f t="shared" ca="1" si="15"/>
        <v>,</v>
      </c>
      <c r="L118" s="215" t="str">
        <f t="shared" ca="1" si="15"/>
        <v>,</v>
      </c>
      <c r="M118" s="220" t="str">
        <f ca="1">IF(A118="","",'$Misc'!B$13&amp;",")</f>
        <v>1.15,</v>
      </c>
      <c r="N118" s="220" t="str">
        <f ca="1">IF(A118="","",'$Misc'!B$12&amp;",")</f>
        <v>1.15,</v>
      </c>
      <c r="O118" s="215" t="str">
        <f t="shared" ca="1" si="13"/>
        <v>DesignDayWithLimit,</v>
      </c>
      <c r="P118" s="221" t="str">
        <f t="shared" ca="1" si="12"/>
        <v>,</v>
      </c>
      <c r="Q118" s="222" t="e">
        <f ca="1">IF($B118="","",IF('$Data1'!P120&gt;0,MIN('$Data1'!P120,'$Data1'!K120)*'$Data1'!Y120/3.6,'$Data1'!K120*'$Data1'!Y120/3.6)/1000)</f>
        <v>#VALUE!</v>
      </c>
      <c r="R118" s="215" t="str">
        <f t="shared" ca="1" si="16"/>
        <v>,</v>
      </c>
      <c r="S118" s="215" t="str">
        <f t="shared" ca="1" si="16"/>
        <v>,</v>
      </c>
      <c r="T118" s="215" t="str">
        <f t="shared" ca="1" si="16"/>
        <v>,</v>
      </c>
      <c r="U118" s="215" t="str">
        <f t="shared" ca="1" si="16"/>
        <v>,</v>
      </c>
      <c r="V118" s="215" t="str">
        <f t="shared" ca="1" si="16"/>
        <v>,</v>
      </c>
      <c r="W118" s="215" t="str">
        <f t="shared" ca="1" si="16"/>
        <v>,</v>
      </c>
      <c r="X118" s="215" t="str">
        <f t="shared" ca="1" si="14"/>
        <v>;</v>
      </c>
      <c r="Y118" s="190"/>
      <c r="Z118" s="190"/>
      <c r="AA118" s="190"/>
      <c r="AB118" s="190"/>
    </row>
    <row r="119" spans="1:28" ht="15">
      <c r="A119" s="215" t="str">
        <f ca="1">IF('$Data1'!E121="","","SIZING:ZONE,")</f>
        <v>SIZING:ZONE,</v>
      </c>
      <c r="B119" s="215" t="str">
        <f ca="1">IF(A119="","",'$Data1'!E121&amp;",")</f>
        <v>1,</v>
      </c>
      <c r="C119" s="216" t="e">
        <f ca="1">IF($B119="","",VLOOKUP('$Data1'!$B121,SYSTEMS!$B$9:$H$100,4,1)&amp;",")</f>
        <v>#N/A</v>
      </c>
      <c r="D119" s="216" t="e">
        <f ca="1">IF($B119="","",VLOOKUP('$Data1'!$B121,SYSTEMS!$B$9:$H$100,6,1)&amp;",")</f>
        <v>#N/A</v>
      </c>
      <c r="E119" s="217" t="e">
        <f ca="1">IF($B119="","",VLOOKUP('$Data1'!$B121,SYSTEMS!$B$9:$H$100,5,1)&amp;",")</f>
        <v>#N/A</v>
      </c>
      <c r="F119" s="218" t="e">
        <f ca="1">IF($B119="","",VLOOKUP('$Data1'!$B121,SYSTEMS!$B$9:$H$100,7,1)&amp;",")</f>
        <v>#N/A</v>
      </c>
      <c r="G119" s="215" t="str">
        <f ca="1">IF($B119="","",IF(AND(N('$Data1'!V121)&gt;0,N('$Data1'!W121)&gt;0),"Sum,",IF(N('$Data1'!V121)&gt;0,"Flow/Person,",IF(N('$Data1'!U121&gt;0),"Flow/Area,",""))))</f>
        <v>Flow/Area,</v>
      </c>
      <c r="H119" s="219" t="str">
        <f ca="1">IF(OR($G119="Flow/Person,",$G119="Sum,"),N('$Data1'!V121)/1000,"")</f>
        <v/>
      </c>
      <c r="I119" s="215" t="str">
        <f t="shared" ca="1" si="11"/>
        <v>,</v>
      </c>
      <c r="J119" s="219">
        <f ca="1">IF($G119="Sum,",'$Data1'!W121/1000,IF($G119="Flow/Area,",MAX(N('$Data1'!W121)/1000,IF(N('$Data1'!P121)&gt;0,MIN(N('$Data1'!P121),N('$Data1'!K121))*N('$Data1'!U121)/3600,N('$Data1'!K121)*N('$Data1'!U121)/3600)),""))</f>
        <v>0</v>
      </c>
      <c r="K119" s="215" t="str">
        <f t="shared" ca="1" si="15"/>
        <v>,</v>
      </c>
      <c r="L119" s="215" t="str">
        <f t="shared" ca="1" si="15"/>
        <v>,</v>
      </c>
      <c r="M119" s="220" t="str">
        <f ca="1">IF(A119="","",'$Misc'!B$13&amp;",")</f>
        <v>1.15,</v>
      </c>
      <c r="N119" s="220" t="str">
        <f ca="1">IF(A119="","",'$Misc'!B$12&amp;",")</f>
        <v>1.15,</v>
      </c>
      <c r="O119" s="215" t="str">
        <f t="shared" ca="1" si="13"/>
        <v>DesignDayWithLimit,</v>
      </c>
      <c r="P119" s="221" t="str">
        <f t="shared" ca="1" si="12"/>
        <v>,</v>
      </c>
      <c r="Q119" s="222" t="e">
        <f ca="1">IF($B119="","",IF('$Data1'!P121&gt;0,MIN('$Data1'!P121,'$Data1'!K121)*'$Data1'!Y121/3.6,'$Data1'!K121*'$Data1'!Y121/3.6)/1000)</f>
        <v>#VALUE!</v>
      </c>
      <c r="R119" s="215" t="str">
        <f t="shared" ca="1" si="16"/>
        <v>,</v>
      </c>
      <c r="S119" s="215" t="str">
        <f t="shared" ca="1" si="16"/>
        <v>,</v>
      </c>
      <c r="T119" s="215" t="str">
        <f t="shared" ca="1" si="16"/>
        <v>,</v>
      </c>
      <c r="U119" s="215" t="str">
        <f t="shared" ca="1" si="16"/>
        <v>,</v>
      </c>
      <c r="V119" s="215" t="str">
        <f t="shared" ca="1" si="16"/>
        <v>,</v>
      </c>
      <c r="W119" s="215" t="str">
        <f t="shared" ca="1" si="16"/>
        <v>,</v>
      </c>
      <c r="X119" s="215" t="str">
        <f t="shared" ca="1" si="14"/>
        <v>;</v>
      </c>
      <c r="Y119" s="190"/>
      <c r="Z119" s="190"/>
      <c r="AA119" s="190"/>
      <c r="AB119" s="190"/>
    </row>
    <row r="120" spans="1:28" ht="15">
      <c r="A120" s="215" t="str">
        <f ca="1">IF('$Data1'!E122="","","SIZING:ZONE,")</f>
        <v>SIZING:ZONE,</v>
      </c>
      <c r="B120" s="215" t="str">
        <f ca="1">IF(A120="","",'$Data1'!E122&amp;",")</f>
        <v>1,</v>
      </c>
      <c r="C120" s="216" t="e">
        <f ca="1">IF($B120="","",VLOOKUP('$Data1'!$B122,SYSTEMS!$B$9:$H$100,4,1)&amp;",")</f>
        <v>#N/A</v>
      </c>
      <c r="D120" s="216" t="e">
        <f ca="1">IF($B120="","",VLOOKUP('$Data1'!$B122,SYSTEMS!$B$9:$H$100,6,1)&amp;",")</f>
        <v>#N/A</v>
      </c>
      <c r="E120" s="217" t="e">
        <f ca="1">IF($B120="","",VLOOKUP('$Data1'!$B122,SYSTEMS!$B$9:$H$100,5,1)&amp;",")</f>
        <v>#N/A</v>
      </c>
      <c r="F120" s="218" t="e">
        <f ca="1">IF($B120="","",VLOOKUP('$Data1'!$B122,SYSTEMS!$B$9:$H$100,7,1)&amp;",")</f>
        <v>#N/A</v>
      </c>
      <c r="G120" s="215" t="str">
        <f ca="1">IF($B120="","",IF(AND(N('$Data1'!V122)&gt;0,N('$Data1'!W122)&gt;0),"Sum,",IF(N('$Data1'!V122)&gt;0,"Flow/Person,",IF(N('$Data1'!U122&gt;0),"Flow/Area,",""))))</f>
        <v>Flow/Area,</v>
      </c>
      <c r="H120" s="219" t="str">
        <f ca="1">IF(OR($G120="Flow/Person,",$G120="Sum,"),N('$Data1'!V122)/1000,"")</f>
        <v/>
      </c>
      <c r="I120" s="215" t="str">
        <f t="shared" ca="1" si="11"/>
        <v>,</v>
      </c>
      <c r="J120" s="219">
        <f ca="1">IF($G120="Sum,",'$Data1'!W122/1000,IF($G120="Flow/Area,",MAX(N('$Data1'!W122)/1000,IF(N('$Data1'!P122)&gt;0,MIN(N('$Data1'!P122),N('$Data1'!K122))*N('$Data1'!U122)/3600,N('$Data1'!K122)*N('$Data1'!U122)/3600)),""))</f>
        <v>0</v>
      </c>
      <c r="K120" s="215" t="str">
        <f t="shared" ca="1" si="15"/>
        <v>,</v>
      </c>
      <c r="L120" s="215" t="str">
        <f t="shared" ca="1" si="15"/>
        <v>,</v>
      </c>
      <c r="M120" s="220" t="str">
        <f ca="1">IF(A120="","",'$Misc'!B$13&amp;",")</f>
        <v>1.15,</v>
      </c>
      <c r="N120" s="220" t="str">
        <f ca="1">IF(A120="","",'$Misc'!B$12&amp;",")</f>
        <v>1.15,</v>
      </c>
      <c r="O120" s="215" t="str">
        <f t="shared" ca="1" si="13"/>
        <v>DesignDayWithLimit,</v>
      </c>
      <c r="P120" s="221" t="str">
        <f t="shared" ca="1" si="12"/>
        <v>,</v>
      </c>
      <c r="Q120" s="222" t="e">
        <f ca="1">IF($B120="","",IF('$Data1'!P122&gt;0,MIN('$Data1'!P122,'$Data1'!K122)*'$Data1'!Y122/3.6,'$Data1'!K122*'$Data1'!Y122/3.6)/1000)</f>
        <v>#VALUE!</v>
      </c>
      <c r="R120" s="215" t="str">
        <f t="shared" ca="1" si="16"/>
        <v>,</v>
      </c>
      <c r="S120" s="215" t="str">
        <f t="shared" ca="1" si="16"/>
        <v>,</v>
      </c>
      <c r="T120" s="215" t="str">
        <f t="shared" ca="1" si="16"/>
        <v>,</v>
      </c>
      <c r="U120" s="215" t="str">
        <f t="shared" ca="1" si="16"/>
        <v>,</v>
      </c>
      <c r="V120" s="215" t="str">
        <f t="shared" ca="1" si="16"/>
        <v>,</v>
      </c>
      <c r="W120" s="215" t="str">
        <f t="shared" ca="1" si="16"/>
        <v>,</v>
      </c>
      <c r="X120" s="215" t="str">
        <f t="shared" ca="1" si="14"/>
        <v>;</v>
      </c>
      <c r="Y120" s="190"/>
      <c r="Z120" s="190"/>
      <c r="AA120" s="190"/>
      <c r="AB120" s="190"/>
    </row>
    <row r="121" spans="1:28" ht="15">
      <c r="A121" s="215" t="str">
        <f ca="1">IF('$Data1'!E123="","","SIZING:ZONE,")</f>
        <v>SIZING:ZONE,</v>
      </c>
      <c r="B121" s="215" t="str">
        <f ca="1">IF(A121="","",'$Data1'!E123&amp;",")</f>
        <v>1,</v>
      </c>
      <c r="C121" s="216" t="e">
        <f ca="1">IF($B121="","",VLOOKUP('$Data1'!$B123,SYSTEMS!$B$9:$H$100,4,1)&amp;",")</f>
        <v>#N/A</v>
      </c>
      <c r="D121" s="216" t="e">
        <f ca="1">IF($B121="","",VLOOKUP('$Data1'!$B123,SYSTEMS!$B$9:$H$100,6,1)&amp;",")</f>
        <v>#N/A</v>
      </c>
      <c r="E121" s="217" t="e">
        <f ca="1">IF($B121="","",VLOOKUP('$Data1'!$B123,SYSTEMS!$B$9:$H$100,5,1)&amp;",")</f>
        <v>#N/A</v>
      </c>
      <c r="F121" s="218" t="e">
        <f ca="1">IF($B121="","",VLOOKUP('$Data1'!$B123,SYSTEMS!$B$9:$H$100,7,1)&amp;",")</f>
        <v>#N/A</v>
      </c>
      <c r="G121" s="215" t="str">
        <f ca="1">IF($B121="","",IF(AND(N('$Data1'!V123)&gt;0,N('$Data1'!W123)&gt;0),"Sum,",IF(N('$Data1'!V123)&gt;0,"Flow/Person,",IF(N('$Data1'!U123&gt;0),"Flow/Area,",""))))</f>
        <v>Flow/Area,</v>
      </c>
      <c r="H121" s="219" t="str">
        <f ca="1">IF(OR($G121="Flow/Person,",$G121="Sum,"),N('$Data1'!V123)/1000,"")</f>
        <v/>
      </c>
      <c r="I121" s="215" t="str">
        <f t="shared" ca="1" si="11"/>
        <v>,</v>
      </c>
      <c r="J121" s="219">
        <f ca="1">IF($G121="Sum,",'$Data1'!W123/1000,IF($G121="Flow/Area,",MAX(N('$Data1'!W123)/1000,IF(N('$Data1'!P123)&gt;0,MIN(N('$Data1'!P123),N('$Data1'!K123))*N('$Data1'!U123)/3600,N('$Data1'!K123)*N('$Data1'!U123)/3600)),""))</f>
        <v>0</v>
      </c>
      <c r="K121" s="215" t="str">
        <f t="shared" ca="1" si="15"/>
        <v>,</v>
      </c>
      <c r="L121" s="215" t="str">
        <f t="shared" ca="1" si="15"/>
        <v>,</v>
      </c>
      <c r="M121" s="220" t="str">
        <f ca="1">IF(A121="","",'$Misc'!B$13&amp;",")</f>
        <v>1.15,</v>
      </c>
      <c r="N121" s="220" t="str">
        <f ca="1">IF(A121="","",'$Misc'!B$12&amp;",")</f>
        <v>1.15,</v>
      </c>
      <c r="O121" s="215" t="str">
        <f t="shared" ca="1" si="13"/>
        <v>DesignDayWithLimit,</v>
      </c>
      <c r="P121" s="221" t="str">
        <f t="shared" ca="1" si="12"/>
        <v>,</v>
      </c>
      <c r="Q121" s="222" t="e">
        <f ca="1">IF($B121="","",IF('$Data1'!P123&gt;0,MIN('$Data1'!P123,'$Data1'!K123)*'$Data1'!Y123/3.6,'$Data1'!K123*'$Data1'!Y123/3.6)/1000)</f>
        <v>#VALUE!</v>
      </c>
      <c r="R121" s="215" t="str">
        <f t="shared" ca="1" si="16"/>
        <v>,</v>
      </c>
      <c r="S121" s="215" t="str">
        <f t="shared" ca="1" si="16"/>
        <v>,</v>
      </c>
      <c r="T121" s="215" t="str">
        <f t="shared" ca="1" si="16"/>
        <v>,</v>
      </c>
      <c r="U121" s="215" t="str">
        <f t="shared" ca="1" si="16"/>
        <v>,</v>
      </c>
      <c r="V121" s="215" t="str">
        <f t="shared" ca="1" si="16"/>
        <v>,</v>
      </c>
      <c r="W121" s="215" t="str">
        <f t="shared" ca="1" si="16"/>
        <v>,</v>
      </c>
      <c r="X121" s="215" t="str">
        <f t="shared" ca="1" si="14"/>
        <v>;</v>
      </c>
      <c r="Y121" s="190"/>
      <c r="Z121" s="190"/>
      <c r="AA121" s="190"/>
      <c r="AB121" s="190"/>
    </row>
    <row r="122" spans="1:28" ht="15">
      <c r="A122" s="215" t="str">
        <f ca="1">IF('$Data1'!E124="","","SIZING:ZONE,")</f>
        <v>SIZING:ZONE,</v>
      </c>
      <c r="B122" s="215" t="str">
        <f ca="1">IF(A122="","",'$Data1'!E124&amp;",")</f>
        <v>1,</v>
      </c>
      <c r="C122" s="216" t="e">
        <f ca="1">IF($B122="","",VLOOKUP('$Data1'!$B124,SYSTEMS!$B$9:$H$100,4,1)&amp;",")</f>
        <v>#N/A</v>
      </c>
      <c r="D122" s="216" t="e">
        <f ca="1">IF($B122="","",VLOOKUP('$Data1'!$B124,SYSTEMS!$B$9:$H$100,6,1)&amp;",")</f>
        <v>#N/A</v>
      </c>
      <c r="E122" s="217" t="e">
        <f ca="1">IF($B122="","",VLOOKUP('$Data1'!$B124,SYSTEMS!$B$9:$H$100,5,1)&amp;",")</f>
        <v>#N/A</v>
      </c>
      <c r="F122" s="218" t="e">
        <f ca="1">IF($B122="","",VLOOKUP('$Data1'!$B124,SYSTEMS!$B$9:$H$100,7,1)&amp;",")</f>
        <v>#N/A</v>
      </c>
      <c r="G122" s="215" t="str">
        <f ca="1">IF($B122="","",IF(AND(N('$Data1'!V124)&gt;0,N('$Data1'!W124)&gt;0),"Sum,",IF(N('$Data1'!V124)&gt;0,"Flow/Person,",IF(N('$Data1'!U124&gt;0),"Flow/Area,",""))))</f>
        <v>Flow/Area,</v>
      </c>
      <c r="H122" s="219" t="str">
        <f ca="1">IF(OR($G122="Flow/Person,",$G122="Sum,"),N('$Data1'!V124)/1000,"")</f>
        <v/>
      </c>
      <c r="I122" s="215" t="str">
        <f t="shared" ca="1" si="11"/>
        <v>,</v>
      </c>
      <c r="J122" s="219">
        <f ca="1">IF($G122="Sum,",'$Data1'!W124/1000,IF($G122="Flow/Area,",MAX(N('$Data1'!W124)/1000,IF(N('$Data1'!P124)&gt;0,MIN(N('$Data1'!P124),N('$Data1'!K124))*N('$Data1'!U124)/3600,N('$Data1'!K124)*N('$Data1'!U124)/3600)),""))</f>
        <v>0</v>
      </c>
      <c r="K122" s="215" t="str">
        <f t="shared" ca="1" si="15"/>
        <v>,</v>
      </c>
      <c r="L122" s="215" t="str">
        <f t="shared" ca="1" si="15"/>
        <v>,</v>
      </c>
      <c r="M122" s="220" t="str">
        <f ca="1">IF(A122="","",'$Misc'!B$13&amp;",")</f>
        <v>1.15,</v>
      </c>
      <c r="N122" s="220" t="str">
        <f ca="1">IF(A122="","",'$Misc'!B$12&amp;",")</f>
        <v>1.15,</v>
      </c>
      <c r="O122" s="215" t="str">
        <f t="shared" ca="1" si="13"/>
        <v>DesignDayWithLimit,</v>
      </c>
      <c r="P122" s="221" t="str">
        <f t="shared" ca="1" si="12"/>
        <v>,</v>
      </c>
      <c r="Q122" s="222" t="e">
        <f ca="1">IF($B122="","",IF('$Data1'!P124&gt;0,MIN('$Data1'!P124,'$Data1'!K124)*'$Data1'!Y124/3.6,'$Data1'!K124*'$Data1'!Y124/3.6)/1000)</f>
        <v>#VALUE!</v>
      </c>
      <c r="R122" s="215" t="str">
        <f t="shared" ca="1" si="16"/>
        <v>,</v>
      </c>
      <c r="S122" s="215" t="str">
        <f t="shared" ca="1" si="16"/>
        <v>,</v>
      </c>
      <c r="T122" s="215" t="str">
        <f t="shared" ca="1" si="16"/>
        <v>,</v>
      </c>
      <c r="U122" s="215" t="str">
        <f t="shared" ca="1" si="16"/>
        <v>,</v>
      </c>
      <c r="V122" s="215" t="str">
        <f t="shared" ca="1" si="16"/>
        <v>,</v>
      </c>
      <c r="W122" s="215" t="str">
        <f t="shared" ca="1" si="16"/>
        <v>,</v>
      </c>
      <c r="X122" s="215" t="str">
        <f t="shared" ca="1" si="14"/>
        <v>;</v>
      </c>
      <c r="Y122" s="190"/>
      <c r="Z122" s="190"/>
      <c r="AA122" s="190"/>
      <c r="AB122" s="190"/>
    </row>
    <row r="123" spans="1:28" ht="15">
      <c r="A123" s="215" t="str">
        <f ca="1">IF('$Data1'!E125="","","SIZING:ZONE,")</f>
        <v>SIZING:ZONE,</v>
      </c>
      <c r="B123" s="215" t="str">
        <f ca="1">IF(A123="","",'$Data1'!E125&amp;",")</f>
        <v>1,</v>
      </c>
      <c r="C123" s="216" t="e">
        <f ca="1">IF($B123="","",VLOOKUP('$Data1'!$B125,SYSTEMS!$B$9:$H$100,4,1)&amp;",")</f>
        <v>#N/A</v>
      </c>
      <c r="D123" s="216" t="e">
        <f ca="1">IF($B123="","",VLOOKUP('$Data1'!$B125,SYSTEMS!$B$9:$H$100,6,1)&amp;",")</f>
        <v>#N/A</v>
      </c>
      <c r="E123" s="217" t="e">
        <f ca="1">IF($B123="","",VLOOKUP('$Data1'!$B125,SYSTEMS!$B$9:$H$100,5,1)&amp;",")</f>
        <v>#N/A</v>
      </c>
      <c r="F123" s="218" t="e">
        <f ca="1">IF($B123="","",VLOOKUP('$Data1'!$B125,SYSTEMS!$B$9:$H$100,7,1)&amp;",")</f>
        <v>#N/A</v>
      </c>
      <c r="G123" s="215" t="str">
        <f ca="1">IF($B123="","",IF(AND(N('$Data1'!V125)&gt;0,N('$Data1'!W125)&gt;0),"Sum,",IF(N('$Data1'!V125)&gt;0,"Flow/Person,",IF(N('$Data1'!U125&gt;0),"Flow/Area,",""))))</f>
        <v>Flow/Area,</v>
      </c>
      <c r="H123" s="219" t="str">
        <f ca="1">IF(OR($G123="Flow/Person,",$G123="Sum,"),N('$Data1'!V125)/1000,"")</f>
        <v/>
      </c>
      <c r="I123" s="215" t="str">
        <f t="shared" ca="1" si="11"/>
        <v>,</v>
      </c>
      <c r="J123" s="219">
        <f ca="1">IF($G123="Sum,",'$Data1'!W125/1000,IF($G123="Flow/Area,",MAX(N('$Data1'!W125)/1000,IF(N('$Data1'!P125)&gt;0,MIN(N('$Data1'!P125),N('$Data1'!K125))*N('$Data1'!U125)/3600,N('$Data1'!K125)*N('$Data1'!U125)/3600)),""))</f>
        <v>0</v>
      </c>
      <c r="K123" s="215" t="str">
        <f t="shared" ca="1" si="15"/>
        <v>,</v>
      </c>
      <c r="L123" s="215" t="str">
        <f t="shared" ca="1" si="15"/>
        <v>,</v>
      </c>
      <c r="M123" s="220" t="str">
        <f ca="1">IF(A123="","",'$Misc'!B$13&amp;",")</f>
        <v>1.15,</v>
      </c>
      <c r="N123" s="220" t="str">
        <f ca="1">IF(A123="","",'$Misc'!B$12&amp;",")</f>
        <v>1.15,</v>
      </c>
      <c r="O123" s="215" t="str">
        <f t="shared" ca="1" si="13"/>
        <v>DesignDayWithLimit,</v>
      </c>
      <c r="P123" s="221" t="str">
        <f t="shared" ca="1" si="12"/>
        <v>,</v>
      </c>
      <c r="Q123" s="222" t="e">
        <f ca="1">IF($B123="","",IF('$Data1'!P125&gt;0,MIN('$Data1'!P125,'$Data1'!K125)*'$Data1'!Y125/3.6,'$Data1'!K125*'$Data1'!Y125/3.6)/1000)</f>
        <v>#VALUE!</v>
      </c>
      <c r="R123" s="215" t="str">
        <f t="shared" ca="1" si="16"/>
        <v>,</v>
      </c>
      <c r="S123" s="215" t="str">
        <f t="shared" ca="1" si="16"/>
        <v>,</v>
      </c>
      <c r="T123" s="215" t="str">
        <f t="shared" ca="1" si="16"/>
        <v>,</v>
      </c>
      <c r="U123" s="215" t="str">
        <f t="shared" ca="1" si="16"/>
        <v>,</v>
      </c>
      <c r="V123" s="215" t="str">
        <f t="shared" ca="1" si="16"/>
        <v>,</v>
      </c>
      <c r="W123" s="215" t="str">
        <f t="shared" ca="1" si="16"/>
        <v>,</v>
      </c>
      <c r="X123" s="215" t="str">
        <f t="shared" ca="1" si="14"/>
        <v>;</v>
      </c>
      <c r="Y123" s="190"/>
      <c r="Z123" s="190"/>
      <c r="AA123" s="190"/>
      <c r="AB123" s="190"/>
    </row>
    <row r="124" spans="1:28" ht="15">
      <c r="A124" s="215" t="str">
        <f ca="1">IF('$Data1'!E126="","","SIZING:ZONE,")</f>
        <v>SIZING:ZONE,</v>
      </c>
      <c r="B124" s="215" t="str">
        <f ca="1">IF(A124="","",'$Data1'!E126&amp;",")</f>
        <v>1,</v>
      </c>
      <c r="C124" s="216" t="e">
        <f ca="1">IF($B124="","",VLOOKUP('$Data1'!$B126,SYSTEMS!$B$9:$H$100,4,1)&amp;",")</f>
        <v>#N/A</v>
      </c>
      <c r="D124" s="216" t="e">
        <f ca="1">IF($B124="","",VLOOKUP('$Data1'!$B126,SYSTEMS!$B$9:$H$100,6,1)&amp;",")</f>
        <v>#N/A</v>
      </c>
      <c r="E124" s="217" t="e">
        <f ca="1">IF($B124="","",VLOOKUP('$Data1'!$B126,SYSTEMS!$B$9:$H$100,5,1)&amp;",")</f>
        <v>#N/A</v>
      </c>
      <c r="F124" s="218" t="e">
        <f ca="1">IF($B124="","",VLOOKUP('$Data1'!$B126,SYSTEMS!$B$9:$H$100,7,1)&amp;",")</f>
        <v>#N/A</v>
      </c>
      <c r="G124" s="215" t="str">
        <f ca="1">IF($B124="","",IF(AND(N('$Data1'!V126)&gt;0,N('$Data1'!W126)&gt;0),"Sum,",IF(N('$Data1'!V126)&gt;0,"Flow/Person,",IF(N('$Data1'!U126&gt;0),"Flow/Area,",""))))</f>
        <v>Flow/Area,</v>
      </c>
      <c r="H124" s="219" t="str">
        <f ca="1">IF(OR($G124="Flow/Person,",$G124="Sum,"),N('$Data1'!V126)/1000,"")</f>
        <v/>
      </c>
      <c r="I124" s="215" t="str">
        <f t="shared" ca="1" si="11"/>
        <v>,</v>
      </c>
      <c r="J124" s="219">
        <f ca="1">IF($G124="Sum,",'$Data1'!W126/1000,IF($G124="Flow/Area,",MAX(N('$Data1'!W126)/1000,IF(N('$Data1'!P126)&gt;0,MIN(N('$Data1'!P126),N('$Data1'!K126))*N('$Data1'!U126)/3600,N('$Data1'!K126)*N('$Data1'!U126)/3600)),""))</f>
        <v>0</v>
      </c>
      <c r="K124" s="215" t="str">
        <f t="shared" ca="1" si="15"/>
        <v>,</v>
      </c>
      <c r="L124" s="215" t="str">
        <f t="shared" ca="1" si="15"/>
        <v>,</v>
      </c>
      <c r="M124" s="220" t="str">
        <f ca="1">IF(A124="","",'$Misc'!B$13&amp;",")</f>
        <v>1.15,</v>
      </c>
      <c r="N124" s="220" t="str">
        <f ca="1">IF(A124="","",'$Misc'!B$12&amp;",")</f>
        <v>1.15,</v>
      </c>
      <c r="O124" s="215" t="str">
        <f t="shared" ca="1" si="13"/>
        <v>DesignDayWithLimit,</v>
      </c>
      <c r="P124" s="221" t="str">
        <f t="shared" ca="1" si="12"/>
        <v>,</v>
      </c>
      <c r="Q124" s="222" t="e">
        <f ca="1">IF($B124="","",IF('$Data1'!P126&gt;0,MIN('$Data1'!P126,'$Data1'!K126)*'$Data1'!Y126/3.6,'$Data1'!K126*'$Data1'!Y126/3.6)/1000)</f>
        <v>#VALUE!</v>
      </c>
      <c r="R124" s="215" t="str">
        <f t="shared" ca="1" si="16"/>
        <v>,</v>
      </c>
      <c r="S124" s="215" t="str">
        <f t="shared" ca="1" si="16"/>
        <v>,</v>
      </c>
      <c r="T124" s="215" t="str">
        <f t="shared" ca="1" si="16"/>
        <v>,</v>
      </c>
      <c r="U124" s="215" t="str">
        <f t="shared" ca="1" si="16"/>
        <v>,</v>
      </c>
      <c r="V124" s="215" t="str">
        <f t="shared" ca="1" si="16"/>
        <v>,</v>
      </c>
      <c r="W124" s="215" t="str">
        <f t="shared" ca="1" si="16"/>
        <v>,</v>
      </c>
      <c r="X124" s="215" t="str">
        <f t="shared" ca="1" si="14"/>
        <v>;</v>
      </c>
      <c r="Y124" s="190"/>
      <c r="Z124" s="190"/>
      <c r="AA124" s="190"/>
      <c r="AB124" s="190"/>
    </row>
    <row r="125" spans="1:28" ht="15">
      <c r="A125" s="215" t="str">
        <f ca="1">IF('$Data1'!E127="","","SIZING:ZONE,")</f>
        <v>SIZING:ZONE,</v>
      </c>
      <c r="B125" s="215" t="str">
        <f ca="1">IF(A125="","",'$Data1'!E127&amp;",")</f>
        <v>1,</v>
      </c>
      <c r="C125" s="216" t="e">
        <f ca="1">IF($B125="","",VLOOKUP('$Data1'!$B127,SYSTEMS!$B$9:$H$100,4,1)&amp;",")</f>
        <v>#N/A</v>
      </c>
      <c r="D125" s="216" t="e">
        <f ca="1">IF($B125="","",VLOOKUP('$Data1'!$B127,SYSTEMS!$B$9:$H$100,6,1)&amp;",")</f>
        <v>#N/A</v>
      </c>
      <c r="E125" s="217" t="e">
        <f ca="1">IF($B125="","",VLOOKUP('$Data1'!$B127,SYSTEMS!$B$9:$H$100,5,1)&amp;",")</f>
        <v>#N/A</v>
      </c>
      <c r="F125" s="218" t="e">
        <f ca="1">IF($B125="","",VLOOKUP('$Data1'!$B127,SYSTEMS!$B$9:$H$100,7,1)&amp;",")</f>
        <v>#N/A</v>
      </c>
      <c r="G125" s="215" t="str">
        <f ca="1">IF($B125="","",IF(AND(N('$Data1'!V127)&gt;0,N('$Data1'!W127)&gt;0),"Sum,",IF(N('$Data1'!V127)&gt;0,"Flow/Person,",IF(N('$Data1'!U127&gt;0),"Flow/Area,",""))))</f>
        <v>Flow/Area,</v>
      </c>
      <c r="H125" s="219" t="str">
        <f ca="1">IF(OR($G125="Flow/Person,",$G125="Sum,"),N('$Data1'!V127)/1000,"")</f>
        <v/>
      </c>
      <c r="I125" s="215" t="str">
        <f t="shared" ca="1" si="11"/>
        <v>,</v>
      </c>
      <c r="J125" s="219">
        <f ca="1">IF($G125="Sum,",'$Data1'!W127/1000,IF($G125="Flow/Area,",MAX(N('$Data1'!W127)/1000,IF(N('$Data1'!P127)&gt;0,MIN(N('$Data1'!P127),N('$Data1'!K127))*N('$Data1'!U127)/3600,N('$Data1'!K127)*N('$Data1'!U127)/3600)),""))</f>
        <v>0</v>
      </c>
      <c r="K125" s="215" t="str">
        <f t="shared" ca="1" si="15"/>
        <v>,</v>
      </c>
      <c r="L125" s="215" t="str">
        <f t="shared" ca="1" si="15"/>
        <v>,</v>
      </c>
      <c r="M125" s="220" t="str">
        <f ca="1">IF(A125="","",'$Misc'!B$13&amp;",")</f>
        <v>1.15,</v>
      </c>
      <c r="N125" s="220" t="str">
        <f ca="1">IF(A125="","",'$Misc'!B$12&amp;",")</f>
        <v>1.15,</v>
      </c>
      <c r="O125" s="215" t="str">
        <f t="shared" ca="1" si="13"/>
        <v>DesignDayWithLimit,</v>
      </c>
      <c r="P125" s="221" t="str">
        <f t="shared" ca="1" si="12"/>
        <v>,</v>
      </c>
      <c r="Q125" s="222" t="e">
        <f ca="1">IF($B125="","",IF('$Data1'!P127&gt;0,MIN('$Data1'!P127,'$Data1'!K127)*'$Data1'!Y127/3.6,'$Data1'!K127*'$Data1'!Y127/3.6)/1000)</f>
        <v>#VALUE!</v>
      </c>
      <c r="R125" s="215" t="str">
        <f t="shared" ca="1" si="16"/>
        <v>,</v>
      </c>
      <c r="S125" s="215" t="str">
        <f t="shared" ca="1" si="16"/>
        <v>,</v>
      </c>
      <c r="T125" s="215" t="str">
        <f t="shared" ca="1" si="16"/>
        <v>,</v>
      </c>
      <c r="U125" s="215" t="str">
        <f t="shared" ca="1" si="16"/>
        <v>,</v>
      </c>
      <c r="V125" s="215" t="str">
        <f t="shared" ca="1" si="16"/>
        <v>,</v>
      </c>
      <c r="W125" s="215" t="str">
        <f t="shared" ca="1" si="16"/>
        <v>,</v>
      </c>
      <c r="X125" s="215" t="str">
        <f t="shared" ca="1" si="14"/>
        <v>;</v>
      </c>
      <c r="Y125" s="190"/>
      <c r="Z125" s="190"/>
      <c r="AA125" s="190"/>
      <c r="AB125" s="190"/>
    </row>
    <row r="126" spans="1:28" ht="15">
      <c r="A126" s="215" t="str">
        <f ca="1">IF('$Data1'!E128="","","SIZING:ZONE,")</f>
        <v>SIZING:ZONE,</v>
      </c>
      <c r="B126" s="215" t="str">
        <f ca="1">IF(A126="","",'$Data1'!E128&amp;",")</f>
        <v>1,</v>
      </c>
      <c r="C126" s="216" t="e">
        <f ca="1">IF($B126="","",VLOOKUP('$Data1'!$B128,SYSTEMS!$B$9:$H$100,4,1)&amp;",")</f>
        <v>#N/A</v>
      </c>
      <c r="D126" s="216" t="e">
        <f ca="1">IF($B126="","",VLOOKUP('$Data1'!$B128,SYSTEMS!$B$9:$H$100,6,1)&amp;",")</f>
        <v>#N/A</v>
      </c>
      <c r="E126" s="217" t="e">
        <f ca="1">IF($B126="","",VLOOKUP('$Data1'!$B128,SYSTEMS!$B$9:$H$100,5,1)&amp;",")</f>
        <v>#N/A</v>
      </c>
      <c r="F126" s="218" t="e">
        <f ca="1">IF($B126="","",VLOOKUP('$Data1'!$B128,SYSTEMS!$B$9:$H$100,7,1)&amp;",")</f>
        <v>#N/A</v>
      </c>
      <c r="G126" s="215" t="str">
        <f ca="1">IF($B126="","",IF(AND(N('$Data1'!V128)&gt;0,N('$Data1'!W128)&gt;0),"Sum,",IF(N('$Data1'!V128)&gt;0,"Flow/Person,",IF(N('$Data1'!U128&gt;0),"Flow/Area,",""))))</f>
        <v>Flow/Area,</v>
      </c>
      <c r="H126" s="219" t="str">
        <f ca="1">IF(OR($G126="Flow/Person,",$G126="Sum,"),N('$Data1'!V128)/1000,"")</f>
        <v/>
      </c>
      <c r="I126" s="215" t="str">
        <f t="shared" ca="1" si="11"/>
        <v>,</v>
      </c>
      <c r="J126" s="219">
        <f ca="1">IF($G126="Sum,",'$Data1'!W128/1000,IF($G126="Flow/Area,",MAX(N('$Data1'!W128)/1000,IF(N('$Data1'!P128)&gt;0,MIN(N('$Data1'!P128),N('$Data1'!K128))*N('$Data1'!U128)/3600,N('$Data1'!K128)*N('$Data1'!U128)/3600)),""))</f>
        <v>0</v>
      </c>
      <c r="K126" s="215" t="str">
        <f t="shared" ca="1" si="15"/>
        <v>,</v>
      </c>
      <c r="L126" s="215" t="str">
        <f t="shared" ca="1" si="15"/>
        <v>,</v>
      </c>
      <c r="M126" s="220" t="str">
        <f ca="1">IF(A126="","",'$Misc'!B$13&amp;",")</f>
        <v>1.15,</v>
      </c>
      <c r="N126" s="220" t="str">
        <f ca="1">IF(A126="","",'$Misc'!B$12&amp;",")</f>
        <v>1.15,</v>
      </c>
      <c r="O126" s="215" t="str">
        <f t="shared" ca="1" si="13"/>
        <v>DesignDayWithLimit,</v>
      </c>
      <c r="P126" s="221" t="str">
        <f t="shared" ca="1" si="12"/>
        <v>,</v>
      </c>
      <c r="Q126" s="222" t="e">
        <f ca="1">IF($B126="","",IF('$Data1'!P128&gt;0,MIN('$Data1'!P128,'$Data1'!K128)*'$Data1'!Y128/3.6,'$Data1'!K128*'$Data1'!Y128/3.6)/1000)</f>
        <v>#VALUE!</v>
      </c>
      <c r="R126" s="215" t="str">
        <f t="shared" ca="1" si="16"/>
        <v>,</v>
      </c>
      <c r="S126" s="215" t="str">
        <f t="shared" ca="1" si="16"/>
        <v>,</v>
      </c>
      <c r="T126" s="215" t="str">
        <f t="shared" ca="1" si="16"/>
        <v>,</v>
      </c>
      <c r="U126" s="215" t="str">
        <f t="shared" ca="1" si="16"/>
        <v>,</v>
      </c>
      <c r="V126" s="215" t="str">
        <f t="shared" ca="1" si="16"/>
        <v>,</v>
      </c>
      <c r="W126" s="215" t="str">
        <f t="shared" ca="1" si="16"/>
        <v>,</v>
      </c>
      <c r="X126" s="215" t="str">
        <f t="shared" ca="1" si="14"/>
        <v>;</v>
      </c>
      <c r="Y126" s="190"/>
      <c r="Z126" s="190"/>
      <c r="AA126" s="190"/>
      <c r="AB126" s="190"/>
    </row>
    <row r="127" spans="1:28" ht="15">
      <c r="A127" s="215" t="str">
        <f ca="1">IF('$Data1'!E129="","","SIZING:ZONE,")</f>
        <v>SIZING:ZONE,</v>
      </c>
      <c r="B127" s="215" t="str">
        <f ca="1">IF(A127="","",'$Data1'!E129&amp;",")</f>
        <v>1,</v>
      </c>
      <c r="C127" s="216" t="e">
        <f ca="1">IF($B127="","",VLOOKUP('$Data1'!$B129,SYSTEMS!$B$9:$H$100,4,1)&amp;",")</f>
        <v>#N/A</v>
      </c>
      <c r="D127" s="216" t="e">
        <f ca="1">IF($B127="","",VLOOKUP('$Data1'!$B129,SYSTEMS!$B$9:$H$100,6,1)&amp;",")</f>
        <v>#N/A</v>
      </c>
      <c r="E127" s="217" t="e">
        <f ca="1">IF($B127="","",VLOOKUP('$Data1'!$B129,SYSTEMS!$B$9:$H$100,5,1)&amp;",")</f>
        <v>#N/A</v>
      </c>
      <c r="F127" s="218" t="e">
        <f ca="1">IF($B127="","",VLOOKUP('$Data1'!$B129,SYSTEMS!$B$9:$H$100,7,1)&amp;",")</f>
        <v>#N/A</v>
      </c>
      <c r="G127" s="215" t="str">
        <f ca="1">IF($B127="","",IF(AND(N('$Data1'!V129)&gt;0,N('$Data1'!W129)&gt;0),"Sum,",IF(N('$Data1'!V129)&gt;0,"Flow/Person,",IF(N('$Data1'!U129&gt;0),"Flow/Area,",""))))</f>
        <v>Flow/Area,</v>
      </c>
      <c r="H127" s="219" t="str">
        <f ca="1">IF(OR($G127="Flow/Person,",$G127="Sum,"),N('$Data1'!V129)/1000,"")</f>
        <v/>
      </c>
      <c r="I127" s="215" t="str">
        <f t="shared" ca="1" si="11"/>
        <v>,</v>
      </c>
      <c r="J127" s="219">
        <f ca="1">IF($G127="Sum,",'$Data1'!W129/1000,IF($G127="Flow/Area,",MAX(N('$Data1'!W129)/1000,IF(N('$Data1'!P129)&gt;0,MIN(N('$Data1'!P129),N('$Data1'!K129))*N('$Data1'!U129)/3600,N('$Data1'!K129)*N('$Data1'!U129)/3600)),""))</f>
        <v>0</v>
      </c>
      <c r="K127" s="215" t="str">
        <f t="shared" ca="1" si="15"/>
        <v>,</v>
      </c>
      <c r="L127" s="215" t="str">
        <f t="shared" ca="1" si="15"/>
        <v>,</v>
      </c>
      <c r="M127" s="220" t="str">
        <f ca="1">IF(A127="","",'$Misc'!B$13&amp;",")</f>
        <v>1.15,</v>
      </c>
      <c r="N127" s="220" t="str">
        <f ca="1">IF(A127="","",'$Misc'!B$12&amp;",")</f>
        <v>1.15,</v>
      </c>
      <c r="O127" s="215" t="str">
        <f t="shared" ca="1" si="13"/>
        <v>DesignDayWithLimit,</v>
      </c>
      <c r="P127" s="221" t="str">
        <f t="shared" ca="1" si="12"/>
        <v>,</v>
      </c>
      <c r="Q127" s="222" t="e">
        <f ca="1">IF($B127="","",IF('$Data1'!P129&gt;0,MIN('$Data1'!P129,'$Data1'!K129)*'$Data1'!Y129/3.6,'$Data1'!K129*'$Data1'!Y129/3.6)/1000)</f>
        <v>#VALUE!</v>
      </c>
      <c r="R127" s="215" t="str">
        <f t="shared" ca="1" si="16"/>
        <v>,</v>
      </c>
      <c r="S127" s="215" t="str">
        <f t="shared" ca="1" si="16"/>
        <v>,</v>
      </c>
      <c r="T127" s="215" t="str">
        <f t="shared" ca="1" si="16"/>
        <v>,</v>
      </c>
      <c r="U127" s="215" t="str">
        <f t="shared" ca="1" si="16"/>
        <v>,</v>
      </c>
      <c r="V127" s="215" t="str">
        <f t="shared" ca="1" si="16"/>
        <v>,</v>
      </c>
      <c r="W127" s="215" t="str">
        <f t="shared" ca="1" si="16"/>
        <v>,</v>
      </c>
      <c r="X127" s="215" t="str">
        <f t="shared" ca="1" si="14"/>
        <v>;</v>
      </c>
      <c r="Y127" s="190"/>
      <c r="Z127" s="190"/>
      <c r="AA127" s="190"/>
      <c r="AB127" s="190"/>
    </row>
    <row r="128" spans="1:28" ht="15">
      <c r="A128" s="215" t="str">
        <f ca="1">IF('$Data1'!E130="","","SIZING:ZONE,")</f>
        <v>SIZING:ZONE,</v>
      </c>
      <c r="B128" s="215" t="str">
        <f ca="1">IF(A128="","",'$Data1'!E130&amp;",")</f>
        <v>1,</v>
      </c>
      <c r="C128" s="216" t="e">
        <f ca="1">IF($B128="","",VLOOKUP('$Data1'!$B130,SYSTEMS!$B$9:$H$100,4,1)&amp;",")</f>
        <v>#N/A</v>
      </c>
      <c r="D128" s="216" t="e">
        <f ca="1">IF($B128="","",VLOOKUP('$Data1'!$B130,SYSTEMS!$B$9:$H$100,6,1)&amp;",")</f>
        <v>#N/A</v>
      </c>
      <c r="E128" s="217" t="e">
        <f ca="1">IF($B128="","",VLOOKUP('$Data1'!$B130,SYSTEMS!$B$9:$H$100,5,1)&amp;",")</f>
        <v>#N/A</v>
      </c>
      <c r="F128" s="218" t="e">
        <f ca="1">IF($B128="","",VLOOKUP('$Data1'!$B130,SYSTEMS!$B$9:$H$100,7,1)&amp;",")</f>
        <v>#N/A</v>
      </c>
      <c r="G128" s="215" t="str">
        <f ca="1">IF($B128="","",IF(AND(N('$Data1'!V130)&gt;0,N('$Data1'!W130)&gt;0),"Sum,",IF(N('$Data1'!V130)&gt;0,"Flow/Person,",IF(N('$Data1'!U130&gt;0),"Flow/Area,",""))))</f>
        <v>Flow/Area,</v>
      </c>
      <c r="H128" s="219" t="str">
        <f ca="1">IF(OR($G128="Flow/Person,",$G128="Sum,"),N('$Data1'!V130)/1000,"")</f>
        <v/>
      </c>
      <c r="I128" s="215" t="str">
        <f t="shared" ca="1" si="11"/>
        <v>,</v>
      </c>
      <c r="J128" s="219">
        <f ca="1">IF($G128="Sum,",'$Data1'!W130/1000,IF($G128="Flow/Area,",MAX(N('$Data1'!W130)/1000,IF(N('$Data1'!P130)&gt;0,MIN(N('$Data1'!P130),N('$Data1'!K130))*N('$Data1'!U130)/3600,N('$Data1'!K130)*N('$Data1'!U130)/3600)),""))</f>
        <v>0</v>
      </c>
      <c r="K128" s="215" t="str">
        <f t="shared" ca="1" si="15"/>
        <v>,</v>
      </c>
      <c r="L128" s="215" t="str">
        <f t="shared" ca="1" si="15"/>
        <v>,</v>
      </c>
      <c r="M128" s="220" t="str">
        <f ca="1">IF(A128="","",'$Misc'!B$13&amp;",")</f>
        <v>1.15,</v>
      </c>
      <c r="N128" s="220" t="str">
        <f ca="1">IF(A128="","",'$Misc'!B$12&amp;",")</f>
        <v>1.15,</v>
      </c>
      <c r="O128" s="215" t="str">
        <f t="shared" ca="1" si="13"/>
        <v>DesignDayWithLimit,</v>
      </c>
      <c r="P128" s="221" t="str">
        <f t="shared" ca="1" si="12"/>
        <v>,</v>
      </c>
      <c r="Q128" s="222" t="e">
        <f ca="1">IF($B128="","",IF('$Data1'!P130&gt;0,MIN('$Data1'!P130,'$Data1'!K130)*'$Data1'!Y130/3.6,'$Data1'!K130*'$Data1'!Y130/3.6)/1000)</f>
        <v>#VALUE!</v>
      </c>
      <c r="R128" s="215" t="str">
        <f t="shared" ca="1" si="16"/>
        <v>,</v>
      </c>
      <c r="S128" s="215" t="str">
        <f t="shared" ca="1" si="16"/>
        <v>,</v>
      </c>
      <c r="T128" s="215" t="str">
        <f t="shared" ca="1" si="16"/>
        <v>,</v>
      </c>
      <c r="U128" s="215" t="str">
        <f t="shared" ca="1" si="16"/>
        <v>,</v>
      </c>
      <c r="V128" s="215" t="str">
        <f t="shared" ca="1" si="16"/>
        <v>,</v>
      </c>
      <c r="W128" s="215" t="str">
        <f t="shared" ca="1" si="16"/>
        <v>,</v>
      </c>
      <c r="X128" s="215" t="str">
        <f t="shared" ca="1" si="14"/>
        <v>;</v>
      </c>
      <c r="Y128" s="190"/>
      <c r="Z128" s="190"/>
      <c r="AA128" s="190"/>
      <c r="AB128" s="190"/>
    </row>
    <row r="129" spans="1:28" ht="15">
      <c r="A129" s="215" t="str">
        <f ca="1">IF('$Data1'!E131="","","SIZING:ZONE,")</f>
        <v>SIZING:ZONE,</v>
      </c>
      <c r="B129" s="215" t="str">
        <f ca="1">IF(A129="","",'$Data1'!E131&amp;",")</f>
        <v>1,</v>
      </c>
      <c r="C129" s="216" t="e">
        <f ca="1">IF($B129="","",VLOOKUP('$Data1'!$B131,SYSTEMS!$B$9:$H$100,4,1)&amp;",")</f>
        <v>#N/A</v>
      </c>
      <c r="D129" s="216" t="e">
        <f ca="1">IF($B129="","",VLOOKUP('$Data1'!$B131,SYSTEMS!$B$9:$H$100,6,1)&amp;",")</f>
        <v>#N/A</v>
      </c>
      <c r="E129" s="217" t="e">
        <f ca="1">IF($B129="","",VLOOKUP('$Data1'!$B131,SYSTEMS!$B$9:$H$100,5,1)&amp;",")</f>
        <v>#N/A</v>
      </c>
      <c r="F129" s="218" t="e">
        <f ca="1">IF($B129="","",VLOOKUP('$Data1'!$B131,SYSTEMS!$B$9:$H$100,7,1)&amp;",")</f>
        <v>#N/A</v>
      </c>
      <c r="G129" s="215" t="str">
        <f ca="1">IF($B129="","",IF(AND(N('$Data1'!V131)&gt;0,N('$Data1'!W131)&gt;0),"Sum,",IF(N('$Data1'!V131)&gt;0,"Flow/Person,",IF(N('$Data1'!U131&gt;0),"Flow/Area,",""))))</f>
        <v>Flow/Area,</v>
      </c>
      <c r="H129" s="219" t="str">
        <f ca="1">IF(OR($G129="Flow/Person,",$G129="Sum,"),N('$Data1'!V131)/1000,"")</f>
        <v/>
      </c>
      <c r="I129" s="215" t="str">
        <f t="shared" ca="1" si="11"/>
        <v>,</v>
      </c>
      <c r="J129" s="219">
        <f ca="1">IF($G129="Sum,",'$Data1'!W131/1000,IF($G129="Flow/Area,",MAX(N('$Data1'!W131)/1000,IF(N('$Data1'!P131)&gt;0,MIN(N('$Data1'!P131),N('$Data1'!K131))*N('$Data1'!U131)/3600,N('$Data1'!K131)*N('$Data1'!U131)/3600)),""))</f>
        <v>0</v>
      </c>
      <c r="K129" s="215" t="str">
        <f t="shared" ca="1" si="15"/>
        <v>,</v>
      </c>
      <c r="L129" s="215" t="str">
        <f t="shared" ca="1" si="15"/>
        <v>,</v>
      </c>
      <c r="M129" s="220" t="str">
        <f ca="1">IF(A129="","",'$Misc'!B$13&amp;",")</f>
        <v>1.15,</v>
      </c>
      <c r="N129" s="220" t="str">
        <f ca="1">IF(A129="","",'$Misc'!B$12&amp;",")</f>
        <v>1.15,</v>
      </c>
      <c r="O129" s="215" t="str">
        <f t="shared" ca="1" si="13"/>
        <v>DesignDayWithLimit,</v>
      </c>
      <c r="P129" s="221" t="str">
        <f t="shared" ca="1" si="12"/>
        <v>,</v>
      </c>
      <c r="Q129" s="222" t="e">
        <f ca="1">IF($B129="","",IF('$Data1'!P131&gt;0,MIN('$Data1'!P131,'$Data1'!K131)*'$Data1'!Y131/3.6,'$Data1'!K131*'$Data1'!Y131/3.6)/1000)</f>
        <v>#VALUE!</v>
      </c>
      <c r="R129" s="215" t="str">
        <f t="shared" ca="1" si="16"/>
        <v>,</v>
      </c>
      <c r="S129" s="215" t="str">
        <f t="shared" ca="1" si="16"/>
        <v>,</v>
      </c>
      <c r="T129" s="215" t="str">
        <f t="shared" ca="1" si="16"/>
        <v>,</v>
      </c>
      <c r="U129" s="215" t="str">
        <f t="shared" ca="1" si="16"/>
        <v>,</v>
      </c>
      <c r="V129" s="215" t="str">
        <f t="shared" ca="1" si="16"/>
        <v>,</v>
      </c>
      <c r="W129" s="215" t="str">
        <f t="shared" ca="1" si="16"/>
        <v>,</v>
      </c>
      <c r="X129" s="215" t="str">
        <f t="shared" ca="1" si="14"/>
        <v>;</v>
      </c>
      <c r="Y129" s="190"/>
      <c r="Z129" s="190"/>
      <c r="AA129" s="190"/>
      <c r="AB129" s="190"/>
    </row>
    <row r="130" spans="1:28" ht="15">
      <c r="A130" s="215" t="str">
        <f ca="1">IF('$Data1'!E132="","","SIZING:ZONE,")</f>
        <v>SIZING:ZONE,</v>
      </c>
      <c r="B130" s="215" t="str">
        <f ca="1">IF(A130="","",'$Data1'!E132&amp;",")</f>
        <v>1,</v>
      </c>
      <c r="C130" s="216" t="e">
        <f ca="1">IF($B130="","",VLOOKUP('$Data1'!$B132,SYSTEMS!$B$9:$H$100,4,1)&amp;",")</f>
        <v>#N/A</v>
      </c>
      <c r="D130" s="216" t="e">
        <f ca="1">IF($B130="","",VLOOKUP('$Data1'!$B132,SYSTEMS!$B$9:$H$100,6,1)&amp;",")</f>
        <v>#N/A</v>
      </c>
      <c r="E130" s="217" t="e">
        <f ca="1">IF($B130="","",VLOOKUP('$Data1'!$B132,SYSTEMS!$B$9:$H$100,5,1)&amp;",")</f>
        <v>#N/A</v>
      </c>
      <c r="F130" s="218" t="e">
        <f ca="1">IF($B130="","",VLOOKUP('$Data1'!$B132,SYSTEMS!$B$9:$H$100,7,1)&amp;",")</f>
        <v>#N/A</v>
      </c>
      <c r="G130" s="215" t="str">
        <f ca="1">IF($B130="","",IF(AND(N('$Data1'!V132)&gt;0,N('$Data1'!W132)&gt;0),"Sum,",IF(N('$Data1'!V132)&gt;0,"Flow/Person,",IF(N('$Data1'!U132&gt;0),"Flow/Area,",""))))</f>
        <v>Flow/Area,</v>
      </c>
      <c r="H130" s="219" t="str">
        <f ca="1">IF(OR($G130="Flow/Person,",$G130="Sum,"),N('$Data1'!V132)/1000,"")</f>
        <v/>
      </c>
      <c r="I130" s="215" t="str">
        <f t="shared" ca="1" si="11"/>
        <v>,</v>
      </c>
      <c r="J130" s="219">
        <f ca="1">IF($G130="Sum,",'$Data1'!W132/1000,IF($G130="Flow/Area,",MAX(N('$Data1'!W132)/1000,IF(N('$Data1'!P132)&gt;0,MIN(N('$Data1'!P132),N('$Data1'!K132))*N('$Data1'!U132)/3600,N('$Data1'!K132)*N('$Data1'!U132)/3600)),""))</f>
        <v>0</v>
      </c>
      <c r="K130" s="215" t="str">
        <f t="shared" ca="1" si="15"/>
        <v>,</v>
      </c>
      <c r="L130" s="215" t="str">
        <f t="shared" ca="1" si="15"/>
        <v>,</v>
      </c>
      <c r="M130" s="220" t="str">
        <f ca="1">IF(A130="","",'$Misc'!B$13&amp;",")</f>
        <v>1.15,</v>
      </c>
      <c r="N130" s="220" t="str">
        <f ca="1">IF(A130="","",'$Misc'!B$12&amp;",")</f>
        <v>1.15,</v>
      </c>
      <c r="O130" s="215" t="str">
        <f t="shared" ca="1" si="13"/>
        <v>DesignDayWithLimit,</v>
      </c>
      <c r="P130" s="221" t="str">
        <f t="shared" ca="1" si="12"/>
        <v>,</v>
      </c>
      <c r="Q130" s="222" t="e">
        <f ca="1">IF($B130="","",IF('$Data1'!P132&gt;0,MIN('$Data1'!P132,'$Data1'!K132)*'$Data1'!Y132/3.6,'$Data1'!K132*'$Data1'!Y132/3.6)/1000)</f>
        <v>#VALUE!</v>
      </c>
      <c r="R130" s="215" t="str">
        <f t="shared" ca="1" si="16"/>
        <v>,</v>
      </c>
      <c r="S130" s="215" t="str">
        <f t="shared" ca="1" si="16"/>
        <v>,</v>
      </c>
      <c r="T130" s="215" t="str">
        <f t="shared" ca="1" si="16"/>
        <v>,</v>
      </c>
      <c r="U130" s="215" t="str">
        <f t="shared" ca="1" si="16"/>
        <v>,</v>
      </c>
      <c r="V130" s="215" t="str">
        <f t="shared" ca="1" si="16"/>
        <v>,</v>
      </c>
      <c r="W130" s="215" t="str">
        <f t="shared" ca="1" si="16"/>
        <v>,</v>
      </c>
      <c r="X130" s="215" t="str">
        <f t="shared" ca="1" si="14"/>
        <v>;</v>
      </c>
      <c r="Y130" s="190"/>
      <c r="Z130" s="190"/>
      <c r="AA130" s="190"/>
      <c r="AB130" s="190"/>
    </row>
    <row r="131" spans="1:28" ht="15">
      <c r="A131" s="215" t="str">
        <f ca="1">IF('$Data1'!E133="","","SIZING:ZONE,")</f>
        <v>SIZING:ZONE,</v>
      </c>
      <c r="B131" s="215" t="str">
        <f ca="1">IF(A131="","",'$Data1'!E133&amp;",")</f>
        <v>1,</v>
      </c>
      <c r="C131" s="216" t="e">
        <f ca="1">IF($B131="","",VLOOKUP('$Data1'!$B133,SYSTEMS!$B$9:$H$100,4,1)&amp;",")</f>
        <v>#N/A</v>
      </c>
      <c r="D131" s="216" t="e">
        <f ca="1">IF($B131="","",VLOOKUP('$Data1'!$B133,SYSTEMS!$B$9:$H$100,6,1)&amp;",")</f>
        <v>#N/A</v>
      </c>
      <c r="E131" s="217" t="e">
        <f ca="1">IF($B131="","",VLOOKUP('$Data1'!$B133,SYSTEMS!$B$9:$H$100,5,1)&amp;",")</f>
        <v>#N/A</v>
      </c>
      <c r="F131" s="218" t="e">
        <f ca="1">IF($B131="","",VLOOKUP('$Data1'!$B133,SYSTEMS!$B$9:$H$100,7,1)&amp;",")</f>
        <v>#N/A</v>
      </c>
      <c r="G131" s="215" t="str">
        <f ca="1">IF($B131="","",IF(AND(N('$Data1'!V133)&gt;0,N('$Data1'!W133)&gt;0),"Sum,",IF(N('$Data1'!V133)&gt;0,"Flow/Person,",IF(N('$Data1'!U133&gt;0),"Flow/Area,",""))))</f>
        <v>Flow/Area,</v>
      </c>
      <c r="H131" s="219" t="str">
        <f ca="1">IF(OR($G131="Flow/Person,",$G131="Sum,"),N('$Data1'!V133)/1000,"")</f>
        <v/>
      </c>
      <c r="I131" s="215" t="str">
        <f t="shared" ca="1" si="11"/>
        <v>,</v>
      </c>
      <c r="J131" s="219">
        <f ca="1">IF($G131="Sum,",'$Data1'!W133/1000,IF($G131="Flow/Area,",MAX(N('$Data1'!W133)/1000,IF(N('$Data1'!P133)&gt;0,MIN(N('$Data1'!P133),N('$Data1'!K133))*N('$Data1'!U133)/3600,N('$Data1'!K133)*N('$Data1'!U133)/3600)),""))</f>
        <v>0</v>
      </c>
      <c r="K131" s="215" t="str">
        <f t="shared" ca="1" si="15"/>
        <v>,</v>
      </c>
      <c r="L131" s="215" t="str">
        <f t="shared" ca="1" si="15"/>
        <v>,</v>
      </c>
      <c r="M131" s="220" t="str">
        <f ca="1">IF(A131="","",'$Misc'!B$13&amp;",")</f>
        <v>1.15,</v>
      </c>
      <c r="N131" s="220" t="str">
        <f ca="1">IF(A131="","",'$Misc'!B$12&amp;",")</f>
        <v>1.15,</v>
      </c>
      <c r="O131" s="215" t="str">
        <f t="shared" ca="1" si="13"/>
        <v>DesignDayWithLimit,</v>
      </c>
      <c r="P131" s="221" t="str">
        <f t="shared" ca="1" si="12"/>
        <v>,</v>
      </c>
      <c r="Q131" s="222" t="e">
        <f ca="1">IF($B131="","",IF('$Data1'!P133&gt;0,MIN('$Data1'!P133,'$Data1'!K133)*'$Data1'!Y133/3.6,'$Data1'!K133*'$Data1'!Y133/3.6)/1000)</f>
        <v>#VALUE!</v>
      </c>
      <c r="R131" s="215" t="str">
        <f t="shared" ca="1" si="16"/>
        <v>,</v>
      </c>
      <c r="S131" s="215" t="str">
        <f t="shared" ca="1" si="16"/>
        <v>,</v>
      </c>
      <c r="T131" s="215" t="str">
        <f t="shared" ca="1" si="16"/>
        <v>,</v>
      </c>
      <c r="U131" s="215" t="str">
        <f t="shared" ca="1" si="16"/>
        <v>,</v>
      </c>
      <c r="V131" s="215" t="str">
        <f t="shared" ca="1" si="16"/>
        <v>,</v>
      </c>
      <c r="W131" s="215" t="str">
        <f t="shared" ca="1" si="16"/>
        <v>,</v>
      </c>
      <c r="X131" s="215" t="str">
        <f t="shared" ca="1" si="14"/>
        <v>;</v>
      </c>
      <c r="Y131" s="190"/>
      <c r="Z131" s="190"/>
      <c r="AA131" s="190"/>
      <c r="AB131" s="190"/>
    </row>
    <row r="132" spans="1:28" ht="15">
      <c r="A132" s="215" t="str">
        <f ca="1">IF('$Data1'!E134="","","SIZING:ZONE,")</f>
        <v>SIZING:ZONE,</v>
      </c>
      <c r="B132" s="215" t="str">
        <f ca="1">IF(A132="","",'$Data1'!E134&amp;",")</f>
        <v>1,</v>
      </c>
      <c r="C132" s="216" t="e">
        <f ca="1">IF($B132="","",VLOOKUP('$Data1'!$B134,SYSTEMS!$B$9:$H$100,4,1)&amp;",")</f>
        <v>#N/A</v>
      </c>
      <c r="D132" s="216" t="e">
        <f ca="1">IF($B132="","",VLOOKUP('$Data1'!$B134,SYSTEMS!$B$9:$H$100,6,1)&amp;",")</f>
        <v>#N/A</v>
      </c>
      <c r="E132" s="217" t="e">
        <f ca="1">IF($B132="","",VLOOKUP('$Data1'!$B134,SYSTEMS!$B$9:$H$100,5,1)&amp;",")</f>
        <v>#N/A</v>
      </c>
      <c r="F132" s="218" t="e">
        <f ca="1">IF($B132="","",VLOOKUP('$Data1'!$B134,SYSTEMS!$B$9:$H$100,7,1)&amp;",")</f>
        <v>#N/A</v>
      </c>
      <c r="G132" s="215" t="str">
        <f ca="1">IF($B132="","",IF(AND(N('$Data1'!V134)&gt;0,N('$Data1'!W134)&gt;0),"Sum,",IF(N('$Data1'!V134)&gt;0,"Flow/Person,",IF(N('$Data1'!U134&gt;0),"Flow/Area,",""))))</f>
        <v>Flow/Area,</v>
      </c>
      <c r="H132" s="219" t="str">
        <f ca="1">IF(OR($G132="Flow/Person,",$G132="Sum,"),N('$Data1'!V134)/1000,"")</f>
        <v/>
      </c>
      <c r="I132" s="215" t="str">
        <f t="shared" ca="1" si="11"/>
        <v>,</v>
      </c>
      <c r="J132" s="219">
        <f ca="1">IF($G132="Sum,",'$Data1'!W134/1000,IF($G132="Flow/Area,",MAX(N('$Data1'!W134)/1000,IF(N('$Data1'!P134)&gt;0,MIN(N('$Data1'!P134),N('$Data1'!K134))*N('$Data1'!U134)/3600,N('$Data1'!K134)*N('$Data1'!U134)/3600)),""))</f>
        <v>0</v>
      </c>
      <c r="K132" s="215" t="str">
        <f t="shared" ca="1" si="15"/>
        <v>,</v>
      </c>
      <c r="L132" s="215" t="str">
        <f t="shared" ca="1" si="15"/>
        <v>,</v>
      </c>
      <c r="M132" s="220" t="str">
        <f ca="1">IF(A132="","",'$Misc'!B$13&amp;",")</f>
        <v>1.15,</v>
      </c>
      <c r="N132" s="220" t="str">
        <f ca="1">IF(A132="","",'$Misc'!B$12&amp;",")</f>
        <v>1.15,</v>
      </c>
      <c r="O132" s="215" t="str">
        <f t="shared" ca="1" si="13"/>
        <v>DesignDayWithLimit,</v>
      </c>
      <c r="P132" s="221" t="str">
        <f t="shared" ca="1" si="12"/>
        <v>,</v>
      </c>
      <c r="Q132" s="222" t="e">
        <f ca="1">IF($B132="","",IF('$Data1'!P134&gt;0,MIN('$Data1'!P134,'$Data1'!K134)*'$Data1'!Y134/3.6,'$Data1'!K134*'$Data1'!Y134/3.6)/1000)</f>
        <v>#VALUE!</v>
      </c>
      <c r="R132" s="215" t="str">
        <f t="shared" ca="1" si="16"/>
        <v>,</v>
      </c>
      <c r="S132" s="215" t="str">
        <f t="shared" ca="1" si="16"/>
        <v>,</v>
      </c>
      <c r="T132" s="215" t="str">
        <f t="shared" ca="1" si="16"/>
        <v>,</v>
      </c>
      <c r="U132" s="215" t="str">
        <f t="shared" ca="1" si="16"/>
        <v>,</v>
      </c>
      <c r="V132" s="215" t="str">
        <f t="shared" ca="1" si="16"/>
        <v>,</v>
      </c>
      <c r="W132" s="215" t="str">
        <f t="shared" ca="1" si="16"/>
        <v>,</v>
      </c>
      <c r="X132" s="215" t="str">
        <f t="shared" ca="1" si="14"/>
        <v>;</v>
      </c>
      <c r="Y132" s="190"/>
      <c r="Z132" s="190"/>
      <c r="AA132" s="190"/>
      <c r="AB132" s="190"/>
    </row>
    <row r="133" spans="1:28" ht="15">
      <c r="A133" s="215" t="str">
        <f ca="1">IF('$Data1'!E135="","","SIZING:ZONE,")</f>
        <v>SIZING:ZONE,</v>
      </c>
      <c r="B133" s="215" t="str">
        <f ca="1">IF(A133="","",'$Data1'!E135&amp;",")</f>
        <v>1,</v>
      </c>
      <c r="C133" s="216" t="e">
        <f ca="1">IF($B133="","",VLOOKUP('$Data1'!$B135,SYSTEMS!$B$9:$H$100,4,1)&amp;",")</f>
        <v>#N/A</v>
      </c>
      <c r="D133" s="216" t="e">
        <f ca="1">IF($B133="","",VLOOKUP('$Data1'!$B135,SYSTEMS!$B$9:$H$100,6,1)&amp;",")</f>
        <v>#N/A</v>
      </c>
      <c r="E133" s="217" t="e">
        <f ca="1">IF($B133="","",VLOOKUP('$Data1'!$B135,SYSTEMS!$B$9:$H$100,5,1)&amp;",")</f>
        <v>#N/A</v>
      </c>
      <c r="F133" s="218" t="e">
        <f ca="1">IF($B133="","",VLOOKUP('$Data1'!$B135,SYSTEMS!$B$9:$H$100,7,1)&amp;",")</f>
        <v>#N/A</v>
      </c>
      <c r="G133" s="215" t="str">
        <f ca="1">IF($B133="","",IF(AND(N('$Data1'!V135)&gt;0,N('$Data1'!W135)&gt;0),"Sum,",IF(N('$Data1'!V135)&gt;0,"Flow/Person,",IF(N('$Data1'!U135&gt;0),"Flow/Area,",""))))</f>
        <v>Flow/Area,</v>
      </c>
      <c r="H133" s="219" t="str">
        <f ca="1">IF(OR($G133="Flow/Person,",$G133="Sum,"),N('$Data1'!V135)/1000,"")</f>
        <v/>
      </c>
      <c r="I133" s="215" t="str">
        <f t="shared" ca="1" si="11"/>
        <v>,</v>
      </c>
      <c r="J133" s="219">
        <f ca="1">IF($G133="Sum,",'$Data1'!W135/1000,IF($G133="Flow/Area,",MAX(N('$Data1'!W135)/1000,IF(N('$Data1'!P135)&gt;0,MIN(N('$Data1'!P135),N('$Data1'!K135))*N('$Data1'!U135)/3600,N('$Data1'!K135)*N('$Data1'!U135)/3600)),""))</f>
        <v>0</v>
      </c>
      <c r="K133" s="215" t="str">
        <f t="shared" ca="1" si="15"/>
        <v>,</v>
      </c>
      <c r="L133" s="215" t="str">
        <f t="shared" ca="1" si="15"/>
        <v>,</v>
      </c>
      <c r="M133" s="220" t="str">
        <f ca="1">IF(A133="","",'$Misc'!B$13&amp;",")</f>
        <v>1.15,</v>
      </c>
      <c r="N133" s="220" t="str">
        <f ca="1">IF(A133="","",'$Misc'!B$12&amp;",")</f>
        <v>1.15,</v>
      </c>
      <c r="O133" s="215" t="str">
        <f t="shared" ca="1" si="13"/>
        <v>DesignDayWithLimit,</v>
      </c>
      <c r="P133" s="221" t="str">
        <f t="shared" ca="1" si="12"/>
        <v>,</v>
      </c>
      <c r="Q133" s="222" t="e">
        <f ca="1">IF($B133="","",IF('$Data1'!P135&gt;0,MIN('$Data1'!P135,'$Data1'!K135)*'$Data1'!Y135/3.6,'$Data1'!K135*'$Data1'!Y135/3.6)/1000)</f>
        <v>#VALUE!</v>
      </c>
      <c r="R133" s="215" t="str">
        <f t="shared" ca="1" si="16"/>
        <v>,</v>
      </c>
      <c r="S133" s="215" t="str">
        <f t="shared" ca="1" si="16"/>
        <v>,</v>
      </c>
      <c r="T133" s="215" t="str">
        <f t="shared" ca="1" si="16"/>
        <v>,</v>
      </c>
      <c r="U133" s="215" t="str">
        <f t="shared" ca="1" si="16"/>
        <v>,</v>
      </c>
      <c r="V133" s="215" t="str">
        <f t="shared" ca="1" si="16"/>
        <v>,</v>
      </c>
      <c r="W133" s="215" t="str">
        <f t="shared" ca="1" si="16"/>
        <v>,</v>
      </c>
      <c r="X133" s="215" t="str">
        <f t="shared" ca="1" si="14"/>
        <v>;</v>
      </c>
      <c r="Y133" s="190"/>
      <c r="Z133" s="190"/>
      <c r="AA133" s="190"/>
      <c r="AB133" s="190"/>
    </row>
    <row r="134" spans="1:28" ht="15">
      <c r="A134" s="215" t="str">
        <f ca="1">IF('$Data1'!E136="","","SIZING:ZONE,")</f>
        <v>SIZING:ZONE,</v>
      </c>
      <c r="B134" s="215" t="str">
        <f ca="1">IF(A134="","",'$Data1'!E136&amp;",")</f>
        <v>1,</v>
      </c>
      <c r="C134" s="216" t="e">
        <f ca="1">IF($B134="","",VLOOKUP('$Data1'!$B136,SYSTEMS!$B$9:$H$100,4,1)&amp;",")</f>
        <v>#N/A</v>
      </c>
      <c r="D134" s="216" t="e">
        <f ca="1">IF($B134="","",VLOOKUP('$Data1'!$B136,SYSTEMS!$B$9:$H$100,6,1)&amp;",")</f>
        <v>#N/A</v>
      </c>
      <c r="E134" s="217" t="e">
        <f ca="1">IF($B134="","",VLOOKUP('$Data1'!$B136,SYSTEMS!$B$9:$H$100,5,1)&amp;",")</f>
        <v>#N/A</v>
      </c>
      <c r="F134" s="218" t="e">
        <f ca="1">IF($B134="","",VLOOKUP('$Data1'!$B136,SYSTEMS!$B$9:$H$100,7,1)&amp;",")</f>
        <v>#N/A</v>
      </c>
      <c r="G134" s="215" t="str">
        <f ca="1">IF($B134="","",IF(AND(N('$Data1'!V136)&gt;0,N('$Data1'!W136)&gt;0),"Sum,",IF(N('$Data1'!V136)&gt;0,"Flow/Person,",IF(N('$Data1'!U136&gt;0),"Flow/Area,",""))))</f>
        <v>Flow/Area,</v>
      </c>
      <c r="H134" s="219" t="str">
        <f ca="1">IF(OR($G134="Flow/Person,",$G134="Sum,"),N('$Data1'!V136)/1000,"")</f>
        <v/>
      </c>
      <c r="I134" s="215" t="str">
        <f t="shared" ca="1" si="11"/>
        <v>,</v>
      </c>
      <c r="J134" s="219">
        <f ca="1">IF($G134="Sum,",'$Data1'!W136/1000,IF($G134="Flow/Area,",MAX(N('$Data1'!W136)/1000,IF(N('$Data1'!P136)&gt;0,MIN(N('$Data1'!P136),N('$Data1'!K136))*N('$Data1'!U136)/3600,N('$Data1'!K136)*N('$Data1'!U136)/3600)),""))</f>
        <v>0</v>
      </c>
      <c r="K134" s="215" t="str">
        <f t="shared" ca="1" si="15"/>
        <v>,</v>
      </c>
      <c r="L134" s="215" t="str">
        <f t="shared" ca="1" si="15"/>
        <v>,</v>
      </c>
      <c r="M134" s="220" t="str">
        <f ca="1">IF(A134="","",'$Misc'!B$13&amp;",")</f>
        <v>1.15,</v>
      </c>
      <c r="N134" s="220" t="str">
        <f ca="1">IF(A134="","",'$Misc'!B$12&amp;",")</f>
        <v>1.15,</v>
      </c>
      <c r="O134" s="215" t="str">
        <f t="shared" ca="1" si="13"/>
        <v>DesignDayWithLimit,</v>
      </c>
      <c r="P134" s="221" t="str">
        <f t="shared" ca="1" si="12"/>
        <v>,</v>
      </c>
      <c r="Q134" s="222" t="e">
        <f ca="1">IF($B134="","",IF('$Data1'!P136&gt;0,MIN('$Data1'!P136,'$Data1'!K136)*'$Data1'!Y136/3.6,'$Data1'!K136*'$Data1'!Y136/3.6)/1000)</f>
        <v>#VALUE!</v>
      </c>
      <c r="R134" s="215" t="str">
        <f t="shared" ca="1" si="16"/>
        <v>,</v>
      </c>
      <c r="S134" s="215" t="str">
        <f t="shared" ca="1" si="16"/>
        <v>,</v>
      </c>
      <c r="T134" s="215" t="str">
        <f t="shared" ca="1" si="16"/>
        <v>,</v>
      </c>
      <c r="U134" s="215" t="str">
        <f t="shared" ca="1" si="16"/>
        <v>,</v>
      </c>
      <c r="V134" s="215" t="str">
        <f t="shared" ca="1" si="16"/>
        <v>,</v>
      </c>
      <c r="W134" s="215" t="str">
        <f t="shared" ca="1" si="16"/>
        <v>,</v>
      </c>
      <c r="X134" s="215" t="str">
        <f t="shared" ca="1" si="14"/>
        <v>;</v>
      </c>
      <c r="Y134" s="190"/>
      <c r="Z134" s="190"/>
      <c r="AA134" s="190"/>
      <c r="AB134" s="190"/>
    </row>
    <row r="135" spans="1:28" ht="15">
      <c r="A135" s="215" t="str">
        <f ca="1">IF('$Data1'!E137="","","SIZING:ZONE,")</f>
        <v>SIZING:ZONE,</v>
      </c>
      <c r="B135" s="215" t="str">
        <f ca="1">IF(A135="","",'$Data1'!E137&amp;",")</f>
        <v>1,</v>
      </c>
      <c r="C135" s="216" t="e">
        <f ca="1">IF($B135="","",VLOOKUP('$Data1'!$B137,SYSTEMS!$B$9:$H$100,4,1)&amp;",")</f>
        <v>#N/A</v>
      </c>
      <c r="D135" s="216" t="e">
        <f ca="1">IF($B135="","",VLOOKUP('$Data1'!$B137,SYSTEMS!$B$9:$H$100,6,1)&amp;",")</f>
        <v>#N/A</v>
      </c>
      <c r="E135" s="217" t="e">
        <f ca="1">IF($B135="","",VLOOKUP('$Data1'!$B137,SYSTEMS!$B$9:$H$100,5,1)&amp;",")</f>
        <v>#N/A</v>
      </c>
      <c r="F135" s="218" t="e">
        <f ca="1">IF($B135="","",VLOOKUP('$Data1'!$B137,SYSTEMS!$B$9:$H$100,7,1)&amp;",")</f>
        <v>#N/A</v>
      </c>
      <c r="G135" s="215" t="str">
        <f ca="1">IF($B135="","",IF(AND(N('$Data1'!V137)&gt;0,N('$Data1'!W137)&gt;0),"Sum,",IF(N('$Data1'!V137)&gt;0,"Flow/Person,",IF(N('$Data1'!U137&gt;0),"Flow/Area,",""))))</f>
        <v>Flow/Area,</v>
      </c>
      <c r="H135" s="219" t="str">
        <f ca="1">IF(OR($G135="Flow/Person,",$G135="Sum,"),N('$Data1'!V137)/1000,"")</f>
        <v/>
      </c>
      <c r="I135" s="215" t="str">
        <f t="shared" ref="I135:I198" ca="1" si="17">IF($B135="","",",")</f>
        <v>,</v>
      </c>
      <c r="J135" s="219">
        <f ca="1">IF($G135="Sum,",'$Data1'!W137/1000,IF($G135="Flow/Area,",MAX(N('$Data1'!W137)/1000,IF(N('$Data1'!P137)&gt;0,MIN(N('$Data1'!P137),N('$Data1'!K137))*N('$Data1'!U137)/3600,N('$Data1'!K137)*N('$Data1'!U137)/3600)),""))</f>
        <v>0</v>
      </c>
      <c r="K135" s="215" t="str">
        <f t="shared" ca="1" si="15"/>
        <v>,</v>
      </c>
      <c r="L135" s="215" t="str">
        <f t="shared" ca="1" si="15"/>
        <v>,</v>
      </c>
      <c r="M135" s="220" t="str">
        <f ca="1">IF(A135="","",'$Misc'!B$13&amp;",")</f>
        <v>1.15,</v>
      </c>
      <c r="N135" s="220" t="str">
        <f ca="1">IF(A135="","",'$Misc'!B$12&amp;",")</f>
        <v>1.15,</v>
      </c>
      <c r="O135" s="215" t="str">
        <f t="shared" ca="1" si="13"/>
        <v>DesignDayWithLimit,</v>
      </c>
      <c r="P135" s="221" t="str">
        <f t="shared" ref="P135:P198" ca="1" si="18">IF($B135="","",",")</f>
        <v>,</v>
      </c>
      <c r="Q135" s="222" t="e">
        <f ca="1">IF($B135="","",IF('$Data1'!P137&gt;0,MIN('$Data1'!P137,'$Data1'!K137)*'$Data1'!Y137/3.6,'$Data1'!K137*'$Data1'!Y137/3.6)/1000)</f>
        <v>#VALUE!</v>
      </c>
      <c r="R135" s="215" t="str">
        <f t="shared" ca="1" si="16"/>
        <v>,</v>
      </c>
      <c r="S135" s="215" t="str">
        <f t="shared" ca="1" si="16"/>
        <v>,</v>
      </c>
      <c r="T135" s="215" t="str">
        <f t="shared" ca="1" si="16"/>
        <v>,</v>
      </c>
      <c r="U135" s="215" t="str">
        <f t="shared" ca="1" si="16"/>
        <v>,</v>
      </c>
      <c r="V135" s="215" t="str">
        <f t="shared" ca="1" si="16"/>
        <v>,</v>
      </c>
      <c r="W135" s="215" t="str">
        <f t="shared" ca="1" si="16"/>
        <v>,</v>
      </c>
      <c r="X135" s="215" t="str">
        <f t="shared" ca="1" si="14"/>
        <v>;</v>
      </c>
      <c r="Y135" s="190"/>
      <c r="Z135" s="190"/>
      <c r="AA135" s="190"/>
      <c r="AB135" s="190"/>
    </row>
    <row r="136" spans="1:28" ht="15">
      <c r="A136" s="215" t="str">
        <f ca="1">IF('$Data1'!E138="","","SIZING:ZONE,")</f>
        <v>SIZING:ZONE,</v>
      </c>
      <c r="B136" s="215" t="str">
        <f ca="1">IF(A136="","",'$Data1'!E138&amp;",")</f>
        <v>1,</v>
      </c>
      <c r="C136" s="216" t="e">
        <f ca="1">IF($B136="","",VLOOKUP('$Data1'!$B138,SYSTEMS!$B$9:$H$100,4,1)&amp;",")</f>
        <v>#N/A</v>
      </c>
      <c r="D136" s="216" t="e">
        <f ca="1">IF($B136="","",VLOOKUP('$Data1'!$B138,SYSTEMS!$B$9:$H$100,6,1)&amp;",")</f>
        <v>#N/A</v>
      </c>
      <c r="E136" s="217" t="e">
        <f ca="1">IF($B136="","",VLOOKUP('$Data1'!$B138,SYSTEMS!$B$9:$H$100,5,1)&amp;",")</f>
        <v>#N/A</v>
      </c>
      <c r="F136" s="218" t="e">
        <f ca="1">IF($B136="","",VLOOKUP('$Data1'!$B138,SYSTEMS!$B$9:$H$100,7,1)&amp;",")</f>
        <v>#N/A</v>
      </c>
      <c r="G136" s="215" t="str">
        <f ca="1">IF($B136="","",IF(AND(N('$Data1'!V138)&gt;0,N('$Data1'!W138)&gt;0),"Sum,",IF(N('$Data1'!V138)&gt;0,"Flow/Person,",IF(N('$Data1'!U138&gt;0),"Flow/Area,",""))))</f>
        <v>Flow/Area,</v>
      </c>
      <c r="H136" s="219" t="str">
        <f ca="1">IF(OR($G136="Flow/Person,",$G136="Sum,"),N('$Data1'!V138)/1000,"")</f>
        <v/>
      </c>
      <c r="I136" s="215" t="str">
        <f t="shared" ca="1" si="17"/>
        <v>,</v>
      </c>
      <c r="J136" s="219">
        <f ca="1">IF($G136="Sum,",'$Data1'!W138/1000,IF($G136="Flow/Area,",MAX(N('$Data1'!W138)/1000,IF(N('$Data1'!P138)&gt;0,MIN(N('$Data1'!P138),N('$Data1'!K138))*N('$Data1'!U138)/3600,N('$Data1'!K138)*N('$Data1'!U138)/3600)),""))</f>
        <v>0</v>
      </c>
      <c r="K136" s="215" t="str">
        <f t="shared" ca="1" si="15"/>
        <v>,</v>
      </c>
      <c r="L136" s="215" t="str">
        <f t="shared" ca="1" si="15"/>
        <v>,</v>
      </c>
      <c r="M136" s="220" t="str">
        <f ca="1">IF(A136="","",'$Misc'!B$13&amp;",")</f>
        <v>1.15,</v>
      </c>
      <c r="N136" s="220" t="str">
        <f ca="1">IF(A136="","",'$Misc'!B$12&amp;",")</f>
        <v>1.15,</v>
      </c>
      <c r="O136" s="215" t="str">
        <f t="shared" ref="O136:O199" ca="1" si="19">IF(A136="","","DesignDayWithLimit,")</f>
        <v>DesignDayWithLimit,</v>
      </c>
      <c r="P136" s="221" t="str">
        <f t="shared" ca="1" si="18"/>
        <v>,</v>
      </c>
      <c r="Q136" s="222" t="e">
        <f ca="1">IF($B136="","",IF('$Data1'!P138&gt;0,MIN('$Data1'!P138,'$Data1'!K138)*'$Data1'!Y138/3.6,'$Data1'!K138*'$Data1'!Y138/3.6)/1000)</f>
        <v>#VALUE!</v>
      </c>
      <c r="R136" s="215" t="str">
        <f t="shared" ca="1" si="16"/>
        <v>,</v>
      </c>
      <c r="S136" s="215" t="str">
        <f t="shared" ca="1" si="16"/>
        <v>,</v>
      </c>
      <c r="T136" s="215" t="str">
        <f t="shared" ca="1" si="16"/>
        <v>,</v>
      </c>
      <c r="U136" s="215" t="str">
        <f t="shared" ca="1" si="16"/>
        <v>,</v>
      </c>
      <c r="V136" s="215" t="str">
        <f t="shared" ca="1" si="16"/>
        <v>,</v>
      </c>
      <c r="W136" s="215" t="str">
        <f t="shared" ca="1" si="16"/>
        <v>,</v>
      </c>
      <c r="X136" s="215" t="str">
        <f t="shared" ref="X136:X199" ca="1" si="20">IF(A136="","",";")</f>
        <v>;</v>
      </c>
      <c r="Y136" s="190"/>
      <c r="Z136" s="190"/>
      <c r="AA136" s="190"/>
      <c r="AB136" s="190"/>
    </row>
    <row r="137" spans="1:28" ht="15">
      <c r="A137" s="215" t="str">
        <f ca="1">IF('$Data1'!E139="","","SIZING:ZONE,")</f>
        <v>SIZING:ZONE,</v>
      </c>
      <c r="B137" s="215" t="str">
        <f ca="1">IF(A137="","",'$Data1'!E139&amp;",")</f>
        <v>1,</v>
      </c>
      <c r="C137" s="216" t="e">
        <f ca="1">IF($B137="","",VLOOKUP('$Data1'!$B139,SYSTEMS!$B$9:$H$100,4,1)&amp;",")</f>
        <v>#N/A</v>
      </c>
      <c r="D137" s="216" t="e">
        <f ca="1">IF($B137="","",VLOOKUP('$Data1'!$B139,SYSTEMS!$B$9:$H$100,6,1)&amp;",")</f>
        <v>#N/A</v>
      </c>
      <c r="E137" s="217" t="e">
        <f ca="1">IF($B137="","",VLOOKUP('$Data1'!$B139,SYSTEMS!$B$9:$H$100,5,1)&amp;",")</f>
        <v>#N/A</v>
      </c>
      <c r="F137" s="218" t="e">
        <f ca="1">IF($B137="","",VLOOKUP('$Data1'!$B139,SYSTEMS!$B$9:$H$100,7,1)&amp;",")</f>
        <v>#N/A</v>
      </c>
      <c r="G137" s="215" t="str">
        <f ca="1">IF($B137="","",IF(AND(N('$Data1'!V139)&gt;0,N('$Data1'!W139)&gt;0),"Sum,",IF(N('$Data1'!V139)&gt;0,"Flow/Person,",IF(N('$Data1'!U139&gt;0),"Flow/Area,",""))))</f>
        <v>Flow/Area,</v>
      </c>
      <c r="H137" s="219" t="str">
        <f ca="1">IF(OR($G137="Flow/Person,",$G137="Sum,"),N('$Data1'!V139)/1000,"")</f>
        <v/>
      </c>
      <c r="I137" s="215" t="str">
        <f t="shared" ca="1" si="17"/>
        <v>,</v>
      </c>
      <c r="J137" s="219">
        <f ca="1">IF($G137="Sum,",'$Data1'!W139/1000,IF($G137="Flow/Area,",MAX(N('$Data1'!W139)/1000,IF(N('$Data1'!P139)&gt;0,MIN(N('$Data1'!P139),N('$Data1'!K139))*N('$Data1'!U139)/3600,N('$Data1'!K139)*N('$Data1'!U139)/3600)),""))</f>
        <v>0</v>
      </c>
      <c r="K137" s="215" t="str">
        <f t="shared" ca="1" si="15"/>
        <v>,</v>
      </c>
      <c r="L137" s="215" t="str">
        <f t="shared" ca="1" si="15"/>
        <v>,</v>
      </c>
      <c r="M137" s="220" t="str">
        <f ca="1">IF(A137="","",'$Misc'!B$13&amp;",")</f>
        <v>1.15,</v>
      </c>
      <c r="N137" s="220" t="str">
        <f ca="1">IF(A137="","",'$Misc'!B$12&amp;",")</f>
        <v>1.15,</v>
      </c>
      <c r="O137" s="215" t="str">
        <f t="shared" ca="1" si="19"/>
        <v>DesignDayWithLimit,</v>
      </c>
      <c r="P137" s="221" t="str">
        <f t="shared" ca="1" si="18"/>
        <v>,</v>
      </c>
      <c r="Q137" s="222" t="e">
        <f ca="1">IF($B137="","",IF('$Data1'!P139&gt;0,MIN('$Data1'!P139,'$Data1'!K139)*'$Data1'!Y139/3.6,'$Data1'!K139*'$Data1'!Y139/3.6)/1000)</f>
        <v>#VALUE!</v>
      </c>
      <c r="R137" s="215" t="str">
        <f t="shared" ca="1" si="16"/>
        <v>,</v>
      </c>
      <c r="S137" s="215" t="str">
        <f t="shared" ca="1" si="16"/>
        <v>,</v>
      </c>
      <c r="T137" s="215" t="str">
        <f t="shared" ca="1" si="16"/>
        <v>,</v>
      </c>
      <c r="U137" s="215" t="str">
        <f t="shared" ca="1" si="16"/>
        <v>,</v>
      </c>
      <c r="V137" s="215" t="str">
        <f t="shared" ca="1" si="16"/>
        <v>,</v>
      </c>
      <c r="W137" s="215" t="str">
        <f t="shared" ca="1" si="16"/>
        <v>,</v>
      </c>
      <c r="X137" s="215" t="str">
        <f t="shared" ca="1" si="20"/>
        <v>;</v>
      </c>
      <c r="Y137" s="190"/>
      <c r="Z137" s="190"/>
      <c r="AA137" s="190"/>
      <c r="AB137" s="190"/>
    </row>
    <row r="138" spans="1:28" ht="15">
      <c r="A138" s="215" t="str">
        <f ca="1">IF('$Data1'!E140="","","SIZING:ZONE,")</f>
        <v>SIZING:ZONE,</v>
      </c>
      <c r="B138" s="215" t="str">
        <f ca="1">IF(A138="","",'$Data1'!E140&amp;",")</f>
        <v>1,</v>
      </c>
      <c r="C138" s="216" t="e">
        <f ca="1">IF($B138="","",VLOOKUP('$Data1'!$B140,SYSTEMS!$B$9:$H$100,4,1)&amp;",")</f>
        <v>#N/A</v>
      </c>
      <c r="D138" s="216" t="e">
        <f ca="1">IF($B138="","",VLOOKUP('$Data1'!$B140,SYSTEMS!$B$9:$H$100,6,1)&amp;",")</f>
        <v>#N/A</v>
      </c>
      <c r="E138" s="217" t="e">
        <f ca="1">IF($B138="","",VLOOKUP('$Data1'!$B140,SYSTEMS!$B$9:$H$100,5,1)&amp;",")</f>
        <v>#N/A</v>
      </c>
      <c r="F138" s="218" t="e">
        <f ca="1">IF($B138="","",VLOOKUP('$Data1'!$B140,SYSTEMS!$B$9:$H$100,7,1)&amp;",")</f>
        <v>#N/A</v>
      </c>
      <c r="G138" s="215" t="str">
        <f ca="1">IF($B138="","",IF(AND(N('$Data1'!V140)&gt;0,N('$Data1'!W140)&gt;0),"Sum,",IF(N('$Data1'!V140)&gt;0,"Flow/Person,",IF(N('$Data1'!U140&gt;0),"Flow/Area,",""))))</f>
        <v>Flow/Area,</v>
      </c>
      <c r="H138" s="219" t="str">
        <f ca="1">IF(OR($G138="Flow/Person,",$G138="Sum,"),N('$Data1'!V140)/1000,"")</f>
        <v/>
      </c>
      <c r="I138" s="215" t="str">
        <f t="shared" ca="1" si="17"/>
        <v>,</v>
      </c>
      <c r="J138" s="219">
        <f ca="1">IF($G138="Sum,",'$Data1'!W140/1000,IF($G138="Flow/Area,",MAX(N('$Data1'!W140)/1000,IF(N('$Data1'!P140)&gt;0,MIN(N('$Data1'!P140),N('$Data1'!K140))*N('$Data1'!U140)/3600,N('$Data1'!K140)*N('$Data1'!U140)/3600)),""))</f>
        <v>0</v>
      </c>
      <c r="K138" s="215" t="str">
        <f t="shared" ca="1" si="15"/>
        <v>,</v>
      </c>
      <c r="L138" s="215" t="str">
        <f t="shared" ca="1" si="15"/>
        <v>,</v>
      </c>
      <c r="M138" s="220" t="str">
        <f ca="1">IF(A138="","",'$Misc'!B$13&amp;",")</f>
        <v>1.15,</v>
      </c>
      <c r="N138" s="220" t="str">
        <f ca="1">IF(A138="","",'$Misc'!B$12&amp;",")</f>
        <v>1.15,</v>
      </c>
      <c r="O138" s="215" t="str">
        <f t="shared" ca="1" si="19"/>
        <v>DesignDayWithLimit,</v>
      </c>
      <c r="P138" s="221" t="str">
        <f t="shared" ca="1" si="18"/>
        <v>,</v>
      </c>
      <c r="Q138" s="222" t="e">
        <f ca="1">IF($B138="","",IF('$Data1'!P140&gt;0,MIN('$Data1'!P140,'$Data1'!K140)*'$Data1'!Y140/3.6,'$Data1'!K140*'$Data1'!Y140/3.6)/1000)</f>
        <v>#VALUE!</v>
      </c>
      <c r="R138" s="215" t="str">
        <f t="shared" ca="1" si="16"/>
        <v>,</v>
      </c>
      <c r="S138" s="215" t="str">
        <f t="shared" ca="1" si="16"/>
        <v>,</v>
      </c>
      <c r="T138" s="215" t="str">
        <f t="shared" ca="1" si="16"/>
        <v>,</v>
      </c>
      <c r="U138" s="215" t="str">
        <f t="shared" ca="1" si="16"/>
        <v>,</v>
      </c>
      <c r="V138" s="215" t="str">
        <f t="shared" ca="1" si="16"/>
        <v>,</v>
      </c>
      <c r="W138" s="215" t="str">
        <f t="shared" ca="1" si="16"/>
        <v>,</v>
      </c>
      <c r="X138" s="215" t="str">
        <f t="shared" ca="1" si="20"/>
        <v>;</v>
      </c>
      <c r="Y138" s="190"/>
      <c r="Z138" s="190"/>
      <c r="AA138" s="190"/>
      <c r="AB138" s="190"/>
    </row>
    <row r="139" spans="1:28" ht="15">
      <c r="A139" s="215" t="str">
        <f ca="1">IF('$Data1'!E141="","","SIZING:ZONE,")</f>
        <v>SIZING:ZONE,</v>
      </c>
      <c r="B139" s="215" t="str">
        <f ca="1">IF(A139="","",'$Data1'!E141&amp;",")</f>
        <v>1,</v>
      </c>
      <c r="C139" s="216" t="e">
        <f ca="1">IF($B139="","",VLOOKUP('$Data1'!$B141,SYSTEMS!$B$9:$H$100,4,1)&amp;",")</f>
        <v>#N/A</v>
      </c>
      <c r="D139" s="216" t="e">
        <f ca="1">IF($B139="","",VLOOKUP('$Data1'!$B141,SYSTEMS!$B$9:$H$100,6,1)&amp;",")</f>
        <v>#N/A</v>
      </c>
      <c r="E139" s="217" t="e">
        <f ca="1">IF($B139="","",VLOOKUP('$Data1'!$B141,SYSTEMS!$B$9:$H$100,5,1)&amp;",")</f>
        <v>#N/A</v>
      </c>
      <c r="F139" s="218" t="e">
        <f ca="1">IF($B139="","",VLOOKUP('$Data1'!$B141,SYSTEMS!$B$9:$H$100,7,1)&amp;",")</f>
        <v>#N/A</v>
      </c>
      <c r="G139" s="215" t="str">
        <f ca="1">IF($B139="","",IF(AND(N('$Data1'!V141)&gt;0,N('$Data1'!W141)&gt;0),"Sum,",IF(N('$Data1'!V141)&gt;0,"Flow/Person,",IF(N('$Data1'!U141&gt;0),"Flow/Area,",""))))</f>
        <v>Flow/Area,</v>
      </c>
      <c r="H139" s="219" t="str">
        <f ca="1">IF(OR($G139="Flow/Person,",$G139="Sum,"),N('$Data1'!V141)/1000,"")</f>
        <v/>
      </c>
      <c r="I139" s="215" t="str">
        <f t="shared" ca="1" si="17"/>
        <v>,</v>
      </c>
      <c r="J139" s="219">
        <f ca="1">IF($G139="Sum,",'$Data1'!W141/1000,IF($G139="Flow/Area,",MAX(N('$Data1'!W141)/1000,IF(N('$Data1'!P141)&gt;0,MIN(N('$Data1'!P141),N('$Data1'!K141))*N('$Data1'!U141)/3600,N('$Data1'!K141)*N('$Data1'!U141)/3600)),""))</f>
        <v>0</v>
      </c>
      <c r="K139" s="215" t="str">
        <f t="shared" ca="1" si="15"/>
        <v>,</v>
      </c>
      <c r="L139" s="215" t="str">
        <f t="shared" ca="1" si="15"/>
        <v>,</v>
      </c>
      <c r="M139" s="220" t="str">
        <f ca="1">IF(A139="","",'$Misc'!B$13&amp;",")</f>
        <v>1.15,</v>
      </c>
      <c r="N139" s="220" t="str">
        <f ca="1">IF(A139="","",'$Misc'!B$12&amp;",")</f>
        <v>1.15,</v>
      </c>
      <c r="O139" s="215" t="str">
        <f t="shared" ca="1" si="19"/>
        <v>DesignDayWithLimit,</v>
      </c>
      <c r="P139" s="221" t="str">
        <f t="shared" ca="1" si="18"/>
        <v>,</v>
      </c>
      <c r="Q139" s="222" t="e">
        <f ca="1">IF($B139="","",IF('$Data1'!P141&gt;0,MIN('$Data1'!P141,'$Data1'!K141)*'$Data1'!Y141/3.6,'$Data1'!K141*'$Data1'!Y141/3.6)/1000)</f>
        <v>#VALUE!</v>
      </c>
      <c r="R139" s="215" t="str">
        <f t="shared" ca="1" si="16"/>
        <v>,</v>
      </c>
      <c r="S139" s="215" t="str">
        <f t="shared" ca="1" si="16"/>
        <v>,</v>
      </c>
      <c r="T139" s="215" t="str">
        <f t="shared" ca="1" si="16"/>
        <v>,</v>
      </c>
      <c r="U139" s="215" t="str">
        <f t="shared" ca="1" si="16"/>
        <v>,</v>
      </c>
      <c r="V139" s="215" t="str">
        <f t="shared" ca="1" si="16"/>
        <v>,</v>
      </c>
      <c r="W139" s="215" t="str">
        <f t="shared" ca="1" si="16"/>
        <v>,</v>
      </c>
      <c r="X139" s="215" t="str">
        <f t="shared" ca="1" si="20"/>
        <v>;</v>
      </c>
      <c r="Y139" s="190"/>
      <c r="Z139" s="190"/>
      <c r="AA139" s="190"/>
      <c r="AB139" s="190"/>
    </row>
    <row r="140" spans="1:28" ht="15">
      <c r="A140" s="215" t="str">
        <f ca="1">IF('$Data1'!E142="","","SIZING:ZONE,")</f>
        <v>SIZING:ZONE,</v>
      </c>
      <c r="B140" s="215" t="str">
        <f ca="1">IF(A140="","",'$Data1'!E142&amp;",")</f>
        <v>1,</v>
      </c>
      <c r="C140" s="216" t="e">
        <f ca="1">IF($B140="","",VLOOKUP('$Data1'!$B142,SYSTEMS!$B$9:$H$100,4,1)&amp;",")</f>
        <v>#N/A</v>
      </c>
      <c r="D140" s="216" t="e">
        <f ca="1">IF($B140="","",VLOOKUP('$Data1'!$B142,SYSTEMS!$B$9:$H$100,6,1)&amp;",")</f>
        <v>#N/A</v>
      </c>
      <c r="E140" s="217" t="e">
        <f ca="1">IF($B140="","",VLOOKUP('$Data1'!$B142,SYSTEMS!$B$9:$H$100,5,1)&amp;",")</f>
        <v>#N/A</v>
      </c>
      <c r="F140" s="218" t="e">
        <f ca="1">IF($B140="","",VLOOKUP('$Data1'!$B142,SYSTEMS!$B$9:$H$100,7,1)&amp;",")</f>
        <v>#N/A</v>
      </c>
      <c r="G140" s="215" t="str">
        <f ca="1">IF($B140="","",IF(AND(N('$Data1'!V142)&gt;0,N('$Data1'!W142)&gt;0),"Sum,",IF(N('$Data1'!V142)&gt;0,"Flow/Person,",IF(N('$Data1'!U142&gt;0),"Flow/Area,",""))))</f>
        <v>Flow/Area,</v>
      </c>
      <c r="H140" s="219" t="str">
        <f ca="1">IF(OR($G140="Flow/Person,",$G140="Sum,"),N('$Data1'!V142)/1000,"")</f>
        <v/>
      </c>
      <c r="I140" s="215" t="str">
        <f t="shared" ca="1" si="17"/>
        <v>,</v>
      </c>
      <c r="J140" s="219">
        <f ca="1">IF($G140="Sum,",'$Data1'!W142/1000,IF($G140="Flow/Area,",MAX(N('$Data1'!W142)/1000,IF(N('$Data1'!P142)&gt;0,MIN(N('$Data1'!P142),N('$Data1'!K142))*N('$Data1'!U142)/3600,N('$Data1'!K142)*N('$Data1'!U142)/3600)),""))</f>
        <v>0</v>
      </c>
      <c r="K140" s="215" t="str">
        <f t="shared" ca="1" si="15"/>
        <v>,</v>
      </c>
      <c r="L140" s="215" t="str">
        <f t="shared" ca="1" si="15"/>
        <v>,</v>
      </c>
      <c r="M140" s="220" t="str">
        <f ca="1">IF(A140="","",'$Misc'!B$13&amp;",")</f>
        <v>1.15,</v>
      </c>
      <c r="N140" s="220" t="str">
        <f ca="1">IF(A140="","",'$Misc'!B$12&amp;",")</f>
        <v>1.15,</v>
      </c>
      <c r="O140" s="215" t="str">
        <f t="shared" ca="1" si="19"/>
        <v>DesignDayWithLimit,</v>
      </c>
      <c r="P140" s="221" t="str">
        <f t="shared" ca="1" si="18"/>
        <v>,</v>
      </c>
      <c r="Q140" s="222" t="e">
        <f ca="1">IF($B140="","",IF('$Data1'!P142&gt;0,MIN('$Data1'!P142,'$Data1'!K142)*'$Data1'!Y142/3.6,'$Data1'!K142*'$Data1'!Y142/3.6)/1000)</f>
        <v>#VALUE!</v>
      </c>
      <c r="R140" s="215" t="str">
        <f t="shared" ca="1" si="16"/>
        <v>,</v>
      </c>
      <c r="S140" s="215" t="str">
        <f t="shared" ca="1" si="16"/>
        <v>,</v>
      </c>
      <c r="T140" s="215" t="str">
        <f t="shared" ca="1" si="16"/>
        <v>,</v>
      </c>
      <c r="U140" s="215" t="str">
        <f t="shared" ca="1" si="16"/>
        <v>,</v>
      </c>
      <c r="V140" s="215" t="str">
        <f t="shared" ca="1" si="16"/>
        <v>,</v>
      </c>
      <c r="W140" s="215" t="str">
        <f t="shared" ca="1" si="16"/>
        <v>,</v>
      </c>
      <c r="X140" s="215" t="str">
        <f t="shared" ca="1" si="20"/>
        <v>;</v>
      </c>
      <c r="Y140" s="190"/>
      <c r="Z140" s="190"/>
      <c r="AA140" s="190"/>
      <c r="AB140" s="190"/>
    </row>
    <row r="141" spans="1:28" ht="15">
      <c r="A141" s="215" t="str">
        <f ca="1">IF('$Data1'!E143="","","SIZING:ZONE,")</f>
        <v>SIZING:ZONE,</v>
      </c>
      <c r="B141" s="215" t="str">
        <f ca="1">IF(A141="","",'$Data1'!E143&amp;",")</f>
        <v>1,</v>
      </c>
      <c r="C141" s="216" t="e">
        <f ca="1">IF($B141="","",VLOOKUP('$Data1'!$B143,SYSTEMS!$B$9:$H$100,4,1)&amp;",")</f>
        <v>#N/A</v>
      </c>
      <c r="D141" s="216" t="e">
        <f ca="1">IF($B141="","",VLOOKUP('$Data1'!$B143,SYSTEMS!$B$9:$H$100,6,1)&amp;",")</f>
        <v>#N/A</v>
      </c>
      <c r="E141" s="217" t="e">
        <f ca="1">IF($B141="","",VLOOKUP('$Data1'!$B143,SYSTEMS!$B$9:$H$100,5,1)&amp;",")</f>
        <v>#N/A</v>
      </c>
      <c r="F141" s="218" t="e">
        <f ca="1">IF($B141="","",VLOOKUP('$Data1'!$B143,SYSTEMS!$B$9:$H$100,7,1)&amp;",")</f>
        <v>#N/A</v>
      </c>
      <c r="G141" s="215" t="str">
        <f ca="1">IF($B141="","",IF(AND(N('$Data1'!V143)&gt;0,N('$Data1'!W143)&gt;0),"Sum,",IF(N('$Data1'!V143)&gt;0,"Flow/Person,",IF(N('$Data1'!U143&gt;0),"Flow/Area,",""))))</f>
        <v>Flow/Area,</v>
      </c>
      <c r="H141" s="219" t="str">
        <f ca="1">IF(OR($G141="Flow/Person,",$G141="Sum,"),N('$Data1'!V143)/1000,"")</f>
        <v/>
      </c>
      <c r="I141" s="215" t="str">
        <f t="shared" ca="1" si="17"/>
        <v>,</v>
      </c>
      <c r="J141" s="219">
        <f ca="1">IF($G141="Sum,",'$Data1'!W143/1000,IF($G141="Flow/Area,",MAX(N('$Data1'!W143)/1000,IF(N('$Data1'!P143)&gt;0,MIN(N('$Data1'!P143),N('$Data1'!K143))*N('$Data1'!U143)/3600,N('$Data1'!K143)*N('$Data1'!U143)/3600)),""))</f>
        <v>0</v>
      </c>
      <c r="K141" s="215" t="str">
        <f t="shared" ca="1" si="15"/>
        <v>,</v>
      </c>
      <c r="L141" s="215" t="str">
        <f t="shared" ca="1" si="15"/>
        <v>,</v>
      </c>
      <c r="M141" s="220" t="str">
        <f ca="1">IF(A141="","",'$Misc'!B$13&amp;",")</f>
        <v>1.15,</v>
      </c>
      <c r="N141" s="220" t="str">
        <f ca="1">IF(A141="","",'$Misc'!B$12&amp;",")</f>
        <v>1.15,</v>
      </c>
      <c r="O141" s="215" t="str">
        <f t="shared" ca="1" si="19"/>
        <v>DesignDayWithLimit,</v>
      </c>
      <c r="P141" s="221" t="str">
        <f t="shared" ca="1" si="18"/>
        <v>,</v>
      </c>
      <c r="Q141" s="222" t="e">
        <f ca="1">IF($B141="","",IF('$Data1'!P143&gt;0,MIN('$Data1'!P143,'$Data1'!K143)*'$Data1'!Y143/3.6,'$Data1'!K143*'$Data1'!Y143/3.6)/1000)</f>
        <v>#VALUE!</v>
      </c>
      <c r="R141" s="215" t="str">
        <f t="shared" ca="1" si="16"/>
        <v>,</v>
      </c>
      <c r="S141" s="215" t="str">
        <f t="shared" ca="1" si="16"/>
        <v>,</v>
      </c>
      <c r="T141" s="215" t="str">
        <f t="shared" ca="1" si="16"/>
        <v>,</v>
      </c>
      <c r="U141" s="215" t="str">
        <f t="shared" ca="1" si="16"/>
        <v>,</v>
      </c>
      <c r="V141" s="215" t="str">
        <f t="shared" ca="1" si="16"/>
        <v>,</v>
      </c>
      <c r="W141" s="215" t="str">
        <f t="shared" ca="1" si="16"/>
        <v>,</v>
      </c>
      <c r="X141" s="215" t="str">
        <f t="shared" ca="1" si="20"/>
        <v>;</v>
      </c>
      <c r="Y141" s="190"/>
      <c r="Z141" s="190"/>
      <c r="AA141" s="190"/>
      <c r="AB141" s="190"/>
    </row>
    <row r="142" spans="1:28" ht="15">
      <c r="A142" s="215" t="str">
        <f ca="1">IF('$Data1'!E144="","","SIZING:ZONE,")</f>
        <v>SIZING:ZONE,</v>
      </c>
      <c r="B142" s="215" t="str">
        <f ca="1">IF(A142="","",'$Data1'!E144&amp;",")</f>
        <v>1,</v>
      </c>
      <c r="C142" s="216" t="e">
        <f ca="1">IF($B142="","",VLOOKUP('$Data1'!$B144,SYSTEMS!$B$9:$H$100,4,1)&amp;",")</f>
        <v>#N/A</v>
      </c>
      <c r="D142" s="216" t="e">
        <f ca="1">IF($B142="","",VLOOKUP('$Data1'!$B144,SYSTEMS!$B$9:$H$100,6,1)&amp;",")</f>
        <v>#N/A</v>
      </c>
      <c r="E142" s="217" t="e">
        <f ca="1">IF($B142="","",VLOOKUP('$Data1'!$B144,SYSTEMS!$B$9:$H$100,5,1)&amp;",")</f>
        <v>#N/A</v>
      </c>
      <c r="F142" s="218" t="e">
        <f ca="1">IF($B142="","",VLOOKUP('$Data1'!$B144,SYSTEMS!$B$9:$H$100,7,1)&amp;",")</f>
        <v>#N/A</v>
      </c>
      <c r="G142" s="215" t="str">
        <f ca="1">IF($B142="","",IF(AND(N('$Data1'!V144)&gt;0,N('$Data1'!W144)&gt;0),"Sum,",IF(N('$Data1'!V144)&gt;0,"Flow/Person,",IF(N('$Data1'!U144&gt;0),"Flow/Area,",""))))</f>
        <v>Flow/Area,</v>
      </c>
      <c r="H142" s="219" t="str">
        <f ca="1">IF(OR($G142="Flow/Person,",$G142="Sum,"),N('$Data1'!V144)/1000,"")</f>
        <v/>
      </c>
      <c r="I142" s="215" t="str">
        <f t="shared" ca="1" si="17"/>
        <v>,</v>
      </c>
      <c r="J142" s="219">
        <f ca="1">IF($G142="Sum,",'$Data1'!W144/1000,IF($G142="Flow/Area,",MAX(N('$Data1'!W144)/1000,IF(N('$Data1'!P144)&gt;0,MIN(N('$Data1'!P144),N('$Data1'!K144))*N('$Data1'!U144)/3600,N('$Data1'!K144)*N('$Data1'!U144)/3600)),""))</f>
        <v>0</v>
      </c>
      <c r="K142" s="215" t="str">
        <f t="shared" ca="1" si="15"/>
        <v>,</v>
      </c>
      <c r="L142" s="215" t="str">
        <f t="shared" ca="1" si="15"/>
        <v>,</v>
      </c>
      <c r="M142" s="220" t="str">
        <f ca="1">IF(A142="","",'$Misc'!B$13&amp;",")</f>
        <v>1.15,</v>
      </c>
      <c r="N142" s="220" t="str">
        <f ca="1">IF(A142="","",'$Misc'!B$12&amp;",")</f>
        <v>1.15,</v>
      </c>
      <c r="O142" s="215" t="str">
        <f t="shared" ca="1" si="19"/>
        <v>DesignDayWithLimit,</v>
      </c>
      <c r="P142" s="221" t="str">
        <f t="shared" ca="1" si="18"/>
        <v>,</v>
      </c>
      <c r="Q142" s="222" t="e">
        <f ca="1">IF($B142="","",IF('$Data1'!P144&gt;0,MIN('$Data1'!P144,'$Data1'!K144)*'$Data1'!Y144/3.6,'$Data1'!K144*'$Data1'!Y144/3.6)/1000)</f>
        <v>#VALUE!</v>
      </c>
      <c r="R142" s="215" t="str">
        <f t="shared" ca="1" si="16"/>
        <v>,</v>
      </c>
      <c r="S142" s="215" t="str">
        <f t="shared" ca="1" si="16"/>
        <v>,</v>
      </c>
      <c r="T142" s="215" t="str">
        <f t="shared" ca="1" si="16"/>
        <v>,</v>
      </c>
      <c r="U142" s="215" t="str">
        <f t="shared" ca="1" si="16"/>
        <v>,</v>
      </c>
      <c r="V142" s="215" t="str">
        <f t="shared" ca="1" si="16"/>
        <v>,</v>
      </c>
      <c r="W142" s="215" t="str">
        <f t="shared" ca="1" si="16"/>
        <v>,</v>
      </c>
      <c r="X142" s="215" t="str">
        <f t="shared" ca="1" si="20"/>
        <v>;</v>
      </c>
      <c r="Y142" s="190"/>
      <c r="Z142" s="190"/>
      <c r="AA142" s="190"/>
      <c r="AB142" s="190"/>
    </row>
    <row r="143" spans="1:28" ht="15">
      <c r="A143" s="215" t="str">
        <f ca="1">IF('$Data1'!E145="","","SIZING:ZONE,")</f>
        <v>SIZING:ZONE,</v>
      </c>
      <c r="B143" s="215" t="str">
        <f ca="1">IF(A143="","",'$Data1'!E145&amp;",")</f>
        <v>1,</v>
      </c>
      <c r="C143" s="216" t="e">
        <f ca="1">IF($B143="","",VLOOKUP('$Data1'!$B145,SYSTEMS!$B$9:$H$100,4,1)&amp;",")</f>
        <v>#N/A</v>
      </c>
      <c r="D143" s="216" t="e">
        <f ca="1">IF($B143="","",VLOOKUP('$Data1'!$B145,SYSTEMS!$B$9:$H$100,6,1)&amp;",")</f>
        <v>#N/A</v>
      </c>
      <c r="E143" s="217" t="e">
        <f ca="1">IF($B143="","",VLOOKUP('$Data1'!$B145,SYSTEMS!$B$9:$H$100,5,1)&amp;",")</f>
        <v>#N/A</v>
      </c>
      <c r="F143" s="218" t="e">
        <f ca="1">IF($B143="","",VLOOKUP('$Data1'!$B145,SYSTEMS!$B$9:$H$100,7,1)&amp;",")</f>
        <v>#N/A</v>
      </c>
      <c r="G143" s="215" t="str">
        <f ca="1">IF($B143="","",IF(AND(N('$Data1'!V145)&gt;0,N('$Data1'!W145)&gt;0),"Sum,",IF(N('$Data1'!V145)&gt;0,"Flow/Person,",IF(N('$Data1'!U145&gt;0),"Flow/Area,",""))))</f>
        <v>Flow/Area,</v>
      </c>
      <c r="H143" s="219" t="str">
        <f ca="1">IF(OR($G143="Flow/Person,",$G143="Sum,"),N('$Data1'!V145)/1000,"")</f>
        <v/>
      </c>
      <c r="I143" s="215" t="str">
        <f t="shared" ca="1" si="17"/>
        <v>,</v>
      </c>
      <c r="J143" s="219">
        <f ca="1">IF($G143="Sum,",'$Data1'!W145/1000,IF($G143="Flow/Area,",MAX(N('$Data1'!W145)/1000,IF(N('$Data1'!P145)&gt;0,MIN(N('$Data1'!P145),N('$Data1'!K145))*N('$Data1'!U145)/3600,N('$Data1'!K145)*N('$Data1'!U145)/3600)),""))</f>
        <v>0</v>
      </c>
      <c r="K143" s="215" t="str">
        <f t="shared" ca="1" si="15"/>
        <v>,</v>
      </c>
      <c r="L143" s="215" t="str">
        <f t="shared" ca="1" si="15"/>
        <v>,</v>
      </c>
      <c r="M143" s="220" t="str">
        <f ca="1">IF(A143="","",'$Misc'!B$13&amp;",")</f>
        <v>1.15,</v>
      </c>
      <c r="N143" s="220" t="str">
        <f ca="1">IF(A143="","",'$Misc'!B$12&amp;",")</f>
        <v>1.15,</v>
      </c>
      <c r="O143" s="215" t="str">
        <f t="shared" ca="1" si="19"/>
        <v>DesignDayWithLimit,</v>
      </c>
      <c r="P143" s="221" t="str">
        <f t="shared" ca="1" si="18"/>
        <v>,</v>
      </c>
      <c r="Q143" s="222" t="e">
        <f ca="1">IF($B143="","",IF('$Data1'!P145&gt;0,MIN('$Data1'!P145,'$Data1'!K145)*'$Data1'!Y145/3.6,'$Data1'!K145*'$Data1'!Y145/3.6)/1000)</f>
        <v>#VALUE!</v>
      </c>
      <c r="R143" s="215" t="str">
        <f t="shared" ca="1" si="16"/>
        <v>,</v>
      </c>
      <c r="S143" s="215" t="str">
        <f t="shared" ca="1" si="16"/>
        <v>,</v>
      </c>
      <c r="T143" s="215" t="str">
        <f t="shared" ca="1" si="16"/>
        <v>,</v>
      </c>
      <c r="U143" s="215" t="str">
        <f t="shared" ca="1" si="16"/>
        <v>,</v>
      </c>
      <c r="V143" s="215" t="str">
        <f t="shared" ca="1" si="16"/>
        <v>,</v>
      </c>
      <c r="W143" s="215" t="str">
        <f t="shared" ca="1" si="16"/>
        <v>,</v>
      </c>
      <c r="X143" s="215" t="str">
        <f t="shared" ca="1" si="20"/>
        <v>;</v>
      </c>
      <c r="Y143" s="190"/>
      <c r="Z143" s="190"/>
      <c r="AA143" s="190"/>
      <c r="AB143" s="190"/>
    </row>
    <row r="144" spans="1:28" ht="15">
      <c r="A144" s="215" t="str">
        <f ca="1">IF('$Data1'!E146="","","SIZING:ZONE,")</f>
        <v>SIZING:ZONE,</v>
      </c>
      <c r="B144" s="215" t="str">
        <f ca="1">IF(A144="","",'$Data1'!E146&amp;",")</f>
        <v>1,</v>
      </c>
      <c r="C144" s="216" t="e">
        <f ca="1">IF($B144="","",VLOOKUP('$Data1'!$B146,SYSTEMS!$B$9:$H$100,4,1)&amp;",")</f>
        <v>#N/A</v>
      </c>
      <c r="D144" s="216" t="e">
        <f ca="1">IF($B144="","",VLOOKUP('$Data1'!$B146,SYSTEMS!$B$9:$H$100,6,1)&amp;",")</f>
        <v>#N/A</v>
      </c>
      <c r="E144" s="217" t="e">
        <f ca="1">IF($B144="","",VLOOKUP('$Data1'!$B146,SYSTEMS!$B$9:$H$100,5,1)&amp;",")</f>
        <v>#N/A</v>
      </c>
      <c r="F144" s="218" t="e">
        <f ca="1">IF($B144="","",VLOOKUP('$Data1'!$B146,SYSTEMS!$B$9:$H$100,7,1)&amp;",")</f>
        <v>#N/A</v>
      </c>
      <c r="G144" s="215" t="str">
        <f ca="1">IF($B144="","",IF(AND(N('$Data1'!V146)&gt;0,N('$Data1'!W146)&gt;0),"Sum,",IF(N('$Data1'!V146)&gt;0,"Flow/Person,",IF(N('$Data1'!U146&gt;0),"Flow/Area,",""))))</f>
        <v>Flow/Area,</v>
      </c>
      <c r="H144" s="219" t="str">
        <f ca="1">IF(OR($G144="Flow/Person,",$G144="Sum,"),N('$Data1'!V146)/1000,"")</f>
        <v/>
      </c>
      <c r="I144" s="215" t="str">
        <f t="shared" ca="1" si="17"/>
        <v>,</v>
      </c>
      <c r="J144" s="219">
        <f ca="1">IF($G144="Sum,",'$Data1'!W146/1000,IF($G144="Flow/Area,",MAX(N('$Data1'!W146)/1000,IF(N('$Data1'!P146)&gt;0,MIN(N('$Data1'!P146),N('$Data1'!K146))*N('$Data1'!U146)/3600,N('$Data1'!K146)*N('$Data1'!U146)/3600)),""))</f>
        <v>0</v>
      </c>
      <c r="K144" s="215" t="str">
        <f t="shared" ca="1" si="15"/>
        <v>,</v>
      </c>
      <c r="L144" s="215" t="str">
        <f t="shared" ca="1" si="15"/>
        <v>,</v>
      </c>
      <c r="M144" s="220" t="str">
        <f ca="1">IF(A144="","",'$Misc'!B$13&amp;",")</f>
        <v>1.15,</v>
      </c>
      <c r="N144" s="220" t="str">
        <f ca="1">IF(A144="","",'$Misc'!B$12&amp;",")</f>
        <v>1.15,</v>
      </c>
      <c r="O144" s="215" t="str">
        <f t="shared" ca="1" si="19"/>
        <v>DesignDayWithLimit,</v>
      </c>
      <c r="P144" s="221" t="str">
        <f t="shared" ca="1" si="18"/>
        <v>,</v>
      </c>
      <c r="Q144" s="222" t="e">
        <f ca="1">IF($B144="","",IF('$Data1'!P146&gt;0,MIN('$Data1'!P146,'$Data1'!K146)*'$Data1'!Y146/3.6,'$Data1'!K146*'$Data1'!Y146/3.6)/1000)</f>
        <v>#VALUE!</v>
      </c>
      <c r="R144" s="215" t="str">
        <f t="shared" ca="1" si="16"/>
        <v>,</v>
      </c>
      <c r="S144" s="215" t="str">
        <f t="shared" ca="1" si="16"/>
        <v>,</v>
      </c>
      <c r="T144" s="215" t="str">
        <f t="shared" ca="1" si="16"/>
        <v>,</v>
      </c>
      <c r="U144" s="215" t="str">
        <f t="shared" ca="1" si="16"/>
        <v>,</v>
      </c>
      <c r="V144" s="215" t="str">
        <f t="shared" ca="1" si="16"/>
        <v>,</v>
      </c>
      <c r="W144" s="215" t="str">
        <f t="shared" ca="1" si="16"/>
        <v>,</v>
      </c>
      <c r="X144" s="215" t="str">
        <f t="shared" ca="1" si="20"/>
        <v>;</v>
      </c>
      <c r="Y144" s="190"/>
      <c r="Z144" s="190"/>
      <c r="AA144" s="190"/>
      <c r="AB144" s="190"/>
    </row>
    <row r="145" spans="1:28" ht="15">
      <c r="A145" s="215" t="str">
        <f ca="1">IF('$Data1'!E147="","","SIZING:ZONE,")</f>
        <v>SIZING:ZONE,</v>
      </c>
      <c r="B145" s="215" t="str">
        <f ca="1">IF(A145="","",'$Data1'!E147&amp;",")</f>
        <v>1,</v>
      </c>
      <c r="C145" s="216" t="e">
        <f ca="1">IF($B145="","",VLOOKUP('$Data1'!$B147,SYSTEMS!$B$9:$H$100,4,1)&amp;",")</f>
        <v>#N/A</v>
      </c>
      <c r="D145" s="216" t="e">
        <f ca="1">IF($B145="","",VLOOKUP('$Data1'!$B147,SYSTEMS!$B$9:$H$100,6,1)&amp;",")</f>
        <v>#N/A</v>
      </c>
      <c r="E145" s="217" t="e">
        <f ca="1">IF($B145="","",VLOOKUP('$Data1'!$B147,SYSTEMS!$B$9:$H$100,5,1)&amp;",")</f>
        <v>#N/A</v>
      </c>
      <c r="F145" s="218" t="e">
        <f ca="1">IF($B145="","",VLOOKUP('$Data1'!$B147,SYSTEMS!$B$9:$H$100,7,1)&amp;",")</f>
        <v>#N/A</v>
      </c>
      <c r="G145" s="215" t="str">
        <f ca="1">IF($B145="","",IF(AND(N('$Data1'!V147)&gt;0,N('$Data1'!W147)&gt;0),"Sum,",IF(N('$Data1'!V147)&gt;0,"Flow/Person,",IF(N('$Data1'!U147&gt;0),"Flow/Area,",""))))</f>
        <v>Flow/Area,</v>
      </c>
      <c r="H145" s="219" t="str">
        <f ca="1">IF(OR($G145="Flow/Person,",$G145="Sum,"),N('$Data1'!V147)/1000,"")</f>
        <v/>
      </c>
      <c r="I145" s="215" t="str">
        <f t="shared" ca="1" si="17"/>
        <v>,</v>
      </c>
      <c r="J145" s="219">
        <f ca="1">IF($G145="Sum,",'$Data1'!W147/1000,IF($G145="Flow/Area,",MAX(N('$Data1'!W147)/1000,IF(N('$Data1'!P147)&gt;0,MIN(N('$Data1'!P147),N('$Data1'!K147))*N('$Data1'!U147)/3600,N('$Data1'!K147)*N('$Data1'!U147)/3600)),""))</f>
        <v>0</v>
      </c>
      <c r="K145" s="215" t="str">
        <f t="shared" ca="1" si="15"/>
        <v>,</v>
      </c>
      <c r="L145" s="215" t="str">
        <f t="shared" ca="1" si="15"/>
        <v>,</v>
      </c>
      <c r="M145" s="220" t="str">
        <f ca="1">IF(A145="","",'$Misc'!B$13&amp;",")</f>
        <v>1.15,</v>
      </c>
      <c r="N145" s="220" t="str">
        <f ca="1">IF(A145="","",'$Misc'!B$12&amp;",")</f>
        <v>1.15,</v>
      </c>
      <c r="O145" s="215" t="str">
        <f t="shared" ca="1" si="19"/>
        <v>DesignDayWithLimit,</v>
      </c>
      <c r="P145" s="221" t="str">
        <f t="shared" ca="1" si="18"/>
        <v>,</v>
      </c>
      <c r="Q145" s="222" t="e">
        <f ca="1">IF($B145="","",IF('$Data1'!P147&gt;0,MIN('$Data1'!P147,'$Data1'!K147)*'$Data1'!Y147/3.6,'$Data1'!K147*'$Data1'!Y147/3.6)/1000)</f>
        <v>#VALUE!</v>
      </c>
      <c r="R145" s="215" t="str">
        <f t="shared" ca="1" si="16"/>
        <v>,</v>
      </c>
      <c r="S145" s="215" t="str">
        <f t="shared" ca="1" si="16"/>
        <v>,</v>
      </c>
      <c r="T145" s="215" t="str">
        <f t="shared" ca="1" si="16"/>
        <v>,</v>
      </c>
      <c r="U145" s="215" t="str">
        <f t="shared" ca="1" si="16"/>
        <v>,</v>
      </c>
      <c r="V145" s="215" t="str">
        <f t="shared" ca="1" si="16"/>
        <v>,</v>
      </c>
      <c r="W145" s="215" t="str">
        <f t="shared" ca="1" si="16"/>
        <v>,</v>
      </c>
      <c r="X145" s="215" t="str">
        <f t="shared" ca="1" si="20"/>
        <v>;</v>
      </c>
      <c r="Y145" s="190"/>
      <c r="Z145" s="190"/>
      <c r="AA145" s="190"/>
      <c r="AB145" s="190"/>
    </row>
    <row r="146" spans="1:28" ht="15">
      <c r="A146" s="215" t="str">
        <f ca="1">IF('$Data1'!E148="","","SIZING:ZONE,")</f>
        <v>SIZING:ZONE,</v>
      </c>
      <c r="B146" s="215" t="str">
        <f ca="1">IF(A146="","",'$Data1'!E148&amp;",")</f>
        <v>1,</v>
      </c>
      <c r="C146" s="216" t="e">
        <f ca="1">IF($B146="","",VLOOKUP('$Data1'!$B148,SYSTEMS!$B$9:$H$100,4,1)&amp;",")</f>
        <v>#N/A</v>
      </c>
      <c r="D146" s="216" t="e">
        <f ca="1">IF($B146="","",VLOOKUP('$Data1'!$B148,SYSTEMS!$B$9:$H$100,6,1)&amp;",")</f>
        <v>#N/A</v>
      </c>
      <c r="E146" s="217" t="e">
        <f ca="1">IF($B146="","",VLOOKUP('$Data1'!$B148,SYSTEMS!$B$9:$H$100,5,1)&amp;",")</f>
        <v>#N/A</v>
      </c>
      <c r="F146" s="218" t="e">
        <f ca="1">IF($B146="","",VLOOKUP('$Data1'!$B148,SYSTEMS!$B$9:$H$100,7,1)&amp;",")</f>
        <v>#N/A</v>
      </c>
      <c r="G146" s="215" t="str">
        <f ca="1">IF($B146="","",IF(AND(N('$Data1'!V148)&gt;0,N('$Data1'!W148)&gt;0),"Sum,",IF(N('$Data1'!V148)&gt;0,"Flow/Person,",IF(N('$Data1'!U148&gt;0),"Flow/Area,",""))))</f>
        <v>Flow/Area,</v>
      </c>
      <c r="H146" s="219" t="str">
        <f ca="1">IF(OR($G146="Flow/Person,",$G146="Sum,"),N('$Data1'!V148)/1000,"")</f>
        <v/>
      </c>
      <c r="I146" s="215" t="str">
        <f t="shared" ca="1" si="17"/>
        <v>,</v>
      </c>
      <c r="J146" s="219">
        <f ca="1">IF($G146="Sum,",'$Data1'!W148/1000,IF($G146="Flow/Area,",MAX(N('$Data1'!W148)/1000,IF(N('$Data1'!P148)&gt;0,MIN(N('$Data1'!P148),N('$Data1'!K148))*N('$Data1'!U148)/3600,N('$Data1'!K148)*N('$Data1'!U148)/3600)),""))</f>
        <v>0</v>
      </c>
      <c r="K146" s="215" t="str">
        <f t="shared" ca="1" si="15"/>
        <v>,</v>
      </c>
      <c r="L146" s="215" t="str">
        <f t="shared" ca="1" si="15"/>
        <v>,</v>
      </c>
      <c r="M146" s="220" t="str">
        <f ca="1">IF(A146="","",'$Misc'!B$13&amp;",")</f>
        <v>1.15,</v>
      </c>
      <c r="N146" s="220" t="str">
        <f ca="1">IF(A146="","",'$Misc'!B$12&amp;",")</f>
        <v>1.15,</v>
      </c>
      <c r="O146" s="215" t="str">
        <f t="shared" ca="1" si="19"/>
        <v>DesignDayWithLimit,</v>
      </c>
      <c r="P146" s="221" t="str">
        <f t="shared" ca="1" si="18"/>
        <v>,</v>
      </c>
      <c r="Q146" s="222" t="e">
        <f ca="1">IF($B146="","",IF('$Data1'!P148&gt;0,MIN('$Data1'!P148,'$Data1'!K148)*'$Data1'!Y148/3.6,'$Data1'!K148*'$Data1'!Y148/3.6)/1000)</f>
        <v>#VALUE!</v>
      </c>
      <c r="R146" s="215" t="str">
        <f t="shared" ca="1" si="16"/>
        <v>,</v>
      </c>
      <c r="S146" s="215" t="str">
        <f t="shared" ca="1" si="16"/>
        <v>,</v>
      </c>
      <c r="T146" s="215" t="str">
        <f t="shared" ca="1" si="16"/>
        <v>,</v>
      </c>
      <c r="U146" s="215" t="str">
        <f t="shared" ca="1" si="16"/>
        <v>,</v>
      </c>
      <c r="V146" s="215" t="str">
        <f t="shared" ca="1" si="16"/>
        <v>,</v>
      </c>
      <c r="W146" s="215" t="str">
        <f t="shared" ca="1" si="16"/>
        <v>,</v>
      </c>
      <c r="X146" s="215" t="str">
        <f t="shared" ca="1" si="20"/>
        <v>;</v>
      </c>
      <c r="Y146" s="190"/>
      <c r="Z146" s="190"/>
      <c r="AA146" s="190"/>
      <c r="AB146" s="190"/>
    </row>
    <row r="147" spans="1:28" ht="15">
      <c r="A147" s="215" t="str">
        <f ca="1">IF('$Data1'!E149="","","SIZING:ZONE,")</f>
        <v>SIZING:ZONE,</v>
      </c>
      <c r="B147" s="215" t="str">
        <f ca="1">IF(A147="","",'$Data1'!E149&amp;",")</f>
        <v>1,</v>
      </c>
      <c r="C147" s="216" t="e">
        <f ca="1">IF($B147="","",VLOOKUP('$Data1'!$B149,SYSTEMS!$B$9:$H$100,4,1)&amp;",")</f>
        <v>#N/A</v>
      </c>
      <c r="D147" s="216" t="e">
        <f ca="1">IF($B147="","",VLOOKUP('$Data1'!$B149,SYSTEMS!$B$9:$H$100,6,1)&amp;",")</f>
        <v>#N/A</v>
      </c>
      <c r="E147" s="217" t="e">
        <f ca="1">IF($B147="","",VLOOKUP('$Data1'!$B149,SYSTEMS!$B$9:$H$100,5,1)&amp;",")</f>
        <v>#N/A</v>
      </c>
      <c r="F147" s="218" t="e">
        <f ca="1">IF($B147="","",VLOOKUP('$Data1'!$B149,SYSTEMS!$B$9:$H$100,7,1)&amp;",")</f>
        <v>#N/A</v>
      </c>
      <c r="G147" s="215" t="str">
        <f ca="1">IF($B147="","",IF(AND(N('$Data1'!V149)&gt;0,N('$Data1'!W149)&gt;0),"Sum,",IF(N('$Data1'!V149)&gt;0,"Flow/Person,",IF(N('$Data1'!U149&gt;0),"Flow/Area,",""))))</f>
        <v>Flow/Area,</v>
      </c>
      <c r="H147" s="219" t="str">
        <f ca="1">IF(OR($G147="Flow/Person,",$G147="Sum,"),N('$Data1'!V149)/1000,"")</f>
        <v/>
      </c>
      <c r="I147" s="215" t="str">
        <f t="shared" ca="1" si="17"/>
        <v>,</v>
      </c>
      <c r="J147" s="219">
        <f ca="1">IF($G147="Sum,",'$Data1'!W149/1000,IF($G147="Flow/Area,",MAX(N('$Data1'!W149)/1000,IF(N('$Data1'!P149)&gt;0,MIN(N('$Data1'!P149),N('$Data1'!K149))*N('$Data1'!U149)/3600,N('$Data1'!K149)*N('$Data1'!U149)/3600)),""))</f>
        <v>0</v>
      </c>
      <c r="K147" s="215" t="str">
        <f t="shared" ca="1" si="15"/>
        <v>,</v>
      </c>
      <c r="L147" s="215" t="str">
        <f t="shared" ca="1" si="15"/>
        <v>,</v>
      </c>
      <c r="M147" s="220" t="str">
        <f ca="1">IF(A147="","",'$Misc'!B$13&amp;",")</f>
        <v>1.15,</v>
      </c>
      <c r="N147" s="220" t="str">
        <f ca="1">IF(A147="","",'$Misc'!B$12&amp;",")</f>
        <v>1.15,</v>
      </c>
      <c r="O147" s="215" t="str">
        <f t="shared" ca="1" si="19"/>
        <v>DesignDayWithLimit,</v>
      </c>
      <c r="P147" s="221" t="str">
        <f t="shared" ca="1" si="18"/>
        <v>,</v>
      </c>
      <c r="Q147" s="222" t="e">
        <f ca="1">IF($B147="","",IF('$Data1'!P149&gt;0,MIN('$Data1'!P149,'$Data1'!K149)*'$Data1'!Y149/3.6,'$Data1'!K149*'$Data1'!Y149/3.6)/1000)</f>
        <v>#VALUE!</v>
      </c>
      <c r="R147" s="215" t="str">
        <f t="shared" ca="1" si="16"/>
        <v>,</v>
      </c>
      <c r="S147" s="215" t="str">
        <f t="shared" ca="1" si="16"/>
        <v>,</v>
      </c>
      <c r="T147" s="215" t="str">
        <f t="shared" ca="1" si="16"/>
        <v>,</v>
      </c>
      <c r="U147" s="215" t="str">
        <f t="shared" ca="1" si="16"/>
        <v>,</v>
      </c>
      <c r="V147" s="215" t="str">
        <f t="shared" ca="1" si="16"/>
        <v>,</v>
      </c>
      <c r="W147" s="215" t="str">
        <f t="shared" ca="1" si="16"/>
        <v>,</v>
      </c>
      <c r="X147" s="215" t="str">
        <f t="shared" ca="1" si="20"/>
        <v>;</v>
      </c>
      <c r="Y147" s="190"/>
      <c r="Z147" s="190"/>
      <c r="AA147" s="190"/>
      <c r="AB147" s="190"/>
    </row>
    <row r="148" spans="1:28" ht="15">
      <c r="A148" s="215" t="str">
        <f ca="1">IF('$Data1'!E150="","","SIZING:ZONE,")</f>
        <v>SIZING:ZONE,</v>
      </c>
      <c r="B148" s="215" t="str">
        <f ca="1">IF(A148="","",'$Data1'!E150&amp;",")</f>
        <v>1,</v>
      </c>
      <c r="C148" s="216" t="e">
        <f ca="1">IF($B148="","",VLOOKUP('$Data1'!$B150,SYSTEMS!$B$9:$H$100,4,1)&amp;",")</f>
        <v>#N/A</v>
      </c>
      <c r="D148" s="216" t="e">
        <f ca="1">IF($B148="","",VLOOKUP('$Data1'!$B150,SYSTEMS!$B$9:$H$100,6,1)&amp;",")</f>
        <v>#N/A</v>
      </c>
      <c r="E148" s="217" t="e">
        <f ca="1">IF($B148="","",VLOOKUP('$Data1'!$B150,SYSTEMS!$B$9:$H$100,5,1)&amp;",")</f>
        <v>#N/A</v>
      </c>
      <c r="F148" s="218" t="e">
        <f ca="1">IF($B148="","",VLOOKUP('$Data1'!$B150,SYSTEMS!$B$9:$H$100,7,1)&amp;",")</f>
        <v>#N/A</v>
      </c>
      <c r="G148" s="215" t="str">
        <f ca="1">IF($B148="","",IF(AND(N('$Data1'!V150)&gt;0,N('$Data1'!W150)&gt;0),"Sum,",IF(N('$Data1'!V150)&gt;0,"Flow/Person,",IF(N('$Data1'!U150&gt;0),"Flow/Area,",""))))</f>
        <v>Flow/Area,</v>
      </c>
      <c r="H148" s="219" t="str">
        <f ca="1">IF(OR($G148="Flow/Person,",$G148="Sum,"),N('$Data1'!V150)/1000,"")</f>
        <v/>
      </c>
      <c r="I148" s="215" t="str">
        <f t="shared" ca="1" si="17"/>
        <v>,</v>
      </c>
      <c r="J148" s="219">
        <f ca="1">IF($G148="Sum,",'$Data1'!W150/1000,IF($G148="Flow/Area,",MAX(N('$Data1'!W150)/1000,IF(N('$Data1'!P150)&gt;0,MIN(N('$Data1'!P150),N('$Data1'!K150))*N('$Data1'!U150)/3600,N('$Data1'!K150)*N('$Data1'!U150)/3600)),""))</f>
        <v>0</v>
      </c>
      <c r="K148" s="215" t="str">
        <f t="shared" ca="1" si="15"/>
        <v>,</v>
      </c>
      <c r="L148" s="215" t="str">
        <f t="shared" ca="1" si="15"/>
        <v>,</v>
      </c>
      <c r="M148" s="220" t="str">
        <f ca="1">IF(A148="","",'$Misc'!B$13&amp;",")</f>
        <v>1.15,</v>
      </c>
      <c r="N148" s="220" t="str">
        <f ca="1">IF(A148="","",'$Misc'!B$12&amp;",")</f>
        <v>1.15,</v>
      </c>
      <c r="O148" s="215" t="str">
        <f t="shared" ca="1" si="19"/>
        <v>DesignDayWithLimit,</v>
      </c>
      <c r="P148" s="221" t="str">
        <f t="shared" ca="1" si="18"/>
        <v>,</v>
      </c>
      <c r="Q148" s="222" t="e">
        <f ca="1">IF($B148="","",IF('$Data1'!P150&gt;0,MIN('$Data1'!P150,'$Data1'!K150)*'$Data1'!Y150/3.6,'$Data1'!K150*'$Data1'!Y150/3.6)/1000)</f>
        <v>#VALUE!</v>
      </c>
      <c r="R148" s="215" t="str">
        <f t="shared" ca="1" si="16"/>
        <v>,</v>
      </c>
      <c r="S148" s="215" t="str">
        <f t="shared" ca="1" si="16"/>
        <v>,</v>
      </c>
      <c r="T148" s="215" t="str">
        <f t="shared" ca="1" si="16"/>
        <v>,</v>
      </c>
      <c r="U148" s="215" t="str">
        <f t="shared" ca="1" si="16"/>
        <v>,</v>
      </c>
      <c r="V148" s="215" t="str">
        <f t="shared" ca="1" si="16"/>
        <v>,</v>
      </c>
      <c r="W148" s="215" t="str">
        <f t="shared" ca="1" si="16"/>
        <v>,</v>
      </c>
      <c r="X148" s="215" t="str">
        <f t="shared" ca="1" si="20"/>
        <v>;</v>
      </c>
      <c r="Y148" s="190"/>
      <c r="Z148" s="190"/>
      <c r="AA148" s="190"/>
      <c r="AB148" s="190"/>
    </row>
    <row r="149" spans="1:28" ht="15">
      <c r="A149" s="215" t="str">
        <f ca="1">IF('$Data1'!E151="","","SIZING:ZONE,")</f>
        <v>SIZING:ZONE,</v>
      </c>
      <c r="B149" s="215" t="str">
        <f ca="1">IF(A149="","",'$Data1'!E151&amp;",")</f>
        <v>1,</v>
      </c>
      <c r="C149" s="216" t="e">
        <f ca="1">IF($B149="","",VLOOKUP('$Data1'!$B151,SYSTEMS!$B$9:$H$100,4,1)&amp;",")</f>
        <v>#N/A</v>
      </c>
      <c r="D149" s="216" t="e">
        <f ca="1">IF($B149="","",VLOOKUP('$Data1'!$B151,SYSTEMS!$B$9:$H$100,6,1)&amp;",")</f>
        <v>#N/A</v>
      </c>
      <c r="E149" s="217" t="e">
        <f ca="1">IF($B149="","",VLOOKUP('$Data1'!$B151,SYSTEMS!$B$9:$H$100,5,1)&amp;",")</f>
        <v>#N/A</v>
      </c>
      <c r="F149" s="218" t="e">
        <f ca="1">IF($B149="","",VLOOKUP('$Data1'!$B151,SYSTEMS!$B$9:$H$100,7,1)&amp;",")</f>
        <v>#N/A</v>
      </c>
      <c r="G149" s="215" t="str">
        <f ca="1">IF($B149="","",IF(AND(N('$Data1'!V151)&gt;0,N('$Data1'!W151)&gt;0),"Sum,",IF(N('$Data1'!V151)&gt;0,"Flow/Person,",IF(N('$Data1'!U151&gt;0),"Flow/Area,",""))))</f>
        <v>Flow/Area,</v>
      </c>
      <c r="H149" s="219" t="str">
        <f ca="1">IF(OR($G149="Flow/Person,",$G149="Sum,"),N('$Data1'!V151)/1000,"")</f>
        <v/>
      </c>
      <c r="I149" s="215" t="str">
        <f t="shared" ca="1" si="17"/>
        <v>,</v>
      </c>
      <c r="J149" s="219">
        <f ca="1">IF($G149="Sum,",'$Data1'!W151/1000,IF($G149="Flow/Area,",MAX(N('$Data1'!W151)/1000,IF(N('$Data1'!P151)&gt;0,MIN(N('$Data1'!P151),N('$Data1'!K151))*N('$Data1'!U151)/3600,N('$Data1'!K151)*N('$Data1'!U151)/3600)),""))</f>
        <v>0</v>
      </c>
      <c r="K149" s="215" t="str">
        <f t="shared" ca="1" si="15"/>
        <v>,</v>
      </c>
      <c r="L149" s="215" t="str">
        <f t="shared" ca="1" si="15"/>
        <v>,</v>
      </c>
      <c r="M149" s="220" t="str">
        <f ca="1">IF(A149="","",'$Misc'!B$13&amp;",")</f>
        <v>1.15,</v>
      </c>
      <c r="N149" s="220" t="str">
        <f ca="1">IF(A149="","",'$Misc'!B$12&amp;",")</f>
        <v>1.15,</v>
      </c>
      <c r="O149" s="215" t="str">
        <f t="shared" ca="1" si="19"/>
        <v>DesignDayWithLimit,</v>
      </c>
      <c r="P149" s="221" t="str">
        <f t="shared" ca="1" si="18"/>
        <v>,</v>
      </c>
      <c r="Q149" s="222" t="e">
        <f ca="1">IF($B149="","",IF('$Data1'!P151&gt;0,MIN('$Data1'!P151,'$Data1'!K151)*'$Data1'!Y151/3.6,'$Data1'!K151*'$Data1'!Y151/3.6)/1000)</f>
        <v>#VALUE!</v>
      </c>
      <c r="R149" s="215" t="str">
        <f t="shared" ca="1" si="16"/>
        <v>,</v>
      </c>
      <c r="S149" s="215" t="str">
        <f t="shared" ca="1" si="16"/>
        <v>,</v>
      </c>
      <c r="T149" s="215" t="str">
        <f t="shared" ca="1" si="16"/>
        <v>,</v>
      </c>
      <c r="U149" s="215" t="str">
        <f t="shared" ca="1" si="16"/>
        <v>,</v>
      </c>
      <c r="V149" s="215" t="str">
        <f t="shared" ca="1" si="16"/>
        <v>,</v>
      </c>
      <c r="W149" s="215" t="str">
        <f t="shared" ca="1" si="16"/>
        <v>,</v>
      </c>
      <c r="X149" s="215" t="str">
        <f t="shared" ca="1" si="20"/>
        <v>;</v>
      </c>
      <c r="Y149" s="190"/>
      <c r="Z149" s="190"/>
      <c r="AA149" s="190"/>
      <c r="AB149" s="190"/>
    </row>
    <row r="150" spans="1:28" ht="15">
      <c r="A150" s="215" t="str">
        <f ca="1">IF('$Data1'!E152="","","SIZING:ZONE,")</f>
        <v>SIZING:ZONE,</v>
      </c>
      <c r="B150" s="215" t="str">
        <f ca="1">IF(A150="","",'$Data1'!E152&amp;",")</f>
        <v>1,</v>
      </c>
      <c r="C150" s="216" t="e">
        <f ca="1">IF($B150="","",VLOOKUP('$Data1'!$B152,SYSTEMS!$B$9:$H$100,4,1)&amp;",")</f>
        <v>#N/A</v>
      </c>
      <c r="D150" s="216" t="e">
        <f ca="1">IF($B150="","",VLOOKUP('$Data1'!$B152,SYSTEMS!$B$9:$H$100,6,1)&amp;",")</f>
        <v>#N/A</v>
      </c>
      <c r="E150" s="217" t="e">
        <f ca="1">IF($B150="","",VLOOKUP('$Data1'!$B152,SYSTEMS!$B$9:$H$100,5,1)&amp;",")</f>
        <v>#N/A</v>
      </c>
      <c r="F150" s="218" t="e">
        <f ca="1">IF($B150="","",VLOOKUP('$Data1'!$B152,SYSTEMS!$B$9:$H$100,7,1)&amp;",")</f>
        <v>#N/A</v>
      </c>
      <c r="G150" s="215" t="str">
        <f ca="1">IF($B150="","",IF(AND(N('$Data1'!V152)&gt;0,N('$Data1'!W152)&gt;0),"Sum,",IF(N('$Data1'!V152)&gt;0,"Flow/Person,",IF(N('$Data1'!U152&gt;0),"Flow/Area,",""))))</f>
        <v>Flow/Area,</v>
      </c>
      <c r="H150" s="219" t="str">
        <f ca="1">IF(OR($G150="Flow/Person,",$G150="Sum,"),N('$Data1'!V152)/1000,"")</f>
        <v/>
      </c>
      <c r="I150" s="215" t="str">
        <f t="shared" ca="1" si="17"/>
        <v>,</v>
      </c>
      <c r="J150" s="219">
        <f ca="1">IF($G150="Sum,",'$Data1'!W152/1000,IF($G150="Flow/Area,",MAX(N('$Data1'!W152)/1000,IF(N('$Data1'!P152)&gt;0,MIN(N('$Data1'!P152),N('$Data1'!K152))*N('$Data1'!U152)/3600,N('$Data1'!K152)*N('$Data1'!U152)/3600)),""))</f>
        <v>0</v>
      </c>
      <c r="K150" s="215" t="str">
        <f t="shared" ca="1" si="15"/>
        <v>,</v>
      </c>
      <c r="L150" s="215" t="str">
        <f t="shared" ca="1" si="15"/>
        <v>,</v>
      </c>
      <c r="M150" s="220" t="str">
        <f ca="1">IF(A150="","",'$Misc'!B$13&amp;",")</f>
        <v>1.15,</v>
      </c>
      <c r="N150" s="220" t="str">
        <f ca="1">IF(A150="","",'$Misc'!B$12&amp;",")</f>
        <v>1.15,</v>
      </c>
      <c r="O150" s="215" t="str">
        <f t="shared" ca="1" si="19"/>
        <v>DesignDayWithLimit,</v>
      </c>
      <c r="P150" s="221" t="str">
        <f t="shared" ca="1" si="18"/>
        <v>,</v>
      </c>
      <c r="Q150" s="222" t="e">
        <f ca="1">IF($B150="","",IF('$Data1'!P152&gt;0,MIN('$Data1'!P152,'$Data1'!K152)*'$Data1'!Y152/3.6,'$Data1'!K152*'$Data1'!Y152/3.6)/1000)</f>
        <v>#VALUE!</v>
      </c>
      <c r="R150" s="215" t="str">
        <f t="shared" ca="1" si="16"/>
        <v>,</v>
      </c>
      <c r="S150" s="215" t="str">
        <f t="shared" ca="1" si="16"/>
        <v>,</v>
      </c>
      <c r="T150" s="215" t="str">
        <f t="shared" ca="1" si="16"/>
        <v>,</v>
      </c>
      <c r="U150" s="215" t="str">
        <f t="shared" ref="R150:W192" ca="1" si="21">IF($B150="","",",")</f>
        <v>,</v>
      </c>
      <c r="V150" s="215" t="str">
        <f t="shared" ca="1" si="21"/>
        <v>,</v>
      </c>
      <c r="W150" s="215" t="str">
        <f t="shared" ca="1" si="21"/>
        <v>,</v>
      </c>
      <c r="X150" s="215" t="str">
        <f t="shared" ca="1" si="20"/>
        <v>;</v>
      </c>
      <c r="Y150" s="190"/>
      <c r="Z150" s="190"/>
      <c r="AA150" s="190"/>
      <c r="AB150" s="190"/>
    </row>
    <row r="151" spans="1:28" ht="15">
      <c r="A151" s="215" t="str">
        <f ca="1">IF('$Data1'!E153="","","SIZING:ZONE,")</f>
        <v>SIZING:ZONE,</v>
      </c>
      <c r="B151" s="215" t="str">
        <f ca="1">IF(A151="","",'$Data1'!E153&amp;",")</f>
        <v>1,</v>
      </c>
      <c r="C151" s="216" t="e">
        <f ca="1">IF($B151="","",VLOOKUP('$Data1'!$B153,SYSTEMS!$B$9:$H$100,4,1)&amp;",")</f>
        <v>#N/A</v>
      </c>
      <c r="D151" s="216" t="e">
        <f ca="1">IF($B151="","",VLOOKUP('$Data1'!$B153,SYSTEMS!$B$9:$H$100,6,1)&amp;",")</f>
        <v>#N/A</v>
      </c>
      <c r="E151" s="217" t="e">
        <f ca="1">IF($B151="","",VLOOKUP('$Data1'!$B153,SYSTEMS!$B$9:$H$100,5,1)&amp;",")</f>
        <v>#N/A</v>
      </c>
      <c r="F151" s="218" t="e">
        <f ca="1">IF($B151="","",VLOOKUP('$Data1'!$B153,SYSTEMS!$B$9:$H$100,7,1)&amp;",")</f>
        <v>#N/A</v>
      </c>
      <c r="G151" s="215" t="str">
        <f ca="1">IF($B151="","",IF(AND(N('$Data1'!V153)&gt;0,N('$Data1'!W153)&gt;0),"Sum,",IF(N('$Data1'!V153)&gt;0,"Flow/Person,",IF(N('$Data1'!U153&gt;0),"Flow/Area,",""))))</f>
        <v>Flow/Area,</v>
      </c>
      <c r="H151" s="219" t="str">
        <f ca="1">IF(OR($G151="Flow/Person,",$G151="Sum,"),N('$Data1'!V153)/1000,"")</f>
        <v/>
      </c>
      <c r="I151" s="215" t="str">
        <f t="shared" ca="1" si="17"/>
        <v>,</v>
      </c>
      <c r="J151" s="219">
        <f ca="1">IF($G151="Sum,",'$Data1'!W153/1000,IF($G151="Flow/Area,",MAX(N('$Data1'!W153)/1000,IF(N('$Data1'!P153)&gt;0,MIN(N('$Data1'!P153),N('$Data1'!K153))*N('$Data1'!U153)/3600,N('$Data1'!K153)*N('$Data1'!U153)/3600)),""))</f>
        <v>0</v>
      </c>
      <c r="K151" s="215" t="str">
        <f t="shared" ca="1" si="15"/>
        <v>,</v>
      </c>
      <c r="L151" s="215" t="str">
        <f t="shared" ca="1" si="15"/>
        <v>,</v>
      </c>
      <c r="M151" s="220" t="str">
        <f ca="1">IF(A151="","",'$Misc'!B$13&amp;",")</f>
        <v>1.15,</v>
      </c>
      <c r="N151" s="220" t="str">
        <f ca="1">IF(A151="","",'$Misc'!B$12&amp;",")</f>
        <v>1.15,</v>
      </c>
      <c r="O151" s="215" t="str">
        <f t="shared" ca="1" si="19"/>
        <v>DesignDayWithLimit,</v>
      </c>
      <c r="P151" s="221" t="str">
        <f t="shared" ca="1" si="18"/>
        <v>,</v>
      </c>
      <c r="Q151" s="222" t="e">
        <f ca="1">IF($B151="","",IF('$Data1'!P153&gt;0,MIN('$Data1'!P153,'$Data1'!K153)*'$Data1'!Y153/3.6,'$Data1'!K153*'$Data1'!Y153/3.6)/1000)</f>
        <v>#VALUE!</v>
      </c>
      <c r="R151" s="215" t="str">
        <f t="shared" ca="1" si="21"/>
        <v>,</v>
      </c>
      <c r="S151" s="215" t="str">
        <f t="shared" ca="1" si="21"/>
        <v>,</v>
      </c>
      <c r="T151" s="215" t="str">
        <f t="shared" ca="1" si="21"/>
        <v>,</v>
      </c>
      <c r="U151" s="215" t="str">
        <f t="shared" ca="1" si="21"/>
        <v>,</v>
      </c>
      <c r="V151" s="215" t="str">
        <f t="shared" ca="1" si="21"/>
        <v>,</v>
      </c>
      <c r="W151" s="215" t="str">
        <f t="shared" ca="1" si="21"/>
        <v>,</v>
      </c>
      <c r="X151" s="215" t="str">
        <f t="shared" ca="1" si="20"/>
        <v>;</v>
      </c>
      <c r="Y151" s="190"/>
      <c r="Z151" s="190"/>
      <c r="AA151" s="190"/>
      <c r="AB151" s="190"/>
    </row>
    <row r="152" spans="1:28" ht="15">
      <c r="A152" s="215" t="str">
        <f ca="1">IF('$Data1'!E154="","","SIZING:ZONE,")</f>
        <v>SIZING:ZONE,</v>
      </c>
      <c r="B152" s="215" t="str">
        <f ca="1">IF(A152="","",'$Data1'!E154&amp;",")</f>
        <v>1,</v>
      </c>
      <c r="C152" s="216" t="e">
        <f ca="1">IF($B152="","",VLOOKUP('$Data1'!$B154,SYSTEMS!$B$9:$H$100,4,1)&amp;",")</f>
        <v>#N/A</v>
      </c>
      <c r="D152" s="216" t="e">
        <f ca="1">IF($B152="","",VLOOKUP('$Data1'!$B154,SYSTEMS!$B$9:$H$100,6,1)&amp;",")</f>
        <v>#N/A</v>
      </c>
      <c r="E152" s="217" t="e">
        <f ca="1">IF($B152="","",VLOOKUP('$Data1'!$B154,SYSTEMS!$B$9:$H$100,5,1)&amp;",")</f>
        <v>#N/A</v>
      </c>
      <c r="F152" s="218" t="e">
        <f ca="1">IF($B152="","",VLOOKUP('$Data1'!$B154,SYSTEMS!$B$9:$H$100,7,1)&amp;",")</f>
        <v>#N/A</v>
      </c>
      <c r="G152" s="215" t="str">
        <f ca="1">IF($B152="","",IF(AND(N('$Data1'!V154)&gt;0,N('$Data1'!W154)&gt;0),"Sum,",IF(N('$Data1'!V154)&gt;0,"Flow/Person,",IF(N('$Data1'!U154&gt;0),"Flow/Area,",""))))</f>
        <v>Flow/Area,</v>
      </c>
      <c r="H152" s="219" t="str">
        <f ca="1">IF(OR($G152="Flow/Person,",$G152="Sum,"),N('$Data1'!V154)/1000,"")</f>
        <v/>
      </c>
      <c r="I152" s="215" t="str">
        <f t="shared" ca="1" si="17"/>
        <v>,</v>
      </c>
      <c r="J152" s="219">
        <f ca="1">IF($G152="Sum,",'$Data1'!W154/1000,IF($G152="Flow/Area,",MAX(N('$Data1'!W154)/1000,IF(N('$Data1'!P154)&gt;0,MIN(N('$Data1'!P154),N('$Data1'!K154))*N('$Data1'!U154)/3600,N('$Data1'!K154)*N('$Data1'!U154)/3600)),""))</f>
        <v>0</v>
      </c>
      <c r="K152" s="215" t="str">
        <f t="shared" ca="1" si="15"/>
        <v>,</v>
      </c>
      <c r="L152" s="215" t="str">
        <f t="shared" ca="1" si="15"/>
        <v>,</v>
      </c>
      <c r="M152" s="220" t="str">
        <f ca="1">IF(A152="","",'$Misc'!B$13&amp;",")</f>
        <v>1.15,</v>
      </c>
      <c r="N152" s="220" t="str">
        <f ca="1">IF(A152="","",'$Misc'!B$12&amp;",")</f>
        <v>1.15,</v>
      </c>
      <c r="O152" s="215" t="str">
        <f t="shared" ca="1" si="19"/>
        <v>DesignDayWithLimit,</v>
      </c>
      <c r="P152" s="221" t="str">
        <f t="shared" ca="1" si="18"/>
        <v>,</v>
      </c>
      <c r="Q152" s="222" t="e">
        <f ca="1">IF($B152="","",IF('$Data1'!P154&gt;0,MIN('$Data1'!P154,'$Data1'!K154)*'$Data1'!Y154/3.6,'$Data1'!K154*'$Data1'!Y154/3.6)/1000)</f>
        <v>#VALUE!</v>
      </c>
      <c r="R152" s="215" t="str">
        <f t="shared" ca="1" si="21"/>
        <v>,</v>
      </c>
      <c r="S152" s="215" t="str">
        <f t="shared" ca="1" si="21"/>
        <v>,</v>
      </c>
      <c r="T152" s="215" t="str">
        <f t="shared" ca="1" si="21"/>
        <v>,</v>
      </c>
      <c r="U152" s="215" t="str">
        <f t="shared" ca="1" si="21"/>
        <v>,</v>
      </c>
      <c r="V152" s="215" t="str">
        <f t="shared" ca="1" si="21"/>
        <v>,</v>
      </c>
      <c r="W152" s="215" t="str">
        <f t="shared" ca="1" si="21"/>
        <v>,</v>
      </c>
      <c r="X152" s="215" t="str">
        <f t="shared" ca="1" si="20"/>
        <v>;</v>
      </c>
      <c r="Y152" s="190"/>
      <c r="Z152" s="190"/>
      <c r="AA152" s="190"/>
      <c r="AB152" s="190"/>
    </row>
    <row r="153" spans="1:28" ht="15">
      <c r="A153" s="215" t="str">
        <f ca="1">IF('$Data1'!E155="","","SIZING:ZONE,")</f>
        <v>SIZING:ZONE,</v>
      </c>
      <c r="B153" s="215" t="str">
        <f ca="1">IF(A153="","",'$Data1'!E155&amp;",")</f>
        <v>1,</v>
      </c>
      <c r="C153" s="216" t="e">
        <f ca="1">IF($B153="","",VLOOKUP('$Data1'!$B155,SYSTEMS!$B$9:$H$100,4,1)&amp;",")</f>
        <v>#N/A</v>
      </c>
      <c r="D153" s="216" t="e">
        <f ca="1">IF($B153="","",VLOOKUP('$Data1'!$B155,SYSTEMS!$B$9:$H$100,6,1)&amp;",")</f>
        <v>#N/A</v>
      </c>
      <c r="E153" s="217" t="e">
        <f ca="1">IF($B153="","",VLOOKUP('$Data1'!$B155,SYSTEMS!$B$9:$H$100,5,1)&amp;",")</f>
        <v>#N/A</v>
      </c>
      <c r="F153" s="218" t="e">
        <f ca="1">IF($B153="","",VLOOKUP('$Data1'!$B155,SYSTEMS!$B$9:$H$100,7,1)&amp;",")</f>
        <v>#N/A</v>
      </c>
      <c r="G153" s="215" t="str">
        <f ca="1">IF($B153="","",IF(AND(N('$Data1'!V155)&gt;0,N('$Data1'!W155)&gt;0),"Sum,",IF(N('$Data1'!V155)&gt;0,"Flow/Person,",IF(N('$Data1'!U155&gt;0),"Flow/Area,",""))))</f>
        <v>Flow/Area,</v>
      </c>
      <c r="H153" s="219" t="str">
        <f ca="1">IF(OR($G153="Flow/Person,",$G153="Sum,"),N('$Data1'!V155)/1000,"")</f>
        <v/>
      </c>
      <c r="I153" s="215" t="str">
        <f t="shared" ca="1" si="17"/>
        <v>,</v>
      </c>
      <c r="J153" s="219">
        <f ca="1">IF($G153="Sum,",'$Data1'!W155/1000,IF($G153="Flow/Area,",MAX(N('$Data1'!W155)/1000,IF(N('$Data1'!P155)&gt;0,MIN(N('$Data1'!P155),N('$Data1'!K155))*N('$Data1'!U155)/3600,N('$Data1'!K155)*N('$Data1'!U155)/3600)),""))</f>
        <v>0</v>
      </c>
      <c r="K153" s="215" t="str">
        <f t="shared" ca="1" si="15"/>
        <v>,</v>
      </c>
      <c r="L153" s="215" t="str">
        <f t="shared" ca="1" si="15"/>
        <v>,</v>
      </c>
      <c r="M153" s="220" t="str">
        <f ca="1">IF(A153="","",'$Misc'!B$13&amp;",")</f>
        <v>1.15,</v>
      </c>
      <c r="N153" s="220" t="str">
        <f ca="1">IF(A153="","",'$Misc'!B$12&amp;",")</f>
        <v>1.15,</v>
      </c>
      <c r="O153" s="215" t="str">
        <f t="shared" ca="1" si="19"/>
        <v>DesignDayWithLimit,</v>
      </c>
      <c r="P153" s="221" t="str">
        <f t="shared" ca="1" si="18"/>
        <v>,</v>
      </c>
      <c r="Q153" s="222" t="e">
        <f ca="1">IF($B153="","",IF('$Data1'!P155&gt;0,MIN('$Data1'!P155,'$Data1'!K155)*'$Data1'!Y155/3.6,'$Data1'!K155*'$Data1'!Y155/3.6)/1000)</f>
        <v>#VALUE!</v>
      </c>
      <c r="R153" s="215" t="str">
        <f t="shared" ca="1" si="21"/>
        <v>,</v>
      </c>
      <c r="S153" s="215" t="str">
        <f t="shared" ca="1" si="21"/>
        <v>,</v>
      </c>
      <c r="T153" s="215" t="str">
        <f t="shared" ca="1" si="21"/>
        <v>,</v>
      </c>
      <c r="U153" s="215" t="str">
        <f t="shared" ca="1" si="21"/>
        <v>,</v>
      </c>
      <c r="V153" s="215" t="str">
        <f t="shared" ca="1" si="21"/>
        <v>,</v>
      </c>
      <c r="W153" s="215" t="str">
        <f t="shared" ca="1" si="21"/>
        <v>,</v>
      </c>
      <c r="X153" s="215" t="str">
        <f t="shared" ca="1" si="20"/>
        <v>;</v>
      </c>
      <c r="Y153" s="190"/>
      <c r="Z153" s="190"/>
      <c r="AA153" s="190"/>
      <c r="AB153" s="190"/>
    </row>
    <row r="154" spans="1:28" ht="15">
      <c r="A154" s="215" t="str">
        <f ca="1">IF('$Data1'!E156="","","SIZING:ZONE,")</f>
        <v>SIZING:ZONE,</v>
      </c>
      <c r="B154" s="215" t="str">
        <f ca="1">IF(A154="","",'$Data1'!E156&amp;",")</f>
        <v>1,</v>
      </c>
      <c r="C154" s="216" t="e">
        <f ca="1">IF($B154="","",VLOOKUP('$Data1'!$B156,SYSTEMS!$B$9:$H$100,4,1)&amp;",")</f>
        <v>#N/A</v>
      </c>
      <c r="D154" s="216" t="e">
        <f ca="1">IF($B154="","",VLOOKUP('$Data1'!$B156,SYSTEMS!$B$9:$H$100,6,1)&amp;",")</f>
        <v>#N/A</v>
      </c>
      <c r="E154" s="217" t="e">
        <f ca="1">IF($B154="","",VLOOKUP('$Data1'!$B156,SYSTEMS!$B$9:$H$100,5,1)&amp;",")</f>
        <v>#N/A</v>
      </c>
      <c r="F154" s="218" t="e">
        <f ca="1">IF($B154="","",VLOOKUP('$Data1'!$B156,SYSTEMS!$B$9:$H$100,7,1)&amp;",")</f>
        <v>#N/A</v>
      </c>
      <c r="G154" s="215" t="str">
        <f ca="1">IF($B154="","",IF(AND(N('$Data1'!V156)&gt;0,N('$Data1'!W156)&gt;0),"Sum,",IF(N('$Data1'!V156)&gt;0,"Flow/Person,",IF(N('$Data1'!U156&gt;0),"Flow/Area,",""))))</f>
        <v>Flow/Area,</v>
      </c>
      <c r="H154" s="219" t="str">
        <f ca="1">IF(OR($G154="Flow/Person,",$G154="Sum,"),N('$Data1'!V156)/1000,"")</f>
        <v/>
      </c>
      <c r="I154" s="215" t="str">
        <f t="shared" ca="1" si="17"/>
        <v>,</v>
      </c>
      <c r="J154" s="219">
        <f ca="1">IF($G154="Sum,",'$Data1'!W156/1000,IF($G154="Flow/Area,",MAX(N('$Data1'!W156)/1000,IF(N('$Data1'!P156)&gt;0,MIN(N('$Data1'!P156),N('$Data1'!K156))*N('$Data1'!U156)/3600,N('$Data1'!K156)*N('$Data1'!U156)/3600)),""))</f>
        <v>0</v>
      </c>
      <c r="K154" s="215" t="str">
        <f t="shared" ca="1" si="15"/>
        <v>,</v>
      </c>
      <c r="L154" s="215" t="str">
        <f t="shared" ca="1" si="15"/>
        <v>,</v>
      </c>
      <c r="M154" s="220" t="str">
        <f ca="1">IF(A154="","",'$Misc'!B$13&amp;",")</f>
        <v>1.15,</v>
      </c>
      <c r="N154" s="220" t="str">
        <f ca="1">IF(A154="","",'$Misc'!B$12&amp;",")</f>
        <v>1.15,</v>
      </c>
      <c r="O154" s="215" t="str">
        <f t="shared" ca="1" si="19"/>
        <v>DesignDayWithLimit,</v>
      </c>
      <c r="P154" s="221" t="str">
        <f t="shared" ca="1" si="18"/>
        <v>,</v>
      </c>
      <c r="Q154" s="222" t="e">
        <f ca="1">IF($B154="","",IF('$Data1'!P156&gt;0,MIN('$Data1'!P156,'$Data1'!K156)*'$Data1'!Y156/3.6,'$Data1'!K156*'$Data1'!Y156/3.6)/1000)</f>
        <v>#VALUE!</v>
      </c>
      <c r="R154" s="215" t="str">
        <f t="shared" ca="1" si="21"/>
        <v>,</v>
      </c>
      <c r="S154" s="215" t="str">
        <f t="shared" ca="1" si="21"/>
        <v>,</v>
      </c>
      <c r="T154" s="215" t="str">
        <f t="shared" ca="1" si="21"/>
        <v>,</v>
      </c>
      <c r="U154" s="215" t="str">
        <f t="shared" ca="1" si="21"/>
        <v>,</v>
      </c>
      <c r="V154" s="215" t="str">
        <f t="shared" ca="1" si="21"/>
        <v>,</v>
      </c>
      <c r="W154" s="215" t="str">
        <f t="shared" ca="1" si="21"/>
        <v>,</v>
      </c>
      <c r="X154" s="215" t="str">
        <f t="shared" ca="1" si="20"/>
        <v>;</v>
      </c>
      <c r="Y154" s="190"/>
      <c r="Z154" s="190"/>
      <c r="AA154" s="190"/>
      <c r="AB154" s="190"/>
    </row>
    <row r="155" spans="1:28" ht="15">
      <c r="A155" s="215" t="str">
        <f ca="1">IF('$Data1'!E157="","","SIZING:ZONE,")</f>
        <v>SIZING:ZONE,</v>
      </c>
      <c r="B155" s="215" t="str">
        <f ca="1">IF(A155="","",'$Data1'!E157&amp;",")</f>
        <v>1,</v>
      </c>
      <c r="C155" s="216" t="e">
        <f ca="1">IF($B155="","",VLOOKUP('$Data1'!$B157,SYSTEMS!$B$9:$H$100,4,1)&amp;",")</f>
        <v>#N/A</v>
      </c>
      <c r="D155" s="216" t="e">
        <f ca="1">IF($B155="","",VLOOKUP('$Data1'!$B157,SYSTEMS!$B$9:$H$100,6,1)&amp;",")</f>
        <v>#N/A</v>
      </c>
      <c r="E155" s="217" t="e">
        <f ca="1">IF($B155="","",VLOOKUP('$Data1'!$B157,SYSTEMS!$B$9:$H$100,5,1)&amp;",")</f>
        <v>#N/A</v>
      </c>
      <c r="F155" s="218" t="e">
        <f ca="1">IF($B155="","",VLOOKUP('$Data1'!$B157,SYSTEMS!$B$9:$H$100,7,1)&amp;",")</f>
        <v>#N/A</v>
      </c>
      <c r="G155" s="215" t="str">
        <f ca="1">IF($B155="","",IF(AND(N('$Data1'!V157)&gt;0,N('$Data1'!W157)&gt;0),"Sum,",IF(N('$Data1'!V157)&gt;0,"Flow/Person,",IF(N('$Data1'!U157&gt;0),"Flow/Area,",""))))</f>
        <v>Flow/Area,</v>
      </c>
      <c r="H155" s="219" t="str">
        <f ca="1">IF(OR($G155="Flow/Person,",$G155="Sum,"),N('$Data1'!V157)/1000,"")</f>
        <v/>
      </c>
      <c r="I155" s="215" t="str">
        <f t="shared" ca="1" si="17"/>
        <v>,</v>
      </c>
      <c r="J155" s="219">
        <f ca="1">IF($G155="Sum,",'$Data1'!W157/1000,IF($G155="Flow/Area,",MAX(N('$Data1'!W157)/1000,IF(N('$Data1'!P157)&gt;0,MIN(N('$Data1'!P157),N('$Data1'!K157))*N('$Data1'!U157)/3600,N('$Data1'!K157)*N('$Data1'!U157)/3600)),""))</f>
        <v>0</v>
      </c>
      <c r="K155" s="215" t="str">
        <f t="shared" ref="K155:L206" ca="1" si="22">IF($B155="","",",")</f>
        <v>,</v>
      </c>
      <c r="L155" s="215" t="str">
        <f t="shared" ca="1" si="22"/>
        <v>,</v>
      </c>
      <c r="M155" s="220" t="str">
        <f ca="1">IF(A155="","",'$Misc'!B$13&amp;",")</f>
        <v>1.15,</v>
      </c>
      <c r="N155" s="220" t="str">
        <f ca="1">IF(A155="","",'$Misc'!B$12&amp;",")</f>
        <v>1.15,</v>
      </c>
      <c r="O155" s="215" t="str">
        <f t="shared" ca="1" si="19"/>
        <v>DesignDayWithLimit,</v>
      </c>
      <c r="P155" s="221" t="str">
        <f t="shared" ca="1" si="18"/>
        <v>,</v>
      </c>
      <c r="Q155" s="222" t="e">
        <f ca="1">IF($B155="","",IF('$Data1'!P157&gt;0,MIN('$Data1'!P157,'$Data1'!K157)*'$Data1'!Y157/3.6,'$Data1'!K157*'$Data1'!Y157/3.6)/1000)</f>
        <v>#VALUE!</v>
      </c>
      <c r="R155" s="215" t="str">
        <f t="shared" ca="1" si="21"/>
        <v>,</v>
      </c>
      <c r="S155" s="215" t="str">
        <f t="shared" ca="1" si="21"/>
        <v>,</v>
      </c>
      <c r="T155" s="215" t="str">
        <f t="shared" ca="1" si="21"/>
        <v>,</v>
      </c>
      <c r="U155" s="215" t="str">
        <f t="shared" ca="1" si="21"/>
        <v>,</v>
      </c>
      <c r="V155" s="215" t="str">
        <f t="shared" ca="1" si="21"/>
        <v>,</v>
      </c>
      <c r="W155" s="215" t="str">
        <f t="shared" ca="1" si="21"/>
        <v>,</v>
      </c>
      <c r="X155" s="215" t="str">
        <f t="shared" ca="1" si="20"/>
        <v>;</v>
      </c>
      <c r="Y155" s="190"/>
      <c r="Z155" s="190"/>
      <c r="AA155" s="190"/>
      <c r="AB155" s="190"/>
    </row>
    <row r="156" spans="1:28" ht="15">
      <c r="A156" s="215" t="str">
        <f ca="1">IF('$Data1'!E158="","","SIZING:ZONE,")</f>
        <v>SIZING:ZONE,</v>
      </c>
      <c r="B156" s="215" t="str">
        <f ca="1">IF(A156="","",'$Data1'!E158&amp;",")</f>
        <v>1,</v>
      </c>
      <c r="C156" s="216" t="e">
        <f ca="1">IF($B156="","",VLOOKUP('$Data1'!$B158,SYSTEMS!$B$9:$H$100,4,1)&amp;",")</f>
        <v>#N/A</v>
      </c>
      <c r="D156" s="216" t="e">
        <f ca="1">IF($B156="","",VLOOKUP('$Data1'!$B158,SYSTEMS!$B$9:$H$100,6,1)&amp;",")</f>
        <v>#N/A</v>
      </c>
      <c r="E156" s="217" t="e">
        <f ca="1">IF($B156="","",VLOOKUP('$Data1'!$B158,SYSTEMS!$B$9:$H$100,5,1)&amp;",")</f>
        <v>#N/A</v>
      </c>
      <c r="F156" s="218" t="e">
        <f ca="1">IF($B156="","",VLOOKUP('$Data1'!$B158,SYSTEMS!$B$9:$H$100,7,1)&amp;",")</f>
        <v>#N/A</v>
      </c>
      <c r="G156" s="215" t="str">
        <f ca="1">IF($B156="","",IF(AND(N('$Data1'!V158)&gt;0,N('$Data1'!W158)&gt;0),"Sum,",IF(N('$Data1'!V158)&gt;0,"Flow/Person,",IF(N('$Data1'!U158&gt;0),"Flow/Area,",""))))</f>
        <v>Flow/Area,</v>
      </c>
      <c r="H156" s="219" t="str">
        <f ca="1">IF(OR($G156="Flow/Person,",$G156="Sum,"),N('$Data1'!V158)/1000,"")</f>
        <v/>
      </c>
      <c r="I156" s="215" t="str">
        <f t="shared" ca="1" si="17"/>
        <v>,</v>
      </c>
      <c r="J156" s="219">
        <f ca="1">IF($G156="Sum,",'$Data1'!W158/1000,IF($G156="Flow/Area,",MAX(N('$Data1'!W158)/1000,IF(N('$Data1'!P158)&gt;0,MIN(N('$Data1'!P158),N('$Data1'!K158))*N('$Data1'!U158)/3600,N('$Data1'!K158)*N('$Data1'!U158)/3600)),""))</f>
        <v>0</v>
      </c>
      <c r="K156" s="215" t="str">
        <f t="shared" ca="1" si="22"/>
        <v>,</v>
      </c>
      <c r="L156" s="215" t="str">
        <f t="shared" ca="1" si="22"/>
        <v>,</v>
      </c>
      <c r="M156" s="220" t="str">
        <f ca="1">IF(A156="","",'$Misc'!B$13&amp;",")</f>
        <v>1.15,</v>
      </c>
      <c r="N156" s="220" t="str">
        <f ca="1">IF(A156="","",'$Misc'!B$12&amp;",")</f>
        <v>1.15,</v>
      </c>
      <c r="O156" s="215" t="str">
        <f t="shared" ca="1" si="19"/>
        <v>DesignDayWithLimit,</v>
      </c>
      <c r="P156" s="221" t="str">
        <f t="shared" ca="1" si="18"/>
        <v>,</v>
      </c>
      <c r="Q156" s="222" t="e">
        <f ca="1">IF($B156="","",IF('$Data1'!P158&gt;0,MIN('$Data1'!P158,'$Data1'!K158)*'$Data1'!Y158/3.6,'$Data1'!K158*'$Data1'!Y158/3.6)/1000)</f>
        <v>#VALUE!</v>
      </c>
      <c r="R156" s="215" t="str">
        <f t="shared" ca="1" si="21"/>
        <v>,</v>
      </c>
      <c r="S156" s="215" t="str">
        <f t="shared" ca="1" si="21"/>
        <v>,</v>
      </c>
      <c r="T156" s="215" t="str">
        <f t="shared" ca="1" si="21"/>
        <v>,</v>
      </c>
      <c r="U156" s="215" t="str">
        <f t="shared" ca="1" si="21"/>
        <v>,</v>
      </c>
      <c r="V156" s="215" t="str">
        <f t="shared" ca="1" si="21"/>
        <v>,</v>
      </c>
      <c r="W156" s="215" t="str">
        <f t="shared" ca="1" si="21"/>
        <v>,</v>
      </c>
      <c r="X156" s="215" t="str">
        <f t="shared" ca="1" si="20"/>
        <v>;</v>
      </c>
      <c r="Y156" s="190"/>
      <c r="Z156" s="190"/>
      <c r="AA156" s="190"/>
      <c r="AB156" s="190"/>
    </row>
    <row r="157" spans="1:28" ht="15">
      <c r="A157" s="215" t="str">
        <f ca="1">IF('$Data1'!E159="","","SIZING:ZONE,")</f>
        <v>SIZING:ZONE,</v>
      </c>
      <c r="B157" s="215" t="str">
        <f ca="1">IF(A157="","",'$Data1'!E159&amp;",")</f>
        <v>1,</v>
      </c>
      <c r="C157" s="216" t="e">
        <f ca="1">IF($B157="","",VLOOKUP('$Data1'!$B159,SYSTEMS!$B$9:$H$100,4,1)&amp;",")</f>
        <v>#N/A</v>
      </c>
      <c r="D157" s="216" t="e">
        <f ca="1">IF($B157="","",VLOOKUP('$Data1'!$B159,SYSTEMS!$B$9:$H$100,6,1)&amp;",")</f>
        <v>#N/A</v>
      </c>
      <c r="E157" s="217" t="e">
        <f ca="1">IF($B157="","",VLOOKUP('$Data1'!$B159,SYSTEMS!$B$9:$H$100,5,1)&amp;",")</f>
        <v>#N/A</v>
      </c>
      <c r="F157" s="218" t="e">
        <f ca="1">IF($B157="","",VLOOKUP('$Data1'!$B159,SYSTEMS!$B$9:$H$100,7,1)&amp;",")</f>
        <v>#N/A</v>
      </c>
      <c r="G157" s="215" t="str">
        <f ca="1">IF($B157="","",IF(AND(N('$Data1'!V159)&gt;0,N('$Data1'!W159)&gt;0),"Sum,",IF(N('$Data1'!V159)&gt;0,"Flow/Person,",IF(N('$Data1'!U159&gt;0),"Flow/Area,",""))))</f>
        <v>Flow/Area,</v>
      </c>
      <c r="H157" s="219" t="str">
        <f ca="1">IF(OR($G157="Flow/Person,",$G157="Sum,"),N('$Data1'!V159)/1000,"")</f>
        <v/>
      </c>
      <c r="I157" s="215" t="str">
        <f t="shared" ca="1" si="17"/>
        <v>,</v>
      </c>
      <c r="J157" s="219">
        <f ca="1">IF($G157="Sum,",'$Data1'!W159/1000,IF($G157="Flow/Area,",MAX(N('$Data1'!W159)/1000,IF(N('$Data1'!P159)&gt;0,MIN(N('$Data1'!P159),N('$Data1'!K159))*N('$Data1'!U159)/3600,N('$Data1'!K159)*N('$Data1'!U159)/3600)),""))</f>
        <v>0</v>
      </c>
      <c r="K157" s="215" t="str">
        <f t="shared" ca="1" si="22"/>
        <v>,</v>
      </c>
      <c r="L157" s="215" t="str">
        <f t="shared" ca="1" si="22"/>
        <v>,</v>
      </c>
      <c r="M157" s="220" t="str">
        <f ca="1">IF(A157="","",'$Misc'!B$13&amp;",")</f>
        <v>1.15,</v>
      </c>
      <c r="N157" s="220" t="str">
        <f ca="1">IF(A157="","",'$Misc'!B$12&amp;",")</f>
        <v>1.15,</v>
      </c>
      <c r="O157" s="215" t="str">
        <f t="shared" ca="1" si="19"/>
        <v>DesignDayWithLimit,</v>
      </c>
      <c r="P157" s="221" t="str">
        <f t="shared" ca="1" si="18"/>
        <v>,</v>
      </c>
      <c r="Q157" s="222" t="e">
        <f ca="1">IF($B157="","",IF('$Data1'!P159&gt;0,MIN('$Data1'!P159,'$Data1'!K159)*'$Data1'!Y159/3.6,'$Data1'!K159*'$Data1'!Y159/3.6)/1000)</f>
        <v>#VALUE!</v>
      </c>
      <c r="R157" s="215" t="str">
        <f t="shared" ca="1" si="21"/>
        <v>,</v>
      </c>
      <c r="S157" s="215" t="str">
        <f t="shared" ca="1" si="21"/>
        <v>,</v>
      </c>
      <c r="T157" s="215" t="str">
        <f t="shared" ca="1" si="21"/>
        <v>,</v>
      </c>
      <c r="U157" s="215" t="str">
        <f t="shared" ca="1" si="21"/>
        <v>,</v>
      </c>
      <c r="V157" s="215" t="str">
        <f t="shared" ca="1" si="21"/>
        <v>,</v>
      </c>
      <c r="W157" s="215" t="str">
        <f t="shared" ca="1" si="21"/>
        <v>,</v>
      </c>
      <c r="X157" s="215" t="str">
        <f t="shared" ca="1" si="20"/>
        <v>;</v>
      </c>
      <c r="Y157" s="190"/>
      <c r="Z157" s="190"/>
      <c r="AA157" s="190"/>
      <c r="AB157" s="190"/>
    </row>
    <row r="158" spans="1:28" ht="15">
      <c r="A158" s="215" t="str">
        <f ca="1">IF('$Data1'!E160="","","SIZING:ZONE,")</f>
        <v>SIZING:ZONE,</v>
      </c>
      <c r="B158" s="215" t="str">
        <f ca="1">IF(A158="","",'$Data1'!E160&amp;",")</f>
        <v>1,</v>
      </c>
      <c r="C158" s="216" t="e">
        <f ca="1">IF($B158="","",VLOOKUP('$Data1'!$B160,SYSTEMS!$B$9:$H$100,4,1)&amp;",")</f>
        <v>#N/A</v>
      </c>
      <c r="D158" s="216" t="e">
        <f ca="1">IF($B158="","",VLOOKUP('$Data1'!$B160,SYSTEMS!$B$9:$H$100,6,1)&amp;",")</f>
        <v>#N/A</v>
      </c>
      <c r="E158" s="217" t="e">
        <f ca="1">IF($B158="","",VLOOKUP('$Data1'!$B160,SYSTEMS!$B$9:$H$100,5,1)&amp;",")</f>
        <v>#N/A</v>
      </c>
      <c r="F158" s="218" t="e">
        <f ca="1">IF($B158="","",VLOOKUP('$Data1'!$B160,SYSTEMS!$B$9:$H$100,7,1)&amp;",")</f>
        <v>#N/A</v>
      </c>
      <c r="G158" s="215" t="str">
        <f ca="1">IF($B158="","",IF(AND(N('$Data1'!V160)&gt;0,N('$Data1'!W160)&gt;0),"Sum,",IF(N('$Data1'!V160)&gt;0,"Flow/Person,",IF(N('$Data1'!U160&gt;0),"Flow/Area,",""))))</f>
        <v>Flow/Area,</v>
      </c>
      <c r="H158" s="219" t="str">
        <f ca="1">IF(OR($G158="Flow/Person,",$G158="Sum,"),N('$Data1'!V160)/1000,"")</f>
        <v/>
      </c>
      <c r="I158" s="215" t="str">
        <f t="shared" ca="1" si="17"/>
        <v>,</v>
      </c>
      <c r="J158" s="219">
        <f ca="1">IF($G158="Sum,",'$Data1'!W160/1000,IF($G158="Flow/Area,",MAX(N('$Data1'!W160)/1000,IF(N('$Data1'!P160)&gt;0,MIN(N('$Data1'!P160),N('$Data1'!K160))*N('$Data1'!U160)/3600,N('$Data1'!K160)*N('$Data1'!U160)/3600)),""))</f>
        <v>0</v>
      </c>
      <c r="K158" s="215" t="str">
        <f t="shared" ca="1" si="22"/>
        <v>,</v>
      </c>
      <c r="L158" s="215" t="str">
        <f t="shared" ca="1" si="22"/>
        <v>,</v>
      </c>
      <c r="M158" s="220" t="str">
        <f ca="1">IF(A158="","",'$Misc'!B$13&amp;",")</f>
        <v>1.15,</v>
      </c>
      <c r="N158" s="220" t="str">
        <f ca="1">IF(A158="","",'$Misc'!B$12&amp;",")</f>
        <v>1.15,</v>
      </c>
      <c r="O158" s="215" t="str">
        <f t="shared" ca="1" si="19"/>
        <v>DesignDayWithLimit,</v>
      </c>
      <c r="P158" s="221" t="str">
        <f t="shared" ca="1" si="18"/>
        <v>,</v>
      </c>
      <c r="Q158" s="222" t="e">
        <f ca="1">IF($B158="","",IF('$Data1'!P160&gt;0,MIN('$Data1'!P160,'$Data1'!K160)*'$Data1'!Y160/3.6,'$Data1'!K160*'$Data1'!Y160/3.6)/1000)</f>
        <v>#VALUE!</v>
      </c>
      <c r="R158" s="215" t="str">
        <f t="shared" ca="1" si="21"/>
        <v>,</v>
      </c>
      <c r="S158" s="215" t="str">
        <f t="shared" ca="1" si="21"/>
        <v>,</v>
      </c>
      <c r="T158" s="215" t="str">
        <f t="shared" ca="1" si="21"/>
        <v>,</v>
      </c>
      <c r="U158" s="215" t="str">
        <f t="shared" ca="1" si="21"/>
        <v>,</v>
      </c>
      <c r="V158" s="215" t="str">
        <f t="shared" ca="1" si="21"/>
        <v>,</v>
      </c>
      <c r="W158" s="215" t="str">
        <f t="shared" ca="1" si="21"/>
        <v>,</v>
      </c>
      <c r="X158" s="215" t="str">
        <f t="shared" ca="1" si="20"/>
        <v>;</v>
      </c>
      <c r="Y158" s="190"/>
      <c r="Z158" s="190"/>
      <c r="AA158" s="190"/>
      <c r="AB158" s="190"/>
    </row>
    <row r="159" spans="1:28" ht="15">
      <c r="A159" s="215" t="str">
        <f ca="1">IF('$Data1'!E161="","","SIZING:ZONE,")</f>
        <v>SIZING:ZONE,</v>
      </c>
      <c r="B159" s="215" t="str">
        <f ca="1">IF(A159="","",'$Data1'!E161&amp;",")</f>
        <v>1,</v>
      </c>
      <c r="C159" s="216" t="e">
        <f ca="1">IF($B159="","",VLOOKUP('$Data1'!$B161,SYSTEMS!$B$9:$H$100,4,1)&amp;",")</f>
        <v>#N/A</v>
      </c>
      <c r="D159" s="216" t="e">
        <f ca="1">IF($B159="","",VLOOKUP('$Data1'!$B161,SYSTEMS!$B$9:$H$100,6,1)&amp;",")</f>
        <v>#N/A</v>
      </c>
      <c r="E159" s="217" t="e">
        <f ca="1">IF($B159="","",VLOOKUP('$Data1'!$B161,SYSTEMS!$B$9:$H$100,5,1)&amp;",")</f>
        <v>#N/A</v>
      </c>
      <c r="F159" s="218" t="e">
        <f ca="1">IF($B159="","",VLOOKUP('$Data1'!$B161,SYSTEMS!$B$9:$H$100,7,1)&amp;",")</f>
        <v>#N/A</v>
      </c>
      <c r="G159" s="215" t="str">
        <f ca="1">IF($B159="","",IF(AND(N('$Data1'!V161)&gt;0,N('$Data1'!W161)&gt;0),"Sum,",IF(N('$Data1'!V161)&gt;0,"Flow/Person,",IF(N('$Data1'!U161&gt;0),"Flow/Area,",""))))</f>
        <v>Flow/Area,</v>
      </c>
      <c r="H159" s="219" t="str">
        <f ca="1">IF(OR($G159="Flow/Person,",$G159="Sum,"),N('$Data1'!V161)/1000,"")</f>
        <v/>
      </c>
      <c r="I159" s="215" t="str">
        <f t="shared" ca="1" si="17"/>
        <v>,</v>
      </c>
      <c r="J159" s="219">
        <f ca="1">IF($G159="Sum,",'$Data1'!W161/1000,IF($G159="Flow/Area,",MAX(N('$Data1'!W161)/1000,IF(N('$Data1'!P161)&gt;0,MIN(N('$Data1'!P161),N('$Data1'!K161))*N('$Data1'!U161)/3600,N('$Data1'!K161)*N('$Data1'!U161)/3600)),""))</f>
        <v>0</v>
      </c>
      <c r="K159" s="215" t="str">
        <f t="shared" ca="1" si="22"/>
        <v>,</v>
      </c>
      <c r="L159" s="215" t="str">
        <f t="shared" ca="1" si="22"/>
        <v>,</v>
      </c>
      <c r="M159" s="220" t="str">
        <f ca="1">IF(A159="","",'$Misc'!B$13&amp;",")</f>
        <v>1.15,</v>
      </c>
      <c r="N159" s="220" t="str">
        <f ca="1">IF(A159="","",'$Misc'!B$12&amp;",")</f>
        <v>1.15,</v>
      </c>
      <c r="O159" s="215" t="str">
        <f t="shared" ca="1" si="19"/>
        <v>DesignDayWithLimit,</v>
      </c>
      <c r="P159" s="221" t="str">
        <f t="shared" ca="1" si="18"/>
        <v>,</v>
      </c>
      <c r="Q159" s="222" t="e">
        <f ca="1">IF($B159="","",IF('$Data1'!P161&gt;0,MIN('$Data1'!P161,'$Data1'!K161)*'$Data1'!Y161/3.6,'$Data1'!K161*'$Data1'!Y161/3.6)/1000)</f>
        <v>#VALUE!</v>
      </c>
      <c r="R159" s="215" t="str">
        <f t="shared" ca="1" si="21"/>
        <v>,</v>
      </c>
      <c r="S159" s="215" t="str">
        <f t="shared" ca="1" si="21"/>
        <v>,</v>
      </c>
      <c r="T159" s="215" t="str">
        <f t="shared" ca="1" si="21"/>
        <v>,</v>
      </c>
      <c r="U159" s="215" t="str">
        <f t="shared" ca="1" si="21"/>
        <v>,</v>
      </c>
      <c r="V159" s="215" t="str">
        <f t="shared" ca="1" si="21"/>
        <v>,</v>
      </c>
      <c r="W159" s="215" t="str">
        <f t="shared" ca="1" si="21"/>
        <v>,</v>
      </c>
      <c r="X159" s="215" t="str">
        <f t="shared" ca="1" si="20"/>
        <v>;</v>
      </c>
      <c r="Y159" s="190"/>
      <c r="Z159" s="190"/>
      <c r="AA159" s="190"/>
      <c r="AB159" s="190"/>
    </row>
    <row r="160" spans="1:28" ht="15">
      <c r="A160" s="215" t="str">
        <f ca="1">IF('$Data1'!E162="","","SIZING:ZONE,")</f>
        <v>SIZING:ZONE,</v>
      </c>
      <c r="B160" s="215" t="str">
        <f ca="1">IF(A160="","",'$Data1'!E162&amp;",")</f>
        <v>1,</v>
      </c>
      <c r="C160" s="216" t="e">
        <f ca="1">IF($B160="","",VLOOKUP('$Data1'!$B162,SYSTEMS!$B$9:$H$100,4,1)&amp;",")</f>
        <v>#N/A</v>
      </c>
      <c r="D160" s="216" t="e">
        <f ca="1">IF($B160="","",VLOOKUP('$Data1'!$B162,SYSTEMS!$B$9:$H$100,6,1)&amp;",")</f>
        <v>#N/A</v>
      </c>
      <c r="E160" s="217" t="e">
        <f ca="1">IF($B160="","",VLOOKUP('$Data1'!$B162,SYSTEMS!$B$9:$H$100,5,1)&amp;",")</f>
        <v>#N/A</v>
      </c>
      <c r="F160" s="218" t="e">
        <f ca="1">IF($B160="","",VLOOKUP('$Data1'!$B162,SYSTEMS!$B$9:$H$100,7,1)&amp;",")</f>
        <v>#N/A</v>
      </c>
      <c r="G160" s="215" t="str">
        <f ca="1">IF($B160="","",IF(AND(N('$Data1'!V162)&gt;0,N('$Data1'!W162)&gt;0),"Sum,",IF(N('$Data1'!V162)&gt;0,"Flow/Person,",IF(N('$Data1'!U162&gt;0),"Flow/Area,",""))))</f>
        <v>Flow/Area,</v>
      </c>
      <c r="H160" s="219" t="str">
        <f ca="1">IF(OR($G160="Flow/Person,",$G160="Sum,"),N('$Data1'!V162)/1000,"")</f>
        <v/>
      </c>
      <c r="I160" s="215" t="str">
        <f t="shared" ca="1" si="17"/>
        <v>,</v>
      </c>
      <c r="J160" s="219">
        <f ca="1">IF($G160="Sum,",'$Data1'!W162/1000,IF($G160="Flow/Area,",MAX(N('$Data1'!W162)/1000,IF(N('$Data1'!P162)&gt;0,MIN(N('$Data1'!P162),N('$Data1'!K162))*N('$Data1'!U162)/3600,N('$Data1'!K162)*N('$Data1'!U162)/3600)),""))</f>
        <v>0</v>
      </c>
      <c r="K160" s="215" t="str">
        <f t="shared" ca="1" si="22"/>
        <v>,</v>
      </c>
      <c r="L160" s="215" t="str">
        <f t="shared" ca="1" si="22"/>
        <v>,</v>
      </c>
      <c r="M160" s="220" t="str">
        <f ca="1">IF(A160="","",'$Misc'!B$13&amp;",")</f>
        <v>1.15,</v>
      </c>
      <c r="N160" s="220" t="str">
        <f ca="1">IF(A160="","",'$Misc'!B$12&amp;",")</f>
        <v>1.15,</v>
      </c>
      <c r="O160" s="215" t="str">
        <f t="shared" ca="1" si="19"/>
        <v>DesignDayWithLimit,</v>
      </c>
      <c r="P160" s="221" t="str">
        <f t="shared" ca="1" si="18"/>
        <v>,</v>
      </c>
      <c r="Q160" s="222" t="e">
        <f ca="1">IF($B160="","",IF('$Data1'!P162&gt;0,MIN('$Data1'!P162,'$Data1'!K162)*'$Data1'!Y162/3.6,'$Data1'!K162*'$Data1'!Y162/3.6)/1000)</f>
        <v>#VALUE!</v>
      </c>
      <c r="R160" s="215" t="str">
        <f t="shared" ca="1" si="21"/>
        <v>,</v>
      </c>
      <c r="S160" s="215" t="str">
        <f t="shared" ca="1" si="21"/>
        <v>,</v>
      </c>
      <c r="T160" s="215" t="str">
        <f t="shared" ca="1" si="21"/>
        <v>,</v>
      </c>
      <c r="U160" s="215" t="str">
        <f t="shared" ca="1" si="21"/>
        <v>,</v>
      </c>
      <c r="V160" s="215" t="str">
        <f t="shared" ca="1" si="21"/>
        <v>,</v>
      </c>
      <c r="W160" s="215" t="str">
        <f t="shared" ca="1" si="21"/>
        <v>,</v>
      </c>
      <c r="X160" s="215" t="str">
        <f t="shared" ca="1" si="20"/>
        <v>;</v>
      </c>
      <c r="Y160" s="190"/>
      <c r="Z160" s="190"/>
      <c r="AA160" s="190"/>
      <c r="AB160" s="190"/>
    </row>
    <row r="161" spans="1:28" ht="15">
      <c r="A161" s="215" t="str">
        <f ca="1">IF('$Data1'!E163="","","SIZING:ZONE,")</f>
        <v>SIZING:ZONE,</v>
      </c>
      <c r="B161" s="215" t="str">
        <f ca="1">IF(A161="","",'$Data1'!E163&amp;",")</f>
        <v>1,</v>
      </c>
      <c r="C161" s="216" t="e">
        <f ca="1">IF($B161="","",VLOOKUP('$Data1'!$B163,SYSTEMS!$B$9:$H$100,4,1)&amp;",")</f>
        <v>#N/A</v>
      </c>
      <c r="D161" s="216" t="e">
        <f ca="1">IF($B161="","",VLOOKUP('$Data1'!$B163,SYSTEMS!$B$9:$H$100,6,1)&amp;",")</f>
        <v>#N/A</v>
      </c>
      <c r="E161" s="217" t="e">
        <f ca="1">IF($B161="","",VLOOKUP('$Data1'!$B163,SYSTEMS!$B$9:$H$100,5,1)&amp;",")</f>
        <v>#N/A</v>
      </c>
      <c r="F161" s="218" t="e">
        <f ca="1">IF($B161="","",VLOOKUP('$Data1'!$B163,SYSTEMS!$B$9:$H$100,7,1)&amp;",")</f>
        <v>#N/A</v>
      </c>
      <c r="G161" s="215" t="str">
        <f ca="1">IF($B161="","",IF(AND(N('$Data1'!V163)&gt;0,N('$Data1'!W163)&gt;0),"Sum,",IF(N('$Data1'!V163)&gt;0,"Flow/Person,",IF(N('$Data1'!U163&gt;0),"Flow/Area,",""))))</f>
        <v>Flow/Area,</v>
      </c>
      <c r="H161" s="219" t="str">
        <f ca="1">IF(OR($G161="Flow/Person,",$G161="Sum,"),N('$Data1'!V163)/1000,"")</f>
        <v/>
      </c>
      <c r="I161" s="215" t="str">
        <f t="shared" ca="1" si="17"/>
        <v>,</v>
      </c>
      <c r="J161" s="219">
        <f ca="1">IF($G161="Sum,",'$Data1'!W163/1000,IF($G161="Flow/Area,",MAX(N('$Data1'!W163)/1000,IF(N('$Data1'!P163)&gt;0,MIN(N('$Data1'!P163),N('$Data1'!K163))*N('$Data1'!U163)/3600,N('$Data1'!K163)*N('$Data1'!U163)/3600)),""))</f>
        <v>0</v>
      </c>
      <c r="K161" s="215" t="str">
        <f t="shared" ca="1" si="22"/>
        <v>,</v>
      </c>
      <c r="L161" s="215" t="str">
        <f t="shared" ca="1" si="22"/>
        <v>,</v>
      </c>
      <c r="M161" s="220" t="str">
        <f ca="1">IF(A161="","",'$Misc'!B$13&amp;",")</f>
        <v>1.15,</v>
      </c>
      <c r="N161" s="220" t="str">
        <f ca="1">IF(A161="","",'$Misc'!B$12&amp;",")</f>
        <v>1.15,</v>
      </c>
      <c r="O161" s="215" t="str">
        <f t="shared" ca="1" si="19"/>
        <v>DesignDayWithLimit,</v>
      </c>
      <c r="P161" s="221" t="str">
        <f t="shared" ca="1" si="18"/>
        <v>,</v>
      </c>
      <c r="Q161" s="222" t="e">
        <f ca="1">IF($B161="","",IF('$Data1'!P163&gt;0,MIN('$Data1'!P163,'$Data1'!K163)*'$Data1'!Y163/3.6,'$Data1'!K163*'$Data1'!Y163/3.6)/1000)</f>
        <v>#VALUE!</v>
      </c>
      <c r="R161" s="215" t="str">
        <f t="shared" ca="1" si="21"/>
        <v>,</v>
      </c>
      <c r="S161" s="215" t="str">
        <f t="shared" ca="1" si="21"/>
        <v>,</v>
      </c>
      <c r="T161" s="215" t="str">
        <f t="shared" ca="1" si="21"/>
        <v>,</v>
      </c>
      <c r="U161" s="215" t="str">
        <f t="shared" ca="1" si="21"/>
        <v>,</v>
      </c>
      <c r="V161" s="215" t="str">
        <f t="shared" ca="1" si="21"/>
        <v>,</v>
      </c>
      <c r="W161" s="215" t="str">
        <f t="shared" ca="1" si="21"/>
        <v>,</v>
      </c>
      <c r="X161" s="215" t="str">
        <f t="shared" ca="1" si="20"/>
        <v>;</v>
      </c>
      <c r="Y161" s="190"/>
      <c r="Z161" s="190"/>
      <c r="AA161" s="190"/>
      <c r="AB161" s="190"/>
    </row>
    <row r="162" spans="1:28" ht="15">
      <c r="A162" s="215" t="str">
        <f ca="1">IF('$Data1'!E164="","","SIZING:ZONE,")</f>
        <v>SIZING:ZONE,</v>
      </c>
      <c r="B162" s="215" t="str">
        <f ca="1">IF(A162="","",'$Data1'!E164&amp;",")</f>
        <v>1,</v>
      </c>
      <c r="C162" s="216" t="e">
        <f ca="1">IF($B162="","",VLOOKUP('$Data1'!$B164,SYSTEMS!$B$9:$H$100,4,1)&amp;",")</f>
        <v>#N/A</v>
      </c>
      <c r="D162" s="216" t="e">
        <f ca="1">IF($B162="","",VLOOKUP('$Data1'!$B164,SYSTEMS!$B$9:$H$100,6,1)&amp;",")</f>
        <v>#N/A</v>
      </c>
      <c r="E162" s="217" t="e">
        <f ca="1">IF($B162="","",VLOOKUP('$Data1'!$B164,SYSTEMS!$B$9:$H$100,5,1)&amp;",")</f>
        <v>#N/A</v>
      </c>
      <c r="F162" s="218" t="e">
        <f ca="1">IF($B162="","",VLOOKUP('$Data1'!$B164,SYSTEMS!$B$9:$H$100,7,1)&amp;",")</f>
        <v>#N/A</v>
      </c>
      <c r="G162" s="215" t="str">
        <f ca="1">IF($B162="","",IF(AND(N('$Data1'!V164)&gt;0,N('$Data1'!W164)&gt;0),"Sum,",IF(N('$Data1'!V164)&gt;0,"Flow/Person,",IF(N('$Data1'!U164&gt;0),"Flow/Area,",""))))</f>
        <v>Flow/Area,</v>
      </c>
      <c r="H162" s="219" t="str">
        <f ca="1">IF(OR($G162="Flow/Person,",$G162="Sum,"),N('$Data1'!V164)/1000,"")</f>
        <v/>
      </c>
      <c r="I162" s="215" t="str">
        <f t="shared" ca="1" si="17"/>
        <v>,</v>
      </c>
      <c r="J162" s="219">
        <f ca="1">IF($G162="Sum,",'$Data1'!W164/1000,IF($G162="Flow/Area,",MAX(N('$Data1'!W164)/1000,IF(N('$Data1'!P164)&gt;0,MIN(N('$Data1'!P164),N('$Data1'!K164))*N('$Data1'!U164)/3600,N('$Data1'!K164)*N('$Data1'!U164)/3600)),""))</f>
        <v>0</v>
      </c>
      <c r="K162" s="215" t="str">
        <f t="shared" ca="1" si="22"/>
        <v>,</v>
      </c>
      <c r="L162" s="215" t="str">
        <f t="shared" ca="1" si="22"/>
        <v>,</v>
      </c>
      <c r="M162" s="220" t="str">
        <f ca="1">IF(A162="","",'$Misc'!B$13&amp;",")</f>
        <v>1.15,</v>
      </c>
      <c r="N162" s="220" t="str">
        <f ca="1">IF(A162="","",'$Misc'!B$12&amp;",")</f>
        <v>1.15,</v>
      </c>
      <c r="O162" s="215" t="str">
        <f t="shared" ca="1" si="19"/>
        <v>DesignDayWithLimit,</v>
      </c>
      <c r="P162" s="221" t="str">
        <f t="shared" ca="1" si="18"/>
        <v>,</v>
      </c>
      <c r="Q162" s="222" t="e">
        <f ca="1">IF($B162="","",IF('$Data1'!P164&gt;0,MIN('$Data1'!P164,'$Data1'!K164)*'$Data1'!Y164/3.6,'$Data1'!K164*'$Data1'!Y164/3.6)/1000)</f>
        <v>#VALUE!</v>
      </c>
      <c r="R162" s="215" t="str">
        <f t="shared" ca="1" si="21"/>
        <v>,</v>
      </c>
      <c r="S162" s="215" t="str">
        <f t="shared" ca="1" si="21"/>
        <v>,</v>
      </c>
      <c r="T162" s="215" t="str">
        <f t="shared" ca="1" si="21"/>
        <v>,</v>
      </c>
      <c r="U162" s="215" t="str">
        <f t="shared" ca="1" si="21"/>
        <v>,</v>
      </c>
      <c r="V162" s="215" t="str">
        <f t="shared" ca="1" si="21"/>
        <v>,</v>
      </c>
      <c r="W162" s="215" t="str">
        <f t="shared" ca="1" si="21"/>
        <v>,</v>
      </c>
      <c r="X162" s="215" t="str">
        <f t="shared" ca="1" si="20"/>
        <v>;</v>
      </c>
      <c r="Y162" s="190"/>
      <c r="Z162" s="190"/>
      <c r="AA162" s="190"/>
      <c r="AB162" s="190"/>
    </row>
    <row r="163" spans="1:28" ht="15">
      <c r="A163" s="215" t="str">
        <f ca="1">IF('$Data1'!E165="","","SIZING:ZONE,")</f>
        <v>SIZING:ZONE,</v>
      </c>
      <c r="B163" s="215" t="str">
        <f ca="1">IF(A163="","",'$Data1'!E165&amp;",")</f>
        <v>1,</v>
      </c>
      <c r="C163" s="216" t="e">
        <f ca="1">IF($B163="","",VLOOKUP('$Data1'!$B165,SYSTEMS!$B$9:$H$100,4,1)&amp;",")</f>
        <v>#N/A</v>
      </c>
      <c r="D163" s="216" t="e">
        <f ca="1">IF($B163="","",VLOOKUP('$Data1'!$B165,SYSTEMS!$B$9:$H$100,6,1)&amp;",")</f>
        <v>#N/A</v>
      </c>
      <c r="E163" s="217" t="e">
        <f ca="1">IF($B163="","",VLOOKUP('$Data1'!$B165,SYSTEMS!$B$9:$H$100,5,1)&amp;",")</f>
        <v>#N/A</v>
      </c>
      <c r="F163" s="218" t="e">
        <f ca="1">IF($B163="","",VLOOKUP('$Data1'!$B165,SYSTEMS!$B$9:$H$100,7,1)&amp;",")</f>
        <v>#N/A</v>
      </c>
      <c r="G163" s="215" t="str">
        <f ca="1">IF($B163="","",IF(AND(N('$Data1'!V165)&gt;0,N('$Data1'!W165)&gt;0),"Sum,",IF(N('$Data1'!V165)&gt;0,"Flow/Person,",IF(N('$Data1'!U165&gt;0),"Flow/Area,",""))))</f>
        <v>Flow/Area,</v>
      </c>
      <c r="H163" s="219" t="str">
        <f ca="1">IF(OR($G163="Flow/Person,",$G163="Sum,"),N('$Data1'!V165)/1000,"")</f>
        <v/>
      </c>
      <c r="I163" s="215" t="str">
        <f t="shared" ca="1" si="17"/>
        <v>,</v>
      </c>
      <c r="J163" s="219">
        <f ca="1">IF($G163="Sum,",'$Data1'!W165/1000,IF($G163="Flow/Area,",MAX(N('$Data1'!W165)/1000,IF(N('$Data1'!P165)&gt;0,MIN(N('$Data1'!P165),N('$Data1'!K165))*N('$Data1'!U165)/3600,N('$Data1'!K165)*N('$Data1'!U165)/3600)),""))</f>
        <v>0</v>
      </c>
      <c r="K163" s="215" t="str">
        <f t="shared" ca="1" si="22"/>
        <v>,</v>
      </c>
      <c r="L163" s="215" t="str">
        <f t="shared" ca="1" si="22"/>
        <v>,</v>
      </c>
      <c r="M163" s="220" t="str">
        <f ca="1">IF(A163="","",'$Misc'!B$13&amp;",")</f>
        <v>1.15,</v>
      </c>
      <c r="N163" s="220" t="str">
        <f ca="1">IF(A163="","",'$Misc'!B$12&amp;",")</f>
        <v>1.15,</v>
      </c>
      <c r="O163" s="215" t="str">
        <f t="shared" ca="1" si="19"/>
        <v>DesignDayWithLimit,</v>
      </c>
      <c r="P163" s="221" t="str">
        <f t="shared" ca="1" si="18"/>
        <v>,</v>
      </c>
      <c r="Q163" s="222" t="e">
        <f ca="1">IF($B163="","",IF('$Data1'!P165&gt;0,MIN('$Data1'!P165,'$Data1'!K165)*'$Data1'!Y165/3.6,'$Data1'!K165*'$Data1'!Y165/3.6)/1000)</f>
        <v>#VALUE!</v>
      </c>
      <c r="R163" s="215" t="str">
        <f t="shared" ca="1" si="21"/>
        <v>,</v>
      </c>
      <c r="S163" s="215" t="str">
        <f t="shared" ca="1" si="21"/>
        <v>,</v>
      </c>
      <c r="T163" s="215" t="str">
        <f t="shared" ca="1" si="21"/>
        <v>,</v>
      </c>
      <c r="U163" s="215" t="str">
        <f t="shared" ca="1" si="21"/>
        <v>,</v>
      </c>
      <c r="V163" s="215" t="str">
        <f t="shared" ca="1" si="21"/>
        <v>,</v>
      </c>
      <c r="W163" s="215" t="str">
        <f t="shared" ca="1" si="21"/>
        <v>,</v>
      </c>
      <c r="X163" s="215" t="str">
        <f t="shared" ca="1" si="20"/>
        <v>;</v>
      </c>
      <c r="Y163" s="190"/>
      <c r="Z163" s="190"/>
      <c r="AA163" s="190"/>
      <c r="AB163" s="190"/>
    </row>
    <row r="164" spans="1:28" ht="15">
      <c r="A164" s="215" t="str">
        <f ca="1">IF('$Data1'!E166="","","SIZING:ZONE,")</f>
        <v>SIZING:ZONE,</v>
      </c>
      <c r="B164" s="215" t="str">
        <f ca="1">IF(A164="","",'$Data1'!E166&amp;",")</f>
        <v>1,</v>
      </c>
      <c r="C164" s="216" t="e">
        <f ca="1">IF($B164="","",VLOOKUP('$Data1'!$B166,SYSTEMS!$B$9:$H$100,4,1)&amp;",")</f>
        <v>#N/A</v>
      </c>
      <c r="D164" s="216" t="e">
        <f ca="1">IF($B164="","",VLOOKUP('$Data1'!$B166,SYSTEMS!$B$9:$H$100,6,1)&amp;",")</f>
        <v>#N/A</v>
      </c>
      <c r="E164" s="217" t="e">
        <f ca="1">IF($B164="","",VLOOKUP('$Data1'!$B166,SYSTEMS!$B$9:$H$100,5,1)&amp;",")</f>
        <v>#N/A</v>
      </c>
      <c r="F164" s="218" t="e">
        <f ca="1">IF($B164="","",VLOOKUP('$Data1'!$B166,SYSTEMS!$B$9:$H$100,7,1)&amp;",")</f>
        <v>#N/A</v>
      </c>
      <c r="G164" s="215" t="str">
        <f ca="1">IF($B164="","",IF(AND(N('$Data1'!V166)&gt;0,N('$Data1'!W166)&gt;0),"Sum,",IF(N('$Data1'!V166)&gt;0,"Flow/Person,",IF(N('$Data1'!U166&gt;0),"Flow/Area,",""))))</f>
        <v>Flow/Area,</v>
      </c>
      <c r="H164" s="219" t="str">
        <f ca="1">IF(OR($G164="Flow/Person,",$G164="Sum,"),N('$Data1'!V166)/1000,"")</f>
        <v/>
      </c>
      <c r="I164" s="215" t="str">
        <f t="shared" ca="1" si="17"/>
        <v>,</v>
      </c>
      <c r="J164" s="219">
        <f ca="1">IF($G164="Sum,",'$Data1'!W166/1000,IF($G164="Flow/Area,",MAX(N('$Data1'!W166)/1000,IF(N('$Data1'!P166)&gt;0,MIN(N('$Data1'!P166),N('$Data1'!K166))*N('$Data1'!U166)/3600,N('$Data1'!K166)*N('$Data1'!U166)/3600)),""))</f>
        <v>0</v>
      </c>
      <c r="K164" s="215" t="str">
        <f t="shared" ca="1" si="22"/>
        <v>,</v>
      </c>
      <c r="L164" s="215" t="str">
        <f t="shared" ca="1" si="22"/>
        <v>,</v>
      </c>
      <c r="M164" s="220" t="str">
        <f ca="1">IF(A164="","",'$Misc'!B$13&amp;",")</f>
        <v>1.15,</v>
      </c>
      <c r="N164" s="220" t="str">
        <f ca="1">IF(A164="","",'$Misc'!B$12&amp;",")</f>
        <v>1.15,</v>
      </c>
      <c r="O164" s="215" t="str">
        <f t="shared" ca="1" si="19"/>
        <v>DesignDayWithLimit,</v>
      </c>
      <c r="P164" s="221" t="str">
        <f t="shared" ca="1" si="18"/>
        <v>,</v>
      </c>
      <c r="Q164" s="222" t="e">
        <f ca="1">IF($B164="","",IF('$Data1'!P166&gt;0,MIN('$Data1'!P166,'$Data1'!K166)*'$Data1'!Y166/3.6,'$Data1'!K166*'$Data1'!Y166/3.6)/1000)</f>
        <v>#VALUE!</v>
      </c>
      <c r="R164" s="215" t="str">
        <f t="shared" ca="1" si="21"/>
        <v>,</v>
      </c>
      <c r="S164" s="215" t="str">
        <f t="shared" ca="1" si="21"/>
        <v>,</v>
      </c>
      <c r="T164" s="215" t="str">
        <f t="shared" ca="1" si="21"/>
        <v>,</v>
      </c>
      <c r="U164" s="215" t="str">
        <f t="shared" ca="1" si="21"/>
        <v>,</v>
      </c>
      <c r="V164" s="215" t="str">
        <f t="shared" ca="1" si="21"/>
        <v>,</v>
      </c>
      <c r="W164" s="215" t="str">
        <f t="shared" ca="1" si="21"/>
        <v>,</v>
      </c>
      <c r="X164" s="215" t="str">
        <f t="shared" ca="1" si="20"/>
        <v>;</v>
      </c>
      <c r="Y164" s="190"/>
      <c r="Z164" s="190"/>
      <c r="AA164" s="190"/>
      <c r="AB164" s="190"/>
    </row>
    <row r="165" spans="1:28" ht="15">
      <c r="A165" s="215" t="str">
        <f ca="1">IF('$Data1'!E167="","","SIZING:ZONE,")</f>
        <v>SIZING:ZONE,</v>
      </c>
      <c r="B165" s="215" t="str">
        <f ca="1">IF(A165="","",'$Data1'!E167&amp;",")</f>
        <v>1,</v>
      </c>
      <c r="C165" s="216" t="e">
        <f ca="1">IF($B165="","",VLOOKUP('$Data1'!$B167,SYSTEMS!$B$9:$H$100,4,1)&amp;",")</f>
        <v>#N/A</v>
      </c>
      <c r="D165" s="216" t="e">
        <f ca="1">IF($B165="","",VLOOKUP('$Data1'!$B167,SYSTEMS!$B$9:$H$100,6,1)&amp;",")</f>
        <v>#N/A</v>
      </c>
      <c r="E165" s="217" t="e">
        <f ca="1">IF($B165="","",VLOOKUP('$Data1'!$B167,SYSTEMS!$B$9:$H$100,5,1)&amp;",")</f>
        <v>#N/A</v>
      </c>
      <c r="F165" s="218" t="e">
        <f ca="1">IF($B165="","",VLOOKUP('$Data1'!$B167,SYSTEMS!$B$9:$H$100,7,1)&amp;",")</f>
        <v>#N/A</v>
      </c>
      <c r="G165" s="215" t="str">
        <f ca="1">IF($B165="","",IF(AND(N('$Data1'!V167)&gt;0,N('$Data1'!W167)&gt;0),"Sum,",IF(N('$Data1'!V167)&gt;0,"Flow/Person,",IF(N('$Data1'!U167&gt;0),"Flow/Area,",""))))</f>
        <v>Flow/Area,</v>
      </c>
      <c r="H165" s="219" t="str">
        <f ca="1">IF(OR($G165="Flow/Person,",$G165="Sum,"),N('$Data1'!V167)/1000,"")</f>
        <v/>
      </c>
      <c r="I165" s="215" t="str">
        <f t="shared" ca="1" si="17"/>
        <v>,</v>
      </c>
      <c r="J165" s="219">
        <f ca="1">IF($G165="Sum,",'$Data1'!W167/1000,IF($G165="Flow/Area,",MAX(N('$Data1'!W167)/1000,IF(N('$Data1'!P167)&gt;0,MIN(N('$Data1'!P167),N('$Data1'!K167))*N('$Data1'!U167)/3600,N('$Data1'!K167)*N('$Data1'!U167)/3600)),""))</f>
        <v>0</v>
      </c>
      <c r="K165" s="215" t="str">
        <f t="shared" ca="1" si="22"/>
        <v>,</v>
      </c>
      <c r="L165" s="215" t="str">
        <f t="shared" ca="1" si="22"/>
        <v>,</v>
      </c>
      <c r="M165" s="220" t="str">
        <f ca="1">IF(A165="","",'$Misc'!B$13&amp;",")</f>
        <v>1.15,</v>
      </c>
      <c r="N165" s="220" t="str">
        <f ca="1">IF(A165="","",'$Misc'!B$12&amp;",")</f>
        <v>1.15,</v>
      </c>
      <c r="O165" s="215" t="str">
        <f t="shared" ca="1" si="19"/>
        <v>DesignDayWithLimit,</v>
      </c>
      <c r="P165" s="221" t="str">
        <f t="shared" ca="1" si="18"/>
        <v>,</v>
      </c>
      <c r="Q165" s="222" t="e">
        <f ca="1">IF($B165="","",IF('$Data1'!P167&gt;0,MIN('$Data1'!P167,'$Data1'!K167)*'$Data1'!Y167/3.6,'$Data1'!K167*'$Data1'!Y167/3.6)/1000)</f>
        <v>#VALUE!</v>
      </c>
      <c r="R165" s="215" t="str">
        <f t="shared" ca="1" si="21"/>
        <v>,</v>
      </c>
      <c r="S165" s="215" t="str">
        <f t="shared" ca="1" si="21"/>
        <v>,</v>
      </c>
      <c r="T165" s="215" t="str">
        <f t="shared" ca="1" si="21"/>
        <v>,</v>
      </c>
      <c r="U165" s="215" t="str">
        <f t="shared" ca="1" si="21"/>
        <v>,</v>
      </c>
      <c r="V165" s="215" t="str">
        <f t="shared" ca="1" si="21"/>
        <v>,</v>
      </c>
      <c r="W165" s="215" t="str">
        <f t="shared" ca="1" si="21"/>
        <v>,</v>
      </c>
      <c r="X165" s="215" t="str">
        <f t="shared" ca="1" si="20"/>
        <v>;</v>
      </c>
      <c r="Y165" s="190"/>
      <c r="Z165" s="190"/>
      <c r="AA165" s="190"/>
      <c r="AB165" s="190"/>
    </row>
    <row r="166" spans="1:28" ht="15">
      <c r="A166" s="215" t="str">
        <f ca="1">IF('$Data1'!E168="","","SIZING:ZONE,")</f>
        <v>SIZING:ZONE,</v>
      </c>
      <c r="B166" s="215" t="str">
        <f ca="1">IF(A166="","",'$Data1'!E168&amp;",")</f>
        <v>1,</v>
      </c>
      <c r="C166" s="216" t="e">
        <f ca="1">IF($B166="","",VLOOKUP('$Data1'!$B168,SYSTEMS!$B$9:$H$100,4,1)&amp;",")</f>
        <v>#N/A</v>
      </c>
      <c r="D166" s="216" t="e">
        <f ca="1">IF($B166="","",VLOOKUP('$Data1'!$B168,SYSTEMS!$B$9:$H$100,6,1)&amp;",")</f>
        <v>#N/A</v>
      </c>
      <c r="E166" s="217" t="e">
        <f ca="1">IF($B166="","",VLOOKUP('$Data1'!$B168,SYSTEMS!$B$9:$H$100,5,1)&amp;",")</f>
        <v>#N/A</v>
      </c>
      <c r="F166" s="218" t="e">
        <f ca="1">IF($B166="","",VLOOKUP('$Data1'!$B168,SYSTEMS!$B$9:$H$100,7,1)&amp;",")</f>
        <v>#N/A</v>
      </c>
      <c r="G166" s="215" t="str">
        <f ca="1">IF($B166="","",IF(AND(N('$Data1'!V168)&gt;0,N('$Data1'!W168)&gt;0),"Sum,",IF(N('$Data1'!V168)&gt;0,"Flow/Person,",IF(N('$Data1'!U168&gt;0),"Flow/Area,",""))))</f>
        <v>Flow/Area,</v>
      </c>
      <c r="H166" s="219" t="str">
        <f ca="1">IF(OR($G166="Flow/Person,",$G166="Sum,"),N('$Data1'!V168)/1000,"")</f>
        <v/>
      </c>
      <c r="I166" s="215" t="str">
        <f t="shared" ca="1" si="17"/>
        <v>,</v>
      </c>
      <c r="J166" s="219">
        <f ca="1">IF($G166="Sum,",'$Data1'!W168/1000,IF($G166="Flow/Area,",MAX(N('$Data1'!W168)/1000,IF(N('$Data1'!P168)&gt;0,MIN(N('$Data1'!P168),N('$Data1'!K168))*N('$Data1'!U168)/3600,N('$Data1'!K168)*N('$Data1'!U168)/3600)),""))</f>
        <v>0</v>
      </c>
      <c r="K166" s="215" t="str">
        <f t="shared" ca="1" si="22"/>
        <v>,</v>
      </c>
      <c r="L166" s="215" t="str">
        <f t="shared" ca="1" si="22"/>
        <v>,</v>
      </c>
      <c r="M166" s="220" t="str">
        <f ca="1">IF(A166="","",'$Misc'!B$13&amp;",")</f>
        <v>1.15,</v>
      </c>
      <c r="N166" s="220" t="str">
        <f ca="1">IF(A166="","",'$Misc'!B$12&amp;",")</f>
        <v>1.15,</v>
      </c>
      <c r="O166" s="215" t="str">
        <f t="shared" ca="1" si="19"/>
        <v>DesignDayWithLimit,</v>
      </c>
      <c r="P166" s="221" t="str">
        <f t="shared" ca="1" si="18"/>
        <v>,</v>
      </c>
      <c r="Q166" s="222" t="e">
        <f ca="1">IF($B166="","",IF('$Data1'!P168&gt;0,MIN('$Data1'!P168,'$Data1'!K168)*'$Data1'!Y168/3.6,'$Data1'!K168*'$Data1'!Y168/3.6)/1000)</f>
        <v>#VALUE!</v>
      </c>
      <c r="R166" s="215" t="str">
        <f t="shared" ca="1" si="21"/>
        <v>,</v>
      </c>
      <c r="S166" s="215" t="str">
        <f t="shared" ca="1" si="21"/>
        <v>,</v>
      </c>
      <c r="T166" s="215" t="str">
        <f t="shared" ca="1" si="21"/>
        <v>,</v>
      </c>
      <c r="U166" s="215" t="str">
        <f t="shared" ca="1" si="21"/>
        <v>,</v>
      </c>
      <c r="V166" s="215" t="str">
        <f t="shared" ca="1" si="21"/>
        <v>,</v>
      </c>
      <c r="W166" s="215" t="str">
        <f t="shared" ca="1" si="21"/>
        <v>,</v>
      </c>
      <c r="X166" s="215" t="str">
        <f t="shared" ca="1" si="20"/>
        <v>;</v>
      </c>
      <c r="Y166" s="190"/>
      <c r="Z166" s="190"/>
      <c r="AA166" s="190"/>
      <c r="AB166" s="190"/>
    </row>
    <row r="167" spans="1:28" ht="15">
      <c r="A167" s="215" t="str">
        <f ca="1">IF('$Data1'!E169="","","SIZING:ZONE,")</f>
        <v>SIZING:ZONE,</v>
      </c>
      <c r="B167" s="215" t="str">
        <f ca="1">IF(A167="","",'$Data1'!E169&amp;",")</f>
        <v>1,</v>
      </c>
      <c r="C167" s="216" t="e">
        <f ca="1">IF($B167="","",VLOOKUP('$Data1'!$B169,SYSTEMS!$B$9:$H$100,4,1)&amp;",")</f>
        <v>#N/A</v>
      </c>
      <c r="D167" s="216" t="e">
        <f ca="1">IF($B167="","",VLOOKUP('$Data1'!$B169,SYSTEMS!$B$9:$H$100,6,1)&amp;",")</f>
        <v>#N/A</v>
      </c>
      <c r="E167" s="217" t="e">
        <f ca="1">IF($B167="","",VLOOKUP('$Data1'!$B169,SYSTEMS!$B$9:$H$100,5,1)&amp;",")</f>
        <v>#N/A</v>
      </c>
      <c r="F167" s="218" t="e">
        <f ca="1">IF($B167="","",VLOOKUP('$Data1'!$B169,SYSTEMS!$B$9:$H$100,7,1)&amp;",")</f>
        <v>#N/A</v>
      </c>
      <c r="G167" s="215" t="str">
        <f ca="1">IF($B167="","",IF(AND(N('$Data1'!V169)&gt;0,N('$Data1'!W169)&gt;0),"Sum,",IF(N('$Data1'!V169)&gt;0,"Flow/Person,",IF(N('$Data1'!U169&gt;0),"Flow/Area,",""))))</f>
        <v>Flow/Area,</v>
      </c>
      <c r="H167" s="219" t="str">
        <f ca="1">IF(OR($G167="Flow/Person,",$G167="Sum,"),N('$Data1'!V169)/1000,"")</f>
        <v/>
      </c>
      <c r="I167" s="215" t="str">
        <f t="shared" ca="1" si="17"/>
        <v>,</v>
      </c>
      <c r="J167" s="219">
        <f ca="1">IF($G167="Sum,",'$Data1'!W169/1000,IF($G167="Flow/Area,",MAX(N('$Data1'!W169)/1000,IF(N('$Data1'!P169)&gt;0,MIN(N('$Data1'!P169),N('$Data1'!K169))*N('$Data1'!U169)/3600,N('$Data1'!K169)*N('$Data1'!U169)/3600)),""))</f>
        <v>0</v>
      </c>
      <c r="K167" s="215" t="str">
        <f t="shared" ca="1" si="22"/>
        <v>,</v>
      </c>
      <c r="L167" s="215" t="str">
        <f t="shared" ca="1" si="22"/>
        <v>,</v>
      </c>
      <c r="M167" s="220" t="str">
        <f ca="1">IF(A167="","",'$Misc'!B$13&amp;",")</f>
        <v>1.15,</v>
      </c>
      <c r="N167" s="220" t="str">
        <f ca="1">IF(A167="","",'$Misc'!B$12&amp;",")</f>
        <v>1.15,</v>
      </c>
      <c r="O167" s="215" t="str">
        <f t="shared" ca="1" si="19"/>
        <v>DesignDayWithLimit,</v>
      </c>
      <c r="P167" s="221" t="str">
        <f t="shared" ca="1" si="18"/>
        <v>,</v>
      </c>
      <c r="Q167" s="222" t="e">
        <f ca="1">IF($B167="","",IF('$Data1'!P169&gt;0,MIN('$Data1'!P169,'$Data1'!K169)*'$Data1'!Y169/3.6,'$Data1'!K169*'$Data1'!Y169/3.6)/1000)</f>
        <v>#VALUE!</v>
      </c>
      <c r="R167" s="215" t="str">
        <f t="shared" ca="1" si="21"/>
        <v>,</v>
      </c>
      <c r="S167" s="215" t="str">
        <f t="shared" ca="1" si="21"/>
        <v>,</v>
      </c>
      <c r="T167" s="215" t="str">
        <f t="shared" ca="1" si="21"/>
        <v>,</v>
      </c>
      <c r="U167" s="215" t="str">
        <f t="shared" ca="1" si="21"/>
        <v>,</v>
      </c>
      <c r="V167" s="215" t="str">
        <f t="shared" ca="1" si="21"/>
        <v>,</v>
      </c>
      <c r="W167" s="215" t="str">
        <f t="shared" ca="1" si="21"/>
        <v>,</v>
      </c>
      <c r="X167" s="215" t="str">
        <f t="shared" ca="1" si="20"/>
        <v>;</v>
      </c>
      <c r="Y167" s="190"/>
      <c r="Z167" s="190"/>
      <c r="AA167" s="190"/>
      <c r="AB167" s="190"/>
    </row>
    <row r="168" spans="1:28" ht="15">
      <c r="A168" s="215" t="str">
        <f ca="1">IF('$Data1'!E170="","","SIZING:ZONE,")</f>
        <v>SIZING:ZONE,</v>
      </c>
      <c r="B168" s="215" t="str">
        <f ca="1">IF(A168="","",'$Data1'!E170&amp;",")</f>
        <v>1,</v>
      </c>
      <c r="C168" s="216" t="e">
        <f ca="1">IF($B168="","",VLOOKUP('$Data1'!$B170,SYSTEMS!$B$9:$H$100,4,1)&amp;",")</f>
        <v>#N/A</v>
      </c>
      <c r="D168" s="216" t="e">
        <f ca="1">IF($B168="","",VLOOKUP('$Data1'!$B170,SYSTEMS!$B$9:$H$100,6,1)&amp;",")</f>
        <v>#N/A</v>
      </c>
      <c r="E168" s="217" t="e">
        <f ca="1">IF($B168="","",VLOOKUP('$Data1'!$B170,SYSTEMS!$B$9:$H$100,5,1)&amp;",")</f>
        <v>#N/A</v>
      </c>
      <c r="F168" s="218" t="e">
        <f ca="1">IF($B168="","",VLOOKUP('$Data1'!$B170,SYSTEMS!$B$9:$H$100,7,1)&amp;",")</f>
        <v>#N/A</v>
      </c>
      <c r="G168" s="215" t="str">
        <f ca="1">IF($B168="","",IF(AND(N('$Data1'!V170)&gt;0,N('$Data1'!W170)&gt;0),"Sum,",IF(N('$Data1'!V170)&gt;0,"Flow/Person,",IF(N('$Data1'!U170&gt;0),"Flow/Area,",""))))</f>
        <v>Flow/Area,</v>
      </c>
      <c r="H168" s="219" t="str">
        <f ca="1">IF(OR($G168="Flow/Person,",$G168="Sum,"),N('$Data1'!V170)/1000,"")</f>
        <v/>
      </c>
      <c r="I168" s="215" t="str">
        <f t="shared" ca="1" si="17"/>
        <v>,</v>
      </c>
      <c r="J168" s="219">
        <f ca="1">IF($G168="Sum,",'$Data1'!W170/1000,IF($G168="Flow/Area,",MAX(N('$Data1'!W170)/1000,IF(N('$Data1'!P170)&gt;0,MIN(N('$Data1'!P170),N('$Data1'!K170))*N('$Data1'!U170)/3600,N('$Data1'!K170)*N('$Data1'!U170)/3600)),""))</f>
        <v>0</v>
      </c>
      <c r="K168" s="215" t="str">
        <f t="shared" ca="1" si="22"/>
        <v>,</v>
      </c>
      <c r="L168" s="215" t="str">
        <f t="shared" ca="1" si="22"/>
        <v>,</v>
      </c>
      <c r="M168" s="220" t="str">
        <f ca="1">IF(A168="","",'$Misc'!B$13&amp;",")</f>
        <v>1.15,</v>
      </c>
      <c r="N168" s="220" t="str">
        <f ca="1">IF(A168="","",'$Misc'!B$12&amp;",")</f>
        <v>1.15,</v>
      </c>
      <c r="O168" s="215" t="str">
        <f t="shared" ca="1" si="19"/>
        <v>DesignDayWithLimit,</v>
      </c>
      <c r="P168" s="221" t="str">
        <f t="shared" ca="1" si="18"/>
        <v>,</v>
      </c>
      <c r="Q168" s="222" t="e">
        <f ca="1">IF($B168="","",IF('$Data1'!P170&gt;0,MIN('$Data1'!P170,'$Data1'!K170)*'$Data1'!Y170/3.6,'$Data1'!K170*'$Data1'!Y170/3.6)/1000)</f>
        <v>#VALUE!</v>
      </c>
      <c r="R168" s="215" t="str">
        <f t="shared" ca="1" si="21"/>
        <v>,</v>
      </c>
      <c r="S168" s="215" t="str">
        <f t="shared" ca="1" si="21"/>
        <v>,</v>
      </c>
      <c r="T168" s="215" t="str">
        <f t="shared" ca="1" si="21"/>
        <v>,</v>
      </c>
      <c r="U168" s="215" t="str">
        <f t="shared" ca="1" si="21"/>
        <v>,</v>
      </c>
      <c r="V168" s="215" t="str">
        <f t="shared" ca="1" si="21"/>
        <v>,</v>
      </c>
      <c r="W168" s="215" t="str">
        <f t="shared" ca="1" si="21"/>
        <v>,</v>
      </c>
      <c r="X168" s="215" t="str">
        <f t="shared" ca="1" si="20"/>
        <v>;</v>
      </c>
      <c r="Y168" s="190"/>
      <c r="Z168" s="190"/>
      <c r="AA168" s="190"/>
      <c r="AB168" s="190"/>
    </row>
    <row r="169" spans="1:28" ht="15">
      <c r="A169" s="215" t="str">
        <f ca="1">IF('$Data1'!E171="","","SIZING:ZONE,")</f>
        <v>SIZING:ZONE,</v>
      </c>
      <c r="B169" s="215" t="str">
        <f ca="1">IF(A169="","",'$Data1'!E171&amp;",")</f>
        <v>1,</v>
      </c>
      <c r="C169" s="216" t="e">
        <f ca="1">IF($B169="","",VLOOKUP('$Data1'!$B171,SYSTEMS!$B$9:$H$100,4,1)&amp;",")</f>
        <v>#N/A</v>
      </c>
      <c r="D169" s="216" t="e">
        <f ca="1">IF($B169="","",VLOOKUP('$Data1'!$B171,SYSTEMS!$B$9:$H$100,6,1)&amp;",")</f>
        <v>#N/A</v>
      </c>
      <c r="E169" s="217" t="e">
        <f ca="1">IF($B169="","",VLOOKUP('$Data1'!$B171,SYSTEMS!$B$9:$H$100,5,1)&amp;",")</f>
        <v>#N/A</v>
      </c>
      <c r="F169" s="218" t="e">
        <f ca="1">IF($B169="","",VLOOKUP('$Data1'!$B171,SYSTEMS!$B$9:$H$100,7,1)&amp;",")</f>
        <v>#N/A</v>
      </c>
      <c r="G169" s="215" t="str">
        <f ca="1">IF($B169="","",IF(AND(N('$Data1'!V171)&gt;0,N('$Data1'!W171)&gt;0),"Sum,",IF(N('$Data1'!V171)&gt;0,"Flow/Person,",IF(N('$Data1'!U171&gt;0),"Flow/Area,",""))))</f>
        <v>Flow/Area,</v>
      </c>
      <c r="H169" s="219" t="str">
        <f ca="1">IF(OR($G169="Flow/Person,",$G169="Sum,"),N('$Data1'!V171)/1000,"")</f>
        <v/>
      </c>
      <c r="I169" s="215" t="str">
        <f t="shared" ca="1" si="17"/>
        <v>,</v>
      </c>
      <c r="J169" s="219">
        <f ca="1">IF($G169="Sum,",'$Data1'!W171/1000,IF($G169="Flow/Area,",MAX(N('$Data1'!W171)/1000,IF(N('$Data1'!P171)&gt;0,MIN(N('$Data1'!P171),N('$Data1'!K171))*N('$Data1'!U171)/3600,N('$Data1'!K171)*N('$Data1'!U171)/3600)),""))</f>
        <v>0</v>
      </c>
      <c r="K169" s="215" t="str">
        <f t="shared" ca="1" si="22"/>
        <v>,</v>
      </c>
      <c r="L169" s="215" t="str">
        <f t="shared" ca="1" si="22"/>
        <v>,</v>
      </c>
      <c r="M169" s="220" t="str">
        <f ca="1">IF(A169="","",'$Misc'!B$13&amp;",")</f>
        <v>1.15,</v>
      </c>
      <c r="N169" s="220" t="str">
        <f ca="1">IF(A169="","",'$Misc'!B$12&amp;",")</f>
        <v>1.15,</v>
      </c>
      <c r="O169" s="215" t="str">
        <f t="shared" ca="1" si="19"/>
        <v>DesignDayWithLimit,</v>
      </c>
      <c r="P169" s="221" t="str">
        <f t="shared" ca="1" si="18"/>
        <v>,</v>
      </c>
      <c r="Q169" s="222" t="e">
        <f ca="1">IF($B169="","",IF('$Data1'!P171&gt;0,MIN('$Data1'!P171,'$Data1'!K171)*'$Data1'!Y171/3.6,'$Data1'!K171*'$Data1'!Y171/3.6)/1000)</f>
        <v>#VALUE!</v>
      </c>
      <c r="R169" s="215" t="str">
        <f t="shared" ca="1" si="21"/>
        <v>,</v>
      </c>
      <c r="S169" s="215" t="str">
        <f t="shared" ca="1" si="21"/>
        <v>,</v>
      </c>
      <c r="T169" s="215" t="str">
        <f t="shared" ca="1" si="21"/>
        <v>,</v>
      </c>
      <c r="U169" s="215" t="str">
        <f t="shared" ca="1" si="21"/>
        <v>,</v>
      </c>
      <c r="V169" s="215" t="str">
        <f t="shared" ca="1" si="21"/>
        <v>,</v>
      </c>
      <c r="W169" s="215" t="str">
        <f t="shared" ca="1" si="21"/>
        <v>,</v>
      </c>
      <c r="X169" s="215" t="str">
        <f t="shared" ca="1" si="20"/>
        <v>;</v>
      </c>
      <c r="Y169" s="190"/>
      <c r="Z169" s="190"/>
      <c r="AA169" s="190"/>
      <c r="AB169" s="190"/>
    </row>
    <row r="170" spans="1:28" ht="15">
      <c r="A170" s="215" t="str">
        <f ca="1">IF('$Data1'!E172="","","SIZING:ZONE,")</f>
        <v>SIZING:ZONE,</v>
      </c>
      <c r="B170" s="215" t="str">
        <f ca="1">IF(A170="","",'$Data1'!E172&amp;",")</f>
        <v>1,</v>
      </c>
      <c r="C170" s="216" t="e">
        <f ca="1">IF($B170="","",VLOOKUP('$Data1'!$B172,SYSTEMS!$B$9:$H$100,4,1)&amp;",")</f>
        <v>#N/A</v>
      </c>
      <c r="D170" s="216" t="e">
        <f ca="1">IF($B170="","",VLOOKUP('$Data1'!$B172,SYSTEMS!$B$9:$H$100,6,1)&amp;",")</f>
        <v>#N/A</v>
      </c>
      <c r="E170" s="217" t="e">
        <f ca="1">IF($B170="","",VLOOKUP('$Data1'!$B172,SYSTEMS!$B$9:$H$100,5,1)&amp;",")</f>
        <v>#N/A</v>
      </c>
      <c r="F170" s="218" t="e">
        <f ca="1">IF($B170="","",VLOOKUP('$Data1'!$B172,SYSTEMS!$B$9:$H$100,7,1)&amp;",")</f>
        <v>#N/A</v>
      </c>
      <c r="G170" s="215" t="str">
        <f ca="1">IF($B170="","",IF(AND(N('$Data1'!V172)&gt;0,N('$Data1'!W172)&gt;0),"Sum,",IF(N('$Data1'!V172)&gt;0,"Flow/Person,",IF(N('$Data1'!U172&gt;0),"Flow/Area,",""))))</f>
        <v>Flow/Area,</v>
      </c>
      <c r="H170" s="219" t="str">
        <f ca="1">IF(OR($G170="Flow/Person,",$G170="Sum,"),N('$Data1'!V172)/1000,"")</f>
        <v/>
      </c>
      <c r="I170" s="215" t="str">
        <f t="shared" ca="1" si="17"/>
        <v>,</v>
      </c>
      <c r="J170" s="219">
        <f ca="1">IF($G170="Sum,",'$Data1'!W172/1000,IF($G170="Flow/Area,",MAX(N('$Data1'!W172)/1000,IF(N('$Data1'!P172)&gt;0,MIN(N('$Data1'!P172),N('$Data1'!K172))*N('$Data1'!U172)/3600,N('$Data1'!K172)*N('$Data1'!U172)/3600)),""))</f>
        <v>0</v>
      </c>
      <c r="K170" s="215" t="str">
        <f t="shared" ca="1" si="22"/>
        <v>,</v>
      </c>
      <c r="L170" s="215" t="str">
        <f t="shared" ca="1" si="22"/>
        <v>,</v>
      </c>
      <c r="M170" s="220" t="str">
        <f ca="1">IF(A170="","",'$Misc'!B$13&amp;",")</f>
        <v>1.15,</v>
      </c>
      <c r="N170" s="220" t="str">
        <f ca="1">IF(A170="","",'$Misc'!B$12&amp;",")</f>
        <v>1.15,</v>
      </c>
      <c r="O170" s="215" t="str">
        <f t="shared" ca="1" si="19"/>
        <v>DesignDayWithLimit,</v>
      </c>
      <c r="P170" s="221" t="str">
        <f t="shared" ca="1" si="18"/>
        <v>,</v>
      </c>
      <c r="Q170" s="222" t="e">
        <f ca="1">IF($B170="","",IF('$Data1'!P172&gt;0,MIN('$Data1'!P172,'$Data1'!K172)*'$Data1'!Y172/3.6,'$Data1'!K172*'$Data1'!Y172/3.6)/1000)</f>
        <v>#VALUE!</v>
      </c>
      <c r="R170" s="215" t="str">
        <f t="shared" ca="1" si="21"/>
        <v>,</v>
      </c>
      <c r="S170" s="215" t="str">
        <f t="shared" ca="1" si="21"/>
        <v>,</v>
      </c>
      <c r="T170" s="215" t="str">
        <f t="shared" ca="1" si="21"/>
        <v>,</v>
      </c>
      <c r="U170" s="215" t="str">
        <f t="shared" ca="1" si="21"/>
        <v>,</v>
      </c>
      <c r="V170" s="215" t="str">
        <f t="shared" ca="1" si="21"/>
        <v>,</v>
      </c>
      <c r="W170" s="215" t="str">
        <f t="shared" ca="1" si="21"/>
        <v>,</v>
      </c>
      <c r="X170" s="215" t="str">
        <f t="shared" ca="1" si="20"/>
        <v>;</v>
      </c>
      <c r="Y170" s="190"/>
      <c r="Z170" s="190"/>
      <c r="AA170" s="190"/>
      <c r="AB170" s="190"/>
    </row>
    <row r="171" spans="1:28" ht="15">
      <c r="A171" s="215" t="str">
        <f ca="1">IF('$Data1'!E173="","","SIZING:ZONE,")</f>
        <v>SIZING:ZONE,</v>
      </c>
      <c r="B171" s="215" t="str">
        <f ca="1">IF(A171="","",'$Data1'!E173&amp;",")</f>
        <v>1,</v>
      </c>
      <c r="C171" s="216" t="e">
        <f ca="1">IF($B171="","",VLOOKUP('$Data1'!$B173,SYSTEMS!$B$9:$H$100,4,1)&amp;",")</f>
        <v>#N/A</v>
      </c>
      <c r="D171" s="216" t="e">
        <f ca="1">IF($B171="","",VLOOKUP('$Data1'!$B173,SYSTEMS!$B$9:$H$100,6,1)&amp;",")</f>
        <v>#N/A</v>
      </c>
      <c r="E171" s="217" t="e">
        <f ca="1">IF($B171="","",VLOOKUP('$Data1'!$B173,SYSTEMS!$B$9:$H$100,5,1)&amp;",")</f>
        <v>#N/A</v>
      </c>
      <c r="F171" s="218" t="e">
        <f ca="1">IF($B171="","",VLOOKUP('$Data1'!$B173,SYSTEMS!$B$9:$H$100,7,1)&amp;",")</f>
        <v>#N/A</v>
      </c>
      <c r="G171" s="215" t="str">
        <f ca="1">IF($B171="","",IF(AND(N('$Data1'!V173)&gt;0,N('$Data1'!W173)&gt;0),"Sum,",IF(N('$Data1'!V173)&gt;0,"Flow/Person,",IF(N('$Data1'!U173&gt;0),"Flow/Area,",""))))</f>
        <v>Flow/Area,</v>
      </c>
      <c r="H171" s="219" t="str">
        <f ca="1">IF(OR($G171="Flow/Person,",$G171="Sum,"),N('$Data1'!V173)/1000,"")</f>
        <v/>
      </c>
      <c r="I171" s="215" t="str">
        <f t="shared" ca="1" si="17"/>
        <v>,</v>
      </c>
      <c r="J171" s="219">
        <f ca="1">IF($G171="Sum,",'$Data1'!W173/1000,IF($G171="Flow/Area,",MAX(N('$Data1'!W173)/1000,IF(N('$Data1'!P173)&gt;0,MIN(N('$Data1'!P173),N('$Data1'!K173))*N('$Data1'!U173)/3600,N('$Data1'!K173)*N('$Data1'!U173)/3600)),""))</f>
        <v>0</v>
      </c>
      <c r="K171" s="215" t="str">
        <f t="shared" ca="1" si="22"/>
        <v>,</v>
      </c>
      <c r="L171" s="215" t="str">
        <f t="shared" ca="1" si="22"/>
        <v>,</v>
      </c>
      <c r="M171" s="220" t="str">
        <f ca="1">IF(A171="","",'$Misc'!B$13&amp;",")</f>
        <v>1.15,</v>
      </c>
      <c r="N171" s="220" t="str">
        <f ca="1">IF(A171="","",'$Misc'!B$12&amp;",")</f>
        <v>1.15,</v>
      </c>
      <c r="O171" s="215" t="str">
        <f t="shared" ca="1" si="19"/>
        <v>DesignDayWithLimit,</v>
      </c>
      <c r="P171" s="221" t="str">
        <f t="shared" ca="1" si="18"/>
        <v>,</v>
      </c>
      <c r="Q171" s="222" t="e">
        <f ca="1">IF($B171="","",IF('$Data1'!P173&gt;0,MIN('$Data1'!P173,'$Data1'!K173)*'$Data1'!Y173/3.6,'$Data1'!K173*'$Data1'!Y173/3.6)/1000)</f>
        <v>#VALUE!</v>
      </c>
      <c r="R171" s="215" t="str">
        <f t="shared" ca="1" si="21"/>
        <v>,</v>
      </c>
      <c r="S171" s="215" t="str">
        <f t="shared" ca="1" si="21"/>
        <v>,</v>
      </c>
      <c r="T171" s="215" t="str">
        <f t="shared" ca="1" si="21"/>
        <v>,</v>
      </c>
      <c r="U171" s="215" t="str">
        <f t="shared" ca="1" si="21"/>
        <v>,</v>
      </c>
      <c r="V171" s="215" t="str">
        <f t="shared" ca="1" si="21"/>
        <v>,</v>
      </c>
      <c r="W171" s="215" t="str">
        <f t="shared" ca="1" si="21"/>
        <v>,</v>
      </c>
      <c r="X171" s="215" t="str">
        <f t="shared" ca="1" si="20"/>
        <v>;</v>
      </c>
      <c r="Y171" s="190"/>
      <c r="Z171" s="190"/>
      <c r="AA171" s="190"/>
      <c r="AB171" s="190"/>
    </row>
    <row r="172" spans="1:28" ht="15">
      <c r="A172" s="215" t="str">
        <f ca="1">IF('$Data1'!E174="","","SIZING:ZONE,")</f>
        <v>SIZING:ZONE,</v>
      </c>
      <c r="B172" s="215" t="str">
        <f ca="1">IF(A172="","",'$Data1'!E174&amp;",")</f>
        <v>1,</v>
      </c>
      <c r="C172" s="216" t="e">
        <f ca="1">IF($B172="","",VLOOKUP('$Data1'!$B174,SYSTEMS!$B$9:$H$100,4,1)&amp;",")</f>
        <v>#N/A</v>
      </c>
      <c r="D172" s="216" t="e">
        <f ca="1">IF($B172="","",VLOOKUP('$Data1'!$B174,SYSTEMS!$B$9:$H$100,6,1)&amp;",")</f>
        <v>#N/A</v>
      </c>
      <c r="E172" s="217" t="e">
        <f ca="1">IF($B172="","",VLOOKUP('$Data1'!$B174,SYSTEMS!$B$9:$H$100,5,1)&amp;",")</f>
        <v>#N/A</v>
      </c>
      <c r="F172" s="218" t="e">
        <f ca="1">IF($B172="","",VLOOKUP('$Data1'!$B174,SYSTEMS!$B$9:$H$100,7,1)&amp;",")</f>
        <v>#N/A</v>
      </c>
      <c r="G172" s="215" t="str">
        <f ca="1">IF($B172="","",IF(AND(N('$Data1'!V174)&gt;0,N('$Data1'!W174)&gt;0),"Sum,",IF(N('$Data1'!V174)&gt;0,"Flow/Person,",IF(N('$Data1'!U174&gt;0),"Flow/Area,",""))))</f>
        <v>Flow/Area,</v>
      </c>
      <c r="H172" s="219" t="str">
        <f ca="1">IF(OR($G172="Flow/Person,",$G172="Sum,"),N('$Data1'!V174)/1000,"")</f>
        <v/>
      </c>
      <c r="I172" s="215" t="str">
        <f t="shared" ca="1" si="17"/>
        <v>,</v>
      </c>
      <c r="J172" s="219">
        <f ca="1">IF($G172="Sum,",'$Data1'!W174/1000,IF($G172="Flow/Area,",MAX(N('$Data1'!W174)/1000,IF(N('$Data1'!P174)&gt;0,MIN(N('$Data1'!P174),N('$Data1'!K174))*N('$Data1'!U174)/3600,N('$Data1'!K174)*N('$Data1'!U174)/3600)),""))</f>
        <v>0</v>
      </c>
      <c r="K172" s="215" t="str">
        <f t="shared" ca="1" si="22"/>
        <v>,</v>
      </c>
      <c r="L172" s="215" t="str">
        <f t="shared" ca="1" si="22"/>
        <v>,</v>
      </c>
      <c r="M172" s="220" t="str">
        <f ca="1">IF(A172="","",'$Misc'!B$13&amp;",")</f>
        <v>1.15,</v>
      </c>
      <c r="N172" s="220" t="str">
        <f ca="1">IF(A172="","",'$Misc'!B$12&amp;",")</f>
        <v>1.15,</v>
      </c>
      <c r="O172" s="215" t="str">
        <f t="shared" ca="1" si="19"/>
        <v>DesignDayWithLimit,</v>
      </c>
      <c r="P172" s="221" t="str">
        <f t="shared" ca="1" si="18"/>
        <v>,</v>
      </c>
      <c r="Q172" s="222" t="e">
        <f ca="1">IF($B172="","",IF('$Data1'!P174&gt;0,MIN('$Data1'!P174,'$Data1'!K174)*'$Data1'!Y174/3.6,'$Data1'!K174*'$Data1'!Y174/3.6)/1000)</f>
        <v>#VALUE!</v>
      </c>
      <c r="R172" s="215" t="str">
        <f t="shared" ca="1" si="21"/>
        <v>,</v>
      </c>
      <c r="S172" s="215" t="str">
        <f t="shared" ca="1" si="21"/>
        <v>,</v>
      </c>
      <c r="T172" s="215" t="str">
        <f t="shared" ca="1" si="21"/>
        <v>,</v>
      </c>
      <c r="U172" s="215" t="str">
        <f t="shared" ca="1" si="21"/>
        <v>,</v>
      </c>
      <c r="V172" s="215" t="str">
        <f t="shared" ca="1" si="21"/>
        <v>,</v>
      </c>
      <c r="W172" s="215" t="str">
        <f t="shared" ca="1" si="21"/>
        <v>,</v>
      </c>
      <c r="X172" s="215" t="str">
        <f t="shared" ca="1" si="20"/>
        <v>;</v>
      </c>
      <c r="Y172" s="190"/>
      <c r="Z172" s="190"/>
      <c r="AA172" s="190"/>
      <c r="AB172" s="190"/>
    </row>
    <row r="173" spans="1:28" ht="15">
      <c r="A173" s="215" t="str">
        <f ca="1">IF('$Data1'!E175="","","SIZING:ZONE,")</f>
        <v>SIZING:ZONE,</v>
      </c>
      <c r="B173" s="215" t="str">
        <f ca="1">IF(A173="","",'$Data1'!E175&amp;",")</f>
        <v>1,</v>
      </c>
      <c r="C173" s="216" t="e">
        <f ca="1">IF($B173="","",VLOOKUP('$Data1'!$B175,SYSTEMS!$B$9:$H$100,4,1)&amp;",")</f>
        <v>#N/A</v>
      </c>
      <c r="D173" s="216" t="e">
        <f ca="1">IF($B173="","",VLOOKUP('$Data1'!$B175,SYSTEMS!$B$9:$H$100,6,1)&amp;",")</f>
        <v>#N/A</v>
      </c>
      <c r="E173" s="217" t="e">
        <f ca="1">IF($B173="","",VLOOKUP('$Data1'!$B175,SYSTEMS!$B$9:$H$100,5,1)&amp;",")</f>
        <v>#N/A</v>
      </c>
      <c r="F173" s="218" t="e">
        <f ca="1">IF($B173="","",VLOOKUP('$Data1'!$B175,SYSTEMS!$B$9:$H$100,7,1)&amp;",")</f>
        <v>#N/A</v>
      </c>
      <c r="G173" s="215" t="str">
        <f ca="1">IF($B173="","",IF(AND(N('$Data1'!V175)&gt;0,N('$Data1'!W175)&gt;0),"Sum,",IF(N('$Data1'!V175)&gt;0,"Flow/Person,",IF(N('$Data1'!U175&gt;0),"Flow/Area,",""))))</f>
        <v>Flow/Area,</v>
      </c>
      <c r="H173" s="219" t="str">
        <f ca="1">IF(OR($G173="Flow/Person,",$G173="Sum,"),N('$Data1'!V175)/1000,"")</f>
        <v/>
      </c>
      <c r="I173" s="215" t="str">
        <f t="shared" ca="1" si="17"/>
        <v>,</v>
      </c>
      <c r="J173" s="219">
        <f ca="1">IF($G173="Sum,",'$Data1'!W175/1000,IF($G173="Flow/Area,",MAX(N('$Data1'!W175)/1000,IF(N('$Data1'!P175)&gt;0,MIN(N('$Data1'!P175),N('$Data1'!K175))*N('$Data1'!U175)/3600,N('$Data1'!K175)*N('$Data1'!U175)/3600)),""))</f>
        <v>0</v>
      </c>
      <c r="K173" s="215" t="str">
        <f t="shared" ca="1" si="22"/>
        <v>,</v>
      </c>
      <c r="L173" s="215" t="str">
        <f t="shared" ca="1" si="22"/>
        <v>,</v>
      </c>
      <c r="M173" s="220" t="str">
        <f ca="1">IF(A173="","",'$Misc'!B$13&amp;",")</f>
        <v>1.15,</v>
      </c>
      <c r="N173" s="220" t="str">
        <f ca="1">IF(A173="","",'$Misc'!B$12&amp;",")</f>
        <v>1.15,</v>
      </c>
      <c r="O173" s="215" t="str">
        <f t="shared" ca="1" si="19"/>
        <v>DesignDayWithLimit,</v>
      </c>
      <c r="P173" s="221" t="str">
        <f t="shared" ca="1" si="18"/>
        <v>,</v>
      </c>
      <c r="Q173" s="222" t="e">
        <f ca="1">IF($B173="","",IF('$Data1'!P175&gt;0,MIN('$Data1'!P175,'$Data1'!K175)*'$Data1'!Y175/3.6,'$Data1'!K175*'$Data1'!Y175/3.6)/1000)</f>
        <v>#VALUE!</v>
      </c>
      <c r="R173" s="215" t="str">
        <f t="shared" ca="1" si="21"/>
        <v>,</v>
      </c>
      <c r="S173" s="215" t="str">
        <f t="shared" ca="1" si="21"/>
        <v>,</v>
      </c>
      <c r="T173" s="215" t="str">
        <f t="shared" ca="1" si="21"/>
        <v>,</v>
      </c>
      <c r="U173" s="215" t="str">
        <f t="shared" ca="1" si="21"/>
        <v>,</v>
      </c>
      <c r="V173" s="215" t="str">
        <f t="shared" ca="1" si="21"/>
        <v>,</v>
      </c>
      <c r="W173" s="215" t="str">
        <f t="shared" ca="1" si="21"/>
        <v>,</v>
      </c>
      <c r="X173" s="215" t="str">
        <f t="shared" ca="1" si="20"/>
        <v>;</v>
      </c>
      <c r="Y173" s="190"/>
      <c r="Z173" s="190"/>
      <c r="AA173" s="190"/>
      <c r="AB173" s="190"/>
    </row>
    <row r="174" spans="1:28" ht="15">
      <c r="A174" s="215" t="str">
        <f ca="1">IF('$Data1'!E176="","","SIZING:ZONE,")</f>
        <v>SIZING:ZONE,</v>
      </c>
      <c r="B174" s="215" t="str">
        <f ca="1">IF(A174="","",'$Data1'!E176&amp;",")</f>
        <v>1,</v>
      </c>
      <c r="C174" s="216" t="e">
        <f ca="1">IF($B174="","",VLOOKUP('$Data1'!$B176,SYSTEMS!$B$9:$H$100,4,1)&amp;",")</f>
        <v>#N/A</v>
      </c>
      <c r="D174" s="216" t="e">
        <f ca="1">IF($B174="","",VLOOKUP('$Data1'!$B176,SYSTEMS!$B$9:$H$100,6,1)&amp;",")</f>
        <v>#N/A</v>
      </c>
      <c r="E174" s="217" t="e">
        <f ca="1">IF($B174="","",VLOOKUP('$Data1'!$B176,SYSTEMS!$B$9:$H$100,5,1)&amp;",")</f>
        <v>#N/A</v>
      </c>
      <c r="F174" s="218" t="e">
        <f ca="1">IF($B174="","",VLOOKUP('$Data1'!$B176,SYSTEMS!$B$9:$H$100,7,1)&amp;",")</f>
        <v>#N/A</v>
      </c>
      <c r="G174" s="215" t="str">
        <f ca="1">IF($B174="","",IF(AND(N('$Data1'!V176)&gt;0,N('$Data1'!W176)&gt;0),"Sum,",IF(N('$Data1'!V176)&gt;0,"Flow/Person,",IF(N('$Data1'!U176&gt;0),"Flow/Area,",""))))</f>
        <v>Flow/Area,</v>
      </c>
      <c r="H174" s="219" t="str">
        <f ca="1">IF(OR($G174="Flow/Person,",$G174="Sum,"),N('$Data1'!V176)/1000,"")</f>
        <v/>
      </c>
      <c r="I174" s="215" t="str">
        <f t="shared" ca="1" si="17"/>
        <v>,</v>
      </c>
      <c r="J174" s="219">
        <f ca="1">IF($G174="Sum,",'$Data1'!W176/1000,IF($G174="Flow/Area,",MAX(N('$Data1'!W176)/1000,IF(N('$Data1'!P176)&gt;0,MIN(N('$Data1'!P176),N('$Data1'!K176))*N('$Data1'!U176)/3600,N('$Data1'!K176)*N('$Data1'!U176)/3600)),""))</f>
        <v>0</v>
      </c>
      <c r="K174" s="215" t="str">
        <f t="shared" ca="1" si="22"/>
        <v>,</v>
      </c>
      <c r="L174" s="215" t="str">
        <f t="shared" ca="1" si="22"/>
        <v>,</v>
      </c>
      <c r="M174" s="220" t="str">
        <f ca="1">IF(A174="","",'$Misc'!B$13&amp;",")</f>
        <v>1.15,</v>
      </c>
      <c r="N174" s="220" t="str">
        <f ca="1">IF(A174="","",'$Misc'!B$12&amp;",")</f>
        <v>1.15,</v>
      </c>
      <c r="O174" s="215" t="str">
        <f t="shared" ca="1" si="19"/>
        <v>DesignDayWithLimit,</v>
      </c>
      <c r="P174" s="221" t="str">
        <f t="shared" ca="1" si="18"/>
        <v>,</v>
      </c>
      <c r="Q174" s="222" t="e">
        <f ca="1">IF($B174="","",IF('$Data1'!P176&gt;0,MIN('$Data1'!P176,'$Data1'!K176)*'$Data1'!Y176/3.6,'$Data1'!K176*'$Data1'!Y176/3.6)/1000)</f>
        <v>#VALUE!</v>
      </c>
      <c r="R174" s="215" t="str">
        <f t="shared" ca="1" si="21"/>
        <v>,</v>
      </c>
      <c r="S174" s="215" t="str">
        <f t="shared" ca="1" si="21"/>
        <v>,</v>
      </c>
      <c r="T174" s="215" t="str">
        <f t="shared" ca="1" si="21"/>
        <v>,</v>
      </c>
      <c r="U174" s="215" t="str">
        <f t="shared" ca="1" si="21"/>
        <v>,</v>
      </c>
      <c r="V174" s="215" t="str">
        <f t="shared" ca="1" si="21"/>
        <v>,</v>
      </c>
      <c r="W174" s="215" t="str">
        <f t="shared" ca="1" si="21"/>
        <v>,</v>
      </c>
      <c r="X174" s="215" t="str">
        <f t="shared" ca="1" si="20"/>
        <v>;</v>
      </c>
      <c r="Y174" s="190"/>
      <c r="Z174" s="190"/>
      <c r="AA174" s="190"/>
      <c r="AB174" s="190"/>
    </row>
    <row r="175" spans="1:28" ht="15">
      <c r="A175" s="215" t="str">
        <f ca="1">IF('$Data1'!E177="","","SIZING:ZONE,")</f>
        <v>SIZING:ZONE,</v>
      </c>
      <c r="B175" s="215" t="str">
        <f ca="1">IF(A175="","",'$Data1'!E177&amp;",")</f>
        <v>1,</v>
      </c>
      <c r="C175" s="216" t="e">
        <f ca="1">IF($B175="","",VLOOKUP('$Data1'!$B177,SYSTEMS!$B$9:$H$100,4,1)&amp;",")</f>
        <v>#N/A</v>
      </c>
      <c r="D175" s="216" t="e">
        <f ca="1">IF($B175="","",VLOOKUP('$Data1'!$B177,SYSTEMS!$B$9:$H$100,6,1)&amp;",")</f>
        <v>#N/A</v>
      </c>
      <c r="E175" s="217" t="e">
        <f ca="1">IF($B175="","",VLOOKUP('$Data1'!$B177,SYSTEMS!$B$9:$H$100,5,1)&amp;",")</f>
        <v>#N/A</v>
      </c>
      <c r="F175" s="218" t="e">
        <f ca="1">IF($B175="","",VLOOKUP('$Data1'!$B177,SYSTEMS!$B$9:$H$100,7,1)&amp;",")</f>
        <v>#N/A</v>
      </c>
      <c r="G175" s="215" t="str">
        <f ca="1">IF($B175="","",IF(AND(N('$Data1'!V177)&gt;0,N('$Data1'!W177)&gt;0),"Sum,",IF(N('$Data1'!V177)&gt;0,"Flow/Person,",IF(N('$Data1'!U177&gt;0),"Flow/Area,",""))))</f>
        <v>Flow/Area,</v>
      </c>
      <c r="H175" s="219" t="str">
        <f ca="1">IF(OR($G175="Flow/Person,",$G175="Sum,"),N('$Data1'!V177)/1000,"")</f>
        <v/>
      </c>
      <c r="I175" s="215" t="str">
        <f t="shared" ca="1" si="17"/>
        <v>,</v>
      </c>
      <c r="J175" s="219">
        <f ca="1">IF($G175="Sum,",'$Data1'!W177/1000,IF($G175="Flow/Area,",MAX(N('$Data1'!W177)/1000,IF(N('$Data1'!P177)&gt;0,MIN(N('$Data1'!P177),N('$Data1'!K177))*N('$Data1'!U177)/3600,N('$Data1'!K177)*N('$Data1'!U177)/3600)),""))</f>
        <v>0</v>
      </c>
      <c r="K175" s="215" t="str">
        <f t="shared" ca="1" si="22"/>
        <v>,</v>
      </c>
      <c r="L175" s="215" t="str">
        <f t="shared" ca="1" si="22"/>
        <v>,</v>
      </c>
      <c r="M175" s="220" t="str">
        <f ca="1">IF(A175="","",'$Misc'!B$13&amp;",")</f>
        <v>1.15,</v>
      </c>
      <c r="N175" s="220" t="str">
        <f ca="1">IF(A175="","",'$Misc'!B$12&amp;",")</f>
        <v>1.15,</v>
      </c>
      <c r="O175" s="215" t="str">
        <f t="shared" ca="1" si="19"/>
        <v>DesignDayWithLimit,</v>
      </c>
      <c r="P175" s="221" t="str">
        <f t="shared" ca="1" si="18"/>
        <v>,</v>
      </c>
      <c r="Q175" s="222" t="e">
        <f ca="1">IF($B175="","",IF('$Data1'!P177&gt;0,MIN('$Data1'!P177,'$Data1'!K177)*'$Data1'!Y177/3.6,'$Data1'!K177*'$Data1'!Y177/3.6)/1000)</f>
        <v>#VALUE!</v>
      </c>
      <c r="R175" s="215" t="str">
        <f t="shared" ca="1" si="21"/>
        <v>,</v>
      </c>
      <c r="S175" s="215" t="str">
        <f t="shared" ca="1" si="21"/>
        <v>,</v>
      </c>
      <c r="T175" s="215" t="str">
        <f t="shared" ca="1" si="21"/>
        <v>,</v>
      </c>
      <c r="U175" s="215" t="str">
        <f t="shared" ca="1" si="21"/>
        <v>,</v>
      </c>
      <c r="V175" s="215" t="str">
        <f t="shared" ca="1" si="21"/>
        <v>,</v>
      </c>
      <c r="W175" s="215" t="str">
        <f t="shared" ca="1" si="21"/>
        <v>,</v>
      </c>
      <c r="X175" s="215" t="str">
        <f t="shared" ca="1" si="20"/>
        <v>;</v>
      </c>
      <c r="Y175" s="190"/>
      <c r="Z175" s="190"/>
      <c r="AA175" s="190"/>
      <c r="AB175" s="190"/>
    </row>
    <row r="176" spans="1:28" ht="15">
      <c r="A176" s="215" t="str">
        <f ca="1">IF('$Data1'!E178="","","SIZING:ZONE,")</f>
        <v>SIZING:ZONE,</v>
      </c>
      <c r="B176" s="215" t="str">
        <f ca="1">IF(A176="","",'$Data1'!E178&amp;",")</f>
        <v>1,</v>
      </c>
      <c r="C176" s="216" t="e">
        <f ca="1">IF($B176="","",VLOOKUP('$Data1'!$B178,SYSTEMS!$B$9:$H$100,4,1)&amp;",")</f>
        <v>#N/A</v>
      </c>
      <c r="D176" s="216" t="e">
        <f ca="1">IF($B176="","",VLOOKUP('$Data1'!$B178,SYSTEMS!$B$9:$H$100,6,1)&amp;",")</f>
        <v>#N/A</v>
      </c>
      <c r="E176" s="217" t="e">
        <f ca="1">IF($B176="","",VLOOKUP('$Data1'!$B178,SYSTEMS!$B$9:$H$100,5,1)&amp;",")</f>
        <v>#N/A</v>
      </c>
      <c r="F176" s="218" t="e">
        <f ca="1">IF($B176="","",VLOOKUP('$Data1'!$B178,SYSTEMS!$B$9:$H$100,7,1)&amp;",")</f>
        <v>#N/A</v>
      </c>
      <c r="G176" s="215" t="str">
        <f ca="1">IF($B176="","",IF(AND(N('$Data1'!V178)&gt;0,N('$Data1'!W178)&gt;0),"Sum,",IF(N('$Data1'!V178)&gt;0,"Flow/Person,",IF(N('$Data1'!U178&gt;0),"Flow/Area,",""))))</f>
        <v>Flow/Area,</v>
      </c>
      <c r="H176" s="219" t="str">
        <f ca="1">IF(OR($G176="Flow/Person,",$G176="Sum,"),N('$Data1'!V178)/1000,"")</f>
        <v/>
      </c>
      <c r="I176" s="215" t="str">
        <f t="shared" ca="1" si="17"/>
        <v>,</v>
      </c>
      <c r="J176" s="219">
        <f ca="1">IF($G176="Sum,",'$Data1'!W178/1000,IF($G176="Flow/Area,",MAX(N('$Data1'!W178)/1000,IF(N('$Data1'!P178)&gt;0,MIN(N('$Data1'!P178),N('$Data1'!K178))*N('$Data1'!U178)/3600,N('$Data1'!K178)*N('$Data1'!U178)/3600)),""))</f>
        <v>0</v>
      </c>
      <c r="K176" s="215" t="str">
        <f t="shared" ca="1" si="22"/>
        <v>,</v>
      </c>
      <c r="L176" s="215" t="str">
        <f t="shared" ca="1" si="22"/>
        <v>,</v>
      </c>
      <c r="M176" s="220" t="str">
        <f ca="1">IF(A176="","",'$Misc'!B$13&amp;",")</f>
        <v>1.15,</v>
      </c>
      <c r="N176" s="220" t="str">
        <f ca="1">IF(A176="","",'$Misc'!B$12&amp;",")</f>
        <v>1.15,</v>
      </c>
      <c r="O176" s="215" t="str">
        <f t="shared" ca="1" si="19"/>
        <v>DesignDayWithLimit,</v>
      </c>
      <c r="P176" s="221" t="str">
        <f t="shared" ca="1" si="18"/>
        <v>,</v>
      </c>
      <c r="Q176" s="222" t="e">
        <f ca="1">IF($B176="","",IF('$Data1'!P178&gt;0,MIN('$Data1'!P178,'$Data1'!K178)*'$Data1'!Y178/3.6,'$Data1'!K178*'$Data1'!Y178/3.6)/1000)</f>
        <v>#VALUE!</v>
      </c>
      <c r="R176" s="215" t="str">
        <f t="shared" ca="1" si="21"/>
        <v>,</v>
      </c>
      <c r="S176" s="215" t="str">
        <f t="shared" ca="1" si="21"/>
        <v>,</v>
      </c>
      <c r="T176" s="215" t="str">
        <f t="shared" ca="1" si="21"/>
        <v>,</v>
      </c>
      <c r="U176" s="215" t="str">
        <f t="shared" ca="1" si="21"/>
        <v>,</v>
      </c>
      <c r="V176" s="215" t="str">
        <f t="shared" ca="1" si="21"/>
        <v>,</v>
      </c>
      <c r="W176" s="215" t="str">
        <f t="shared" ca="1" si="21"/>
        <v>,</v>
      </c>
      <c r="X176" s="215" t="str">
        <f t="shared" ca="1" si="20"/>
        <v>;</v>
      </c>
      <c r="Y176" s="190"/>
      <c r="Z176" s="190"/>
      <c r="AA176" s="190"/>
      <c r="AB176" s="190"/>
    </row>
    <row r="177" spans="1:28" ht="15">
      <c r="A177" s="215" t="str">
        <f ca="1">IF('$Data1'!E179="","","SIZING:ZONE,")</f>
        <v>SIZING:ZONE,</v>
      </c>
      <c r="B177" s="215" t="str">
        <f ca="1">IF(A177="","",'$Data1'!E179&amp;",")</f>
        <v>1,</v>
      </c>
      <c r="C177" s="216" t="e">
        <f ca="1">IF($B177="","",VLOOKUP('$Data1'!$B179,SYSTEMS!$B$9:$H$100,4,1)&amp;",")</f>
        <v>#N/A</v>
      </c>
      <c r="D177" s="216" t="e">
        <f ca="1">IF($B177="","",VLOOKUP('$Data1'!$B179,SYSTEMS!$B$9:$H$100,6,1)&amp;",")</f>
        <v>#N/A</v>
      </c>
      <c r="E177" s="217" t="e">
        <f ca="1">IF($B177="","",VLOOKUP('$Data1'!$B179,SYSTEMS!$B$9:$H$100,5,1)&amp;",")</f>
        <v>#N/A</v>
      </c>
      <c r="F177" s="218" t="e">
        <f ca="1">IF($B177="","",VLOOKUP('$Data1'!$B179,SYSTEMS!$B$9:$H$100,7,1)&amp;",")</f>
        <v>#N/A</v>
      </c>
      <c r="G177" s="215" t="str">
        <f ca="1">IF($B177="","",IF(AND(N('$Data1'!V179)&gt;0,N('$Data1'!W179)&gt;0),"Sum,",IF(N('$Data1'!V179)&gt;0,"Flow/Person,",IF(N('$Data1'!U179&gt;0),"Flow/Area,",""))))</f>
        <v>Flow/Area,</v>
      </c>
      <c r="H177" s="219" t="str">
        <f ca="1">IF(OR($G177="Flow/Person,",$G177="Sum,"),N('$Data1'!V179)/1000,"")</f>
        <v/>
      </c>
      <c r="I177" s="215" t="str">
        <f t="shared" ca="1" si="17"/>
        <v>,</v>
      </c>
      <c r="J177" s="219">
        <f ca="1">IF($G177="Sum,",'$Data1'!W179/1000,IF($G177="Flow/Area,",MAX(N('$Data1'!W179)/1000,IF(N('$Data1'!P179)&gt;0,MIN(N('$Data1'!P179),N('$Data1'!K179))*N('$Data1'!U179)/3600,N('$Data1'!K179)*N('$Data1'!U179)/3600)),""))</f>
        <v>0</v>
      </c>
      <c r="K177" s="215" t="str">
        <f t="shared" ca="1" si="22"/>
        <v>,</v>
      </c>
      <c r="L177" s="215" t="str">
        <f t="shared" ca="1" si="22"/>
        <v>,</v>
      </c>
      <c r="M177" s="220" t="str">
        <f ca="1">IF(A177="","",'$Misc'!B$13&amp;",")</f>
        <v>1.15,</v>
      </c>
      <c r="N177" s="220" t="str">
        <f ca="1">IF(A177="","",'$Misc'!B$12&amp;",")</f>
        <v>1.15,</v>
      </c>
      <c r="O177" s="215" t="str">
        <f t="shared" ca="1" si="19"/>
        <v>DesignDayWithLimit,</v>
      </c>
      <c r="P177" s="221" t="str">
        <f t="shared" ca="1" si="18"/>
        <v>,</v>
      </c>
      <c r="Q177" s="222" t="e">
        <f ca="1">IF($B177="","",IF('$Data1'!P179&gt;0,MIN('$Data1'!P179,'$Data1'!K179)*'$Data1'!Y179/3.6,'$Data1'!K179*'$Data1'!Y179/3.6)/1000)</f>
        <v>#VALUE!</v>
      </c>
      <c r="R177" s="215" t="str">
        <f t="shared" ca="1" si="21"/>
        <v>,</v>
      </c>
      <c r="S177" s="215" t="str">
        <f t="shared" ca="1" si="21"/>
        <v>,</v>
      </c>
      <c r="T177" s="215" t="str">
        <f t="shared" ca="1" si="21"/>
        <v>,</v>
      </c>
      <c r="U177" s="215" t="str">
        <f t="shared" ca="1" si="21"/>
        <v>,</v>
      </c>
      <c r="V177" s="215" t="str">
        <f t="shared" ca="1" si="21"/>
        <v>,</v>
      </c>
      <c r="W177" s="215" t="str">
        <f t="shared" ca="1" si="21"/>
        <v>,</v>
      </c>
      <c r="X177" s="215" t="str">
        <f t="shared" ca="1" si="20"/>
        <v>;</v>
      </c>
      <c r="Y177" s="190"/>
      <c r="Z177" s="190"/>
      <c r="AA177" s="190"/>
      <c r="AB177" s="190"/>
    </row>
    <row r="178" spans="1:28" ht="15">
      <c r="A178" s="215" t="str">
        <f ca="1">IF('$Data1'!E180="","","SIZING:ZONE,")</f>
        <v>SIZING:ZONE,</v>
      </c>
      <c r="B178" s="215" t="str">
        <f ca="1">IF(A178="","",'$Data1'!E180&amp;",")</f>
        <v>1,</v>
      </c>
      <c r="C178" s="216" t="e">
        <f ca="1">IF($B178="","",VLOOKUP('$Data1'!$B180,SYSTEMS!$B$9:$H$100,4,1)&amp;",")</f>
        <v>#N/A</v>
      </c>
      <c r="D178" s="216" t="e">
        <f ca="1">IF($B178="","",VLOOKUP('$Data1'!$B180,SYSTEMS!$B$9:$H$100,6,1)&amp;",")</f>
        <v>#N/A</v>
      </c>
      <c r="E178" s="217" t="e">
        <f ca="1">IF($B178="","",VLOOKUP('$Data1'!$B180,SYSTEMS!$B$9:$H$100,5,1)&amp;",")</f>
        <v>#N/A</v>
      </c>
      <c r="F178" s="218" t="e">
        <f ca="1">IF($B178="","",VLOOKUP('$Data1'!$B180,SYSTEMS!$B$9:$H$100,7,1)&amp;",")</f>
        <v>#N/A</v>
      </c>
      <c r="G178" s="215" t="str">
        <f ca="1">IF($B178="","",IF(AND(N('$Data1'!V180)&gt;0,N('$Data1'!W180)&gt;0),"Sum,",IF(N('$Data1'!V180)&gt;0,"Flow/Person,",IF(N('$Data1'!U180&gt;0),"Flow/Area,",""))))</f>
        <v>Flow/Area,</v>
      </c>
      <c r="H178" s="219" t="str">
        <f ca="1">IF(OR($G178="Flow/Person,",$G178="Sum,"),N('$Data1'!V180)/1000,"")</f>
        <v/>
      </c>
      <c r="I178" s="215" t="str">
        <f t="shared" ca="1" si="17"/>
        <v>,</v>
      </c>
      <c r="J178" s="219">
        <f ca="1">IF($G178="Sum,",'$Data1'!W180/1000,IF($G178="Flow/Area,",MAX(N('$Data1'!W180)/1000,IF(N('$Data1'!P180)&gt;0,MIN(N('$Data1'!P180),N('$Data1'!K180))*N('$Data1'!U180)/3600,N('$Data1'!K180)*N('$Data1'!U180)/3600)),""))</f>
        <v>0</v>
      </c>
      <c r="K178" s="215" t="str">
        <f t="shared" ca="1" si="22"/>
        <v>,</v>
      </c>
      <c r="L178" s="215" t="str">
        <f t="shared" ca="1" si="22"/>
        <v>,</v>
      </c>
      <c r="M178" s="220" t="str">
        <f ca="1">IF(A178="","",'$Misc'!B$13&amp;",")</f>
        <v>1.15,</v>
      </c>
      <c r="N178" s="220" t="str">
        <f ca="1">IF(A178="","",'$Misc'!B$12&amp;",")</f>
        <v>1.15,</v>
      </c>
      <c r="O178" s="215" t="str">
        <f t="shared" ca="1" si="19"/>
        <v>DesignDayWithLimit,</v>
      </c>
      <c r="P178" s="221" t="str">
        <f t="shared" ca="1" si="18"/>
        <v>,</v>
      </c>
      <c r="Q178" s="222" t="e">
        <f ca="1">IF($B178="","",IF('$Data1'!P180&gt;0,MIN('$Data1'!P180,'$Data1'!K180)*'$Data1'!Y180/3.6,'$Data1'!K180*'$Data1'!Y180/3.6)/1000)</f>
        <v>#VALUE!</v>
      </c>
      <c r="R178" s="215" t="str">
        <f t="shared" ca="1" si="21"/>
        <v>,</v>
      </c>
      <c r="S178" s="215" t="str">
        <f t="shared" ca="1" si="21"/>
        <v>,</v>
      </c>
      <c r="T178" s="215" t="str">
        <f t="shared" ca="1" si="21"/>
        <v>,</v>
      </c>
      <c r="U178" s="215" t="str">
        <f t="shared" ca="1" si="21"/>
        <v>,</v>
      </c>
      <c r="V178" s="215" t="str">
        <f t="shared" ca="1" si="21"/>
        <v>,</v>
      </c>
      <c r="W178" s="215" t="str">
        <f t="shared" ca="1" si="21"/>
        <v>,</v>
      </c>
      <c r="X178" s="215" t="str">
        <f t="shared" ca="1" si="20"/>
        <v>;</v>
      </c>
      <c r="Y178" s="190"/>
      <c r="Z178" s="190"/>
      <c r="AA178" s="190"/>
      <c r="AB178" s="190"/>
    </row>
    <row r="179" spans="1:28" ht="15">
      <c r="A179" s="215" t="str">
        <f ca="1">IF('$Data1'!E181="","","SIZING:ZONE,")</f>
        <v>SIZING:ZONE,</v>
      </c>
      <c r="B179" s="215" t="str">
        <f ca="1">IF(A179="","",'$Data1'!E181&amp;",")</f>
        <v>1,</v>
      </c>
      <c r="C179" s="216" t="e">
        <f ca="1">IF($B179="","",VLOOKUP('$Data1'!$B181,SYSTEMS!$B$9:$H$100,4,1)&amp;",")</f>
        <v>#N/A</v>
      </c>
      <c r="D179" s="216" t="e">
        <f ca="1">IF($B179="","",VLOOKUP('$Data1'!$B181,SYSTEMS!$B$9:$H$100,6,1)&amp;",")</f>
        <v>#N/A</v>
      </c>
      <c r="E179" s="217" t="e">
        <f ca="1">IF($B179="","",VLOOKUP('$Data1'!$B181,SYSTEMS!$B$9:$H$100,5,1)&amp;",")</f>
        <v>#N/A</v>
      </c>
      <c r="F179" s="218" t="e">
        <f ca="1">IF($B179="","",VLOOKUP('$Data1'!$B181,SYSTEMS!$B$9:$H$100,7,1)&amp;",")</f>
        <v>#N/A</v>
      </c>
      <c r="G179" s="215" t="str">
        <f ca="1">IF($B179="","",IF(AND(N('$Data1'!V181)&gt;0,N('$Data1'!W181)&gt;0),"Sum,",IF(N('$Data1'!V181)&gt;0,"Flow/Person,",IF(N('$Data1'!U181&gt;0),"Flow/Area,",""))))</f>
        <v>Flow/Area,</v>
      </c>
      <c r="H179" s="219" t="str">
        <f ca="1">IF(OR($G179="Flow/Person,",$G179="Sum,"),N('$Data1'!V181)/1000,"")</f>
        <v/>
      </c>
      <c r="I179" s="215" t="str">
        <f t="shared" ca="1" si="17"/>
        <v>,</v>
      </c>
      <c r="J179" s="219">
        <f ca="1">IF($G179="Sum,",'$Data1'!W181/1000,IF($G179="Flow/Area,",MAX(N('$Data1'!W181)/1000,IF(N('$Data1'!P181)&gt;0,MIN(N('$Data1'!P181),N('$Data1'!K181))*N('$Data1'!U181)/3600,N('$Data1'!K181)*N('$Data1'!U181)/3600)),""))</f>
        <v>0</v>
      </c>
      <c r="K179" s="215" t="str">
        <f t="shared" ca="1" si="22"/>
        <v>,</v>
      </c>
      <c r="L179" s="215" t="str">
        <f t="shared" ca="1" si="22"/>
        <v>,</v>
      </c>
      <c r="M179" s="220" t="str">
        <f ca="1">IF(A179="","",'$Misc'!B$13&amp;",")</f>
        <v>1.15,</v>
      </c>
      <c r="N179" s="220" t="str">
        <f ca="1">IF(A179="","",'$Misc'!B$12&amp;",")</f>
        <v>1.15,</v>
      </c>
      <c r="O179" s="215" t="str">
        <f t="shared" ca="1" si="19"/>
        <v>DesignDayWithLimit,</v>
      </c>
      <c r="P179" s="221" t="str">
        <f t="shared" ca="1" si="18"/>
        <v>,</v>
      </c>
      <c r="Q179" s="222" t="e">
        <f ca="1">IF($B179="","",IF('$Data1'!P181&gt;0,MIN('$Data1'!P181,'$Data1'!K181)*'$Data1'!Y181/3.6,'$Data1'!K181*'$Data1'!Y181/3.6)/1000)</f>
        <v>#VALUE!</v>
      </c>
      <c r="R179" s="215" t="str">
        <f t="shared" ca="1" si="21"/>
        <v>,</v>
      </c>
      <c r="S179" s="215" t="str">
        <f t="shared" ca="1" si="21"/>
        <v>,</v>
      </c>
      <c r="T179" s="215" t="str">
        <f t="shared" ca="1" si="21"/>
        <v>,</v>
      </c>
      <c r="U179" s="215" t="str">
        <f t="shared" ca="1" si="21"/>
        <v>,</v>
      </c>
      <c r="V179" s="215" t="str">
        <f t="shared" ca="1" si="21"/>
        <v>,</v>
      </c>
      <c r="W179" s="215" t="str">
        <f t="shared" ca="1" si="21"/>
        <v>,</v>
      </c>
      <c r="X179" s="215" t="str">
        <f t="shared" ca="1" si="20"/>
        <v>;</v>
      </c>
      <c r="Y179" s="190"/>
      <c r="Z179" s="190"/>
      <c r="AA179" s="190"/>
      <c r="AB179" s="190"/>
    </row>
    <row r="180" spans="1:28" ht="15">
      <c r="A180" s="215" t="str">
        <f ca="1">IF('$Data1'!E182="","","SIZING:ZONE,")</f>
        <v>SIZING:ZONE,</v>
      </c>
      <c r="B180" s="215" t="str">
        <f ca="1">IF(A180="","",'$Data1'!E182&amp;",")</f>
        <v>1,</v>
      </c>
      <c r="C180" s="216" t="e">
        <f ca="1">IF($B180="","",VLOOKUP('$Data1'!$B182,SYSTEMS!$B$9:$H$100,4,1)&amp;",")</f>
        <v>#N/A</v>
      </c>
      <c r="D180" s="216" t="e">
        <f ca="1">IF($B180="","",VLOOKUP('$Data1'!$B182,SYSTEMS!$B$9:$H$100,6,1)&amp;",")</f>
        <v>#N/A</v>
      </c>
      <c r="E180" s="217" t="e">
        <f ca="1">IF($B180="","",VLOOKUP('$Data1'!$B182,SYSTEMS!$B$9:$H$100,5,1)&amp;",")</f>
        <v>#N/A</v>
      </c>
      <c r="F180" s="218" t="e">
        <f ca="1">IF($B180="","",VLOOKUP('$Data1'!$B182,SYSTEMS!$B$9:$H$100,7,1)&amp;",")</f>
        <v>#N/A</v>
      </c>
      <c r="G180" s="215" t="str">
        <f ca="1">IF($B180="","",IF(AND(N('$Data1'!V182)&gt;0,N('$Data1'!W182)&gt;0),"Sum,",IF(N('$Data1'!V182)&gt;0,"Flow/Person,",IF(N('$Data1'!U182&gt;0),"Flow/Area,",""))))</f>
        <v>Flow/Area,</v>
      </c>
      <c r="H180" s="219" t="str">
        <f ca="1">IF(OR($G180="Flow/Person,",$G180="Sum,"),N('$Data1'!V182)/1000,"")</f>
        <v/>
      </c>
      <c r="I180" s="215" t="str">
        <f t="shared" ca="1" si="17"/>
        <v>,</v>
      </c>
      <c r="J180" s="219">
        <f ca="1">IF($G180="Sum,",'$Data1'!W182/1000,IF($G180="Flow/Area,",MAX(N('$Data1'!W182)/1000,IF(N('$Data1'!P182)&gt;0,MIN(N('$Data1'!P182),N('$Data1'!K182))*N('$Data1'!U182)/3600,N('$Data1'!K182)*N('$Data1'!U182)/3600)),""))</f>
        <v>0</v>
      </c>
      <c r="K180" s="215" t="str">
        <f t="shared" ca="1" si="22"/>
        <v>,</v>
      </c>
      <c r="L180" s="215" t="str">
        <f t="shared" ca="1" si="22"/>
        <v>,</v>
      </c>
      <c r="M180" s="220" t="str">
        <f ca="1">IF(A180="","",'$Misc'!B$13&amp;",")</f>
        <v>1.15,</v>
      </c>
      <c r="N180" s="220" t="str">
        <f ca="1">IF(A180="","",'$Misc'!B$12&amp;",")</f>
        <v>1.15,</v>
      </c>
      <c r="O180" s="215" t="str">
        <f t="shared" ca="1" si="19"/>
        <v>DesignDayWithLimit,</v>
      </c>
      <c r="P180" s="221" t="str">
        <f t="shared" ca="1" si="18"/>
        <v>,</v>
      </c>
      <c r="Q180" s="222" t="e">
        <f ca="1">IF($B180="","",IF('$Data1'!P182&gt;0,MIN('$Data1'!P182,'$Data1'!K182)*'$Data1'!Y182/3.6,'$Data1'!K182*'$Data1'!Y182/3.6)/1000)</f>
        <v>#VALUE!</v>
      </c>
      <c r="R180" s="215" t="str">
        <f t="shared" ca="1" si="21"/>
        <v>,</v>
      </c>
      <c r="S180" s="215" t="str">
        <f t="shared" ca="1" si="21"/>
        <v>,</v>
      </c>
      <c r="T180" s="215" t="str">
        <f t="shared" ca="1" si="21"/>
        <v>,</v>
      </c>
      <c r="U180" s="215" t="str">
        <f t="shared" ca="1" si="21"/>
        <v>,</v>
      </c>
      <c r="V180" s="215" t="str">
        <f t="shared" ca="1" si="21"/>
        <v>,</v>
      </c>
      <c r="W180" s="215" t="str">
        <f t="shared" ca="1" si="21"/>
        <v>,</v>
      </c>
      <c r="X180" s="215" t="str">
        <f t="shared" ca="1" si="20"/>
        <v>;</v>
      </c>
      <c r="Y180" s="190"/>
      <c r="Z180" s="190"/>
      <c r="AA180" s="190"/>
      <c r="AB180" s="190"/>
    </row>
    <row r="181" spans="1:28" ht="15">
      <c r="A181" s="215" t="str">
        <f ca="1">IF('$Data1'!E183="","","SIZING:ZONE,")</f>
        <v>SIZING:ZONE,</v>
      </c>
      <c r="B181" s="215" t="str">
        <f ca="1">IF(A181="","",'$Data1'!E183&amp;",")</f>
        <v>1,</v>
      </c>
      <c r="C181" s="216" t="e">
        <f ca="1">IF($B181="","",VLOOKUP('$Data1'!$B183,SYSTEMS!$B$9:$H$100,4,1)&amp;",")</f>
        <v>#N/A</v>
      </c>
      <c r="D181" s="216" t="e">
        <f ca="1">IF($B181="","",VLOOKUP('$Data1'!$B183,SYSTEMS!$B$9:$H$100,6,1)&amp;",")</f>
        <v>#N/A</v>
      </c>
      <c r="E181" s="217" t="e">
        <f ca="1">IF($B181="","",VLOOKUP('$Data1'!$B183,SYSTEMS!$B$9:$H$100,5,1)&amp;",")</f>
        <v>#N/A</v>
      </c>
      <c r="F181" s="218" t="e">
        <f ca="1">IF($B181="","",VLOOKUP('$Data1'!$B183,SYSTEMS!$B$9:$H$100,7,1)&amp;",")</f>
        <v>#N/A</v>
      </c>
      <c r="G181" s="215" t="str">
        <f ca="1">IF($B181="","",IF(AND(N('$Data1'!V183)&gt;0,N('$Data1'!W183)&gt;0),"Sum,",IF(N('$Data1'!V183)&gt;0,"Flow/Person,",IF(N('$Data1'!U183&gt;0),"Flow/Area,",""))))</f>
        <v>Flow/Area,</v>
      </c>
      <c r="H181" s="219" t="str">
        <f ca="1">IF(OR($G181="Flow/Person,",$G181="Sum,"),N('$Data1'!V183)/1000,"")</f>
        <v/>
      </c>
      <c r="I181" s="215" t="str">
        <f t="shared" ca="1" si="17"/>
        <v>,</v>
      </c>
      <c r="J181" s="219">
        <f ca="1">IF($G181="Sum,",'$Data1'!W183/1000,IF($G181="Flow/Area,",MAX(N('$Data1'!W183)/1000,IF(N('$Data1'!P183)&gt;0,MIN(N('$Data1'!P183),N('$Data1'!K183))*N('$Data1'!U183)/3600,N('$Data1'!K183)*N('$Data1'!U183)/3600)),""))</f>
        <v>0</v>
      </c>
      <c r="K181" s="215" t="str">
        <f t="shared" ca="1" si="22"/>
        <v>,</v>
      </c>
      <c r="L181" s="215" t="str">
        <f t="shared" ca="1" si="22"/>
        <v>,</v>
      </c>
      <c r="M181" s="220" t="str">
        <f ca="1">IF(A181="","",'$Misc'!B$13&amp;",")</f>
        <v>1.15,</v>
      </c>
      <c r="N181" s="220" t="str">
        <f ca="1">IF(A181="","",'$Misc'!B$12&amp;",")</f>
        <v>1.15,</v>
      </c>
      <c r="O181" s="215" t="str">
        <f t="shared" ca="1" si="19"/>
        <v>DesignDayWithLimit,</v>
      </c>
      <c r="P181" s="221" t="str">
        <f t="shared" ca="1" si="18"/>
        <v>,</v>
      </c>
      <c r="Q181" s="222" t="e">
        <f ca="1">IF($B181="","",IF('$Data1'!P183&gt;0,MIN('$Data1'!P183,'$Data1'!K183)*'$Data1'!Y183/3.6,'$Data1'!K183*'$Data1'!Y183/3.6)/1000)</f>
        <v>#VALUE!</v>
      </c>
      <c r="R181" s="215" t="str">
        <f t="shared" ca="1" si="21"/>
        <v>,</v>
      </c>
      <c r="S181" s="215" t="str">
        <f t="shared" ca="1" si="21"/>
        <v>,</v>
      </c>
      <c r="T181" s="215" t="str">
        <f t="shared" ca="1" si="21"/>
        <v>,</v>
      </c>
      <c r="U181" s="215" t="str">
        <f t="shared" ca="1" si="21"/>
        <v>,</v>
      </c>
      <c r="V181" s="215" t="str">
        <f t="shared" ca="1" si="21"/>
        <v>,</v>
      </c>
      <c r="W181" s="215" t="str">
        <f t="shared" ca="1" si="21"/>
        <v>,</v>
      </c>
      <c r="X181" s="215" t="str">
        <f t="shared" ca="1" si="20"/>
        <v>;</v>
      </c>
      <c r="Y181" s="190"/>
      <c r="Z181" s="190"/>
      <c r="AA181" s="190"/>
      <c r="AB181" s="190"/>
    </row>
    <row r="182" spans="1:28" ht="15">
      <c r="A182" s="215" t="str">
        <f ca="1">IF('$Data1'!E184="","","SIZING:ZONE,")</f>
        <v>SIZING:ZONE,</v>
      </c>
      <c r="B182" s="215" t="str">
        <f ca="1">IF(A182="","",'$Data1'!E184&amp;",")</f>
        <v>1,</v>
      </c>
      <c r="C182" s="216" t="e">
        <f ca="1">IF($B182="","",VLOOKUP('$Data1'!$B184,SYSTEMS!$B$9:$H$100,4,1)&amp;",")</f>
        <v>#N/A</v>
      </c>
      <c r="D182" s="216" t="e">
        <f ca="1">IF($B182="","",VLOOKUP('$Data1'!$B184,SYSTEMS!$B$9:$H$100,6,1)&amp;",")</f>
        <v>#N/A</v>
      </c>
      <c r="E182" s="217" t="e">
        <f ca="1">IF($B182="","",VLOOKUP('$Data1'!$B184,SYSTEMS!$B$9:$H$100,5,1)&amp;",")</f>
        <v>#N/A</v>
      </c>
      <c r="F182" s="218" t="e">
        <f ca="1">IF($B182="","",VLOOKUP('$Data1'!$B184,SYSTEMS!$B$9:$H$100,7,1)&amp;",")</f>
        <v>#N/A</v>
      </c>
      <c r="G182" s="215" t="str">
        <f ca="1">IF($B182="","",IF(AND(N('$Data1'!V184)&gt;0,N('$Data1'!W184)&gt;0),"Sum,",IF(N('$Data1'!V184)&gt;0,"Flow/Person,",IF(N('$Data1'!U184&gt;0),"Flow/Area,",""))))</f>
        <v>Flow/Area,</v>
      </c>
      <c r="H182" s="219" t="str">
        <f ca="1">IF(OR($G182="Flow/Person,",$G182="Sum,"),N('$Data1'!V184)/1000,"")</f>
        <v/>
      </c>
      <c r="I182" s="215" t="str">
        <f t="shared" ca="1" si="17"/>
        <v>,</v>
      </c>
      <c r="J182" s="219">
        <f ca="1">IF($G182="Sum,",'$Data1'!W184/1000,IF($G182="Flow/Area,",MAX(N('$Data1'!W184)/1000,IF(N('$Data1'!P184)&gt;0,MIN(N('$Data1'!P184),N('$Data1'!K184))*N('$Data1'!U184)/3600,N('$Data1'!K184)*N('$Data1'!U184)/3600)),""))</f>
        <v>0</v>
      </c>
      <c r="K182" s="215" t="str">
        <f t="shared" ca="1" si="22"/>
        <v>,</v>
      </c>
      <c r="L182" s="215" t="str">
        <f t="shared" ca="1" si="22"/>
        <v>,</v>
      </c>
      <c r="M182" s="220" t="str">
        <f ca="1">IF(A182="","",'$Misc'!B$13&amp;",")</f>
        <v>1.15,</v>
      </c>
      <c r="N182" s="220" t="str">
        <f ca="1">IF(A182="","",'$Misc'!B$12&amp;",")</f>
        <v>1.15,</v>
      </c>
      <c r="O182" s="215" t="str">
        <f t="shared" ca="1" si="19"/>
        <v>DesignDayWithLimit,</v>
      </c>
      <c r="P182" s="221" t="str">
        <f t="shared" ca="1" si="18"/>
        <v>,</v>
      </c>
      <c r="Q182" s="222" t="e">
        <f ca="1">IF($B182="","",IF('$Data1'!P184&gt;0,MIN('$Data1'!P184,'$Data1'!K184)*'$Data1'!Y184/3.6,'$Data1'!K184*'$Data1'!Y184/3.6)/1000)</f>
        <v>#VALUE!</v>
      </c>
      <c r="R182" s="215" t="str">
        <f t="shared" ca="1" si="21"/>
        <v>,</v>
      </c>
      <c r="S182" s="215" t="str">
        <f t="shared" ca="1" si="21"/>
        <v>,</v>
      </c>
      <c r="T182" s="215" t="str">
        <f t="shared" ca="1" si="21"/>
        <v>,</v>
      </c>
      <c r="U182" s="215" t="str">
        <f t="shared" ca="1" si="21"/>
        <v>,</v>
      </c>
      <c r="V182" s="215" t="str">
        <f t="shared" ca="1" si="21"/>
        <v>,</v>
      </c>
      <c r="W182" s="215" t="str">
        <f t="shared" ca="1" si="21"/>
        <v>,</v>
      </c>
      <c r="X182" s="215" t="str">
        <f t="shared" ca="1" si="20"/>
        <v>;</v>
      </c>
      <c r="Y182" s="190"/>
      <c r="Z182" s="190"/>
      <c r="AA182" s="190"/>
      <c r="AB182" s="190"/>
    </row>
    <row r="183" spans="1:28" ht="15">
      <c r="A183" s="215" t="str">
        <f ca="1">IF('$Data1'!E185="","","SIZING:ZONE,")</f>
        <v>SIZING:ZONE,</v>
      </c>
      <c r="B183" s="215" t="str">
        <f ca="1">IF(A183="","",'$Data1'!E185&amp;",")</f>
        <v>1,</v>
      </c>
      <c r="C183" s="216" t="e">
        <f ca="1">IF($B183="","",VLOOKUP('$Data1'!$B185,SYSTEMS!$B$9:$H$100,4,1)&amp;",")</f>
        <v>#N/A</v>
      </c>
      <c r="D183" s="216" t="e">
        <f ca="1">IF($B183="","",VLOOKUP('$Data1'!$B185,SYSTEMS!$B$9:$H$100,6,1)&amp;",")</f>
        <v>#N/A</v>
      </c>
      <c r="E183" s="217" t="e">
        <f ca="1">IF($B183="","",VLOOKUP('$Data1'!$B185,SYSTEMS!$B$9:$H$100,5,1)&amp;",")</f>
        <v>#N/A</v>
      </c>
      <c r="F183" s="218" t="e">
        <f ca="1">IF($B183="","",VLOOKUP('$Data1'!$B185,SYSTEMS!$B$9:$H$100,7,1)&amp;",")</f>
        <v>#N/A</v>
      </c>
      <c r="G183" s="215" t="str">
        <f ca="1">IF($B183="","",IF(AND(N('$Data1'!V185)&gt;0,N('$Data1'!W185)&gt;0),"Sum,",IF(N('$Data1'!V185)&gt;0,"Flow/Person,",IF(N('$Data1'!U185&gt;0),"Flow/Area,",""))))</f>
        <v>Flow/Area,</v>
      </c>
      <c r="H183" s="219" t="str">
        <f ca="1">IF(OR($G183="Flow/Person,",$G183="Sum,"),N('$Data1'!V185)/1000,"")</f>
        <v/>
      </c>
      <c r="I183" s="215" t="str">
        <f t="shared" ca="1" si="17"/>
        <v>,</v>
      </c>
      <c r="J183" s="219">
        <f ca="1">IF($G183="Sum,",'$Data1'!W185/1000,IF($G183="Flow/Area,",MAX(N('$Data1'!W185)/1000,IF(N('$Data1'!P185)&gt;0,MIN(N('$Data1'!P185),N('$Data1'!K185))*N('$Data1'!U185)/3600,N('$Data1'!K185)*N('$Data1'!U185)/3600)),""))</f>
        <v>0</v>
      </c>
      <c r="K183" s="215" t="str">
        <f t="shared" ca="1" si="22"/>
        <v>,</v>
      </c>
      <c r="L183" s="215" t="str">
        <f t="shared" ca="1" si="22"/>
        <v>,</v>
      </c>
      <c r="M183" s="220" t="str">
        <f ca="1">IF(A183="","",'$Misc'!B$13&amp;",")</f>
        <v>1.15,</v>
      </c>
      <c r="N183" s="220" t="str">
        <f ca="1">IF(A183="","",'$Misc'!B$12&amp;",")</f>
        <v>1.15,</v>
      </c>
      <c r="O183" s="215" t="str">
        <f t="shared" ca="1" si="19"/>
        <v>DesignDayWithLimit,</v>
      </c>
      <c r="P183" s="221" t="str">
        <f t="shared" ca="1" si="18"/>
        <v>,</v>
      </c>
      <c r="Q183" s="222" t="e">
        <f ca="1">IF($B183="","",IF('$Data1'!P185&gt;0,MIN('$Data1'!P185,'$Data1'!K185)*'$Data1'!Y185/3.6,'$Data1'!K185*'$Data1'!Y185/3.6)/1000)</f>
        <v>#VALUE!</v>
      </c>
      <c r="R183" s="215" t="str">
        <f t="shared" ca="1" si="21"/>
        <v>,</v>
      </c>
      <c r="S183" s="215" t="str">
        <f t="shared" ca="1" si="21"/>
        <v>,</v>
      </c>
      <c r="T183" s="215" t="str">
        <f t="shared" ca="1" si="21"/>
        <v>,</v>
      </c>
      <c r="U183" s="215" t="str">
        <f t="shared" ca="1" si="21"/>
        <v>,</v>
      </c>
      <c r="V183" s="215" t="str">
        <f t="shared" ca="1" si="21"/>
        <v>,</v>
      </c>
      <c r="W183" s="215" t="str">
        <f t="shared" ca="1" si="21"/>
        <v>,</v>
      </c>
      <c r="X183" s="215" t="str">
        <f t="shared" ca="1" si="20"/>
        <v>;</v>
      </c>
      <c r="Y183" s="190"/>
      <c r="Z183" s="190"/>
      <c r="AA183" s="190"/>
      <c r="AB183" s="190"/>
    </row>
    <row r="184" spans="1:28" ht="15">
      <c r="A184" s="215" t="str">
        <f ca="1">IF('$Data1'!E186="","","SIZING:ZONE,")</f>
        <v>SIZING:ZONE,</v>
      </c>
      <c r="B184" s="215" t="str">
        <f ca="1">IF(A184="","",'$Data1'!E186&amp;",")</f>
        <v>1,</v>
      </c>
      <c r="C184" s="216" t="e">
        <f ca="1">IF($B184="","",VLOOKUP('$Data1'!$B186,SYSTEMS!$B$9:$H$100,4,1)&amp;",")</f>
        <v>#N/A</v>
      </c>
      <c r="D184" s="216" t="e">
        <f ca="1">IF($B184="","",VLOOKUP('$Data1'!$B186,SYSTEMS!$B$9:$H$100,6,1)&amp;",")</f>
        <v>#N/A</v>
      </c>
      <c r="E184" s="217" t="e">
        <f ca="1">IF($B184="","",VLOOKUP('$Data1'!$B186,SYSTEMS!$B$9:$H$100,5,1)&amp;",")</f>
        <v>#N/A</v>
      </c>
      <c r="F184" s="218" t="e">
        <f ca="1">IF($B184="","",VLOOKUP('$Data1'!$B186,SYSTEMS!$B$9:$H$100,7,1)&amp;",")</f>
        <v>#N/A</v>
      </c>
      <c r="G184" s="215" t="str">
        <f ca="1">IF($B184="","",IF(AND(N('$Data1'!V186)&gt;0,N('$Data1'!W186)&gt;0),"Sum,",IF(N('$Data1'!V186)&gt;0,"Flow/Person,",IF(N('$Data1'!U186&gt;0),"Flow/Area,",""))))</f>
        <v>Flow/Area,</v>
      </c>
      <c r="H184" s="219" t="str">
        <f ca="1">IF(OR($G184="Flow/Person,",$G184="Sum,"),N('$Data1'!V186)/1000,"")</f>
        <v/>
      </c>
      <c r="I184" s="215" t="str">
        <f t="shared" ca="1" si="17"/>
        <v>,</v>
      </c>
      <c r="J184" s="219">
        <f ca="1">IF($G184="Sum,",'$Data1'!W186/1000,IF($G184="Flow/Area,",MAX(N('$Data1'!W186)/1000,IF(N('$Data1'!P186)&gt;0,MIN(N('$Data1'!P186),N('$Data1'!K186))*N('$Data1'!U186)/3600,N('$Data1'!K186)*N('$Data1'!U186)/3600)),""))</f>
        <v>0</v>
      </c>
      <c r="K184" s="215" t="str">
        <f t="shared" ca="1" si="22"/>
        <v>,</v>
      </c>
      <c r="L184" s="215" t="str">
        <f t="shared" ca="1" si="22"/>
        <v>,</v>
      </c>
      <c r="M184" s="220" t="str">
        <f ca="1">IF(A184="","",'$Misc'!B$13&amp;",")</f>
        <v>1.15,</v>
      </c>
      <c r="N184" s="220" t="str">
        <f ca="1">IF(A184="","",'$Misc'!B$12&amp;",")</f>
        <v>1.15,</v>
      </c>
      <c r="O184" s="215" t="str">
        <f t="shared" ca="1" si="19"/>
        <v>DesignDayWithLimit,</v>
      </c>
      <c r="P184" s="221" t="str">
        <f t="shared" ca="1" si="18"/>
        <v>,</v>
      </c>
      <c r="Q184" s="222" t="e">
        <f ca="1">IF($B184="","",IF('$Data1'!P186&gt;0,MIN('$Data1'!P186,'$Data1'!K186)*'$Data1'!Y186/3.6,'$Data1'!K186*'$Data1'!Y186/3.6)/1000)</f>
        <v>#VALUE!</v>
      </c>
      <c r="R184" s="215" t="str">
        <f t="shared" ca="1" si="21"/>
        <v>,</v>
      </c>
      <c r="S184" s="215" t="str">
        <f t="shared" ca="1" si="21"/>
        <v>,</v>
      </c>
      <c r="T184" s="215" t="str">
        <f t="shared" ca="1" si="21"/>
        <v>,</v>
      </c>
      <c r="U184" s="215" t="str">
        <f t="shared" ca="1" si="21"/>
        <v>,</v>
      </c>
      <c r="V184" s="215" t="str">
        <f t="shared" ca="1" si="21"/>
        <v>,</v>
      </c>
      <c r="W184" s="215" t="str">
        <f t="shared" ca="1" si="21"/>
        <v>,</v>
      </c>
      <c r="X184" s="215" t="str">
        <f t="shared" ca="1" si="20"/>
        <v>;</v>
      </c>
      <c r="Y184" s="190"/>
      <c r="Z184" s="190"/>
      <c r="AA184" s="190"/>
      <c r="AB184" s="190"/>
    </row>
    <row r="185" spans="1:28" ht="15">
      <c r="A185" s="215" t="str">
        <f ca="1">IF('$Data1'!E187="","","SIZING:ZONE,")</f>
        <v>SIZING:ZONE,</v>
      </c>
      <c r="B185" s="215" t="str">
        <f ca="1">IF(A185="","",'$Data1'!E187&amp;",")</f>
        <v>1,</v>
      </c>
      <c r="C185" s="216" t="e">
        <f ca="1">IF($B185="","",VLOOKUP('$Data1'!$B187,SYSTEMS!$B$9:$H$100,4,1)&amp;",")</f>
        <v>#N/A</v>
      </c>
      <c r="D185" s="216" t="e">
        <f ca="1">IF($B185="","",VLOOKUP('$Data1'!$B187,SYSTEMS!$B$9:$H$100,6,1)&amp;",")</f>
        <v>#N/A</v>
      </c>
      <c r="E185" s="217" t="e">
        <f ca="1">IF($B185="","",VLOOKUP('$Data1'!$B187,SYSTEMS!$B$9:$H$100,5,1)&amp;",")</f>
        <v>#N/A</v>
      </c>
      <c r="F185" s="218" t="e">
        <f ca="1">IF($B185="","",VLOOKUP('$Data1'!$B187,SYSTEMS!$B$9:$H$100,7,1)&amp;",")</f>
        <v>#N/A</v>
      </c>
      <c r="G185" s="215" t="str">
        <f ca="1">IF($B185="","",IF(AND(N('$Data1'!V187)&gt;0,N('$Data1'!W187)&gt;0),"Sum,",IF(N('$Data1'!V187)&gt;0,"Flow/Person,",IF(N('$Data1'!U187&gt;0),"Flow/Area,",""))))</f>
        <v>Flow/Area,</v>
      </c>
      <c r="H185" s="219" t="str">
        <f ca="1">IF(OR($G185="Flow/Person,",$G185="Sum,"),N('$Data1'!V187)/1000,"")</f>
        <v/>
      </c>
      <c r="I185" s="215" t="str">
        <f t="shared" ca="1" si="17"/>
        <v>,</v>
      </c>
      <c r="J185" s="219">
        <f ca="1">IF($G185="Sum,",'$Data1'!W187/1000,IF($G185="Flow/Area,",MAX(N('$Data1'!W187)/1000,IF(N('$Data1'!P187)&gt;0,MIN(N('$Data1'!P187),N('$Data1'!K187))*N('$Data1'!U187)/3600,N('$Data1'!K187)*N('$Data1'!U187)/3600)),""))</f>
        <v>0</v>
      </c>
      <c r="K185" s="215" t="str">
        <f t="shared" ca="1" si="22"/>
        <v>,</v>
      </c>
      <c r="L185" s="215" t="str">
        <f t="shared" ca="1" si="22"/>
        <v>,</v>
      </c>
      <c r="M185" s="220" t="str">
        <f ca="1">IF(A185="","",'$Misc'!B$13&amp;",")</f>
        <v>1.15,</v>
      </c>
      <c r="N185" s="220" t="str">
        <f ca="1">IF(A185="","",'$Misc'!B$12&amp;",")</f>
        <v>1.15,</v>
      </c>
      <c r="O185" s="215" t="str">
        <f t="shared" ca="1" si="19"/>
        <v>DesignDayWithLimit,</v>
      </c>
      <c r="P185" s="221" t="str">
        <f t="shared" ca="1" si="18"/>
        <v>,</v>
      </c>
      <c r="Q185" s="222" t="e">
        <f ca="1">IF($B185="","",IF('$Data1'!P187&gt;0,MIN('$Data1'!P187,'$Data1'!K187)*'$Data1'!Y187/3.6,'$Data1'!K187*'$Data1'!Y187/3.6)/1000)</f>
        <v>#VALUE!</v>
      </c>
      <c r="R185" s="215" t="str">
        <f t="shared" ca="1" si="21"/>
        <v>,</v>
      </c>
      <c r="S185" s="215" t="str">
        <f t="shared" ca="1" si="21"/>
        <v>,</v>
      </c>
      <c r="T185" s="215" t="str">
        <f t="shared" ca="1" si="21"/>
        <v>,</v>
      </c>
      <c r="U185" s="215" t="str">
        <f t="shared" ca="1" si="21"/>
        <v>,</v>
      </c>
      <c r="V185" s="215" t="str">
        <f t="shared" ca="1" si="21"/>
        <v>,</v>
      </c>
      <c r="W185" s="215" t="str">
        <f t="shared" ca="1" si="21"/>
        <v>,</v>
      </c>
      <c r="X185" s="215" t="str">
        <f t="shared" ca="1" si="20"/>
        <v>;</v>
      </c>
      <c r="Y185" s="190"/>
      <c r="Z185" s="190"/>
      <c r="AA185" s="190"/>
      <c r="AB185" s="190"/>
    </row>
    <row r="186" spans="1:28" ht="15">
      <c r="A186" s="215" t="str">
        <f ca="1">IF('$Data1'!E188="","","SIZING:ZONE,")</f>
        <v>SIZING:ZONE,</v>
      </c>
      <c r="B186" s="215" t="str">
        <f ca="1">IF(A186="","",'$Data1'!E188&amp;",")</f>
        <v>1,</v>
      </c>
      <c r="C186" s="216" t="e">
        <f ca="1">IF($B186="","",VLOOKUP('$Data1'!$B188,SYSTEMS!$B$9:$H$100,4,1)&amp;",")</f>
        <v>#N/A</v>
      </c>
      <c r="D186" s="216" t="e">
        <f ca="1">IF($B186="","",VLOOKUP('$Data1'!$B188,SYSTEMS!$B$9:$H$100,6,1)&amp;",")</f>
        <v>#N/A</v>
      </c>
      <c r="E186" s="217" t="e">
        <f ca="1">IF($B186="","",VLOOKUP('$Data1'!$B188,SYSTEMS!$B$9:$H$100,5,1)&amp;",")</f>
        <v>#N/A</v>
      </c>
      <c r="F186" s="218" t="e">
        <f ca="1">IF($B186="","",VLOOKUP('$Data1'!$B188,SYSTEMS!$B$9:$H$100,7,1)&amp;",")</f>
        <v>#N/A</v>
      </c>
      <c r="G186" s="215" t="str">
        <f ca="1">IF($B186="","",IF(AND(N('$Data1'!V188)&gt;0,N('$Data1'!W188)&gt;0),"Sum,",IF(N('$Data1'!V188)&gt;0,"Flow/Person,",IF(N('$Data1'!U188&gt;0),"Flow/Area,",""))))</f>
        <v>Flow/Area,</v>
      </c>
      <c r="H186" s="219" t="str">
        <f ca="1">IF(OR($G186="Flow/Person,",$G186="Sum,"),N('$Data1'!V188)/1000,"")</f>
        <v/>
      </c>
      <c r="I186" s="215" t="str">
        <f t="shared" ca="1" si="17"/>
        <v>,</v>
      </c>
      <c r="J186" s="219">
        <f ca="1">IF($G186="Sum,",'$Data1'!W188/1000,IF($G186="Flow/Area,",MAX(N('$Data1'!W188)/1000,IF(N('$Data1'!P188)&gt;0,MIN(N('$Data1'!P188),N('$Data1'!K188))*N('$Data1'!U188)/3600,N('$Data1'!K188)*N('$Data1'!U188)/3600)),""))</f>
        <v>0</v>
      </c>
      <c r="K186" s="215" t="str">
        <f t="shared" ca="1" si="22"/>
        <v>,</v>
      </c>
      <c r="L186" s="215" t="str">
        <f t="shared" ca="1" si="22"/>
        <v>,</v>
      </c>
      <c r="M186" s="220" t="str">
        <f ca="1">IF(A186="","",'$Misc'!B$13&amp;",")</f>
        <v>1.15,</v>
      </c>
      <c r="N186" s="220" t="str">
        <f ca="1">IF(A186="","",'$Misc'!B$12&amp;",")</f>
        <v>1.15,</v>
      </c>
      <c r="O186" s="215" t="str">
        <f t="shared" ca="1" si="19"/>
        <v>DesignDayWithLimit,</v>
      </c>
      <c r="P186" s="221" t="str">
        <f t="shared" ca="1" si="18"/>
        <v>,</v>
      </c>
      <c r="Q186" s="222" t="e">
        <f ca="1">IF($B186="","",IF('$Data1'!P188&gt;0,MIN('$Data1'!P188,'$Data1'!K188)*'$Data1'!Y188/3.6,'$Data1'!K188*'$Data1'!Y188/3.6)/1000)</f>
        <v>#VALUE!</v>
      </c>
      <c r="R186" s="215" t="str">
        <f t="shared" ca="1" si="21"/>
        <v>,</v>
      </c>
      <c r="S186" s="215" t="str">
        <f t="shared" ca="1" si="21"/>
        <v>,</v>
      </c>
      <c r="T186" s="215" t="str">
        <f t="shared" ca="1" si="21"/>
        <v>,</v>
      </c>
      <c r="U186" s="215" t="str">
        <f t="shared" ca="1" si="21"/>
        <v>,</v>
      </c>
      <c r="V186" s="215" t="str">
        <f t="shared" ca="1" si="21"/>
        <v>,</v>
      </c>
      <c r="W186" s="215" t="str">
        <f t="shared" ca="1" si="21"/>
        <v>,</v>
      </c>
      <c r="X186" s="215" t="str">
        <f t="shared" ca="1" si="20"/>
        <v>;</v>
      </c>
      <c r="Y186" s="190"/>
      <c r="Z186" s="190"/>
      <c r="AA186" s="190"/>
      <c r="AB186" s="190"/>
    </row>
    <row r="187" spans="1:28" ht="15">
      <c r="A187" s="215" t="str">
        <f ca="1">IF('$Data1'!E189="","","SIZING:ZONE,")</f>
        <v>SIZING:ZONE,</v>
      </c>
      <c r="B187" s="215" t="str">
        <f ca="1">IF(A187="","",'$Data1'!E189&amp;",")</f>
        <v>1,</v>
      </c>
      <c r="C187" s="216" t="e">
        <f ca="1">IF($B187="","",VLOOKUP('$Data1'!$B189,SYSTEMS!$B$9:$H$100,4,1)&amp;",")</f>
        <v>#N/A</v>
      </c>
      <c r="D187" s="216" t="e">
        <f ca="1">IF($B187="","",VLOOKUP('$Data1'!$B189,SYSTEMS!$B$9:$H$100,6,1)&amp;",")</f>
        <v>#N/A</v>
      </c>
      <c r="E187" s="217" t="e">
        <f ca="1">IF($B187="","",VLOOKUP('$Data1'!$B189,SYSTEMS!$B$9:$H$100,5,1)&amp;",")</f>
        <v>#N/A</v>
      </c>
      <c r="F187" s="218" t="e">
        <f ca="1">IF($B187="","",VLOOKUP('$Data1'!$B189,SYSTEMS!$B$9:$H$100,7,1)&amp;",")</f>
        <v>#N/A</v>
      </c>
      <c r="G187" s="215" t="str">
        <f ca="1">IF($B187="","",IF(AND(N('$Data1'!V189)&gt;0,N('$Data1'!W189)&gt;0),"Sum,",IF(N('$Data1'!V189)&gt;0,"Flow/Person,",IF(N('$Data1'!U189&gt;0),"Flow/Area,",""))))</f>
        <v>Flow/Area,</v>
      </c>
      <c r="H187" s="219" t="str">
        <f ca="1">IF(OR($G187="Flow/Person,",$G187="Sum,"),N('$Data1'!V189)/1000,"")</f>
        <v/>
      </c>
      <c r="I187" s="215" t="str">
        <f t="shared" ca="1" si="17"/>
        <v>,</v>
      </c>
      <c r="J187" s="219">
        <f ca="1">IF($G187="Sum,",'$Data1'!W189/1000,IF($G187="Flow/Area,",MAX(N('$Data1'!W189)/1000,IF(N('$Data1'!P189)&gt;0,MIN(N('$Data1'!P189),N('$Data1'!K189))*N('$Data1'!U189)/3600,N('$Data1'!K189)*N('$Data1'!U189)/3600)),""))</f>
        <v>0</v>
      </c>
      <c r="K187" s="215" t="str">
        <f t="shared" ca="1" si="22"/>
        <v>,</v>
      </c>
      <c r="L187" s="215" t="str">
        <f t="shared" ca="1" si="22"/>
        <v>,</v>
      </c>
      <c r="M187" s="220" t="str">
        <f ca="1">IF(A187="","",'$Misc'!B$13&amp;",")</f>
        <v>1.15,</v>
      </c>
      <c r="N187" s="220" t="str">
        <f ca="1">IF(A187="","",'$Misc'!B$12&amp;",")</f>
        <v>1.15,</v>
      </c>
      <c r="O187" s="215" t="str">
        <f t="shared" ca="1" si="19"/>
        <v>DesignDayWithLimit,</v>
      </c>
      <c r="P187" s="221" t="str">
        <f t="shared" ca="1" si="18"/>
        <v>,</v>
      </c>
      <c r="Q187" s="222" t="e">
        <f ca="1">IF($B187="","",IF('$Data1'!P189&gt;0,MIN('$Data1'!P189,'$Data1'!K189)*'$Data1'!Y189/3.6,'$Data1'!K189*'$Data1'!Y189/3.6)/1000)</f>
        <v>#VALUE!</v>
      </c>
      <c r="R187" s="215" t="str">
        <f t="shared" ca="1" si="21"/>
        <v>,</v>
      </c>
      <c r="S187" s="215" t="str">
        <f t="shared" ca="1" si="21"/>
        <v>,</v>
      </c>
      <c r="T187" s="215" t="str">
        <f t="shared" ca="1" si="21"/>
        <v>,</v>
      </c>
      <c r="U187" s="215" t="str">
        <f t="shared" ca="1" si="21"/>
        <v>,</v>
      </c>
      <c r="V187" s="215" t="str">
        <f t="shared" ca="1" si="21"/>
        <v>,</v>
      </c>
      <c r="W187" s="215" t="str">
        <f t="shared" ca="1" si="21"/>
        <v>,</v>
      </c>
      <c r="X187" s="215" t="str">
        <f t="shared" ca="1" si="20"/>
        <v>;</v>
      </c>
      <c r="Y187" s="190"/>
      <c r="Z187" s="190"/>
      <c r="AA187" s="190"/>
      <c r="AB187" s="190"/>
    </row>
    <row r="188" spans="1:28" ht="15">
      <c r="A188" s="215" t="str">
        <f ca="1">IF('$Data1'!E190="","","SIZING:ZONE,")</f>
        <v>SIZING:ZONE,</v>
      </c>
      <c r="B188" s="215" t="str">
        <f ca="1">IF(A188="","",'$Data1'!E190&amp;",")</f>
        <v>1,</v>
      </c>
      <c r="C188" s="216" t="e">
        <f ca="1">IF($B188="","",VLOOKUP('$Data1'!$B190,SYSTEMS!$B$9:$H$100,4,1)&amp;",")</f>
        <v>#N/A</v>
      </c>
      <c r="D188" s="216" t="e">
        <f ca="1">IF($B188="","",VLOOKUP('$Data1'!$B190,SYSTEMS!$B$9:$H$100,6,1)&amp;",")</f>
        <v>#N/A</v>
      </c>
      <c r="E188" s="217" t="e">
        <f ca="1">IF($B188="","",VLOOKUP('$Data1'!$B190,SYSTEMS!$B$9:$H$100,5,1)&amp;",")</f>
        <v>#N/A</v>
      </c>
      <c r="F188" s="218" t="e">
        <f ca="1">IF($B188="","",VLOOKUP('$Data1'!$B190,SYSTEMS!$B$9:$H$100,7,1)&amp;",")</f>
        <v>#N/A</v>
      </c>
      <c r="G188" s="215" t="str">
        <f ca="1">IF($B188="","",IF(AND(N('$Data1'!V190)&gt;0,N('$Data1'!W190)&gt;0),"Sum,",IF(N('$Data1'!V190)&gt;0,"Flow/Person,",IF(N('$Data1'!U190&gt;0),"Flow/Area,",""))))</f>
        <v>Flow/Area,</v>
      </c>
      <c r="H188" s="219" t="str">
        <f ca="1">IF(OR($G188="Flow/Person,",$G188="Sum,"),N('$Data1'!V190)/1000,"")</f>
        <v/>
      </c>
      <c r="I188" s="215" t="str">
        <f t="shared" ca="1" si="17"/>
        <v>,</v>
      </c>
      <c r="J188" s="219">
        <f ca="1">IF($G188="Sum,",'$Data1'!W190/1000,IF($G188="Flow/Area,",MAX(N('$Data1'!W190)/1000,IF(N('$Data1'!P190)&gt;0,MIN(N('$Data1'!P190),N('$Data1'!K190))*N('$Data1'!U190)/3600,N('$Data1'!K190)*N('$Data1'!U190)/3600)),""))</f>
        <v>0</v>
      </c>
      <c r="K188" s="215" t="str">
        <f t="shared" ca="1" si="22"/>
        <v>,</v>
      </c>
      <c r="L188" s="215" t="str">
        <f t="shared" ca="1" si="22"/>
        <v>,</v>
      </c>
      <c r="M188" s="220" t="str">
        <f ca="1">IF(A188="","",'$Misc'!B$13&amp;",")</f>
        <v>1.15,</v>
      </c>
      <c r="N188" s="220" t="str">
        <f ca="1">IF(A188="","",'$Misc'!B$12&amp;",")</f>
        <v>1.15,</v>
      </c>
      <c r="O188" s="215" t="str">
        <f t="shared" ca="1" si="19"/>
        <v>DesignDayWithLimit,</v>
      </c>
      <c r="P188" s="221" t="str">
        <f t="shared" ca="1" si="18"/>
        <v>,</v>
      </c>
      <c r="Q188" s="222" t="e">
        <f ca="1">IF($B188="","",IF('$Data1'!P190&gt;0,MIN('$Data1'!P190,'$Data1'!K190)*'$Data1'!Y190/3.6,'$Data1'!K190*'$Data1'!Y190/3.6)/1000)</f>
        <v>#VALUE!</v>
      </c>
      <c r="R188" s="215" t="str">
        <f t="shared" ca="1" si="21"/>
        <v>,</v>
      </c>
      <c r="S188" s="215" t="str">
        <f t="shared" ca="1" si="21"/>
        <v>,</v>
      </c>
      <c r="T188" s="215" t="str">
        <f t="shared" ca="1" si="21"/>
        <v>,</v>
      </c>
      <c r="U188" s="215" t="str">
        <f t="shared" ca="1" si="21"/>
        <v>,</v>
      </c>
      <c r="V188" s="215" t="str">
        <f t="shared" ca="1" si="21"/>
        <v>,</v>
      </c>
      <c r="W188" s="215" t="str">
        <f t="shared" ca="1" si="21"/>
        <v>,</v>
      </c>
      <c r="X188" s="215" t="str">
        <f t="shared" ca="1" si="20"/>
        <v>;</v>
      </c>
      <c r="Y188" s="190"/>
      <c r="Z188" s="190"/>
      <c r="AA188" s="190"/>
      <c r="AB188" s="190"/>
    </row>
    <row r="189" spans="1:28" ht="15">
      <c r="A189" s="215" t="str">
        <f ca="1">IF('$Data1'!E191="","","SIZING:ZONE,")</f>
        <v>SIZING:ZONE,</v>
      </c>
      <c r="B189" s="215" t="str">
        <f ca="1">IF(A189="","",'$Data1'!E191&amp;",")</f>
        <v>1,</v>
      </c>
      <c r="C189" s="216" t="e">
        <f ca="1">IF($B189="","",VLOOKUP('$Data1'!$B191,SYSTEMS!$B$9:$H$100,4,1)&amp;",")</f>
        <v>#N/A</v>
      </c>
      <c r="D189" s="216" t="e">
        <f ca="1">IF($B189="","",VLOOKUP('$Data1'!$B191,SYSTEMS!$B$9:$H$100,6,1)&amp;",")</f>
        <v>#N/A</v>
      </c>
      <c r="E189" s="217" t="e">
        <f ca="1">IF($B189="","",VLOOKUP('$Data1'!$B191,SYSTEMS!$B$9:$H$100,5,1)&amp;",")</f>
        <v>#N/A</v>
      </c>
      <c r="F189" s="218" t="e">
        <f ca="1">IF($B189="","",VLOOKUP('$Data1'!$B191,SYSTEMS!$B$9:$H$100,7,1)&amp;",")</f>
        <v>#N/A</v>
      </c>
      <c r="G189" s="215" t="str">
        <f ca="1">IF($B189="","",IF(AND(N('$Data1'!V191)&gt;0,N('$Data1'!W191)&gt;0),"Sum,",IF(N('$Data1'!V191)&gt;0,"Flow/Person,",IF(N('$Data1'!U191&gt;0),"Flow/Area,",""))))</f>
        <v>Flow/Area,</v>
      </c>
      <c r="H189" s="219" t="str">
        <f ca="1">IF(OR($G189="Flow/Person,",$G189="Sum,"),N('$Data1'!V191)/1000,"")</f>
        <v/>
      </c>
      <c r="I189" s="215" t="str">
        <f t="shared" ca="1" si="17"/>
        <v>,</v>
      </c>
      <c r="J189" s="219">
        <f ca="1">IF($G189="Sum,",'$Data1'!W191/1000,IF($G189="Flow/Area,",MAX(N('$Data1'!W191)/1000,IF(N('$Data1'!P191)&gt;0,MIN(N('$Data1'!P191),N('$Data1'!K191))*N('$Data1'!U191)/3600,N('$Data1'!K191)*N('$Data1'!U191)/3600)),""))</f>
        <v>0</v>
      </c>
      <c r="K189" s="215" t="str">
        <f t="shared" ca="1" si="22"/>
        <v>,</v>
      </c>
      <c r="L189" s="215" t="str">
        <f t="shared" ca="1" si="22"/>
        <v>,</v>
      </c>
      <c r="M189" s="220" t="str">
        <f ca="1">IF(A189="","",'$Misc'!B$13&amp;",")</f>
        <v>1.15,</v>
      </c>
      <c r="N189" s="220" t="str">
        <f ca="1">IF(A189="","",'$Misc'!B$12&amp;",")</f>
        <v>1.15,</v>
      </c>
      <c r="O189" s="215" t="str">
        <f t="shared" ca="1" si="19"/>
        <v>DesignDayWithLimit,</v>
      </c>
      <c r="P189" s="221" t="str">
        <f t="shared" ca="1" si="18"/>
        <v>,</v>
      </c>
      <c r="Q189" s="222" t="e">
        <f ca="1">IF($B189="","",IF('$Data1'!P191&gt;0,MIN('$Data1'!P191,'$Data1'!K191)*'$Data1'!Y191/3.6,'$Data1'!K191*'$Data1'!Y191/3.6)/1000)</f>
        <v>#VALUE!</v>
      </c>
      <c r="R189" s="215" t="str">
        <f t="shared" ca="1" si="21"/>
        <v>,</v>
      </c>
      <c r="S189" s="215" t="str">
        <f t="shared" ca="1" si="21"/>
        <v>,</v>
      </c>
      <c r="T189" s="215" t="str">
        <f t="shared" ca="1" si="21"/>
        <v>,</v>
      </c>
      <c r="U189" s="215" t="str">
        <f t="shared" ca="1" si="21"/>
        <v>,</v>
      </c>
      <c r="V189" s="215" t="str">
        <f t="shared" ca="1" si="21"/>
        <v>,</v>
      </c>
      <c r="W189" s="215" t="str">
        <f t="shared" ca="1" si="21"/>
        <v>,</v>
      </c>
      <c r="X189" s="215" t="str">
        <f t="shared" ca="1" si="20"/>
        <v>;</v>
      </c>
      <c r="Y189" s="190"/>
      <c r="Z189" s="190"/>
      <c r="AA189" s="190"/>
      <c r="AB189" s="190"/>
    </row>
    <row r="190" spans="1:28" ht="15">
      <c r="A190" s="215" t="str">
        <f ca="1">IF('$Data1'!E192="","","SIZING:ZONE,")</f>
        <v>SIZING:ZONE,</v>
      </c>
      <c r="B190" s="215" t="str">
        <f ca="1">IF(A190="","",'$Data1'!E192&amp;",")</f>
        <v>1,</v>
      </c>
      <c r="C190" s="216" t="e">
        <f ca="1">IF($B190="","",VLOOKUP('$Data1'!$B192,SYSTEMS!$B$9:$H$100,4,1)&amp;",")</f>
        <v>#N/A</v>
      </c>
      <c r="D190" s="216" t="e">
        <f ca="1">IF($B190="","",VLOOKUP('$Data1'!$B192,SYSTEMS!$B$9:$H$100,6,1)&amp;",")</f>
        <v>#N/A</v>
      </c>
      <c r="E190" s="217" t="e">
        <f ca="1">IF($B190="","",VLOOKUP('$Data1'!$B192,SYSTEMS!$B$9:$H$100,5,1)&amp;",")</f>
        <v>#N/A</v>
      </c>
      <c r="F190" s="218" t="e">
        <f ca="1">IF($B190="","",VLOOKUP('$Data1'!$B192,SYSTEMS!$B$9:$H$100,7,1)&amp;",")</f>
        <v>#N/A</v>
      </c>
      <c r="G190" s="215" t="str">
        <f ca="1">IF($B190="","",IF(AND(N('$Data1'!V192)&gt;0,N('$Data1'!W192)&gt;0),"Sum,",IF(N('$Data1'!V192)&gt;0,"Flow/Person,",IF(N('$Data1'!U192&gt;0),"Flow/Area,",""))))</f>
        <v>Flow/Area,</v>
      </c>
      <c r="H190" s="219" t="str">
        <f ca="1">IF(OR($G190="Flow/Person,",$G190="Sum,"),N('$Data1'!V192)/1000,"")</f>
        <v/>
      </c>
      <c r="I190" s="215" t="str">
        <f t="shared" ca="1" si="17"/>
        <v>,</v>
      </c>
      <c r="J190" s="219">
        <f ca="1">IF($G190="Sum,",'$Data1'!W192/1000,IF($G190="Flow/Area,",MAX(N('$Data1'!W192)/1000,IF(N('$Data1'!P192)&gt;0,MIN(N('$Data1'!P192),N('$Data1'!K192))*N('$Data1'!U192)/3600,N('$Data1'!K192)*N('$Data1'!U192)/3600)),""))</f>
        <v>0</v>
      </c>
      <c r="K190" s="215" t="str">
        <f t="shared" ca="1" si="22"/>
        <v>,</v>
      </c>
      <c r="L190" s="215" t="str">
        <f t="shared" ca="1" si="22"/>
        <v>,</v>
      </c>
      <c r="M190" s="220" t="str">
        <f ca="1">IF(A190="","",'$Misc'!B$13&amp;",")</f>
        <v>1.15,</v>
      </c>
      <c r="N190" s="220" t="str">
        <f ca="1">IF(A190="","",'$Misc'!B$12&amp;",")</f>
        <v>1.15,</v>
      </c>
      <c r="O190" s="215" t="str">
        <f t="shared" ca="1" si="19"/>
        <v>DesignDayWithLimit,</v>
      </c>
      <c r="P190" s="221" t="str">
        <f t="shared" ca="1" si="18"/>
        <v>,</v>
      </c>
      <c r="Q190" s="222" t="e">
        <f ca="1">IF($B190="","",IF('$Data1'!P192&gt;0,MIN('$Data1'!P192,'$Data1'!K192)*'$Data1'!Y192/3.6,'$Data1'!K192*'$Data1'!Y192/3.6)/1000)</f>
        <v>#VALUE!</v>
      </c>
      <c r="R190" s="215" t="str">
        <f t="shared" ca="1" si="21"/>
        <v>,</v>
      </c>
      <c r="S190" s="215" t="str">
        <f t="shared" ca="1" si="21"/>
        <v>,</v>
      </c>
      <c r="T190" s="215" t="str">
        <f t="shared" ca="1" si="21"/>
        <v>,</v>
      </c>
      <c r="U190" s="215" t="str">
        <f t="shared" ca="1" si="21"/>
        <v>,</v>
      </c>
      <c r="V190" s="215" t="str">
        <f t="shared" ca="1" si="21"/>
        <v>,</v>
      </c>
      <c r="W190" s="215" t="str">
        <f t="shared" ca="1" si="21"/>
        <v>,</v>
      </c>
      <c r="X190" s="215" t="str">
        <f t="shared" ca="1" si="20"/>
        <v>;</v>
      </c>
      <c r="Y190" s="190"/>
      <c r="Z190" s="190"/>
      <c r="AA190" s="190"/>
      <c r="AB190" s="190"/>
    </row>
    <row r="191" spans="1:28" ht="15">
      <c r="A191" s="215" t="str">
        <f ca="1">IF('$Data1'!E193="","","SIZING:ZONE,")</f>
        <v>SIZING:ZONE,</v>
      </c>
      <c r="B191" s="215" t="str">
        <f ca="1">IF(A191="","",'$Data1'!E193&amp;",")</f>
        <v>1,</v>
      </c>
      <c r="C191" s="216" t="e">
        <f ca="1">IF($B191="","",VLOOKUP('$Data1'!$B193,SYSTEMS!$B$9:$H$100,4,1)&amp;",")</f>
        <v>#N/A</v>
      </c>
      <c r="D191" s="216" t="e">
        <f ca="1">IF($B191="","",VLOOKUP('$Data1'!$B193,SYSTEMS!$B$9:$H$100,6,1)&amp;",")</f>
        <v>#N/A</v>
      </c>
      <c r="E191" s="217" t="e">
        <f ca="1">IF($B191="","",VLOOKUP('$Data1'!$B193,SYSTEMS!$B$9:$H$100,5,1)&amp;",")</f>
        <v>#N/A</v>
      </c>
      <c r="F191" s="218" t="e">
        <f ca="1">IF($B191="","",VLOOKUP('$Data1'!$B193,SYSTEMS!$B$9:$H$100,7,1)&amp;",")</f>
        <v>#N/A</v>
      </c>
      <c r="G191" s="215" t="str">
        <f ca="1">IF($B191="","",IF(AND(N('$Data1'!V193)&gt;0,N('$Data1'!W193)&gt;0),"Sum,",IF(N('$Data1'!V193)&gt;0,"Flow/Person,",IF(N('$Data1'!U193&gt;0),"Flow/Area,",""))))</f>
        <v>Flow/Area,</v>
      </c>
      <c r="H191" s="219" t="str">
        <f ca="1">IF(OR($G191="Flow/Person,",$G191="Sum,"),N('$Data1'!V193)/1000,"")</f>
        <v/>
      </c>
      <c r="I191" s="215" t="str">
        <f t="shared" ca="1" si="17"/>
        <v>,</v>
      </c>
      <c r="J191" s="219">
        <f ca="1">IF($G191="Sum,",'$Data1'!W193/1000,IF($G191="Flow/Area,",MAX(N('$Data1'!W193)/1000,IF(N('$Data1'!P193)&gt;0,MIN(N('$Data1'!P193),N('$Data1'!K193))*N('$Data1'!U193)/3600,N('$Data1'!K193)*N('$Data1'!U193)/3600)),""))</f>
        <v>0</v>
      </c>
      <c r="K191" s="215" t="str">
        <f t="shared" ca="1" si="22"/>
        <v>,</v>
      </c>
      <c r="L191" s="215" t="str">
        <f t="shared" ca="1" si="22"/>
        <v>,</v>
      </c>
      <c r="M191" s="220" t="str">
        <f ca="1">IF(A191="","",'$Misc'!B$13&amp;",")</f>
        <v>1.15,</v>
      </c>
      <c r="N191" s="220" t="str">
        <f ca="1">IF(A191="","",'$Misc'!B$12&amp;",")</f>
        <v>1.15,</v>
      </c>
      <c r="O191" s="215" t="str">
        <f t="shared" ca="1" si="19"/>
        <v>DesignDayWithLimit,</v>
      </c>
      <c r="P191" s="221" t="str">
        <f t="shared" ca="1" si="18"/>
        <v>,</v>
      </c>
      <c r="Q191" s="222" t="e">
        <f ca="1">IF($B191="","",IF('$Data1'!P193&gt;0,MIN('$Data1'!P193,'$Data1'!K193)*'$Data1'!Y193/3.6,'$Data1'!K193*'$Data1'!Y193/3.6)/1000)</f>
        <v>#VALUE!</v>
      </c>
      <c r="R191" s="215" t="str">
        <f t="shared" ca="1" si="21"/>
        <v>,</v>
      </c>
      <c r="S191" s="215" t="str">
        <f t="shared" ca="1" si="21"/>
        <v>,</v>
      </c>
      <c r="T191" s="215" t="str">
        <f t="shared" ca="1" si="21"/>
        <v>,</v>
      </c>
      <c r="U191" s="215" t="str">
        <f t="shared" ca="1" si="21"/>
        <v>,</v>
      </c>
      <c r="V191" s="215" t="str">
        <f t="shared" ca="1" si="21"/>
        <v>,</v>
      </c>
      <c r="W191" s="215" t="str">
        <f t="shared" ca="1" si="21"/>
        <v>,</v>
      </c>
      <c r="X191" s="215" t="str">
        <f t="shared" ca="1" si="20"/>
        <v>;</v>
      </c>
      <c r="Y191" s="190"/>
      <c r="Z191" s="190"/>
      <c r="AA191" s="190"/>
      <c r="AB191" s="190"/>
    </row>
    <row r="192" spans="1:28" ht="15">
      <c r="A192" s="215" t="str">
        <f ca="1">IF('$Data1'!E194="","","SIZING:ZONE,")</f>
        <v>SIZING:ZONE,</v>
      </c>
      <c r="B192" s="215" t="str">
        <f ca="1">IF(A192="","",'$Data1'!E194&amp;",")</f>
        <v>1,</v>
      </c>
      <c r="C192" s="216" t="e">
        <f ca="1">IF($B192="","",VLOOKUP('$Data1'!$B194,SYSTEMS!$B$9:$H$100,4,1)&amp;",")</f>
        <v>#N/A</v>
      </c>
      <c r="D192" s="216" t="e">
        <f ca="1">IF($B192="","",VLOOKUP('$Data1'!$B194,SYSTEMS!$B$9:$H$100,6,1)&amp;",")</f>
        <v>#N/A</v>
      </c>
      <c r="E192" s="217" t="e">
        <f ca="1">IF($B192="","",VLOOKUP('$Data1'!$B194,SYSTEMS!$B$9:$H$100,5,1)&amp;",")</f>
        <v>#N/A</v>
      </c>
      <c r="F192" s="218" t="e">
        <f ca="1">IF($B192="","",VLOOKUP('$Data1'!$B194,SYSTEMS!$B$9:$H$100,7,1)&amp;",")</f>
        <v>#N/A</v>
      </c>
      <c r="G192" s="215" t="str">
        <f ca="1">IF($B192="","",IF(AND(N('$Data1'!V194)&gt;0,N('$Data1'!W194)&gt;0),"Sum,",IF(N('$Data1'!V194)&gt;0,"Flow/Person,",IF(N('$Data1'!U194&gt;0),"Flow/Area,",""))))</f>
        <v>Flow/Area,</v>
      </c>
      <c r="H192" s="219" t="str">
        <f ca="1">IF(OR($G192="Flow/Person,",$G192="Sum,"),N('$Data1'!V194)/1000,"")</f>
        <v/>
      </c>
      <c r="I192" s="215" t="str">
        <f t="shared" ca="1" si="17"/>
        <v>,</v>
      </c>
      <c r="J192" s="219">
        <f ca="1">IF($G192="Sum,",'$Data1'!W194/1000,IF($G192="Flow/Area,",MAX(N('$Data1'!W194)/1000,IF(N('$Data1'!P194)&gt;0,MIN(N('$Data1'!P194),N('$Data1'!K194))*N('$Data1'!U194)/3600,N('$Data1'!K194)*N('$Data1'!U194)/3600)),""))</f>
        <v>0</v>
      </c>
      <c r="K192" s="215" t="str">
        <f t="shared" ca="1" si="22"/>
        <v>,</v>
      </c>
      <c r="L192" s="215" t="str">
        <f t="shared" ca="1" si="22"/>
        <v>,</v>
      </c>
      <c r="M192" s="220" t="str">
        <f ca="1">IF(A192="","",'$Misc'!B$13&amp;",")</f>
        <v>1.15,</v>
      </c>
      <c r="N192" s="220" t="str">
        <f ca="1">IF(A192="","",'$Misc'!B$12&amp;",")</f>
        <v>1.15,</v>
      </c>
      <c r="O192" s="215" t="str">
        <f t="shared" ca="1" si="19"/>
        <v>DesignDayWithLimit,</v>
      </c>
      <c r="P192" s="221" t="str">
        <f t="shared" ca="1" si="18"/>
        <v>,</v>
      </c>
      <c r="Q192" s="222" t="e">
        <f ca="1">IF($B192="","",IF('$Data1'!P194&gt;0,MIN('$Data1'!P194,'$Data1'!K194)*'$Data1'!Y194/3.6,'$Data1'!K194*'$Data1'!Y194/3.6)/1000)</f>
        <v>#VALUE!</v>
      </c>
      <c r="R192" s="215" t="str">
        <f t="shared" ca="1" si="21"/>
        <v>,</v>
      </c>
      <c r="S192" s="215" t="str">
        <f t="shared" ca="1" si="21"/>
        <v>,</v>
      </c>
      <c r="T192" s="215" t="str">
        <f t="shared" ca="1" si="21"/>
        <v>,</v>
      </c>
      <c r="U192" s="215" t="str">
        <f t="shared" ca="1" si="21"/>
        <v>,</v>
      </c>
      <c r="V192" s="215" t="str">
        <f t="shared" ca="1" si="21"/>
        <v>,</v>
      </c>
      <c r="W192" s="215" t="str">
        <f t="shared" ca="1" si="21"/>
        <v>,</v>
      </c>
      <c r="X192" s="215" t="str">
        <f t="shared" ca="1" si="20"/>
        <v>;</v>
      </c>
      <c r="Y192" s="190"/>
      <c r="Z192" s="190"/>
      <c r="AA192" s="190"/>
      <c r="AB192" s="190"/>
    </row>
    <row r="193" spans="1:28" ht="15">
      <c r="A193" s="215" t="str">
        <f ca="1">IF('$Data1'!E195="","","SIZING:ZONE,")</f>
        <v>SIZING:ZONE,</v>
      </c>
      <c r="B193" s="215" t="str">
        <f ca="1">IF(A193="","",'$Data1'!E195&amp;",")</f>
        <v>1,</v>
      </c>
      <c r="C193" s="216" t="e">
        <f ca="1">IF($B193="","",VLOOKUP('$Data1'!$B195,SYSTEMS!$B$9:$H$100,4,1)&amp;",")</f>
        <v>#N/A</v>
      </c>
      <c r="D193" s="216" t="e">
        <f ca="1">IF($B193="","",VLOOKUP('$Data1'!$B195,SYSTEMS!$B$9:$H$100,6,1)&amp;",")</f>
        <v>#N/A</v>
      </c>
      <c r="E193" s="217" t="e">
        <f ca="1">IF($B193="","",VLOOKUP('$Data1'!$B195,SYSTEMS!$B$9:$H$100,5,1)&amp;",")</f>
        <v>#N/A</v>
      </c>
      <c r="F193" s="218" t="e">
        <f ca="1">IF($B193="","",VLOOKUP('$Data1'!$B195,SYSTEMS!$B$9:$H$100,7,1)&amp;",")</f>
        <v>#N/A</v>
      </c>
      <c r="G193" s="215" t="str">
        <f ca="1">IF($B193="","",IF(AND(N('$Data1'!V195)&gt;0,N('$Data1'!W195)&gt;0),"Sum,",IF(N('$Data1'!V195)&gt;0,"Flow/Person,",IF(N('$Data1'!U195&gt;0),"Flow/Area,",""))))</f>
        <v>Flow/Area,</v>
      </c>
      <c r="H193" s="219" t="str">
        <f ca="1">IF(OR($G193="Flow/Person,",$G193="Sum,"),N('$Data1'!V195)/1000,"")</f>
        <v/>
      </c>
      <c r="I193" s="215" t="str">
        <f t="shared" ca="1" si="17"/>
        <v>,</v>
      </c>
      <c r="J193" s="219">
        <f ca="1">IF($G193="Sum,",'$Data1'!W195/1000,IF($G193="Flow/Area,",MAX(N('$Data1'!W195)/1000,IF(N('$Data1'!P195)&gt;0,MIN(N('$Data1'!P195),N('$Data1'!K195))*N('$Data1'!U195)/3600,N('$Data1'!K195)*N('$Data1'!U195)/3600)),""))</f>
        <v>0</v>
      </c>
      <c r="K193" s="215" t="str">
        <f t="shared" ca="1" si="22"/>
        <v>,</v>
      </c>
      <c r="L193" s="215" t="str">
        <f t="shared" ca="1" si="22"/>
        <v>,</v>
      </c>
      <c r="M193" s="220" t="str">
        <f ca="1">IF(A193="","",'$Misc'!B$13&amp;",")</f>
        <v>1.15,</v>
      </c>
      <c r="N193" s="220" t="str">
        <f ca="1">IF(A193="","",'$Misc'!B$12&amp;",")</f>
        <v>1.15,</v>
      </c>
      <c r="O193" s="215" t="str">
        <f t="shared" ca="1" si="19"/>
        <v>DesignDayWithLimit,</v>
      </c>
      <c r="P193" s="221" t="str">
        <f t="shared" ca="1" si="18"/>
        <v>,</v>
      </c>
      <c r="Q193" s="222" t="e">
        <f ca="1">IF($B193="","",IF('$Data1'!P195&gt;0,MIN('$Data1'!P195,'$Data1'!K195)*'$Data1'!Y195/3.6,'$Data1'!K195*'$Data1'!Y195/3.6)/1000)</f>
        <v>#VALUE!</v>
      </c>
      <c r="R193" s="215" t="str">
        <f t="shared" ref="R193:W206" ca="1" si="23">IF($B193="","",",")</f>
        <v>,</v>
      </c>
      <c r="S193" s="215" t="str">
        <f t="shared" ca="1" si="23"/>
        <v>,</v>
      </c>
      <c r="T193" s="215" t="str">
        <f t="shared" ca="1" si="23"/>
        <v>,</v>
      </c>
      <c r="U193" s="215" t="str">
        <f t="shared" ca="1" si="23"/>
        <v>,</v>
      </c>
      <c r="V193" s="215" t="str">
        <f t="shared" ca="1" si="23"/>
        <v>,</v>
      </c>
      <c r="W193" s="215" t="str">
        <f t="shared" ca="1" si="23"/>
        <v>,</v>
      </c>
      <c r="X193" s="215" t="str">
        <f t="shared" ca="1" si="20"/>
        <v>;</v>
      </c>
      <c r="Y193" s="190"/>
      <c r="Z193" s="190"/>
      <c r="AA193" s="190"/>
      <c r="AB193" s="190"/>
    </row>
    <row r="194" spans="1:28" ht="15">
      <c r="A194" s="215" t="str">
        <f ca="1">IF('$Data1'!E196="","","SIZING:ZONE,")</f>
        <v>SIZING:ZONE,</v>
      </c>
      <c r="B194" s="215" t="str">
        <f ca="1">IF(A194="","",'$Data1'!E196&amp;",")</f>
        <v>1,</v>
      </c>
      <c r="C194" s="216" t="e">
        <f ca="1">IF($B194="","",VLOOKUP('$Data1'!$B196,SYSTEMS!$B$9:$H$100,4,1)&amp;",")</f>
        <v>#N/A</v>
      </c>
      <c r="D194" s="216" t="e">
        <f ca="1">IF($B194="","",VLOOKUP('$Data1'!$B196,SYSTEMS!$B$9:$H$100,6,1)&amp;",")</f>
        <v>#N/A</v>
      </c>
      <c r="E194" s="217" t="e">
        <f ca="1">IF($B194="","",VLOOKUP('$Data1'!$B196,SYSTEMS!$B$9:$H$100,5,1)&amp;",")</f>
        <v>#N/A</v>
      </c>
      <c r="F194" s="218" t="e">
        <f ca="1">IF($B194="","",VLOOKUP('$Data1'!$B196,SYSTEMS!$B$9:$H$100,7,1)&amp;",")</f>
        <v>#N/A</v>
      </c>
      <c r="G194" s="215" t="str">
        <f ca="1">IF($B194="","",IF(AND(N('$Data1'!V196)&gt;0,N('$Data1'!W196)&gt;0),"Sum,",IF(N('$Data1'!V196)&gt;0,"Flow/Person,",IF(N('$Data1'!U196&gt;0),"Flow/Area,",""))))</f>
        <v>Flow/Area,</v>
      </c>
      <c r="H194" s="219" t="str">
        <f ca="1">IF(OR($G194="Flow/Person,",$G194="Sum,"),N('$Data1'!V196)/1000,"")</f>
        <v/>
      </c>
      <c r="I194" s="215" t="str">
        <f t="shared" ca="1" si="17"/>
        <v>,</v>
      </c>
      <c r="J194" s="219">
        <f ca="1">IF($G194="Sum,",'$Data1'!W196/1000,IF($G194="Flow/Area,",MAX(N('$Data1'!W196)/1000,IF(N('$Data1'!P196)&gt;0,MIN(N('$Data1'!P196),N('$Data1'!K196))*N('$Data1'!U196)/3600,N('$Data1'!K196)*N('$Data1'!U196)/3600)),""))</f>
        <v>0</v>
      </c>
      <c r="K194" s="215" t="str">
        <f t="shared" ca="1" si="22"/>
        <v>,</v>
      </c>
      <c r="L194" s="215" t="str">
        <f t="shared" ca="1" si="22"/>
        <v>,</v>
      </c>
      <c r="M194" s="220" t="str">
        <f ca="1">IF(A194="","",'$Misc'!B$13&amp;",")</f>
        <v>1.15,</v>
      </c>
      <c r="N194" s="220" t="str">
        <f ca="1">IF(A194="","",'$Misc'!B$12&amp;",")</f>
        <v>1.15,</v>
      </c>
      <c r="O194" s="215" t="str">
        <f t="shared" ca="1" si="19"/>
        <v>DesignDayWithLimit,</v>
      </c>
      <c r="P194" s="221" t="str">
        <f t="shared" ca="1" si="18"/>
        <v>,</v>
      </c>
      <c r="Q194" s="222" t="e">
        <f ca="1">IF($B194="","",IF('$Data1'!P196&gt;0,MIN('$Data1'!P196,'$Data1'!K196)*'$Data1'!Y196/3.6,'$Data1'!K196*'$Data1'!Y196/3.6)/1000)</f>
        <v>#VALUE!</v>
      </c>
      <c r="R194" s="215" t="str">
        <f t="shared" ca="1" si="23"/>
        <v>,</v>
      </c>
      <c r="S194" s="215" t="str">
        <f t="shared" ca="1" si="23"/>
        <v>,</v>
      </c>
      <c r="T194" s="215" t="str">
        <f t="shared" ca="1" si="23"/>
        <v>,</v>
      </c>
      <c r="U194" s="215" t="str">
        <f t="shared" ca="1" si="23"/>
        <v>,</v>
      </c>
      <c r="V194" s="215" t="str">
        <f t="shared" ca="1" si="23"/>
        <v>,</v>
      </c>
      <c r="W194" s="215" t="str">
        <f t="shared" ca="1" si="23"/>
        <v>,</v>
      </c>
      <c r="X194" s="215" t="str">
        <f t="shared" ca="1" si="20"/>
        <v>;</v>
      </c>
      <c r="Y194" s="190"/>
      <c r="Z194" s="190"/>
      <c r="AA194" s="190"/>
      <c r="AB194" s="190"/>
    </row>
    <row r="195" spans="1:28" ht="15">
      <c r="A195" s="215" t="str">
        <f ca="1">IF('$Data1'!E197="","","SIZING:ZONE,")</f>
        <v>SIZING:ZONE,</v>
      </c>
      <c r="B195" s="215" t="str">
        <f ca="1">IF(A195="","",'$Data1'!E197&amp;",")</f>
        <v>1,</v>
      </c>
      <c r="C195" s="216" t="e">
        <f ca="1">IF($B195="","",VLOOKUP('$Data1'!$B197,SYSTEMS!$B$9:$H$100,4,1)&amp;",")</f>
        <v>#N/A</v>
      </c>
      <c r="D195" s="216" t="e">
        <f ca="1">IF($B195="","",VLOOKUP('$Data1'!$B197,SYSTEMS!$B$9:$H$100,6,1)&amp;",")</f>
        <v>#N/A</v>
      </c>
      <c r="E195" s="217" t="e">
        <f ca="1">IF($B195="","",VLOOKUP('$Data1'!$B197,SYSTEMS!$B$9:$H$100,5,1)&amp;",")</f>
        <v>#N/A</v>
      </c>
      <c r="F195" s="218" t="e">
        <f ca="1">IF($B195="","",VLOOKUP('$Data1'!$B197,SYSTEMS!$B$9:$H$100,7,1)&amp;",")</f>
        <v>#N/A</v>
      </c>
      <c r="G195" s="215" t="str">
        <f ca="1">IF($B195="","",IF(AND(N('$Data1'!V197)&gt;0,N('$Data1'!W197)&gt;0),"Sum,",IF(N('$Data1'!V197)&gt;0,"Flow/Person,",IF(N('$Data1'!U197&gt;0),"Flow/Area,",""))))</f>
        <v>Flow/Area,</v>
      </c>
      <c r="H195" s="219" t="str">
        <f ca="1">IF(OR($G195="Flow/Person,",$G195="Sum,"),N('$Data1'!V197)/1000,"")</f>
        <v/>
      </c>
      <c r="I195" s="215" t="str">
        <f t="shared" ca="1" si="17"/>
        <v>,</v>
      </c>
      <c r="J195" s="219">
        <f ca="1">IF($G195="Sum,",'$Data1'!W197/1000,IF($G195="Flow/Area,",MAX(N('$Data1'!W197)/1000,IF(N('$Data1'!P197)&gt;0,MIN(N('$Data1'!P197),N('$Data1'!K197))*N('$Data1'!U197)/3600,N('$Data1'!K197)*N('$Data1'!U197)/3600)),""))</f>
        <v>0</v>
      </c>
      <c r="K195" s="215" t="str">
        <f t="shared" ca="1" si="22"/>
        <v>,</v>
      </c>
      <c r="L195" s="215" t="str">
        <f t="shared" ca="1" si="22"/>
        <v>,</v>
      </c>
      <c r="M195" s="220" t="str">
        <f ca="1">IF(A195="","",'$Misc'!B$13&amp;",")</f>
        <v>1.15,</v>
      </c>
      <c r="N195" s="220" t="str">
        <f ca="1">IF(A195="","",'$Misc'!B$12&amp;",")</f>
        <v>1.15,</v>
      </c>
      <c r="O195" s="215" t="str">
        <f t="shared" ca="1" si="19"/>
        <v>DesignDayWithLimit,</v>
      </c>
      <c r="P195" s="221" t="str">
        <f t="shared" ca="1" si="18"/>
        <v>,</v>
      </c>
      <c r="Q195" s="222" t="e">
        <f ca="1">IF($B195="","",IF('$Data1'!P197&gt;0,MIN('$Data1'!P197,'$Data1'!K197)*'$Data1'!Y197/3.6,'$Data1'!K197*'$Data1'!Y197/3.6)/1000)</f>
        <v>#VALUE!</v>
      </c>
      <c r="R195" s="215" t="str">
        <f t="shared" ca="1" si="23"/>
        <v>,</v>
      </c>
      <c r="S195" s="215" t="str">
        <f t="shared" ca="1" si="23"/>
        <v>,</v>
      </c>
      <c r="T195" s="215" t="str">
        <f t="shared" ca="1" si="23"/>
        <v>,</v>
      </c>
      <c r="U195" s="215" t="str">
        <f t="shared" ca="1" si="23"/>
        <v>,</v>
      </c>
      <c r="V195" s="215" t="str">
        <f t="shared" ca="1" si="23"/>
        <v>,</v>
      </c>
      <c r="W195" s="215" t="str">
        <f t="shared" ca="1" si="23"/>
        <v>,</v>
      </c>
      <c r="X195" s="215" t="str">
        <f t="shared" ca="1" si="20"/>
        <v>;</v>
      </c>
      <c r="Y195" s="190"/>
      <c r="Z195" s="190"/>
      <c r="AA195" s="190"/>
      <c r="AB195" s="190"/>
    </row>
    <row r="196" spans="1:28" ht="15">
      <c r="A196" s="215" t="str">
        <f ca="1">IF('$Data1'!E198="","","SIZING:ZONE,")</f>
        <v>SIZING:ZONE,</v>
      </c>
      <c r="B196" s="215" t="str">
        <f ca="1">IF(A196="","",'$Data1'!E198&amp;",")</f>
        <v>1,</v>
      </c>
      <c r="C196" s="216" t="e">
        <f ca="1">IF($B196="","",VLOOKUP('$Data1'!$B198,SYSTEMS!$B$9:$H$100,4,1)&amp;",")</f>
        <v>#N/A</v>
      </c>
      <c r="D196" s="216" t="e">
        <f ca="1">IF($B196="","",VLOOKUP('$Data1'!$B198,SYSTEMS!$B$9:$H$100,6,1)&amp;",")</f>
        <v>#N/A</v>
      </c>
      <c r="E196" s="217" t="e">
        <f ca="1">IF($B196="","",VLOOKUP('$Data1'!$B198,SYSTEMS!$B$9:$H$100,5,1)&amp;",")</f>
        <v>#N/A</v>
      </c>
      <c r="F196" s="218" t="e">
        <f ca="1">IF($B196="","",VLOOKUP('$Data1'!$B198,SYSTEMS!$B$9:$H$100,7,1)&amp;",")</f>
        <v>#N/A</v>
      </c>
      <c r="G196" s="215" t="str">
        <f ca="1">IF($B196="","",IF(AND(N('$Data1'!V198)&gt;0,N('$Data1'!W198)&gt;0),"Sum,",IF(N('$Data1'!V198)&gt;0,"Flow/Person,",IF(N('$Data1'!U198&gt;0),"Flow/Area,",""))))</f>
        <v>Flow/Area,</v>
      </c>
      <c r="H196" s="219" t="str">
        <f ca="1">IF(OR($G196="Flow/Person,",$G196="Sum,"),N('$Data1'!V198)/1000,"")</f>
        <v/>
      </c>
      <c r="I196" s="215" t="str">
        <f t="shared" ca="1" si="17"/>
        <v>,</v>
      </c>
      <c r="J196" s="219">
        <f ca="1">IF($G196="Sum,",'$Data1'!W198/1000,IF($G196="Flow/Area,",MAX(N('$Data1'!W198)/1000,IF(N('$Data1'!P198)&gt;0,MIN(N('$Data1'!P198),N('$Data1'!K198))*N('$Data1'!U198)/3600,N('$Data1'!K198)*N('$Data1'!U198)/3600)),""))</f>
        <v>0</v>
      </c>
      <c r="K196" s="215" t="str">
        <f t="shared" ca="1" si="22"/>
        <v>,</v>
      </c>
      <c r="L196" s="215" t="str">
        <f t="shared" ca="1" si="22"/>
        <v>,</v>
      </c>
      <c r="M196" s="220" t="str">
        <f ca="1">IF(A196="","",'$Misc'!B$13&amp;",")</f>
        <v>1.15,</v>
      </c>
      <c r="N196" s="220" t="str">
        <f ca="1">IF(A196="","",'$Misc'!B$12&amp;",")</f>
        <v>1.15,</v>
      </c>
      <c r="O196" s="215" t="str">
        <f t="shared" ca="1" si="19"/>
        <v>DesignDayWithLimit,</v>
      </c>
      <c r="P196" s="221" t="str">
        <f t="shared" ca="1" si="18"/>
        <v>,</v>
      </c>
      <c r="Q196" s="222" t="e">
        <f ca="1">IF($B196="","",IF('$Data1'!P198&gt;0,MIN('$Data1'!P198,'$Data1'!K198)*'$Data1'!Y198/3.6,'$Data1'!K198*'$Data1'!Y198/3.6)/1000)</f>
        <v>#VALUE!</v>
      </c>
      <c r="R196" s="215" t="str">
        <f t="shared" ca="1" si="23"/>
        <v>,</v>
      </c>
      <c r="S196" s="215" t="str">
        <f t="shared" ca="1" si="23"/>
        <v>,</v>
      </c>
      <c r="T196" s="215" t="str">
        <f t="shared" ca="1" si="23"/>
        <v>,</v>
      </c>
      <c r="U196" s="215" t="str">
        <f t="shared" ca="1" si="23"/>
        <v>,</v>
      </c>
      <c r="V196" s="215" t="str">
        <f t="shared" ca="1" si="23"/>
        <v>,</v>
      </c>
      <c r="W196" s="215" t="str">
        <f t="shared" ca="1" si="23"/>
        <v>,</v>
      </c>
      <c r="X196" s="215" t="str">
        <f t="shared" ca="1" si="20"/>
        <v>;</v>
      </c>
      <c r="Y196" s="190"/>
      <c r="Z196" s="190"/>
      <c r="AA196" s="190"/>
      <c r="AB196" s="190"/>
    </row>
    <row r="197" spans="1:28" ht="15">
      <c r="A197" s="215" t="str">
        <f ca="1">IF('$Data1'!E199="","","SIZING:ZONE,")</f>
        <v>SIZING:ZONE,</v>
      </c>
      <c r="B197" s="215" t="str">
        <f ca="1">IF(A197="","",'$Data1'!E199&amp;",")</f>
        <v>1,</v>
      </c>
      <c r="C197" s="216" t="e">
        <f ca="1">IF($B197="","",VLOOKUP('$Data1'!$B199,SYSTEMS!$B$9:$H$100,4,1)&amp;",")</f>
        <v>#N/A</v>
      </c>
      <c r="D197" s="216" t="e">
        <f ca="1">IF($B197="","",VLOOKUP('$Data1'!$B199,SYSTEMS!$B$9:$H$100,6,1)&amp;",")</f>
        <v>#N/A</v>
      </c>
      <c r="E197" s="217" t="e">
        <f ca="1">IF($B197="","",VLOOKUP('$Data1'!$B199,SYSTEMS!$B$9:$H$100,5,1)&amp;",")</f>
        <v>#N/A</v>
      </c>
      <c r="F197" s="218" t="e">
        <f ca="1">IF($B197="","",VLOOKUP('$Data1'!$B199,SYSTEMS!$B$9:$H$100,7,1)&amp;",")</f>
        <v>#N/A</v>
      </c>
      <c r="G197" s="215" t="str">
        <f ca="1">IF($B197="","",IF(AND(N('$Data1'!V199)&gt;0,N('$Data1'!W199)&gt;0),"Sum,",IF(N('$Data1'!V199)&gt;0,"Flow/Person,",IF(N('$Data1'!U199&gt;0),"Flow/Area,",""))))</f>
        <v>Flow/Area,</v>
      </c>
      <c r="H197" s="219" t="str">
        <f ca="1">IF(OR($G197="Flow/Person,",$G197="Sum,"),N('$Data1'!V199)/1000,"")</f>
        <v/>
      </c>
      <c r="I197" s="215" t="str">
        <f t="shared" ca="1" si="17"/>
        <v>,</v>
      </c>
      <c r="J197" s="219">
        <f ca="1">IF($G197="Sum,",'$Data1'!W199/1000,IF($G197="Flow/Area,",MAX(N('$Data1'!W199)/1000,IF(N('$Data1'!P199)&gt;0,MIN(N('$Data1'!P199),N('$Data1'!K199))*N('$Data1'!U199)/3600,N('$Data1'!K199)*N('$Data1'!U199)/3600)),""))</f>
        <v>0</v>
      </c>
      <c r="K197" s="215" t="str">
        <f t="shared" ca="1" si="22"/>
        <v>,</v>
      </c>
      <c r="L197" s="215" t="str">
        <f t="shared" ca="1" si="22"/>
        <v>,</v>
      </c>
      <c r="M197" s="220" t="str">
        <f ca="1">IF(A197="","",'$Misc'!B$13&amp;",")</f>
        <v>1.15,</v>
      </c>
      <c r="N197" s="220" t="str">
        <f ca="1">IF(A197="","",'$Misc'!B$12&amp;",")</f>
        <v>1.15,</v>
      </c>
      <c r="O197" s="215" t="str">
        <f t="shared" ca="1" si="19"/>
        <v>DesignDayWithLimit,</v>
      </c>
      <c r="P197" s="221" t="str">
        <f t="shared" ca="1" si="18"/>
        <v>,</v>
      </c>
      <c r="Q197" s="222" t="e">
        <f ca="1">IF($B197="","",IF('$Data1'!P199&gt;0,MIN('$Data1'!P199,'$Data1'!K199)*'$Data1'!Y199/3.6,'$Data1'!K199*'$Data1'!Y199/3.6)/1000)</f>
        <v>#VALUE!</v>
      </c>
      <c r="R197" s="215" t="str">
        <f t="shared" ca="1" si="23"/>
        <v>,</v>
      </c>
      <c r="S197" s="215" t="str">
        <f t="shared" ca="1" si="23"/>
        <v>,</v>
      </c>
      <c r="T197" s="215" t="str">
        <f t="shared" ca="1" si="23"/>
        <v>,</v>
      </c>
      <c r="U197" s="215" t="str">
        <f t="shared" ca="1" si="23"/>
        <v>,</v>
      </c>
      <c r="V197" s="215" t="str">
        <f t="shared" ca="1" si="23"/>
        <v>,</v>
      </c>
      <c r="W197" s="215" t="str">
        <f t="shared" ca="1" si="23"/>
        <v>,</v>
      </c>
      <c r="X197" s="215" t="str">
        <f t="shared" ca="1" si="20"/>
        <v>;</v>
      </c>
      <c r="Y197" s="190"/>
      <c r="Z197" s="190"/>
      <c r="AA197" s="190"/>
      <c r="AB197" s="190"/>
    </row>
    <row r="198" spans="1:28" ht="15">
      <c r="A198" s="215" t="str">
        <f ca="1">IF('$Data1'!E200="","","SIZING:ZONE,")</f>
        <v>SIZING:ZONE,</v>
      </c>
      <c r="B198" s="215" t="str">
        <f ca="1">IF(A198="","",'$Data1'!E200&amp;",")</f>
        <v>1,</v>
      </c>
      <c r="C198" s="216" t="e">
        <f ca="1">IF($B198="","",VLOOKUP('$Data1'!$B200,SYSTEMS!$B$9:$H$100,4,1)&amp;",")</f>
        <v>#N/A</v>
      </c>
      <c r="D198" s="216" t="e">
        <f ca="1">IF($B198="","",VLOOKUP('$Data1'!$B200,SYSTEMS!$B$9:$H$100,6,1)&amp;",")</f>
        <v>#N/A</v>
      </c>
      <c r="E198" s="217" t="e">
        <f ca="1">IF($B198="","",VLOOKUP('$Data1'!$B200,SYSTEMS!$B$9:$H$100,5,1)&amp;",")</f>
        <v>#N/A</v>
      </c>
      <c r="F198" s="218" t="e">
        <f ca="1">IF($B198="","",VLOOKUP('$Data1'!$B200,SYSTEMS!$B$9:$H$100,7,1)&amp;",")</f>
        <v>#N/A</v>
      </c>
      <c r="G198" s="215" t="str">
        <f ca="1">IF($B198="","",IF(AND(N('$Data1'!V200)&gt;0,N('$Data1'!W200)&gt;0),"Sum,",IF(N('$Data1'!V200)&gt;0,"Flow/Person,",IF(N('$Data1'!U200&gt;0),"Flow/Area,",""))))</f>
        <v>Flow/Area,</v>
      </c>
      <c r="H198" s="219" t="str">
        <f ca="1">IF(OR($G198="Flow/Person,",$G198="Sum,"),N('$Data1'!V200)/1000,"")</f>
        <v/>
      </c>
      <c r="I198" s="215" t="str">
        <f t="shared" ca="1" si="17"/>
        <v>,</v>
      </c>
      <c r="J198" s="219">
        <f ca="1">IF($G198="Sum,",'$Data1'!W200/1000,IF($G198="Flow/Area,",MAX(N('$Data1'!W200)/1000,IF(N('$Data1'!P200)&gt;0,MIN(N('$Data1'!P200),N('$Data1'!K200))*N('$Data1'!U200)/3600,N('$Data1'!K200)*N('$Data1'!U200)/3600)),""))</f>
        <v>0</v>
      </c>
      <c r="K198" s="215" t="str">
        <f t="shared" ca="1" si="22"/>
        <v>,</v>
      </c>
      <c r="L198" s="215" t="str">
        <f t="shared" ca="1" si="22"/>
        <v>,</v>
      </c>
      <c r="M198" s="220" t="str">
        <f ca="1">IF(A198="","",'$Misc'!B$13&amp;",")</f>
        <v>1.15,</v>
      </c>
      <c r="N198" s="220" t="str">
        <f ca="1">IF(A198="","",'$Misc'!B$12&amp;",")</f>
        <v>1.15,</v>
      </c>
      <c r="O198" s="215" t="str">
        <f t="shared" ca="1" si="19"/>
        <v>DesignDayWithLimit,</v>
      </c>
      <c r="P198" s="221" t="str">
        <f t="shared" ca="1" si="18"/>
        <v>,</v>
      </c>
      <c r="Q198" s="222" t="e">
        <f ca="1">IF($B198="","",IF('$Data1'!P200&gt;0,MIN('$Data1'!P200,'$Data1'!K200)*'$Data1'!Y200/3.6,'$Data1'!K200*'$Data1'!Y200/3.6)/1000)</f>
        <v>#VALUE!</v>
      </c>
      <c r="R198" s="215" t="str">
        <f t="shared" ca="1" si="23"/>
        <v>,</v>
      </c>
      <c r="S198" s="215" t="str">
        <f t="shared" ca="1" si="23"/>
        <v>,</v>
      </c>
      <c r="T198" s="215" t="str">
        <f t="shared" ca="1" si="23"/>
        <v>,</v>
      </c>
      <c r="U198" s="215" t="str">
        <f t="shared" ca="1" si="23"/>
        <v>,</v>
      </c>
      <c r="V198" s="215" t="str">
        <f t="shared" ca="1" si="23"/>
        <v>,</v>
      </c>
      <c r="W198" s="215" t="str">
        <f t="shared" ca="1" si="23"/>
        <v>,</v>
      </c>
      <c r="X198" s="215" t="str">
        <f t="shared" ca="1" si="20"/>
        <v>;</v>
      </c>
      <c r="Y198" s="190"/>
      <c r="Z198" s="190"/>
      <c r="AA198" s="190"/>
      <c r="AB198" s="190"/>
    </row>
    <row r="199" spans="1:28" ht="15">
      <c r="A199" s="215" t="str">
        <f ca="1">IF('$Data1'!E201="","","SIZING:ZONE,")</f>
        <v>SIZING:ZONE,</v>
      </c>
      <c r="B199" s="215" t="str">
        <f ca="1">IF(A199="","",'$Data1'!E201&amp;",")</f>
        <v>1,</v>
      </c>
      <c r="C199" s="216" t="e">
        <f ca="1">IF($B199="","",VLOOKUP('$Data1'!$B201,SYSTEMS!$B$9:$H$100,4,1)&amp;",")</f>
        <v>#N/A</v>
      </c>
      <c r="D199" s="216" t="e">
        <f ca="1">IF($B199="","",VLOOKUP('$Data1'!$B201,SYSTEMS!$B$9:$H$100,6,1)&amp;",")</f>
        <v>#N/A</v>
      </c>
      <c r="E199" s="217" t="e">
        <f ca="1">IF($B199="","",VLOOKUP('$Data1'!$B201,SYSTEMS!$B$9:$H$100,5,1)&amp;",")</f>
        <v>#N/A</v>
      </c>
      <c r="F199" s="218" t="e">
        <f ca="1">IF($B199="","",VLOOKUP('$Data1'!$B201,SYSTEMS!$B$9:$H$100,7,1)&amp;",")</f>
        <v>#N/A</v>
      </c>
      <c r="G199" s="215" t="str">
        <f ca="1">IF($B199="","",IF(AND(N('$Data1'!V201)&gt;0,N('$Data1'!W201)&gt;0),"Sum,",IF(N('$Data1'!V201)&gt;0,"Flow/Person,",IF(N('$Data1'!U201&gt;0),"Flow/Area,",""))))</f>
        <v>Flow/Area,</v>
      </c>
      <c r="H199" s="219" t="str">
        <f ca="1">IF(OR($G199="Flow/Person,",$G199="Sum,"),N('$Data1'!V201)/1000,"")</f>
        <v/>
      </c>
      <c r="I199" s="215" t="str">
        <f t="shared" ref="I199:I206" ca="1" si="24">IF($B199="","",",")</f>
        <v>,</v>
      </c>
      <c r="J199" s="219">
        <f ca="1">IF($G199="Sum,",'$Data1'!W201/1000,IF($G199="Flow/Area,",MAX(N('$Data1'!W201)/1000,IF(N('$Data1'!P201)&gt;0,MIN(N('$Data1'!P201),N('$Data1'!K201))*N('$Data1'!U201)/3600,N('$Data1'!K201)*N('$Data1'!U201)/3600)),""))</f>
        <v>0</v>
      </c>
      <c r="K199" s="215" t="str">
        <f t="shared" ca="1" si="22"/>
        <v>,</v>
      </c>
      <c r="L199" s="215" t="str">
        <f t="shared" ca="1" si="22"/>
        <v>,</v>
      </c>
      <c r="M199" s="220" t="str">
        <f ca="1">IF(A199="","",'$Misc'!B$13&amp;",")</f>
        <v>1.15,</v>
      </c>
      <c r="N199" s="220" t="str">
        <f ca="1">IF(A199="","",'$Misc'!B$12&amp;",")</f>
        <v>1.15,</v>
      </c>
      <c r="O199" s="215" t="str">
        <f t="shared" ca="1" si="19"/>
        <v>DesignDayWithLimit,</v>
      </c>
      <c r="P199" s="221" t="str">
        <f t="shared" ref="P199:P206" ca="1" si="25">IF($B199="","",",")</f>
        <v>,</v>
      </c>
      <c r="Q199" s="222" t="e">
        <f ca="1">IF($B199="","",IF('$Data1'!P201&gt;0,MIN('$Data1'!P201,'$Data1'!K201)*'$Data1'!Y201/3.6,'$Data1'!K201*'$Data1'!Y201/3.6)/1000)</f>
        <v>#VALUE!</v>
      </c>
      <c r="R199" s="215" t="str">
        <f t="shared" ca="1" si="23"/>
        <v>,</v>
      </c>
      <c r="S199" s="215" t="str">
        <f t="shared" ca="1" si="23"/>
        <v>,</v>
      </c>
      <c r="T199" s="215" t="str">
        <f t="shared" ca="1" si="23"/>
        <v>,</v>
      </c>
      <c r="U199" s="215" t="str">
        <f t="shared" ca="1" si="23"/>
        <v>,</v>
      </c>
      <c r="V199" s="215" t="str">
        <f t="shared" ca="1" si="23"/>
        <v>,</v>
      </c>
      <c r="W199" s="215" t="str">
        <f t="shared" ca="1" si="23"/>
        <v>,</v>
      </c>
      <c r="X199" s="215" t="str">
        <f t="shared" ca="1" si="20"/>
        <v>;</v>
      </c>
      <c r="Y199" s="190"/>
      <c r="Z199" s="190"/>
      <c r="AA199" s="190"/>
      <c r="AB199" s="190"/>
    </row>
    <row r="200" spans="1:28" ht="15">
      <c r="A200" s="215" t="str">
        <f ca="1">IF('$Data1'!E202="","","SIZING:ZONE,")</f>
        <v>SIZING:ZONE,</v>
      </c>
      <c r="B200" s="215" t="str">
        <f ca="1">IF(A200="","",'$Data1'!E202&amp;",")</f>
        <v>1,</v>
      </c>
      <c r="C200" s="216" t="e">
        <f ca="1">IF($B200="","",VLOOKUP('$Data1'!$B202,SYSTEMS!$B$9:$H$100,4,1)&amp;",")</f>
        <v>#N/A</v>
      </c>
      <c r="D200" s="216" t="e">
        <f ca="1">IF($B200="","",VLOOKUP('$Data1'!$B202,SYSTEMS!$B$9:$H$100,6,1)&amp;",")</f>
        <v>#N/A</v>
      </c>
      <c r="E200" s="217" t="e">
        <f ca="1">IF($B200="","",VLOOKUP('$Data1'!$B202,SYSTEMS!$B$9:$H$100,5,1)&amp;",")</f>
        <v>#N/A</v>
      </c>
      <c r="F200" s="218" t="e">
        <f ca="1">IF($B200="","",VLOOKUP('$Data1'!$B202,SYSTEMS!$B$9:$H$100,7,1)&amp;",")</f>
        <v>#N/A</v>
      </c>
      <c r="G200" s="215" t="str">
        <f ca="1">IF($B200="","",IF(AND(N('$Data1'!V202)&gt;0,N('$Data1'!W202)&gt;0),"Sum,",IF(N('$Data1'!V202)&gt;0,"Flow/Person,",IF(N('$Data1'!U202&gt;0),"Flow/Area,",""))))</f>
        <v>Flow/Area,</v>
      </c>
      <c r="H200" s="219" t="str">
        <f ca="1">IF(OR($G200="Flow/Person,",$G200="Sum,"),N('$Data1'!V202)/1000,"")</f>
        <v/>
      </c>
      <c r="I200" s="215" t="str">
        <f t="shared" ca="1" si="24"/>
        <v>,</v>
      </c>
      <c r="J200" s="219">
        <f ca="1">IF($G200="Sum,",'$Data1'!W202/1000,IF($G200="Flow/Area,",MAX(N('$Data1'!W202)/1000,IF(N('$Data1'!P202)&gt;0,MIN(N('$Data1'!P202),N('$Data1'!K202))*N('$Data1'!U202)/3600,N('$Data1'!K202)*N('$Data1'!U202)/3600)),""))</f>
        <v>0</v>
      </c>
      <c r="K200" s="215" t="str">
        <f t="shared" ca="1" si="22"/>
        <v>,</v>
      </c>
      <c r="L200" s="215" t="str">
        <f t="shared" ca="1" si="22"/>
        <v>,</v>
      </c>
      <c r="M200" s="220" t="str">
        <f ca="1">IF(A200="","",'$Misc'!B$13&amp;",")</f>
        <v>1.15,</v>
      </c>
      <c r="N200" s="220" t="str">
        <f ca="1">IF(A200="","",'$Misc'!B$12&amp;",")</f>
        <v>1.15,</v>
      </c>
      <c r="O200" s="215" t="str">
        <f t="shared" ref="O200:O206" ca="1" si="26">IF(A200="","","DesignDayWithLimit,")</f>
        <v>DesignDayWithLimit,</v>
      </c>
      <c r="P200" s="221" t="str">
        <f t="shared" ca="1" si="25"/>
        <v>,</v>
      </c>
      <c r="Q200" s="222" t="e">
        <f ca="1">IF($B200="","",IF('$Data1'!P202&gt;0,MIN('$Data1'!P202,'$Data1'!K202)*'$Data1'!Y202/3.6,'$Data1'!K202*'$Data1'!Y202/3.6)/1000)</f>
        <v>#VALUE!</v>
      </c>
      <c r="R200" s="215" t="str">
        <f t="shared" ca="1" si="23"/>
        <v>,</v>
      </c>
      <c r="S200" s="215" t="str">
        <f t="shared" ca="1" si="23"/>
        <v>,</v>
      </c>
      <c r="T200" s="215" t="str">
        <f t="shared" ca="1" si="23"/>
        <v>,</v>
      </c>
      <c r="U200" s="215" t="str">
        <f t="shared" ca="1" si="23"/>
        <v>,</v>
      </c>
      <c r="V200" s="215" t="str">
        <f t="shared" ca="1" si="23"/>
        <v>,</v>
      </c>
      <c r="W200" s="215" t="str">
        <f t="shared" ca="1" si="23"/>
        <v>,</v>
      </c>
      <c r="X200" s="215" t="str">
        <f t="shared" ref="X200:X206" ca="1" si="27">IF(A200="","",";")</f>
        <v>;</v>
      </c>
      <c r="Y200" s="190"/>
      <c r="Z200" s="190"/>
      <c r="AA200" s="190"/>
      <c r="AB200" s="190"/>
    </row>
    <row r="201" spans="1:28" ht="15">
      <c r="A201" s="215" t="str">
        <f ca="1">IF('$Data1'!E203="","","SIZING:ZONE,")</f>
        <v>SIZING:ZONE,</v>
      </c>
      <c r="B201" s="215" t="str">
        <f ca="1">IF(A201="","",'$Data1'!E203&amp;",")</f>
        <v>1,</v>
      </c>
      <c r="C201" s="216" t="e">
        <f ca="1">IF($B201="","",VLOOKUP('$Data1'!$B203,SYSTEMS!$B$9:$H$100,4,1)&amp;",")</f>
        <v>#N/A</v>
      </c>
      <c r="D201" s="216" t="e">
        <f ca="1">IF($B201="","",VLOOKUP('$Data1'!$B203,SYSTEMS!$B$9:$H$100,6,1)&amp;",")</f>
        <v>#N/A</v>
      </c>
      <c r="E201" s="217" t="e">
        <f ca="1">IF($B201="","",VLOOKUP('$Data1'!$B203,SYSTEMS!$B$9:$H$100,5,1)&amp;",")</f>
        <v>#N/A</v>
      </c>
      <c r="F201" s="218" t="e">
        <f ca="1">IF($B201="","",VLOOKUP('$Data1'!$B203,SYSTEMS!$B$9:$H$100,7,1)&amp;",")</f>
        <v>#N/A</v>
      </c>
      <c r="G201" s="215" t="str">
        <f ca="1">IF($B201="","",IF(AND(N('$Data1'!V203)&gt;0,N('$Data1'!W203)&gt;0),"Sum,",IF(N('$Data1'!V203)&gt;0,"Flow/Person,",IF(N('$Data1'!U203&gt;0),"Flow/Area,",""))))</f>
        <v>Flow/Area,</v>
      </c>
      <c r="H201" s="219" t="str">
        <f ca="1">IF(OR($G201="Flow/Person,",$G201="Sum,"),N('$Data1'!V203)/1000,"")</f>
        <v/>
      </c>
      <c r="I201" s="215" t="str">
        <f t="shared" ca="1" si="24"/>
        <v>,</v>
      </c>
      <c r="J201" s="219">
        <f ca="1">IF($G201="Sum,",'$Data1'!W203/1000,IF($G201="Flow/Area,",MAX(N('$Data1'!W203)/1000,IF(N('$Data1'!P203)&gt;0,MIN(N('$Data1'!P203),N('$Data1'!K203))*N('$Data1'!U203)/3600,N('$Data1'!K203)*N('$Data1'!U203)/3600)),""))</f>
        <v>0</v>
      </c>
      <c r="K201" s="215" t="str">
        <f t="shared" ca="1" si="22"/>
        <v>,</v>
      </c>
      <c r="L201" s="215" t="str">
        <f t="shared" ca="1" si="22"/>
        <v>,</v>
      </c>
      <c r="M201" s="220" t="str">
        <f ca="1">IF(A201="","",'$Misc'!B$13&amp;",")</f>
        <v>1.15,</v>
      </c>
      <c r="N201" s="220" t="str">
        <f ca="1">IF(A201="","",'$Misc'!B$12&amp;",")</f>
        <v>1.15,</v>
      </c>
      <c r="O201" s="215" t="str">
        <f t="shared" ca="1" si="26"/>
        <v>DesignDayWithLimit,</v>
      </c>
      <c r="P201" s="221" t="str">
        <f t="shared" ca="1" si="25"/>
        <v>,</v>
      </c>
      <c r="Q201" s="222" t="e">
        <f ca="1">IF($B201="","",IF('$Data1'!P203&gt;0,MIN('$Data1'!P203,'$Data1'!K203)*'$Data1'!Y203/3.6,'$Data1'!K203*'$Data1'!Y203/3.6)/1000)</f>
        <v>#VALUE!</v>
      </c>
      <c r="R201" s="215" t="str">
        <f t="shared" ca="1" si="23"/>
        <v>,</v>
      </c>
      <c r="S201" s="215" t="str">
        <f t="shared" ca="1" si="23"/>
        <v>,</v>
      </c>
      <c r="T201" s="215" t="str">
        <f t="shared" ca="1" si="23"/>
        <v>,</v>
      </c>
      <c r="U201" s="215" t="str">
        <f t="shared" ca="1" si="23"/>
        <v>,</v>
      </c>
      <c r="V201" s="215" t="str">
        <f t="shared" ca="1" si="23"/>
        <v>,</v>
      </c>
      <c r="W201" s="215" t="str">
        <f t="shared" ca="1" si="23"/>
        <v>,</v>
      </c>
      <c r="X201" s="215" t="str">
        <f t="shared" ca="1" si="27"/>
        <v>;</v>
      </c>
      <c r="Y201" s="190"/>
      <c r="Z201" s="190"/>
      <c r="AA201" s="190"/>
      <c r="AB201" s="190"/>
    </row>
    <row r="202" spans="1:28" ht="15">
      <c r="A202" s="215" t="str">
        <f ca="1">IF('$Data1'!E204="","","SIZING:ZONE,")</f>
        <v>SIZING:ZONE,</v>
      </c>
      <c r="B202" s="215" t="str">
        <f ca="1">IF(A202="","",'$Data1'!E204&amp;",")</f>
        <v>1,</v>
      </c>
      <c r="C202" s="216" t="e">
        <f ca="1">IF($B202="","",VLOOKUP('$Data1'!$B204,SYSTEMS!$B$9:$H$100,4,1)&amp;",")</f>
        <v>#N/A</v>
      </c>
      <c r="D202" s="216" t="e">
        <f ca="1">IF($B202="","",VLOOKUP('$Data1'!$B204,SYSTEMS!$B$9:$H$100,6,1)&amp;",")</f>
        <v>#N/A</v>
      </c>
      <c r="E202" s="217" t="e">
        <f ca="1">IF($B202="","",VLOOKUP('$Data1'!$B204,SYSTEMS!$B$9:$H$100,5,1)&amp;",")</f>
        <v>#N/A</v>
      </c>
      <c r="F202" s="218" t="e">
        <f ca="1">IF($B202="","",VLOOKUP('$Data1'!$B204,SYSTEMS!$B$9:$H$100,7,1)&amp;",")</f>
        <v>#N/A</v>
      </c>
      <c r="G202" s="215" t="str">
        <f ca="1">IF($B202="","",IF(AND(N('$Data1'!V204)&gt;0,N('$Data1'!W204)&gt;0),"Sum,",IF(N('$Data1'!V204)&gt;0,"Flow/Person,",IF(N('$Data1'!U204&gt;0),"Flow/Area,",""))))</f>
        <v>Flow/Area,</v>
      </c>
      <c r="H202" s="219" t="str">
        <f ca="1">IF(OR($G202="Flow/Person,",$G202="Sum,"),N('$Data1'!V204)/1000,"")</f>
        <v/>
      </c>
      <c r="I202" s="215" t="str">
        <f t="shared" ca="1" si="24"/>
        <v>,</v>
      </c>
      <c r="J202" s="219">
        <f ca="1">IF($G202="Sum,",'$Data1'!W204/1000,IF($G202="Flow/Area,",MAX(N('$Data1'!W204)/1000,IF(N('$Data1'!P204)&gt;0,MIN(N('$Data1'!P204),N('$Data1'!K204))*N('$Data1'!U204)/3600,N('$Data1'!K204)*N('$Data1'!U204)/3600)),""))</f>
        <v>0</v>
      </c>
      <c r="K202" s="215" t="str">
        <f t="shared" ca="1" si="22"/>
        <v>,</v>
      </c>
      <c r="L202" s="215" t="str">
        <f t="shared" ca="1" si="22"/>
        <v>,</v>
      </c>
      <c r="M202" s="220" t="str">
        <f ca="1">IF(A202="","",'$Misc'!B$13&amp;",")</f>
        <v>1.15,</v>
      </c>
      <c r="N202" s="220" t="str">
        <f ca="1">IF(A202="","",'$Misc'!B$12&amp;",")</f>
        <v>1.15,</v>
      </c>
      <c r="O202" s="215" t="str">
        <f t="shared" ca="1" si="26"/>
        <v>DesignDayWithLimit,</v>
      </c>
      <c r="P202" s="221" t="str">
        <f t="shared" ca="1" si="25"/>
        <v>,</v>
      </c>
      <c r="Q202" s="222" t="e">
        <f ca="1">IF($B202="","",IF('$Data1'!P204&gt;0,MIN('$Data1'!P204,'$Data1'!K204)*'$Data1'!Y204/3.6,'$Data1'!K204*'$Data1'!Y204/3.6)/1000)</f>
        <v>#VALUE!</v>
      </c>
      <c r="R202" s="215" t="str">
        <f t="shared" ca="1" si="23"/>
        <v>,</v>
      </c>
      <c r="S202" s="215" t="str">
        <f t="shared" ca="1" si="23"/>
        <v>,</v>
      </c>
      <c r="T202" s="215" t="str">
        <f t="shared" ca="1" si="23"/>
        <v>,</v>
      </c>
      <c r="U202" s="215" t="str">
        <f t="shared" ca="1" si="23"/>
        <v>,</v>
      </c>
      <c r="V202" s="215" t="str">
        <f t="shared" ca="1" si="23"/>
        <v>,</v>
      </c>
      <c r="W202" s="215" t="str">
        <f t="shared" ca="1" si="23"/>
        <v>,</v>
      </c>
      <c r="X202" s="215" t="str">
        <f t="shared" ca="1" si="27"/>
        <v>;</v>
      </c>
      <c r="Y202" s="190"/>
      <c r="Z202" s="190"/>
      <c r="AA202" s="190"/>
      <c r="AB202" s="190"/>
    </row>
    <row r="203" spans="1:28" ht="15">
      <c r="A203" s="215" t="str">
        <f ca="1">IF('$Data1'!E205="","","SIZING:ZONE,")</f>
        <v>SIZING:ZONE,</v>
      </c>
      <c r="B203" s="215" t="str">
        <f ca="1">IF(A203="","",'$Data1'!E205&amp;",")</f>
        <v>1,</v>
      </c>
      <c r="C203" s="216" t="e">
        <f ca="1">IF($B203="","",VLOOKUP('$Data1'!$B205,SYSTEMS!$B$9:$H$100,4,1)&amp;",")</f>
        <v>#N/A</v>
      </c>
      <c r="D203" s="216" t="e">
        <f ca="1">IF($B203="","",VLOOKUP('$Data1'!$B205,SYSTEMS!$B$9:$H$100,6,1)&amp;",")</f>
        <v>#N/A</v>
      </c>
      <c r="E203" s="217" t="e">
        <f ca="1">IF($B203="","",VLOOKUP('$Data1'!$B205,SYSTEMS!$B$9:$H$100,5,1)&amp;",")</f>
        <v>#N/A</v>
      </c>
      <c r="F203" s="218" t="e">
        <f ca="1">IF($B203="","",VLOOKUP('$Data1'!$B205,SYSTEMS!$B$9:$H$100,7,1)&amp;",")</f>
        <v>#N/A</v>
      </c>
      <c r="G203" s="215" t="str">
        <f ca="1">IF($B203="","",IF(AND(N('$Data1'!V205)&gt;0,N('$Data1'!W205)&gt;0),"Sum,",IF(N('$Data1'!V205)&gt;0,"Flow/Person,",IF(N('$Data1'!U205&gt;0),"Flow/Area,",""))))</f>
        <v>Flow/Area,</v>
      </c>
      <c r="H203" s="219" t="str">
        <f ca="1">IF(OR($G203="Flow/Person,",$G203="Sum,"),N('$Data1'!V205)/1000,"")</f>
        <v/>
      </c>
      <c r="I203" s="215" t="str">
        <f t="shared" ca="1" si="24"/>
        <v>,</v>
      </c>
      <c r="J203" s="219">
        <f ca="1">IF($G203="Sum,",'$Data1'!W205/1000,IF($G203="Flow/Area,",MAX(N('$Data1'!W205)/1000,IF(N('$Data1'!P205)&gt;0,MIN(N('$Data1'!P205),N('$Data1'!K205))*N('$Data1'!U205)/3600,N('$Data1'!K205)*N('$Data1'!U205)/3600)),""))</f>
        <v>0</v>
      </c>
      <c r="K203" s="215" t="str">
        <f t="shared" ca="1" si="22"/>
        <v>,</v>
      </c>
      <c r="L203" s="215" t="str">
        <f t="shared" ca="1" si="22"/>
        <v>,</v>
      </c>
      <c r="M203" s="220" t="str">
        <f ca="1">IF(A203="","",'$Misc'!B$13&amp;",")</f>
        <v>1.15,</v>
      </c>
      <c r="N203" s="220" t="str">
        <f ca="1">IF(A203="","",'$Misc'!B$12&amp;",")</f>
        <v>1.15,</v>
      </c>
      <c r="O203" s="215" t="str">
        <f t="shared" ca="1" si="26"/>
        <v>DesignDayWithLimit,</v>
      </c>
      <c r="P203" s="221" t="str">
        <f t="shared" ca="1" si="25"/>
        <v>,</v>
      </c>
      <c r="Q203" s="222" t="e">
        <f ca="1">IF($B203="","",IF('$Data1'!P205&gt;0,MIN('$Data1'!P205,'$Data1'!K205)*'$Data1'!Y205/3.6,'$Data1'!K205*'$Data1'!Y205/3.6)/1000)</f>
        <v>#VALUE!</v>
      </c>
      <c r="R203" s="215" t="str">
        <f t="shared" ca="1" si="23"/>
        <v>,</v>
      </c>
      <c r="S203" s="215" t="str">
        <f t="shared" ca="1" si="23"/>
        <v>,</v>
      </c>
      <c r="T203" s="215" t="str">
        <f t="shared" ca="1" si="23"/>
        <v>,</v>
      </c>
      <c r="U203" s="215" t="str">
        <f t="shared" ca="1" si="23"/>
        <v>,</v>
      </c>
      <c r="V203" s="215" t="str">
        <f t="shared" ca="1" si="23"/>
        <v>,</v>
      </c>
      <c r="W203" s="215" t="str">
        <f t="shared" ca="1" si="23"/>
        <v>,</v>
      </c>
      <c r="X203" s="215" t="str">
        <f t="shared" ca="1" si="27"/>
        <v>;</v>
      </c>
      <c r="Y203" s="190"/>
      <c r="Z203" s="190"/>
      <c r="AA203" s="190"/>
      <c r="AB203" s="190"/>
    </row>
    <row r="204" spans="1:28" ht="15">
      <c r="A204" s="215" t="str">
        <f ca="1">IF('$Data1'!E206="","","SIZING:ZONE,")</f>
        <v>SIZING:ZONE,</v>
      </c>
      <c r="B204" s="215" t="str">
        <f ca="1">IF(A204="","",'$Data1'!E206&amp;",")</f>
        <v>1,</v>
      </c>
      <c r="C204" s="216" t="e">
        <f ca="1">IF($B204="","",VLOOKUP('$Data1'!$B206,SYSTEMS!$B$9:$H$100,4,1)&amp;",")</f>
        <v>#N/A</v>
      </c>
      <c r="D204" s="216" t="e">
        <f ca="1">IF($B204="","",VLOOKUP('$Data1'!$B206,SYSTEMS!$B$9:$H$100,6,1)&amp;",")</f>
        <v>#N/A</v>
      </c>
      <c r="E204" s="217" t="e">
        <f ca="1">IF($B204="","",VLOOKUP('$Data1'!$B206,SYSTEMS!$B$9:$H$100,5,1)&amp;",")</f>
        <v>#N/A</v>
      </c>
      <c r="F204" s="218" t="e">
        <f ca="1">IF($B204="","",VLOOKUP('$Data1'!$B206,SYSTEMS!$B$9:$H$100,7,1)&amp;",")</f>
        <v>#N/A</v>
      </c>
      <c r="G204" s="215" t="str">
        <f ca="1">IF($B204="","",IF(AND(N('$Data1'!V206)&gt;0,N('$Data1'!W206)&gt;0),"Sum,",IF(N('$Data1'!V206)&gt;0,"Flow/Person,",IF(N('$Data1'!U206&gt;0),"Flow/Area,",""))))</f>
        <v>Flow/Area,</v>
      </c>
      <c r="H204" s="219" t="str">
        <f ca="1">IF(OR($G204="Flow/Person,",$G204="Sum,"),N('$Data1'!V206)/1000,"")</f>
        <v/>
      </c>
      <c r="I204" s="215" t="str">
        <f t="shared" ca="1" si="24"/>
        <v>,</v>
      </c>
      <c r="J204" s="219">
        <f ca="1">IF($G204="Sum,",'$Data1'!W206/1000,IF($G204="Flow/Area,",MAX(N('$Data1'!W206)/1000,IF(N('$Data1'!P206)&gt;0,MIN(N('$Data1'!P206),N('$Data1'!K206))*N('$Data1'!U206)/3600,N('$Data1'!K206)*N('$Data1'!U206)/3600)),""))</f>
        <v>0</v>
      </c>
      <c r="K204" s="215" t="str">
        <f t="shared" ca="1" si="22"/>
        <v>,</v>
      </c>
      <c r="L204" s="215" t="str">
        <f t="shared" ca="1" si="22"/>
        <v>,</v>
      </c>
      <c r="M204" s="220" t="str">
        <f ca="1">IF(A204="","",'$Misc'!B$13&amp;",")</f>
        <v>1.15,</v>
      </c>
      <c r="N204" s="220" t="str">
        <f ca="1">IF(A204="","",'$Misc'!B$12&amp;",")</f>
        <v>1.15,</v>
      </c>
      <c r="O204" s="215" t="str">
        <f t="shared" ca="1" si="26"/>
        <v>DesignDayWithLimit,</v>
      </c>
      <c r="P204" s="221" t="str">
        <f t="shared" ca="1" si="25"/>
        <v>,</v>
      </c>
      <c r="Q204" s="222" t="e">
        <f ca="1">IF($B204="","",IF('$Data1'!P206&gt;0,MIN('$Data1'!P206,'$Data1'!K206)*'$Data1'!Y206/3.6,'$Data1'!K206*'$Data1'!Y206/3.6)/1000)</f>
        <v>#VALUE!</v>
      </c>
      <c r="R204" s="215" t="str">
        <f t="shared" ca="1" si="23"/>
        <v>,</v>
      </c>
      <c r="S204" s="215" t="str">
        <f t="shared" ca="1" si="23"/>
        <v>,</v>
      </c>
      <c r="T204" s="215" t="str">
        <f t="shared" ca="1" si="23"/>
        <v>,</v>
      </c>
      <c r="U204" s="215" t="str">
        <f t="shared" ca="1" si="23"/>
        <v>,</v>
      </c>
      <c r="V204" s="215" t="str">
        <f t="shared" ca="1" si="23"/>
        <v>,</v>
      </c>
      <c r="W204" s="215" t="str">
        <f t="shared" ca="1" si="23"/>
        <v>,</v>
      </c>
      <c r="X204" s="215" t="str">
        <f t="shared" ca="1" si="27"/>
        <v>;</v>
      </c>
      <c r="Y204" s="190"/>
      <c r="Z204" s="190"/>
      <c r="AA204" s="190"/>
      <c r="AB204" s="190"/>
    </row>
    <row r="205" spans="1:28" ht="15">
      <c r="A205" s="215" t="str">
        <f ca="1">IF('$Data1'!E207="","","SIZING:ZONE,")</f>
        <v>SIZING:ZONE,</v>
      </c>
      <c r="B205" s="215" t="str">
        <f ca="1">IF(A205="","",'$Data1'!E207&amp;",")</f>
        <v>1,</v>
      </c>
      <c r="C205" s="216" t="e">
        <f ca="1">IF($B205="","",VLOOKUP('$Data1'!$B207,SYSTEMS!$B$9:$H$100,4,1)&amp;",")</f>
        <v>#N/A</v>
      </c>
      <c r="D205" s="216" t="e">
        <f ca="1">IF($B205="","",VLOOKUP('$Data1'!$B207,SYSTEMS!$B$9:$H$100,6,1)&amp;",")</f>
        <v>#N/A</v>
      </c>
      <c r="E205" s="217" t="e">
        <f ca="1">IF($B205="","",VLOOKUP('$Data1'!$B207,SYSTEMS!$B$9:$H$100,5,1)&amp;",")</f>
        <v>#N/A</v>
      </c>
      <c r="F205" s="218" t="e">
        <f ca="1">IF($B205="","",VLOOKUP('$Data1'!$B207,SYSTEMS!$B$9:$H$100,7,1)&amp;",")</f>
        <v>#N/A</v>
      </c>
      <c r="G205" s="215" t="str">
        <f ca="1">IF($B205="","",IF(AND(N('$Data1'!V207)&gt;0,N('$Data1'!W207)&gt;0),"Sum,",IF(N('$Data1'!V207)&gt;0,"Flow/Person,",IF(N('$Data1'!U207&gt;0),"Flow/Area,",""))))</f>
        <v>Flow/Area,</v>
      </c>
      <c r="H205" s="219" t="str">
        <f ca="1">IF(OR($G205="Flow/Person,",$G205="Sum,"),N('$Data1'!V207)/1000,"")</f>
        <v/>
      </c>
      <c r="I205" s="215" t="str">
        <f t="shared" ca="1" si="24"/>
        <v>,</v>
      </c>
      <c r="J205" s="219">
        <f ca="1">IF($G205="Sum,",'$Data1'!W207/1000,IF($G205="Flow/Area,",MAX(N('$Data1'!W207)/1000,IF(N('$Data1'!P207)&gt;0,MIN(N('$Data1'!P207),N('$Data1'!K207))*N('$Data1'!U207)/3600,N('$Data1'!K207)*N('$Data1'!U207)/3600)),""))</f>
        <v>0</v>
      </c>
      <c r="K205" s="215" t="str">
        <f t="shared" ca="1" si="22"/>
        <v>,</v>
      </c>
      <c r="L205" s="215" t="str">
        <f t="shared" ca="1" si="22"/>
        <v>,</v>
      </c>
      <c r="M205" s="220" t="str">
        <f ca="1">IF(A205="","",'$Misc'!B$13&amp;",")</f>
        <v>1.15,</v>
      </c>
      <c r="N205" s="220" t="str">
        <f ca="1">IF(A205="","",'$Misc'!B$12&amp;",")</f>
        <v>1.15,</v>
      </c>
      <c r="O205" s="215" t="str">
        <f t="shared" ca="1" si="26"/>
        <v>DesignDayWithLimit,</v>
      </c>
      <c r="P205" s="221" t="str">
        <f t="shared" ca="1" si="25"/>
        <v>,</v>
      </c>
      <c r="Q205" s="222" t="e">
        <f ca="1">IF($B205="","",IF('$Data1'!P207&gt;0,MIN('$Data1'!P207,'$Data1'!K207)*'$Data1'!Y207/3.6,'$Data1'!K207*'$Data1'!Y207/3.6)/1000)</f>
        <v>#VALUE!</v>
      </c>
      <c r="R205" s="215" t="str">
        <f t="shared" ca="1" si="23"/>
        <v>,</v>
      </c>
      <c r="S205" s="215" t="str">
        <f t="shared" ca="1" si="23"/>
        <v>,</v>
      </c>
      <c r="T205" s="215" t="str">
        <f t="shared" ca="1" si="23"/>
        <v>,</v>
      </c>
      <c r="U205" s="215" t="str">
        <f t="shared" ca="1" si="23"/>
        <v>,</v>
      </c>
      <c r="V205" s="215" t="str">
        <f t="shared" ca="1" si="23"/>
        <v>,</v>
      </c>
      <c r="W205" s="215" t="str">
        <f t="shared" ca="1" si="23"/>
        <v>,</v>
      </c>
      <c r="X205" s="215" t="str">
        <f t="shared" ca="1" si="27"/>
        <v>;</v>
      </c>
      <c r="Y205" s="190"/>
      <c r="Z205" s="190"/>
      <c r="AA205" s="190"/>
      <c r="AB205" s="190"/>
    </row>
    <row r="206" spans="1:28" ht="15">
      <c r="A206" s="215" t="str">
        <f ca="1">IF('$Data1'!E208="","","SIZING:ZONE,")</f>
        <v>SIZING:ZONE,</v>
      </c>
      <c r="B206" s="215" t="str">
        <f ca="1">IF(A206="","",'$Data1'!E208&amp;",")</f>
        <v>1,</v>
      </c>
      <c r="C206" s="216" t="e">
        <f ca="1">IF($B206="","",VLOOKUP('$Data1'!$B208,SYSTEMS!$B$9:$H$100,4,1)&amp;",")</f>
        <v>#N/A</v>
      </c>
      <c r="D206" s="216" t="e">
        <f ca="1">IF($B206="","",VLOOKUP('$Data1'!$B208,SYSTEMS!$B$9:$H$100,6,1)&amp;",")</f>
        <v>#N/A</v>
      </c>
      <c r="E206" s="217" t="e">
        <f ca="1">IF($B206="","",VLOOKUP('$Data1'!$B208,SYSTEMS!$B$9:$H$100,5,1)&amp;",")</f>
        <v>#N/A</v>
      </c>
      <c r="F206" s="218" t="e">
        <f ca="1">IF($B206="","",VLOOKUP('$Data1'!$B208,SYSTEMS!$B$9:$H$100,7,1)&amp;",")</f>
        <v>#N/A</v>
      </c>
      <c r="G206" s="215" t="str">
        <f ca="1">IF($B206="","",IF(AND(N('$Data1'!V208)&gt;0,N('$Data1'!W208)&gt;0),"Sum,",IF(N('$Data1'!V208)&gt;0,"Flow/Person,",IF(N('$Data1'!U208&gt;0),"Flow/Area,",""))))</f>
        <v>Flow/Area,</v>
      </c>
      <c r="H206" s="219" t="str">
        <f ca="1">IF(OR($G206="Flow/Person,",$G206="Sum,"),N('$Data1'!V208)/1000,"")</f>
        <v/>
      </c>
      <c r="I206" s="215" t="str">
        <f t="shared" ca="1" si="24"/>
        <v>,</v>
      </c>
      <c r="J206" s="219">
        <f ca="1">IF($G206="Sum,",'$Data1'!W208/1000,IF($G206="Flow/Area,",MAX(N('$Data1'!W208)/1000,IF(N('$Data1'!P208)&gt;0,MIN(N('$Data1'!P208),N('$Data1'!K208))*N('$Data1'!U208)/3600,N('$Data1'!K208)*N('$Data1'!U208)/3600)),""))</f>
        <v>0</v>
      </c>
      <c r="K206" s="215" t="str">
        <f t="shared" ca="1" si="22"/>
        <v>,</v>
      </c>
      <c r="L206" s="215" t="str">
        <f t="shared" ca="1" si="22"/>
        <v>,</v>
      </c>
      <c r="M206" s="220" t="str">
        <f ca="1">IF(A206="","",'$Misc'!B$13&amp;",")</f>
        <v>1.15,</v>
      </c>
      <c r="N206" s="220" t="str">
        <f ca="1">IF(A206="","",'$Misc'!B$12&amp;",")</f>
        <v>1.15,</v>
      </c>
      <c r="O206" s="215" t="str">
        <f t="shared" ca="1" si="26"/>
        <v>DesignDayWithLimit,</v>
      </c>
      <c r="P206" s="221" t="str">
        <f t="shared" ca="1" si="25"/>
        <v>,</v>
      </c>
      <c r="Q206" s="222" t="e">
        <f ca="1">IF($B206="","",IF('$Data1'!P208&gt;0,MIN('$Data1'!P208,'$Data1'!K208)*'$Data1'!Y208/3.6,'$Data1'!K208*'$Data1'!Y208/3.6)/1000)</f>
        <v>#VALUE!</v>
      </c>
      <c r="R206" s="215" t="str">
        <f t="shared" ca="1" si="23"/>
        <v>,</v>
      </c>
      <c r="S206" s="215" t="str">
        <f t="shared" ca="1" si="23"/>
        <v>,</v>
      </c>
      <c r="T206" s="215" t="str">
        <f t="shared" ca="1" si="23"/>
        <v>,</v>
      </c>
      <c r="U206" s="215" t="str">
        <f t="shared" ca="1" si="23"/>
        <v>,</v>
      </c>
      <c r="V206" s="215" t="str">
        <f t="shared" ca="1" si="23"/>
        <v>,</v>
      </c>
      <c r="W206" s="215" t="str">
        <f t="shared" ca="1" si="23"/>
        <v>,</v>
      </c>
      <c r="X206" s="215" t="str">
        <f t="shared" ca="1" si="27"/>
        <v>;</v>
      </c>
      <c r="Y206" s="190"/>
      <c r="Z206" s="190"/>
      <c r="AA206" s="190"/>
      <c r="AB206" s="190"/>
    </row>
    <row r="207" spans="1:28" ht="15">
      <c r="A207" s="190"/>
      <c r="B207" s="190"/>
      <c r="C207" s="190"/>
      <c r="D207" s="190"/>
      <c r="E207" s="190"/>
      <c r="F207" s="190"/>
      <c r="G207" s="190"/>
      <c r="H207" s="190"/>
      <c r="I207" s="190"/>
      <c r="J207" s="190"/>
      <c r="K207" s="190"/>
      <c r="L207" s="190"/>
      <c r="M207" s="190"/>
      <c r="N207" s="190"/>
      <c r="O207" s="190"/>
      <c r="P207" s="190"/>
      <c r="R207" s="190"/>
      <c r="S207" s="190"/>
      <c r="T207" s="190"/>
      <c r="U207" s="190"/>
      <c r="V207" s="190"/>
      <c r="W207" s="190"/>
      <c r="X207" s="190"/>
      <c r="Y207" s="190"/>
      <c r="Z207" s="190"/>
      <c r="AA207" s="190"/>
      <c r="AB207" s="190"/>
    </row>
    <row r="208" spans="1:28" ht="15">
      <c r="A208" s="190"/>
      <c r="B208" s="190"/>
      <c r="C208" s="190"/>
      <c r="D208" s="190"/>
      <c r="E208" s="190"/>
      <c r="F208" s="190"/>
      <c r="G208" s="190"/>
      <c r="H208" s="190"/>
      <c r="I208" s="190"/>
      <c r="J208" s="190"/>
      <c r="K208" s="190"/>
      <c r="L208" s="190"/>
      <c r="M208" s="190"/>
      <c r="N208" s="190"/>
      <c r="O208" s="190"/>
      <c r="P208" s="190"/>
      <c r="R208" s="190"/>
      <c r="S208" s="190"/>
      <c r="T208" s="190"/>
      <c r="U208" s="190"/>
      <c r="V208" s="190"/>
      <c r="W208" s="190"/>
      <c r="X208" s="190"/>
      <c r="Y208" s="190"/>
      <c r="Z208" s="190"/>
      <c r="AA208" s="190"/>
      <c r="AB208" s="190"/>
    </row>
    <row r="209" spans="1:28" ht="15">
      <c r="A209" s="190"/>
      <c r="B209" s="190"/>
      <c r="C209" s="190"/>
      <c r="D209" s="190"/>
      <c r="E209" s="190"/>
      <c r="F209" s="190"/>
      <c r="G209" s="190"/>
      <c r="H209" s="190"/>
      <c r="I209" s="190"/>
      <c r="J209" s="190"/>
      <c r="K209" s="190"/>
      <c r="L209" s="190"/>
      <c r="M209" s="190"/>
      <c r="N209" s="190"/>
      <c r="O209" s="190"/>
      <c r="P209" s="190"/>
      <c r="R209" s="190"/>
      <c r="S209" s="190"/>
      <c r="T209" s="190"/>
      <c r="U209" s="190"/>
      <c r="V209" s="190"/>
      <c r="W209" s="190"/>
      <c r="X209" s="190"/>
      <c r="Y209" s="190"/>
      <c r="Z209" s="190"/>
      <c r="AA209" s="190"/>
      <c r="AB209" s="190"/>
    </row>
    <row r="210" spans="1:28" ht="15">
      <c r="A210" s="190"/>
      <c r="B210" s="190"/>
      <c r="C210" s="190"/>
      <c r="D210" s="190"/>
      <c r="E210" s="190"/>
      <c r="F210" s="190"/>
      <c r="G210" s="190"/>
      <c r="H210" s="190"/>
      <c r="I210" s="190"/>
      <c r="J210" s="190"/>
      <c r="K210" s="190"/>
      <c r="L210" s="190"/>
      <c r="M210" s="190"/>
      <c r="N210" s="190"/>
      <c r="O210" s="190"/>
      <c r="P210" s="190"/>
      <c r="R210" s="190"/>
      <c r="S210" s="190"/>
      <c r="T210" s="190"/>
      <c r="U210" s="190"/>
      <c r="V210" s="190"/>
      <c r="W210" s="190"/>
      <c r="X210" s="190"/>
      <c r="Y210" s="190"/>
      <c r="Z210" s="190"/>
      <c r="AA210" s="190"/>
      <c r="AB210" s="190"/>
    </row>
    <row r="211" spans="1:28" ht="15">
      <c r="A211" s="190"/>
      <c r="B211" s="190"/>
      <c r="C211" s="190"/>
      <c r="D211" s="190"/>
      <c r="E211" s="190"/>
      <c r="F211" s="190"/>
      <c r="G211" s="190"/>
      <c r="H211" s="190"/>
      <c r="I211" s="190"/>
      <c r="J211" s="190"/>
      <c r="K211" s="190"/>
      <c r="L211" s="190"/>
      <c r="M211" s="190"/>
      <c r="N211" s="190"/>
      <c r="O211" s="190"/>
      <c r="P211" s="190"/>
      <c r="R211" s="190"/>
      <c r="S211" s="190"/>
      <c r="T211" s="190"/>
      <c r="U211" s="190"/>
      <c r="V211" s="190"/>
      <c r="W211" s="190"/>
      <c r="X211" s="190"/>
      <c r="Y211" s="190"/>
      <c r="Z211" s="190"/>
      <c r="AA211" s="190"/>
      <c r="AB211" s="190"/>
    </row>
    <row r="212" spans="1:28" ht="15">
      <c r="A212" s="190"/>
      <c r="B212" s="190"/>
      <c r="C212" s="190"/>
      <c r="D212" s="190"/>
      <c r="E212" s="190"/>
      <c r="F212" s="190"/>
      <c r="G212" s="190"/>
      <c r="H212" s="190"/>
      <c r="I212" s="190"/>
      <c r="J212" s="190"/>
      <c r="K212" s="190"/>
      <c r="L212" s="190"/>
      <c r="M212" s="190"/>
      <c r="N212" s="190"/>
      <c r="O212" s="190"/>
      <c r="P212" s="190"/>
      <c r="R212" s="190"/>
      <c r="S212" s="190"/>
      <c r="T212" s="190"/>
      <c r="U212" s="190"/>
      <c r="V212" s="190"/>
      <c r="W212" s="190"/>
      <c r="X212" s="190"/>
      <c r="Y212" s="190"/>
      <c r="Z212" s="190"/>
      <c r="AA212" s="190"/>
      <c r="AB212" s="190"/>
    </row>
    <row r="213" spans="1:28" ht="15">
      <c r="A213" s="190"/>
      <c r="B213" s="190"/>
      <c r="C213" s="190"/>
      <c r="D213" s="190"/>
      <c r="E213" s="190"/>
      <c r="F213" s="190"/>
      <c r="G213" s="190"/>
      <c r="H213" s="190"/>
      <c r="I213" s="190"/>
      <c r="J213" s="190"/>
      <c r="K213" s="190"/>
      <c r="L213" s="190"/>
      <c r="M213" s="190"/>
      <c r="N213" s="190"/>
      <c r="O213" s="190"/>
      <c r="P213" s="190"/>
      <c r="R213" s="190"/>
      <c r="S213" s="190"/>
      <c r="T213" s="190"/>
      <c r="U213" s="190"/>
      <c r="V213" s="190"/>
      <c r="W213" s="190"/>
      <c r="X213" s="190"/>
      <c r="Y213" s="190"/>
      <c r="Z213" s="190"/>
      <c r="AA213" s="190"/>
      <c r="AB213" s="190"/>
    </row>
    <row r="214" spans="1:28" ht="15">
      <c r="A214" s="190"/>
      <c r="B214" s="190"/>
      <c r="C214" s="190"/>
      <c r="D214" s="190"/>
      <c r="E214" s="190"/>
      <c r="F214" s="190"/>
      <c r="G214" s="190"/>
      <c r="H214" s="190"/>
      <c r="I214" s="190"/>
      <c r="J214" s="190"/>
      <c r="K214" s="190"/>
      <c r="L214" s="190"/>
      <c r="M214" s="190"/>
      <c r="N214" s="190"/>
      <c r="O214" s="190"/>
      <c r="P214" s="190"/>
      <c r="R214" s="190"/>
      <c r="S214" s="190"/>
      <c r="T214" s="190"/>
      <c r="U214" s="190"/>
      <c r="V214" s="190"/>
      <c r="W214" s="190"/>
      <c r="X214" s="190"/>
      <c r="Y214" s="190"/>
      <c r="Z214" s="190"/>
      <c r="AA214" s="190"/>
      <c r="AB214" s="190"/>
    </row>
    <row r="215" spans="1:28" ht="15">
      <c r="A215" s="190"/>
      <c r="B215" s="190"/>
      <c r="C215" s="190"/>
      <c r="D215" s="190"/>
      <c r="E215" s="190"/>
      <c r="F215" s="190"/>
      <c r="G215" s="190"/>
      <c r="H215" s="190"/>
      <c r="I215" s="190"/>
      <c r="J215" s="190"/>
      <c r="K215" s="190"/>
      <c r="L215" s="190"/>
      <c r="M215" s="190"/>
      <c r="N215" s="190"/>
      <c r="O215" s="190"/>
      <c r="P215" s="190"/>
      <c r="R215" s="190"/>
      <c r="S215" s="190"/>
      <c r="T215" s="190"/>
      <c r="U215" s="190"/>
      <c r="V215" s="190"/>
      <c r="W215" s="190"/>
      <c r="X215" s="190"/>
      <c r="Y215" s="190"/>
      <c r="Z215" s="190"/>
      <c r="AA215" s="190"/>
      <c r="AB215" s="190"/>
    </row>
    <row r="216" spans="1:28" ht="15">
      <c r="A216" s="190"/>
      <c r="B216" s="190"/>
      <c r="C216" s="190"/>
      <c r="D216" s="190"/>
      <c r="E216" s="190"/>
      <c r="F216" s="190"/>
      <c r="G216" s="190"/>
      <c r="H216" s="190"/>
      <c r="I216" s="190"/>
      <c r="J216" s="190"/>
      <c r="K216" s="190"/>
      <c r="L216" s="190"/>
      <c r="M216" s="190"/>
      <c r="N216" s="190"/>
      <c r="O216" s="190"/>
      <c r="P216" s="190"/>
      <c r="R216" s="190"/>
      <c r="S216" s="190"/>
      <c r="T216" s="190"/>
      <c r="U216" s="190"/>
      <c r="V216" s="190"/>
      <c r="W216" s="190"/>
      <c r="X216" s="190"/>
      <c r="Y216" s="190"/>
      <c r="Z216" s="190"/>
      <c r="AA216" s="190"/>
      <c r="AB216" s="190"/>
    </row>
    <row r="217" spans="1:28" ht="15">
      <c r="A217" s="190"/>
      <c r="B217" s="190"/>
      <c r="C217" s="190"/>
      <c r="D217" s="190"/>
      <c r="E217" s="190"/>
      <c r="F217" s="190"/>
      <c r="G217" s="190"/>
      <c r="H217" s="190"/>
      <c r="I217" s="190"/>
      <c r="J217" s="190"/>
      <c r="K217" s="190"/>
      <c r="L217" s="190"/>
      <c r="M217" s="190"/>
      <c r="N217" s="190"/>
      <c r="O217" s="190"/>
      <c r="P217" s="190"/>
      <c r="R217" s="190"/>
      <c r="S217" s="190"/>
      <c r="T217" s="190"/>
      <c r="U217" s="190"/>
      <c r="V217" s="190"/>
      <c r="W217" s="190"/>
      <c r="X217" s="190"/>
      <c r="Y217" s="190"/>
      <c r="Z217" s="190"/>
      <c r="AA217" s="190"/>
      <c r="AB217" s="190"/>
    </row>
    <row r="218" spans="1:28" ht="15">
      <c r="A218" s="190"/>
      <c r="B218" s="190"/>
      <c r="C218" s="190"/>
      <c r="D218" s="190"/>
      <c r="E218" s="190"/>
      <c r="F218" s="190"/>
      <c r="G218" s="190"/>
      <c r="H218" s="190"/>
      <c r="I218" s="190"/>
      <c r="J218" s="190"/>
      <c r="K218" s="190"/>
      <c r="L218" s="190"/>
      <c r="M218" s="190"/>
      <c r="N218" s="190"/>
      <c r="O218" s="190"/>
      <c r="P218" s="190"/>
      <c r="R218" s="190"/>
      <c r="S218" s="190"/>
      <c r="T218" s="190"/>
      <c r="U218" s="190"/>
      <c r="V218" s="190"/>
      <c r="W218" s="190"/>
      <c r="X218" s="190"/>
      <c r="Y218" s="190"/>
      <c r="Z218" s="190"/>
      <c r="AA218" s="190"/>
      <c r="AB218" s="190"/>
    </row>
    <row r="219" spans="1:28" ht="15">
      <c r="A219" s="190"/>
      <c r="B219" s="190"/>
      <c r="C219" s="190"/>
      <c r="D219" s="190"/>
      <c r="E219" s="190"/>
      <c r="F219" s="190"/>
      <c r="G219" s="190"/>
      <c r="H219" s="190"/>
      <c r="I219" s="190"/>
      <c r="J219" s="190"/>
      <c r="K219" s="190"/>
      <c r="L219" s="190"/>
      <c r="M219" s="190"/>
      <c r="N219" s="190"/>
      <c r="O219" s="190"/>
      <c r="P219" s="190"/>
      <c r="R219" s="190"/>
      <c r="S219" s="190"/>
      <c r="T219" s="190"/>
      <c r="U219" s="190"/>
      <c r="V219" s="190"/>
      <c r="W219" s="190"/>
      <c r="X219" s="190"/>
      <c r="Y219" s="190"/>
      <c r="Z219" s="190"/>
      <c r="AA219" s="190"/>
      <c r="AB219" s="190"/>
    </row>
    <row r="220" spans="1:28" ht="15">
      <c r="A220" s="190"/>
      <c r="B220" s="190"/>
      <c r="C220" s="190"/>
      <c r="D220" s="190"/>
      <c r="E220" s="190"/>
      <c r="F220" s="190"/>
      <c r="G220" s="190"/>
      <c r="H220" s="190"/>
      <c r="I220" s="190"/>
      <c r="J220" s="190"/>
      <c r="K220" s="190"/>
      <c r="L220" s="190"/>
      <c r="M220" s="190"/>
      <c r="N220" s="190"/>
      <c r="O220" s="190"/>
      <c r="P220" s="190"/>
      <c r="R220" s="190"/>
      <c r="S220" s="190"/>
      <c r="T220" s="190"/>
      <c r="U220" s="190"/>
      <c r="V220" s="190"/>
      <c r="W220" s="190"/>
      <c r="X220" s="190"/>
      <c r="Y220" s="190"/>
      <c r="Z220" s="190"/>
      <c r="AA220" s="190"/>
      <c r="AB220" s="190"/>
    </row>
    <row r="221" spans="1:28" ht="15">
      <c r="A221" s="190"/>
      <c r="B221" s="190"/>
      <c r="C221" s="190"/>
      <c r="D221" s="190"/>
      <c r="E221" s="190"/>
      <c r="F221" s="190"/>
      <c r="G221" s="190"/>
      <c r="H221" s="190"/>
      <c r="I221" s="190"/>
      <c r="J221" s="190"/>
      <c r="K221" s="190"/>
      <c r="L221" s="190"/>
      <c r="M221" s="190"/>
      <c r="N221" s="190"/>
      <c r="O221" s="190"/>
      <c r="P221" s="190"/>
      <c r="R221" s="190"/>
      <c r="S221" s="190"/>
      <c r="T221" s="190"/>
      <c r="U221" s="190"/>
      <c r="V221" s="190"/>
      <c r="W221" s="190"/>
      <c r="X221" s="190"/>
      <c r="Y221" s="190"/>
      <c r="Z221" s="190"/>
      <c r="AA221" s="190"/>
      <c r="AB221" s="190"/>
    </row>
    <row r="222" spans="1:28" ht="15">
      <c r="A222" s="190"/>
      <c r="B222" s="190"/>
      <c r="C222" s="190"/>
      <c r="D222" s="190"/>
      <c r="E222" s="190"/>
      <c r="F222" s="190"/>
      <c r="G222" s="190"/>
      <c r="H222" s="190"/>
      <c r="I222" s="190"/>
      <c r="J222" s="190"/>
      <c r="K222" s="190"/>
      <c r="L222" s="190"/>
      <c r="M222" s="190"/>
      <c r="N222" s="190"/>
      <c r="O222" s="190"/>
      <c r="P222" s="190"/>
      <c r="R222" s="190"/>
      <c r="S222" s="190"/>
      <c r="T222" s="190"/>
      <c r="U222" s="190"/>
      <c r="V222" s="190"/>
      <c r="W222" s="190"/>
      <c r="X222" s="190"/>
      <c r="Y222" s="190"/>
      <c r="Z222" s="190"/>
      <c r="AA222" s="190"/>
      <c r="AB222" s="190"/>
    </row>
    <row r="223" spans="1:28" ht="15">
      <c r="A223" s="190"/>
      <c r="B223" s="190"/>
      <c r="C223" s="190"/>
      <c r="D223" s="190"/>
      <c r="E223" s="190"/>
      <c r="F223" s="190"/>
      <c r="G223" s="190"/>
      <c r="H223" s="190"/>
      <c r="I223" s="190"/>
      <c r="J223" s="190"/>
      <c r="K223" s="190"/>
      <c r="L223" s="190"/>
      <c r="M223" s="190"/>
      <c r="N223" s="190"/>
      <c r="O223" s="190"/>
      <c r="P223" s="190"/>
      <c r="R223" s="190"/>
      <c r="S223" s="190"/>
      <c r="T223" s="190"/>
      <c r="U223" s="190"/>
      <c r="V223" s="190"/>
      <c r="W223" s="190"/>
      <c r="X223" s="190"/>
      <c r="Y223" s="190"/>
      <c r="Z223" s="190"/>
      <c r="AA223" s="190"/>
      <c r="AB223" s="190"/>
    </row>
    <row r="224" spans="1:28" ht="15">
      <c r="A224" s="190"/>
      <c r="B224" s="190"/>
      <c r="C224" s="190"/>
      <c r="D224" s="190"/>
      <c r="E224" s="190"/>
      <c r="F224" s="190"/>
      <c r="G224" s="190"/>
      <c r="H224" s="190"/>
      <c r="I224" s="190"/>
      <c r="J224" s="190"/>
      <c r="K224" s="190"/>
      <c r="L224" s="190"/>
      <c r="M224" s="190"/>
      <c r="N224" s="190"/>
      <c r="O224" s="190"/>
      <c r="P224" s="190"/>
      <c r="R224" s="190"/>
      <c r="S224" s="190"/>
      <c r="T224" s="190"/>
      <c r="U224" s="190"/>
      <c r="V224" s="190"/>
      <c r="W224" s="190"/>
      <c r="X224" s="190"/>
      <c r="Y224" s="190"/>
      <c r="Z224" s="190"/>
      <c r="AA224" s="190"/>
      <c r="AB224" s="190"/>
    </row>
    <row r="225" spans="1:28" ht="15">
      <c r="A225" s="190"/>
      <c r="B225" s="190"/>
      <c r="C225" s="190"/>
      <c r="D225" s="190"/>
      <c r="E225" s="190"/>
      <c r="F225" s="190"/>
      <c r="G225" s="190"/>
      <c r="H225" s="190"/>
      <c r="I225" s="190"/>
      <c r="J225" s="190"/>
      <c r="K225" s="190"/>
      <c r="L225" s="190"/>
      <c r="M225" s="190"/>
      <c r="N225" s="190"/>
      <c r="O225" s="190"/>
      <c r="P225" s="190"/>
      <c r="R225" s="190"/>
      <c r="S225" s="190"/>
      <c r="T225" s="190"/>
      <c r="U225" s="190"/>
      <c r="V225" s="190"/>
      <c r="W225" s="190"/>
      <c r="X225" s="190"/>
      <c r="Y225" s="190"/>
      <c r="Z225" s="190"/>
      <c r="AA225" s="190"/>
      <c r="AB225" s="190"/>
    </row>
    <row r="226" spans="1:28" ht="15">
      <c r="A226" s="190"/>
      <c r="B226" s="190"/>
      <c r="C226" s="190"/>
      <c r="D226" s="190"/>
      <c r="E226" s="190"/>
      <c r="F226" s="190"/>
      <c r="G226" s="190"/>
      <c r="H226" s="190"/>
      <c r="I226" s="190"/>
      <c r="J226" s="190"/>
      <c r="K226" s="190"/>
      <c r="L226" s="190"/>
      <c r="M226" s="190"/>
      <c r="N226" s="190"/>
      <c r="O226" s="190"/>
      <c r="P226" s="190"/>
      <c r="R226" s="190"/>
      <c r="S226" s="190"/>
      <c r="T226" s="190"/>
      <c r="U226" s="190"/>
      <c r="V226" s="190"/>
      <c r="W226" s="190"/>
      <c r="X226" s="190"/>
      <c r="Y226" s="190"/>
      <c r="Z226" s="190"/>
      <c r="AA226" s="190"/>
      <c r="AB226" s="190"/>
    </row>
    <row r="227" spans="1:28" ht="15">
      <c r="A227" s="190"/>
      <c r="B227" s="190"/>
      <c r="C227" s="190"/>
      <c r="D227" s="190"/>
      <c r="E227" s="190"/>
      <c r="F227" s="190"/>
      <c r="G227" s="190"/>
      <c r="H227" s="190"/>
      <c r="I227" s="190"/>
      <c r="J227" s="190"/>
      <c r="K227" s="190"/>
      <c r="L227" s="190"/>
      <c r="M227" s="190"/>
      <c r="N227" s="190"/>
      <c r="O227" s="190"/>
      <c r="P227" s="190"/>
      <c r="R227" s="190"/>
      <c r="S227" s="190"/>
      <c r="T227" s="190"/>
      <c r="U227" s="190"/>
      <c r="V227" s="190"/>
      <c r="W227" s="190"/>
      <c r="X227" s="190"/>
      <c r="Y227" s="190"/>
      <c r="Z227" s="190"/>
      <c r="AA227" s="190"/>
      <c r="AB227" s="190"/>
    </row>
    <row r="228" spans="1:28" ht="15">
      <c r="A228" s="190"/>
      <c r="B228" s="190"/>
      <c r="C228" s="190"/>
      <c r="D228" s="190"/>
      <c r="E228" s="190"/>
      <c r="F228" s="190"/>
      <c r="G228" s="190"/>
      <c r="H228" s="190"/>
      <c r="I228" s="190"/>
      <c r="J228" s="190"/>
      <c r="K228" s="190"/>
      <c r="L228" s="190"/>
      <c r="M228" s="190"/>
      <c r="N228" s="190"/>
      <c r="O228" s="190"/>
      <c r="P228" s="190"/>
      <c r="R228" s="190"/>
      <c r="S228" s="190"/>
      <c r="T228" s="190"/>
      <c r="U228" s="190"/>
      <c r="V228" s="190"/>
      <c r="W228" s="190"/>
      <c r="X228" s="190"/>
      <c r="Y228" s="190"/>
      <c r="Z228" s="190"/>
      <c r="AA228" s="190"/>
      <c r="AB228" s="190"/>
    </row>
    <row r="229" spans="1:28" ht="15">
      <c r="A229" s="190"/>
      <c r="B229" s="190"/>
      <c r="C229" s="190"/>
      <c r="D229" s="190"/>
      <c r="E229" s="190"/>
      <c r="F229" s="190"/>
      <c r="G229" s="190"/>
      <c r="H229" s="190"/>
      <c r="I229" s="190"/>
      <c r="J229" s="190"/>
      <c r="K229" s="190"/>
      <c r="L229" s="190"/>
      <c r="M229" s="190"/>
      <c r="N229" s="190"/>
      <c r="O229" s="190"/>
      <c r="P229" s="190"/>
      <c r="R229" s="190"/>
      <c r="S229" s="190"/>
      <c r="T229" s="190"/>
      <c r="U229" s="190"/>
      <c r="V229" s="190"/>
      <c r="W229" s="190"/>
      <c r="X229" s="190"/>
      <c r="Y229" s="190"/>
      <c r="Z229" s="190"/>
      <c r="AA229" s="190"/>
      <c r="AB229" s="190"/>
    </row>
    <row r="230" spans="1:28" ht="15">
      <c r="A230" s="190"/>
      <c r="B230" s="190"/>
      <c r="C230" s="190"/>
      <c r="D230" s="190"/>
      <c r="E230" s="190"/>
      <c r="F230" s="190"/>
      <c r="G230" s="190"/>
      <c r="H230" s="190"/>
      <c r="I230" s="190"/>
      <c r="J230" s="190"/>
      <c r="K230" s="190"/>
      <c r="L230" s="190"/>
      <c r="M230" s="190"/>
      <c r="N230" s="190"/>
      <c r="O230" s="190"/>
      <c r="P230" s="190"/>
      <c r="R230" s="190"/>
      <c r="S230" s="190"/>
      <c r="T230" s="190"/>
      <c r="U230" s="190"/>
      <c r="V230" s="190"/>
      <c r="W230" s="190"/>
      <c r="X230" s="190"/>
      <c r="Y230" s="190"/>
      <c r="Z230" s="190"/>
      <c r="AA230" s="190"/>
      <c r="AB230" s="190"/>
    </row>
    <row r="231" spans="1:28" ht="15">
      <c r="A231" s="190"/>
      <c r="B231" s="190"/>
      <c r="C231" s="190"/>
      <c r="D231" s="190"/>
      <c r="E231" s="190"/>
      <c r="F231" s="190"/>
      <c r="G231" s="190"/>
      <c r="H231" s="190"/>
      <c r="I231" s="190"/>
      <c r="J231" s="190"/>
      <c r="K231" s="190"/>
      <c r="L231" s="190"/>
      <c r="M231" s="190"/>
      <c r="N231" s="190"/>
      <c r="O231" s="190"/>
      <c r="P231" s="190"/>
      <c r="R231" s="190"/>
      <c r="S231" s="190"/>
      <c r="T231" s="190"/>
      <c r="U231" s="190"/>
      <c r="V231" s="190"/>
      <c r="W231" s="190"/>
      <c r="X231" s="190"/>
      <c r="Y231" s="190"/>
      <c r="Z231" s="190"/>
      <c r="AA231" s="190"/>
      <c r="AB231" s="190"/>
    </row>
    <row r="232" spans="1:28" ht="15">
      <c r="A232" s="190"/>
      <c r="B232" s="190"/>
      <c r="C232" s="190"/>
      <c r="D232" s="190"/>
      <c r="E232" s="190"/>
      <c r="F232" s="190"/>
      <c r="G232" s="190"/>
      <c r="H232" s="190"/>
      <c r="I232" s="190"/>
      <c r="J232" s="190"/>
      <c r="K232" s="190"/>
      <c r="L232" s="190"/>
      <c r="M232" s="190"/>
      <c r="N232" s="190"/>
      <c r="O232" s="190"/>
      <c r="P232" s="190"/>
      <c r="R232" s="190"/>
      <c r="S232" s="190"/>
      <c r="T232" s="190"/>
      <c r="U232" s="190"/>
      <c r="V232" s="190"/>
      <c r="W232" s="190"/>
      <c r="X232" s="190"/>
      <c r="Y232" s="190"/>
      <c r="Z232" s="190"/>
      <c r="AA232" s="190"/>
      <c r="AB232" s="190"/>
    </row>
    <row r="233" spans="1:28" ht="15">
      <c r="A233" s="190"/>
      <c r="B233" s="190"/>
      <c r="C233" s="190"/>
      <c r="D233" s="190"/>
      <c r="E233" s="190"/>
      <c r="F233" s="190"/>
      <c r="G233" s="190"/>
      <c r="H233" s="190"/>
      <c r="I233" s="190"/>
      <c r="J233" s="190"/>
      <c r="K233" s="190"/>
      <c r="L233" s="190"/>
      <c r="M233" s="190"/>
      <c r="N233" s="190"/>
      <c r="O233" s="190"/>
      <c r="P233" s="190"/>
      <c r="R233" s="190"/>
      <c r="S233" s="190"/>
      <c r="T233" s="190"/>
      <c r="U233" s="190"/>
      <c r="V233" s="190"/>
      <c r="W233" s="190"/>
      <c r="X233" s="190"/>
      <c r="Y233" s="190"/>
      <c r="Z233" s="190"/>
      <c r="AA233" s="190"/>
      <c r="AB233" s="190"/>
    </row>
    <row r="234" spans="1:28" ht="15">
      <c r="A234" s="190"/>
      <c r="B234" s="190"/>
      <c r="C234" s="190"/>
      <c r="D234" s="190"/>
      <c r="E234" s="190"/>
      <c r="F234" s="190"/>
      <c r="G234" s="190"/>
      <c r="H234" s="190"/>
      <c r="I234" s="190"/>
      <c r="J234" s="190"/>
      <c r="K234" s="190"/>
      <c r="L234" s="190"/>
      <c r="M234" s="190"/>
      <c r="N234" s="190"/>
      <c r="O234" s="190"/>
      <c r="P234" s="190"/>
      <c r="R234" s="190"/>
      <c r="S234" s="190"/>
      <c r="T234" s="190"/>
      <c r="U234" s="190"/>
      <c r="V234" s="190"/>
      <c r="W234" s="190"/>
      <c r="X234" s="190"/>
      <c r="Y234" s="190"/>
      <c r="Z234" s="190"/>
      <c r="AA234" s="190"/>
      <c r="AB234" s="190"/>
    </row>
    <row r="235" spans="1:28" ht="15">
      <c r="A235" s="190"/>
      <c r="B235" s="190"/>
      <c r="C235" s="190"/>
      <c r="D235" s="190"/>
      <c r="E235" s="190"/>
      <c r="F235" s="190"/>
      <c r="G235" s="190"/>
      <c r="H235" s="190"/>
      <c r="I235" s="190"/>
      <c r="J235" s="190"/>
      <c r="K235" s="190"/>
      <c r="L235" s="190"/>
      <c r="M235" s="190"/>
      <c r="N235" s="190"/>
      <c r="O235" s="190"/>
      <c r="P235" s="190"/>
      <c r="R235" s="190"/>
      <c r="S235" s="190"/>
      <c r="T235" s="190"/>
      <c r="U235" s="190"/>
      <c r="V235" s="190"/>
      <c r="W235" s="190"/>
      <c r="X235" s="190"/>
      <c r="Y235" s="190"/>
      <c r="Z235" s="190"/>
      <c r="AA235" s="190"/>
      <c r="AB235" s="190"/>
    </row>
    <row r="236" spans="1:28" ht="15">
      <c r="A236" s="190"/>
      <c r="B236" s="190"/>
      <c r="C236" s="190"/>
      <c r="D236" s="190"/>
      <c r="E236" s="190"/>
      <c r="F236" s="190"/>
      <c r="G236" s="190"/>
      <c r="H236" s="190"/>
      <c r="I236" s="190"/>
      <c r="J236" s="190"/>
      <c r="K236" s="190"/>
      <c r="L236" s="190"/>
      <c r="M236" s="190"/>
      <c r="N236" s="190"/>
      <c r="O236" s="190"/>
      <c r="P236" s="190"/>
      <c r="R236" s="190"/>
      <c r="S236" s="190"/>
      <c r="T236" s="190"/>
      <c r="U236" s="190"/>
      <c r="V236" s="190"/>
      <c r="W236" s="190"/>
      <c r="X236" s="190"/>
      <c r="Y236" s="190"/>
      <c r="Z236" s="190"/>
      <c r="AA236" s="190"/>
      <c r="AB236" s="190"/>
    </row>
    <row r="237" spans="1:28" ht="15">
      <c r="A237" s="190"/>
      <c r="B237" s="190"/>
      <c r="C237" s="190"/>
      <c r="D237" s="190"/>
      <c r="E237" s="190"/>
      <c r="F237" s="190"/>
      <c r="G237" s="190"/>
      <c r="H237" s="190"/>
      <c r="I237" s="190"/>
      <c r="J237" s="190"/>
      <c r="K237" s="190"/>
      <c r="L237" s="190"/>
      <c r="M237" s="190"/>
      <c r="N237" s="190"/>
      <c r="O237" s="190"/>
      <c r="P237" s="190"/>
      <c r="R237" s="190"/>
      <c r="S237" s="190"/>
      <c r="T237" s="190"/>
      <c r="U237" s="190"/>
      <c r="V237" s="190"/>
      <c r="W237" s="190"/>
      <c r="X237" s="190"/>
      <c r="Y237" s="190"/>
      <c r="Z237" s="190"/>
      <c r="AA237" s="190"/>
      <c r="AB237" s="190"/>
    </row>
    <row r="238" spans="1:28" ht="15">
      <c r="A238" s="190"/>
      <c r="B238" s="190"/>
      <c r="C238" s="190"/>
      <c r="D238" s="190"/>
      <c r="E238" s="190"/>
      <c r="F238" s="190"/>
      <c r="G238" s="190"/>
      <c r="H238" s="190"/>
      <c r="I238" s="190"/>
      <c r="J238" s="190"/>
      <c r="K238" s="190"/>
      <c r="L238" s="190"/>
      <c r="M238" s="190"/>
      <c r="N238" s="190"/>
      <c r="O238" s="190"/>
      <c r="P238" s="190"/>
      <c r="R238" s="190"/>
      <c r="S238" s="190"/>
      <c r="T238" s="190"/>
      <c r="U238" s="190"/>
      <c r="V238" s="190"/>
      <c r="W238" s="190"/>
      <c r="X238" s="190"/>
      <c r="Y238" s="190"/>
      <c r="Z238" s="190"/>
      <c r="AA238" s="190"/>
      <c r="AB238" s="190"/>
    </row>
    <row r="239" spans="1:28" ht="15">
      <c r="A239" s="190"/>
      <c r="B239" s="190"/>
      <c r="C239" s="190"/>
      <c r="D239" s="190"/>
      <c r="E239" s="190"/>
      <c r="F239" s="190"/>
      <c r="G239" s="190"/>
      <c r="H239" s="190"/>
      <c r="I239" s="190"/>
      <c r="J239" s="190"/>
      <c r="K239" s="190"/>
      <c r="L239" s="190"/>
      <c r="M239" s="190"/>
      <c r="N239" s="190"/>
      <c r="O239" s="190"/>
      <c r="P239" s="190"/>
      <c r="R239" s="190"/>
      <c r="S239" s="190"/>
      <c r="T239" s="190"/>
      <c r="U239" s="190"/>
      <c r="V239" s="190"/>
      <c r="W239" s="190"/>
      <c r="X239" s="190"/>
      <c r="Y239" s="190"/>
      <c r="Z239" s="190"/>
      <c r="AA239" s="190"/>
      <c r="AB239" s="190"/>
    </row>
    <row r="240" spans="1:28" ht="15">
      <c r="A240" s="190"/>
      <c r="B240" s="190"/>
      <c r="C240" s="190"/>
      <c r="D240" s="190"/>
      <c r="E240" s="190"/>
      <c r="F240" s="190"/>
      <c r="G240" s="190"/>
      <c r="H240" s="190"/>
      <c r="I240" s="190"/>
      <c r="J240" s="190"/>
      <c r="K240" s="190"/>
      <c r="L240" s="190"/>
      <c r="M240" s="190"/>
      <c r="N240" s="190"/>
      <c r="O240" s="190"/>
      <c r="P240" s="190"/>
      <c r="R240" s="190"/>
      <c r="S240" s="190"/>
      <c r="T240" s="190"/>
      <c r="U240" s="190"/>
      <c r="V240" s="190"/>
      <c r="W240" s="190"/>
      <c r="X240" s="190"/>
      <c r="Y240" s="190"/>
      <c r="Z240" s="190"/>
      <c r="AA240" s="190"/>
      <c r="AB240" s="190"/>
    </row>
    <row r="241" spans="1:28" ht="15">
      <c r="A241" s="190"/>
      <c r="B241" s="190"/>
      <c r="C241" s="190"/>
      <c r="D241" s="190"/>
      <c r="E241" s="190"/>
      <c r="F241" s="190"/>
      <c r="G241" s="190"/>
      <c r="H241" s="190"/>
      <c r="I241" s="190"/>
      <c r="J241" s="190"/>
      <c r="K241" s="190"/>
      <c r="L241" s="190"/>
      <c r="M241" s="190"/>
      <c r="N241" s="190"/>
      <c r="O241" s="190"/>
      <c r="P241" s="190"/>
      <c r="R241" s="190"/>
      <c r="S241" s="190"/>
      <c r="T241" s="190"/>
      <c r="U241" s="190"/>
      <c r="V241" s="190"/>
      <c r="W241" s="190"/>
      <c r="X241" s="190"/>
      <c r="Y241" s="190"/>
      <c r="Z241" s="190"/>
      <c r="AA241" s="190"/>
      <c r="AB241" s="190"/>
    </row>
    <row r="242" spans="1:28" ht="15">
      <c r="A242" s="190"/>
      <c r="B242" s="190"/>
      <c r="C242" s="190"/>
      <c r="D242" s="190"/>
      <c r="E242" s="190"/>
      <c r="F242" s="190"/>
      <c r="G242" s="190"/>
      <c r="H242" s="190"/>
      <c r="I242" s="190"/>
      <c r="J242" s="190"/>
      <c r="K242" s="190"/>
      <c r="L242" s="190"/>
      <c r="M242" s="190"/>
      <c r="N242" s="190"/>
      <c r="O242" s="190"/>
      <c r="P242" s="190"/>
      <c r="R242" s="190"/>
      <c r="S242" s="190"/>
      <c r="T242" s="190"/>
      <c r="U242" s="190"/>
      <c r="V242" s="190"/>
      <c r="W242" s="190"/>
      <c r="X242" s="190"/>
      <c r="Y242" s="190"/>
      <c r="Z242" s="190"/>
      <c r="AA242" s="190"/>
      <c r="AB242" s="190"/>
    </row>
    <row r="243" spans="1:28" ht="15">
      <c r="A243" s="190"/>
      <c r="B243" s="190"/>
      <c r="C243" s="190"/>
      <c r="D243" s="190"/>
      <c r="E243" s="190"/>
      <c r="F243" s="190"/>
      <c r="G243" s="190"/>
      <c r="H243" s="190"/>
      <c r="I243" s="190"/>
      <c r="J243" s="190"/>
      <c r="K243" s="190"/>
      <c r="L243" s="190"/>
      <c r="M243" s="190"/>
      <c r="N243" s="190"/>
      <c r="O243" s="190"/>
      <c r="P243" s="190"/>
      <c r="R243" s="190"/>
      <c r="S243" s="190"/>
      <c r="T243" s="190"/>
      <c r="U243" s="190"/>
      <c r="V243" s="190"/>
      <c r="W243" s="190"/>
      <c r="X243" s="190"/>
      <c r="Y243" s="190"/>
      <c r="Z243" s="190"/>
      <c r="AA243" s="190"/>
      <c r="AB243" s="190"/>
    </row>
    <row r="244" spans="1:28" ht="15">
      <c r="A244" s="190"/>
      <c r="B244" s="190"/>
      <c r="C244" s="190"/>
      <c r="D244" s="190"/>
      <c r="E244" s="190"/>
      <c r="F244" s="190"/>
      <c r="G244" s="190"/>
      <c r="H244" s="190"/>
      <c r="I244" s="190"/>
      <c r="J244" s="190"/>
      <c r="K244" s="190"/>
      <c r="L244" s="190"/>
      <c r="M244" s="190"/>
      <c r="N244" s="190"/>
      <c r="O244" s="190"/>
      <c r="P244" s="190"/>
      <c r="R244" s="190"/>
      <c r="S244" s="190"/>
      <c r="T244" s="190"/>
      <c r="U244" s="190"/>
      <c r="V244" s="190"/>
      <c r="W244" s="190"/>
      <c r="X244" s="190"/>
      <c r="Y244" s="190"/>
      <c r="Z244" s="190"/>
      <c r="AA244" s="190"/>
      <c r="AB244" s="190"/>
    </row>
    <row r="245" spans="1:28" ht="15">
      <c r="A245" s="190"/>
      <c r="B245" s="190"/>
      <c r="C245" s="190"/>
      <c r="D245" s="190"/>
      <c r="E245" s="190"/>
      <c r="F245" s="190"/>
      <c r="G245" s="190"/>
      <c r="H245" s="190"/>
      <c r="I245" s="190"/>
      <c r="J245" s="190"/>
      <c r="K245" s="190"/>
      <c r="L245" s="190"/>
      <c r="M245" s="190"/>
      <c r="N245" s="190"/>
      <c r="O245" s="190"/>
      <c r="P245" s="190"/>
      <c r="R245" s="190"/>
      <c r="S245" s="190"/>
      <c r="T245" s="190"/>
      <c r="U245" s="190"/>
      <c r="V245" s="190"/>
      <c r="W245" s="190"/>
      <c r="X245" s="190"/>
      <c r="Y245" s="190"/>
      <c r="Z245" s="190"/>
      <c r="AA245" s="190"/>
      <c r="AB245" s="190"/>
    </row>
    <row r="246" spans="1:28" ht="15">
      <c r="A246" s="190"/>
      <c r="B246" s="190"/>
      <c r="C246" s="190"/>
      <c r="D246" s="190"/>
      <c r="E246" s="190"/>
      <c r="F246" s="190"/>
      <c r="G246" s="190"/>
      <c r="H246" s="190"/>
      <c r="I246" s="190"/>
      <c r="J246" s="190"/>
      <c r="K246" s="190"/>
      <c r="L246" s="190"/>
      <c r="M246" s="190"/>
      <c r="N246" s="190"/>
      <c r="O246" s="190"/>
      <c r="P246" s="190"/>
      <c r="R246" s="190"/>
      <c r="S246" s="190"/>
      <c r="T246" s="190"/>
      <c r="U246" s="190"/>
      <c r="V246" s="190"/>
      <c r="W246" s="190"/>
      <c r="X246" s="190"/>
      <c r="Y246" s="190"/>
      <c r="Z246" s="190"/>
      <c r="AA246" s="190"/>
      <c r="AB246" s="190"/>
    </row>
    <row r="247" spans="1:28" ht="15">
      <c r="A247" s="190"/>
      <c r="B247" s="190"/>
      <c r="C247" s="190"/>
      <c r="D247" s="190"/>
      <c r="E247" s="190"/>
      <c r="F247" s="190"/>
      <c r="G247" s="190"/>
      <c r="H247" s="190"/>
      <c r="I247" s="190"/>
      <c r="J247" s="190"/>
      <c r="K247" s="190"/>
      <c r="L247" s="190"/>
      <c r="M247" s="190"/>
      <c r="N247" s="190"/>
      <c r="O247" s="190"/>
      <c r="P247" s="190"/>
      <c r="R247" s="190"/>
      <c r="S247" s="190"/>
      <c r="T247" s="190"/>
      <c r="U247" s="190"/>
      <c r="V247" s="190"/>
      <c r="W247" s="190"/>
      <c r="X247" s="190"/>
      <c r="Y247" s="190"/>
      <c r="Z247" s="190"/>
      <c r="AA247" s="190"/>
      <c r="AB247" s="190"/>
    </row>
    <row r="248" spans="1:28" ht="15">
      <c r="A248" s="190"/>
      <c r="B248" s="190"/>
      <c r="C248" s="190"/>
      <c r="D248" s="190"/>
      <c r="E248" s="190"/>
      <c r="F248" s="190"/>
      <c r="G248" s="190"/>
      <c r="H248" s="190"/>
      <c r="I248" s="190"/>
      <c r="J248" s="190"/>
      <c r="K248" s="190"/>
      <c r="L248" s="190"/>
      <c r="M248" s="190"/>
      <c r="N248" s="190"/>
      <c r="O248" s="190"/>
      <c r="P248" s="190"/>
      <c r="R248" s="190"/>
      <c r="S248" s="190"/>
      <c r="T248" s="190"/>
      <c r="U248" s="190"/>
      <c r="V248" s="190"/>
      <c r="W248" s="190"/>
      <c r="X248" s="190"/>
      <c r="Y248" s="190"/>
      <c r="Z248" s="190"/>
      <c r="AA248" s="190"/>
      <c r="AB248" s="190"/>
    </row>
    <row r="249" spans="1:28" ht="15">
      <c r="A249" s="190"/>
      <c r="B249" s="190"/>
      <c r="C249" s="190"/>
      <c r="D249" s="190"/>
      <c r="E249" s="190"/>
      <c r="F249" s="190"/>
      <c r="G249" s="190"/>
      <c r="H249" s="190"/>
      <c r="I249" s="190"/>
      <c r="J249" s="190"/>
      <c r="K249" s="190"/>
      <c r="L249" s="190"/>
      <c r="M249" s="190"/>
      <c r="N249" s="190"/>
      <c r="O249" s="190"/>
      <c r="P249" s="190"/>
      <c r="R249" s="190"/>
      <c r="S249" s="190"/>
      <c r="T249" s="190"/>
      <c r="U249" s="190"/>
      <c r="V249" s="190"/>
      <c r="W249" s="190"/>
      <c r="X249" s="190"/>
      <c r="Y249" s="190"/>
      <c r="Z249" s="190"/>
      <c r="AA249" s="190"/>
      <c r="AB249" s="190"/>
    </row>
    <row r="250" spans="1:28" ht="15">
      <c r="A250" s="190"/>
      <c r="B250" s="190"/>
      <c r="C250" s="190"/>
      <c r="D250" s="190"/>
      <c r="E250" s="190"/>
      <c r="F250" s="190"/>
      <c r="G250" s="190"/>
      <c r="H250" s="190"/>
      <c r="I250" s="190"/>
      <c r="J250" s="190"/>
      <c r="K250" s="190"/>
      <c r="L250" s="190"/>
      <c r="M250" s="190"/>
      <c r="N250" s="190"/>
      <c r="O250" s="190"/>
      <c r="P250" s="190"/>
      <c r="R250" s="190"/>
      <c r="S250" s="190"/>
      <c r="T250" s="190"/>
      <c r="U250" s="190"/>
      <c r="V250" s="190"/>
      <c r="W250" s="190"/>
      <c r="X250" s="190"/>
      <c r="Y250" s="190"/>
      <c r="Z250" s="190"/>
      <c r="AA250" s="190"/>
      <c r="AB250" s="190"/>
    </row>
    <row r="251" spans="1:28" ht="15">
      <c r="A251" s="190"/>
      <c r="B251" s="190"/>
      <c r="C251" s="190"/>
      <c r="D251" s="190"/>
      <c r="E251" s="190"/>
      <c r="F251" s="190"/>
      <c r="G251" s="190"/>
      <c r="H251" s="190"/>
      <c r="I251" s="190"/>
      <c r="J251" s="190"/>
      <c r="K251" s="190"/>
      <c r="L251" s="190"/>
      <c r="M251" s="190"/>
      <c r="N251" s="190"/>
      <c r="O251" s="190"/>
      <c r="P251" s="190"/>
      <c r="R251" s="190"/>
      <c r="S251" s="190"/>
      <c r="T251" s="190"/>
      <c r="U251" s="190"/>
      <c r="V251" s="190"/>
      <c r="W251" s="190"/>
      <c r="X251" s="190"/>
      <c r="Y251" s="190"/>
      <c r="Z251" s="190"/>
      <c r="AA251" s="190"/>
      <c r="AB251" s="190"/>
    </row>
    <row r="252" spans="1:28" ht="15">
      <c r="A252" s="190"/>
      <c r="B252" s="190"/>
      <c r="C252" s="190"/>
      <c r="D252" s="190"/>
      <c r="E252" s="190"/>
      <c r="F252" s="190"/>
      <c r="G252" s="190"/>
      <c r="H252" s="190"/>
      <c r="I252" s="190"/>
      <c r="J252" s="190"/>
      <c r="K252" s="190"/>
      <c r="L252" s="190"/>
      <c r="M252" s="190"/>
      <c r="N252" s="190"/>
      <c r="O252" s="190"/>
      <c r="P252" s="190"/>
      <c r="R252" s="190"/>
      <c r="S252" s="190"/>
      <c r="T252" s="190"/>
      <c r="U252" s="190"/>
      <c r="V252" s="190"/>
      <c r="W252" s="190"/>
      <c r="X252" s="190"/>
      <c r="Y252" s="190"/>
      <c r="Z252" s="190"/>
      <c r="AA252" s="190"/>
      <c r="AB252" s="190"/>
    </row>
    <row r="253" spans="1:28" ht="15">
      <c r="A253" s="190"/>
      <c r="B253" s="190"/>
      <c r="C253" s="190"/>
      <c r="D253" s="190"/>
      <c r="E253" s="190"/>
      <c r="F253" s="190"/>
      <c r="G253" s="190"/>
      <c r="H253" s="190"/>
      <c r="I253" s="190"/>
      <c r="J253" s="190"/>
      <c r="K253" s="190"/>
      <c r="L253" s="190"/>
      <c r="M253" s="190"/>
      <c r="N253" s="190"/>
      <c r="O253" s="190"/>
      <c r="P253" s="190"/>
      <c r="R253" s="190"/>
      <c r="S253" s="190"/>
      <c r="T253" s="190"/>
      <c r="U253" s="190"/>
      <c r="V253" s="190"/>
      <c r="W253" s="190"/>
      <c r="X253" s="190"/>
      <c r="Y253" s="190"/>
      <c r="Z253" s="190"/>
      <c r="AA253" s="190"/>
      <c r="AB253" s="190"/>
    </row>
    <row r="254" spans="1:28" ht="15">
      <c r="A254" s="190"/>
      <c r="B254" s="190"/>
      <c r="C254" s="190"/>
      <c r="D254" s="190"/>
      <c r="E254" s="190"/>
      <c r="F254" s="190"/>
      <c r="G254" s="190"/>
      <c r="H254" s="190"/>
      <c r="I254" s="190"/>
      <c r="J254" s="190"/>
      <c r="K254" s="190"/>
      <c r="L254" s="190"/>
      <c r="M254" s="190"/>
      <c r="N254" s="190"/>
      <c r="O254" s="190"/>
      <c r="P254" s="190"/>
      <c r="R254" s="190"/>
      <c r="S254" s="190"/>
      <c r="T254" s="190"/>
      <c r="U254" s="190"/>
      <c r="V254" s="190"/>
      <c r="W254" s="190"/>
      <c r="X254" s="190"/>
      <c r="Y254" s="190"/>
      <c r="Z254" s="190"/>
      <c r="AA254" s="190"/>
      <c r="AB254" s="190"/>
    </row>
    <row r="255" spans="1:28" ht="15">
      <c r="A255" s="190"/>
      <c r="B255" s="190"/>
      <c r="C255" s="190"/>
      <c r="D255" s="190"/>
      <c r="E255" s="190"/>
      <c r="F255" s="190"/>
      <c r="G255" s="190"/>
      <c r="H255" s="190"/>
      <c r="I255" s="190"/>
      <c r="J255" s="190"/>
      <c r="K255" s="190"/>
      <c r="L255" s="190"/>
      <c r="M255" s="190"/>
      <c r="N255" s="190"/>
      <c r="O255" s="190"/>
      <c r="P255" s="190"/>
      <c r="R255" s="190"/>
      <c r="S255" s="190"/>
      <c r="T255" s="190"/>
      <c r="U255" s="190"/>
      <c r="V255" s="190"/>
      <c r="W255" s="190"/>
      <c r="X255" s="190"/>
      <c r="Y255" s="190"/>
      <c r="Z255" s="190"/>
      <c r="AA255" s="190"/>
      <c r="AB255" s="190"/>
    </row>
    <row r="256" spans="1:28" ht="15">
      <c r="A256" s="190"/>
      <c r="B256" s="190"/>
      <c r="C256" s="190"/>
      <c r="D256" s="190"/>
      <c r="E256" s="190"/>
      <c r="F256" s="190"/>
      <c r="G256" s="190"/>
      <c r="H256" s="190"/>
      <c r="I256" s="190"/>
      <c r="J256" s="190"/>
      <c r="K256" s="190"/>
      <c r="L256" s="190"/>
      <c r="M256" s="190"/>
      <c r="N256" s="190"/>
      <c r="O256" s="190"/>
      <c r="P256" s="190"/>
      <c r="R256" s="190"/>
      <c r="S256" s="190"/>
      <c r="T256" s="190"/>
      <c r="U256" s="190"/>
      <c r="V256" s="190"/>
      <c r="W256" s="190"/>
      <c r="X256" s="190"/>
      <c r="Y256" s="190"/>
      <c r="Z256" s="190"/>
      <c r="AA256" s="190"/>
      <c r="AB256" s="190"/>
    </row>
    <row r="257" spans="1:28" ht="15">
      <c r="A257" s="190"/>
      <c r="B257" s="190"/>
      <c r="C257" s="190"/>
      <c r="D257" s="190"/>
      <c r="E257" s="190"/>
      <c r="F257" s="190"/>
      <c r="G257" s="190"/>
      <c r="H257" s="190"/>
      <c r="I257" s="190"/>
      <c r="J257" s="190"/>
      <c r="K257" s="190"/>
      <c r="L257" s="190"/>
      <c r="M257" s="190"/>
      <c r="N257" s="190"/>
      <c r="O257" s="190"/>
      <c r="P257" s="190"/>
      <c r="R257" s="190"/>
      <c r="S257" s="190"/>
      <c r="T257" s="190"/>
      <c r="U257" s="190"/>
      <c r="V257" s="190"/>
      <c r="W257" s="190"/>
      <c r="X257" s="190"/>
      <c r="Y257" s="190"/>
      <c r="Z257" s="190"/>
      <c r="AA257" s="190"/>
      <c r="AB257" s="190"/>
    </row>
    <row r="258" spans="1:28" ht="15">
      <c r="A258" s="190"/>
      <c r="B258" s="190"/>
      <c r="C258" s="190"/>
      <c r="D258" s="190"/>
      <c r="E258" s="190"/>
      <c r="F258" s="190"/>
      <c r="G258" s="190"/>
      <c r="H258" s="190"/>
      <c r="I258" s="190"/>
      <c r="J258" s="190"/>
      <c r="K258" s="190"/>
      <c r="L258" s="190"/>
      <c r="M258" s="190"/>
      <c r="N258" s="190"/>
      <c r="O258" s="190"/>
      <c r="P258" s="190"/>
      <c r="R258" s="190"/>
      <c r="S258" s="190"/>
      <c r="T258" s="190"/>
      <c r="U258" s="190"/>
      <c r="V258" s="190"/>
      <c r="W258" s="190"/>
      <c r="X258" s="190"/>
      <c r="Y258" s="190"/>
      <c r="Z258" s="190"/>
      <c r="AA258" s="190"/>
      <c r="AB258" s="190"/>
    </row>
    <row r="259" spans="1:28" ht="15">
      <c r="A259" s="190"/>
      <c r="B259" s="190"/>
      <c r="C259" s="190"/>
      <c r="D259" s="190"/>
      <c r="E259" s="190"/>
      <c r="F259" s="190"/>
      <c r="G259" s="190"/>
      <c r="H259" s="190"/>
      <c r="I259" s="190"/>
      <c r="J259" s="190"/>
      <c r="K259" s="190"/>
      <c r="L259" s="190"/>
      <c r="M259" s="190"/>
      <c r="N259" s="190"/>
      <c r="O259" s="190"/>
      <c r="P259" s="190"/>
      <c r="R259" s="190"/>
      <c r="S259" s="190"/>
      <c r="T259" s="190"/>
      <c r="U259" s="190"/>
      <c r="V259" s="190"/>
      <c r="W259" s="190"/>
      <c r="X259" s="190"/>
      <c r="Y259" s="190"/>
      <c r="Z259" s="190"/>
      <c r="AA259" s="190"/>
      <c r="AB259" s="190"/>
    </row>
    <row r="260" spans="1:28" ht="15">
      <c r="A260" s="190"/>
      <c r="B260" s="190"/>
      <c r="C260" s="190"/>
      <c r="D260" s="190"/>
      <c r="E260" s="190"/>
      <c r="F260" s="190"/>
      <c r="G260" s="190"/>
      <c r="H260" s="190"/>
      <c r="I260" s="190"/>
      <c r="J260" s="190"/>
      <c r="K260" s="190"/>
      <c r="L260" s="190"/>
      <c r="M260" s="190"/>
      <c r="N260" s="190"/>
      <c r="O260" s="190"/>
      <c r="P260" s="190"/>
      <c r="R260" s="190"/>
      <c r="S260" s="190"/>
      <c r="T260" s="190"/>
      <c r="U260" s="190"/>
      <c r="V260" s="190"/>
      <c r="W260" s="190"/>
      <c r="X260" s="190"/>
      <c r="Y260" s="190"/>
      <c r="Z260" s="190"/>
      <c r="AA260" s="190"/>
      <c r="AB260" s="190"/>
    </row>
    <row r="261" spans="1:28" ht="15">
      <c r="A261" s="190"/>
      <c r="B261" s="190"/>
      <c r="C261" s="190"/>
      <c r="D261" s="190"/>
      <c r="E261" s="190"/>
      <c r="F261" s="190"/>
      <c r="G261" s="190"/>
      <c r="H261" s="190"/>
      <c r="I261" s="190"/>
      <c r="J261" s="190"/>
      <c r="K261" s="190"/>
      <c r="L261" s="190"/>
      <c r="M261" s="190"/>
      <c r="N261" s="190"/>
      <c r="O261" s="190"/>
      <c r="P261" s="190"/>
      <c r="R261" s="190"/>
      <c r="S261" s="190"/>
      <c r="T261" s="190"/>
      <c r="U261" s="190"/>
      <c r="V261" s="190"/>
      <c r="W261" s="190"/>
      <c r="X261" s="190"/>
      <c r="Y261" s="190"/>
      <c r="Z261" s="190"/>
      <c r="AA261" s="190"/>
      <c r="AB261" s="190"/>
    </row>
    <row r="262" spans="1:28" ht="15">
      <c r="A262" s="190"/>
      <c r="B262" s="190"/>
      <c r="C262" s="190"/>
      <c r="D262" s="190"/>
      <c r="E262" s="190"/>
      <c r="F262" s="190"/>
      <c r="G262" s="190"/>
      <c r="H262" s="190"/>
      <c r="I262" s="190"/>
      <c r="J262" s="190"/>
      <c r="K262" s="190"/>
      <c r="L262" s="190"/>
      <c r="M262" s="190"/>
      <c r="N262" s="190"/>
      <c r="O262" s="190"/>
      <c r="P262" s="190"/>
      <c r="R262" s="190"/>
      <c r="S262" s="190"/>
      <c r="T262" s="190"/>
      <c r="U262" s="190"/>
      <c r="V262" s="190"/>
      <c r="W262" s="190"/>
      <c r="X262" s="190"/>
      <c r="Y262" s="190"/>
      <c r="Z262" s="190"/>
      <c r="AA262" s="190"/>
      <c r="AB262" s="190"/>
    </row>
    <row r="263" spans="1:28" ht="15">
      <c r="A263" s="190"/>
      <c r="B263" s="190"/>
      <c r="C263" s="190"/>
      <c r="D263" s="190"/>
      <c r="E263" s="190"/>
      <c r="F263" s="190"/>
      <c r="G263" s="190"/>
      <c r="H263" s="190"/>
      <c r="I263" s="190"/>
      <c r="J263" s="190"/>
      <c r="K263" s="190"/>
      <c r="L263" s="190"/>
      <c r="M263" s="190"/>
      <c r="N263" s="190"/>
      <c r="O263" s="190"/>
      <c r="P263" s="190"/>
      <c r="R263" s="190"/>
      <c r="S263" s="190"/>
      <c r="T263" s="190"/>
      <c r="U263" s="190"/>
      <c r="V263" s="190"/>
      <c r="W263" s="190"/>
      <c r="X263" s="190"/>
      <c r="Y263" s="190"/>
      <c r="Z263" s="190"/>
      <c r="AA263" s="190"/>
      <c r="AB263" s="190"/>
    </row>
    <row r="264" spans="1:28" ht="15">
      <c r="A264" s="190"/>
      <c r="B264" s="190"/>
      <c r="C264" s="190"/>
      <c r="D264" s="190"/>
      <c r="E264" s="190"/>
      <c r="F264" s="190"/>
      <c r="G264" s="190"/>
      <c r="H264" s="190"/>
      <c r="I264" s="190"/>
      <c r="J264" s="190"/>
      <c r="K264" s="190"/>
      <c r="L264" s="190"/>
      <c r="M264" s="190"/>
      <c r="N264" s="190"/>
      <c r="O264" s="190"/>
      <c r="P264" s="190"/>
      <c r="R264" s="190"/>
      <c r="S264" s="190"/>
      <c r="T264" s="190"/>
      <c r="U264" s="190"/>
      <c r="V264" s="190"/>
      <c r="W264" s="190"/>
      <c r="X264" s="190"/>
      <c r="Y264" s="190"/>
      <c r="Z264" s="190"/>
      <c r="AA264" s="190"/>
      <c r="AB264" s="190"/>
    </row>
    <row r="265" spans="1:28" ht="15">
      <c r="A265" s="190"/>
      <c r="B265" s="190"/>
      <c r="C265" s="190"/>
      <c r="D265" s="190"/>
      <c r="E265" s="190"/>
      <c r="F265" s="190"/>
      <c r="G265" s="190"/>
      <c r="H265" s="190"/>
      <c r="I265" s="190"/>
      <c r="J265" s="190"/>
      <c r="K265" s="190"/>
      <c r="L265" s="190"/>
      <c r="M265" s="190"/>
      <c r="N265" s="190"/>
      <c r="O265" s="190"/>
      <c r="P265" s="190"/>
      <c r="R265" s="190"/>
      <c r="S265" s="190"/>
      <c r="T265" s="190"/>
      <c r="U265" s="190"/>
      <c r="V265" s="190"/>
      <c r="W265" s="190"/>
      <c r="X265" s="190"/>
      <c r="Y265" s="190"/>
      <c r="Z265" s="190"/>
      <c r="AA265" s="190"/>
      <c r="AB265" s="190"/>
    </row>
    <row r="266" spans="1:28" ht="15">
      <c r="A266" s="190"/>
      <c r="B266" s="190"/>
      <c r="C266" s="190"/>
      <c r="D266" s="190"/>
      <c r="E266" s="190"/>
      <c r="F266" s="190"/>
      <c r="G266" s="190"/>
      <c r="H266" s="190"/>
      <c r="I266" s="190"/>
      <c r="J266" s="190"/>
      <c r="K266" s="190"/>
      <c r="L266" s="190"/>
      <c r="M266" s="190"/>
      <c r="N266" s="190"/>
      <c r="O266" s="190"/>
      <c r="P266" s="190"/>
      <c r="R266" s="190"/>
      <c r="S266" s="190"/>
      <c r="T266" s="190"/>
      <c r="U266" s="190"/>
      <c r="V266" s="190"/>
      <c r="W266" s="190"/>
      <c r="X266" s="190"/>
      <c r="Y266" s="190"/>
      <c r="Z266" s="190"/>
      <c r="AA266" s="190"/>
      <c r="AB266" s="190"/>
    </row>
    <row r="267" spans="1:28" ht="15">
      <c r="A267" s="190"/>
      <c r="B267" s="190"/>
      <c r="C267" s="190"/>
      <c r="D267" s="190"/>
      <c r="E267" s="190"/>
      <c r="F267" s="190"/>
      <c r="G267" s="190"/>
      <c r="H267" s="190"/>
      <c r="I267" s="190"/>
      <c r="J267" s="190"/>
      <c r="K267" s="190"/>
      <c r="L267" s="190"/>
      <c r="M267" s="190"/>
      <c r="N267" s="190"/>
      <c r="O267" s="190"/>
      <c r="P267" s="190"/>
      <c r="R267" s="190"/>
      <c r="S267" s="190"/>
      <c r="T267" s="190"/>
      <c r="U267" s="190"/>
      <c r="V267" s="190"/>
      <c r="W267" s="190"/>
      <c r="X267" s="190"/>
      <c r="Y267" s="190"/>
      <c r="Z267" s="190"/>
      <c r="AA267" s="190"/>
      <c r="AB267" s="190"/>
    </row>
    <row r="268" spans="1:28" ht="15">
      <c r="A268" s="190"/>
      <c r="B268" s="190"/>
      <c r="C268" s="190"/>
      <c r="D268" s="190"/>
      <c r="E268" s="190"/>
      <c r="F268" s="190"/>
      <c r="G268" s="190"/>
      <c r="H268" s="190"/>
      <c r="I268" s="190"/>
      <c r="J268" s="190"/>
      <c r="K268" s="190"/>
      <c r="L268" s="190"/>
      <c r="M268" s="190"/>
      <c r="N268" s="190"/>
      <c r="O268" s="190"/>
      <c r="P268" s="190"/>
      <c r="R268" s="190"/>
      <c r="S268" s="190"/>
      <c r="T268" s="190"/>
      <c r="U268" s="190"/>
      <c r="V268" s="190"/>
      <c r="W268" s="190"/>
      <c r="X268" s="190"/>
      <c r="Y268" s="190"/>
      <c r="Z268" s="190"/>
      <c r="AA268" s="190"/>
      <c r="AB268" s="190"/>
    </row>
    <row r="269" spans="1:28" ht="15">
      <c r="A269" s="190"/>
      <c r="B269" s="190"/>
      <c r="C269" s="190"/>
      <c r="D269" s="190"/>
      <c r="E269" s="190"/>
      <c r="F269" s="190"/>
      <c r="G269" s="190"/>
      <c r="H269" s="190"/>
      <c r="I269" s="190"/>
      <c r="J269" s="190"/>
      <c r="K269" s="190"/>
      <c r="L269" s="190"/>
      <c r="M269" s="190"/>
      <c r="N269" s="190"/>
      <c r="O269" s="190"/>
      <c r="P269" s="190"/>
      <c r="R269" s="190"/>
      <c r="S269" s="190"/>
      <c r="T269" s="190"/>
      <c r="U269" s="190"/>
      <c r="V269" s="190"/>
      <c r="W269" s="190"/>
      <c r="X269" s="190"/>
      <c r="Y269" s="190"/>
      <c r="Z269" s="190"/>
      <c r="AA269" s="190"/>
      <c r="AB269" s="190"/>
    </row>
    <row r="270" spans="1:28" ht="15">
      <c r="A270" s="190"/>
      <c r="B270" s="190"/>
      <c r="C270" s="190"/>
      <c r="D270" s="190"/>
      <c r="E270" s="190"/>
      <c r="F270" s="190"/>
      <c r="G270" s="190"/>
      <c r="H270" s="190"/>
      <c r="I270" s="190"/>
      <c r="J270" s="190"/>
      <c r="K270" s="190"/>
      <c r="L270" s="190"/>
      <c r="M270" s="190"/>
      <c r="N270" s="190"/>
      <c r="O270" s="190"/>
      <c r="P270" s="190"/>
      <c r="R270" s="190"/>
      <c r="S270" s="190"/>
      <c r="T270" s="190"/>
      <c r="U270" s="190"/>
      <c r="V270" s="190"/>
      <c r="W270" s="190"/>
      <c r="X270" s="190"/>
      <c r="Y270" s="190"/>
      <c r="Z270" s="190"/>
      <c r="AA270" s="190"/>
      <c r="AB270" s="190"/>
    </row>
    <row r="271" spans="1:28" ht="15">
      <c r="A271" s="190"/>
      <c r="B271" s="190"/>
      <c r="C271" s="190"/>
      <c r="D271" s="190"/>
      <c r="E271" s="190"/>
      <c r="F271" s="190"/>
      <c r="G271" s="190"/>
      <c r="H271" s="190"/>
      <c r="I271" s="190"/>
      <c r="J271" s="190"/>
      <c r="K271" s="190"/>
      <c r="L271" s="190"/>
      <c r="M271" s="190"/>
      <c r="N271" s="190"/>
      <c r="O271" s="190"/>
      <c r="P271" s="190"/>
      <c r="R271" s="190"/>
      <c r="S271" s="190"/>
      <c r="T271" s="190"/>
      <c r="U271" s="190"/>
      <c r="V271" s="190"/>
      <c r="W271" s="190"/>
      <c r="X271" s="190"/>
      <c r="Y271" s="190"/>
      <c r="Z271" s="190"/>
      <c r="AA271" s="190"/>
      <c r="AB271" s="190"/>
    </row>
    <row r="272" spans="1:28" ht="15">
      <c r="A272" s="190"/>
      <c r="B272" s="190"/>
      <c r="C272" s="190"/>
      <c r="D272" s="190"/>
      <c r="E272" s="190"/>
      <c r="F272" s="190"/>
      <c r="G272" s="190"/>
      <c r="H272" s="190"/>
      <c r="I272" s="190"/>
      <c r="J272" s="190"/>
      <c r="K272" s="190"/>
      <c r="L272" s="190"/>
      <c r="M272" s="190"/>
      <c r="N272" s="190"/>
      <c r="O272" s="190"/>
      <c r="P272" s="190"/>
      <c r="R272" s="190"/>
      <c r="S272" s="190"/>
      <c r="T272" s="190"/>
      <c r="U272" s="190"/>
      <c r="V272" s="190"/>
      <c r="W272" s="190"/>
      <c r="X272" s="190"/>
      <c r="Y272" s="190"/>
      <c r="Z272" s="190"/>
      <c r="AA272" s="190"/>
      <c r="AB272" s="190"/>
    </row>
    <row r="273" spans="1:28" ht="15">
      <c r="A273" s="190"/>
      <c r="B273" s="190"/>
      <c r="C273" s="190"/>
      <c r="D273" s="190"/>
      <c r="E273" s="190"/>
      <c r="F273" s="190"/>
      <c r="G273" s="190"/>
      <c r="H273" s="190"/>
      <c r="I273" s="190"/>
      <c r="J273" s="190"/>
      <c r="K273" s="190"/>
      <c r="L273" s="190"/>
      <c r="M273" s="190"/>
      <c r="N273" s="190"/>
      <c r="O273" s="190"/>
      <c r="P273" s="190"/>
      <c r="R273" s="190"/>
      <c r="S273" s="190"/>
      <c r="T273" s="190"/>
      <c r="U273" s="190"/>
      <c r="V273" s="190"/>
      <c r="W273" s="190"/>
      <c r="X273" s="190"/>
      <c r="Y273" s="190"/>
      <c r="Z273" s="190"/>
      <c r="AA273" s="190"/>
      <c r="AB273" s="190"/>
    </row>
    <row r="274" spans="1:28" ht="15">
      <c r="A274" s="190"/>
      <c r="B274" s="190"/>
      <c r="C274" s="190"/>
      <c r="D274" s="190"/>
      <c r="E274" s="190"/>
      <c r="F274" s="190"/>
      <c r="G274" s="190"/>
      <c r="H274" s="190"/>
      <c r="I274" s="190"/>
      <c r="J274" s="190"/>
      <c r="K274" s="190"/>
      <c r="L274" s="190"/>
      <c r="M274" s="190"/>
      <c r="N274" s="190"/>
      <c r="O274" s="190"/>
      <c r="P274" s="190"/>
      <c r="R274" s="190"/>
      <c r="S274" s="190"/>
      <c r="T274" s="190"/>
      <c r="U274" s="190"/>
      <c r="V274" s="190"/>
      <c r="W274" s="190"/>
      <c r="X274" s="190"/>
      <c r="Y274" s="190"/>
      <c r="Z274" s="190"/>
      <c r="AA274" s="190"/>
      <c r="AB274" s="190"/>
    </row>
    <row r="275" spans="1:28" ht="15">
      <c r="A275" s="190"/>
      <c r="B275" s="190"/>
      <c r="C275" s="190"/>
      <c r="D275" s="190"/>
      <c r="E275" s="190"/>
      <c r="F275" s="190"/>
      <c r="G275" s="190"/>
      <c r="H275" s="190"/>
      <c r="I275" s="190"/>
      <c r="J275" s="190"/>
      <c r="K275" s="190"/>
      <c r="L275" s="190"/>
      <c r="M275" s="190"/>
      <c r="N275" s="190"/>
      <c r="O275" s="190"/>
      <c r="P275" s="190"/>
      <c r="R275" s="190"/>
      <c r="S275" s="190"/>
      <c r="T275" s="190"/>
      <c r="U275" s="190"/>
      <c r="V275" s="190"/>
      <c r="W275" s="190"/>
      <c r="X275" s="190"/>
      <c r="Y275" s="190"/>
      <c r="Z275" s="190"/>
      <c r="AA275" s="190"/>
      <c r="AB275" s="190"/>
    </row>
    <row r="276" spans="1:28" ht="15">
      <c r="A276" s="190"/>
      <c r="B276" s="190"/>
      <c r="C276" s="190"/>
      <c r="D276" s="190"/>
      <c r="E276" s="190"/>
      <c r="F276" s="190"/>
      <c r="G276" s="190"/>
      <c r="H276" s="190"/>
      <c r="I276" s="190"/>
      <c r="J276" s="190"/>
      <c r="K276" s="190"/>
      <c r="L276" s="190"/>
      <c r="M276" s="190"/>
      <c r="N276" s="190"/>
      <c r="O276" s="190"/>
      <c r="P276" s="190"/>
      <c r="R276" s="190"/>
      <c r="S276" s="190"/>
      <c r="T276" s="190"/>
      <c r="U276" s="190"/>
      <c r="V276" s="190"/>
      <c r="W276" s="190"/>
      <c r="X276" s="190"/>
      <c r="Y276" s="190"/>
      <c r="Z276" s="190"/>
      <c r="AA276" s="190"/>
      <c r="AB276" s="190"/>
    </row>
    <row r="277" spans="1:28" ht="15">
      <c r="A277" s="190"/>
      <c r="B277" s="190"/>
      <c r="C277" s="190"/>
      <c r="D277" s="190"/>
      <c r="E277" s="190"/>
      <c r="F277" s="190"/>
      <c r="G277" s="190"/>
      <c r="H277" s="190"/>
      <c r="I277" s="190"/>
      <c r="J277" s="190"/>
      <c r="K277" s="190"/>
      <c r="L277" s="190"/>
      <c r="M277" s="190"/>
      <c r="N277" s="190"/>
      <c r="O277" s="190"/>
      <c r="P277" s="190"/>
      <c r="R277" s="190"/>
      <c r="S277" s="190"/>
      <c r="T277" s="190"/>
      <c r="U277" s="190"/>
      <c r="V277" s="190"/>
      <c r="W277" s="190"/>
      <c r="X277" s="190"/>
      <c r="Y277" s="190"/>
      <c r="Z277" s="190"/>
      <c r="AA277" s="190"/>
      <c r="AB277" s="190"/>
    </row>
    <row r="278" spans="1:28" ht="15">
      <c r="A278" s="190"/>
      <c r="B278" s="190"/>
      <c r="C278" s="190"/>
      <c r="D278" s="190"/>
      <c r="E278" s="190"/>
      <c r="F278" s="190"/>
      <c r="G278" s="190"/>
      <c r="H278" s="190"/>
      <c r="I278" s="190"/>
      <c r="J278" s="190"/>
      <c r="K278" s="190"/>
      <c r="L278" s="190"/>
      <c r="M278" s="190"/>
      <c r="N278" s="190"/>
      <c r="O278" s="190"/>
      <c r="P278" s="190"/>
      <c r="R278" s="190"/>
      <c r="S278" s="190"/>
      <c r="T278" s="190"/>
      <c r="U278" s="190"/>
      <c r="V278" s="190"/>
      <c r="W278" s="190"/>
      <c r="X278" s="190"/>
      <c r="Y278" s="190"/>
      <c r="Z278" s="190"/>
      <c r="AA278" s="190"/>
      <c r="AB278" s="190"/>
    </row>
    <row r="279" spans="1:28" ht="15">
      <c r="A279" s="190"/>
      <c r="B279" s="190"/>
      <c r="C279" s="190"/>
      <c r="D279" s="190"/>
      <c r="E279" s="190"/>
      <c r="F279" s="190"/>
      <c r="G279" s="190"/>
      <c r="H279" s="190"/>
      <c r="I279" s="190"/>
      <c r="J279" s="190"/>
      <c r="K279" s="190"/>
      <c r="L279" s="190"/>
      <c r="M279" s="190"/>
      <c r="N279" s="190"/>
      <c r="O279" s="190"/>
      <c r="P279" s="190"/>
      <c r="R279" s="190"/>
      <c r="S279" s="190"/>
      <c r="T279" s="190"/>
      <c r="U279" s="190"/>
      <c r="V279" s="190"/>
      <c r="W279" s="190"/>
      <c r="X279" s="190"/>
      <c r="Y279" s="190"/>
      <c r="Z279" s="190"/>
      <c r="AA279" s="190"/>
      <c r="AB279" s="190"/>
    </row>
    <row r="280" spans="1:28" ht="15">
      <c r="A280" s="190"/>
      <c r="B280" s="190"/>
      <c r="C280" s="190"/>
      <c r="D280" s="190"/>
      <c r="E280" s="190"/>
      <c r="F280" s="190"/>
      <c r="G280" s="190"/>
      <c r="H280" s="190"/>
      <c r="I280" s="190"/>
      <c r="J280" s="190"/>
      <c r="K280" s="190"/>
      <c r="L280" s="190"/>
      <c r="M280" s="190"/>
      <c r="N280" s="190"/>
      <c r="O280" s="190"/>
      <c r="P280" s="190"/>
      <c r="R280" s="190"/>
      <c r="S280" s="190"/>
      <c r="T280" s="190"/>
      <c r="U280" s="190"/>
      <c r="V280" s="190"/>
      <c r="W280" s="190"/>
      <c r="X280" s="190"/>
      <c r="Y280" s="190"/>
      <c r="Z280" s="190"/>
      <c r="AA280" s="190"/>
      <c r="AB280" s="190"/>
    </row>
    <row r="281" spans="1:28" ht="15">
      <c r="A281" s="190"/>
      <c r="B281" s="190"/>
      <c r="C281" s="190"/>
      <c r="D281" s="190"/>
      <c r="E281" s="190"/>
      <c r="F281" s="190"/>
      <c r="G281" s="190"/>
      <c r="H281" s="190"/>
      <c r="I281" s="190"/>
      <c r="J281" s="190"/>
      <c r="K281" s="190"/>
      <c r="L281" s="190"/>
      <c r="M281" s="190"/>
      <c r="N281" s="190"/>
      <c r="O281" s="190"/>
      <c r="P281" s="190"/>
      <c r="R281" s="190"/>
      <c r="S281" s="190"/>
      <c r="T281" s="190"/>
      <c r="U281" s="190"/>
      <c r="V281" s="190"/>
      <c r="W281" s="190"/>
      <c r="X281" s="190"/>
      <c r="Y281" s="190"/>
      <c r="Z281" s="190"/>
      <c r="AA281" s="190"/>
      <c r="AB281" s="190"/>
    </row>
    <row r="282" spans="1:28" ht="15">
      <c r="A282" s="190"/>
      <c r="B282" s="190"/>
      <c r="C282" s="190"/>
      <c r="D282" s="190"/>
      <c r="E282" s="190"/>
      <c r="F282" s="190"/>
      <c r="G282" s="190"/>
      <c r="H282" s="190"/>
      <c r="I282" s="190"/>
      <c r="J282" s="190"/>
      <c r="K282" s="190"/>
      <c r="L282" s="190"/>
      <c r="M282" s="190"/>
      <c r="N282" s="190"/>
      <c r="O282" s="190"/>
      <c r="P282" s="190"/>
      <c r="R282" s="190"/>
      <c r="S282" s="190"/>
      <c r="T282" s="190"/>
      <c r="U282" s="190"/>
      <c r="V282" s="190"/>
      <c r="W282" s="190"/>
      <c r="X282" s="190"/>
      <c r="Y282" s="190"/>
      <c r="Z282" s="190"/>
      <c r="AA282" s="190"/>
      <c r="AB282" s="190"/>
    </row>
    <row r="283" spans="1:28" ht="15">
      <c r="A283" s="190"/>
      <c r="B283" s="190"/>
      <c r="C283" s="190"/>
      <c r="D283" s="190"/>
      <c r="E283" s="190"/>
      <c r="F283" s="190"/>
      <c r="G283" s="190"/>
      <c r="H283" s="190"/>
      <c r="I283" s="190"/>
      <c r="J283" s="190"/>
      <c r="K283" s="190"/>
      <c r="L283" s="190"/>
      <c r="M283" s="190"/>
      <c r="N283" s="190"/>
      <c r="O283" s="190"/>
      <c r="P283" s="190"/>
      <c r="R283" s="190"/>
      <c r="S283" s="190"/>
      <c r="T283" s="190"/>
      <c r="U283" s="190"/>
      <c r="V283" s="190"/>
      <c r="W283" s="190"/>
      <c r="X283" s="190"/>
      <c r="Y283" s="190"/>
      <c r="Z283" s="190"/>
      <c r="AA283" s="190"/>
      <c r="AB283" s="190"/>
    </row>
    <row r="284" spans="1:28" ht="15">
      <c r="A284" s="190"/>
      <c r="B284" s="190"/>
      <c r="C284" s="190"/>
      <c r="D284" s="190"/>
      <c r="E284" s="190"/>
      <c r="F284" s="190"/>
      <c r="G284" s="190"/>
      <c r="H284" s="190"/>
      <c r="I284" s="190"/>
      <c r="J284" s="190"/>
      <c r="K284" s="190"/>
      <c r="L284" s="190"/>
      <c r="M284" s="190"/>
      <c r="N284" s="190"/>
      <c r="O284" s="190"/>
      <c r="P284" s="190"/>
      <c r="R284" s="190"/>
      <c r="S284" s="190"/>
      <c r="T284" s="190"/>
      <c r="U284" s="190"/>
      <c r="V284" s="190"/>
      <c r="W284" s="190"/>
      <c r="X284" s="190"/>
      <c r="Y284" s="190"/>
      <c r="Z284" s="190"/>
      <c r="AA284" s="190"/>
      <c r="AB284" s="190"/>
    </row>
    <row r="285" spans="1:28" ht="15">
      <c r="A285" s="190"/>
      <c r="B285" s="190"/>
      <c r="C285" s="190"/>
      <c r="D285" s="190"/>
      <c r="E285" s="190"/>
      <c r="F285" s="190"/>
      <c r="G285" s="190"/>
      <c r="H285" s="190"/>
      <c r="I285" s="190"/>
      <c r="J285" s="190"/>
      <c r="K285" s="190"/>
      <c r="L285" s="190"/>
      <c r="M285" s="190"/>
      <c r="N285" s="190"/>
      <c r="O285" s="190"/>
      <c r="P285" s="190"/>
      <c r="R285" s="190"/>
      <c r="S285" s="190"/>
      <c r="T285" s="190"/>
      <c r="U285" s="190"/>
      <c r="V285" s="190"/>
      <c r="W285" s="190"/>
      <c r="X285" s="190"/>
      <c r="Y285" s="190"/>
      <c r="Z285" s="190"/>
      <c r="AA285" s="190"/>
      <c r="AB285" s="190"/>
    </row>
    <row r="286" spans="1:28" ht="15">
      <c r="A286" s="190"/>
      <c r="B286" s="190"/>
      <c r="C286" s="190"/>
      <c r="D286" s="190"/>
      <c r="E286" s="190"/>
      <c r="F286" s="190"/>
      <c r="G286" s="190"/>
      <c r="H286" s="190"/>
      <c r="I286" s="190"/>
      <c r="J286" s="190"/>
      <c r="K286" s="190"/>
      <c r="L286" s="190"/>
      <c r="M286" s="190"/>
      <c r="N286" s="190"/>
      <c r="O286" s="190"/>
      <c r="P286" s="190"/>
      <c r="R286" s="190"/>
      <c r="S286" s="190"/>
      <c r="T286" s="190"/>
      <c r="U286" s="190"/>
      <c r="V286" s="190"/>
      <c r="W286" s="190"/>
      <c r="X286" s="190"/>
      <c r="Y286" s="190"/>
      <c r="Z286" s="190"/>
      <c r="AA286" s="190"/>
      <c r="AB286" s="190"/>
    </row>
    <row r="287" spans="1:28" ht="15">
      <c r="A287" s="190"/>
      <c r="B287" s="190"/>
      <c r="C287" s="190"/>
      <c r="D287" s="190"/>
      <c r="E287" s="190"/>
      <c r="F287" s="190"/>
      <c r="G287" s="190"/>
      <c r="H287" s="190"/>
      <c r="I287" s="190"/>
      <c r="J287" s="190"/>
      <c r="K287" s="190"/>
      <c r="L287" s="190"/>
      <c r="M287" s="190"/>
      <c r="N287" s="190"/>
      <c r="O287" s="190"/>
      <c r="P287" s="190"/>
      <c r="R287" s="190"/>
      <c r="S287" s="190"/>
      <c r="T287" s="190"/>
      <c r="U287" s="190"/>
      <c r="V287" s="190"/>
      <c r="W287" s="190"/>
      <c r="X287" s="190"/>
      <c r="Y287" s="190"/>
      <c r="Z287" s="190"/>
      <c r="AA287" s="190"/>
      <c r="AB287" s="190"/>
    </row>
    <row r="288" spans="1:28" ht="15">
      <c r="A288" s="190"/>
      <c r="B288" s="190"/>
      <c r="C288" s="190"/>
      <c r="D288" s="190"/>
      <c r="E288" s="190"/>
      <c r="F288" s="190"/>
      <c r="G288" s="190"/>
      <c r="H288" s="190"/>
      <c r="I288" s="190"/>
      <c r="J288" s="190"/>
      <c r="K288" s="190"/>
      <c r="L288" s="190"/>
      <c r="M288" s="190"/>
      <c r="N288" s="190"/>
      <c r="O288" s="190"/>
      <c r="P288" s="190"/>
      <c r="R288" s="190"/>
      <c r="S288" s="190"/>
      <c r="T288" s="190"/>
      <c r="U288" s="190"/>
      <c r="V288" s="190"/>
      <c r="W288" s="190"/>
      <c r="X288" s="190"/>
      <c r="Y288" s="190"/>
      <c r="Z288" s="190"/>
      <c r="AA288" s="190"/>
      <c r="AB288" s="190"/>
    </row>
    <row r="289" spans="1:28" ht="15">
      <c r="A289" s="190"/>
      <c r="B289" s="190"/>
      <c r="C289" s="190"/>
      <c r="D289" s="190"/>
      <c r="E289" s="190"/>
      <c r="F289" s="190"/>
      <c r="G289" s="190"/>
      <c r="H289" s="190"/>
      <c r="I289" s="190"/>
      <c r="J289" s="190"/>
      <c r="K289" s="190"/>
      <c r="L289" s="190"/>
      <c r="M289" s="190"/>
      <c r="N289" s="190"/>
      <c r="O289" s="190"/>
      <c r="P289" s="190"/>
      <c r="R289" s="190"/>
      <c r="S289" s="190"/>
      <c r="T289" s="190"/>
      <c r="U289" s="190"/>
      <c r="V289" s="190"/>
      <c r="W289" s="190"/>
      <c r="X289" s="190"/>
      <c r="Y289" s="190"/>
      <c r="Z289" s="190"/>
      <c r="AA289" s="190"/>
      <c r="AB289" s="190"/>
    </row>
    <row r="290" spans="1:28" ht="15">
      <c r="A290" s="190"/>
      <c r="B290" s="190"/>
      <c r="C290" s="190"/>
      <c r="D290" s="190"/>
      <c r="E290" s="190"/>
      <c r="F290" s="190"/>
      <c r="G290" s="190"/>
      <c r="H290" s="190"/>
      <c r="I290" s="190"/>
      <c r="J290" s="190"/>
      <c r="K290" s="190"/>
      <c r="L290" s="190"/>
      <c r="M290" s="190"/>
      <c r="N290" s="190"/>
      <c r="O290" s="190"/>
      <c r="P290" s="190"/>
      <c r="R290" s="190"/>
      <c r="S290" s="190"/>
      <c r="T290" s="190"/>
      <c r="U290" s="190"/>
      <c r="V290" s="190"/>
      <c r="W290" s="190"/>
      <c r="X290" s="190"/>
      <c r="Y290" s="190"/>
      <c r="Z290" s="190"/>
      <c r="AA290" s="190"/>
      <c r="AB290" s="190"/>
    </row>
    <row r="291" spans="1:28" ht="15">
      <c r="A291" s="190"/>
      <c r="B291" s="190"/>
      <c r="C291" s="190"/>
      <c r="D291" s="190"/>
      <c r="E291" s="190"/>
      <c r="F291" s="190"/>
      <c r="G291" s="190"/>
      <c r="H291" s="190"/>
      <c r="I291" s="190"/>
      <c r="J291" s="190"/>
      <c r="K291" s="190"/>
      <c r="L291" s="190"/>
      <c r="M291" s="190"/>
      <c r="N291" s="190"/>
      <c r="O291" s="190"/>
      <c r="P291" s="190"/>
      <c r="R291" s="190"/>
      <c r="S291" s="190"/>
      <c r="T291" s="190"/>
      <c r="U291" s="190"/>
      <c r="V291" s="190"/>
      <c r="W291" s="190"/>
      <c r="X291" s="190"/>
      <c r="Y291" s="190"/>
      <c r="Z291" s="190"/>
      <c r="AA291" s="190"/>
      <c r="AB291" s="190"/>
    </row>
    <row r="292" spans="1:28" ht="15">
      <c r="A292" s="190"/>
      <c r="B292" s="190"/>
      <c r="C292" s="190"/>
      <c r="D292" s="190"/>
      <c r="E292" s="190"/>
      <c r="F292" s="190"/>
      <c r="G292" s="190"/>
      <c r="H292" s="190"/>
      <c r="I292" s="190"/>
      <c r="J292" s="190"/>
      <c r="K292" s="190"/>
      <c r="L292" s="190"/>
      <c r="M292" s="190"/>
      <c r="N292" s="190"/>
      <c r="O292" s="190"/>
      <c r="P292" s="190"/>
      <c r="R292" s="190"/>
      <c r="S292" s="190"/>
      <c r="T292" s="190"/>
      <c r="U292" s="190"/>
      <c r="V292" s="190"/>
      <c r="W292" s="190"/>
      <c r="X292" s="190"/>
      <c r="Y292" s="190"/>
      <c r="Z292" s="190"/>
      <c r="AA292" s="190"/>
      <c r="AB292" s="190"/>
    </row>
    <row r="293" spans="1:28" ht="15">
      <c r="A293" s="190"/>
      <c r="B293" s="190"/>
      <c r="C293" s="190"/>
      <c r="D293" s="190"/>
      <c r="E293" s="190"/>
      <c r="F293" s="190"/>
      <c r="G293" s="190"/>
      <c r="H293" s="190"/>
      <c r="I293" s="190"/>
      <c r="J293" s="190"/>
      <c r="K293" s="190"/>
      <c r="L293" s="190"/>
      <c r="M293" s="190"/>
      <c r="N293" s="190"/>
      <c r="O293" s="190"/>
      <c r="P293" s="190"/>
      <c r="R293" s="190"/>
      <c r="S293" s="190"/>
      <c r="T293" s="190"/>
      <c r="U293" s="190"/>
      <c r="V293" s="190"/>
      <c r="W293" s="190"/>
      <c r="X293" s="190"/>
      <c r="Y293" s="190"/>
      <c r="Z293" s="190"/>
      <c r="AA293" s="190"/>
      <c r="AB293" s="190"/>
    </row>
    <row r="294" spans="1:28" ht="15">
      <c r="A294" s="190"/>
      <c r="B294" s="190"/>
      <c r="C294" s="190"/>
      <c r="D294" s="190"/>
      <c r="E294" s="190"/>
      <c r="F294" s="190"/>
      <c r="G294" s="190"/>
      <c r="H294" s="190"/>
      <c r="I294" s="190"/>
      <c r="J294" s="190"/>
      <c r="K294" s="190"/>
      <c r="L294" s="190"/>
      <c r="M294" s="190"/>
      <c r="N294" s="190"/>
      <c r="O294" s="190"/>
      <c r="P294" s="190"/>
      <c r="R294" s="190"/>
      <c r="S294" s="190"/>
      <c r="T294" s="190"/>
      <c r="U294" s="190"/>
      <c r="V294" s="190"/>
      <c r="W294" s="190"/>
      <c r="X294" s="190"/>
      <c r="Y294" s="190"/>
      <c r="Z294" s="190"/>
      <c r="AA294" s="190"/>
      <c r="AB294" s="190"/>
    </row>
    <row r="295" spans="1:28" ht="15">
      <c r="A295" s="190"/>
      <c r="B295" s="190"/>
      <c r="C295" s="190"/>
      <c r="D295" s="190"/>
      <c r="E295" s="190"/>
      <c r="F295" s="190"/>
      <c r="G295" s="190"/>
      <c r="H295" s="190"/>
      <c r="I295" s="190"/>
      <c r="J295" s="190"/>
      <c r="K295" s="190"/>
      <c r="L295" s="190"/>
      <c r="M295" s="190"/>
      <c r="N295" s="190"/>
      <c r="O295" s="190"/>
      <c r="P295" s="190"/>
      <c r="R295" s="190"/>
      <c r="S295" s="190"/>
      <c r="T295" s="190"/>
      <c r="U295" s="190"/>
      <c r="V295" s="190"/>
      <c r="W295" s="190"/>
      <c r="X295" s="190"/>
      <c r="Y295" s="190"/>
      <c r="Z295" s="190"/>
      <c r="AA295" s="190"/>
      <c r="AB295" s="190"/>
    </row>
    <row r="296" spans="1:28" ht="15">
      <c r="A296" s="190"/>
      <c r="B296" s="190"/>
      <c r="C296" s="190"/>
      <c r="D296" s="190"/>
      <c r="E296" s="190"/>
      <c r="F296" s="190"/>
      <c r="G296" s="190"/>
      <c r="H296" s="190"/>
      <c r="I296" s="190"/>
      <c r="J296" s="190"/>
      <c r="K296" s="190"/>
      <c r="L296" s="190"/>
      <c r="M296" s="190"/>
      <c r="N296" s="190"/>
      <c r="O296" s="190"/>
      <c r="P296" s="190"/>
      <c r="R296" s="190"/>
      <c r="S296" s="190"/>
      <c r="T296" s="190"/>
      <c r="U296" s="190"/>
      <c r="V296" s="190"/>
      <c r="W296" s="190"/>
      <c r="X296" s="190"/>
      <c r="Y296" s="190"/>
      <c r="Z296" s="190"/>
      <c r="AA296" s="190"/>
      <c r="AB296" s="190"/>
    </row>
    <row r="297" spans="1:28" ht="15">
      <c r="A297" s="190"/>
      <c r="B297" s="190"/>
      <c r="C297" s="190"/>
      <c r="D297" s="190"/>
      <c r="E297" s="190"/>
      <c r="F297" s="190"/>
      <c r="G297" s="190"/>
      <c r="H297" s="190"/>
      <c r="I297" s="190"/>
      <c r="J297" s="190"/>
      <c r="K297" s="190"/>
      <c r="L297" s="190"/>
      <c r="M297" s="190"/>
      <c r="N297" s="190"/>
      <c r="O297" s="190"/>
      <c r="P297" s="190"/>
      <c r="R297" s="190"/>
      <c r="S297" s="190"/>
      <c r="T297" s="190"/>
      <c r="U297" s="190"/>
      <c r="V297" s="190"/>
      <c r="W297" s="190"/>
      <c r="X297" s="190"/>
      <c r="Y297" s="190"/>
      <c r="Z297" s="190"/>
      <c r="AA297" s="190"/>
      <c r="AB297" s="190"/>
    </row>
    <row r="298" spans="1:28" ht="15">
      <c r="A298" s="190"/>
      <c r="B298" s="190"/>
      <c r="C298" s="190"/>
      <c r="D298" s="190"/>
      <c r="E298" s="190"/>
      <c r="F298" s="190"/>
      <c r="G298" s="190"/>
      <c r="H298" s="190"/>
      <c r="I298" s="190"/>
      <c r="J298" s="190"/>
      <c r="K298" s="190"/>
      <c r="L298" s="190"/>
      <c r="M298" s="190"/>
      <c r="N298" s="190"/>
      <c r="O298" s="190"/>
      <c r="P298" s="190"/>
      <c r="R298" s="190"/>
      <c r="S298" s="190"/>
      <c r="T298" s="190"/>
      <c r="U298" s="190"/>
      <c r="V298" s="190"/>
      <c r="W298" s="190"/>
      <c r="X298" s="190"/>
      <c r="Y298" s="190"/>
      <c r="Z298" s="190"/>
      <c r="AA298" s="190"/>
      <c r="AB298" s="190"/>
    </row>
    <row r="299" spans="1:28" ht="15">
      <c r="A299" s="190"/>
      <c r="B299" s="190"/>
      <c r="C299" s="190"/>
      <c r="D299" s="190"/>
      <c r="E299" s="190"/>
      <c r="F299" s="190"/>
      <c r="G299" s="190"/>
      <c r="H299" s="190"/>
      <c r="I299" s="190"/>
      <c r="J299" s="190"/>
      <c r="K299" s="190"/>
      <c r="L299" s="190"/>
      <c r="M299" s="190"/>
      <c r="N299" s="190"/>
      <c r="O299" s="190"/>
      <c r="P299" s="190"/>
      <c r="R299" s="190"/>
      <c r="S299" s="190"/>
      <c r="T299" s="190"/>
      <c r="U299" s="190"/>
      <c r="V299" s="190"/>
      <c r="W299" s="190"/>
      <c r="X299" s="190"/>
      <c r="Y299" s="190"/>
      <c r="Z299" s="190"/>
      <c r="AA299" s="190"/>
      <c r="AB299" s="190"/>
    </row>
    <row r="300" spans="1:28" ht="15">
      <c r="A300" s="190"/>
      <c r="B300" s="190"/>
      <c r="C300" s="190"/>
      <c r="D300" s="190"/>
      <c r="E300" s="190"/>
      <c r="F300" s="190"/>
      <c r="G300" s="190"/>
      <c r="H300" s="190"/>
      <c r="I300" s="190"/>
      <c r="J300" s="190"/>
      <c r="K300" s="190"/>
      <c r="L300" s="190"/>
      <c r="M300" s="190"/>
      <c r="N300" s="190"/>
      <c r="O300" s="190"/>
      <c r="P300" s="190"/>
      <c r="R300" s="190"/>
      <c r="S300" s="190"/>
      <c r="T300" s="190"/>
      <c r="U300" s="190"/>
      <c r="V300" s="190"/>
      <c r="W300" s="190"/>
      <c r="X300" s="190"/>
      <c r="Y300" s="190"/>
      <c r="Z300" s="190"/>
      <c r="AA300" s="190"/>
      <c r="AB300" s="190"/>
    </row>
    <row r="301" spans="1:28" ht="15">
      <c r="A301" s="190"/>
      <c r="B301" s="190"/>
      <c r="C301" s="190"/>
      <c r="D301" s="190"/>
      <c r="E301" s="190"/>
      <c r="F301" s="190"/>
      <c r="G301" s="190"/>
      <c r="H301" s="190"/>
      <c r="I301" s="190"/>
      <c r="J301" s="190"/>
      <c r="K301" s="190"/>
      <c r="L301" s="190"/>
      <c r="M301" s="190"/>
      <c r="N301" s="190"/>
      <c r="O301" s="190"/>
      <c r="P301" s="190"/>
      <c r="R301" s="190"/>
      <c r="S301" s="190"/>
      <c r="T301" s="190"/>
      <c r="U301" s="190"/>
      <c r="V301" s="190"/>
      <c r="W301" s="190"/>
      <c r="X301" s="190"/>
      <c r="Y301" s="190"/>
      <c r="Z301" s="190"/>
      <c r="AA301" s="190"/>
      <c r="AB301" s="190"/>
    </row>
    <row r="302" spans="1:28" ht="15">
      <c r="A302" s="190"/>
      <c r="B302" s="190"/>
      <c r="C302" s="190"/>
      <c r="D302" s="190"/>
      <c r="E302" s="190"/>
      <c r="F302" s="190"/>
      <c r="G302" s="190"/>
      <c r="H302" s="190"/>
      <c r="I302" s="190"/>
      <c r="J302" s="190"/>
      <c r="K302" s="190"/>
      <c r="L302" s="190"/>
      <c r="M302" s="190"/>
      <c r="N302" s="190"/>
      <c r="O302" s="190"/>
      <c r="P302" s="190"/>
      <c r="R302" s="190"/>
      <c r="S302" s="190"/>
      <c r="T302" s="190"/>
      <c r="U302" s="190"/>
      <c r="V302" s="190"/>
      <c r="W302" s="190"/>
      <c r="X302" s="190"/>
      <c r="Y302" s="190"/>
      <c r="Z302" s="190"/>
      <c r="AA302" s="190"/>
      <c r="AB302" s="190"/>
    </row>
    <row r="303" spans="1:28" ht="15">
      <c r="A303" s="190"/>
      <c r="B303" s="190"/>
      <c r="C303" s="190"/>
      <c r="D303" s="190"/>
      <c r="E303" s="190"/>
      <c r="F303" s="190"/>
      <c r="G303" s="190"/>
      <c r="H303" s="190"/>
      <c r="I303" s="190"/>
      <c r="J303" s="190"/>
      <c r="K303" s="190"/>
      <c r="L303" s="190"/>
      <c r="M303" s="190"/>
      <c r="N303" s="190"/>
      <c r="O303" s="190"/>
      <c r="P303" s="190"/>
      <c r="R303" s="190"/>
      <c r="S303" s="190"/>
      <c r="T303" s="190"/>
      <c r="U303" s="190"/>
      <c r="V303" s="190"/>
      <c r="W303" s="190"/>
      <c r="X303" s="190"/>
      <c r="Y303" s="190"/>
      <c r="Z303" s="190"/>
      <c r="AA303" s="190"/>
      <c r="AB303" s="190"/>
    </row>
    <row r="304" spans="1:28" ht="15">
      <c r="A304" s="190"/>
      <c r="B304" s="190"/>
      <c r="C304" s="190"/>
      <c r="D304" s="190"/>
      <c r="E304" s="190"/>
      <c r="F304" s="190"/>
      <c r="G304" s="190"/>
      <c r="H304" s="190"/>
      <c r="I304" s="190"/>
      <c r="J304" s="190"/>
      <c r="K304" s="190"/>
      <c r="L304" s="190"/>
      <c r="M304" s="190"/>
      <c r="N304" s="190"/>
      <c r="O304" s="190"/>
      <c r="P304" s="190"/>
      <c r="R304" s="190"/>
      <c r="S304" s="190"/>
      <c r="T304" s="190"/>
      <c r="U304" s="190"/>
      <c r="V304" s="190"/>
      <c r="W304" s="190"/>
      <c r="X304" s="190"/>
      <c r="Y304" s="190"/>
      <c r="Z304" s="190"/>
      <c r="AA304" s="190"/>
      <c r="AB304" s="190"/>
    </row>
    <row r="305" spans="1:28" ht="15">
      <c r="A305" s="190"/>
      <c r="B305" s="190"/>
      <c r="C305" s="190"/>
      <c r="D305" s="190"/>
      <c r="E305" s="190"/>
      <c r="F305" s="190"/>
      <c r="G305" s="190"/>
      <c r="H305" s="190"/>
      <c r="I305" s="190"/>
      <c r="J305" s="190"/>
      <c r="K305" s="190"/>
      <c r="L305" s="190"/>
      <c r="M305" s="190"/>
      <c r="N305" s="190"/>
      <c r="O305" s="190"/>
      <c r="P305" s="190"/>
      <c r="R305" s="190"/>
      <c r="S305" s="190"/>
      <c r="T305" s="190"/>
      <c r="U305" s="190"/>
      <c r="V305" s="190"/>
      <c r="W305" s="190"/>
      <c r="X305" s="190"/>
      <c r="Y305" s="190"/>
      <c r="Z305" s="190"/>
      <c r="AA305" s="190"/>
      <c r="AB305" s="190"/>
    </row>
    <row r="306" spans="1:28" ht="15">
      <c r="A306" s="190"/>
      <c r="B306" s="190"/>
      <c r="C306" s="190"/>
      <c r="D306" s="190"/>
      <c r="E306" s="190"/>
      <c r="F306" s="190"/>
      <c r="G306" s="190"/>
      <c r="H306" s="190"/>
      <c r="I306" s="190"/>
      <c r="J306" s="190"/>
      <c r="K306" s="190"/>
      <c r="L306" s="190"/>
      <c r="M306" s="190"/>
      <c r="N306" s="190"/>
      <c r="O306" s="190"/>
      <c r="P306" s="190"/>
      <c r="R306" s="190"/>
      <c r="S306" s="190"/>
      <c r="T306" s="190"/>
      <c r="U306" s="190"/>
      <c r="V306" s="190"/>
      <c r="W306" s="190"/>
      <c r="X306" s="190"/>
      <c r="Y306" s="190"/>
      <c r="Z306" s="190"/>
      <c r="AA306" s="190"/>
      <c r="AB306" s="190"/>
    </row>
    <row r="307" spans="1:28" ht="15">
      <c r="A307" s="190"/>
      <c r="B307" s="190"/>
      <c r="C307" s="190"/>
      <c r="D307" s="190"/>
      <c r="E307" s="190"/>
      <c r="F307" s="190"/>
      <c r="G307" s="190"/>
      <c r="H307" s="190"/>
      <c r="I307" s="190"/>
      <c r="J307" s="190"/>
      <c r="K307" s="190"/>
      <c r="L307" s="190"/>
      <c r="M307" s="190"/>
      <c r="N307" s="190"/>
      <c r="O307" s="190"/>
      <c r="P307" s="190"/>
      <c r="R307" s="190"/>
      <c r="S307" s="190"/>
      <c r="T307" s="190"/>
      <c r="U307" s="190"/>
      <c r="V307" s="190"/>
      <c r="W307" s="190"/>
      <c r="X307" s="190"/>
      <c r="Y307" s="190"/>
      <c r="Z307" s="190"/>
      <c r="AA307" s="190"/>
      <c r="AB307" s="190"/>
    </row>
    <row r="308" spans="1:28" ht="15">
      <c r="A308" s="190"/>
      <c r="B308" s="190"/>
      <c r="C308" s="190"/>
      <c r="D308" s="190"/>
      <c r="E308" s="190"/>
      <c r="F308" s="190"/>
      <c r="G308" s="190"/>
      <c r="H308" s="190"/>
      <c r="I308" s="190"/>
      <c r="J308" s="190"/>
      <c r="K308" s="190"/>
      <c r="L308" s="190"/>
      <c r="M308" s="190"/>
      <c r="N308" s="190"/>
      <c r="O308" s="190"/>
      <c r="P308" s="190"/>
      <c r="R308" s="190"/>
      <c r="S308" s="190"/>
      <c r="T308" s="190"/>
      <c r="U308" s="190"/>
      <c r="V308" s="190"/>
      <c r="W308" s="190"/>
      <c r="X308" s="190"/>
      <c r="Y308" s="190"/>
      <c r="Z308" s="190"/>
      <c r="AA308" s="190"/>
      <c r="AB308" s="190"/>
    </row>
    <row r="309" spans="1:28" ht="15">
      <c r="A309" s="190"/>
      <c r="B309" s="190"/>
      <c r="C309" s="190"/>
      <c r="D309" s="190"/>
      <c r="E309" s="190"/>
      <c r="F309" s="190"/>
      <c r="G309" s="190"/>
      <c r="H309" s="190"/>
      <c r="I309" s="190"/>
      <c r="J309" s="190"/>
      <c r="K309" s="190"/>
      <c r="L309" s="190"/>
      <c r="M309" s="190"/>
      <c r="N309" s="190"/>
      <c r="O309" s="190"/>
      <c r="P309" s="190"/>
      <c r="R309" s="190"/>
      <c r="S309" s="190"/>
      <c r="T309" s="190"/>
      <c r="U309" s="190"/>
      <c r="V309" s="190"/>
      <c r="W309" s="190"/>
      <c r="X309" s="190"/>
      <c r="Y309" s="190"/>
      <c r="Z309" s="190"/>
      <c r="AA309" s="190"/>
      <c r="AB309" s="190"/>
    </row>
    <row r="310" spans="1:28" ht="15">
      <c r="A310" s="190"/>
      <c r="B310" s="190"/>
      <c r="C310" s="190"/>
      <c r="D310" s="190"/>
      <c r="E310" s="190"/>
      <c r="F310" s="190"/>
      <c r="G310" s="190"/>
      <c r="H310" s="190"/>
      <c r="I310" s="190"/>
      <c r="J310" s="190"/>
      <c r="K310" s="190"/>
      <c r="L310" s="190"/>
      <c r="M310" s="190"/>
      <c r="N310" s="190"/>
      <c r="O310" s="190"/>
      <c r="P310" s="190"/>
      <c r="R310" s="190"/>
      <c r="S310" s="190"/>
      <c r="T310" s="190"/>
      <c r="U310" s="190"/>
      <c r="V310" s="190"/>
      <c r="W310" s="190"/>
      <c r="X310" s="190"/>
      <c r="Y310" s="190"/>
      <c r="Z310" s="190"/>
      <c r="AA310" s="190"/>
      <c r="AB310" s="190"/>
    </row>
    <row r="311" spans="1:28" ht="15">
      <c r="A311" s="190"/>
      <c r="B311" s="190"/>
      <c r="C311" s="190"/>
      <c r="D311" s="190"/>
      <c r="E311" s="190"/>
      <c r="F311" s="190"/>
      <c r="G311" s="190"/>
      <c r="H311" s="190"/>
      <c r="I311" s="190"/>
      <c r="J311" s="190"/>
      <c r="K311" s="190"/>
      <c r="L311" s="190"/>
      <c r="M311" s="190"/>
      <c r="N311" s="190"/>
      <c r="O311" s="190"/>
      <c r="P311" s="190"/>
      <c r="R311" s="190"/>
      <c r="S311" s="190"/>
      <c r="T311" s="190"/>
      <c r="U311" s="190"/>
      <c r="V311" s="190"/>
      <c r="W311" s="190"/>
      <c r="X311" s="190"/>
      <c r="Y311" s="190"/>
      <c r="Z311" s="190"/>
      <c r="AA311" s="190"/>
      <c r="AB311" s="190"/>
    </row>
    <row r="312" spans="1:28" ht="15">
      <c r="A312" s="190"/>
      <c r="B312" s="190"/>
      <c r="C312" s="190"/>
      <c r="D312" s="190"/>
      <c r="E312" s="190"/>
      <c r="F312" s="190"/>
      <c r="G312" s="190"/>
      <c r="H312" s="190"/>
      <c r="I312" s="190"/>
      <c r="J312" s="190"/>
      <c r="K312" s="190"/>
      <c r="L312" s="190"/>
      <c r="M312" s="190"/>
      <c r="N312" s="190"/>
      <c r="O312" s="190"/>
      <c r="P312" s="190"/>
      <c r="R312" s="190"/>
      <c r="S312" s="190"/>
      <c r="T312" s="190"/>
      <c r="U312" s="190"/>
      <c r="V312" s="190"/>
      <c r="W312" s="190"/>
      <c r="X312" s="190"/>
      <c r="Y312" s="190"/>
      <c r="Z312" s="190"/>
      <c r="AA312" s="190"/>
      <c r="AB312" s="190"/>
    </row>
    <row r="313" spans="1:28" ht="15">
      <c r="A313" s="190"/>
      <c r="B313" s="190"/>
      <c r="C313" s="190"/>
      <c r="D313" s="190"/>
      <c r="E313" s="190"/>
      <c r="F313" s="190"/>
      <c r="G313" s="190"/>
      <c r="H313" s="190"/>
      <c r="I313" s="190"/>
      <c r="J313" s="190"/>
      <c r="K313" s="190"/>
      <c r="L313" s="190"/>
      <c r="M313" s="190"/>
      <c r="N313" s="190"/>
      <c r="O313" s="190"/>
      <c r="P313" s="190"/>
      <c r="R313" s="190"/>
      <c r="S313" s="190"/>
      <c r="T313" s="190"/>
      <c r="U313" s="190"/>
      <c r="V313" s="190"/>
      <c r="W313" s="190"/>
      <c r="X313" s="190"/>
      <c r="Y313" s="190"/>
      <c r="Z313" s="190"/>
      <c r="AA313" s="190"/>
      <c r="AB313" s="190"/>
    </row>
    <row r="314" spans="1:28" ht="15">
      <c r="A314" s="190"/>
      <c r="B314" s="190"/>
      <c r="C314" s="190"/>
      <c r="D314" s="190"/>
      <c r="E314" s="190"/>
      <c r="F314" s="190"/>
      <c r="G314" s="190"/>
      <c r="H314" s="190"/>
      <c r="I314" s="190"/>
      <c r="J314" s="190"/>
      <c r="K314" s="190"/>
      <c r="L314" s="190"/>
      <c r="M314" s="190"/>
      <c r="N314" s="190"/>
      <c r="O314" s="190"/>
      <c r="P314" s="190"/>
      <c r="R314" s="190"/>
      <c r="S314" s="190"/>
      <c r="T314" s="190"/>
      <c r="U314" s="190"/>
      <c r="V314" s="190"/>
      <c r="W314" s="190"/>
      <c r="X314" s="190"/>
      <c r="Y314" s="190"/>
      <c r="Z314" s="190"/>
      <c r="AA314" s="190"/>
      <c r="AB314" s="190"/>
    </row>
    <row r="315" spans="1:28" ht="15">
      <c r="A315" s="190"/>
      <c r="B315" s="190"/>
      <c r="C315" s="190"/>
      <c r="D315" s="190"/>
      <c r="E315" s="190"/>
      <c r="F315" s="190"/>
      <c r="G315" s="190"/>
      <c r="H315" s="190"/>
      <c r="I315" s="190"/>
      <c r="J315" s="190"/>
      <c r="K315" s="190"/>
      <c r="L315" s="190"/>
      <c r="M315" s="190"/>
      <c r="N315" s="190"/>
      <c r="O315" s="190"/>
      <c r="P315" s="190"/>
      <c r="R315" s="190"/>
      <c r="S315" s="190"/>
      <c r="T315" s="190"/>
      <c r="U315" s="190"/>
      <c r="V315" s="190"/>
      <c r="W315" s="190"/>
      <c r="X315" s="190"/>
      <c r="Y315" s="190"/>
      <c r="Z315" s="190"/>
      <c r="AA315" s="190"/>
      <c r="AB315" s="190"/>
    </row>
    <row r="316" spans="1:28" ht="15">
      <c r="A316" s="190"/>
      <c r="B316" s="190"/>
      <c r="C316" s="190"/>
      <c r="D316" s="190"/>
      <c r="E316" s="190"/>
      <c r="F316" s="190"/>
      <c r="G316" s="190"/>
      <c r="H316" s="190"/>
      <c r="I316" s="190"/>
      <c r="J316" s="190"/>
      <c r="K316" s="190"/>
      <c r="L316" s="190"/>
      <c r="M316" s="190"/>
      <c r="N316" s="190"/>
      <c r="O316" s="190"/>
      <c r="P316" s="190"/>
      <c r="R316" s="190"/>
      <c r="S316" s="190"/>
      <c r="T316" s="190"/>
      <c r="U316" s="190"/>
      <c r="V316" s="190"/>
      <c r="W316" s="190"/>
      <c r="X316" s="190"/>
      <c r="Y316" s="190"/>
      <c r="Z316" s="190"/>
      <c r="AA316" s="190"/>
      <c r="AB316" s="190"/>
    </row>
    <row r="317" spans="1:28" ht="15">
      <c r="A317" s="190"/>
      <c r="B317" s="190"/>
      <c r="C317" s="190"/>
      <c r="D317" s="190"/>
      <c r="E317" s="190"/>
      <c r="F317" s="190"/>
      <c r="G317" s="190"/>
      <c r="H317" s="190"/>
      <c r="I317" s="190"/>
      <c r="J317" s="190"/>
      <c r="K317" s="190"/>
      <c r="L317" s="190"/>
      <c r="M317" s="190"/>
      <c r="N317" s="190"/>
      <c r="O317" s="190"/>
      <c r="P317" s="190"/>
      <c r="R317" s="190"/>
      <c r="S317" s="190"/>
      <c r="T317" s="190"/>
      <c r="U317" s="190"/>
      <c r="V317" s="190"/>
      <c r="W317" s="190"/>
      <c r="X317" s="190"/>
      <c r="Y317" s="190"/>
      <c r="Z317" s="190"/>
      <c r="AA317" s="190"/>
      <c r="AB317" s="190"/>
    </row>
    <row r="318" spans="1:28" ht="15">
      <c r="A318" s="190"/>
      <c r="B318" s="190"/>
      <c r="C318" s="190"/>
      <c r="D318" s="190"/>
      <c r="E318" s="190"/>
      <c r="F318" s="190"/>
      <c r="G318" s="190"/>
      <c r="H318" s="190"/>
      <c r="I318" s="190"/>
      <c r="J318" s="190"/>
      <c r="K318" s="190"/>
      <c r="L318" s="190"/>
      <c r="M318" s="190"/>
      <c r="N318" s="190"/>
      <c r="O318" s="190"/>
      <c r="P318" s="190"/>
      <c r="R318" s="190"/>
      <c r="S318" s="190"/>
      <c r="T318" s="190"/>
      <c r="U318" s="190"/>
      <c r="V318" s="190"/>
      <c r="W318" s="190"/>
      <c r="X318" s="190"/>
      <c r="Y318" s="190"/>
      <c r="Z318" s="190"/>
      <c r="AA318" s="190"/>
      <c r="AB318" s="190"/>
    </row>
    <row r="319" spans="1:28" ht="15">
      <c r="A319" s="190"/>
      <c r="B319" s="190"/>
      <c r="C319" s="190"/>
      <c r="D319" s="190"/>
      <c r="E319" s="190"/>
      <c r="F319" s="190"/>
      <c r="G319" s="190"/>
      <c r="H319" s="190"/>
      <c r="I319" s="190"/>
      <c r="J319" s="190"/>
      <c r="K319" s="190"/>
      <c r="L319" s="190"/>
      <c r="M319" s="190"/>
      <c r="N319" s="190"/>
      <c r="O319" s="190"/>
      <c r="P319" s="190"/>
      <c r="R319" s="190"/>
      <c r="S319" s="190"/>
      <c r="T319" s="190"/>
      <c r="U319" s="190"/>
      <c r="V319" s="190"/>
      <c r="W319" s="190"/>
      <c r="X319" s="190"/>
      <c r="Y319" s="190"/>
      <c r="Z319" s="190"/>
      <c r="AA319" s="190"/>
      <c r="AB319" s="190"/>
    </row>
    <row r="320" spans="1:28" ht="15">
      <c r="A320" s="190"/>
      <c r="B320" s="190"/>
      <c r="C320" s="190"/>
      <c r="D320" s="190"/>
      <c r="E320" s="190"/>
      <c r="F320" s="190"/>
      <c r="G320" s="190"/>
      <c r="H320" s="190"/>
      <c r="I320" s="190"/>
      <c r="J320" s="190"/>
      <c r="K320" s="190"/>
      <c r="L320" s="190"/>
      <c r="M320" s="190"/>
      <c r="N320" s="190"/>
      <c r="O320" s="190"/>
      <c r="P320" s="190"/>
      <c r="R320" s="190"/>
      <c r="S320" s="190"/>
      <c r="T320" s="190"/>
      <c r="U320" s="190"/>
      <c r="V320" s="190"/>
      <c r="W320" s="190"/>
      <c r="X320" s="190"/>
      <c r="Y320" s="190"/>
      <c r="Z320" s="190"/>
      <c r="AA320" s="190"/>
      <c r="AB320" s="190"/>
    </row>
    <row r="321" spans="1:28" ht="15">
      <c r="A321" s="190"/>
      <c r="B321" s="190"/>
      <c r="C321" s="190"/>
      <c r="D321" s="190"/>
      <c r="E321" s="190"/>
      <c r="F321" s="190"/>
      <c r="G321" s="190"/>
      <c r="H321" s="190"/>
      <c r="I321" s="190"/>
      <c r="J321" s="190"/>
      <c r="K321" s="190"/>
      <c r="L321" s="190"/>
      <c r="M321" s="190"/>
      <c r="N321" s="190"/>
      <c r="O321" s="190"/>
      <c r="P321" s="190"/>
      <c r="R321" s="190"/>
      <c r="S321" s="190"/>
      <c r="T321" s="190"/>
      <c r="U321" s="190"/>
      <c r="V321" s="190"/>
      <c r="W321" s="190"/>
      <c r="X321" s="190"/>
      <c r="Y321" s="190"/>
      <c r="Z321" s="190"/>
      <c r="AA321" s="190"/>
      <c r="AB321" s="190"/>
    </row>
    <row r="322" spans="1:28" ht="15">
      <c r="A322" s="190"/>
      <c r="B322" s="190"/>
      <c r="C322" s="190"/>
      <c r="D322" s="190"/>
      <c r="E322" s="190"/>
      <c r="F322" s="190"/>
      <c r="G322" s="190"/>
      <c r="H322" s="190"/>
      <c r="I322" s="190"/>
      <c r="J322" s="190"/>
      <c r="K322" s="190"/>
      <c r="L322" s="190"/>
      <c r="M322" s="190"/>
      <c r="N322" s="190"/>
      <c r="O322" s="190"/>
      <c r="P322" s="190"/>
      <c r="R322" s="190"/>
      <c r="S322" s="190"/>
      <c r="T322" s="190"/>
      <c r="U322" s="190"/>
      <c r="V322" s="190"/>
      <c r="W322" s="190"/>
      <c r="X322" s="190"/>
      <c r="Y322" s="190"/>
      <c r="Z322" s="190"/>
      <c r="AA322" s="190"/>
      <c r="AB322" s="190"/>
    </row>
    <row r="323" spans="1:28" ht="15">
      <c r="A323" s="190"/>
      <c r="B323" s="190"/>
      <c r="C323" s="190"/>
      <c r="D323" s="190"/>
      <c r="E323" s="190"/>
      <c r="F323" s="190"/>
      <c r="G323" s="190"/>
      <c r="H323" s="190"/>
      <c r="I323" s="190"/>
      <c r="J323" s="190"/>
      <c r="K323" s="190"/>
      <c r="L323" s="190"/>
      <c r="M323" s="190"/>
      <c r="N323" s="190"/>
      <c r="O323" s="190"/>
      <c r="P323" s="190"/>
      <c r="R323" s="190"/>
      <c r="S323" s="190"/>
      <c r="T323" s="190"/>
      <c r="U323" s="190"/>
      <c r="V323" s="190"/>
      <c r="W323" s="190"/>
      <c r="X323" s="190"/>
      <c r="Y323" s="190"/>
      <c r="Z323" s="190"/>
      <c r="AA323" s="190"/>
      <c r="AB323" s="190"/>
    </row>
    <row r="324" spans="1:28" ht="15">
      <c r="A324" s="190"/>
      <c r="B324" s="190"/>
      <c r="C324" s="190"/>
      <c r="D324" s="190"/>
      <c r="E324" s="190"/>
      <c r="F324" s="190"/>
      <c r="G324" s="190"/>
      <c r="H324" s="190"/>
      <c r="I324" s="190"/>
      <c r="J324" s="190"/>
      <c r="K324" s="190"/>
      <c r="L324" s="190"/>
      <c r="M324" s="190"/>
      <c r="N324" s="190"/>
      <c r="O324" s="190"/>
      <c r="P324" s="190"/>
      <c r="R324" s="190"/>
      <c r="S324" s="190"/>
      <c r="T324" s="190"/>
      <c r="U324" s="190"/>
      <c r="V324" s="190"/>
      <c r="W324" s="190"/>
      <c r="X324" s="190"/>
      <c r="Y324" s="190"/>
      <c r="Z324" s="190"/>
      <c r="AA324" s="190"/>
      <c r="AB324" s="190"/>
    </row>
    <row r="325" spans="1:28" ht="15">
      <c r="A325" s="190"/>
      <c r="B325" s="190"/>
      <c r="C325" s="190"/>
      <c r="D325" s="190"/>
      <c r="E325" s="190"/>
      <c r="F325" s="190"/>
      <c r="G325" s="190"/>
      <c r="H325" s="190"/>
      <c r="I325" s="190"/>
      <c r="J325" s="190"/>
      <c r="K325" s="190"/>
      <c r="L325" s="190"/>
      <c r="M325" s="190"/>
      <c r="N325" s="190"/>
      <c r="O325" s="190"/>
      <c r="P325" s="190"/>
      <c r="R325" s="190"/>
      <c r="S325" s="190"/>
      <c r="T325" s="190"/>
      <c r="U325" s="190"/>
      <c r="V325" s="190"/>
      <c r="W325" s="190"/>
      <c r="X325" s="190"/>
      <c r="Y325" s="190"/>
      <c r="Z325" s="190"/>
      <c r="AA325" s="190"/>
      <c r="AB325" s="190"/>
    </row>
    <row r="326" spans="1:28" ht="15">
      <c r="A326" s="190"/>
      <c r="B326" s="190"/>
      <c r="C326" s="190"/>
      <c r="D326" s="190"/>
      <c r="E326" s="190"/>
      <c r="F326" s="190"/>
      <c r="G326" s="190"/>
      <c r="H326" s="190"/>
      <c r="I326" s="190"/>
      <c r="J326" s="190"/>
      <c r="K326" s="190"/>
      <c r="L326" s="190"/>
      <c r="M326" s="190"/>
      <c r="N326" s="190"/>
      <c r="O326" s="190"/>
      <c r="P326" s="190"/>
      <c r="R326" s="190"/>
      <c r="S326" s="190"/>
      <c r="T326" s="190"/>
      <c r="U326" s="190"/>
      <c r="V326" s="190"/>
      <c r="W326" s="190"/>
      <c r="X326" s="190"/>
      <c r="Y326" s="190"/>
      <c r="Z326" s="190"/>
      <c r="AA326" s="190"/>
      <c r="AB326" s="190"/>
    </row>
    <row r="327" spans="1:28" ht="15">
      <c r="A327" s="190"/>
      <c r="B327" s="190"/>
      <c r="C327" s="190"/>
      <c r="D327" s="190"/>
      <c r="E327" s="190"/>
      <c r="F327" s="190"/>
      <c r="G327" s="190"/>
      <c r="H327" s="190"/>
      <c r="I327" s="190"/>
      <c r="J327" s="190"/>
      <c r="K327" s="190"/>
      <c r="L327" s="190"/>
      <c r="M327" s="190"/>
      <c r="N327" s="190"/>
      <c r="O327" s="190"/>
      <c r="P327" s="190"/>
      <c r="R327" s="190"/>
      <c r="S327" s="190"/>
      <c r="T327" s="190"/>
      <c r="U327" s="190"/>
      <c r="V327" s="190"/>
      <c r="W327" s="190"/>
      <c r="X327" s="190"/>
      <c r="Y327" s="190"/>
      <c r="Z327" s="190"/>
      <c r="AA327" s="190"/>
      <c r="AB327" s="190"/>
    </row>
    <row r="328" spans="1:28" ht="15">
      <c r="A328" s="190"/>
      <c r="B328" s="190"/>
      <c r="C328" s="190"/>
      <c r="D328" s="190"/>
      <c r="E328" s="190"/>
      <c r="F328" s="190"/>
      <c r="G328" s="190"/>
      <c r="H328" s="190"/>
      <c r="I328" s="190"/>
      <c r="J328" s="190"/>
      <c r="K328" s="190"/>
      <c r="L328" s="190"/>
      <c r="M328" s="190"/>
      <c r="N328" s="190"/>
      <c r="O328" s="190"/>
      <c r="P328" s="190"/>
      <c r="R328" s="190"/>
      <c r="S328" s="190"/>
      <c r="T328" s="190"/>
      <c r="U328" s="190"/>
      <c r="V328" s="190"/>
      <c r="W328" s="190"/>
      <c r="X328" s="190"/>
      <c r="Y328" s="190"/>
      <c r="Z328" s="190"/>
      <c r="AA328" s="190"/>
      <c r="AB328" s="190"/>
    </row>
    <row r="329" spans="1:28" ht="15">
      <c r="A329" s="190"/>
      <c r="B329" s="190"/>
      <c r="C329" s="190"/>
      <c r="D329" s="190"/>
      <c r="E329" s="190"/>
      <c r="F329" s="190"/>
      <c r="G329" s="190"/>
      <c r="H329" s="190"/>
      <c r="I329" s="190"/>
      <c r="J329" s="190"/>
      <c r="K329" s="190"/>
      <c r="L329" s="190"/>
      <c r="M329" s="190"/>
      <c r="N329" s="190"/>
      <c r="O329" s="190"/>
      <c r="P329" s="190"/>
      <c r="R329" s="190"/>
      <c r="S329" s="190"/>
      <c r="T329" s="190"/>
      <c r="U329" s="190"/>
      <c r="V329" s="190"/>
      <c r="W329" s="190"/>
      <c r="X329" s="190"/>
      <c r="Y329" s="190"/>
      <c r="Z329" s="190"/>
      <c r="AA329" s="190"/>
      <c r="AB329" s="190"/>
    </row>
    <row r="330" spans="1:28" ht="15">
      <c r="A330" s="190"/>
      <c r="B330" s="190"/>
      <c r="C330" s="190"/>
      <c r="D330" s="190"/>
      <c r="E330" s="190"/>
      <c r="F330" s="190"/>
      <c r="G330" s="190"/>
      <c r="H330" s="190"/>
      <c r="I330" s="190"/>
      <c r="J330" s="190"/>
      <c r="K330" s="190"/>
      <c r="L330" s="190"/>
      <c r="M330" s="190"/>
      <c r="N330" s="190"/>
      <c r="O330" s="190"/>
      <c r="P330" s="190"/>
      <c r="R330" s="190"/>
      <c r="S330" s="190"/>
      <c r="T330" s="190"/>
      <c r="U330" s="190"/>
      <c r="V330" s="190"/>
      <c r="W330" s="190"/>
      <c r="X330" s="190"/>
      <c r="Y330" s="190"/>
      <c r="Z330" s="190"/>
      <c r="AA330" s="190"/>
      <c r="AB330" s="190"/>
    </row>
    <row r="331" spans="1:28" ht="15">
      <c r="A331" s="190"/>
      <c r="B331" s="190"/>
      <c r="C331" s="190"/>
      <c r="D331" s="190"/>
      <c r="E331" s="190"/>
      <c r="F331" s="190"/>
      <c r="G331" s="190"/>
      <c r="H331" s="190"/>
      <c r="I331" s="190"/>
      <c r="J331" s="190"/>
      <c r="K331" s="190"/>
      <c r="L331" s="190"/>
      <c r="M331" s="190"/>
      <c r="N331" s="190"/>
      <c r="O331" s="190"/>
      <c r="P331" s="190"/>
      <c r="R331" s="190"/>
      <c r="S331" s="190"/>
      <c r="T331" s="190"/>
      <c r="U331" s="190"/>
      <c r="V331" s="190"/>
      <c r="W331" s="190"/>
      <c r="X331" s="190"/>
      <c r="Y331" s="190"/>
      <c r="Z331" s="190"/>
      <c r="AA331" s="190"/>
      <c r="AB331" s="190"/>
    </row>
    <row r="332" spans="1:28" ht="15">
      <c r="A332" s="190"/>
      <c r="B332" s="190"/>
      <c r="C332" s="190"/>
      <c r="D332" s="190"/>
      <c r="E332" s="190"/>
      <c r="F332" s="190"/>
      <c r="G332" s="190"/>
      <c r="H332" s="190"/>
      <c r="I332" s="190"/>
      <c r="J332" s="190"/>
      <c r="K332" s="190"/>
      <c r="L332" s="190"/>
      <c r="M332" s="190"/>
      <c r="N332" s="190"/>
      <c r="O332" s="190"/>
      <c r="P332" s="190"/>
      <c r="R332" s="190"/>
      <c r="S332" s="190"/>
      <c r="T332" s="190"/>
      <c r="U332" s="190"/>
      <c r="V332" s="190"/>
      <c r="W332" s="190"/>
      <c r="X332" s="190"/>
      <c r="Y332" s="190"/>
      <c r="Z332" s="190"/>
      <c r="AA332" s="190"/>
      <c r="AB332" s="190"/>
    </row>
    <row r="333" spans="1:28" ht="15">
      <c r="A333" s="190"/>
      <c r="B333" s="190"/>
      <c r="C333" s="190"/>
      <c r="D333" s="190"/>
      <c r="E333" s="190"/>
      <c r="F333" s="190"/>
      <c r="G333" s="190"/>
      <c r="H333" s="190"/>
      <c r="I333" s="190"/>
      <c r="J333" s="190"/>
      <c r="K333" s="190"/>
      <c r="L333" s="190"/>
      <c r="M333" s="190"/>
      <c r="N333" s="190"/>
      <c r="O333" s="190"/>
      <c r="P333" s="190"/>
      <c r="R333" s="190"/>
      <c r="S333" s="190"/>
      <c r="T333" s="190"/>
      <c r="U333" s="190"/>
      <c r="V333" s="190"/>
      <c r="W333" s="190"/>
      <c r="X333" s="190"/>
      <c r="Y333" s="190"/>
      <c r="Z333" s="190"/>
      <c r="AA333" s="190"/>
      <c r="AB333" s="190"/>
    </row>
    <row r="334" spans="1:28" ht="15">
      <c r="A334" s="190"/>
      <c r="B334" s="190"/>
      <c r="C334" s="190"/>
      <c r="D334" s="190"/>
      <c r="E334" s="190"/>
      <c r="F334" s="190"/>
      <c r="G334" s="190"/>
      <c r="H334" s="190"/>
      <c r="I334" s="190"/>
      <c r="J334" s="190"/>
      <c r="K334" s="190"/>
      <c r="L334" s="190"/>
      <c r="M334" s="190"/>
      <c r="N334" s="190"/>
      <c r="O334" s="190"/>
      <c r="P334" s="190"/>
      <c r="R334" s="190"/>
      <c r="S334" s="190"/>
      <c r="T334" s="190"/>
      <c r="U334" s="190"/>
      <c r="V334" s="190"/>
      <c r="W334" s="190"/>
      <c r="X334" s="190"/>
      <c r="Y334" s="190"/>
      <c r="Z334" s="190"/>
      <c r="AA334" s="190"/>
      <c r="AB334" s="190"/>
    </row>
    <row r="335" spans="1:28" ht="15">
      <c r="A335" s="190"/>
      <c r="B335" s="190"/>
      <c r="C335" s="190"/>
      <c r="D335" s="190"/>
      <c r="E335" s="190"/>
      <c r="F335" s="190"/>
      <c r="G335" s="190"/>
      <c r="H335" s="190"/>
      <c r="I335" s="190"/>
      <c r="J335" s="190"/>
      <c r="K335" s="190"/>
      <c r="L335" s="190"/>
      <c r="M335" s="190"/>
      <c r="N335" s="190"/>
      <c r="O335" s="190"/>
      <c r="P335" s="190"/>
      <c r="R335" s="190"/>
      <c r="S335" s="190"/>
      <c r="T335" s="190"/>
      <c r="U335" s="190"/>
      <c r="V335" s="190"/>
      <c r="W335" s="190"/>
      <c r="X335" s="190"/>
      <c r="Y335" s="190"/>
      <c r="Z335" s="190"/>
      <c r="AA335" s="190"/>
      <c r="AB335" s="190"/>
    </row>
    <row r="336" spans="1:28" ht="15">
      <c r="A336" s="190"/>
      <c r="B336" s="190"/>
      <c r="C336" s="190"/>
      <c r="D336" s="190"/>
      <c r="E336" s="190"/>
      <c r="F336" s="190"/>
      <c r="G336" s="190"/>
      <c r="H336" s="190"/>
      <c r="I336" s="190"/>
      <c r="J336" s="190"/>
      <c r="K336" s="190"/>
      <c r="L336" s="190"/>
      <c r="M336" s="190"/>
      <c r="N336" s="190"/>
      <c r="O336" s="190"/>
      <c r="P336" s="190"/>
      <c r="R336" s="190"/>
      <c r="S336" s="190"/>
      <c r="T336" s="190"/>
      <c r="U336" s="190"/>
      <c r="V336" s="190"/>
      <c r="W336" s="190"/>
      <c r="X336" s="190"/>
      <c r="Y336" s="190"/>
      <c r="Z336" s="190"/>
      <c r="AA336" s="190"/>
      <c r="AB336" s="190"/>
    </row>
    <row r="337" spans="1:28" ht="15">
      <c r="A337" s="190"/>
      <c r="B337" s="190"/>
      <c r="C337" s="190"/>
      <c r="D337" s="190"/>
      <c r="E337" s="190"/>
      <c r="F337" s="190"/>
      <c r="G337" s="190"/>
      <c r="H337" s="190"/>
      <c r="I337" s="190"/>
      <c r="J337" s="190"/>
      <c r="K337" s="190"/>
      <c r="L337" s="190"/>
      <c r="M337" s="190"/>
      <c r="N337" s="190"/>
      <c r="O337" s="190"/>
      <c r="P337" s="190"/>
      <c r="R337" s="190"/>
      <c r="S337" s="190"/>
      <c r="T337" s="190"/>
      <c r="U337" s="190"/>
      <c r="V337" s="190"/>
      <c r="W337" s="190"/>
      <c r="X337" s="190"/>
      <c r="Y337" s="190"/>
      <c r="Z337" s="190"/>
      <c r="AA337" s="190"/>
      <c r="AB337" s="190"/>
    </row>
    <row r="338" spans="1:28" ht="15">
      <c r="A338" s="190"/>
      <c r="B338" s="190"/>
      <c r="C338" s="190"/>
      <c r="D338" s="190"/>
      <c r="E338" s="190"/>
      <c r="F338" s="190"/>
      <c r="G338" s="190"/>
      <c r="H338" s="190"/>
      <c r="I338" s="190"/>
      <c r="J338" s="190"/>
      <c r="K338" s="190"/>
      <c r="L338" s="190"/>
      <c r="M338" s="190"/>
      <c r="N338" s="190"/>
      <c r="O338" s="190"/>
      <c r="P338" s="190"/>
      <c r="R338" s="190"/>
      <c r="S338" s="190"/>
      <c r="T338" s="190"/>
      <c r="U338" s="190"/>
      <c r="V338" s="190"/>
      <c r="W338" s="190"/>
      <c r="X338" s="190"/>
      <c r="Y338" s="190"/>
      <c r="Z338" s="190"/>
      <c r="AA338" s="190"/>
      <c r="AB338" s="190"/>
    </row>
    <row r="339" spans="1:28" ht="15">
      <c r="A339" s="190"/>
      <c r="B339" s="190"/>
      <c r="C339" s="190"/>
      <c r="D339" s="190"/>
      <c r="E339" s="190"/>
      <c r="F339" s="190"/>
      <c r="G339" s="190"/>
      <c r="H339" s="190"/>
      <c r="I339" s="190"/>
      <c r="J339" s="190"/>
      <c r="K339" s="190"/>
      <c r="L339" s="190"/>
      <c r="M339" s="190"/>
      <c r="N339" s="190"/>
      <c r="O339" s="190"/>
      <c r="P339" s="190"/>
      <c r="R339" s="190"/>
      <c r="S339" s="190"/>
      <c r="T339" s="190"/>
      <c r="U339" s="190"/>
      <c r="V339" s="190"/>
      <c r="W339" s="190"/>
      <c r="X339" s="190"/>
      <c r="Y339" s="190"/>
      <c r="Z339" s="190"/>
      <c r="AA339" s="190"/>
      <c r="AB339" s="190"/>
    </row>
    <row r="340" spans="1:28" ht="15">
      <c r="A340" s="190"/>
      <c r="B340" s="190"/>
      <c r="C340" s="190"/>
      <c r="D340" s="190"/>
      <c r="E340" s="190"/>
      <c r="F340" s="190"/>
      <c r="G340" s="190"/>
      <c r="H340" s="190"/>
      <c r="I340" s="190"/>
      <c r="J340" s="190"/>
      <c r="K340" s="190"/>
      <c r="L340" s="190"/>
      <c r="M340" s="190"/>
      <c r="N340" s="190"/>
      <c r="O340" s="190"/>
      <c r="P340" s="190"/>
      <c r="R340" s="190"/>
      <c r="S340" s="190"/>
      <c r="T340" s="190"/>
      <c r="U340" s="190"/>
      <c r="V340" s="190"/>
      <c r="W340" s="190"/>
      <c r="X340" s="190"/>
      <c r="Y340" s="190"/>
      <c r="Z340" s="190"/>
      <c r="AA340" s="190"/>
      <c r="AB340" s="190"/>
    </row>
    <row r="341" spans="1:28" ht="15">
      <c r="A341" s="190"/>
      <c r="B341" s="190"/>
      <c r="C341" s="190"/>
      <c r="D341" s="190"/>
      <c r="E341" s="190"/>
      <c r="F341" s="190"/>
      <c r="G341" s="190"/>
      <c r="H341" s="190"/>
      <c r="I341" s="190"/>
      <c r="J341" s="190"/>
      <c r="K341" s="190"/>
      <c r="L341" s="190"/>
      <c r="M341" s="190"/>
      <c r="N341" s="190"/>
      <c r="O341" s="190"/>
      <c r="P341" s="190"/>
      <c r="R341" s="190"/>
      <c r="S341" s="190"/>
      <c r="T341" s="190"/>
      <c r="U341" s="190"/>
      <c r="V341" s="190"/>
      <c r="W341" s="190"/>
      <c r="X341" s="190"/>
      <c r="Y341" s="190"/>
      <c r="Z341" s="190"/>
      <c r="AA341" s="190"/>
      <c r="AB341" s="190"/>
    </row>
    <row r="342" spans="1:28" ht="15">
      <c r="A342" s="190"/>
      <c r="B342" s="190"/>
      <c r="C342" s="190"/>
      <c r="D342" s="190"/>
      <c r="E342" s="190"/>
      <c r="F342" s="190"/>
      <c r="G342" s="190"/>
      <c r="H342" s="190"/>
      <c r="I342" s="190"/>
      <c r="J342" s="190"/>
      <c r="K342" s="190"/>
      <c r="L342" s="190"/>
      <c r="M342" s="190"/>
      <c r="N342" s="190"/>
      <c r="O342" s="190"/>
      <c r="P342" s="190"/>
      <c r="R342" s="190"/>
      <c r="S342" s="190"/>
      <c r="T342" s="190"/>
      <c r="U342" s="190"/>
      <c r="V342" s="190"/>
      <c r="W342" s="190"/>
      <c r="X342" s="190"/>
      <c r="Y342" s="190"/>
      <c r="Z342" s="190"/>
      <c r="AA342" s="190"/>
      <c r="AB342" s="190"/>
    </row>
    <row r="343" spans="1:28" ht="15">
      <c r="A343" s="190"/>
      <c r="B343" s="190"/>
      <c r="C343" s="190"/>
      <c r="D343" s="190"/>
      <c r="E343" s="190"/>
      <c r="F343" s="190"/>
      <c r="G343" s="190"/>
      <c r="H343" s="190"/>
      <c r="I343" s="190"/>
      <c r="J343" s="190"/>
      <c r="K343" s="190"/>
      <c r="L343" s="190"/>
      <c r="M343" s="190"/>
      <c r="N343" s="190"/>
      <c r="O343" s="190"/>
      <c r="P343" s="190"/>
      <c r="R343" s="190"/>
      <c r="S343" s="190"/>
      <c r="T343" s="190"/>
      <c r="U343" s="190"/>
      <c r="V343" s="190"/>
      <c r="W343" s="190"/>
      <c r="X343" s="190"/>
      <c r="Y343" s="190"/>
      <c r="Z343" s="190"/>
      <c r="AA343" s="190"/>
      <c r="AB343" s="190"/>
    </row>
    <row r="344" spans="1:28" ht="15">
      <c r="A344" s="190"/>
      <c r="B344" s="190"/>
      <c r="C344" s="190"/>
      <c r="D344" s="190"/>
      <c r="E344" s="190"/>
      <c r="F344" s="190"/>
      <c r="G344" s="190"/>
      <c r="H344" s="190"/>
      <c r="I344" s="190"/>
      <c r="J344" s="190"/>
      <c r="K344" s="190"/>
      <c r="L344" s="190"/>
      <c r="M344" s="190"/>
      <c r="N344" s="190"/>
      <c r="O344" s="190"/>
      <c r="P344" s="190"/>
      <c r="R344" s="190"/>
      <c r="S344" s="190"/>
      <c r="T344" s="190"/>
      <c r="U344" s="190"/>
      <c r="V344" s="190"/>
      <c r="W344" s="190"/>
      <c r="X344" s="190"/>
      <c r="Y344" s="190"/>
      <c r="Z344" s="190"/>
      <c r="AA344" s="190"/>
      <c r="AB344" s="190"/>
    </row>
    <row r="345" spans="1:28" ht="15">
      <c r="A345" s="190"/>
      <c r="B345" s="190"/>
      <c r="C345" s="190"/>
      <c r="D345" s="190"/>
      <c r="E345" s="190"/>
      <c r="F345" s="190"/>
      <c r="G345" s="190"/>
      <c r="H345" s="190"/>
      <c r="I345" s="190"/>
      <c r="J345" s="190"/>
      <c r="K345" s="190"/>
      <c r="L345" s="190"/>
      <c r="M345" s="190"/>
      <c r="N345" s="190"/>
      <c r="O345" s="190"/>
      <c r="P345" s="190"/>
      <c r="R345" s="190"/>
      <c r="S345" s="190"/>
      <c r="T345" s="190"/>
      <c r="U345" s="190"/>
      <c r="V345" s="190"/>
      <c r="W345" s="190"/>
      <c r="X345" s="190"/>
      <c r="Y345" s="190"/>
      <c r="Z345" s="190"/>
      <c r="AA345" s="190"/>
      <c r="AB345" s="190"/>
    </row>
    <row r="346" spans="1:28" ht="15">
      <c r="A346" s="190"/>
      <c r="B346" s="190"/>
      <c r="C346" s="190"/>
      <c r="D346" s="190"/>
      <c r="E346" s="190"/>
      <c r="F346" s="190"/>
      <c r="G346" s="190"/>
      <c r="H346" s="190"/>
      <c r="I346" s="190"/>
      <c r="J346" s="190"/>
      <c r="K346" s="190"/>
      <c r="L346" s="190"/>
      <c r="M346" s="190"/>
      <c r="N346" s="190"/>
      <c r="O346" s="190"/>
      <c r="P346" s="190"/>
      <c r="R346" s="190"/>
      <c r="S346" s="190"/>
      <c r="T346" s="190"/>
      <c r="U346" s="190"/>
      <c r="V346" s="190"/>
      <c r="W346" s="190"/>
      <c r="X346" s="190"/>
      <c r="Y346" s="190"/>
      <c r="Z346" s="190"/>
      <c r="AA346" s="190"/>
      <c r="AB346" s="190"/>
    </row>
    <row r="347" spans="1:28" ht="15">
      <c r="A347" s="190"/>
      <c r="B347" s="190"/>
      <c r="C347" s="190"/>
      <c r="D347" s="190"/>
      <c r="E347" s="190"/>
      <c r="F347" s="190"/>
      <c r="G347" s="190"/>
      <c r="H347" s="190"/>
      <c r="I347" s="190"/>
      <c r="J347" s="190"/>
      <c r="K347" s="190"/>
      <c r="L347" s="190"/>
      <c r="M347" s="190"/>
      <c r="N347" s="190"/>
      <c r="O347" s="190"/>
      <c r="P347" s="190"/>
      <c r="R347" s="190"/>
      <c r="S347" s="190"/>
      <c r="T347" s="190"/>
      <c r="U347" s="190"/>
      <c r="V347" s="190"/>
      <c r="W347" s="190"/>
      <c r="X347" s="190"/>
      <c r="Y347" s="190"/>
      <c r="Z347" s="190"/>
      <c r="AA347" s="190"/>
      <c r="AB347" s="190"/>
    </row>
    <row r="348" spans="1:28" ht="15">
      <c r="A348" s="190"/>
      <c r="B348" s="190"/>
      <c r="C348" s="190"/>
      <c r="D348" s="190"/>
      <c r="E348" s="190"/>
      <c r="F348" s="190"/>
      <c r="G348" s="190"/>
      <c r="H348" s="190"/>
      <c r="I348" s="190"/>
      <c r="J348" s="190"/>
      <c r="K348" s="190"/>
      <c r="L348" s="190"/>
      <c r="M348" s="190"/>
      <c r="N348" s="190"/>
      <c r="O348" s="190"/>
      <c r="P348" s="190"/>
      <c r="R348" s="190"/>
      <c r="S348" s="190"/>
      <c r="T348" s="190"/>
      <c r="U348" s="190"/>
      <c r="V348" s="190"/>
      <c r="W348" s="190"/>
      <c r="X348" s="190"/>
      <c r="Y348" s="190"/>
      <c r="Z348" s="190"/>
      <c r="AA348" s="190"/>
      <c r="AB348" s="190"/>
    </row>
    <row r="349" spans="1:28" ht="15">
      <c r="A349" s="190"/>
      <c r="B349" s="190"/>
      <c r="C349" s="190"/>
      <c r="D349" s="190"/>
      <c r="E349" s="190"/>
      <c r="F349" s="190"/>
      <c r="G349" s="190"/>
      <c r="H349" s="190"/>
      <c r="I349" s="190"/>
      <c r="J349" s="190"/>
      <c r="K349" s="190"/>
      <c r="L349" s="190"/>
      <c r="M349" s="190"/>
      <c r="N349" s="190"/>
      <c r="O349" s="190"/>
      <c r="P349" s="190"/>
      <c r="R349" s="190"/>
      <c r="S349" s="190"/>
      <c r="T349" s="190"/>
      <c r="U349" s="190"/>
      <c r="V349" s="190"/>
      <c r="W349" s="190"/>
      <c r="X349" s="190"/>
      <c r="Y349" s="190"/>
      <c r="Z349" s="190"/>
      <c r="AA349" s="190"/>
      <c r="AB349" s="190"/>
    </row>
    <row r="350" spans="1:28" ht="15">
      <c r="A350" s="190"/>
      <c r="B350" s="190"/>
      <c r="C350" s="190"/>
      <c r="D350" s="190"/>
      <c r="E350" s="190"/>
      <c r="F350" s="190"/>
      <c r="G350" s="190"/>
      <c r="H350" s="190"/>
      <c r="I350" s="190"/>
      <c r="J350" s="190"/>
      <c r="K350" s="190"/>
      <c r="L350" s="190"/>
      <c r="M350" s="190"/>
      <c r="N350" s="190"/>
      <c r="O350" s="190"/>
      <c r="P350" s="190"/>
      <c r="R350" s="190"/>
      <c r="S350" s="190"/>
      <c r="T350" s="190"/>
      <c r="U350" s="190"/>
      <c r="V350" s="190"/>
      <c r="W350" s="190"/>
      <c r="X350" s="190"/>
      <c r="Y350" s="190"/>
      <c r="Z350" s="190"/>
      <c r="AA350" s="190"/>
      <c r="AB350" s="190"/>
    </row>
    <row r="351" spans="1:28" ht="15">
      <c r="A351" s="190"/>
      <c r="B351" s="190"/>
      <c r="C351" s="190"/>
      <c r="D351" s="190"/>
      <c r="E351" s="190"/>
      <c r="F351" s="190"/>
      <c r="G351" s="190"/>
      <c r="H351" s="190"/>
      <c r="I351" s="190"/>
      <c r="J351" s="190"/>
      <c r="K351" s="190"/>
      <c r="L351" s="190"/>
      <c r="M351" s="190"/>
      <c r="N351" s="190"/>
      <c r="O351" s="190"/>
      <c r="P351" s="190"/>
      <c r="R351" s="190"/>
      <c r="S351" s="190"/>
      <c r="T351" s="190"/>
      <c r="U351" s="190"/>
      <c r="V351" s="190"/>
      <c r="W351" s="190"/>
      <c r="X351" s="190"/>
      <c r="Y351" s="190"/>
      <c r="Z351" s="190"/>
      <c r="AA351" s="190"/>
      <c r="AB351" s="190"/>
    </row>
    <row r="352" spans="1:28" ht="15">
      <c r="A352" s="190"/>
      <c r="B352" s="190"/>
      <c r="C352" s="190"/>
      <c r="D352" s="190"/>
      <c r="E352" s="190"/>
      <c r="F352" s="190"/>
      <c r="G352" s="190"/>
      <c r="H352" s="190"/>
      <c r="I352" s="190"/>
      <c r="J352" s="190"/>
      <c r="K352" s="190"/>
      <c r="L352" s="190"/>
      <c r="M352" s="190"/>
      <c r="N352" s="190"/>
      <c r="O352" s="190"/>
      <c r="P352" s="190"/>
      <c r="R352" s="190"/>
      <c r="S352" s="190"/>
      <c r="T352" s="190"/>
      <c r="U352" s="190"/>
      <c r="V352" s="190"/>
      <c r="W352" s="190"/>
      <c r="X352" s="190"/>
      <c r="Y352" s="190"/>
      <c r="Z352" s="190"/>
      <c r="AA352" s="190"/>
      <c r="AB352" s="190"/>
    </row>
    <row r="353" spans="1:28" ht="15">
      <c r="A353" s="190"/>
      <c r="B353" s="190"/>
      <c r="C353" s="190"/>
      <c r="D353" s="190"/>
      <c r="E353" s="190"/>
      <c r="F353" s="190"/>
      <c r="G353" s="190"/>
      <c r="H353" s="190"/>
      <c r="I353" s="190"/>
      <c r="J353" s="190"/>
      <c r="K353" s="190"/>
      <c r="L353" s="190"/>
      <c r="M353" s="190"/>
      <c r="N353" s="190"/>
      <c r="O353" s="190"/>
      <c r="P353" s="190"/>
      <c r="R353" s="190"/>
      <c r="S353" s="190"/>
      <c r="T353" s="190"/>
      <c r="U353" s="190"/>
      <c r="V353" s="190"/>
      <c r="W353" s="190"/>
      <c r="X353" s="190"/>
      <c r="Y353" s="190"/>
      <c r="Z353" s="190"/>
      <c r="AA353" s="190"/>
      <c r="AB353" s="190"/>
    </row>
    <row r="354" spans="1:28" ht="15">
      <c r="A354" s="190"/>
      <c r="B354" s="190"/>
      <c r="C354" s="190"/>
      <c r="D354" s="190"/>
      <c r="E354" s="190"/>
      <c r="F354" s="190"/>
      <c r="G354" s="190"/>
      <c r="H354" s="190"/>
      <c r="I354" s="190"/>
      <c r="J354" s="190"/>
      <c r="K354" s="190"/>
      <c r="L354" s="190"/>
      <c r="M354" s="190"/>
      <c r="N354" s="190"/>
      <c r="O354" s="190"/>
      <c r="P354" s="190"/>
      <c r="R354" s="190"/>
      <c r="S354" s="190"/>
      <c r="T354" s="190"/>
      <c r="U354" s="190"/>
      <c r="V354" s="190"/>
      <c r="W354" s="190"/>
      <c r="X354" s="190"/>
      <c r="Y354" s="190"/>
      <c r="Z354" s="190"/>
      <c r="AA354" s="190"/>
      <c r="AB354" s="190"/>
    </row>
    <row r="355" spans="1:28" ht="15">
      <c r="A355" s="190"/>
      <c r="B355" s="190"/>
      <c r="C355" s="190"/>
      <c r="D355" s="190"/>
      <c r="E355" s="190"/>
      <c r="F355" s="190"/>
      <c r="G355" s="190"/>
      <c r="H355" s="190"/>
      <c r="I355" s="190"/>
      <c r="J355" s="190"/>
      <c r="K355" s="190"/>
      <c r="L355" s="190"/>
      <c r="M355" s="190"/>
      <c r="N355" s="190"/>
      <c r="O355" s="190"/>
      <c r="P355" s="190"/>
      <c r="R355" s="190"/>
      <c r="S355" s="190"/>
      <c r="T355" s="190"/>
      <c r="U355" s="190"/>
      <c r="V355" s="190"/>
      <c r="W355" s="190"/>
      <c r="X355" s="190"/>
      <c r="Y355" s="190"/>
      <c r="Z355" s="190"/>
      <c r="AA355" s="190"/>
      <c r="AB355" s="190"/>
    </row>
    <row r="356" spans="1:28" ht="15">
      <c r="A356" s="190"/>
      <c r="B356" s="190"/>
      <c r="C356" s="190"/>
      <c r="D356" s="190"/>
      <c r="E356" s="190"/>
      <c r="F356" s="190"/>
      <c r="G356" s="190"/>
      <c r="H356" s="190"/>
      <c r="I356" s="190"/>
      <c r="J356" s="190"/>
      <c r="K356" s="190"/>
      <c r="L356" s="190"/>
      <c r="M356" s="190"/>
      <c r="N356" s="190"/>
      <c r="O356" s="190"/>
      <c r="P356" s="190"/>
      <c r="R356" s="190"/>
      <c r="S356" s="190"/>
      <c r="T356" s="190"/>
      <c r="U356" s="190"/>
      <c r="V356" s="190"/>
      <c r="W356" s="190"/>
      <c r="X356" s="190"/>
      <c r="Y356" s="190"/>
      <c r="Z356" s="190"/>
      <c r="AA356" s="190"/>
      <c r="AB356" s="190"/>
    </row>
    <row r="357" spans="1:28" ht="15">
      <c r="A357" s="190"/>
      <c r="B357" s="190"/>
      <c r="C357" s="190"/>
      <c r="D357" s="190"/>
      <c r="E357" s="190"/>
      <c r="F357" s="190"/>
      <c r="G357" s="190"/>
      <c r="H357" s="190"/>
      <c r="I357" s="190"/>
      <c r="J357" s="190"/>
      <c r="K357" s="190"/>
      <c r="L357" s="190"/>
      <c r="M357" s="190"/>
      <c r="N357" s="190"/>
      <c r="O357" s="190"/>
      <c r="P357" s="190"/>
      <c r="R357" s="190"/>
      <c r="S357" s="190"/>
      <c r="T357" s="190"/>
      <c r="U357" s="190"/>
      <c r="V357" s="190"/>
      <c r="W357" s="190"/>
      <c r="X357" s="190"/>
      <c r="Y357" s="190"/>
      <c r="Z357" s="190"/>
      <c r="AA357" s="190"/>
      <c r="AB357" s="190"/>
    </row>
    <row r="358" spans="1:28" ht="15">
      <c r="A358" s="190"/>
      <c r="B358" s="190"/>
      <c r="C358" s="190"/>
      <c r="D358" s="190"/>
      <c r="E358" s="190"/>
      <c r="F358" s="190"/>
      <c r="G358" s="190"/>
      <c r="H358" s="190"/>
      <c r="I358" s="190"/>
      <c r="J358" s="190"/>
      <c r="K358" s="190"/>
      <c r="L358" s="190"/>
      <c r="M358" s="190"/>
      <c r="N358" s="190"/>
      <c r="O358" s="190"/>
      <c r="P358" s="190"/>
      <c r="R358" s="190"/>
      <c r="S358" s="190"/>
      <c r="T358" s="190"/>
      <c r="U358" s="190"/>
      <c r="V358" s="190"/>
      <c r="W358" s="190"/>
      <c r="X358" s="190"/>
      <c r="Y358" s="190"/>
      <c r="Z358" s="190"/>
      <c r="AA358" s="190"/>
      <c r="AB358" s="190"/>
    </row>
    <row r="359" spans="1:28" ht="15">
      <c r="A359" s="190"/>
      <c r="B359" s="190"/>
      <c r="C359" s="190"/>
      <c r="D359" s="190"/>
      <c r="E359" s="190"/>
      <c r="F359" s="190"/>
      <c r="G359" s="190"/>
      <c r="H359" s="190"/>
      <c r="I359" s="190"/>
      <c r="J359" s="190"/>
      <c r="K359" s="190"/>
      <c r="L359" s="190"/>
      <c r="M359" s="190"/>
      <c r="N359" s="190"/>
      <c r="O359" s="190"/>
      <c r="P359" s="190"/>
      <c r="R359" s="190"/>
      <c r="S359" s="190"/>
      <c r="T359" s="190"/>
      <c r="U359" s="190"/>
      <c r="V359" s="190"/>
      <c r="W359" s="190"/>
      <c r="X359" s="190"/>
      <c r="Y359" s="190"/>
      <c r="Z359" s="190"/>
      <c r="AA359" s="190"/>
      <c r="AB359" s="190"/>
    </row>
    <row r="360" spans="1:28" ht="15">
      <c r="A360" s="190"/>
      <c r="B360" s="190"/>
      <c r="C360" s="190"/>
      <c r="D360" s="190"/>
      <c r="E360" s="190"/>
      <c r="F360" s="190"/>
      <c r="G360" s="190"/>
      <c r="H360" s="190"/>
      <c r="I360" s="190"/>
      <c r="J360" s="190"/>
      <c r="K360" s="190"/>
      <c r="L360" s="190"/>
      <c r="M360" s="190"/>
      <c r="N360" s="190"/>
      <c r="O360" s="190"/>
      <c r="P360" s="190"/>
      <c r="R360" s="190"/>
      <c r="S360" s="190"/>
      <c r="T360" s="190"/>
      <c r="U360" s="190"/>
      <c r="V360" s="190"/>
      <c r="W360" s="190"/>
      <c r="X360" s="190"/>
      <c r="Y360" s="190"/>
      <c r="Z360" s="190"/>
      <c r="AA360" s="190"/>
      <c r="AB360" s="190"/>
    </row>
    <row r="361" spans="1:28" ht="15">
      <c r="A361" s="190"/>
      <c r="B361" s="190"/>
      <c r="C361" s="190"/>
      <c r="D361" s="190"/>
      <c r="E361" s="190"/>
      <c r="F361" s="190"/>
      <c r="G361" s="190"/>
      <c r="H361" s="190"/>
      <c r="I361" s="190"/>
      <c r="J361" s="190"/>
      <c r="K361" s="190"/>
      <c r="L361" s="190"/>
      <c r="M361" s="190"/>
      <c r="N361" s="190"/>
      <c r="O361" s="190"/>
      <c r="P361" s="190"/>
      <c r="R361" s="190"/>
      <c r="S361" s="190"/>
      <c r="T361" s="190"/>
      <c r="U361" s="190"/>
      <c r="V361" s="190"/>
      <c r="W361" s="190"/>
      <c r="X361" s="190"/>
      <c r="Y361" s="190"/>
      <c r="Z361" s="190"/>
      <c r="AA361" s="190"/>
      <c r="AB361" s="190"/>
    </row>
    <row r="362" spans="1:28" ht="15">
      <c r="A362" s="190"/>
      <c r="B362" s="190"/>
      <c r="C362" s="190"/>
      <c r="D362" s="190"/>
      <c r="E362" s="190"/>
      <c r="F362" s="190"/>
      <c r="G362" s="190"/>
      <c r="H362" s="190"/>
      <c r="I362" s="190"/>
      <c r="J362" s="190"/>
      <c r="K362" s="190"/>
      <c r="L362" s="190"/>
      <c r="M362" s="190"/>
      <c r="N362" s="190"/>
      <c r="O362" s="190"/>
      <c r="P362" s="190"/>
      <c r="R362" s="190"/>
      <c r="S362" s="190"/>
      <c r="T362" s="190"/>
      <c r="U362" s="190"/>
      <c r="V362" s="190"/>
      <c r="W362" s="190"/>
      <c r="X362" s="190"/>
      <c r="Y362" s="190"/>
      <c r="Z362" s="190"/>
      <c r="AA362" s="190"/>
      <c r="AB362" s="190"/>
    </row>
    <row r="363" spans="1:28" ht="15">
      <c r="A363" s="190"/>
      <c r="B363" s="190"/>
      <c r="C363" s="190"/>
      <c r="D363" s="190"/>
      <c r="E363" s="190"/>
      <c r="F363" s="190"/>
      <c r="G363" s="190"/>
      <c r="H363" s="190"/>
      <c r="I363" s="190"/>
      <c r="J363" s="190"/>
      <c r="K363" s="190"/>
      <c r="L363" s="190"/>
      <c r="M363" s="190"/>
      <c r="N363" s="190"/>
      <c r="O363" s="190"/>
      <c r="P363" s="190"/>
      <c r="R363" s="190"/>
      <c r="S363" s="190"/>
      <c r="T363" s="190"/>
      <c r="U363" s="190"/>
      <c r="V363" s="190"/>
      <c r="W363" s="190"/>
      <c r="X363" s="190"/>
      <c r="Y363" s="190"/>
      <c r="Z363" s="190"/>
      <c r="AA363" s="190"/>
      <c r="AB363" s="190"/>
    </row>
    <row r="364" spans="1:28" ht="15">
      <c r="A364" s="190"/>
      <c r="B364" s="190"/>
      <c r="C364" s="190"/>
      <c r="D364" s="190"/>
      <c r="E364" s="190"/>
      <c r="F364" s="190"/>
      <c r="G364" s="190"/>
      <c r="H364" s="190"/>
      <c r="I364" s="190"/>
      <c r="J364" s="190"/>
      <c r="K364" s="190"/>
      <c r="L364" s="190"/>
      <c r="M364" s="190"/>
      <c r="N364" s="190"/>
      <c r="O364" s="190"/>
      <c r="P364" s="190"/>
      <c r="R364" s="190"/>
      <c r="S364" s="190"/>
      <c r="T364" s="190"/>
      <c r="U364" s="190"/>
      <c r="V364" s="190"/>
      <c r="W364" s="190"/>
      <c r="X364" s="190"/>
      <c r="Y364" s="190"/>
      <c r="Z364" s="190"/>
      <c r="AA364" s="190"/>
      <c r="AB364" s="190"/>
    </row>
    <row r="365" spans="1:28" ht="15">
      <c r="A365" s="190"/>
      <c r="B365" s="190"/>
      <c r="C365" s="190"/>
      <c r="D365" s="190"/>
      <c r="E365" s="190"/>
      <c r="F365" s="190"/>
      <c r="G365" s="190"/>
      <c r="H365" s="190"/>
      <c r="I365" s="190"/>
      <c r="J365" s="190"/>
      <c r="K365" s="190"/>
      <c r="L365" s="190"/>
      <c r="M365" s="190"/>
      <c r="N365" s="190"/>
      <c r="O365" s="190"/>
      <c r="P365" s="190"/>
      <c r="R365" s="190"/>
      <c r="S365" s="190"/>
      <c r="T365" s="190"/>
      <c r="U365" s="190"/>
      <c r="V365" s="190"/>
      <c r="W365" s="190"/>
      <c r="X365" s="190"/>
      <c r="Y365" s="190"/>
      <c r="Z365" s="190"/>
      <c r="AA365" s="190"/>
      <c r="AB365" s="190"/>
    </row>
    <row r="366" spans="1:28" ht="15">
      <c r="A366" s="190"/>
      <c r="B366" s="190"/>
      <c r="C366" s="190"/>
      <c r="D366" s="190"/>
      <c r="E366" s="190"/>
      <c r="F366" s="190"/>
      <c r="G366" s="190"/>
      <c r="H366" s="190"/>
      <c r="I366" s="190"/>
      <c r="J366" s="190"/>
      <c r="K366" s="190"/>
      <c r="L366" s="190"/>
      <c r="M366" s="190"/>
      <c r="N366" s="190"/>
      <c r="O366" s="190"/>
      <c r="P366" s="190"/>
      <c r="R366" s="190"/>
      <c r="S366" s="190"/>
      <c r="T366" s="190"/>
      <c r="U366" s="190"/>
      <c r="V366" s="190"/>
      <c r="W366" s="190"/>
      <c r="X366" s="190"/>
      <c r="Y366" s="190"/>
      <c r="Z366" s="190"/>
      <c r="AA366" s="190"/>
      <c r="AB366" s="190"/>
    </row>
    <row r="367" spans="1:28" ht="15">
      <c r="A367" s="190"/>
      <c r="B367" s="190"/>
      <c r="C367" s="190"/>
      <c r="D367" s="190"/>
      <c r="E367" s="190"/>
      <c r="F367" s="190"/>
      <c r="G367" s="190"/>
      <c r="H367" s="190"/>
      <c r="I367" s="190"/>
      <c r="J367" s="190"/>
      <c r="K367" s="190"/>
      <c r="L367" s="190"/>
      <c r="M367" s="190"/>
      <c r="N367" s="190"/>
      <c r="O367" s="190"/>
      <c r="P367" s="190"/>
      <c r="R367" s="190"/>
      <c r="S367" s="190"/>
      <c r="T367" s="190"/>
      <c r="U367" s="190"/>
      <c r="V367" s="190"/>
      <c r="W367" s="190"/>
      <c r="X367" s="190"/>
      <c r="Y367" s="190"/>
      <c r="Z367" s="190"/>
      <c r="AA367" s="190"/>
      <c r="AB367" s="190"/>
    </row>
    <row r="368" spans="1:28" ht="15">
      <c r="A368" s="190"/>
      <c r="B368" s="190"/>
      <c r="C368" s="190"/>
      <c r="D368" s="190"/>
      <c r="E368" s="190"/>
      <c r="F368" s="190"/>
      <c r="G368" s="190"/>
      <c r="H368" s="190"/>
      <c r="I368" s="190"/>
      <c r="J368" s="190"/>
      <c r="K368" s="190"/>
      <c r="L368" s="190"/>
      <c r="M368" s="190"/>
      <c r="N368" s="190"/>
      <c r="O368" s="190"/>
      <c r="P368" s="190"/>
      <c r="R368" s="190"/>
      <c r="S368" s="190"/>
      <c r="T368" s="190"/>
      <c r="U368" s="190"/>
      <c r="V368" s="190"/>
      <c r="W368" s="190"/>
      <c r="X368" s="190"/>
      <c r="Y368" s="190"/>
      <c r="Z368" s="190"/>
      <c r="AA368" s="190"/>
      <c r="AB368" s="190"/>
    </row>
    <row r="369" spans="1:28" ht="15">
      <c r="A369" s="190"/>
      <c r="B369" s="190"/>
      <c r="C369" s="190"/>
      <c r="D369" s="190"/>
      <c r="E369" s="190"/>
      <c r="F369" s="190"/>
      <c r="G369" s="190"/>
      <c r="H369" s="190"/>
      <c r="I369" s="190"/>
      <c r="J369" s="190"/>
      <c r="K369" s="190"/>
      <c r="L369" s="190"/>
      <c r="M369" s="190"/>
      <c r="N369" s="190"/>
      <c r="O369" s="190"/>
      <c r="P369" s="190"/>
      <c r="R369" s="190"/>
      <c r="S369" s="190"/>
      <c r="T369" s="190"/>
      <c r="U369" s="190"/>
      <c r="V369" s="190"/>
      <c r="W369" s="190"/>
      <c r="X369" s="190"/>
      <c r="Y369" s="190"/>
      <c r="Z369" s="190"/>
      <c r="AA369" s="190"/>
      <c r="AB369" s="190"/>
    </row>
    <row r="370" spans="1:28" ht="15">
      <c r="A370" s="190"/>
      <c r="B370" s="190"/>
      <c r="C370" s="190"/>
      <c r="D370" s="190"/>
      <c r="E370" s="190"/>
      <c r="F370" s="190"/>
      <c r="G370" s="190"/>
      <c r="H370" s="190"/>
      <c r="I370" s="190"/>
      <c r="J370" s="190"/>
      <c r="K370" s="190"/>
      <c r="L370" s="190"/>
      <c r="M370" s="190"/>
      <c r="N370" s="190"/>
      <c r="O370" s="190"/>
      <c r="P370" s="190"/>
      <c r="R370" s="190"/>
      <c r="S370" s="190"/>
      <c r="T370" s="190"/>
      <c r="U370" s="190"/>
      <c r="V370" s="190"/>
      <c r="W370" s="190"/>
      <c r="X370" s="190"/>
      <c r="Y370" s="190"/>
      <c r="Z370" s="190"/>
      <c r="AA370" s="190"/>
      <c r="AB370" s="190"/>
    </row>
    <row r="371" spans="1:28" ht="15">
      <c r="A371" s="190"/>
      <c r="B371" s="190"/>
      <c r="C371" s="190"/>
      <c r="D371" s="190"/>
      <c r="E371" s="190"/>
      <c r="F371" s="190"/>
      <c r="G371" s="190"/>
      <c r="H371" s="190"/>
      <c r="I371" s="190"/>
      <c r="J371" s="190"/>
      <c r="K371" s="190"/>
      <c r="L371" s="190"/>
      <c r="M371" s="190"/>
      <c r="N371" s="190"/>
      <c r="O371" s="190"/>
      <c r="P371" s="190"/>
      <c r="R371" s="190"/>
      <c r="S371" s="190"/>
      <c r="T371" s="190"/>
      <c r="U371" s="190"/>
      <c r="V371" s="190"/>
      <c r="W371" s="190"/>
      <c r="X371" s="190"/>
      <c r="Y371" s="190"/>
      <c r="Z371" s="190"/>
      <c r="AA371" s="190"/>
      <c r="AB371" s="190"/>
    </row>
    <row r="372" spans="1:28" ht="15">
      <c r="A372" s="190"/>
      <c r="B372" s="190"/>
      <c r="C372" s="190"/>
      <c r="D372" s="190"/>
      <c r="E372" s="190"/>
      <c r="F372" s="190"/>
      <c r="G372" s="190"/>
      <c r="H372" s="190"/>
      <c r="I372" s="190"/>
      <c r="J372" s="190"/>
      <c r="K372" s="190"/>
      <c r="L372" s="190"/>
      <c r="M372" s="190"/>
      <c r="N372" s="190"/>
      <c r="O372" s="190"/>
      <c r="P372" s="190"/>
      <c r="R372" s="190"/>
      <c r="S372" s="190"/>
      <c r="T372" s="190"/>
      <c r="U372" s="190"/>
      <c r="V372" s="190"/>
      <c r="W372" s="190"/>
      <c r="X372" s="190"/>
      <c r="Y372" s="190"/>
      <c r="Z372" s="190"/>
      <c r="AA372" s="190"/>
      <c r="AB372" s="190"/>
    </row>
    <row r="373" spans="1:28" ht="15">
      <c r="A373" s="190"/>
      <c r="B373" s="190"/>
      <c r="C373" s="190"/>
      <c r="D373" s="190"/>
      <c r="E373" s="190"/>
      <c r="F373" s="190"/>
      <c r="G373" s="190"/>
      <c r="H373" s="190"/>
      <c r="I373" s="190"/>
      <c r="J373" s="190"/>
      <c r="K373" s="190"/>
      <c r="L373" s="190"/>
      <c r="M373" s="190"/>
      <c r="N373" s="190"/>
      <c r="O373" s="190"/>
      <c r="P373" s="190"/>
      <c r="R373" s="190"/>
      <c r="S373" s="190"/>
      <c r="T373" s="190"/>
      <c r="U373" s="190"/>
      <c r="V373" s="190"/>
      <c r="W373" s="190"/>
      <c r="X373" s="190"/>
      <c r="Y373" s="190"/>
      <c r="Z373" s="190"/>
      <c r="AA373" s="190"/>
      <c r="AB373" s="190"/>
    </row>
    <row r="374" spans="1:28" ht="15">
      <c r="A374" s="190"/>
      <c r="B374" s="190"/>
      <c r="C374" s="190"/>
      <c r="D374" s="190"/>
      <c r="E374" s="190"/>
      <c r="F374" s="190"/>
      <c r="G374" s="190"/>
      <c r="H374" s="190"/>
      <c r="I374" s="190"/>
      <c r="J374" s="190"/>
      <c r="K374" s="190"/>
      <c r="L374" s="190"/>
      <c r="M374" s="190"/>
      <c r="N374" s="190"/>
      <c r="O374" s="190"/>
      <c r="P374" s="190"/>
      <c r="R374" s="190"/>
      <c r="S374" s="190"/>
      <c r="T374" s="190"/>
      <c r="U374" s="190"/>
      <c r="V374" s="190"/>
      <c r="W374" s="190"/>
      <c r="X374" s="190"/>
      <c r="Y374" s="190"/>
      <c r="Z374" s="190"/>
      <c r="AA374" s="190"/>
      <c r="AB374" s="190"/>
    </row>
    <row r="375" spans="1:28" ht="15">
      <c r="A375" s="190"/>
      <c r="B375" s="190"/>
      <c r="C375" s="190"/>
      <c r="D375" s="190"/>
      <c r="E375" s="190"/>
      <c r="F375" s="190"/>
      <c r="G375" s="190"/>
      <c r="H375" s="190"/>
      <c r="I375" s="190"/>
      <c r="J375" s="190"/>
      <c r="K375" s="190"/>
      <c r="L375" s="190"/>
      <c r="M375" s="190"/>
      <c r="N375" s="190"/>
      <c r="O375" s="190"/>
      <c r="P375" s="190"/>
      <c r="R375" s="190"/>
      <c r="S375" s="190"/>
      <c r="T375" s="190"/>
      <c r="U375" s="190"/>
      <c r="V375" s="190"/>
      <c r="W375" s="190"/>
      <c r="X375" s="190"/>
      <c r="Y375" s="190"/>
      <c r="Z375" s="190"/>
      <c r="AA375" s="190"/>
      <c r="AB375" s="190"/>
    </row>
    <row r="376" spans="1:28" ht="15">
      <c r="A376" s="190"/>
      <c r="B376" s="190"/>
      <c r="C376" s="190"/>
      <c r="D376" s="190"/>
      <c r="E376" s="190"/>
      <c r="F376" s="190"/>
      <c r="G376" s="190"/>
      <c r="H376" s="190"/>
      <c r="I376" s="190"/>
      <c r="J376" s="190"/>
      <c r="K376" s="190"/>
      <c r="L376" s="190"/>
      <c r="M376" s="190"/>
      <c r="N376" s="190"/>
      <c r="O376" s="190"/>
      <c r="P376" s="190"/>
      <c r="R376" s="190"/>
      <c r="S376" s="190"/>
      <c r="T376" s="190"/>
      <c r="U376" s="190"/>
      <c r="V376" s="190"/>
      <c r="W376" s="190"/>
      <c r="X376" s="190"/>
      <c r="Y376" s="190"/>
      <c r="Z376" s="190"/>
      <c r="AA376" s="190"/>
      <c r="AB376" s="190"/>
    </row>
    <row r="377" spans="1:28" ht="15">
      <c r="A377" s="190"/>
      <c r="B377" s="190"/>
      <c r="C377" s="190"/>
      <c r="D377" s="190"/>
      <c r="E377" s="190"/>
      <c r="F377" s="190"/>
      <c r="G377" s="190"/>
      <c r="H377" s="190"/>
      <c r="I377" s="190"/>
      <c r="J377" s="190"/>
      <c r="K377" s="190"/>
      <c r="L377" s="190"/>
      <c r="M377" s="190"/>
      <c r="N377" s="190"/>
      <c r="O377" s="190"/>
      <c r="P377" s="190"/>
      <c r="R377" s="190"/>
      <c r="S377" s="190"/>
      <c r="T377" s="190"/>
      <c r="U377" s="190"/>
      <c r="V377" s="190"/>
      <c r="W377" s="190"/>
      <c r="X377" s="190"/>
      <c r="Y377" s="190"/>
      <c r="Z377" s="190"/>
      <c r="AA377" s="190"/>
      <c r="AB377" s="190"/>
    </row>
    <row r="378" spans="1:28" ht="15">
      <c r="A378" s="190"/>
      <c r="B378" s="190"/>
      <c r="C378" s="190"/>
      <c r="D378" s="190"/>
      <c r="E378" s="190"/>
      <c r="F378" s="190"/>
      <c r="G378" s="190"/>
      <c r="H378" s="190"/>
      <c r="I378" s="190"/>
      <c r="J378" s="190"/>
      <c r="K378" s="190"/>
      <c r="L378" s="190"/>
      <c r="M378" s="190"/>
      <c r="N378" s="190"/>
      <c r="O378" s="190"/>
      <c r="P378" s="190"/>
      <c r="R378" s="190"/>
      <c r="S378" s="190"/>
      <c r="T378" s="190"/>
      <c r="U378" s="190"/>
      <c r="V378" s="190"/>
      <c r="W378" s="190"/>
      <c r="X378" s="190"/>
      <c r="Y378" s="190"/>
      <c r="Z378" s="190"/>
      <c r="AA378" s="190"/>
      <c r="AB378" s="190"/>
    </row>
    <row r="379" spans="1:28" ht="15">
      <c r="A379" s="190"/>
      <c r="B379" s="190"/>
      <c r="C379" s="190"/>
      <c r="D379" s="190"/>
      <c r="E379" s="190"/>
      <c r="F379" s="190"/>
      <c r="G379" s="190"/>
      <c r="H379" s="190"/>
      <c r="I379" s="190"/>
      <c r="J379" s="190"/>
      <c r="K379" s="190"/>
      <c r="L379" s="190"/>
      <c r="M379" s="190"/>
      <c r="N379" s="190"/>
      <c r="O379" s="190"/>
      <c r="P379" s="190"/>
      <c r="R379" s="190"/>
      <c r="S379" s="190"/>
      <c r="T379" s="190"/>
      <c r="U379" s="190"/>
      <c r="V379" s="190"/>
      <c r="W379" s="190"/>
      <c r="X379" s="190"/>
      <c r="Y379" s="190"/>
      <c r="Z379" s="190"/>
      <c r="AA379" s="190"/>
      <c r="AB379" s="190"/>
    </row>
    <row r="380" spans="1:28" ht="15">
      <c r="A380" s="190"/>
      <c r="B380" s="190"/>
      <c r="C380" s="190"/>
      <c r="D380" s="190"/>
      <c r="E380" s="190"/>
      <c r="F380" s="190"/>
      <c r="G380" s="190"/>
      <c r="H380" s="190"/>
      <c r="I380" s="190"/>
      <c r="J380" s="190"/>
      <c r="K380" s="190"/>
      <c r="L380" s="190"/>
      <c r="M380" s="190"/>
      <c r="N380" s="190"/>
      <c r="O380" s="190"/>
      <c r="P380" s="190"/>
      <c r="R380" s="190"/>
      <c r="S380" s="190"/>
      <c r="T380" s="190"/>
      <c r="U380" s="190"/>
      <c r="V380" s="190"/>
      <c r="W380" s="190"/>
      <c r="X380" s="190"/>
      <c r="Y380" s="190"/>
      <c r="Z380" s="190"/>
      <c r="AA380" s="190"/>
      <c r="AB380" s="190"/>
    </row>
    <row r="381" spans="1:28" ht="15">
      <c r="A381" s="190"/>
      <c r="B381" s="190"/>
      <c r="C381" s="190"/>
      <c r="D381" s="190"/>
      <c r="E381" s="190"/>
      <c r="F381" s="190"/>
      <c r="G381" s="190"/>
      <c r="H381" s="190"/>
      <c r="I381" s="190"/>
      <c r="J381" s="190"/>
      <c r="K381" s="190"/>
      <c r="L381" s="190"/>
      <c r="M381" s="190"/>
      <c r="N381" s="190"/>
      <c r="O381" s="190"/>
      <c r="P381" s="190"/>
      <c r="R381" s="190"/>
      <c r="S381" s="190"/>
      <c r="T381" s="190"/>
      <c r="U381" s="190"/>
      <c r="V381" s="190"/>
      <c r="W381" s="190"/>
      <c r="X381" s="190"/>
      <c r="Y381" s="190"/>
      <c r="Z381" s="190"/>
      <c r="AA381" s="190"/>
      <c r="AB381" s="190"/>
    </row>
    <row r="382" spans="1:28" ht="15">
      <c r="A382" s="190"/>
      <c r="B382" s="190"/>
      <c r="C382" s="190"/>
      <c r="D382" s="190"/>
      <c r="E382" s="190"/>
      <c r="F382" s="190"/>
      <c r="G382" s="190"/>
      <c r="H382" s="190"/>
      <c r="I382" s="190"/>
      <c r="J382" s="190"/>
      <c r="K382" s="190"/>
      <c r="L382" s="190"/>
      <c r="M382" s="190"/>
      <c r="N382" s="190"/>
      <c r="O382" s="190"/>
      <c r="P382" s="190"/>
      <c r="R382" s="190"/>
      <c r="S382" s="190"/>
      <c r="T382" s="190"/>
      <c r="U382" s="190"/>
      <c r="V382" s="190"/>
      <c r="W382" s="190"/>
      <c r="X382" s="190"/>
      <c r="Y382" s="190"/>
      <c r="Z382" s="190"/>
      <c r="AA382" s="190"/>
      <c r="AB382" s="190"/>
    </row>
    <row r="383" spans="1:28" ht="15">
      <c r="A383" s="190"/>
      <c r="B383" s="190"/>
      <c r="C383" s="190"/>
      <c r="D383" s="190"/>
      <c r="E383" s="190"/>
      <c r="F383" s="190"/>
      <c r="G383" s="190"/>
      <c r="H383" s="190"/>
      <c r="I383" s="190"/>
      <c r="J383" s="190"/>
      <c r="K383" s="190"/>
      <c r="L383" s="190"/>
      <c r="M383" s="190"/>
      <c r="N383" s="190"/>
      <c r="O383" s="190"/>
      <c r="P383" s="190"/>
      <c r="R383" s="190"/>
      <c r="S383" s="190"/>
      <c r="T383" s="190"/>
      <c r="U383" s="190"/>
      <c r="V383" s="190"/>
      <c r="W383" s="190"/>
      <c r="X383" s="190"/>
      <c r="Y383" s="190"/>
      <c r="Z383" s="190"/>
      <c r="AA383" s="190"/>
      <c r="AB383" s="190"/>
    </row>
    <row r="384" spans="1:28" ht="15">
      <c r="A384" s="190"/>
      <c r="B384" s="190"/>
      <c r="C384" s="190"/>
      <c r="D384" s="190"/>
      <c r="E384" s="190"/>
      <c r="F384" s="190"/>
      <c r="G384" s="190"/>
      <c r="H384" s="190"/>
      <c r="I384" s="190"/>
      <c r="J384" s="190"/>
      <c r="K384" s="190"/>
      <c r="L384" s="190"/>
      <c r="M384" s="190"/>
      <c r="N384" s="190"/>
      <c r="O384" s="190"/>
      <c r="P384" s="190"/>
      <c r="R384" s="190"/>
      <c r="S384" s="190"/>
      <c r="T384" s="190"/>
      <c r="U384" s="190"/>
      <c r="V384" s="190"/>
      <c r="W384" s="190"/>
      <c r="X384" s="190"/>
      <c r="Y384" s="190"/>
      <c r="Z384" s="190"/>
      <c r="AA384" s="190"/>
      <c r="AB384" s="190"/>
    </row>
    <row r="385" spans="1:28" ht="15">
      <c r="A385" s="190"/>
      <c r="B385" s="190"/>
      <c r="C385" s="190"/>
      <c r="D385" s="190"/>
      <c r="E385" s="190"/>
      <c r="F385" s="190"/>
      <c r="G385" s="190"/>
      <c r="H385" s="190"/>
      <c r="I385" s="190"/>
      <c r="J385" s="190"/>
      <c r="K385" s="190"/>
      <c r="L385" s="190"/>
      <c r="M385" s="190"/>
      <c r="N385" s="190"/>
      <c r="O385" s="190"/>
      <c r="P385" s="190"/>
      <c r="R385" s="190"/>
      <c r="S385" s="190"/>
      <c r="T385" s="190"/>
      <c r="U385" s="190"/>
      <c r="V385" s="190"/>
      <c r="W385" s="190"/>
      <c r="X385" s="190"/>
      <c r="Y385" s="190"/>
      <c r="Z385" s="190"/>
      <c r="AA385" s="190"/>
      <c r="AB385" s="190"/>
    </row>
    <row r="386" spans="1:28" ht="15">
      <c r="A386" s="190"/>
      <c r="B386" s="190"/>
      <c r="C386" s="190"/>
      <c r="D386" s="190"/>
      <c r="E386" s="190"/>
      <c r="F386" s="190"/>
      <c r="G386" s="190"/>
      <c r="H386" s="190"/>
      <c r="I386" s="190"/>
      <c r="J386" s="190"/>
      <c r="K386" s="190"/>
      <c r="L386" s="190"/>
      <c r="M386" s="190"/>
      <c r="N386" s="190"/>
      <c r="O386" s="190"/>
      <c r="P386" s="190"/>
      <c r="R386" s="190"/>
      <c r="S386" s="190"/>
      <c r="T386" s="190"/>
      <c r="U386" s="190"/>
      <c r="V386" s="190"/>
      <c r="W386" s="190"/>
      <c r="X386" s="190"/>
      <c r="Y386" s="190"/>
      <c r="Z386" s="190"/>
      <c r="AA386" s="190"/>
      <c r="AB386" s="190"/>
    </row>
    <row r="387" spans="1:28" ht="15">
      <c r="A387" s="190"/>
      <c r="B387" s="190"/>
      <c r="C387" s="190"/>
      <c r="D387" s="190"/>
      <c r="E387" s="190"/>
      <c r="F387" s="190"/>
      <c r="G387" s="190"/>
      <c r="H387" s="190"/>
      <c r="I387" s="190"/>
      <c r="J387" s="190"/>
      <c r="K387" s="190"/>
      <c r="L387" s="190"/>
      <c r="M387" s="190"/>
      <c r="N387" s="190"/>
      <c r="O387" s="190"/>
      <c r="P387" s="190"/>
      <c r="R387" s="190"/>
      <c r="S387" s="190"/>
      <c r="T387" s="190"/>
      <c r="U387" s="190"/>
      <c r="V387" s="190"/>
      <c r="W387" s="190"/>
      <c r="X387" s="190"/>
      <c r="Y387" s="190"/>
      <c r="Z387" s="190"/>
      <c r="AA387" s="190"/>
      <c r="AB387" s="190"/>
    </row>
    <row r="388" spans="1:28" ht="15">
      <c r="A388" s="190"/>
      <c r="B388" s="190"/>
      <c r="C388" s="190"/>
      <c r="D388" s="190"/>
      <c r="E388" s="190"/>
      <c r="F388" s="190"/>
      <c r="G388" s="190"/>
      <c r="H388" s="190"/>
      <c r="I388" s="190"/>
      <c r="J388" s="190"/>
      <c r="K388" s="190"/>
      <c r="L388" s="190"/>
      <c r="M388" s="190"/>
      <c r="N388" s="190"/>
      <c r="O388" s="190"/>
      <c r="P388" s="190"/>
      <c r="R388" s="190"/>
      <c r="S388" s="190"/>
      <c r="T388" s="190"/>
      <c r="U388" s="190"/>
      <c r="V388" s="190"/>
      <c r="W388" s="190"/>
      <c r="X388" s="190"/>
      <c r="Y388" s="190"/>
      <c r="Z388" s="190"/>
      <c r="AA388" s="190"/>
      <c r="AB388" s="190"/>
    </row>
    <row r="389" spans="1:28" ht="15">
      <c r="A389" s="190"/>
      <c r="B389" s="190"/>
      <c r="C389" s="190"/>
      <c r="D389" s="190"/>
      <c r="E389" s="190"/>
      <c r="F389" s="190"/>
      <c r="G389" s="190"/>
      <c r="H389" s="190"/>
      <c r="I389" s="190"/>
      <c r="J389" s="190"/>
      <c r="K389" s="190"/>
      <c r="L389" s="190"/>
      <c r="M389" s="190"/>
      <c r="N389" s="190"/>
      <c r="O389" s="190"/>
      <c r="P389" s="190"/>
      <c r="R389" s="190"/>
      <c r="S389" s="190"/>
      <c r="T389" s="190"/>
      <c r="U389" s="190"/>
      <c r="V389" s="190"/>
      <c r="W389" s="190"/>
      <c r="X389" s="190"/>
      <c r="Y389" s="190"/>
      <c r="Z389" s="190"/>
      <c r="AA389" s="190"/>
      <c r="AB389" s="190"/>
    </row>
    <row r="390" spans="1:28" ht="15">
      <c r="A390" s="190"/>
      <c r="B390" s="190"/>
      <c r="C390" s="190"/>
      <c r="D390" s="190"/>
      <c r="E390" s="190"/>
      <c r="F390" s="190"/>
      <c r="G390" s="190"/>
      <c r="H390" s="190"/>
      <c r="I390" s="190"/>
      <c r="J390" s="190"/>
      <c r="K390" s="190"/>
      <c r="L390" s="190"/>
      <c r="M390" s="190"/>
      <c r="N390" s="190"/>
      <c r="O390" s="190"/>
      <c r="P390" s="190"/>
      <c r="R390" s="190"/>
      <c r="S390" s="190"/>
      <c r="T390" s="190"/>
      <c r="U390" s="190"/>
      <c r="V390" s="190"/>
      <c r="W390" s="190"/>
      <c r="X390" s="190"/>
      <c r="Y390" s="190"/>
      <c r="Z390" s="190"/>
      <c r="AA390" s="190"/>
      <c r="AB390" s="190"/>
    </row>
    <row r="391" spans="1:28" ht="15">
      <c r="A391" s="190"/>
      <c r="B391" s="190"/>
      <c r="C391" s="190"/>
      <c r="D391" s="190"/>
      <c r="E391" s="190"/>
      <c r="F391" s="190"/>
      <c r="G391" s="190"/>
      <c r="H391" s="190"/>
      <c r="I391" s="190"/>
      <c r="J391" s="190"/>
      <c r="K391" s="190"/>
      <c r="L391" s="190"/>
      <c r="M391" s="190"/>
      <c r="N391" s="190"/>
      <c r="O391" s="190"/>
      <c r="P391" s="190"/>
      <c r="R391" s="190"/>
      <c r="S391" s="190"/>
      <c r="T391" s="190"/>
      <c r="U391" s="190"/>
      <c r="V391" s="190"/>
      <c r="W391" s="190"/>
      <c r="X391" s="190"/>
      <c r="Y391" s="190"/>
      <c r="Z391" s="190"/>
      <c r="AA391" s="190"/>
      <c r="AB391" s="190"/>
    </row>
    <row r="392" spans="1:28" ht="15">
      <c r="A392" s="190"/>
      <c r="B392" s="190"/>
      <c r="C392" s="190"/>
      <c r="D392" s="190"/>
      <c r="E392" s="190"/>
      <c r="F392" s="190"/>
      <c r="G392" s="190"/>
      <c r="H392" s="190"/>
      <c r="I392" s="190"/>
      <c r="J392" s="190"/>
      <c r="K392" s="190"/>
      <c r="L392" s="190"/>
      <c r="M392" s="190"/>
      <c r="N392" s="190"/>
      <c r="O392" s="190"/>
      <c r="P392" s="190"/>
      <c r="R392" s="190"/>
      <c r="S392" s="190"/>
      <c r="T392" s="190"/>
      <c r="U392" s="190"/>
      <c r="V392" s="190"/>
      <c r="W392" s="190"/>
      <c r="X392" s="190"/>
      <c r="Y392" s="190"/>
      <c r="Z392" s="190"/>
      <c r="AA392" s="190"/>
      <c r="AB392" s="190"/>
    </row>
    <row r="393" spans="1:28" ht="15">
      <c r="A393" s="190"/>
      <c r="B393" s="190"/>
      <c r="C393" s="190"/>
      <c r="D393" s="190"/>
      <c r="E393" s="190"/>
      <c r="F393" s="190"/>
      <c r="G393" s="190"/>
      <c r="H393" s="190"/>
      <c r="I393" s="190"/>
      <c r="J393" s="190"/>
      <c r="K393" s="190"/>
      <c r="L393" s="190"/>
      <c r="M393" s="190"/>
      <c r="N393" s="190"/>
      <c r="O393" s="190"/>
      <c r="P393" s="190"/>
      <c r="R393" s="190"/>
      <c r="S393" s="190"/>
      <c r="T393" s="190"/>
      <c r="U393" s="190"/>
      <c r="V393" s="190"/>
      <c r="W393" s="190"/>
      <c r="X393" s="190"/>
      <c r="Y393" s="190"/>
      <c r="Z393" s="190"/>
      <c r="AA393" s="190"/>
      <c r="AB393" s="190"/>
    </row>
    <row r="394" spans="1:28" ht="15">
      <c r="A394" s="190"/>
      <c r="B394" s="190"/>
      <c r="C394" s="190"/>
      <c r="D394" s="190"/>
      <c r="E394" s="190"/>
      <c r="F394" s="190"/>
      <c r="G394" s="190"/>
      <c r="H394" s="190"/>
      <c r="I394" s="190"/>
      <c r="J394" s="190"/>
      <c r="K394" s="190"/>
      <c r="L394" s="190"/>
      <c r="M394" s="190"/>
      <c r="N394" s="190"/>
      <c r="O394" s="190"/>
      <c r="P394" s="190"/>
      <c r="R394" s="190"/>
      <c r="S394" s="190"/>
      <c r="T394" s="190"/>
      <c r="U394" s="190"/>
      <c r="V394" s="190"/>
      <c r="W394" s="190"/>
      <c r="X394" s="190"/>
      <c r="Y394" s="190"/>
      <c r="Z394" s="190"/>
      <c r="AA394" s="190"/>
      <c r="AB394" s="190"/>
    </row>
    <row r="395" spans="1:28" ht="15">
      <c r="A395" s="190"/>
      <c r="B395" s="190"/>
      <c r="C395" s="190"/>
      <c r="D395" s="190"/>
      <c r="E395" s="190"/>
      <c r="F395" s="190"/>
      <c r="G395" s="190"/>
      <c r="H395" s="190"/>
      <c r="I395" s="190"/>
      <c r="J395" s="190"/>
      <c r="K395" s="190"/>
      <c r="L395" s="190"/>
      <c r="M395" s="190"/>
      <c r="N395" s="190"/>
      <c r="O395" s="190"/>
      <c r="P395" s="190"/>
      <c r="R395" s="190"/>
      <c r="S395" s="190"/>
      <c r="T395" s="190"/>
      <c r="U395" s="190"/>
      <c r="V395" s="190"/>
      <c r="W395" s="190"/>
      <c r="X395" s="190"/>
      <c r="Y395" s="190"/>
      <c r="Z395" s="190"/>
      <c r="AA395" s="190"/>
      <c r="AB395" s="190"/>
    </row>
    <row r="396" spans="1:28" ht="15">
      <c r="A396" s="190"/>
      <c r="B396" s="190"/>
      <c r="C396" s="190"/>
      <c r="D396" s="190"/>
      <c r="E396" s="190"/>
      <c r="F396" s="190"/>
      <c r="G396" s="190"/>
      <c r="H396" s="190"/>
      <c r="I396" s="190"/>
      <c r="J396" s="190"/>
      <c r="K396" s="190"/>
      <c r="L396" s="190"/>
      <c r="M396" s="190"/>
      <c r="N396" s="190"/>
      <c r="O396" s="190"/>
      <c r="P396" s="190"/>
      <c r="R396" s="190"/>
      <c r="S396" s="190"/>
      <c r="T396" s="190"/>
      <c r="U396" s="190"/>
      <c r="V396" s="190"/>
      <c r="W396" s="190"/>
      <c r="X396" s="190"/>
      <c r="Y396" s="190"/>
      <c r="Z396" s="190"/>
      <c r="AA396" s="190"/>
      <c r="AB396" s="190"/>
    </row>
    <row r="397" spans="1:28" ht="15">
      <c r="A397" s="190"/>
      <c r="B397" s="190"/>
      <c r="C397" s="190"/>
      <c r="D397" s="190"/>
      <c r="E397" s="190"/>
      <c r="F397" s="190"/>
      <c r="G397" s="190"/>
      <c r="H397" s="190"/>
      <c r="I397" s="190"/>
      <c r="J397" s="190"/>
      <c r="K397" s="190"/>
      <c r="L397" s="190"/>
      <c r="M397" s="190"/>
      <c r="N397" s="190"/>
      <c r="O397" s="190"/>
      <c r="P397" s="190"/>
      <c r="R397" s="190"/>
      <c r="S397" s="190"/>
      <c r="T397" s="190"/>
      <c r="U397" s="190"/>
      <c r="V397" s="190"/>
      <c r="W397" s="190"/>
      <c r="X397" s="190"/>
      <c r="Y397" s="190"/>
      <c r="Z397" s="190"/>
      <c r="AA397" s="190"/>
      <c r="AB397" s="190"/>
    </row>
    <row r="398" spans="1:28" ht="15">
      <c r="A398" s="190"/>
      <c r="B398" s="190"/>
      <c r="C398" s="190"/>
      <c r="D398" s="190"/>
      <c r="E398" s="190"/>
      <c r="F398" s="190"/>
      <c r="G398" s="190"/>
      <c r="H398" s="190"/>
      <c r="I398" s="190"/>
      <c r="J398" s="190"/>
      <c r="K398" s="190"/>
      <c r="L398" s="190"/>
      <c r="M398" s="190"/>
      <c r="N398" s="190"/>
      <c r="O398" s="190"/>
      <c r="P398" s="190"/>
      <c r="R398" s="190"/>
      <c r="S398" s="190"/>
      <c r="T398" s="190"/>
      <c r="U398" s="190"/>
      <c r="V398" s="190"/>
      <c r="W398" s="190"/>
      <c r="X398" s="190"/>
      <c r="Y398" s="190"/>
      <c r="Z398" s="190"/>
      <c r="AA398" s="190"/>
      <c r="AB398" s="190"/>
    </row>
    <row r="399" spans="1:28" ht="15">
      <c r="A399" s="190"/>
      <c r="B399" s="190"/>
      <c r="C399" s="190"/>
      <c r="D399" s="190"/>
      <c r="E399" s="190"/>
      <c r="F399" s="190"/>
      <c r="G399" s="190"/>
      <c r="H399" s="190"/>
      <c r="I399" s="190"/>
      <c r="J399" s="190"/>
      <c r="K399" s="190"/>
      <c r="L399" s="190"/>
      <c r="M399" s="190"/>
      <c r="N399" s="190"/>
      <c r="O399" s="190"/>
      <c r="P399" s="190"/>
      <c r="R399" s="190"/>
      <c r="S399" s="190"/>
      <c r="T399" s="190"/>
      <c r="U399" s="190"/>
      <c r="V399" s="190"/>
      <c r="W399" s="190"/>
      <c r="X399" s="190"/>
      <c r="Y399" s="190"/>
      <c r="Z399" s="190"/>
      <c r="AA399" s="190"/>
      <c r="AB399" s="190"/>
    </row>
    <row r="400" spans="1:28" ht="15">
      <c r="A400" s="190"/>
      <c r="B400" s="190"/>
      <c r="C400" s="190"/>
      <c r="D400" s="190"/>
      <c r="E400" s="190"/>
      <c r="F400" s="190"/>
      <c r="G400" s="190"/>
      <c r="H400" s="190"/>
      <c r="I400" s="190"/>
      <c r="J400" s="190"/>
      <c r="K400" s="190"/>
      <c r="L400" s="190"/>
      <c r="M400" s="190"/>
      <c r="N400" s="190"/>
      <c r="O400" s="190"/>
      <c r="P400" s="190"/>
      <c r="R400" s="190"/>
      <c r="S400" s="190"/>
      <c r="T400" s="190"/>
      <c r="U400" s="190"/>
      <c r="V400" s="190"/>
      <c r="W400" s="190"/>
      <c r="X400" s="190"/>
      <c r="Y400" s="190"/>
      <c r="Z400" s="190"/>
      <c r="AA400" s="190"/>
      <c r="AB400" s="190"/>
    </row>
    <row r="401" spans="1:28" ht="15">
      <c r="A401" s="190"/>
      <c r="B401" s="190"/>
      <c r="C401" s="190"/>
      <c r="D401" s="190"/>
      <c r="E401" s="190"/>
      <c r="F401" s="190"/>
      <c r="G401" s="190"/>
      <c r="H401" s="190"/>
      <c r="I401" s="190"/>
      <c r="J401" s="190"/>
      <c r="K401" s="190"/>
      <c r="L401" s="190"/>
      <c r="M401" s="190"/>
      <c r="N401" s="190"/>
      <c r="O401" s="190"/>
      <c r="P401" s="190"/>
      <c r="R401" s="190"/>
      <c r="S401" s="190"/>
      <c r="T401" s="190"/>
      <c r="U401" s="190"/>
      <c r="V401" s="190"/>
      <c r="W401" s="190"/>
      <c r="X401" s="190"/>
      <c r="Y401" s="190"/>
      <c r="Z401" s="190"/>
      <c r="AA401" s="190"/>
      <c r="AB401" s="190"/>
    </row>
    <row r="402" spans="1:28" ht="15">
      <c r="A402" s="190"/>
      <c r="B402" s="190"/>
      <c r="C402" s="190"/>
      <c r="D402" s="190"/>
      <c r="E402" s="190"/>
      <c r="F402" s="190"/>
      <c r="G402" s="190"/>
      <c r="H402" s="190"/>
      <c r="I402" s="190"/>
      <c r="J402" s="190"/>
      <c r="K402" s="190"/>
      <c r="L402" s="190"/>
      <c r="M402" s="190"/>
      <c r="N402" s="190"/>
      <c r="O402" s="190"/>
      <c r="P402" s="190"/>
      <c r="R402" s="190"/>
      <c r="S402" s="190"/>
      <c r="T402" s="190"/>
      <c r="U402" s="190"/>
      <c r="V402" s="190"/>
      <c r="W402" s="190"/>
      <c r="X402" s="190"/>
      <c r="Y402" s="190"/>
      <c r="Z402" s="190"/>
      <c r="AA402" s="190"/>
      <c r="AB402" s="190"/>
    </row>
    <row r="403" spans="1:28" ht="15">
      <c r="A403" s="190"/>
      <c r="B403" s="190"/>
      <c r="C403" s="190"/>
      <c r="D403" s="190"/>
      <c r="E403" s="190"/>
      <c r="F403" s="190"/>
      <c r="G403" s="190"/>
      <c r="H403" s="190"/>
      <c r="I403" s="190"/>
      <c r="J403" s="190"/>
      <c r="K403" s="190"/>
      <c r="L403" s="190"/>
      <c r="M403" s="190"/>
      <c r="N403" s="190"/>
      <c r="O403" s="190"/>
      <c r="P403" s="190"/>
      <c r="R403" s="190"/>
      <c r="S403" s="190"/>
      <c r="T403" s="190"/>
      <c r="U403" s="190"/>
      <c r="V403" s="190"/>
      <c r="W403" s="190"/>
      <c r="X403" s="190"/>
      <c r="Y403" s="190"/>
      <c r="Z403" s="190"/>
      <c r="AA403" s="190"/>
      <c r="AB403" s="190"/>
    </row>
    <row r="404" spans="1:28" ht="15">
      <c r="A404" s="190"/>
      <c r="B404" s="190"/>
      <c r="C404" s="190"/>
      <c r="D404" s="190"/>
      <c r="E404" s="190"/>
      <c r="F404" s="190"/>
      <c r="G404" s="190"/>
      <c r="H404" s="190"/>
      <c r="I404" s="190"/>
      <c r="J404" s="190"/>
      <c r="K404" s="190"/>
      <c r="L404" s="190"/>
      <c r="M404" s="190"/>
      <c r="N404" s="190"/>
      <c r="O404" s="190"/>
      <c r="P404" s="190"/>
      <c r="R404" s="190"/>
      <c r="S404" s="190"/>
      <c r="T404" s="190"/>
      <c r="U404" s="190"/>
      <c r="V404" s="190"/>
      <c r="W404" s="190"/>
      <c r="X404" s="190"/>
      <c r="Y404" s="190"/>
      <c r="Z404" s="190"/>
      <c r="AA404" s="190"/>
      <c r="AB404" s="190"/>
    </row>
    <row r="405" spans="1:28" ht="15">
      <c r="A405" s="190"/>
      <c r="B405" s="190"/>
      <c r="C405" s="190"/>
      <c r="D405" s="190"/>
      <c r="E405" s="190"/>
      <c r="F405" s="190"/>
      <c r="G405" s="190"/>
      <c r="H405" s="190"/>
      <c r="I405" s="190"/>
      <c r="J405" s="190"/>
      <c r="K405" s="190"/>
      <c r="L405" s="190"/>
      <c r="M405" s="190"/>
      <c r="N405" s="190"/>
      <c r="O405" s="190"/>
      <c r="P405" s="190"/>
      <c r="R405" s="190"/>
      <c r="S405" s="190"/>
      <c r="T405" s="190"/>
      <c r="U405" s="190"/>
      <c r="V405" s="190"/>
      <c r="W405" s="190"/>
      <c r="X405" s="190"/>
      <c r="Y405" s="190"/>
      <c r="Z405" s="190"/>
      <c r="AA405" s="190"/>
      <c r="AB405" s="190"/>
    </row>
    <row r="406" spans="1:28" ht="15">
      <c r="A406" s="190"/>
      <c r="B406" s="190"/>
      <c r="C406" s="190"/>
      <c r="D406" s="190"/>
      <c r="E406" s="190"/>
      <c r="F406" s="190"/>
      <c r="G406" s="190"/>
      <c r="H406" s="190"/>
      <c r="I406" s="190"/>
      <c r="J406" s="190"/>
      <c r="K406" s="190"/>
      <c r="L406" s="190"/>
      <c r="M406" s="190"/>
      <c r="N406" s="190"/>
      <c r="O406" s="190"/>
      <c r="P406" s="190"/>
      <c r="R406" s="190"/>
      <c r="S406" s="190"/>
      <c r="T406" s="190"/>
      <c r="U406" s="190"/>
      <c r="V406" s="190"/>
      <c r="W406" s="190"/>
      <c r="X406" s="190"/>
      <c r="Y406" s="190"/>
      <c r="Z406" s="190"/>
      <c r="AA406" s="190"/>
      <c r="AB406" s="190"/>
    </row>
    <row r="407" spans="1:28" ht="15">
      <c r="A407" s="190"/>
      <c r="B407" s="190"/>
      <c r="C407" s="190"/>
      <c r="D407" s="190"/>
      <c r="E407" s="190"/>
      <c r="F407" s="190"/>
      <c r="G407" s="190"/>
      <c r="H407" s="190"/>
      <c r="I407" s="190"/>
      <c r="J407" s="190"/>
      <c r="K407" s="190"/>
      <c r="L407" s="190"/>
      <c r="M407" s="190"/>
      <c r="N407" s="190"/>
      <c r="O407" s="190"/>
      <c r="P407" s="190"/>
      <c r="R407" s="190"/>
      <c r="S407" s="190"/>
      <c r="T407" s="190"/>
      <c r="U407" s="190"/>
      <c r="V407" s="190"/>
      <c r="W407" s="190"/>
      <c r="X407" s="190"/>
      <c r="Y407" s="190"/>
      <c r="Z407" s="190"/>
      <c r="AA407" s="190"/>
      <c r="AB407" s="190"/>
    </row>
    <row r="408" spans="1:28" ht="15">
      <c r="A408" s="190"/>
      <c r="B408" s="190"/>
      <c r="C408" s="190"/>
      <c r="D408" s="190"/>
      <c r="E408" s="190"/>
      <c r="F408" s="190"/>
      <c r="G408" s="190"/>
      <c r="H408" s="190"/>
      <c r="I408" s="190"/>
      <c r="J408" s="190"/>
      <c r="K408" s="190"/>
      <c r="L408" s="190"/>
      <c r="M408" s="190"/>
      <c r="N408" s="190"/>
      <c r="O408" s="190"/>
      <c r="P408" s="190"/>
      <c r="R408" s="190"/>
      <c r="S408" s="190"/>
      <c r="T408" s="190"/>
      <c r="U408" s="190"/>
      <c r="V408" s="190"/>
      <c r="W408" s="190"/>
      <c r="X408" s="190"/>
      <c r="Y408" s="190"/>
      <c r="Z408" s="190"/>
      <c r="AA408" s="190"/>
      <c r="AB408" s="190"/>
    </row>
    <row r="409" spans="1:28" ht="15">
      <c r="A409" s="190"/>
      <c r="B409" s="190"/>
      <c r="C409" s="190"/>
      <c r="D409" s="190"/>
      <c r="E409" s="190"/>
      <c r="F409" s="190"/>
      <c r="G409" s="190"/>
      <c r="H409" s="190"/>
      <c r="I409" s="190"/>
      <c r="J409" s="190"/>
      <c r="K409" s="190"/>
      <c r="L409" s="190"/>
      <c r="M409" s="190"/>
      <c r="N409" s="190"/>
      <c r="O409" s="190"/>
      <c r="P409" s="190"/>
      <c r="R409" s="190"/>
      <c r="S409" s="190"/>
      <c r="T409" s="190"/>
      <c r="U409" s="190"/>
      <c r="V409" s="190"/>
      <c r="W409" s="190"/>
      <c r="X409" s="190"/>
      <c r="Y409" s="190"/>
      <c r="Z409" s="190"/>
      <c r="AA409" s="190"/>
      <c r="AB409" s="190"/>
    </row>
    <row r="410" spans="1:28" ht="15">
      <c r="A410" s="190"/>
      <c r="B410" s="190"/>
      <c r="C410" s="190"/>
      <c r="D410" s="190"/>
      <c r="E410" s="190"/>
      <c r="F410" s="190"/>
      <c r="G410" s="190"/>
      <c r="H410" s="190"/>
      <c r="I410" s="190"/>
      <c r="J410" s="190"/>
      <c r="K410" s="190"/>
      <c r="L410" s="190"/>
      <c r="M410" s="190"/>
      <c r="N410" s="190"/>
      <c r="O410" s="190"/>
      <c r="P410" s="190"/>
      <c r="R410" s="190"/>
      <c r="S410" s="190"/>
      <c r="T410" s="190"/>
      <c r="U410" s="190"/>
      <c r="V410" s="190"/>
      <c r="W410" s="190"/>
      <c r="X410" s="190"/>
      <c r="Y410" s="190"/>
      <c r="Z410" s="190"/>
      <c r="AA410" s="190"/>
      <c r="AB410" s="190"/>
    </row>
    <row r="411" spans="1:28" ht="15">
      <c r="A411" s="190"/>
      <c r="B411" s="190"/>
      <c r="C411" s="190"/>
      <c r="D411" s="190"/>
      <c r="E411" s="190"/>
      <c r="F411" s="190"/>
      <c r="G411" s="190"/>
      <c r="H411" s="190"/>
      <c r="I411" s="190"/>
      <c r="J411" s="190"/>
      <c r="K411" s="190"/>
      <c r="L411" s="190"/>
      <c r="M411" s="190"/>
      <c r="N411" s="190"/>
      <c r="O411" s="190"/>
      <c r="P411" s="190"/>
      <c r="R411" s="190"/>
      <c r="S411" s="190"/>
      <c r="T411" s="190"/>
      <c r="U411" s="190"/>
      <c r="V411" s="190"/>
      <c r="W411" s="190"/>
      <c r="X411" s="190"/>
      <c r="Y411" s="190"/>
      <c r="Z411" s="190"/>
      <c r="AA411" s="190"/>
      <c r="AB411" s="190"/>
    </row>
    <row r="412" spans="1:28" ht="15">
      <c r="A412" s="190"/>
      <c r="B412" s="190"/>
      <c r="C412" s="190"/>
      <c r="D412" s="190"/>
      <c r="E412" s="190"/>
      <c r="F412" s="190"/>
      <c r="G412" s="190"/>
      <c r="H412" s="190"/>
      <c r="I412" s="190"/>
      <c r="J412" s="190"/>
      <c r="K412" s="190"/>
      <c r="L412" s="190"/>
      <c r="M412" s="190"/>
      <c r="N412" s="190"/>
      <c r="O412" s="190"/>
      <c r="P412" s="190"/>
      <c r="R412" s="190"/>
      <c r="S412" s="190"/>
      <c r="T412" s="190"/>
      <c r="U412" s="190"/>
      <c r="V412" s="190"/>
      <c r="W412" s="190"/>
      <c r="X412" s="190"/>
      <c r="Y412" s="190"/>
      <c r="Z412" s="190"/>
      <c r="AA412" s="190"/>
      <c r="AB412" s="190"/>
    </row>
    <row r="413" spans="1:28" ht="15">
      <c r="A413" s="190"/>
      <c r="B413" s="190"/>
      <c r="C413" s="190"/>
      <c r="D413" s="190"/>
      <c r="E413" s="190"/>
      <c r="F413" s="190"/>
      <c r="G413" s="190"/>
      <c r="H413" s="190"/>
      <c r="I413" s="190"/>
      <c r="J413" s="190"/>
      <c r="K413" s="190"/>
      <c r="L413" s="190"/>
      <c r="M413" s="190"/>
      <c r="N413" s="190"/>
      <c r="O413" s="190"/>
      <c r="P413" s="190"/>
      <c r="R413" s="190"/>
      <c r="S413" s="190"/>
      <c r="T413" s="190"/>
      <c r="U413" s="190"/>
      <c r="V413" s="190"/>
      <c r="W413" s="190"/>
      <c r="X413" s="190"/>
      <c r="Y413" s="190"/>
      <c r="Z413" s="190"/>
      <c r="AA413" s="190"/>
      <c r="AB413" s="190"/>
    </row>
    <row r="414" spans="1:28" ht="15">
      <c r="A414" s="190"/>
      <c r="B414" s="190"/>
      <c r="C414" s="190"/>
      <c r="D414" s="190"/>
      <c r="E414" s="190"/>
      <c r="F414" s="190"/>
      <c r="G414" s="190"/>
      <c r="H414" s="190"/>
      <c r="I414" s="190"/>
      <c r="J414" s="190"/>
      <c r="K414" s="190"/>
      <c r="L414" s="190"/>
      <c r="M414" s="190"/>
      <c r="N414" s="190"/>
      <c r="O414" s="190"/>
      <c r="P414" s="190"/>
      <c r="R414" s="190"/>
      <c r="S414" s="190"/>
      <c r="T414" s="190"/>
      <c r="U414" s="190"/>
      <c r="V414" s="190"/>
      <c r="W414" s="190"/>
      <c r="X414" s="190"/>
      <c r="Y414" s="190"/>
      <c r="Z414" s="190"/>
      <c r="AA414" s="190"/>
      <c r="AB414" s="190"/>
    </row>
    <row r="415" spans="1:28" ht="15">
      <c r="A415" s="190"/>
      <c r="B415" s="190"/>
      <c r="C415" s="190"/>
      <c r="D415" s="190"/>
      <c r="E415" s="190"/>
      <c r="F415" s="190"/>
      <c r="G415" s="190"/>
      <c r="H415" s="190"/>
      <c r="I415" s="190"/>
      <c r="J415" s="190"/>
      <c r="K415" s="190"/>
      <c r="L415" s="190"/>
      <c r="M415" s="190"/>
      <c r="N415" s="190"/>
      <c r="O415" s="190"/>
      <c r="P415" s="190"/>
      <c r="R415" s="190"/>
      <c r="S415" s="190"/>
      <c r="T415" s="190"/>
      <c r="U415" s="190"/>
      <c r="V415" s="190"/>
      <c r="W415" s="190"/>
      <c r="X415" s="190"/>
      <c r="Y415" s="190"/>
      <c r="Z415" s="190"/>
      <c r="AA415" s="190"/>
      <c r="AB415" s="190"/>
    </row>
    <row r="416" spans="1:28" ht="15">
      <c r="A416" s="190"/>
      <c r="B416" s="190"/>
      <c r="C416" s="190"/>
      <c r="D416" s="190"/>
      <c r="E416" s="190"/>
      <c r="F416" s="190"/>
      <c r="G416" s="190"/>
      <c r="H416" s="190"/>
      <c r="I416" s="190"/>
      <c r="J416" s="190"/>
      <c r="K416" s="190"/>
      <c r="L416" s="190"/>
      <c r="M416" s="190"/>
      <c r="N416" s="190"/>
      <c r="O416" s="190"/>
      <c r="P416" s="190"/>
      <c r="R416" s="190"/>
      <c r="S416" s="190"/>
      <c r="T416" s="190"/>
      <c r="U416" s="190"/>
      <c r="V416" s="190"/>
      <c r="W416" s="190"/>
      <c r="X416" s="190"/>
      <c r="Y416" s="190"/>
      <c r="Z416" s="190"/>
      <c r="AA416" s="190"/>
      <c r="AB416" s="190"/>
    </row>
    <row r="417" spans="1:28" ht="15">
      <c r="A417" s="190"/>
      <c r="B417" s="190"/>
      <c r="C417" s="190"/>
      <c r="D417" s="190"/>
      <c r="E417" s="190"/>
      <c r="F417" s="190"/>
      <c r="G417" s="190"/>
      <c r="H417" s="190"/>
      <c r="I417" s="190"/>
      <c r="J417" s="190"/>
      <c r="K417" s="190"/>
      <c r="L417" s="190"/>
      <c r="M417" s="190"/>
      <c r="N417" s="190"/>
      <c r="O417" s="190"/>
      <c r="P417" s="190"/>
      <c r="R417" s="190"/>
      <c r="S417" s="190"/>
      <c r="T417" s="190"/>
      <c r="U417" s="190"/>
      <c r="V417" s="190"/>
      <c r="W417" s="190"/>
      <c r="X417" s="190"/>
      <c r="Y417" s="190"/>
      <c r="Z417" s="190"/>
      <c r="AA417" s="190"/>
      <c r="AB417" s="190"/>
    </row>
    <row r="418" spans="1:28" ht="15">
      <c r="A418" s="190"/>
      <c r="B418" s="190"/>
      <c r="C418" s="190"/>
      <c r="D418" s="190"/>
      <c r="E418" s="190"/>
      <c r="F418" s="190"/>
      <c r="G418" s="190"/>
      <c r="H418" s="190"/>
      <c r="I418" s="190"/>
      <c r="J418" s="190"/>
      <c r="K418" s="190"/>
      <c r="L418" s="190"/>
      <c r="M418" s="190"/>
      <c r="N418" s="190"/>
      <c r="O418" s="190"/>
      <c r="P418" s="190"/>
      <c r="R418" s="190"/>
      <c r="S418" s="190"/>
      <c r="T418" s="190"/>
      <c r="U418" s="190"/>
      <c r="V418" s="190"/>
      <c r="W418" s="190"/>
      <c r="X418" s="190"/>
      <c r="Y418" s="190"/>
      <c r="Z418" s="190"/>
      <c r="AA418" s="190"/>
      <c r="AB418" s="190"/>
    </row>
    <row r="419" spans="1:28" ht="15">
      <c r="A419" s="190"/>
      <c r="B419" s="190"/>
      <c r="C419" s="190"/>
      <c r="D419" s="190"/>
      <c r="E419" s="190"/>
      <c r="F419" s="190"/>
      <c r="G419" s="190"/>
      <c r="H419" s="190"/>
      <c r="I419" s="190"/>
      <c r="J419" s="190"/>
      <c r="K419" s="190"/>
      <c r="L419" s="190"/>
      <c r="M419" s="190"/>
      <c r="N419" s="190"/>
      <c r="O419" s="190"/>
      <c r="P419" s="190"/>
      <c r="R419" s="190"/>
      <c r="S419" s="190"/>
      <c r="T419" s="190"/>
      <c r="U419" s="190"/>
      <c r="V419" s="190"/>
      <c r="W419" s="190"/>
      <c r="X419" s="190"/>
      <c r="Y419" s="190"/>
      <c r="Z419" s="190"/>
      <c r="AA419" s="190"/>
      <c r="AB419" s="190"/>
    </row>
    <row r="420" spans="1:28" ht="15">
      <c r="A420" s="190"/>
      <c r="B420" s="190"/>
      <c r="C420" s="190"/>
      <c r="D420" s="190"/>
      <c r="E420" s="190"/>
      <c r="F420" s="190"/>
      <c r="G420" s="190"/>
      <c r="H420" s="190"/>
      <c r="I420" s="190"/>
      <c r="J420" s="190"/>
      <c r="K420" s="190"/>
      <c r="L420" s="190"/>
      <c r="M420" s="190"/>
      <c r="N420" s="190"/>
      <c r="O420" s="190"/>
      <c r="P420" s="190"/>
      <c r="R420" s="190"/>
      <c r="S420" s="190"/>
      <c r="T420" s="190"/>
      <c r="U420" s="190"/>
      <c r="V420" s="190"/>
      <c r="W420" s="190"/>
      <c r="X420" s="190"/>
      <c r="Y420" s="190"/>
      <c r="Z420" s="190"/>
      <c r="AA420" s="190"/>
      <c r="AB420" s="190"/>
    </row>
    <row r="421" spans="1:28" ht="15">
      <c r="A421" s="190"/>
      <c r="B421" s="190"/>
      <c r="C421" s="190"/>
      <c r="D421" s="190"/>
      <c r="E421" s="190"/>
      <c r="F421" s="190"/>
      <c r="G421" s="190"/>
      <c r="H421" s="190"/>
      <c r="I421" s="190"/>
      <c r="J421" s="190"/>
      <c r="K421" s="190"/>
      <c r="L421" s="190"/>
      <c r="M421" s="190"/>
      <c r="N421" s="190"/>
      <c r="O421" s="190"/>
      <c r="P421" s="190"/>
      <c r="R421" s="190"/>
      <c r="S421" s="190"/>
      <c r="T421" s="190"/>
      <c r="U421" s="190"/>
      <c r="V421" s="190"/>
      <c r="W421" s="190"/>
      <c r="X421" s="190"/>
      <c r="Y421" s="190"/>
      <c r="Z421" s="190"/>
      <c r="AA421" s="190"/>
      <c r="AB421" s="190"/>
    </row>
    <row r="422" spans="1:28" ht="15">
      <c r="A422" s="190"/>
      <c r="B422" s="190"/>
      <c r="C422" s="190"/>
      <c r="D422" s="190"/>
      <c r="E422" s="190"/>
      <c r="F422" s="190"/>
      <c r="G422" s="190"/>
      <c r="H422" s="190"/>
      <c r="I422" s="190"/>
      <c r="J422" s="190"/>
      <c r="K422" s="190"/>
      <c r="L422" s="190"/>
      <c r="M422" s="190"/>
      <c r="N422" s="190"/>
      <c r="O422" s="190"/>
      <c r="P422" s="190"/>
      <c r="R422" s="190"/>
      <c r="S422" s="190"/>
      <c r="T422" s="190"/>
      <c r="U422" s="190"/>
      <c r="V422" s="190"/>
      <c r="W422" s="190"/>
      <c r="X422" s="190"/>
      <c r="Y422" s="190"/>
      <c r="Z422" s="190"/>
      <c r="AA422" s="190"/>
      <c r="AB422" s="190"/>
    </row>
    <row r="423" spans="1:28" ht="15">
      <c r="A423" s="190"/>
      <c r="B423" s="190"/>
      <c r="C423" s="190"/>
      <c r="D423" s="190"/>
      <c r="E423" s="190"/>
      <c r="F423" s="190"/>
      <c r="G423" s="190"/>
      <c r="H423" s="190"/>
      <c r="I423" s="190"/>
      <c r="J423" s="190"/>
      <c r="K423" s="190"/>
      <c r="L423" s="190"/>
      <c r="M423" s="190"/>
      <c r="N423" s="190"/>
      <c r="O423" s="190"/>
      <c r="P423" s="190"/>
      <c r="R423" s="190"/>
      <c r="S423" s="190"/>
      <c r="T423" s="190"/>
      <c r="U423" s="190"/>
      <c r="V423" s="190"/>
      <c r="W423" s="190"/>
      <c r="X423" s="190"/>
      <c r="Y423" s="190"/>
      <c r="Z423" s="190"/>
      <c r="AA423" s="190"/>
      <c r="AB423" s="190"/>
    </row>
    <row r="424" spans="1:28" ht="15">
      <c r="A424" s="190"/>
      <c r="B424" s="190"/>
      <c r="C424" s="190"/>
      <c r="D424" s="190"/>
      <c r="E424" s="190"/>
      <c r="F424" s="190"/>
      <c r="G424" s="190"/>
      <c r="H424" s="190"/>
      <c r="I424" s="190"/>
      <c r="J424" s="190"/>
      <c r="K424" s="190"/>
      <c r="L424" s="190"/>
      <c r="M424" s="190"/>
      <c r="N424" s="190"/>
      <c r="O424" s="190"/>
      <c r="P424" s="190"/>
      <c r="R424" s="190"/>
      <c r="S424" s="190"/>
      <c r="T424" s="190"/>
      <c r="U424" s="190"/>
      <c r="V424" s="190"/>
      <c r="W424" s="190"/>
      <c r="X424" s="190"/>
      <c r="Y424" s="190"/>
      <c r="Z424" s="190"/>
      <c r="AA424" s="190"/>
      <c r="AB424" s="190"/>
    </row>
    <row r="425" spans="1:28" ht="15">
      <c r="A425" s="190"/>
      <c r="B425" s="190"/>
      <c r="C425" s="190"/>
      <c r="D425" s="190"/>
      <c r="E425" s="190"/>
      <c r="F425" s="190"/>
      <c r="G425" s="190"/>
      <c r="H425" s="190"/>
      <c r="I425" s="190"/>
      <c r="J425" s="190"/>
      <c r="K425" s="190"/>
      <c r="L425" s="190"/>
      <c r="M425" s="190"/>
      <c r="N425" s="190"/>
      <c r="O425" s="190"/>
      <c r="P425" s="190"/>
      <c r="R425" s="190"/>
      <c r="S425" s="190"/>
      <c r="T425" s="190"/>
      <c r="U425" s="190"/>
      <c r="V425" s="190"/>
      <c r="W425" s="190"/>
      <c r="X425" s="190"/>
      <c r="Y425" s="190"/>
      <c r="Z425" s="190"/>
      <c r="AA425" s="190"/>
      <c r="AB425" s="190"/>
    </row>
    <row r="426" spans="1:28" ht="15">
      <c r="A426" s="190"/>
      <c r="B426" s="190"/>
      <c r="C426" s="190"/>
      <c r="D426" s="190"/>
      <c r="E426" s="190"/>
      <c r="F426" s="190"/>
      <c r="G426" s="190"/>
      <c r="H426" s="190"/>
      <c r="I426" s="190"/>
      <c r="J426" s="190"/>
      <c r="K426" s="190"/>
      <c r="L426" s="190"/>
      <c r="M426" s="190"/>
      <c r="N426" s="190"/>
      <c r="O426" s="190"/>
      <c r="P426" s="190"/>
      <c r="R426" s="190"/>
      <c r="S426" s="190"/>
      <c r="T426" s="190"/>
      <c r="U426" s="190"/>
      <c r="V426" s="190"/>
      <c r="W426" s="190"/>
      <c r="X426" s="190"/>
      <c r="Y426" s="190"/>
      <c r="Z426" s="190"/>
      <c r="AA426" s="190"/>
      <c r="AB426" s="190"/>
    </row>
    <row r="427" spans="1:28" ht="15">
      <c r="A427" s="190"/>
      <c r="B427" s="190"/>
      <c r="C427" s="190"/>
      <c r="D427" s="190"/>
      <c r="E427" s="190"/>
      <c r="F427" s="190"/>
      <c r="G427" s="190"/>
      <c r="H427" s="190"/>
      <c r="I427" s="190"/>
      <c r="J427" s="190"/>
      <c r="K427" s="190"/>
      <c r="L427" s="190"/>
      <c r="M427" s="190"/>
      <c r="N427" s="190"/>
      <c r="O427" s="190"/>
      <c r="P427" s="190"/>
      <c r="R427" s="190"/>
      <c r="S427" s="190"/>
      <c r="T427" s="190"/>
      <c r="U427" s="190"/>
      <c r="V427" s="190"/>
      <c r="W427" s="190"/>
      <c r="X427" s="190"/>
      <c r="Y427" s="190"/>
      <c r="Z427" s="190"/>
      <c r="AA427" s="190"/>
      <c r="AB427" s="190"/>
    </row>
    <row r="428" spans="1:28" ht="15">
      <c r="A428" s="190"/>
      <c r="B428" s="190"/>
      <c r="C428" s="190"/>
      <c r="D428" s="190"/>
      <c r="E428" s="190"/>
      <c r="F428" s="190"/>
      <c r="G428" s="190"/>
      <c r="H428" s="190"/>
      <c r="I428" s="190"/>
      <c r="J428" s="190"/>
      <c r="K428" s="190"/>
      <c r="L428" s="190"/>
      <c r="M428" s="190"/>
      <c r="N428" s="190"/>
      <c r="O428" s="190"/>
      <c r="P428" s="190"/>
      <c r="R428" s="190"/>
      <c r="S428" s="190"/>
      <c r="T428" s="190"/>
      <c r="U428" s="190"/>
      <c r="V428" s="190"/>
      <c r="W428" s="190"/>
      <c r="X428" s="190"/>
      <c r="Y428" s="190"/>
      <c r="Z428" s="190"/>
      <c r="AA428" s="190"/>
      <c r="AB428" s="190"/>
    </row>
    <row r="429" spans="1:28" ht="15">
      <c r="A429" s="190"/>
      <c r="B429" s="190"/>
      <c r="C429" s="190"/>
      <c r="D429" s="190"/>
      <c r="E429" s="190"/>
      <c r="F429" s="190"/>
      <c r="G429" s="190"/>
      <c r="H429" s="190"/>
      <c r="I429" s="190"/>
      <c r="J429" s="190"/>
      <c r="K429" s="190"/>
      <c r="L429" s="190"/>
      <c r="M429" s="190"/>
      <c r="N429" s="190"/>
      <c r="O429" s="190"/>
      <c r="P429" s="190"/>
      <c r="R429" s="190"/>
      <c r="S429" s="190"/>
      <c r="T429" s="190"/>
      <c r="U429" s="190"/>
      <c r="V429" s="190"/>
      <c r="W429" s="190"/>
      <c r="X429" s="190"/>
      <c r="Y429" s="190"/>
      <c r="Z429" s="190"/>
      <c r="AA429" s="190"/>
      <c r="AB429" s="190"/>
    </row>
    <row r="430" spans="1:28" ht="15">
      <c r="A430" s="190"/>
      <c r="B430" s="190"/>
      <c r="C430" s="190"/>
      <c r="D430" s="190"/>
      <c r="E430" s="190"/>
      <c r="F430" s="190"/>
      <c r="G430" s="190"/>
      <c r="H430" s="190"/>
      <c r="I430" s="190"/>
      <c r="J430" s="190"/>
      <c r="K430" s="190"/>
      <c r="L430" s="190"/>
      <c r="M430" s="190"/>
      <c r="N430" s="190"/>
      <c r="O430" s="190"/>
      <c r="P430" s="190"/>
      <c r="R430" s="190"/>
      <c r="S430" s="190"/>
      <c r="T430" s="190"/>
      <c r="U430" s="190"/>
      <c r="V430" s="190"/>
      <c r="W430" s="190"/>
      <c r="X430" s="190"/>
      <c r="Y430" s="190"/>
      <c r="Z430" s="190"/>
      <c r="AA430" s="190"/>
      <c r="AB430" s="190"/>
    </row>
    <row r="431" spans="1:28" ht="15">
      <c r="A431" s="190"/>
      <c r="B431" s="190"/>
      <c r="C431" s="190"/>
      <c r="D431" s="190"/>
      <c r="E431" s="190"/>
      <c r="F431" s="190"/>
      <c r="G431" s="190"/>
      <c r="H431" s="190"/>
      <c r="I431" s="190"/>
      <c r="J431" s="190"/>
      <c r="K431" s="190"/>
      <c r="L431" s="190"/>
      <c r="M431" s="190"/>
      <c r="N431" s="190"/>
      <c r="O431" s="190"/>
      <c r="P431" s="190"/>
      <c r="R431" s="190"/>
      <c r="S431" s="190"/>
      <c r="T431" s="190"/>
      <c r="U431" s="190"/>
      <c r="V431" s="190"/>
      <c r="W431" s="190"/>
      <c r="X431" s="190"/>
      <c r="Y431" s="190"/>
      <c r="Z431" s="190"/>
      <c r="AA431" s="190"/>
      <c r="AB431" s="190"/>
    </row>
    <row r="432" spans="1:28" ht="15">
      <c r="A432" s="190"/>
      <c r="B432" s="190"/>
      <c r="C432" s="190"/>
      <c r="D432" s="190"/>
      <c r="E432" s="190"/>
      <c r="F432" s="190"/>
      <c r="G432" s="190"/>
      <c r="H432" s="190"/>
      <c r="I432" s="190"/>
      <c r="J432" s="190"/>
      <c r="K432" s="190"/>
      <c r="L432" s="190"/>
      <c r="M432" s="190"/>
      <c r="N432" s="190"/>
      <c r="O432" s="190"/>
      <c r="P432" s="190"/>
      <c r="R432" s="190"/>
      <c r="S432" s="190"/>
      <c r="T432" s="190"/>
      <c r="U432" s="190"/>
      <c r="V432" s="190"/>
      <c r="W432" s="190"/>
      <c r="X432" s="190"/>
      <c r="Y432" s="190"/>
      <c r="Z432" s="190"/>
      <c r="AA432" s="190"/>
      <c r="AB432" s="190"/>
    </row>
    <row r="433" spans="1:28" ht="15">
      <c r="A433" s="190"/>
      <c r="B433" s="190"/>
      <c r="C433" s="190"/>
      <c r="D433" s="190"/>
      <c r="E433" s="190"/>
      <c r="F433" s="190"/>
      <c r="G433" s="190"/>
      <c r="H433" s="190"/>
      <c r="I433" s="190"/>
      <c r="J433" s="190"/>
      <c r="K433" s="190"/>
      <c r="L433" s="190"/>
      <c r="M433" s="190"/>
      <c r="N433" s="190"/>
      <c r="O433" s="190"/>
      <c r="P433" s="190"/>
      <c r="R433" s="190"/>
      <c r="S433" s="190"/>
      <c r="T433" s="190"/>
      <c r="U433" s="190"/>
      <c r="V433" s="190"/>
      <c r="W433" s="190"/>
      <c r="X433" s="190"/>
      <c r="Y433" s="190"/>
      <c r="Z433" s="190"/>
      <c r="AA433" s="190"/>
      <c r="AB433" s="190"/>
    </row>
    <row r="434" spans="1:28" ht="15">
      <c r="A434" s="190"/>
      <c r="B434" s="190"/>
      <c r="C434" s="190"/>
      <c r="D434" s="190"/>
      <c r="E434" s="190"/>
      <c r="F434" s="190"/>
      <c r="G434" s="190"/>
      <c r="H434" s="190"/>
      <c r="I434" s="190"/>
      <c r="J434" s="190"/>
      <c r="K434" s="190"/>
      <c r="L434" s="190"/>
      <c r="M434" s="190"/>
      <c r="N434" s="190"/>
      <c r="O434" s="190"/>
      <c r="P434" s="190"/>
      <c r="R434" s="190"/>
      <c r="S434" s="190"/>
      <c r="T434" s="190"/>
      <c r="U434" s="190"/>
      <c r="V434" s="190"/>
      <c r="W434" s="190"/>
      <c r="X434" s="190"/>
      <c r="Y434" s="190"/>
      <c r="Z434" s="190"/>
      <c r="AA434" s="190"/>
      <c r="AB434" s="190"/>
    </row>
    <row r="435" spans="1:28" ht="15">
      <c r="A435" s="190"/>
      <c r="B435" s="190"/>
      <c r="C435" s="190"/>
      <c r="D435" s="190"/>
      <c r="E435" s="190"/>
      <c r="F435" s="190"/>
      <c r="G435" s="190"/>
      <c r="H435" s="190"/>
      <c r="I435" s="190"/>
      <c r="J435" s="190"/>
      <c r="K435" s="190"/>
      <c r="L435" s="190"/>
      <c r="M435" s="190"/>
      <c r="N435" s="190"/>
      <c r="O435" s="190"/>
      <c r="P435" s="190"/>
      <c r="R435" s="190"/>
      <c r="S435" s="190"/>
      <c r="T435" s="190"/>
      <c r="U435" s="190"/>
      <c r="V435" s="190"/>
      <c r="W435" s="190"/>
      <c r="X435" s="190"/>
      <c r="Y435" s="190"/>
      <c r="Z435" s="190"/>
      <c r="AA435" s="190"/>
      <c r="AB435" s="190"/>
    </row>
    <row r="436" spans="1:28" ht="15">
      <c r="A436" s="190"/>
      <c r="B436" s="190"/>
      <c r="C436" s="190"/>
      <c r="D436" s="190"/>
      <c r="E436" s="190"/>
      <c r="F436" s="190"/>
      <c r="G436" s="190"/>
      <c r="H436" s="190"/>
      <c r="I436" s="190"/>
      <c r="J436" s="190"/>
      <c r="K436" s="190"/>
      <c r="L436" s="190"/>
      <c r="M436" s="190"/>
      <c r="N436" s="190"/>
      <c r="O436" s="190"/>
      <c r="P436" s="190"/>
      <c r="R436" s="190"/>
      <c r="S436" s="190"/>
      <c r="T436" s="190"/>
      <c r="U436" s="190"/>
      <c r="V436" s="190"/>
      <c r="W436" s="190"/>
      <c r="X436" s="190"/>
      <c r="Y436" s="190"/>
      <c r="Z436" s="190"/>
      <c r="AA436" s="190"/>
      <c r="AB436" s="190"/>
    </row>
    <row r="437" spans="1:28" ht="15">
      <c r="A437" s="190"/>
      <c r="B437" s="190"/>
      <c r="C437" s="190"/>
      <c r="D437" s="190"/>
      <c r="E437" s="190"/>
      <c r="F437" s="190"/>
      <c r="G437" s="190"/>
      <c r="H437" s="190"/>
      <c r="I437" s="190"/>
      <c r="J437" s="190"/>
      <c r="K437" s="190"/>
      <c r="L437" s="190"/>
      <c r="M437" s="190"/>
      <c r="N437" s="190"/>
      <c r="O437" s="190"/>
      <c r="P437" s="190"/>
      <c r="R437" s="190"/>
      <c r="S437" s="190"/>
      <c r="T437" s="190"/>
      <c r="U437" s="190"/>
      <c r="V437" s="190"/>
      <c r="W437" s="190"/>
      <c r="X437" s="190"/>
      <c r="Y437" s="190"/>
      <c r="Z437" s="190"/>
      <c r="AA437" s="190"/>
      <c r="AB437" s="190"/>
    </row>
    <row r="438" spans="1:28" ht="15">
      <c r="A438" s="190"/>
      <c r="B438" s="190"/>
      <c r="C438" s="190"/>
      <c r="D438" s="190"/>
      <c r="E438" s="190"/>
      <c r="F438" s="190"/>
      <c r="G438" s="190"/>
      <c r="H438" s="190"/>
      <c r="I438" s="190"/>
      <c r="J438" s="190"/>
      <c r="K438" s="190"/>
      <c r="L438" s="190"/>
      <c r="M438" s="190"/>
      <c r="N438" s="190"/>
      <c r="O438" s="190"/>
      <c r="P438" s="190"/>
      <c r="R438" s="190"/>
      <c r="S438" s="190"/>
      <c r="T438" s="190"/>
      <c r="U438" s="190"/>
      <c r="V438" s="190"/>
      <c r="W438" s="190"/>
      <c r="X438" s="190"/>
      <c r="Y438" s="190"/>
      <c r="Z438" s="190"/>
      <c r="AA438" s="190"/>
      <c r="AB438" s="190"/>
    </row>
    <row r="439" spans="1:28" ht="15">
      <c r="A439" s="190"/>
      <c r="B439" s="190"/>
      <c r="C439" s="190"/>
      <c r="D439" s="190"/>
      <c r="E439" s="190"/>
      <c r="F439" s="190"/>
      <c r="G439" s="190"/>
      <c r="H439" s="190"/>
      <c r="I439" s="190"/>
      <c r="J439" s="190"/>
      <c r="K439" s="190"/>
      <c r="L439" s="190"/>
      <c r="M439" s="190"/>
      <c r="N439" s="190"/>
      <c r="O439" s="190"/>
      <c r="P439" s="190"/>
      <c r="R439" s="190"/>
      <c r="S439" s="190"/>
      <c r="T439" s="190"/>
      <c r="U439" s="190"/>
      <c r="V439" s="190"/>
      <c r="W439" s="190"/>
      <c r="X439" s="190"/>
      <c r="Y439" s="190"/>
      <c r="Z439" s="190"/>
      <c r="AA439" s="190"/>
      <c r="AB439" s="190"/>
    </row>
    <row r="440" spans="1:28" ht="15">
      <c r="A440" s="190"/>
      <c r="B440" s="190"/>
      <c r="C440" s="190"/>
      <c r="D440" s="190"/>
      <c r="E440" s="190"/>
      <c r="F440" s="190"/>
      <c r="G440" s="190"/>
      <c r="H440" s="190"/>
      <c r="I440" s="190"/>
      <c r="J440" s="190"/>
      <c r="K440" s="190"/>
      <c r="L440" s="190"/>
      <c r="M440" s="190"/>
      <c r="N440" s="190"/>
      <c r="O440" s="190"/>
      <c r="P440" s="190"/>
      <c r="R440" s="190"/>
      <c r="S440" s="190"/>
      <c r="T440" s="190"/>
      <c r="U440" s="190"/>
      <c r="V440" s="190"/>
      <c r="W440" s="190"/>
      <c r="X440" s="190"/>
      <c r="Y440" s="190"/>
      <c r="Z440" s="190"/>
      <c r="AA440" s="190"/>
      <c r="AB440" s="190"/>
    </row>
    <row r="441" spans="1:28" ht="15">
      <c r="A441" s="190"/>
      <c r="B441" s="190"/>
      <c r="C441" s="190"/>
      <c r="D441" s="190"/>
      <c r="E441" s="190"/>
      <c r="F441" s="190"/>
      <c r="G441" s="190"/>
      <c r="H441" s="190"/>
      <c r="I441" s="190"/>
      <c r="J441" s="190"/>
      <c r="K441" s="190"/>
      <c r="L441" s="190"/>
      <c r="M441" s="190"/>
      <c r="N441" s="190"/>
      <c r="O441" s="190"/>
      <c r="P441" s="190"/>
      <c r="R441" s="190"/>
      <c r="S441" s="190"/>
      <c r="T441" s="190"/>
      <c r="U441" s="190"/>
      <c r="V441" s="190"/>
      <c r="W441" s="190"/>
      <c r="X441" s="190"/>
      <c r="Y441" s="190"/>
      <c r="Z441" s="190"/>
      <c r="AA441" s="190"/>
      <c r="AB441" s="190"/>
    </row>
    <row r="442" spans="1:28" ht="15">
      <c r="A442" s="190"/>
      <c r="B442" s="190"/>
      <c r="C442" s="190"/>
      <c r="D442" s="190"/>
      <c r="E442" s="190"/>
      <c r="F442" s="190"/>
      <c r="G442" s="190"/>
      <c r="H442" s="190"/>
      <c r="I442" s="190"/>
      <c r="J442" s="190"/>
      <c r="K442" s="190"/>
      <c r="L442" s="190"/>
      <c r="M442" s="190"/>
      <c r="N442" s="190"/>
      <c r="O442" s="190"/>
      <c r="P442" s="190"/>
      <c r="R442" s="190"/>
      <c r="S442" s="190"/>
      <c r="T442" s="190"/>
      <c r="U442" s="190"/>
      <c r="V442" s="190"/>
      <c r="W442" s="190"/>
      <c r="X442" s="190"/>
      <c r="Y442" s="190"/>
      <c r="Z442" s="190"/>
      <c r="AA442" s="190"/>
      <c r="AB442" s="190"/>
    </row>
    <row r="443" spans="1:28" ht="15">
      <c r="A443" s="190"/>
      <c r="B443" s="190"/>
      <c r="C443" s="190"/>
      <c r="D443" s="190"/>
      <c r="E443" s="190"/>
      <c r="F443" s="190"/>
      <c r="G443" s="190"/>
      <c r="H443" s="190"/>
      <c r="I443" s="190"/>
      <c r="J443" s="190"/>
      <c r="K443" s="190"/>
      <c r="L443" s="190"/>
      <c r="M443" s="190"/>
      <c r="N443" s="190"/>
      <c r="O443" s="190"/>
      <c r="P443" s="190"/>
      <c r="R443" s="190"/>
      <c r="S443" s="190"/>
      <c r="T443" s="190"/>
      <c r="U443" s="190"/>
      <c r="V443" s="190"/>
      <c r="W443" s="190"/>
      <c r="X443" s="190"/>
      <c r="Y443" s="190"/>
      <c r="Z443" s="190"/>
      <c r="AA443" s="190"/>
      <c r="AB443" s="190"/>
    </row>
    <row r="444" spans="1:28" ht="15">
      <c r="A444" s="190"/>
      <c r="B444" s="190"/>
      <c r="C444" s="190"/>
      <c r="D444" s="190"/>
      <c r="E444" s="190"/>
      <c r="F444" s="190"/>
      <c r="G444" s="190"/>
      <c r="H444" s="190"/>
      <c r="I444" s="190"/>
      <c r="J444" s="190"/>
      <c r="K444" s="190"/>
      <c r="L444" s="190"/>
      <c r="M444" s="190"/>
      <c r="N444" s="190"/>
      <c r="O444" s="190"/>
      <c r="P444" s="190"/>
      <c r="R444" s="190"/>
      <c r="S444" s="190"/>
      <c r="T444" s="190"/>
      <c r="U444" s="190"/>
      <c r="V444" s="190"/>
      <c r="W444" s="190"/>
      <c r="X444" s="190"/>
      <c r="Y444" s="190"/>
      <c r="Z444" s="190"/>
      <c r="AA444" s="190"/>
      <c r="AB444" s="190"/>
    </row>
    <row r="445" spans="1:28" ht="15">
      <c r="A445" s="190"/>
      <c r="B445" s="190"/>
      <c r="C445" s="190"/>
      <c r="D445" s="190"/>
      <c r="E445" s="190"/>
      <c r="F445" s="190"/>
      <c r="G445" s="190"/>
      <c r="H445" s="190"/>
      <c r="I445" s="190"/>
      <c r="J445" s="190"/>
      <c r="K445" s="190"/>
      <c r="L445" s="190"/>
      <c r="M445" s="190"/>
      <c r="N445" s="190"/>
      <c r="O445" s="190"/>
      <c r="P445" s="190"/>
      <c r="R445" s="190"/>
      <c r="S445" s="190"/>
      <c r="T445" s="190"/>
      <c r="U445" s="190"/>
      <c r="V445" s="190"/>
      <c r="W445" s="190"/>
      <c r="X445" s="190"/>
      <c r="Y445" s="190"/>
      <c r="Z445" s="190"/>
      <c r="AA445" s="190"/>
      <c r="AB445" s="190"/>
    </row>
    <row r="446" spans="1:28" ht="15">
      <c r="A446" s="190"/>
      <c r="B446" s="190"/>
      <c r="C446" s="190"/>
      <c r="D446" s="190"/>
      <c r="E446" s="190"/>
      <c r="F446" s="190"/>
      <c r="G446" s="190"/>
      <c r="H446" s="190"/>
      <c r="I446" s="190"/>
      <c r="J446" s="190"/>
      <c r="K446" s="190"/>
      <c r="L446" s="190"/>
      <c r="M446" s="190"/>
      <c r="N446" s="190"/>
      <c r="O446" s="190"/>
      <c r="P446" s="190"/>
      <c r="R446" s="190"/>
      <c r="S446" s="190"/>
      <c r="T446" s="190"/>
      <c r="U446" s="190"/>
      <c r="V446" s="190"/>
      <c r="W446" s="190"/>
      <c r="X446" s="190"/>
      <c r="Y446" s="190"/>
      <c r="Z446" s="190"/>
      <c r="AA446" s="190"/>
      <c r="AB446" s="190"/>
    </row>
    <row r="447" spans="1:28" ht="15">
      <c r="A447" s="190"/>
      <c r="B447" s="190"/>
      <c r="C447" s="190"/>
      <c r="D447" s="190"/>
      <c r="E447" s="190"/>
      <c r="F447" s="190"/>
      <c r="G447" s="190"/>
      <c r="H447" s="190"/>
      <c r="I447" s="190"/>
      <c r="J447" s="190"/>
      <c r="K447" s="190"/>
      <c r="L447" s="190"/>
      <c r="M447" s="190"/>
      <c r="N447" s="190"/>
      <c r="O447" s="190"/>
      <c r="P447" s="190"/>
      <c r="R447" s="190"/>
      <c r="S447" s="190"/>
      <c r="T447" s="190"/>
      <c r="U447" s="190"/>
      <c r="V447" s="190"/>
      <c r="W447" s="190"/>
      <c r="X447" s="190"/>
      <c r="Y447" s="190"/>
      <c r="Z447" s="190"/>
      <c r="AA447" s="190"/>
      <c r="AB447" s="190"/>
    </row>
    <row r="448" spans="1:28" ht="15">
      <c r="A448" s="190"/>
      <c r="B448" s="190"/>
      <c r="C448" s="190"/>
      <c r="D448" s="190"/>
      <c r="E448" s="190"/>
      <c r="F448" s="190"/>
      <c r="G448" s="190"/>
      <c r="H448" s="190"/>
      <c r="I448" s="190"/>
      <c r="J448" s="190"/>
      <c r="K448" s="190"/>
      <c r="L448" s="190"/>
      <c r="M448" s="190"/>
      <c r="N448" s="190"/>
      <c r="O448" s="190"/>
      <c r="P448" s="190"/>
      <c r="R448" s="190"/>
      <c r="S448" s="190"/>
      <c r="T448" s="190"/>
      <c r="U448" s="190"/>
      <c r="V448" s="190"/>
      <c r="W448" s="190"/>
      <c r="X448" s="190"/>
      <c r="Y448" s="190"/>
      <c r="Z448" s="190"/>
      <c r="AA448" s="190"/>
      <c r="AB448" s="190"/>
    </row>
    <row r="449" spans="1:28" ht="15">
      <c r="A449" s="190"/>
      <c r="B449" s="190"/>
      <c r="C449" s="190"/>
      <c r="D449" s="190"/>
      <c r="E449" s="190"/>
      <c r="F449" s="190"/>
      <c r="G449" s="190"/>
      <c r="H449" s="190"/>
      <c r="I449" s="190"/>
      <c r="J449" s="190"/>
      <c r="K449" s="190"/>
      <c r="L449" s="190"/>
      <c r="M449" s="190"/>
      <c r="N449" s="190"/>
      <c r="O449" s="190"/>
      <c r="P449" s="190"/>
      <c r="R449" s="190"/>
      <c r="S449" s="190"/>
      <c r="T449" s="190"/>
      <c r="U449" s="190"/>
      <c r="V449" s="190"/>
      <c r="W449" s="190"/>
      <c r="X449" s="190"/>
      <c r="Y449" s="190"/>
      <c r="Z449" s="190"/>
      <c r="AA449" s="190"/>
      <c r="AB449" s="190"/>
    </row>
    <row r="450" spans="1:28" ht="15">
      <c r="A450" s="190"/>
      <c r="B450" s="190"/>
      <c r="C450" s="190"/>
      <c r="D450" s="190"/>
      <c r="E450" s="190"/>
      <c r="F450" s="190"/>
      <c r="G450" s="190"/>
      <c r="H450" s="190"/>
      <c r="I450" s="190"/>
      <c r="J450" s="190"/>
      <c r="K450" s="190"/>
      <c r="L450" s="190"/>
      <c r="M450" s="190"/>
      <c r="N450" s="190"/>
      <c r="O450" s="190"/>
      <c r="P450" s="190"/>
      <c r="R450" s="190"/>
      <c r="S450" s="190"/>
      <c r="T450" s="190"/>
      <c r="U450" s="190"/>
      <c r="V450" s="190"/>
      <c r="W450" s="190"/>
      <c r="X450" s="190"/>
      <c r="Y450" s="190"/>
      <c r="Z450" s="190"/>
      <c r="AA450" s="190"/>
      <c r="AB450" s="190"/>
    </row>
    <row r="451" spans="1:28" ht="15">
      <c r="A451" s="190"/>
      <c r="B451" s="190"/>
      <c r="C451" s="190"/>
      <c r="D451" s="190"/>
      <c r="E451" s="190"/>
      <c r="F451" s="190"/>
      <c r="G451" s="190"/>
      <c r="H451" s="190"/>
      <c r="I451" s="190"/>
      <c r="J451" s="190"/>
      <c r="K451" s="190"/>
      <c r="L451" s="190"/>
      <c r="M451" s="190"/>
      <c r="N451" s="190"/>
      <c r="O451" s="190"/>
      <c r="P451" s="190"/>
      <c r="R451" s="190"/>
      <c r="S451" s="190"/>
      <c r="T451" s="190"/>
      <c r="U451" s="190"/>
      <c r="V451" s="190"/>
      <c r="W451" s="190"/>
      <c r="X451" s="190"/>
      <c r="Y451" s="190"/>
      <c r="Z451" s="190"/>
      <c r="AA451" s="190"/>
      <c r="AB451" s="190"/>
    </row>
    <row r="452" spans="1:28" ht="15">
      <c r="A452" s="190"/>
      <c r="B452" s="190"/>
      <c r="C452" s="190"/>
      <c r="D452" s="190"/>
      <c r="E452" s="190"/>
      <c r="F452" s="190"/>
      <c r="G452" s="190"/>
      <c r="H452" s="190"/>
      <c r="I452" s="190"/>
      <c r="J452" s="190"/>
      <c r="K452" s="190"/>
      <c r="L452" s="190"/>
      <c r="M452" s="190"/>
      <c r="N452" s="190"/>
      <c r="O452" s="190"/>
      <c r="P452" s="190"/>
      <c r="R452" s="190"/>
      <c r="S452" s="190"/>
      <c r="T452" s="190"/>
      <c r="U452" s="190"/>
      <c r="V452" s="190"/>
      <c r="W452" s="190"/>
      <c r="X452" s="190"/>
      <c r="Y452" s="190"/>
      <c r="Z452" s="190"/>
      <c r="AA452" s="190"/>
      <c r="AB452" s="190"/>
    </row>
    <row r="453" spans="1:28" ht="15">
      <c r="A453" s="190"/>
      <c r="B453" s="190"/>
      <c r="C453" s="190"/>
      <c r="D453" s="190"/>
      <c r="E453" s="190"/>
      <c r="F453" s="190"/>
      <c r="G453" s="190"/>
      <c r="H453" s="190"/>
      <c r="I453" s="190"/>
      <c r="J453" s="190"/>
      <c r="K453" s="190"/>
      <c r="L453" s="190"/>
      <c r="M453" s="190"/>
      <c r="N453" s="190"/>
      <c r="O453" s="190"/>
      <c r="P453" s="190"/>
      <c r="R453" s="190"/>
      <c r="S453" s="190"/>
      <c r="T453" s="190"/>
      <c r="U453" s="190"/>
      <c r="V453" s="190"/>
      <c r="W453" s="190"/>
      <c r="X453" s="190"/>
      <c r="Y453" s="190"/>
      <c r="Z453" s="190"/>
      <c r="AA453" s="190"/>
      <c r="AB453" s="190"/>
    </row>
    <row r="454" spans="1:28" ht="15">
      <c r="A454" s="190"/>
      <c r="B454" s="190"/>
      <c r="C454" s="190"/>
      <c r="D454" s="190"/>
      <c r="E454" s="190"/>
      <c r="F454" s="190"/>
      <c r="G454" s="190"/>
      <c r="H454" s="190"/>
      <c r="I454" s="190"/>
      <c r="J454" s="190"/>
      <c r="K454" s="190"/>
      <c r="L454" s="190"/>
      <c r="M454" s="190"/>
      <c r="N454" s="190"/>
      <c r="O454" s="190"/>
      <c r="P454" s="190"/>
      <c r="R454" s="190"/>
      <c r="S454" s="190"/>
      <c r="T454" s="190"/>
      <c r="U454" s="190"/>
      <c r="V454" s="190"/>
      <c r="W454" s="190"/>
      <c r="X454" s="190"/>
      <c r="Y454" s="190"/>
      <c r="Z454" s="190"/>
      <c r="AA454" s="190"/>
      <c r="AB454" s="190"/>
    </row>
    <row r="455" spans="1:28" ht="15">
      <c r="A455" s="190"/>
      <c r="B455" s="190"/>
      <c r="C455" s="190"/>
      <c r="D455" s="190"/>
      <c r="E455" s="190"/>
      <c r="F455" s="190"/>
      <c r="G455" s="190"/>
      <c r="H455" s="190"/>
      <c r="I455" s="190"/>
      <c r="J455" s="190"/>
      <c r="K455" s="190"/>
      <c r="L455" s="190"/>
      <c r="M455" s="190"/>
      <c r="N455" s="190"/>
      <c r="O455" s="190"/>
      <c r="P455" s="190"/>
      <c r="R455" s="190"/>
      <c r="S455" s="190"/>
      <c r="T455" s="190"/>
      <c r="U455" s="190"/>
      <c r="V455" s="190"/>
      <c r="W455" s="190"/>
      <c r="X455" s="190"/>
      <c r="Y455" s="190"/>
      <c r="Z455" s="190"/>
      <c r="AA455" s="190"/>
      <c r="AB455" s="190"/>
    </row>
    <row r="456" spans="1:28" ht="15">
      <c r="A456" s="190"/>
      <c r="B456" s="190"/>
      <c r="C456" s="190"/>
      <c r="D456" s="190"/>
      <c r="E456" s="190"/>
      <c r="F456" s="190"/>
      <c r="G456" s="190"/>
      <c r="H456" s="190"/>
      <c r="I456" s="190"/>
      <c r="J456" s="190"/>
      <c r="K456" s="190"/>
      <c r="L456" s="190"/>
      <c r="M456" s="190"/>
      <c r="N456" s="190"/>
      <c r="O456" s="190"/>
      <c r="P456" s="190"/>
      <c r="R456" s="190"/>
      <c r="S456" s="190"/>
      <c r="T456" s="190"/>
      <c r="U456" s="190"/>
      <c r="V456" s="190"/>
      <c r="W456" s="190"/>
      <c r="X456" s="190"/>
      <c r="Y456" s="190"/>
      <c r="Z456" s="190"/>
      <c r="AA456" s="190"/>
      <c r="AB456" s="190"/>
    </row>
    <row r="457" spans="1:28" ht="15">
      <c r="A457" s="190"/>
      <c r="B457" s="190"/>
      <c r="C457" s="190"/>
      <c r="D457" s="190"/>
      <c r="E457" s="190"/>
      <c r="F457" s="190"/>
      <c r="G457" s="190"/>
      <c r="H457" s="190"/>
      <c r="I457" s="190"/>
      <c r="J457" s="190"/>
      <c r="K457" s="190"/>
      <c r="L457" s="190"/>
      <c r="M457" s="190"/>
      <c r="N457" s="190"/>
      <c r="O457" s="190"/>
      <c r="P457" s="190"/>
      <c r="R457" s="190"/>
      <c r="S457" s="190"/>
      <c r="T457" s="190"/>
      <c r="U457" s="190"/>
      <c r="V457" s="190"/>
      <c r="W457" s="190"/>
      <c r="X457" s="190"/>
      <c r="Y457" s="190"/>
      <c r="Z457" s="190"/>
      <c r="AA457" s="190"/>
      <c r="AB457" s="190"/>
    </row>
    <row r="458" spans="1:28" ht="15">
      <c r="A458" s="190"/>
      <c r="B458" s="190"/>
      <c r="C458" s="190"/>
      <c r="D458" s="190"/>
      <c r="E458" s="190"/>
      <c r="F458" s="190"/>
      <c r="G458" s="190"/>
      <c r="H458" s="190"/>
      <c r="I458" s="190"/>
      <c r="J458" s="190"/>
      <c r="K458" s="190"/>
      <c r="L458" s="190"/>
      <c r="M458" s="190"/>
      <c r="N458" s="190"/>
      <c r="O458" s="190"/>
      <c r="P458" s="190"/>
      <c r="R458" s="190"/>
      <c r="S458" s="190"/>
      <c r="T458" s="190"/>
      <c r="U458" s="190"/>
      <c r="V458" s="190"/>
      <c r="W458" s="190"/>
      <c r="X458" s="190"/>
      <c r="Y458" s="190"/>
      <c r="Z458" s="190"/>
      <c r="AA458" s="190"/>
      <c r="AB458" s="190"/>
    </row>
    <row r="459" spans="1:28" ht="15">
      <c r="A459" s="190"/>
      <c r="B459" s="190"/>
      <c r="C459" s="190"/>
      <c r="D459" s="190"/>
      <c r="E459" s="190"/>
      <c r="F459" s="190"/>
      <c r="G459" s="190"/>
      <c r="H459" s="190"/>
      <c r="I459" s="190"/>
      <c r="J459" s="190"/>
      <c r="K459" s="190"/>
      <c r="L459" s="190"/>
      <c r="M459" s="190"/>
      <c r="N459" s="190"/>
      <c r="O459" s="190"/>
      <c r="P459" s="190"/>
      <c r="R459" s="190"/>
      <c r="S459" s="190"/>
      <c r="T459" s="190"/>
      <c r="U459" s="190"/>
      <c r="V459" s="190"/>
      <c r="W459" s="190"/>
      <c r="X459" s="190"/>
      <c r="Y459" s="190"/>
      <c r="Z459" s="190"/>
      <c r="AA459" s="190"/>
      <c r="AB459" s="190"/>
    </row>
    <row r="460" spans="1:28" ht="15">
      <c r="A460" s="190"/>
      <c r="B460" s="190"/>
      <c r="C460" s="190"/>
      <c r="D460" s="190"/>
      <c r="E460" s="190"/>
      <c r="F460" s="190"/>
      <c r="G460" s="190"/>
      <c r="H460" s="190"/>
      <c r="I460" s="190"/>
      <c r="J460" s="190"/>
      <c r="K460" s="190"/>
      <c r="L460" s="190"/>
      <c r="M460" s="190"/>
      <c r="N460" s="190"/>
      <c r="O460" s="190"/>
      <c r="P460" s="190"/>
      <c r="R460" s="190"/>
      <c r="S460" s="190"/>
      <c r="T460" s="190"/>
      <c r="U460" s="190"/>
      <c r="V460" s="190"/>
      <c r="W460" s="190"/>
      <c r="X460" s="190"/>
      <c r="Y460" s="190"/>
      <c r="Z460" s="190"/>
      <c r="AA460" s="190"/>
      <c r="AB460" s="190"/>
    </row>
    <row r="461" spans="1:28" ht="15">
      <c r="A461" s="190"/>
      <c r="B461" s="190"/>
      <c r="C461" s="190"/>
      <c r="D461" s="190"/>
      <c r="E461" s="190"/>
      <c r="F461" s="190"/>
      <c r="G461" s="190"/>
      <c r="H461" s="190"/>
      <c r="I461" s="190"/>
      <c r="J461" s="190"/>
      <c r="K461" s="190"/>
      <c r="L461" s="190"/>
      <c r="M461" s="190"/>
      <c r="N461" s="190"/>
      <c r="O461" s="190"/>
      <c r="P461" s="190"/>
      <c r="R461" s="190"/>
      <c r="S461" s="190"/>
      <c r="T461" s="190"/>
      <c r="U461" s="190"/>
      <c r="V461" s="190"/>
      <c r="W461" s="190"/>
      <c r="X461" s="190"/>
      <c r="Y461" s="190"/>
      <c r="Z461" s="190"/>
      <c r="AA461" s="190"/>
      <c r="AB461" s="190"/>
    </row>
    <row r="462" spans="1:28" ht="15">
      <c r="A462" s="190"/>
      <c r="B462" s="190"/>
      <c r="C462" s="190"/>
      <c r="D462" s="190"/>
      <c r="E462" s="190"/>
      <c r="F462" s="190"/>
      <c r="G462" s="190"/>
      <c r="H462" s="190"/>
      <c r="I462" s="190"/>
      <c r="J462" s="190"/>
      <c r="K462" s="190"/>
      <c r="L462" s="190"/>
      <c r="M462" s="190"/>
      <c r="N462" s="190"/>
      <c r="O462" s="190"/>
      <c r="P462" s="190"/>
      <c r="R462" s="190"/>
      <c r="S462" s="190"/>
      <c r="T462" s="190"/>
      <c r="U462" s="190"/>
      <c r="V462" s="190"/>
      <c r="W462" s="190"/>
      <c r="X462" s="190"/>
      <c r="Y462" s="190"/>
      <c r="Z462" s="190"/>
      <c r="AA462" s="190"/>
      <c r="AB462" s="190"/>
    </row>
    <row r="463" spans="1:28" ht="15">
      <c r="A463" s="190"/>
      <c r="B463" s="190"/>
      <c r="C463" s="190"/>
      <c r="D463" s="190"/>
      <c r="E463" s="190"/>
      <c r="F463" s="190"/>
      <c r="G463" s="190"/>
      <c r="H463" s="190"/>
      <c r="I463" s="190"/>
      <c r="J463" s="190"/>
      <c r="K463" s="190"/>
      <c r="L463" s="190"/>
      <c r="M463" s="190"/>
      <c r="N463" s="190"/>
      <c r="O463" s="190"/>
      <c r="P463" s="190"/>
      <c r="R463" s="190"/>
      <c r="S463" s="190"/>
      <c r="T463" s="190"/>
      <c r="U463" s="190"/>
      <c r="V463" s="190"/>
      <c r="W463" s="190"/>
      <c r="X463" s="190"/>
      <c r="Y463" s="190"/>
      <c r="Z463" s="190"/>
      <c r="AA463" s="190"/>
      <c r="AB463" s="190"/>
    </row>
    <row r="464" spans="1:28" ht="15">
      <c r="A464" s="190"/>
      <c r="B464" s="190"/>
      <c r="C464" s="190"/>
      <c r="D464" s="190"/>
      <c r="E464" s="190"/>
      <c r="F464" s="190"/>
      <c r="G464" s="190"/>
      <c r="H464" s="190"/>
      <c r="I464" s="190"/>
      <c r="J464" s="190"/>
      <c r="K464" s="190"/>
      <c r="L464" s="190"/>
      <c r="M464" s="190"/>
      <c r="N464" s="190"/>
      <c r="O464" s="190"/>
      <c r="P464" s="190"/>
      <c r="R464" s="190"/>
      <c r="S464" s="190"/>
      <c r="T464" s="190"/>
      <c r="U464" s="190"/>
      <c r="V464" s="190"/>
      <c r="W464" s="190"/>
      <c r="X464" s="190"/>
      <c r="Y464" s="190"/>
      <c r="Z464" s="190"/>
      <c r="AA464" s="190"/>
      <c r="AB464" s="190"/>
    </row>
    <row r="465" spans="1:28" ht="15">
      <c r="A465" s="190"/>
      <c r="B465" s="190"/>
      <c r="C465" s="190"/>
      <c r="D465" s="190"/>
      <c r="E465" s="190"/>
      <c r="F465" s="190"/>
      <c r="G465" s="190"/>
      <c r="H465" s="190"/>
      <c r="I465" s="190"/>
      <c r="J465" s="190"/>
      <c r="K465" s="190"/>
      <c r="L465" s="190"/>
      <c r="M465" s="190"/>
      <c r="N465" s="190"/>
      <c r="O465" s="190"/>
      <c r="P465" s="190"/>
      <c r="R465" s="190"/>
      <c r="S465" s="190"/>
      <c r="T465" s="190"/>
      <c r="U465" s="190"/>
      <c r="V465" s="190"/>
      <c r="W465" s="190"/>
      <c r="X465" s="190"/>
      <c r="Y465" s="190"/>
      <c r="Z465" s="190"/>
      <c r="AA465" s="190"/>
      <c r="AB465" s="190"/>
    </row>
    <row r="466" spans="1:28" ht="15">
      <c r="A466" s="190"/>
      <c r="B466" s="190"/>
      <c r="C466" s="190"/>
      <c r="D466" s="190"/>
      <c r="E466" s="190"/>
      <c r="F466" s="190"/>
      <c r="G466" s="190"/>
      <c r="H466" s="190"/>
      <c r="I466" s="190"/>
      <c r="J466" s="190"/>
      <c r="K466" s="190"/>
      <c r="L466" s="190"/>
      <c r="M466" s="190"/>
      <c r="N466" s="190"/>
      <c r="O466" s="190"/>
      <c r="P466" s="190"/>
      <c r="R466" s="190"/>
      <c r="S466" s="190"/>
      <c r="T466" s="190"/>
      <c r="U466" s="190"/>
      <c r="V466" s="190"/>
      <c r="W466" s="190"/>
      <c r="X466" s="190"/>
      <c r="Y466" s="190"/>
      <c r="Z466" s="190"/>
      <c r="AA466" s="190"/>
      <c r="AB466" s="190"/>
    </row>
    <row r="467" spans="1:28" ht="15">
      <c r="A467" s="190"/>
      <c r="B467" s="190"/>
      <c r="C467" s="190"/>
      <c r="D467" s="190"/>
      <c r="E467" s="190"/>
      <c r="F467" s="190"/>
      <c r="G467" s="190"/>
      <c r="H467" s="190"/>
      <c r="I467" s="190"/>
      <c r="J467" s="190"/>
      <c r="K467" s="190"/>
      <c r="L467" s="190"/>
      <c r="M467" s="190"/>
      <c r="N467" s="190"/>
      <c r="O467" s="190"/>
      <c r="P467" s="190"/>
      <c r="R467" s="190"/>
      <c r="S467" s="190"/>
      <c r="T467" s="190"/>
      <c r="U467" s="190"/>
      <c r="V467" s="190"/>
      <c r="W467" s="190"/>
      <c r="X467" s="190"/>
      <c r="Y467" s="190"/>
      <c r="Z467" s="190"/>
      <c r="AA467" s="190"/>
      <c r="AB467" s="190"/>
    </row>
    <row r="468" spans="1:28" ht="15">
      <c r="A468" s="190"/>
      <c r="B468" s="190"/>
      <c r="C468" s="190"/>
      <c r="D468" s="190"/>
      <c r="E468" s="190"/>
      <c r="F468" s="190"/>
      <c r="G468" s="190"/>
      <c r="H468" s="190"/>
      <c r="I468" s="190"/>
      <c r="J468" s="190"/>
      <c r="K468" s="190"/>
      <c r="L468" s="190"/>
      <c r="M468" s="190"/>
      <c r="N468" s="190"/>
      <c r="O468" s="190"/>
      <c r="P468" s="190"/>
      <c r="R468" s="190"/>
      <c r="S468" s="190"/>
      <c r="T468" s="190"/>
      <c r="U468" s="190"/>
      <c r="V468" s="190"/>
      <c r="W468" s="190"/>
      <c r="X468" s="190"/>
      <c r="Y468" s="190"/>
      <c r="Z468" s="190"/>
      <c r="AA468" s="190"/>
      <c r="AB468" s="190"/>
    </row>
    <row r="469" spans="1:28" ht="15">
      <c r="A469" s="190"/>
      <c r="B469" s="190"/>
      <c r="C469" s="190"/>
      <c r="D469" s="190"/>
      <c r="E469" s="190"/>
      <c r="F469" s="190"/>
      <c r="G469" s="190"/>
      <c r="H469" s="190"/>
      <c r="I469" s="190"/>
      <c r="J469" s="190"/>
      <c r="K469" s="190"/>
      <c r="L469" s="190"/>
      <c r="M469" s="190"/>
      <c r="N469" s="190"/>
      <c r="O469" s="190"/>
      <c r="P469" s="190"/>
      <c r="R469" s="190"/>
      <c r="S469" s="190"/>
      <c r="T469" s="190"/>
      <c r="U469" s="190"/>
      <c r="V469" s="190"/>
      <c r="W469" s="190"/>
      <c r="X469" s="190"/>
      <c r="Y469" s="190"/>
      <c r="Z469" s="190"/>
      <c r="AA469" s="190"/>
      <c r="AB469" s="190"/>
    </row>
    <row r="470" spans="1:28" ht="15">
      <c r="A470" s="190"/>
      <c r="B470" s="190"/>
      <c r="C470" s="190"/>
      <c r="D470" s="190"/>
      <c r="E470" s="190"/>
      <c r="F470" s="190"/>
      <c r="G470" s="190"/>
      <c r="H470" s="190"/>
      <c r="I470" s="190"/>
      <c r="J470" s="190"/>
      <c r="K470" s="190"/>
      <c r="L470" s="190"/>
      <c r="M470" s="190"/>
      <c r="N470" s="190"/>
      <c r="O470" s="190"/>
      <c r="P470" s="190"/>
      <c r="R470" s="190"/>
      <c r="S470" s="190"/>
      <c r="T470" s="190"/>
      <c r="U470" s="190"/>
      <c r="V470" s="190"/>
      <c r="W470" s="190"/>
      <c r="X470" s="190"/>
      <c r="Y470" s="190"/>
      <c r="Z470" s="190"/>
      <c r="AA470" s="190"/>
      <c r="AB470" s="190"/>
    </row>
    <row r="471" spans="1:28" ht="15">
      <c r="A471" s="190"/>
      <c r="B471" s="190"/>
      <c r="C471" s="190"/>
      <c r="D471" s="190"/>
      <c r="E471" s="190"/>
      <c r="F471" s="190"/>
      <c r="G471" s="190"/>
      <c r="H471" s="190"/>
      <c r="I471" s="190"/>
      <c r="J471" s="190"/>
      <c r="K471" s="190"/>
      <c r="L471" s="190"/>
      <c r="M471" s="190"/>
      <c r="N471" s="190"/>
      <c r="O471" s="190"/>
      <c r="P471" s="190"/>
      <c r="R471" s="190"/>
      <c r="S471" s="190"/>
      <c r="T471" s="190"/>
      <c r="U471" s="190"/>
      <c r="V471" s="190"/>
      <c r="W471" s="190"/>
      <c r="X471" s="190"/>
      <c r="Y471" s="190"/>
      <c r="Z471" s="190"/>
      <c r="AA471" s="190"/>
      <c r="AB471" s="190"/>
    </row>
    <row r="472" spans="1:28" ht="15">
      <c r="A472" s="190"/>
      <c r="B472" s="190"/>
      <c r="C472" s="190"/>
      <c r="D472" s="190"/>
      <c r="E472" s="190"/>
      <c r="F472" s="190"/>
      <c r="G472" s="190"/>
      <c r="H472" s="190"/>
      <c r="I472" s="190"/>
      <c r="J472" s="190"/>
      <c r="K472" s="190"/>
      <c r="L472" s="190"/>
      <c r="M472" s="190"/>
      <c r="N472" s="190"/>
      <c r="O472" s="190"/>
      <c r="P472" s="190"/>
      <c r="R472" s="190"/>
      <c r="S472" s="190"/>
      <c r="T472" s="190"/>
      <c r="U472" s="190"/>
      <c r="V472" s="190"/>
      <c r="W472" s="190"/>
      <c r="X472" s="190"/>
      <c r="Y472" s="190"/>
      <c r="Z472" s="190"/>
      <c r="AA472" s="190"/>
      <c r="AB472" s="190"/>
    </row>
    <row r="473" spans="1:28" ht="15">
      <c r="A473" s="190"/>
      <c r="B473" s="190"/>
      <c r="C473" s="190"/>
      <c r="D473" s="190"/>
      <c r="E473" s="190"/>
      <c r="F473" s="190"/>
      <c r="G473" s="190"/>
      <c r="H473" s="190"/>
      <c r="I473" s="190"/>
      <c r="J473" s="190"/>
      <c r="K473" s="190"/>
      <c r="L473" s="190"/>
      <c r="M473" s="190"/>
      <c r="N473" s="190"/>
      <c r="O473" s="190"/>
      <c r="P473" s="190"/>
      <c r="R473" s="190"/>
      <c r="S473" s="190"/>
      <c r="T473" s="190"/>
      <c r="U473" s="190"/>
      <c r="V473" s="190"/>
      <c r="W473" s="190"/>
      <c r="X473" s="190"/>
      <c r="Y473" s="190"/>
      <c r="Z473" s="190"/>
      <c r="AA473" s="190"/>
      <c r="AB473" s="190"/>
    </row>
    <row r="474" spans="1:28" ht="15">
      <c r="A474" s="190"/>
      <c r="B474" s="190"/>
      <c r="C474" s="190"/>
      <c r="D474" s="190"/>
      <c r="E474" s="190"/>
      <c r="F474" s="190"/>
      <c r="G474" s="190"/>
      <c r="H474" s="190"/>
      <c r="I474" s="190"/>
      <c r="J474" s="190"/>
      <c r="K474" s="190"/>
      <c r="L474" s="190"/>
      <c r="M474" s="190"/>
      <c r="N474" s="190"/>
      <c r="O474" s="190"/>
      <c r="P474" s="190"/>
      <c r="R474" s="190"/>
      <c r="S474" s="190"/>
      <c r="T474" s="190"/>
      <c r="U474" s="190"/>
      <c r="V474" s="190"/>
      <c r="W474" s="190"/>
      <c r="X474" s="190"/>
      <c r="Y474" s="190"/>
      <c r="Z474" s="190"/>
      <c r="AA474" s="190"/>
      <c r="AB474" s="190"/>
    </row>
    <row r="475" spans="1:28" ht="15">
      <c r="A475" s="190"/>
      <c r="B475" s="190"/>
      <c r="C475" s="190"/>
      <c r="D475" s="190"/>
      <c r="E475" s="190"/>
      <c r="F475" s="190"/>
      <c r="G475" s="190"/>
      <c r="H475" s="190"/>
      <c r="I475" s="190"/>
      <c r="J475" s="190"/>
      <c r="K475" s="190"/>
      <c r="L475" s="190"/>
      <c r="M475" s="190"/>
      <c r="N475" s="190"/>
      <c r="O475" s="190"/>
      <c r="P475" s="190"/>
      <c r="R475" s="190"/>
      <c r="S475" s="190"/>
      <c r="T475" s="190"/>
      <c r="U475" s="190"/>
      <c r="V475" s="190"/>
      <c r="W475" s="190"/>
      <c r="X475" s="190"/>
      <c r="Y475" s="190"/>
      <c r="Z475" s="190"/>
      <c r="AA475" s="190"/>
      <c r="AB475" s="190"/>
    </row>
    <row r="476" spans="1:28" ht="15">
      <c r="A476" s="190"/>
      <c r="B476" s="190"/>
      <c r="C476" s="190"/>
      <c r="D476" s="190"/>
      <c r="E476" s="190"/>
      <c r="F476" s="190"/>
      <c r="G476" s="190"/>
      <c r="H476" s="190"/>
      <c r="I476" s="190"/>
      <c r="J476" s="190"/>
      <c r="K476" s="190"/>
      <c r="L476" s="190"/>
      <c r="M476" s="190"/>
      <c r="N476" s="190"/>
      <c r="O476" s="190"/>
      <c r="P476" s="190"/>
      <c r="R476" s="190"/>
      <c r="S476" s="190"/>
      <c r="T476" s="190"/>
      <c r="U476" s="190"/>
      <c r="V476" s="190"/>
      <c r="W476" s="190"/>
      <c r="X476" s="190"/>
      <c r="Y476" s="190"/>
      <c r="Z476" s="190"/>
      <c r="AA476" s="190"/>
      <c r="AB476" s="190"/>
    </row>
    <row r="477" spans="1:28" ht="15">
      <c r="A477" s="190"/>
      <c r="B477" s="190"/>
      <c r="C477" s="190"/>
      <c r="D477" s="190"/>
      <c r="E477" s="190"/>
      <c r="F477" s="190"/>
      <c r="G477" s="190"/>
      <c r="H477" s="190"/>
      <c r="I477" s="190"/>
      <c r="J477" s="190"/>
      <c r="K477" s="190"/>
      <c r="L477" s="190"/>
      <c r="M477" s="190"/>
      <c r="N477" s="190"/>
      <c r="O477" s="190"/>
      <c r="P477" s="190"/>
      <c r="R477" s="190"/>
      <c r="S477" s="190"/>
      <c r="T477" s="190"/>
      <c r="U477" s="190"/>
      <c r="V477" s="190"/>
      <c r="W477" s="190"/>
      <c r="X477" s="190"/>
      <c r="Y477" s="190"/>
      <c r="Z477" s="190"/>
      <c r="AA477" s="190"/>
      <c r="AB477" s="190"/>
    </row>
    <row r="478" spans="1:28" ht="15">
      <c r="A478" s="190"/>
      <c r="B478" s="190"/>
      <c r="C478" s="190"/>
      <c r="D478" s="190"/>
      <c r="E478" s="190"/>
      <c r="F478" s="190"/>
      <c r="G478" s="190"/>
      <c r="H478" s="190"/>
      <c r="I478" s="190"/>
      <c r="J478" s="190"/>
      <c r="K478" s="190"/>
      <c r="L478" s="190"/>
      <c r="M478" s="190"/>
      <c r="N478" s="190"/>
      <c r="O478" s="190"/>
      <c r="P478" s="190"/>
      <c r="R478" s="190"/>
      <c r="S478" s="190"/>
      <c r="T478" s="190"/>
      <c r="U478" s="190"/>
      <c r="V478" s="190"/>
      <c r="W478" s="190"/>
      <c r="X478" s="190"/>
      <c r="Y478" s="190"/>
      <c r="Z478" s="190"/>
      <c r="AA478" s="190"/>
      <c r="AB478" s="190"/>
    </row>
    <row r="479" spans="1:28" ht="15">
      <c r="A479" s="190"/>
      <c r="B479" s="190"/>
      <c r="C479" s="190"/>
      <c r="D479" s="190"/>
      <c r="E479" s="190"/>
      <c r="F479" s="190"/>
      <c r="G479" s="190"/>
      <c r="H479" s="190"/>
      <c r="I479" s="190"/>
      <c r="J479" s="190"/>
      <c r="K479" s="190"/>
      <c r="L479" s="190"/>
      <c r="M479" s="190"/>
      <c r="N479" s="190"/>
      <c r="O479" s="190"/>
      <c r="P479" s="190"/>
      <c r="R479" s="190"/>
      <c r="S479" s="190"/>
      <c r="T479" s="190"/>
      <c r="U479" s="190"/>
      <c r="V479" s="190"/>
      <c r="W479" s="190"/>
      <c r="X479" s="190"/>
      <c r="Y479" s="190"/>
      <c r="Z479" s="190"/>
      <c r="AA479" s="190"/>
      <c r="AB479" s="190"/>
    </row>
    <row r="480" spans="1:28" ht="15">
      <c r="A480" s="190"/>
      <c r="B480" s="190"/>
      <c r="C480" s="190"/>
      <c r="D480" s="190"/>
      <c r="E480" s="190"/>
      <c r="F480" s="190"/>
      <c r="G480" s="190"/>
      <c r="H480" s="190"/>
      <c r="I480" s="190"/>
      <c r="J480" s="190"/>
      <c r="K480" s="190"/>
      <c r="L480" s="190"/>
      <c r="M480" s="190"/>
      <c r="N480" s="190"/>
      <c r="O480" s="190"/>
      <c r="P480" s="190"/>
      <c r="R480" s="190"/>
      <c r="S480" s="190"/>
      <c r="T480" s="190"/>
      <c r="U480" s="190"/>
      <c r="V480" s="190"/>
      <c r="W480" s="190"/>
      <c r="X480" s="190"/>
      <c r="Y480" s="190"/>
      <c r="Z480" s="190"/>
      <c r="AA480" s="190"/>
      <c r="AB480" s="190"/>
    </row>
    <row r="481" spans="1:28" ht="15">
      <c r="A481" s="190"/>
      <c r="B481" s="190"/>
      <c r="C481" s="190"/>
      <c r="D481" s="190"/>
      <c r="E481" s="190"/>
      <c r="F481" s="190"/>
      <c r="G481" s="190"/>
      <c r="H481" s="190"/>
      <c r="I481" s="190"/>
      <c r="J481" s="190"/>
      <c r="K481" s="190"/>
      <c r="L481" s="190"/>
      <c r="M481" s="190"/>
      <c r="N481" s="190"/>
      <c r="O481" s="190"/>
      <c r="P481" s="190"/>
      <c r="R481" s="190"/>
      <c r="S481" s="190"/>
      <c r="T481" s="190"/>
      <c r="U481" s="190"/>
      <c r="V481" s="190"/>
      <c r="W481" s="190"/>
      <c r="X481" s="190"/>
      <c r="Y481" s="190"/>
      <c r="Z481" s="190"/>
      <c r="AA481" s="190"/>
      <c r="AB481" s="190"/>
    </row>
    <row r="482" spans="1:28" ht="15">
      <c r="A482" s="190"/>
      <c r="B482" s="190"/>
      <c r="C482" s="190"/>
      <c r="D482" s="190"/>
      <c r="E482" s="190"/>
      <c r="F482" s="190"/>
      <c r="G482" s="190"/>
      <c r="H482" s="190"/>
      <c r="I482" s="190"/>
      <c r="J482" s="190"/>
      <c r="K482" s="190"/>
      <c r="L482" s="190"/>
      <c r="M482" s="190"/>
      <c r="N482" s="190"/>
      <c r="O482" s="190"/>
      <c r="P482" s="190"/>
      <c r="R482" s="190"/>
      <c r="S482" s="190"/>
      <c r="T482" s="190"/>
      <c r="U482" s="190"/>
      <c r="V482" s="190"/>
      <c r="W482" s="190"/>
      <c r="X482" s="190"/>
      <c r="Y482" s="190"/>
      <c r="Z482" s="190"/>
      <c r="AA482" s="190"/>
      <c r="AB482" s="190"/>
    </row>
    <row r="483" spans="1:28" ht="15">
      <c r="A483" s="190"/>
      <c r="B483" s="190"/>
      <c r="C483" s="190"/>
      <c r="D483" s="190"/>
      <c r="E483" s="190"/>
      <c r="F483" s="190"/>
      <c r="G483" s="190"/>
      <c r="H483" s="190"/>
      <c r="I483" s="190"/>
      <c r="J483" s="190"/>
      <c r="K483" s="190"/>
      <c r="L483" s="190"/>
      <c r="M483" s="190"/>
      <c r="N483" s="190"/>
      <c r="O483" s="190"/>
      <c r="P483" s="190"/>
      <c r="R483" s="190"/>
      <c r="S483" s="190"/>
      <c r="T483" s="190"/>
      <c r="U483" s="190"/>
      <c r="V483" s="190"/>
      <c r="W483" s="190"/>
      <c r="X483" s="190"/>
      <c r="Y483" s="190"/>
      <c r="Z483" s="190"/>
      <c r="AA483" s="190"/>
      <c r="AB483" s="190"/>
    </row>
    <row r="484" spans="1:28" ht="15">
      <c r="A484" s="190"/>
      <c r="B484" s="190"/>
      <c r="C484" s="190"/>
      <c r="D484" s="190"/>
      <c r="E484" s="190"/>
      <c r="F484" s="190"/>
      <c r="G484" s="190"/>
      <c r="H484" s="190"/>
      <c r="I484" s="190"/>
      <c r="J484" s="190"/>
      <c r="K484" s="190"/>
      <c r="L484" s="190"/>
      <c r="M484" s="190"/>
      <c r="N484" s="190"/>
      <c r="O484" s="190"/>
      <c r="P484" s="190"/>
      <c r="R484" s="190"/>
      <c r="S484" s="190"/>
      <c r="T484" s="190"/>
      <c r="U484" s="190"/>
      <c r="V484" s="190"/>
      <c r="W484" s="190"/>
      <c r="X484" s="190"/>
      <c r="Y484" s="190"/>
      <c r="Z484" s="190"/>
      <c r="AA484" s="190"/>
      <c r="AB484" s="190"/>
    </row>
    <row r="485" spans="1:28" ht="15">
      <c r="A485" s="190"/>
      <c r="B485" s="190"/>
      <c r="C485" s="190"/>
      <c r="D485" s="190"/>
      <c r="E485" s="190"/>
      <c r="F485" s="190"/>
      <c r="G485" s="190"/>
      <c r="H485" s="190"/>
      <c r="I485" s="190"/>
      <c r="J485" s="190"/>
      <c r="K485" s="190"/>
      <c r="L485" s="190"/>
      <c r="M485" s="190"/>
      <c r="N485" s="190"/>
      <c r="O485" s="190"/>
      <c r="P485" s="190"/>
      <c r="R485" s="190"/>
      <c r="S485" s="190"/>
      <c r="T485" s="190"/>
      <c r="U485" s="190"/>
      <c r="V485" s="190"/>
      <c r="W485" s="190"/>
      <c r="X485" s="190"/>
      <c r="Y485" s="190"/>
      <c r="Z485" s="190"/>
      <c r="AA485" s="190"/>
      <c r="AB485" s="190"/>
    </row>
    <row r="486" spans="1:28" ht="15">
      <c r="A486" s="190"/>
      <c r="B486" s="190"/>
      <c r="C486" s="190"/>
      <c r="D486" s="190"/>
      <c r="E486" s="190"/>
      <c r="F486" s="190"/>
      <c r="G486" s="190"/>
      <c r="H486" s="190"/>
      <c r="I486" s="190"/>
      <c r="J486" s="190"/>
      <c r="K486" s="190"/>
      <c r="L486" s="190"/>
      <c r="M486" s="190"/>
      <c r="N486" s="190"/>
      <c r="O486" s="190"/>
      <c r="P486" s="190"/>
      <c r="R486" s="190"/>
      <c r="S486" s="190"/>
      <c r="T486" s="190"/>
      <c r="U486" s="190"/>
      <c r="V486" s="190"/>
      <c r="W486" s="190"/>
      <c r="X486" s="190"/>
      <c r="Y486" s="190"/>
      <c r="Z486" s="190"/>
      <c r="AA486" s="190"/>
      <c r="AB486" s="190"/>
    </row>
    <row r="487" spans="1:28" ht="15">
      <c r="A487" s="190"/>
      <c r="B487" s="190"/>
      <c r="C487" s="190"/>
      <c r="D487" s="190"/>
      <c r="E487" s="190"/>
      <c r="F487" s="190"/>
      <c r="G487" s="190"/>
      <c r="H487" s="190"/>
      <c r="I487" s="190"/>
      <c r="J487" s="190"/>
      <c r="K487" s="190"/>
      <c r="L487" s="190"/>
      <c r="M487" s="190"/>
      <c r="N487" s="190"/>
      <c r="O487" s="190"/>
      <c r="P487" s="190"/>
      <c r="R487" s="190"/>
      <c r="S487" s="190"/>
      <c r="T487" s="190"/>
      <c r="U487" s="190"/>
      <c r="V487" s="190"/>
      <c r="W487" s="190"/>
      <c r="X487" s="190"/>
      <c r="Y487" s="190"/>
      <c r="Z487" s="190"/>
      <c r="AA487" s="190"/>
      <c r="AB487" s="190"/>
    </row>
    <row r="488" spans="1:28" ht="15">
      <c r="A488" s="190"/>
      <c r="B488" s="190"/>
      <c r="C488" s="190"/>
      <c r="D488" s="190"/>
      <c r="E488" s="190"/>
      <c r="F488" s="190"/>
      <c r="G488" s="190"/>
      <c r="H488" s="190"/>
      <c r="I488" s="190"/>
      <c r="J488" s="190"/>
      <c r="K488" s="190"/>
      <c r="L488" s="190"/>
      <c r="M488" s="190"/>
      <c r="N488" s="190"/>
      <c r="O488" s="190"/>
      <c r="P488" s="190"/>
      <c r="R488" s="190"/>
      <c r="S488" s="190"/>
      <c r="T488" s="190"/>
      <c r="U488" s="190"/>
      <c r="V488" s="190"/>
      <c r="W488" s="190"/>
      <c r="X488" s="190"/>
      <c r="Y488" s="190"/>
      <c r="Z488" s="190"/>
      <c r="AA488" s="190"/>
      <c r="AB488" s="190"/>
    </row>
    <row r="489" spans="1:28" ht="15">
      <c r="A489" s="190"/>
      <c r="B489" s="190"/>
      <c r="C489" s="190"/>
      <c r="D489" s="190"/>
      <c r="E489" s="190"/>
      <c r="F489" s="190"/>
      <c r="G489" s="190"/>
      <c r="H489" s="190"/>
      <c r="I489" s="190"/>
      <c r="J489" s="190"/>
      <c r="K489" s="190"/>
      <c r="L489" s="190"/>
      <c r="M489" s="190"/>
      <c r="N489" s="190"/>
      <c r="O489" s="190"/>
      <c r="P489" s="190"/>
      <c r="R489" s="190"/>
      <c r="S489" s="190"/>
      <c r="T489" s="190"/>
      <c r="U489" s="190"/>
      <c r="V489" s="190"/>
      <c r="W489" s="190"/>
      <c r="X489" s="190"/>
      <c r="Y489" s="190"/>
      <c r="Z489" s="190"/>
      <c r="AA489" s="190"/>
      <c r="AB489" s="190"/>
    </row>
    <row r="490" spans="1:28" ht="15">
      <c r="A490" s="190"/>
      <c r="B490" s="190"/>
      <c r="C490" s="190"/>
      <c r="D490" s="190"/>
      <c r="E490" s="190"/>
      <c r="F490" s="190"/>
      <c r="G490" s="190"/>
      <c r="H490" s="190"/>
      <c r="I490" s="190"/>
      <c r="J490" s="190"/>
      <c r="K490" s="190"/>
      <c r="L490" s="190"/>
      <c r="M490" s="190"/>
      <c r="N490" s="190"/>
      <c r="O490" s="190"/>
      <c r="P490" s="190"/>
      <c r="R490" s="190"/>
      <c r="S490" s="190"/>
      <c r="T490" s="190"/>
      <c r="U490" s="190"/>
      <c r="V490" s="190"/>
      <c r="W490" s="190"/>
      <c r="X490" s="190"/>
      <c r="Y490" s="190"/>
      <c r="Z490" s="190"/>
      <c r="AA490" s="190"/>
      <c r="AB490" s="190"/>
    </row>
    <row r="491" spans="1:28" ht="15">
      <c r="A491" s="190"/>
      <c r="B491" s="190"/>
      <c r="C491" s="190"/>
      <c r="D491" s="190"/>
      <c r="E491" s="190"/>
      <c r="F491" s="190"/>
      <c r="G491" s="190"/>
      <c r="H491" s="190"/>
      <c r="I491" s="190"/>
      <c r="J491" s="190"/>
      <c r="K491" s="190"/>
      <c r="L491" s="190"/>
      <c r="M491" s="190"/>
      <c r="N491" s="190"/>
      <c r="O491" s="190"/>
      <c r="P491" s="190"/>
      <c r="R491" s="190"/>
      <c r="S491" s="190"/>
      <c r="T491" s="190"/>
      <c r="U491" s="190"/>
      <c r="V491" s="190"/>
      <c r="W491" s="190"/>
      <c r="X491" s="190"/>
      <c r="Y491" s="190"/>
      <c r="Z491" s="190"/>
      <c r="AA491" s="190"/>
      <c r="AB491" s="190"/>
    </row>
    <row r="492" spans="1:28" ht="15">
      <c r="A492" s="190"/>
      <c r="B492" s="190"/>
      <c r="C492" s="190"/>
      <c r="D492" s="190"/>
      <c r="E492" s="190"/>
      <c r="F492" s="190"/>
      <c r="G492" s="190"/>
      <c r="H492" s="190"/>
      <c r="I492" s="190"/>
      <c r="J492" s="190"/>
      <c r="K492" s="190"/>
      <c r="L492" s="190"/>
      <c r="M492" s="190"/>
      <c r="N492" s="190"/>
      <c r="O492" s="190"/>
      <c r="P492" s="190"/>
      <c r="R492" s="190"/>
      <c r="S492" s="190"/>
      <c r="T492" s="190"/>
      <c r="U492" s="190"/>
      <c r="V492" s="190"/>
      <c r="W492" s="190"/>
      <c r="X492" s="190"/>
      <c r="Y492" s="190"/>
      <c r="Z492" s="190"/>
      <c r="AA492" s="190"/>
      <c r="AB492" s="190"/>
    </row>
    <row r="493" spans="1:28" ht="15">
      <c r="A493" s="190"/>
      <c r="B493" s="190"/>
      <c r="C493" s="190"/>
      <c r="D493" s="190"/>
      <c r="E493" s="190"/>
      <c r="F493" s="190"/>
      <c r="G493" s="190"/>
      <c r="H493" s="190"/>
      <c r="I493" s="190"/>
      <c r="J493" s="190"/>
      <c r="K493" s="190"/>
      <c r="L493" s="190"/>
      <c r="M493" s="190"/>
      <c r="N493" s="190"/>
      <c r="O493" s="190"/>
      <c r="P493" s="190"/>
      <c r="R493" s="190"/>
      <c r="S493" s="190"/>
      <c r="T493" s="190"/>
      <c r="U493" s="190"/>
      <c r="V493" s="190"/>
      <c r="W493" s="190"/>
      <c r="X493" s="190"/>
      <c r="Y493" s="190"/>
      <c r="Z493" s="190"/>
      <c r="AA493" s="190"/>
      <c r="AB493" s="190"/>
    </row>
    <row r="494" spans="1:28" ht="15">
      <c r="A494" s="190"/>
      <c r="B494" s="190"/>
      <c r="C494" s="190"/>
      <c r="D494" s="190"/>
      <c r="E494" s="190"/>
      <c r="F494" s="190"/>
      <c r="G494" s="190"/>
      <c r="H494" s="190"/>
      <c r="I494" s="190"/>
      <c r="J494" s="190"/>
      <c r="K494" s="190"/>
      <c r="L494" s="190"/>
      <c r="M494" s="190"/>
      <c r="N494" s="190"/>
      <c r="O494" s="190"/>
      <c r="P494" s="190"/>
      <c r="R494" s="190"/>
      <c r="S494" s="190"/>
      <c r="T494" s="190"/>
      <c r="U494" s="190"/>
      <c r="V494" s="190"/>
      <c r="W494" s="190"/>
      <c r="X494" s="190"/>
      <c r="Y494" s="190"/>
      <c r="Z494" s="190"/>
      <c r="AA494" s="190"/>
      <c r="AB494" s="190"/>
    </row>
    <row r="495" spans="1:28" ht="15">
      <c r="A495" s="190"/>
      <c r="B495" s="190"/>
      <c r="C495" s="190"/>
      <c r="D495" s="190"/>
      <c r="E495" s="190"/>
      <c r="F495" s="190"/>
      <c r="G495" s="190"/>
      <c r="H495" s="190"/>
      <c r="I495" s="190"/>
      <c r="J495" s="190"/>
      <c r="K495" s="190"/>
      <c r="L495" s="190"/>
      <c r="M495" s="190"/>
      <c r="N495" s="190"/>
      <c r="O495" s="190"/>
      <c r="P495" s="190"/>
      <c r="R495" s="190"/>
      <c r="S495" s="190"/>
      <c r="T495" s="190"/>
      <c r="U495" s="190"/>
      <c r="V495" s="190"/>
      <c r="W495" s="190"/>
      <c r="X495" s="190"/>
      <c r="Y495" s="190"/>
      <c r="Z495" s="190"/>
      <c r="AA495" s="190"/>
      <c r="AB495" s="190"/>
    </row>
    <row r="496" spans="1:28" ht="15">
      <c r="A496" s="190"/>
      <c r="B496" s="190"/>
      <c r="C496" s="190"/>
      <c r="D496" s="190"/>
      <c r="E496" s="190"/>
      <c r="F496" s="190"/>
      <c r="G496" s="190"/>
      <c r="H496" s="190"/>
      <c r="I496" s="190"/>
      <c r="J496" s="190"/>
      <c r="K496" s="190"/>
      <c r="L496" s="190"/>
      <c r="M496" s="190"/>
      <c r="N496" s="190"/>
      <c r="O496" s="190"/>
      <c r="P496" s="190"/>
      <c r="R496" s="190"/>
      <c r="S496" s="190"/>
      <c r="T496" s="190"/>
      <c r="U496" s="190"/>
      <c r="V496" s="190"/>
      <c r="W496" s="190"/>
      <c r="X496" s="190"/>
      <c r="Y496" s="190"/>
      <c r="Z496" s="190"/>
      <c r="AA496" s="190"/>
      <c r="AB496" s="190"/>
    </row>
    <row r="497" spans="1:28" ht="15">
      <c r="A497" s="190"/>
      <c r="B497" s="190"/>
      <c r="C497" s="190"/>
      <c r="D497" s="190"/>
      <c r="E497" s="190"/>
      <c r="F497" s="190"/>
      <c r="G497" s="190"/>
      <c r="H497" s="190"/>
      <c r="I497" s="190"/>
      <c r="J497" s="190"/>
      <c r="K497" s="190"/>
      <c r="L497" s="190"/>
      <c r="M497" s="190"/>
      <c r="N497" s="190"/>
      <c r="O497" s="190"/>
      <c r="P497" s="190"/>
      <c r="R497" s="190"/>
      <c r="S497" s="190"/>
      <c r="T497" s="190"/>
      <c r="U497" s="190"/>
      <c r="V497" s="190"/>
      <c r="W497" s="190"/>
      <c r="X497" s="190"/>
      <c r="Y497" s="190"/>
      <c r="Z497" s="190"/>
      <c r="AA497" s="190"/>
      <c r="AB497" s="190"/>
    </row>
    <row r="498" spans="1:28" ht="15">
      <c r="A498" s="190"/>
      <c r="B498" s="190"/>
      <c r="C498" s="190"/>
      <c r="D498" s="190"/>
      <c r="E498" s="190"/>
      <c r="F498" s="190"/>
      <c r="G498" s="190"/>
      <c r="H498" s="190"/>
      <c r="I498" s="190"/>
      <c r="J498" s="190"/>
      <c r="K498" s="190"/>
      <c r="L498" s="190"/>
      <c r="M498" s="190"/>
      <c r="N498" s="190"/>
      <c r="O498" s="190"/>
      <c r="P498" s="190"/>
      <c r="R498" s="190"/>
      <c r="S498" s="190"/>
      <c r="T498" s="190"/>
      <c r="U498" s="190"/>
      <c r="V498" s="190"/>
      <c r="W498" s="190"/>
      <c r="X498" s="190"/>
      <c r="Y498" s="190"/>
      <c r="Z498" s="190"/>
      <c r="AA498" s="190"/>
      <c r="AB498" s="190"/>
    </row>
    <row r="499" spans="1:28" ht="15">
      <c r="A499" s="190"/>
      <c r="B499" s="190"/>
      <c r="C499" s="190"/>
      <c r="D499" s="190"/>
      <c r="E499" s="190"/>
      <c r="F499" s="190"/>
      <c r="G499" s="190"/>
      <c r="H499" s="190"/>
      <c r="I499" s="190"/>
      <c r="J499" s="190"/>
      <c r="K499" s="190"/>
      <c r="L499" s="190"/>
      <c r="M499" s="190"/>
      <c r="N499" s="190"/>
      <c r="O499" s="190"/>
      <c r="P499" s="190"/>
      <c r="R499" s="190"/>
      <c r="S499" s="190"/>
      <c r="T499" s="190"/>
      <c r="U499" s="190"/>
      <c r="V499" s="190"/>
      <c r="W499" s="190"/>
      <c r="X499" s="190"/>
      <c r="Y499" s="190"/>
      <c r="Z499" s="190"/>
      <c r="AA499" s="190"/>
      <c r="AB499" s="190"/>
    </row>
    <row r="500" spans="1:28" ht="15">
      <c r="A500" s="190"/>
      <c r="B500" s="190"/>
      <c r="C500" s="190"/>
      <c r="D500" s="190"/>
      <c r="E500" s="190"/>
      <c r="F500" s="190"/>
      <c r="G500" s="190"/>
      <c r="H500" s="190"/>
      <c r="I500" s="190"/>
      <c r="J500" s="190"/>
      <c r="K500" s="190"/>
      <c r="L500" s="190"/>
      <c r="M500" s="190"/>
      <c r="N500" s="190"/>
      <c r="O500" s="190"/>
      <c r="P500" s="190"/>
      <c r="R500" s="190"/>
      <c r="S500" s="190"/>
      <c r="T500" s="190"/>
      <c r="U500" s="190"/>
      <c r="V500" s="190"/>
      <c r="W500" s="190"/>
      <c r="X500" s="190"/>
      <c r="Y500" s="190"/>
      <c r="Z500" s="190"/>
      <c r="AA500" s="190"/>
      <c r="AB500" s="190"/>
    </row>
    <row r="501" spans="1:28" ht="15">
      <c r="A501" s="190"/>
      <c r="B501" s="190"/>
      <c r="C501" s="190"/>
      <c r="D501" s="190"/>
      <c r="E501" s="190"/>
      <c r="F501" s="190"/>
      <c r="G501" s="190"/>
      <c r="H501" s="190"/>
      <c r="I501" s="190"/>
      <c r="J501" s="190"/>
      <c r="K501" s="190"/>
      <c r="L501" s="190"/>
      <c r="M501" s="190"/>
      <c r="N501" s="190"/>
      <c r="O501" s="190"/>
      <c r="P501" s="190"/>
      <c r="R501" s="190"/>
      <c r="S501" s="190"/>
      <c r="T501" s="190"/>
      <c r="U501" s="190"/>
      <c r="V501" s="190"/>
      <c r="W501" s="190"/>
      <c r="X501" s="190"/>
      <c r="Y501" s="190"/>
      <c r="Z501" s="190"/>
      <c r="AA501" s="190"/>
      <c r="AB501" s="190"/>
    </row>
    <row r="502" spans="1:28" ht="15">
      <c r="A502" s="190"/>
      <c r="B502" s="190"/>
      <c r="C502" s="190"/>
      <c r="D502" s="190"/>
      <c r="E502" s="190"/>
      <c r="F502" s="190"/>
      <c r="G502" s="190"/>
      <c r="H502" s="190"/>
      <c r="I502" s="190"/>
      <c r="J502" s="190"/>
      <c r="K502" s="190"/>
      <c r="L502" s="190"/>
      <c r="M502" s="190"/>
      <c r="N502" s="190"/>
      <c r="O502" s="190"/>
      <c r="P502" s="190"/>
      <c r="R502" s="190"/>
      <c r="S502" s="190"/>
      <c r="T502" s="190"/>
      <c r="U502" s="190"/>
      <c r="V502" s="190"/>
      <c r="W502" s="190"/>
      <c r="X502" s="190"/>
      <c r="Y502" s="190"/>
      <c r="Z502" s="190"/>
      <c r="AA502" s="190"/>
      <c r="AB502" s="190"/>
    </row>
    <row r="503" spans="1:28" ht="15">
      <c r="A503" s="190"/>
      <c r="B503" s="190"/>
      <c r="C503" s="190"/>
      <c r="D503" s="190"/>
      <c r="E503" s="190"/>
      <c r="F503" s="190"/>
      <c r="G503" s="190"/>
      <c r="H503" s="190"/>
      <c r="I503" s="190"/>
      <c r="J503" s="190"/>
      <c r="K503" s="190"/>
      <c r="L503" s="190"/>
      <c r="M503" s="190"/>
      <c r="N503" s="190"/>
      <c r="O503" s="190"/>
      <c r="P503" s="190"/>
      <c r="R503" s="190"/>
      <c r="S503" s="190"/>
      <c r="T503" s="190"/>
      <c r="U503" s="190"/>
      <c r="V503" s="190"/>
      <c r="W503" s="190"/>
      <c r="X503" s="190"/>
      <c r="Y503" s="190"/>
      <c r="Z503" s="190"/>
      <c r="AA503" s="190"/>
      <c r="AB503" s="190"/>
    </row>
    <row r="504" spans="1:28" ht="15">
      <c r="A504" s="190"/>
      <c r="B504" s="190"/>
      <c r="C504" s="190"/>
      <c r="D504" s="190"/>
      <c r="E504" s="190"/>
      <c r="F504" s="190"/>
      <c r="G504" s="190"/>
      <c r="H504" s="190"/>
      <c r="I504" s="190"/>
      <c r="J504" s="190"/>
      <c r="K504" s="190"/>
      <c r="L504" s="190"/>
      <c r="M504" s="190"/>
      <c r="N504" s="190"/>
      <c r="O504" s="190"/>
      <c r="P504" s="190"/>
      <c r="R504" s="190"/>
      <c r="S504" s="190"/>
      <c r="T504" s="190"/>
      <c r="U504" s="190"/>
      <c r="V504" s="190"/>
      <c r="W504" s="190"/>
      <c r="X504" s="190"/>
      <c r="Y504" s="190"/>
      <c r="Z504" s="190"/>
      <c r="AA504" s="190"/>
      <c r="AB504" s="190"/>
    </row>
    <row r="505" spans="1:28" ht="15">
      <c r="A505" s="190"/>
      <c r="B505" s="190"/>
      <c r="C505" s="190"/>
      <c r="D505" s="190"/>
      <c r="E505" s="190"/>
      <c r="F505" s="190"/>
      <c r="G505" s="190"/>
      <c r="H505" s="190"/>
      <c r="I505" s="190"/>
      <c r="J505" s="190"/>
      <c r="K505" s="190"/>
      <c r="L505" s="190"/>
      <c r="M505" s="190"/>
      <c r="N505" s="190"/>
      <c r="O505" s="190"/>
      <c r="P505" s="190"/>
      <c r="R505" s="190"/>
      <c r="S505" s="190"/>
      <c r="T505" s="190"/>
      <c r="U505" s="190"/>
      <c r="V505" s="190"/>
      <c r="W505" s="190"/>
      <c r="X505" s="190"/>
      <c r="Y505" s="190"/>
      <c r="Z505" s="190"/>
      <c r="AA505" s="190"/>
      <c r="AB505" s="190"/>
    </row>
    <row r="506" spans="1:28" ht="15">
      <c r="A506" s="190"/>
      <c r="B506" s="190"/>
      <c r="C506" s="190"/>
      <c r="D506" s="190"/>
      <c r="E506" s="190"/>
      <c r="F506" s="190"/>
      <c r="G506" s="190"/>
      <c r="H506" s="190"/>
      <c r="I506" s="190"/>
      <c r="J506" s="190"/>
      <c r="K506" s="190"/>
      <c r="L506" s="190"/>
      <c r="M506" s="190"/>
      <c r="N506" s="190"/>
      <c r="O506" s="190"/>
      <c r="P506" s="190"/>
      <c r="R506" s="190"/>
      <c r="S506" s="190"/>
      <c r="T506" s="190"/>
      <c r="U506" s="190"/>
      <c r="V506" s="190"/>
      <c r="W506" s="190"/>
      <c r="X506" s="190"/>
      <c r="Y506" s="190"/>
      <c r="Z506" s="190"/>
      <c r="AA506" s="190"/>
      <c r="AB506" s="190"/>
    </row>
    <row r="507" spans="1:28" ht="15">
      <c r="A507" s="190"/>
      <c r="B507" s="190"/>
      <c r="C507" s="190"/>
      <c r="D507" s="190"/>
      <c r="E507" s="190"/>
      <c r="F507" s="190"/>
      <c r="G507" s="190"/>
      <c r="H507" s="190"/>
      <c r="I507" s="190"/>
      <c r="J507" s="190"/>
      <c r="K507" s="190"/>
      <c r="L507" s="190"/>
      <c r="M507" s="190"/>
      <c r="N507" s="190"/>
      <c r="O507" s="190"/>
      <c r="P507" s="190"/>
      <c r="R507" s="190"/>
      <c r="S507" s="190"/>
      <c r="T507" s="190"/>
      <c r="U507" s="190"/>
      <c r="V507" s="190"/>
      <c r="W507" s="190"/>
      <c r="X507" s="190"/>
      <c r="Y507" s="190"/>
      <c r="Z507" s="190"/>
      <c r="AA507" s="190"/>
      <c r="AB507" s="190"/>
    </row>
    <row r="508" spans="1:28" ht="15">
      <c r="A508" s="190"/>
      <c r="B508" s="190"/>
      <c r="C508" s="190"/>
      <c r="D508" s="190"/>
      <c r="E508" s="190"/>
      <c r="F508" s="190"/>
      <c r="G508" s="190"/>
      <c r="H508" s="190"/>
      <c r="I508" s="190"/>
      <c r="J508" s="190"/>
      <c r="K508" s="190"/>
      <c r="L508" s="190"/>
      <c r="M508" s="190"/>
      <c r="N508" s="190"/>
      <c r="O508" s="190"/>
      <c r="P508" s="190"/>
      <c r="R508" s="190"/>
      <c r="S508" s="190"/>
      <c r="T508" s="190"/>
      <c r="U508" s="190"/>
      <c r="V508" s="190"/>
      <c r="W508" s="190"/>
      <c r="X508" s="190"/>
      <c r="Y508" s="190"/>
      <c r="Z508" s="190"/>
      <c r="AA508" s="190"/>
      <c r="AB508" s="190"/>
    </row>
    <row r="509" spans="1:28" ht="15">
      <c r="A509" s="190"/>
      <c r="B509" s="190"/>
      <c r="C509" s="190"/>
      <c r="D509" s="190"/>
      <c r="E509" s="190"/>
      <c r="F509" s="190"/>
      <c r="G509" s="190"/>
      <c r="H509" s="190"/>
      <c r="I509" s="190"/>
      <c r="J509" s="190"/>
      <c r="K509" s="190"/>
      <c r="L509" s="190"/>
      <c r="M509" s="190"/>
      <c r="N509" s="190"/>
      <c r="O509" s="190"/>
      <c r="P509" s="190"/>
      <c r="R509" s="190"/>
      <c r="S509" s="190"/>
      <c r="T509" s="190"/>
      <c r="U509" s="190"/>
      <c r="V509" s="190"/>
      <c r="W509" s="190"/>
      <c r="X509" s="190"/>
      <c r="Y509" s="190"/>
      <c r="Z509" s="190"/>
      <c r="AA509" s="190"/>
      <c r="AB509" s="190"/>
    </row>
    <row r="510" spans="1:28" ht="15">
      <c r="A510" s="190"/>
      <c r="B510" s="190"/>
      <c r="C510" s="190"/>
      <c r="D510" s="190"/>
      <c r="E510" s="190"/>
      <c r="F510" s="190"/>
      <c r="G510" s="190"/>
      <c r="H510" s="190"/>
      <c r="I510" s="190"/>
      <c r="J510" s="190"/>
      <c r="K510" s="190"/>
      <c r="L510" s="190"/>
      <c r="M510" s="190"/>
      <c r="N510" s="190"/>
      <c r="O510" s="190"/>
      <c r="P510" s="190"/>
      <c r="R510" s="190"/>
      <c r="S510" s="190"/>
      <c r="T510" s="190"/>
      <c r="U510" s="190"/>
      <c r="V510" s="190"/>
      <c r="W510" s="190"/>
      <c r="X510" s="190"/>
      <c r="Y510" s="190"/>
      <c r="Z510" s="190"/>
      <c r="AA510" s="190"/>
      <c r="AB510" s="190"/>
    </row>
    <row r="511" spans="1:28" ht="15">
      <c r="A511" s="190"/>
      <c r="B511" s="190"/>
      <c r="C511" s="190"/>
      <c r="D511" s="190"/>
      <c r="E511" s="190"/>
      <c r="F511" s="190"/>
      <c r="G511" s="190"/>
      <c r="H511" s="190"/>
      <c r="I511" s="190"/>
      <c r="J511" s="190"/>
      <c r="K511" s="190"/>
      <c r="L511" s="190"/>
      <c r="M511" s="190"/>
      <c r="N511" s="190"/>
      <c r="O511" s="190"/>
      <c r="P511" s="190"/>
      <c r="R511" s="190"/>
      <c r="S511" s="190"/>
      <c r="T511" s="190"/>
      <c r="U511" s="190"/>
      <c r="V511" s="190"/>
      <c r="W511" s="190"/>
      <c r="X511" s="190"/>
      <c r="Y511" s="190"/>
      <c r="Z511" s="190"/>
      <c r="AA511" s="190"/>
      <c r="AB511" s="190"/>
    </row>
    <row r="512" spans="1:28" ht="15">
      <c r="A512" s="190"/>
      <c r="B512" s="190"/>
      <c r="C512" s="190"/>
      <c r="D512" s="190"/>
      <c r="E512" s="190"/>
      <c r="F512" s="190"/>
      <c r="G512" s="190"/>
      <c r="H512" s="190"/>
      <c r="I512" s="190"/>
      <c r="J512" s="190"/>
      <c r="K512" s="190"/>
      <c r="L512" s="190"/>
      <c r="M512" s="190"/>
      <c r="N512" s="190"/>
      <c r="O512" s="190"/>
      <c r="P512" s="190"/>
      <c r="R512" s="190"/>
      <c r="S512" s="190"/>
      <c r="T512" s="190"/>
      <c r="U512" s="190"/>
      <c r="V512" s="190"/>
      <c r="W512" s="190"/>
      <c r="X512" s="190"/>
      <c r="Y512" s="190"/>
      <c r="Z512" s="190"/>
      <c r="AA512" s="190"/>
      <c r="AB512" s="190"/>
    </row>
    <row r="513" spans="1:28" ht="15">
      <c r="A513" s="190"/>
      <c r="B513" s="190"/>
      <c r="C513" s="190"/>
      <c r="D513" s="190"/>
      <c r="E513" s="190"/>
      <c r="F513" s="190"/>
      <c r="G513" s="190"/>
      <c r="H513" s="190"/>
      <c r="I513" s="190"/>
      <c r="J513" s="190"/>
      <c r="K513" s="190"/>
      <c r="L513" s="190"/>
      <c r="M513" s="190"/>
      <c r="N513" s="190"/>
      <c r="O513" s="190"/>
      <c r="P513" s="190"/>
      <c r="R513" s="190"/>
      <c r="S513" s="190"/>
      <c r="T513" s="190"/>
      <c r="U513" s="190"/>
      <c r="V513" s="190"/>
      <c r="W513" s="190"/>
      <c r="X513" s="190"/>
      <c r="Y513" s="190"/>
      <c r="Z513" s="190"/>
      <c r="AA513" s="190"/>
      <c r="AB513" s="190"/>
    </row>
    <row r="514" spans="1:28" ht="15">
      <c r="A514" s="190"/>
      <c r="B514" s="190"/>
      <c r="C514" s="190"/>
      <c r="D514" s="190"/>
      <c r="E514" s="190"/>
      <c r="F514" s="190"/>
      <c r="G514" s="190"/>
      <c r="H514" s="190"/>
      <c r="I514" s="190"/>
      <c r="J514" s="190"/>
      <c r="K514" s="190"/>
      <c r="L514" s="190"/>
      <c r="M514" s="190"/>
      <c r="N514" s="190"/>
      <c r="O514" s="190"/>
      <c r="P514" s="190"/>
      <c r="R514" s="190"/>
      <c r="S514" s="190"/>
      <c r="T514" s="190"/>
      <c r="U514" s="190"/>
      <c r="V514" s="190"/>
      <c r="W514" s="190"/>
      <c r="X514" s="190"/>
      <c r="Y514" s="190"/>
      <c r="Z514" s="190"/>
      <c r="AA514" s="190"/>
      <c r="AB514" s="190"/>
    </row>
    <row r="515" spans="1:28" ht="15">
      <c r="A515" s="190"/>
      <c r="B515" s="190"/>
      <c r="C515" s="190"/>
      <c r="D515" s="190"/>
      <c r="E515" s="190"/>
      <c r="F515" s="190"/>
      <c r="G515" s="190"/>
      <c r="H515" s="190"/>
      <c r="I515" s="190"/>
      <c r="J515" s="190"/>
      <c r="K515" s="190"/>
      <c r="L515" s="190"/>
      <c r="M515" s="190"/>
      <c r="N515" s="190"/>
      <c r="O515" s="190"/>
      <c r="P515" s="190"/>
      <c r="R515" s="190"/>
      <c r="S515" s="190"/>
      <c r="T515" s="190"/>
      <c r="U515" s="190"/>
      <c r="V515" s="190"/>
      <c r="W515" s="190"/>
      <c r="X515" s="190"/>
      <c r="Y515" s="190"/>
      <c r="Z515" s="190"/>
      <c r="AA515" s="190"/>
      <c r="AB515" s="190"/>
    </row>
    <row r="516" spans="1:28" ht="15">
      <c r="A516" s="190"/>
      <c r="B516" s="190"/>
      <c r="C516" s="190"/>
      <c r="D516" s="190"/>
      <c r="E516" s="190"/>
      <c r="F516" s="190"/>
      <c r="G516" s="190"/>
      <c r="H516" s="190"/>
      <c r="I516" s="190"/>
      <c r="J516" s="190"/>
      <c r="K516" s="190"/>
      <c r="L516" s="190"/>
      <c r="M516" s="190"/>
      <c r="N516" s="190"/>
      <c r="O516" s="190"/>
      <c r="P516" s="190"/>
      <c r="R516" s="190"/>
      <c r="S516" s="190"/>
      <c r="T516" s="190"/>
      <c r="U516" s="190"/>
      <c r="V516" s="190"/>
      <c r="W516" s="190"/>
      <c r="X516" s="190"/>
      <c r="Y516" s="190"/>
      <c r="Z516" s="190"/>
      <c r="AA516" s="190"/>
      <c r="AB516" s="190"/>
    </row>
    <row r="517" spans="1:28" ht="15">
      <c r="A517" s="190"/>
      <c r="B517" s="190"/>
      <c r="C517" s="190"/>
      <c r="D517" s="190"/>
      <c r="E517" s="190"/>
      <c r="F517" s="190"/>
      <c r="G517" s="190"/>
      <c r="H517" s="190"/>
      <c r="I517" s="190"/>
      <c r="J517" s="190"/>
      <c r="K517" s="190"/>
      <c r="L517" s="190"/>
      <c r="M517" s="190"/>
      <c r="N517" s="190"/>
      <c r="O517" s="190"/>
      <c r="P517" s="190"/>
      <c r="R517" s="190"/>
      <c r="S517" s="190"/>
      <c r="T517" s="190"/>
      <c r="U517" s="190"/>
      <c r="V517" s="190"/>
      <c r="W517" s="190"/>
      <c r="X517" s="190"/>
      <c r="Y517" s="190"/>
      <c r="Z517" s="190"/>
      <c r="AA517" s="190"/>
      <c r="AB517" s="190"/>
    </row>
    <row r="518" spans="1:28" ht="15">
      <c r="A518" s="190"/>
      <c r="B518" s="190"/>
      <c r="C518" s="190"/>
      <c r="D518" s="190"/>
      <c r="E518" s="190"/>
      <c r="F518" s="190"/>
      <c r="G518" s="190"/>
      <c r="H518" s="190"/>
      <c r="I518" s="190"/>
      <c r="J518" s="190"/>
      <c r="K518" s="190"/>
      <c r="L518" s="190"/>
      <c r="M518" s="190"/>
      <c r="N518" s="190"/>
      <c r="O518" s="190"/>
      <c r="P518" s="190"/>
      <c r="R518" s="190"/>
      <c r="S518" s="190"/>
      <c r="T518" s="190"/>
      <c r="U518" s="190"/>
      <c r="V518" s="190"/>
      <c r="W518" s="190"/>
      <c r="X518" s="190"/>
      <c r="Y518" s="190"/>
      <c r="Z518" s="190"/>
      <c r="AA518" s="190"/>
      <c r="AB518" s="190"/>
    </row>
    <row r="519" spans="1:28" ht="15">
      <c r="A519" s="190"/>
      <c r="B519" s="190"/>
      <c r="C519" s="190"/>
      <c r="D519" s="190"/>
      <c r="E519" s="190"/>
      <c r="F519" s="190"/>
      <c r="G519" s="190"/>
      <c r="H519" s="190"/>
      <c r="I519" s="190"/>
      <c r="J519" s="190"/>
      <c r="K519" s="190"/>
      <c r="L519" s="190"/>
      <c r="M519" s="190"/>
      <c r="N519" s="190"/>
      <c r="O519" s="190"/>
      <c r="P519" s="190"/>
      <c r="R519" s="190"/>
      <c r="S519" s="190"/>
      <c r="T519" s="190"/>
      <c r="U519" s="190"/>
      <c r="V519" s="190"/>
      <c r="W519" s="190"/>
      <c r="X519" s="190"/>
      <c r="Y519" s="190"/>
      <c r="Z519" s="190"/>
      <c r="AA519" s="190"/>
      <c r="AB519" s="190"/>
    </row>
    <row r="520" spans="1:28" ht="15">
      <c r="A520" s="190"/>
      <c r="B520" s="190"/>
      <c r="C520" s="190"/>
      <c r="D520" s="190"/>
      <c r="E520" s="190"/>
      <c r="F520" s="190"/>
      <c r="G520" s="190"/>
      <c r="H520" s="190"/>
      <c r="I520" s="190"/>
      <c r="J520" s="190"/>
      <c r="K520" s="190"/>
      <c r="L520" s="190"/>
      <c r="M520" s="190"/>
      <c r="N520" s="190"/>
      <c r="O520" s="190"/>
      <c r="P520" s="190"/>
      <c r="R520" s="190"/>
      <c r="S520" s="190"/>
      <c r="T520" s="190"/>
      <c r="U520" s="190"/>
      <c r="V520" s="190"/>
      <c r="W520" s="190"/>
      <c r="X520" s="190"/>
      <c r="Y520" s="190"/>
      <c r="Z520" s="190"/>
      <c r="AA520" s="190"/>
      <c r="AB520" s="190"/>
    </row>
    <row r="521" spans="1:28" ht="15">
      <c r="A521" s="190"/>
      <c r="B521" s="190"/>
      <c r="C521" s="190"/>
      <c r="D521" s="190"/>
      <c r="E521" s="190"/>
      <c r="F521" s="190"/>
      <c r="G521" s="190"/>
      <c r="H521" s="190"/>
      <c r="I521" s="190"/>
      <c r="J521" s="190"/>
      <c r="K521" s="190"/>
      <c r="L521" s="190"/>
      <c r="M521" s="190"/>
      <c r="N521" s="190"/>
      <c r="O521" s="190"/>
      <c r="P521" s="190"/>
      <c r="R521" s="190"/>
      <c r="S521" s="190"/>
      <c r="T521" s="190"/>
      <c r="U521" s="190"/>
      <c r="V521" s="190"/>
      <c r="W521" s="190"/>
      <c r="X521" s="190"/>
      <c r="Y521" s="190"/>
      <c r="Z521" s="190"/>
      <c r="AA521" s="190"/>
      <c r="AB521" s="190"/>
    </row>
    <row r="522" spans="1:28" ht="15">
      <c r="A522" s="190"/>
      <c r="B522" s="190"/>
      <c r="C522" s="190"/>
      <c r="D522" s="190"/>
      <c r="E522" s="190"/>
      <c r="F522" s="190"/>
      <c r="G522" s="190"/>
      <c r="H522" s="190"/>
      <c r="I522" s="190"/>
      <c r="J522" s="190"/>
      <c r="K522" s="190"/>
      <c r="L522" s="190"/>
      <c r="M522" s="190"/>
      <c r="N522" s="190"/>
      <c r="O522" s="190"/>
      <c r="P522" s="190"/>
      <c r="R522" s="190"/>
      <c r="S522" s="190"/>
      <c r="T522" s="190"/>
      <c r="U522" s="190"/>
      <c r="V522" s="190"/>
      <c r="W522" s="190"/>
      <c r="X522" s="190"/>
      <c r="Y522" s="190"/>
      <c r="Z522" s="190"/>
      <c r="AA522" s="190"/>
      <c r="AB522" s="190"/>
    </row>
    <row r="523" spans="1:28" ht="15">
      <c r="A523" s="190"/>
      <c r="B523" s="190"/>
      <c r="C523" s="190"/>
      <c r="D523" s="190"/>
      <c r="E523" s="190"/>
      <c r="F523" s="190"/>
      <c r="G523" s="190"/>
      <c r="H523" s="190"/>
      <c r="I523" s="190"/>
      <c r="J523" s="190"/>
      <c r="K523" s="190"/>
      <c r="L523" s="190"/>
      <c r="M523" s="190"/>
      <c r="N523" s="190"/>
      <c r="O523" s="190"/>
      <c r="P523" s="190"/>
      <c r="R523" s="190"/>
      <c r="S523" s="190"/>
      <c r="T523" s="190"/>
      <c r="U523" s="190"/>
      <c r="V523" s="190"/>
      <c r="W523" s="190"/>
      <c r="X523" s="190"/>
      <c r="Y523" s="190"/>
      <c r="Z523" s="190"/>
      <c r="AA523" s="190"/>
      <c r="AB523" s="190"/>
    </row>
    <row r="524" spans="1:28" ht="15">
      <c r="A524" s="190"/>
      <c r="B524" s="190"/>
      <c r="C524" s="190"/>
      <c r="D524" s="190"/>
      <c r="E524" s="190"/>
      <c r="F524" s="190"/>
      <c r="G524" s="190"/>
      <c r="H524" s="190"/>
      <c r="I524" s="190"/>
      <c r="J524" s="190"/>
      <c r="K524" s="190"/>
      <c r="L524" s="190"/>
      <c r="M524" s="190"/>
      <c r="N524" s="190"/>
      <c r="O524" s="190"/>
      <c r="P524" s="190"/>
      <c r="R524" s="190"/>
      <c r="S524" s="190"/>
      <c r="T524" s="190"/>
      <c r="U524" s="190"/>
      <c r="V524" s="190"/>
      <c r="W524" s="190"/>
      <c r="X524" s="190"/>
      <c r="Y524" s="190"/>
      <c r="Z524" s="190"/>
      <c r="AA524" s="190"/>
      <c r="AB524" s="190"/>
    </row>
    <row r="525" spans="1:28" ht="15">
      <c r="A525" s="190"/>
      <c r="B525" s="190"/>
      <c r="C525" s="190"/>
      <c r="D525" s="190"/>
      <c r="E525" s="190"/>
      <c r="F525" s="190"/>
      <c r="G525" s="190"/>
      <c r="H525" s="190"/>
      <c r="I525" s="190"/>
      <c r="J525" s="190"/>
      <c r="K525" s="190"/>
      <c r="L525" s="190"/>
      <c r="M525" s="190"/>
      <c r="N525" s="190"/>
      <c r="O525" s="190"/>
      <c r="P525" s="190"/>
      <c r="R525" s="190"/>
      <c r="S525" s="190"/>
      <c r="T525" s="190"/>
      <c r="U525" s="190"/>
      <c r="V525" s="190"/>
      <c r="W525" s="190"/>
      <c r="X525" s="190"/>
      <c r="Y525" s="190"/>
      <c r="Z525" s="190"/>
      <c r="AA525" s="190"/>
      <c r="AB525" s="190"/>
    </row>
    <row r="526" spans="1:28" ht="15">
      <c r="A526" s="190"/>
      <c r="B526" s="190"/>
      <c r="C526" s="190"/>
      <c r="D526" s="190"/>
      <c r="E526" s="190"/>
      <c r="F526" s="190"/>
      <c r="G526" s="190"/>
      <c r="H526" s="190"/>
      <c r="I526" s="190"/>
      <c r="J526" s="190"/>
      <c r="K526" s="190"/>
      <c r="L526" s="190"/>
      <c r="M526" s="190"/>
      <c r="N526" s="190"/>
      <c r="O526" s="190"/>
      <c r="P526" s="190"/>
      <c r="R526" s="190"/>
      <c r="S526" s="190"/>
      <c r="T526" s="190"/>
      <c r="U526" s="190"/>
      <c r="V526" s="190"/>
      <c r="W526" s="190"/>
      <c r="X526" s="190"/>
      <c r="Y526" s="190"/>
      <c r="Z526" s="190"/>
      <c r="AA526" s="190"/>
      <c r="AB526" s="190"/>
    </row>
    <row r="527" spans="1:28" ht="15">
      <c r="A527" s="190"/>
      <c r="B527" s="190"/>
      <c r="C527" s="190"/>
      <c r="D527" s="190"/>
      <c r="E527" s="190"/>
      <c r="F527" s="190"/>
      <c r="G527" s="190"/>
      <c r="H527" s="190"/>
      <c r="I527" s="190"/>
      <c r="J527" s="190"/>
      <c r="K527" s="190"/>
      <c r="L527" s="190"/>
      <c r="M527" s="190"/>
      <c r="N527" s="190"/>
      <c r="O527" s="190"/>
      <c r="P527" s="190"/>
      <c r="R527" s="190"/>
      <c r="S527" s="190"/>
      <c r="T527" s="190"/>
      <c r="U527" s="190"/>
      <c r="V527" s="190"/>
      <c r="W527" s="190"/>
      <c r="X527" s="190"/>
      <c r="Y527" s="190"/>
      <c r="Z527" s="190"/>
      <c r="AA527" s="190"/>
      <c r="AB527" s="190"/>
    </row>
    <row r="528" spans="1:28" ht="15">
      <c r="A528" s="190"/>
      <c r="B528" s="190"/>
      <c r="C528" s="190"/>
      <c r="D528" s="190"/>
      <c r="E528" s="190"/>
      <c r="F528" s="190"/>
      <c r="G528" s="190"/>
      <c r="H528" s="190"/>
      <c r="I528" s="190"/>
      <c r="J528" s="190"/>
      <c r="K528" s="190"/>
      <c r="L528" s="190"/>
      <c r="M528" s="190"/>
      <c r="N528" s="190"/>
      <c r="O528" s="190"/>
      <c r="P528" s="190"/>
      <c r="R528" s="190"/>
      <c r="S528" s="190"/>
      <c r="T528" s="190"/>
      <c r="U528" s="190"/>
      <c r="V528" s="190"/>
      <c r="W528" s="190"/>
      <c r="X528" s="190"/>
      <c r="Y528" s="190"/>
      <c r="Z528" s="190"/>
      <c r="AA528" s="190"/>
      <c r="AB528" s="190"/>
    </row>
    <row r="529" spans="1:28" ht="15">
      <c r="A529" s="190"/>
      <c r="B529" s="190"/>
      <c r="C529" s="190"/>
      <c r="D529" s="190"/>
      <c r="E529" s="190"/>
      <c r="F529" s="190"/>
      <c r="G529" s="190"/>
      <c r="H529" s="190"/>
      <c r="I529" s="190"/>
      <c r="J529" s="190"/>
      <c r="K529" s="190"/>
      <c r="L529" s="190"/>
      <c r="M529" s="190"/>
      <c r="N529" s="190"/>
      <c r="O529" s="190"/>
      <c r="P529" s="190"/>
      <c r="R529" s="190"/>
      <c r="S529" s="190"/>
      <c r="T529" s="190"/>
      <c r="U529" s="190"/>
      <c r="V529" s="190"/>
      <c r="W529" s="190"/>
      <c r="X529" s="190"/>
      <c r="Y529" s="190"/>
      <c r="Z529" s="190"/>
      <c r="AA529" s="190"/>
      <c r="AB529" s="190"/>
    </row>
    <row r="530" spans="1:28" ht="15">
      <c r="A530" s="190"/>
      <c r="B530" s="190"/>
      <c r="C530" s="190"/>
      <c r="D530" s="190"/>
      <c r="E530" s="190"/>
      <c r="F530" s="190"/>
      <c r="G530" s="190"/>
      <c r="H530" s="190"/>
      <c r="I530" s="190"/>
      <c r="J530" s="190"/>
      <c r="K530" s="190"/>
      <c r="L530" s="190"/>
      <c r="M530" s="190"/>
      <c r="N530" s="190"/>
      <c r="O530" s="190"/>
      <c r="P530" s="190"/>
      <c r="R530" s="190"/>
      <c r="S530" s="190"/>
      <c r="T530" s="190"/>
      <c r="U530" s="190"/>
      <c r="V530" s="190"/>
      <c r="W530" s="190"/>
      <c r="X530" s="190"/>
      <c r="Y530" s="190"/>
      <c r="Z530" s="190"/>
      <c r="AA530" s="190"/>
      <c r="AB530" s="190"/>
    </row>
    <row r="531" spans="1:28" ht="15">
      <c r="A531" s="190"/>
      <c r="B531" s="190"/>
      <c r="C531" s="190"/>
      <c r="D531" s="190"/>
      <c r="E531" s="190"/>
      <c r="F531" s="190"/>
      <c r="G531" s="190"/>
      <c r="H531" s="190"/>
      <c r="I531" s="190"/>
      <c r="J531" s="190"/>
      <c r="K531" s="190"/>
      <c r="L531" s="190"/>
      <c r="M531" s="190"/>
      <c r="N531" s="190"/>
      <c r="O531" s="190"/>
      <c r="P531" s="190"/>
      <c r="R531" s="190"/>
      <c r="S531" s="190"/>
      <c r="T531" s="190"/>
      <c r="U531" s="190"/>
      <c r="V531" s="190"/>
      <c r="W531" s="190"/>
      <c r="X531" s="190"/>
      <c r="Y531" s="190"/>
      <c r="Z531" s="190"/>
      <c r="AA531" s="190"/>
      <c r="AB531" s="190"/>
    </row>
    <row r="532" spans="1:28" ht="15">
      <c r="A532" s="190"/>
      <c r="B532" s="190"/>
      <c r="C532" s="190"/>
      <c r="D532" s="190"/>
      <c r="E532" s="190"/>
      <c r="F532" s="190"/>
      <c r="G532" s="190"/>
      <c r="H532" s="190"/>
      <c r="I532" s="190"/>
      <c r="J532" s="190"/>
      <c r="K532" s="190"/>
      <c r="L532" s="190"/>
      <c r="M532" s="190"/>
      <c r="N532" s="190"/>
      <c r="O532" s="190"/>
      <c r="P532" s="190"/>
      <c r="R532" s="190"/>
      <c r="S532" s="190"/>
      <c r="T532" s="190"/>
      <c r="U532" s="190"/>
      <c r="V532" s="190"/>
      <c r="W532" s="190"/>
      <c r="X532" s="190"/>
      <c r="Y532" s="190"/>
      <c r="Z532" s="190"/>
      <c r="AA532" s="190"/>
      <c r="AB532" s="190"/>
    </row>
    <row r="533" spans="1:28" ht="15">
      <c r="A533" s="190"/>
      <c r="B533" s="190"/>
      <c r="C533" s="190"/>
      <c r="D533" s="190"/>
      <c r="E533" s="190"/>
      <c r="F533" s="190"/>
      <c r="G533" s="190"/>
      <c r="H533" s="190"/>
      <c r="I533" s="190"/>
      <c r="J533" s="190"/>
      <c r="K533" s="190"/>
      <c r="L533" s="190"/>
      <c r="M533" s="190"/>
      <c r="N533" s="190"/>
      <c r="O533" s="190"/>
      <c r="P533" s="190"/>
      <c r="R533" s="190"/>
      <c r="S533" s="190"/>
      <c r="T533" s="190"/>
      <c r="U533" s="190"/>
      <c r="V533" s="190"/>
      <c r="W533" s="190"/>
      <c r="X533" s="190"/>
      <c r="Y533" s="190"/>
      <c r="Z533" s="190"/>
      <c r="AA533" s="190"/>
      <c r="AB533" s="190"/>
    </row>
    <row r="534" spans="1:28" ht="15">
      <c r="A534" s="190"/>
      <c r="B534" s="190"/>
      <c r="C534" s="190"/>
      <c r="D534" s="190"/>
      <c r="E534" s="190"/>
      <c r="F534" s="190"/>
      <c r="G534" s="190"/>
      <c r="H534" s="190"/>
      <c r="I534" s="190"/>
      <c r="J534" s="190"/>
      <c r="K534" s="190"/>
      <c r="L534" s="190"/>
      <c r="M534" s="190"/>
      <c r="N534" s="190"/>
      <c r="O534" s="190"/>
      <c r="P534" s="190"/>
      <c r="R534" s="190"/>
      <c r="S534" s="190"/>
      <c r="T534" s="190"/>
      <c r="U534" s="190"/>
      <c r="V534" s="190"/>
      <c r="W534" s="190"/>
      <c r="X534" s="190"/>
      <c r="Y534" s="190"/>
      <c r="Z534" s="190"/>
      <c r="AA534" s="190"/>
      <c r="AB534" s="190"/>
    </row>
    <row r="535" spans="1:28" ht="15">
      <c r="A535" s="190"/>
      <c r="B535" s="190"/>
      <c r="C535" s="190"/>
      <c r="D535" s="190"/>
      <c r="E535" s="190"/>
      <c r="F535" s="190"/>
      <c r="G535" s="190"/>
      <c r="H535" s="190"/>
      <c r="I535" s="190"/>
      <c r="J535" s="190"/>
      <c r="K535" s="190"/>
      <c r="L535" s="190"/>
      <c r="M535" s="190"/>
      <c r="N535" s="190"/>
      <c r="O535" s="190"/>
      <c r="P535" s="190"/>
      <c r="R535" s="190"/>
      <c r="S535" s="190"/>
      <c r="T535" s="190"/>
      <c r="U535" s="190"/>
      <c r="V535" s="190"/>
      <c r="W535" s="190"/>
      <c r="X535" s="190"/>
      <c r="Y535" s="190"/>
      <c r="Z535" s="190"/>
      <c r="AA535" s="190"/>
      <c r="AB535" s="190"/>
    </row>
    <row r="536" spans="1:28" ht="15">
      <c r="A536" s="190"/>
      <c r="B536" s="190"/>
      <c r="C536" s="190"/>
      <c r="D536" s="190"/>
      <c r="E536" s="190"/>
      <c r="F536" s="190"/>
      <c r="G536" s="190"/>
      <c r="H536" s="190"/>
      <c r="I536" s="190"/>
      <c r="J536" s="190"/>
      <c r="K536" s="190"/>
      <c r="L536" s="190"/>
      <c r="M536" s="190"/>
      <c r="N536" s="190"/>
      <c r="O536" s="190"/>
      <c r="P536" s="190"/>
      <c r="R536" s="190"/>
      <c r="S536" s="190"/>
      <c r="T536" s="190"/>
      <c r="U536" s="190"/>
      <c r="V536" s="190"/>
      <c r="W536" s="190"/>
      <c r="X536" s="190"/>
      <c r="Y536" s="190"/>
      <c r="Z536" s="190"/>
      <c r="AA536" s="190"/>
      <c r="AB536" s="190"/>
    </row>
    <row r="537" spans="1:28" ht="15">
      <c r="A537" s="190"/>
      <c r="B537" s="190"/>
      <c r="C537" s="190"/>
      <c r="D537" s="190"/>
      <c r="E537" s="190"/>
      <c r="F537" s="190"/>
      <c r="G537" s="190"/>
      <c r="H537" s="190"/>
      <c r="I537" s="190"/>
      <c r="J537" s="190"/>
      <c r="K537" s="190"/>
      <c r="L537" s="190"/>
      <c r="M537" s="190"/>
      <c r="N537" s="190"/>
      <c r="O537" s="190"/>
      <c r="P537" s="190"/>
      <c r="R537" s="190"/>
      <c r="S537" s="190"/>
      <c r="T537" s="190"/>
      <c r="U537" s="190"/>
      <c r="V537" s="190"/>
      <c r="W537" s="190"/>
      <c r="X537" s="190"/>
      <c r="Y537" s="190"/>
      <c r="Z537" s="190"/>
      <c r="AA537" s="190"/>
      <c r="AB537" s="190"/>
    </row>
    <row r="538" spans="1:28" ht="15">
      <c r="A538" s="190"/>
      <c r="B538" s="190"/>
      <c r="C538" s="190"/>
      <c r="D538" s="190"/>
      <c r="E538" s="190"/>
      <c r="F538" s="190"/>
      <c r="G538" s="190"/>
      <c r="H538" s="190"/>
      <c r="I538" s="190"/>
      <c r="J538" s="190"/>
      <c r="K538" s="190"/>
      <c r="L538" s="190"/>
      <c r="M538" s="190"/>
      <c r="N538" s="190"/>
      <c r="O538" s="190"/>
      <c r="P538" s="190"/>
      <c r="R538" s="190"/>
      <c r="S538" s="190"/>
      <c r="T538" s="190"/>
      <c r="U538" s="190"/>
      <c r="V538" s="190"/>
      <c r="W538" s="190"/>
      <c r="X538" s="190"/>
      <c r="Y538" s="190"/>
      <c r="Z538" s="190"/>
      <c r="AA538" s="190"/>
      <c r="AB538" s="190"/>
    </row>
    <row r="539" spans="1:28" ht="15">
      <c r="A539" s="190"/>
      <c r="B539" s="190"/>
      <c r="C539" s="190"/>
      <c r="D539" s="190"/>
      <c r="E539" s="190"/>
      <c r="F539" s="190"/>
      <c r="G539" s="190"/>
      <c r="H539" s="190"/>
      <c r="I539" s="190"/>
      <c r="J539" s="190"/>
      <c r="K539" s="190"/>
      <c r="L539" s="190"/>
      <c r="M539" s="190"/>
      <c r="N539" s="190"/>
      <c r="O539" s="190"/>
      <c r="P539" s="190"/>
      <c r="R539" s="190"/>
      <c r="S539" s="190"/>
      <c r="T539" s="190"/>
      <c r="U539" s="190"/>
      <c r="V539" s="190"/>
      <c r="W539" s="190"/>
      <c r="X539" s="190"/>
      <c r="Y539" s="190"/>
      <c r="Z539" s="190"/>
      <c r="AA539" s="190"/>
      <c r="AB539" s="190"/>
    </row>
    <row r="540" spans="1:28" ht="15">
      <c r="A540" s="190"/>
      <c r="B540" s="190"/>
      <c r="C540" s="190"/>
      <c r="D540" s="190"/>
      <c r="E540" s="190"/>
      <c r="F540" s="190"/>
      <c r="G540" s="190"/>
      <c r="H540" s="190"/>
      <c r="I540" s="190"/>
      <c r="J540" s="190"/>
      <c r="K540" s="190"/>
      <c r="L540" s="190"/>
      <c r="M540" s="190"/>
      <c r="N540" s="190"/>
      <c r="O540" s="190"/>
      <c r="P540" s="190"/>
      <c r="R540" s="190"/>
      <c r="S540" s="190"/>
      <c r="T540" s="190"/>
      <c r="U540" s="190"/>
      <c r="V540" s="190"/>
      <c r="W540" s="190"/>
      <c r="X540" s="190"/>
      <c r="Y540" s="190"/>
      <c r="Z540" s="190"/>
      <c r="AA540" s="190"/>
      <c r="AB540" s="190"/>
    </row>
    <row r="541" spans="1:28" ht="15">
      <c r="A541" s="190"/>
      <c r="B541" s="190"/>
      <c r="C541" s="190"/>
      <c r="D541" s="190"/>
      <c r="E541" s="190"/>
      <c r="F541" s="190"/>
      <c r="G541" s="190"/>
      <c r="H541" s="190"/>
      <c r="I541" s="190"/>
      <c r="J541" s="190"/>
      <c r="K541" s="190"/>
      <c r="L541" s="190"/>
      <c r="M541" s="190"/>
      <c r="N541" s="190"/>
      <c r="O541" s="190"/>
      <c r="P541" s="190"/>
      <c r="R541" s="190"/>
      <c r="S541" s="190"/>
      <c r="T541" s="190"/>
      <c r="U541" s="190"/>
      <c r="V541" s="190"/>
      <c r="W541" s="190"/>
      <c r="X541" s="190"/>
      <c r="Y541" s="190"/>
      <c r="Z541" s="190"/>
      <c r="AA541" s="190"/>
      <c r="AB541" s="190"/>
    </row>
    <row r="542" spans="1:28" ht="15">
      <c r="A542" s="190"/>
      <c r="B542" s="190"/>
      <c r="C542" s="190"/>
      <c r="D542" s="190"/>
      <c r="E542" s="190"/>
      <c r="F542" s="190"/>
      <c r="G542" s="190"/>
      <c r="H542" s="190"/>
      <c r="I542" s="190"/>
      <c r="J542" s="190"/>
      <c r="K542" s="190"/>
      <c r="L542" s="190"/>
      <c r="M542" s="190"/>
      <c r="N542" s="190"/>
      <c r="O542" s="190"/>
      <c r="P542" s="190"/>
      <c r="R542" s="190"/>
      <c r="S542" s="190"/>
      <c r="T542" s="190"/>
      <c r="U542" s="190"/>
      <c r="V542" s="190"/>
      <c r="W542" s="190"/>
      <c r="X542" s="190"/>
      <c r="Y542" s="190"/>
      <c r="Z542" s="190"/>
      <c r="AA542" s="190"/>
      <c r="AB542" s="190"/>
    </row>
    <row r="543" spans="1:28" ht="15">
      <c r="A543" s="190"/>
      <c r="B543" s="190"/>
      <c r="C543" s="190"/>
      <c r="D543" s="190"/>
      <c r="E543" s="190"/>
      <c r="F543" s="190"/>
      <c r="G543" s="190"/>
      <c r="H543" s="190"/>
      <c r="I543" s="190"/>
      <c r="J543" s="190"/>
      <c r="K543" s="190"/>
      <c r="L543" s="190"/>
      <c r="M543" s="190"/>
      <c r="N543" s="190"/>
      <c r="O543" s="190"/>
      <c r="P543" s="190"/>
      <c r="R543" s="190"/>
      <c r="S543" s="190"/>
      <c r="T543" s="190"/>
      <c r="U543" s="190"/>
      <c r="V543" s="190"/>
      <c r="W543" s="190"/>
      <c r="X543" s="190"/>
      <c r="Y543" s="190"/>
      <c r="Z543" s="190"/>
      <c r="AA543" s="190"/>
      <c r="AB543" s="190"/>
    </row>
    <row r="544" spans="1:28" ht="15">
      <c r="A544" s="190"/>
      <c r="B544" s="190"/>
      <c r="C544" s="190"/>
      <c r="D544" s="190"/>
      <c r="E544" s="190"/>
      <c r="F544" s="190"/>
      <c r="G544" s="190"/>
      <c r="H544" s="190"/>
      <c r="I544" s="190"/>
      <c r="J544" s="190"/>
      <c r="K544" s="190"/>
      <c r="L544" s="190"/>
      <c r="M544" s="190"/>
      <c r="N544" s="190"/>
      <c r="O544" s="190"/>
      <c r="P544" s="190"/>
      <c r="R544" s="190"/>
      <c r="S544" s="190"/>
      <c r="T544" s="190"/>
      <c r="U544" s="190"/>
      <c r="V544" s="190"/>
      <c r="W544" s="190"/>
      <c r="X544" s="190"/>
      <c r="Y544" s="190"/>
      <c r="Z544" s="190"/>
      <c r="AA544" s="190"/>
      <c r="AB544" s="190"/>
    </row>
    <row r="545" spans="1:28" ht="15">
      <c r="A545" s="190"/>
      <c r="B545" s="190"/>
      <c r="C545" s="190"/>
      <c r="D545" s="190"/>
      <c r="E545" s="190"/>
      <c r="F545" s="190"/>
      <c r="G545" s="190"/>
      <c r="H545" s="190"/>
      <c r="I545" s="190"/>
      <c r="J545" s="190"/>
      <c r="K545" s="190"/>
      <c r="L545" s="190"/>
      <c r="M545" s="190"/>
      <c r="N545" s="190"/>
      <c r="O545" s="190"/>
      <c r="P545" s="190"/>
      <c r="R545" s="190"/>
      <c r="S545" s="190"/>
      <c r="T545" s="190"/>
      <c r="U545" s="190"/>
      <c r="V545" s="190"/>
      <c r="W545" s="190"/>
      <c r="X545" s="190"/>
      <c r="Y545" s="190"/>
      <c r="Z545" s="190"/>
      <c r="AA545" s="190"/>
      <c r="AB545" s="190"/>
    </row>
    <row r="546" spans="1:28" ht="15">
      <c r="A546" s="190"/>
      <c r="B546" s="190"/>
      <c r="C546" s="190"/>
      <c r="D546" s="190"/>
      <c r="E546" s="190"/>
      <c r="F546" s="190"/>
      <c r="G546" s="190"/>
      <c r="H546" s="190"/>
      <c r="I546" s="190"/>
      <c r="J546" s="190"/>
      <c r="K546" s="190"/>
      <c r="L546" s="190"/>
      <c r="M546" s="190"/>
      <c r="N546" s="190"/>
      <c r="O546" s="190"/>
      <c r="P546" s="190"/>
      <c r="R546" s="190"/>
      <c r="S546" s="190"/>
      <c r="T546" s="190"/>
      <c r="U546" s="190"/>
      <c r="V546" s="190"/>
      <c r="W546" s="190"/>
      <c r="X546" s="190"/>
      <c r="Y546" s="190"/>
      <c r="Z546" s="190"/>
      <c r="AA546" s="190"/>
      <c r="AB546" s="190"/>
    </row>
    <row r="547" spans="1:28" ht="15">
      <c r="A547" s="190"/>
      <c r="B547" s="190"/>
      <c r="C547" s="190"/>
      <c r="D547" s="190"/>
      <c r="E547" s="190"/>
      <c r="F547" s="190"/>
      <c r="G547" s="190"/>
      <c r="H547" s="190"/>
      <c r="I547" s="190"/>
      <c r="J547" s="190"/>
      <c r="K547" s="190"/>
      <c r="L547" s="190"/>
      <c r="M547" s="190"/>
      <c r="N547" s="190"/>
      <c r="O547" s="190"/>
      <c r="P547" s="190"/>
      <c r="R547" s="190"/>
      <c r="S547" s="190"/>
      <c r="T547" s="190"/>
      <c r="U547" s="190"/>
      <c r="V547" s="190"/>
      <c r="W547" s="190"/>
      <c r="X547" s="190"/>
      <c r="Y547" s="190"/>
      <c r="Z547" s="190"/>
      <c r="AA547" s="190"/>
      <c r="AB547" s="190"/>
    </row>
    <row r="548" spans="1:28" ht="15">
      <c r="A548" s="190"/>
      <c r="B548" s="190"/>
      <c r="C548" s="190"/>
      <c r="D548" s="190"/>
      <c r="E548" s="190"/>
      <c r="F548" s="190"/>
      <c r="G548" s="190"/>
      <c r="H548" s="190"/>
      <c r="I548" s="190"/>
      <c r="J548" s="190"/>
      <c r="K548" s="190"/>
      <c r="L548" s="190"/>
      <c r="M548" s="190"/>
      <c r="N548" s="190"/>
      <c r="O548" s="190"/>
      <c r="P548" s="190"/>
      <c r="R548" s="190"/>
      <c r="S548" s="190"/>
      <c r="T548" s="190"/>
      <c r="U548" s="190"/>
      <c r="V548" s="190"/>
      <c r="W548" s="190"/>
      <c r="X548" s="190"/>
      <c r="Y548" s="190"/>
      <c r="Z548" s="190"/>
      <c r="AA548" s="190"/>
      <c r="AB548" s="190"/>
    </row>
    <row r="549" spans="1:28" ht="15">
      <c r="A549" s="190"/>
      <c r="B549" s="190"/>
      <c r="C549" s="190"/>
      <c r="D549" s="190"/>
      <c r="E549" s="190"/>
      <c r="F549" s="190"/>
      <c r="G549" s="190"/>
      <c r="H549" s="190"/>
      <c r="I549" s="190"/>
      <c r="J549" s="190"/>
      <c r="K549" s="190"/>
      <c r="L549" s="190"/>
      <c r="M549" s="190"/>
      <c r="N549" s="190"/>
      <c r="O549" s="190"/>
      <c r="P549" s="190"/>
      <c r="R549" s="190"/>
      <c r="S549" s="190"/>
      <c r="T549" s="190"/>
      <c r="U549" s="190"/>
      <c r="V549" s="190"/>
      <c r="W549" s="190"/>
      <c r="X549" s="190"/>
      <c r="Y549" s="190"/>
      <c r="Z549" s="190"/>
      <c r="AA549" s="190"/>
      <c r="AB549" s="190"/>
    </row>
    <row r="550" spans="1:28" ht="15">
      <c r="A550" s="190"/>
      <c r="B550" s="190"/>
      <c r="C550" s="190"/>
      <c r="D550" s="190"/>
      <c r="E550" s="190"/>
      <c r="F550" s="190"/>
      <c r="G550" s="190"/>
      <c r="H550" s="190"/>
      <c r="I550" s="190"/>
      <c r="J550" s="190"/>
      <c r="K550" s="190"/>
      <c r="L550" s="190"/>
      <c r="M550" s="190"/>
      <c r="N550" s="190"/>
      <c r="O550" s="190"/>
      <c r="P550" s="190"/>
      <c r="R550" s="190"/>
      <c r="S550" s="190"/>
      <c r="T550" s="190"/>
      <c r="U550" s="190"/>
      <c r="V550" s="190"/>
      <c r="W550" s="190"/>
      <c r="X550" s="190"/>
      <c r="Y550" s="190"/>
      <c r="Z550" s="190"/>
      <c r="AA550" s="190"/>
      <c r="AB550" s="190"/>
    </row>
    <row r="551" spans="1:28" ht="15">
      <c r="A551" s="190"/>
      <c r="B551" s="190"/>
      <c r="C551" s="190"/>
      <c r="D551" s="190"/>
      <c r="E551" s="190"/>
      <c r="F551" s="190"/>
      <c r="G551" s="190"/>
      <c r="H551" s="190"/>
      <c r="I551" s="190"/>
      <c r="J551" s="190"/>
      <c r="K551" s="190"/>
      <c r="L551" s="190"/>
      <c r="M551" s="190"/>
      <c r="N551" s="190"/>
      <c r="O551" s="190"/>
      <c r="P551" s="190"/>
      <c r="R551" s="190"/>
      <c r="S551" s="190"/>
      <c r="T551" s="190"/>
      <c r="U551" s="190"/>
      <c r="V551" s="190"/>
      <c r="W551" s="190"/>
      <c r="X551" s="190"/>
      <c r="Y551" s="190"/>
      <c r="Z551" s="190"/>
      <c r="AA551" s="190"/>
      <c r="AB551" s="190"/>
    </row>
    <row r="552" spans="1:28" ht="15">
      <c r="A552" s="190"/>
      <c r="B552" s="190"/>
      <c r="C552" s="190"/>
      <c r="D552" s="190"/>
      <c r="E552" s="190"/>
      <c r="F552" s="190"/>
      <c r="G552" s="190"/>
      <c r="H552" s="190"/>
      <c r="I552" s="190"/>
      <c r="J552" s="190"/>
      <c r="K552" s="190"/>
      <c r="L552" s="190"/>
      <c r="M552" s="190"/>
      <c r="N552" s="190"/>
      <c r="O552" s="190"/>
      <c r="P552" s="190"/>
      <c r="R552" s="190"/>
      <c r="S552" s="190"/>
      <c r="T552" s="190"/>
      <c r="U552" s="190"/>
      <c r="V552" s="190"/>
      <c r="W552" s="190"/>
      <c r="X552" s="190"/>
      <c r="Y552" s="190"/>
      <c r="Z552" s="190"/>
      <c r="AA552" s="190"/>
      <c r="AB552" s="190"/>
    </row>
    <row r="553" spans="1:28" ht="15">
      <c r="A553" s="190"/>
      <c r="B553" s="190"/>
      <c r="C553" s="190"/>
      <c r="D553" s="190"/>
      <c r="E553" s="190"/>
      <c r="F553" s="190"/>
      <c r="G553" s="190"/>
      <c r="H553" s="190"/>
      <c r="I553" s="190"/>
      <c r="J553" s="190"/>
      <c r="K553" s="190"/>
      <c r="L553" s="190"/>
      <c r="M553" s="190"/>
      <c r="N553" s="190"/>
      <c r="O553" s="190"/>
      <c r="P553" s="190"/>
      <c r="R553" s="190"/>
      <c r="S553" s="190"/>
      <c r="T553" s="190"/>
      <c r="U553" s="190"/>
      <c r="V553" s="190"/>
      <c r="W553" s="190"/>
      <c r="X553" s="190"/>
      <c r="Y553" s="190"/>
      <c r="Z553" s="190"/>
      <c r="AA553" s="190"/>
      <c r="AB553" s="190"/>
    </row>
    <row r="554" spans="1:28" ht="15">
      <c r="A554" s="190"/>
      <c r="B554" s="190"/>
      <c r="C554" s="190"/>
      <c r="D554" s="190"/>
      <c r="E554" s="190"/>
      <c r="F554" s="190"/>
      <c r="G554" s="190"/>
      <c r="H554" s="190"/>
      <c r="I554" s="190"/>
      <c r="J554" s="190"/>
      <c r="K554" s="190"/>
      <c r="L554" s="190"/>
      <c r="M554" s="190"/>
      <c r="N554" s="190"/>
      <c r="O554" s="190"/>
      <c r="P554" s="190"/>
      <c r="R554" s="190"/>
      <c r="S554" s="190"/>
      <c r="T554" s="190"/>
      <c r="U554" s="190"/>
      <c r="V554" s="190"/>
      <c r="W554" s="190"/>
      <c r="X554" s="190"/>
      <c r="Y554" s="190"/>
      <c r="Z554" s="190"/>
      <c r="AA554" s="190"/>
      <c r="AB554" s="190"/>
    </row>
    <row r="555" spans="1:28" ht="15">
      <c r="A555" s="190"/>
      <c r="B555" s="190"/>
      <c r="C555" s="190"/>
      <c r="D555" s="190"/>
      <c r="E555" s="190"/>
      <c r="F555" s="190"/>
      <c r="G555" s="190"/>
      <c r="H555" s="190"/>
      <c r="I555" s="190"/>
      <c r="J555" s="190"/>
      <c r="K555" s="190"/>
      <c r="L555" s="190"/>
      <c r="M555" s="190"/>
      <c r="N555" s="190"/>
      <c r="O555" s="190"/>
      <c r="P555" s="190"/>
      <c r="R555" s="190"/>
      <c r="S555" s="190"/>
      <c r="T555" s="190"/>
      <c r="U555" s="190"/>
      <c r="V555" s="190"/>
      <c r="W555" s="190"/>
      <c r="X555" s="190"/>
      <c r="Y555" s="190"/>
      <c r="Z555" s="190"/>
      <c r="AA555" s="190"/>
      <c r="AB555" s="190"/>
    </row>
    <row r="556" spans="1:28" ht="15">
      <c r="A556" s="190"/>
      <c r="B556" s="190"/>
      <c r="C556" s="190"/>
      <c r="D556" s="190"/>
      <c r="E556" s="190"/>
      <c r="F556" s="190"/>
      <c r="G556" s="190"/>
      <c r="H556" s="190"/>
      <c r="I556" s="190"/>
      <c r="J556" s="190"/>
      <c r="K556" s="190"/>
      <c r="L556" s="190"/>
      <c r="M556" s="190"/>
      <c r="N556" s="190"/>
      <c r="O556" s="190"/>
      <c r="P556" s="190"/>
      <c r="R556" s="190"/>
      <c r="S556" s="190"/>
      <c r="T556" s="190"/>
      <c r="U556" s="190"/>
      <c r="V556" s="190"/>
      <c r="W556" s="190"/>
      <c r="X556" s="190"/>
      <c r="Y556" s="190"/>
      <c r="Z556" s="190"/>
      <c r="AA556" s="190"/>
      <c r="AB556" s="190"/>
    </row>
    <row r="557" spans="1:28" ht="15">
      <c r="A557" s="190"/>
      <c r="B557" s="190"/>
      <c r="C557" s="190"/>
      <c r="D557" s="190"/>
      <c r="E557" s="190"/>
      <c r="F557" s="190"/>
      <c r="G557" s="190"/>
      <c r="H557" s="190"/>
      <c r="I557" s="190"/>
      <c r="J557" s="190"/>
      <c r="K557" s="190"/>
      <c r="L557" s="190"/>
      <c r="M557" s="190"/>
      <c r="N557" s="190"/>
      <c r="O557" s="190"/>
      <c r="P557" s="190"/>
      <c r="R557" s="190"/>
      <c r="S557" s="190"/>
      <c r="T557" s="190"/>
      <c r="U557" s="190"/>
      <c r="V557" s="190"/>
      <c r="W557" s="190"/>
      <c r="X557" s="190"/>
      <c r="Y557" s="190"/>
      <c r="Z557" s="190"/>
      <c r="AA557" s="190"/>
      <c r="AB557" s="190"/>
    </row>
    <row r="558" spans="1:28" ht="15">
      <c r="A558" s="190"/>
      <c r="B558" s="190"/>
      <c r="C558" s="190"/>
      <c r="D558" s="190"/>
      <c r="E558" s="190"/>
      <c r="F558" s="190"/>
      <c r="G558" s="190"/>
      <c r="H558" s="190"/>
      <c r="I558" s="190"/>
      <c r="J558" s="190"/>
      <c r="K558" s="190"/>
      <c r="L558" s="190"/>
      <c r="M558" s="190"/>
      <c r="N558" s="190"/>
      <c r="O558" s="190"/>
      <c r="P558" s="190"/>
      <c r="R558" s="190"/>
      <c r="S558" s="190"/>
      <c r="T558" s="190"/>
      <c r="U558" s="190"/>
      <c r="V558" s="190"/>
      <c r="W558" s="190"/>
      <c r="X558" s="190"/>
      <c r="Y558" s="190"/>
      <c r="Z558" s="190"/>
      <c r="AA558" s="190"/>
      <c r="AB558" s="190"/>
    </row>
    <row r="559" spans="1:28" ht="15">
      <c r="A559" s="190"/>
      <c r="B559" s="190"/>
      <c r="C559" s="190"/>
      <c r="D559" s="190"/>
      <c r="E559" s="190"/>
      <c r="F559" s="190"/>
      <c r="G559" s="190"/>
      <c r="H559" s="190"/>
      <c r="I559" s="190"/>
      <c r="J559" s="190"/>
      <c r="K559" s="190"/>
      <c r="L559" s="190"/>
      <c r="M559" s="190"/>
      <c r="N559" s="190"/>
      <c r="O559" s="190"/>
      <c r="P559" s="190"/>
      <c r="R559" s="190"/>
      <c r="S559" s="190"/>
      <c r="T559" s="190"/>
      <c r="U559" s="190"/>
      <c r="V559" s="190"/>
      <c r="W559" s="190"/>
      <c r="X559" s="190"/>
      <c r="Y559" s="190"/>
      <c r="Z559" s="190"/>
      <c r="AA559" s="190"/>
      <c r="AB559" s="190"/>
    </row>
    <row r="560" spans="1:28" ht="15">
      <c r="A560" s="190"/>
      <c r="B560" s="190"/>
      <c r="C560" s="190"/>
      <c r="D560" s="190"/>
      <c r="E560" s="190"/>
      <c r="F560" s="190"/>
      <c r="G560" s="190"/>
      <c r="H560" s="190"/>
      <c r="I560" s="190"/>
      <c r="J560" s="190"/>
      <c r="K560" s="190"/>
      <c r="L560" s="190"/>
      <c r="M560" s="190"/>
      <c r="N560" s="190"/>
      <c r="O560" s="190"/>
      <c r="P560" s="190"/>
      <c r="R560" s="190"/>
      <c r="S560" s="190"/>
      <c r="T560" s="190"/>
      <c r="U560" s="190"/>
      <c r="V560" s="190"/>
      <c r="W560" s="190"/>
      <c r="X560" s="190"/>
      <c r="Y560" s="190"/>
      <c r="Z560" s="190"/>
      <c r="AA560" s="190"/>
      <c r="AB560" s="190"/>
    </row>
    <row r="561" spans="1:28" ht="15">
      <c r="A561" s="190"/>
      <c r="B561" s="190"/>
      <c r="C561" s="190"/>
      <c r="D561" s="190"/>
      <c r="E561" s="190"/>
      <c r="F561" s="190"/>
      <c r="G561" s="190"/>
      <c r="H561" s="190"/>
      <c r="I561" s="190"/>
      <c r="J561" s="190"/>
      <c r="K561" s="190"/>
      <c r="L561" s="190"/>
      <c r="M561" s="190"/>
      <c r="N561" s="190"/>
      <c r="O561" s="190"/>
      <c r="P561" s="190"/>
      <c r="R561" s="190"/>
      <c r="S561" s="190"/>
      <c r="T561" s="190"/>
      <c r="U561" s="190"/>
      <c r="V561" s="190"/>
      <c r="W561" s="190"/>
      <c r="X561" s="190"/>
      <c r="Y561" s="190"/>
      <c r="Z561" s="190"/>
      <c r="AA561" s="190"/>
      <c r="AB561" s="190"/>
    </row>
    <row r="562" spans="1:28" ht="15">
      <c r="A562" s="190"/>
      <c r="B562" s="190"/>
      <c r="C562" s="190"/>
      <c r="D562" s="190"/>
      <c r="E562" s="190"/>
      <c r="F562" s="190"/>
      <c r="G562" s="190"/>
      <c r="H562" s="190"/>
      <c r="I562" s="190"/>
      <c r="J562" s="190"/>
      <c r="K562" s="190"/>
      <c r="L562" s="190"/>
      <c r="M562" s="190"/>
      <c r="N562" s="190"/>
      <c r="O562" s="190"/>
      <c r="P562" s="190"/>
      <c r="R562" s="190"/>
      <c r="S562" s="190"/>
      <c r="T562" s="190"/>
      <c r="U562" s="190"/>
      <c r="V562" s="190"/>
      <c r="W562" s="190"/>
      <c r="X562" s="190"/>
      <c r="Y562" s="190"/>
      <c r="Z562" s="190"/>
      <c r="AA562" s="190"/>
      <c r="AB562" s="190"/>
    </row>
    <row r="563" spans="1:28" ht="15">
      <c r="A563" s="190"/>
      <c r="B563" s="190"/>
      <c r="C563" s="190"/>
      <c r="D563" s="190"/>
      <c r="E563" s="190"/>
      <c r="F563" s="190"/>
      <c r="G563" s="190"/>
      <c r="H563" s="190"/>
      <c r="I563" s="190"/>
      <c r="J563" s="190"/>
      <c r="K563" s="190"/>
      <c r="L563" s="190"/>
      <c r="M563" s="190"/>
      <c r="N563" s="190"/>
      <c r="O563" s="190"/>
      <c r="P563" s="190"/>
      <c r="R563" s="190"/>
      <c r="S563" s="190"/>
      <c r="T563" s="190"/>
      <c r="U563" s="190"/>
      <c r="V563" s="190"/>
      <c r="W563" s="190"/>
      <c r="X563" s="190"/>
      <c r="Y563" s="190"/>
      <c r="Z563" s="190"/>
      <c r="AA563" s="190"/>
      <c r="AB563" s="190"/>
    </row>
    <row r="564" spans="1:28" ht="15">
      <c r="A564" s="190"/>
      <c r="B564" s="190"/>
      <c r="C564" s="190"/>
      <c r="D564" s="190"/>
      <c r="E564" s="190"/>
      <c r="F564" s="190"/>
      <c r="G564" s="190"/>
      <c r="H564" s="190"/>
      <c r="I564" s="190"/>
      <c r="J564" s="190"/>
      <c r="K564" s="190"/>
      <c r="L564" s="190"/>
      <c r="M564" s="190"/>
      <c r="N564" s="190"/>
      <c r="O564" s="190"/>
      <c r="P564" s="190"/>
      <c r="R564" s="190"/>
      <c r="S564" s="190"/>
      <c r="T564" s="190"/>
      <c r="U564" s="190"/>
      <c r="V564" s="190"/>
      <c r="W564" s="190"/>
      <c r="X564" s="190"/>
      <c r="Y564" s="190"/>
      <c r="Z564" s="190"/>
      <c r="AA564" s="190"/>
      <c r="AB564" s="190"/>
    </row>
    <row r="565" spans="1:28" ht="15">
      <c r="A565" s="190"/>
      <c r="B565" s="190"/>
      <c r="C565" s="190"/>
      <c r="D565" s="190"/>
      <c r="E565" s="190"/>
      <c r="F565" s="190"/>
      <c r="G565" s="190"/>
      <c r="H565" s="190"/>
      <c r="I565" s="190"/>
      <c r="J565" s="190"/>
      <c r="K565" s="190"/>
      <c r="L565" s="190"/>
      <c r="M565" s="190"/>
      <c r="N565" s="190"/>
      <c r="O565" s="190"/>
      <c r="P565" s="190"/>
      <c r="R565" s="190"/>
      <c r="S565" s="190"/>
      <c r="T565" s="190"/>
      <c r="U565" s="190"/>
      <c r="V565" s="190"/>
      <c r="W565" s="190"/>
      <c r="X565" s="190"/>
      <c r="Y565" s="190"/>
      <c r="Z565" s="190"/>
      <c r="AA565" s="190"/>
      <c r="AB565" s="190"/>
    </row>
    <row r="566" spans="1:28" ht="15">
      <c r="A566" s="190"/>
      <c r="B566" s="190"/>
      <c r="C566" s="190"/>
      <c r="D566" s="190"/>
      <c r="E566" s="190"/>
      <c r="F566" s="190"/>
      <c r="G566" s="190"/>
      <c r="H566" s="190"/>
      <c r="I566" s="190"/>
      <c r="J566" s="190"/>
      <c r="K566" s="190"/>
      <c r="L566" s="190"/>
      <c r="M566" s="190"/>
      <c r="N566" s="190"/>
      <c r="O566" s="190"/>
      <c r="P566" s="190"/>
      <c r="R566" s="190"/>
      <c r="S566" s="190"/>
      <c r="T566" s="190"/>
      <c r="U566" s="190"/>
      <c r="V566" s="190"/>
      <c r="W566" s="190"/>
      <c r="X566" s="190"/>
      <c r="Y566" s="190"/>
      <c r="Z566" s="190"/>
      <c r="AA566" s="190"/>
      <c r="AB566" s="190"/>
    </row>
    <row r="567" spans="1:28" ht="15">
      <c r="A567" s="190"/>
      <c r="B567" s="190"/>
      <c r="C567" s="190"/>
      <c r="D567" s="190"/>
      <c r="E567" s="190"/>
      <c r="F567" s="190"/>
      <c r="G567" s="190"/>
      <c r="H567" s="190"/>
      <c r="I567" s="190"/>
      <c r="J567" s="190"/>
      <c r="K567" s="190"/>
      <c r="L567" s="190"/>
      <c r="M567" s="190"/>
      <c r="N567" s="190"/>
      <c r="O567" s="190"/>
      <c r="P567" s="190"/>
      <c r="R567" s="190"/>
      <c r="S567" s="190"/>
      <c r="T567" s="190"/>
      <c r="U567" s="190"/>
      <c r="V567" s="190"/>
      <c r="W567" s="190"/>
      <c r="X567" s="190"/>
      <c r="Y567" s="190"/>
      <c r="Z567" s="190"/>
      <c r="AA567" s="190"/>
      <c r="AB567" s="190"/>
    </row>
    <row r="568" spans="1:28" ht="15">
      <c r="A568" s="190"/>
      <c r="B568" s="190"/>
      <c r="C568" s="190"/>
      <c r="D568" s="190"/>
      <c r="E568" s="190"/>
      <c r="F568" s="190"/>
      <c r="G568" s="190"/>
      <c r="H568" s="190"/>
      <c r="I568" s="190"/>
      <c r="J568" s="190"/>
      <c r="K568" s="190"/>
      <c r="L568" s="190"/>
      <c r="M568" s="190"/>
      <c r="N568" s="190"/>
      <c r="O568" s="190"/>
      <c r="P568" s="190"/>
      <c r="R568" s="190"/>
      <c r="S568" s="190"/>
      <c r="T568" s="190"/>
      <c r="U568" s="190"/>
      <c r="V568" s="190"/>
      <c r="W568" s="190"/>
      <c r="X568" s="190"/>
      <c r="Y568" s="190"/>
      <c r="Z568" s="190"/>
      <c r="AA568" s="190"/>
      <c r="AB568" s="190"/>
    </row>
    <row r="569" spans="1:28" ht="15">
      <c r="A569" s="190"/>
      <c r="B569" s="190"/>
      <c r="C569" s="190"/>
      <c r="D569" s="190"/>
      <c r="E569" s="190"/>
      <c r="F569" s="190"/>
      <c r="G569" s="190"/>
      <c r="H569" s="190"/>
      <c r="I569" s="190"/>
      <c r="J569" s="190"/>
      <c r="K569" s="190"/>
      <c r="L569" s="190"/>
      <c r="M569" s="190"/>
      <c r="N569" s="190"/>
      <c r="O569" s="190"/>
      <c r="P569" s="190"/>
      <c r="R569" s="190"/>
      <c r="S569" s="190"/>
      <c r="T569" s="190"/>
      <c r="U569" s="190"/>
      <c r="V569" s="190"/>
      <c r="W569" s="190"/>
      <c r="X569" s="190"/>
      <c r="Y569" s="190"/>
      <c r="Z569" s="190"/>
      <c r="AA569" s="190"/>
      <c r="AB569" s="190"/>
    </row>
    <row r="570" spans="1:28" ht="15">
      <c r="A570" s="190"/>
      <c r="B570" s="190"/>
      <c r="C570" s="190"/>
      <c r="D570" s="190"/>
      <c r="E570" s="190"/>
      <c r="F570" s="190"/>
      <c r="G570" s="190"/>
      <c r="H570" s="190"/>
      <c r="I570" s="190"/>
      <c r="J570" s="190"/>
      <c r="K570" s="190"/>
      <c r="L570" s="190"/>
      <c r="M570" s="190"/>
      <c r="N570" s="190"/>
      <c r="O570" s="190"/>
      <c r="P570" s="190"/>
      <c r="R570" s="190"/>
      <c r="S570" s="190"/>
      <c r="T570" s="190"/>
      <c r="U570" s="190"/>
      <c r="V570" s="190"/>
      <c r="W570" s="190"/>
      <c r="X570" s="190"/>
      <c r="Y570" s="190"/>
      <c r="Z570" s="190"/>
      <c r="AA570" s="190"/>
      <c r="AB570" s="190"/>
    </row>
    <row r="571" spans="1:28" ht="15">
      <c r="A571" s="190"/>
      <c r="B571" s="190"/>
      <c r="C571" s="190"/>
      <c r="D571" s="190"/>
      <c r="E571" s="190"/>
      <c r="F571" s="190"/>
      <c r="G571" s="190"/>
      <c r="H571" s="190"/>
      <c r="I571" s="190"/>
      <c r="J571" s="190"/>
      <c r="K571" s="190"/>
      <c r="L571" s="190"/>
      <c r="M571" s="190"/>
      <c r="N571" s="190"/>
      <c r="O571" s="190"/>
      <c r="P571" s="190"/>
      <c r="R571" s="190"/>
      <c r="S571" s="190"/>
      <c r="T571" s="190"/>
      <c r="U571" s="190"/>
      <c r="V571" s="190"/>
      <c r="W571" s="190"/>
      <c r="X571" s="190"/>
      <c r="Y571" s="190"/>
      <c r="Z571" s="190"/>
      <c r="AA571" s="190"/>
      <c r="AB571" s="190"/>
    </row>
    <row r="572" spans="1:28" ht="15">
      <c r="A572" s="190"/>
      <c r="B572" s="190"/>
      <c r="C572" s="190"/>
      <c r="D572" s="190"/>
      <c r="E572" s="190"/>
      <c r="F572" s="190"/>
      <c r="G572" s="190"/>
      <c r="H572" s="190"/>
      <c r="I572" s="190"/>
      <c r="J572" s="190"/>
      <c r="K572" s="190"/>
      <c r="L572" s="190"/>
      <c r="M572" s="190"/>
      <c r="N572" s="190"/>
      <c r="O572" s="190"/>
      <c r="P572" s="190"/>
      <c r="R572" s="190"/>
      <c r="S572" s="190"/>
      <c r="T572" s="190"/>
      <c r="U572" s="190"/>
      <c r="V572" s="190"/>
      <c r="W572" s="190"/>
      <c r="X572" s="190"/>
      <c r="Y572" s="190"/>
      <c r="Z572" s="190"/>
      <c r="AA572" s="190"/>
      <c r="AB572" s="190"/>
    </row>
    <row r="573" spans="1:28" ht="15">
      <c r="A573" s="190"/>
      <c r="B573" s="190"/>
      <c r="C573" s="190"/>
      <c r="D573" s="190"/>
      <c r="E573" s="190"/>
      <c r="F573" s="190"/>
      <c r="G573" s="190"/>
      <c r="H573" s="190"/>
      <c r="I573" s="190"/>
      <c r="J573" s="190"/>
      <c r="K573" s="190"/>
      <c r="L573" s="190"/>
      <c r="M573" s="190"/>
      <c r="N573" s="190"/>
      <c r="O573" s="190"/>
      <c r="P573" s="190"/>
      <c r="R573" s="190"/>
      <c r="S573" s="190"/>
      <c r="T573" s="190"/>
      <c r="U573" s="190"/>
      <c r="V573" s="190"/>
      <c r="W573" s="190"/>
      <c r="X573" s="190"/>
      <c r="Y573" s="190"/>
      <c r="Z573" s="190"/>
      <c r="AA573" s="190"/>
      <c r="AB573" s="190"/>
    </row>
    <row r="574" spans="1:28" ht="15">
      <c r="A574" s="190"/>
      <c r="B574" s="190"/>
      <c r="C574" s="190"/>
      <c r="D574" s="190"/>
      <c r="E574" s="190"/>
      <c r="F574" s="190"/>
      <c r="G574" s="190"/>
      <c r="H574" s="190"/>
      <c r="I574" s="190"/>
      <c r="J574" s="190"/>
      <c r="K574" s="190"/>
      <c r="L574" s="190"/>
      <c r="M574" s="190"/>
      <c r="N574" s="190"/>
      <c r="O574" s="190"/>
      <c r="P574" s="190"/>
      <c r="R574" s="190"/>
      <c r="S574" s="190"/>
      <c r="T574" s="190"/>
      <c r="U574" s="190"/>
      <c r="V574" s="190"/>
      <c r="W574" s="190"/>
      <c r="X574" s="190"/>
      <c r="Y574" s="190"/>
      <c r="Z574" s="190"/>
      <c r="AA574" s="190"/>
      <c r="AB574" s="190"/>
    </row>
    <row r="575" spans="1:28" ht="15">
      <c r="A575" s="190"/>
      <c r="B575" s="190"/>
      <c r="C575" s="190"/>
      <c r="D575" s="190"/>
      <c r="E575" s="190"/>
      <c r="F575" s="190"/>
      <c r="G575" s="190"/>
      <c r="H575" s="190"/>
      <c r="I575" s="190"/>
      <c r="J575" s="190"/>
      <c r="K575" s="190"/>
      <c r="L575" s="190"/>
      <c r="M575" s="190"/>
      <c r="N575" s="190"/>
      <c r="O575" s="190"/>
      <c r="P575" s="190"/>
      <c r="R575" s="190"/>
      <c r="S575" s="190"/>
      <c r="T575" s="190"/>
      <c r="U575" s="190"/>
      <c r="V575" s="190"/>
      <c r="W575" s="190"/>
      <c r="X575" s="190"/>
      <c r="Y575" s="190"/>
      <c r="Z575" s="190"/>
      <c r="AA575" s="190"/>
      <c r="AB575" s="190"/>
    </row>
    <row r="576" spans="1:28" ht="15">
      <c r="A576" s="190"/>
      <c r="B576" s="190"/>
      <c r="C576" s="190"/>
      <c r="D576" s="190"/>
      <c r="E576" s="190"/>
      <c r="F576" s="190"/>
      <c r="G576" s="190"/>
      <c r="H576" s="190"/>
      <c r="I576" s="190"/>
      <c r="J576" s="190"/>
      <c r="K576" s="190"/>
      <c r="L576" s="190"/>
      <c r="M576" s="190"/>
      <c r="N576" s="190"/>
      <c r="O576" s="190"/>
      <c r="P576" s="190"/>
      <c r="R576" s="190"/>
      <c r="S576" s="190"/>
      <c r="T576" s="190"/>
      <c r="U576" s="190"/>
      <c r="V576" s="190"/>
      <c r="W576" s="190"/>
      <c r="X576" s="190"/>
      <c r="Y576" s="190"/>
      <c r="Z576" s="190"/>
      <c r="AA576" s="190"/>
      <c r="AB576" s="190"/>
    </row>
    <row r="577" spans="1:28" ht="15">
      <c r="A577" s="190"/>
      <c r="B577" s="190"/>
      <c r="C577" s="190"/>
      <c r="D577" s="190"/>
      <c r="E577" s="190"/>
      <c r="F577" s="190"/>
      <c r="G577" s="190"/>
      <c r="H577" s="190"/>
      <c r="I577" s="190"/>
      <c r="J577" s="190"/>
      <c r="K577" s="190"/>
      <c r="L577" s="190"/>
      <c r="M577" s="190"/>
      <c r="N577" s="190"/>
      <c r="O577" s="190"/>
      <c r="P577" s="190"/>
      <c r="R577" s="190"/>
      <c r="S577" s="190"/>
      <c r="T577" s="190"/>
      <c r="U577" s="190"/>
      <c r="V577" s="190"/>
      <c r="W577" s="190"/>
      <c r="X577" s="190"/>
      <c r="Y577" s="190"/>
      <c r="Z577" s="190"/>
      <c r="AA577" s="190"/>
      <c r="AB577" s="190"/>
    </row>
    <row r="578" spans="1:28" ht="15">
      <c r="A578" s="190"/>
      <c r="B578" s="190"/>
      <c r="C578" s="190"/>
      <c r="D578" s="190"/>
      <c r="E578" s="190"/>
      <c r="F578" s="190"/>
      <c r="G578" s="190"/>
      <c r="H578" s="190"/>
      <c r="I578" s="190"/>
      <c r="J578" s="190"/>
      <c r="K578" s="190"/>
      <c r="L578" s="190"/>
      <c r="M578" s="190"/>
      <c r="N578" s="190"/>
      <c r="O578" s="190"/>
      <c r="P578" s="190"/>
      <c r="R578" s="190"/>
      <c r="S578" s="190"/>
      <c r="T578" s="190"/>
      <c r="U578" s="190"/>
      <c r="V578" s="190"/>
      <c r="W578" s="190"/>
      <c r="X578" s="190"/>
      <c r="Y578" s="190"/>
      <c r="Z578" s="190"/>
      <c r="AA578" s="190"/>
      <c r="AB578" s="190"/>
    </row>
    <row r="579" spans="1:28" ht="15">
      <c r="A579" s="190"/>
      <c r="B579" s="190"/>
      <c r="C579" s="190"/>
      <c r="D579" s="190"/>
      <c r="E579" s="190"/>
      <c r="F579" s="190"/>
      <c r="G579" s="190"/>
      <c r="H579" s="190"/>
      <c r="I579" s="190"/>
      <c r="J579" s="190"/>
      <c r="K579" s="190"/>
      <c r="L579" s="190"/>
      <c r="M579" s="190"/>
      <c r="N579" s="190"/>
      <c r="O579" s="190"/>
      <c r="P579" s="190"/>
      <c r="R579" s="190"/>
      <c r="S579" s="190"/>
      <c r="T579" s="190"/>
      <c r="U579" s="190"/>
      <c r="V579" s="190"/>
      <c r="W579" s="190"/>
      <c r="X579" s="190"/>
      <c r="Y579" s="190"/>
      <c r="Z579" s="190"/>
      <c r="AA579" s="190"/>
      <c r="AB579" s="190"/>
    </row>
    <row r="580" spans="1:28" ht="15">
      <c r="A580" s="190"/>
      <c r="B580" s="190"/>
      <c r="C580" s="190"/>
      <c r="D580" s="190"/>
      <c r="E580" s="190"/>
      <c r="F580" s="190"/>
      <c r="G580" s="190"/>
      <c r="H580" s="190"/>
      <c r="I580" s="190"/>
      <c r="J580" s="190"/>
      <c r="K580" s="190"/>
      <c r="L580" s="190"/>
      <c r="M580" s="190"/>
      <c r="N580" s="190"/>
      <c r="O580" s="190"/>
      <c r="P580" s="190"/>
      <c r="R580" s="190"/>
      <c r="S580" s="190"/>
      <c r="T580" s="190"/>
      <c r="U580" s="190"/>
      <c r="V580" s="190"/>
      <c r="W580" s="190"/>
      <c r="X580" s="190"/>
      <c r="Y580" s="190"/>
      <c r="Z580" s="190"/>
      <c r="AA580" s="190"/>
      <c r="AB580" s="190"/>
    </row>
    <row r="581" spans="1:28" ht="15">
      <c r="A581" s="190"/>
      <c r="B581" s="190"/>
      <c r="C581" s="190"/>
      <c r="D581" s="190"/>
      <c r="E581" s="190"/>
      <c r="F581" s="190"/>
      <c r="G581" s="190"/>
      <c r="H581" s="190"/>
      <c r="I581" s="190"/>
      <c r="J581" s="190"/>
      <c r="K581" s="190"/>
      <c r="L581" s="190"/>
      <c r="M581" s="190"/>
      <c r="N581" s="190"/>
      <c r="O581" s="190"/>
      <c r="P581" s="190"/>
      <c r="R581" s="190"/>
      <c r="S581" s="190"/>
      <c r="T581" s="190"/>
      <c r="U581" s="190"/>
      <c r="V581" s="190"/>
      <c r="W581" s="190"/>
      <c r="X581" s="190"/>
      <c r="Y581" s="190"/>
      <c r="Z581" s="190"/>
      <c r="AA581" s="190"/>
      <c r="AB581" s="190"/>
    </row>
    <row r="582" spans="1:28" ht="15">
      <c r="A582" s="190"/>
      <c r="B582" s="190"/>
      <c r="C582" s="190"/>
      <c r="D582" s="190"/>
      <c r="E582" s="190"/>
      <c r="F582" s="190"/>
      <c r="G582" s="190"/>
      <c r="H582" s="190"/>
      <c r="I582" s="190"/>
      <c r="J582" s="190"/>
      <c r="K582" s="190"/>
      <c r="L582" s="190"/>
      <c r="M582" s="190"/>
      <c r="N582" s="190"/>
      <c r="O582" s="190"/>
      <c r="P582" s="190"/>
      <c r="R582" s="190"/>
      <c r="S582" s="190"/>
      <c r="T582" s="190"/>
      <c r="U582" s="190"/>
      <c r="V582" s="190"/>
      <c r="W582" s="190"/>
      <c r="X582" s="190"/>
      <c r="Y582" s="190"/>
      <c r="Z582" s="190"/>
      <c r="AA582" s="190"/>
      <c r="AB582" s="190"/>
    </row>
    <row r="583" spans="1:28" ht="15">
      <c r="A583" s="190"/>
      <c r="B583" s="190"/>
      <c r="C583" s="190"/>
      <c r="D583" s="190"/>
      <c r="E583" s="190"/>
      <c r="F583" s="190"/>
      <c r="G583" s="190"/>
      <c r="H583" s="190"/>
      <c r="I583" s="190"/>
      <c r="J583" s="190"/>
      <c r="K583" s="190"/>
      <c r="L583" s="190"/>
      <c r="M583" s="190"/>
      <c r="N583" s="190"/>
      <c r="O583" s="190"/>
      <c r="P583" s="190"/>
      <c r="R583" s="190"/>
      <c r="S583" s="190"/>
      <c r="T583" s="190"/>
      <c r="U583" s="190"/>
      <c r="V583" s="190"/>
      <c r="W583" s="190"/>
      <c r="X583" s="190"/>
      <c r="Y583" s="190"/>
      <c r="Z583" s="190"/>
      <c r="AA583" s="190"/>
      <c r="AB583" s="190"/>
    </row>
    <row r="584" spans="1:28" ht="15">
      <c r="A584" s="190"/>
      <c r="B584" s="190"/>
      <c r="C584" s="190"/>
      <c r="D584" s="190"/>
      <c r="E584" s="190"/>
      <c r="F584" s="190"/>
      <c r="G584" s="190"/>
      <c r="H584" s="190"/>
      <c r="I584" s="190"/>
      <c r="J584" s="190"/>
      <c r="K584" s="190"/>
      <c r="L584" s="190"/>
      <c r="M584" s="190"/>
      <c r="N584" s="190"/>
      <c r="O584" s="190"/>
      <c r="P584" s="190"/>
      <c r="R584" s="190"/>
      <c r="S584" s="190"/>
      <c r="T584" s="190"/>
      <c r="U584" s="190"/>
      <c r="V584" s="190"/>
      <c r="W584" s="190"/>
      <c r="X584" s="190"/>
      <c r="Y584" s="190"/>
      <c r="Z584" s="190"/>
      <c r="AA584" s="190"/>
      <c r="AB584" s="190"/>
    </row>
    <row r="585" spans="1:28" ht="15">
      <c r="A585" s="190"/>
      <c r="B585" s="190"/>
      <c r="C585" s="190"/>
      <c r="D585" s="190"/>
      <c r="E585" s="190"/>
      <c r="F585" s="190"/>
      <c r="G585" s="190"/>
      <c r="H585" s="190"/>
      <c r="I585" s="190"/>
      <c r="J585" s="190"/>
      <c r="K585" s="190"/>
      <c r="L585" s="190"/>
      <c r="M585" s="190"/>
      <c r="N585" s="190"/>
      <c r="O585" s="190"/>
      <c r="P585" s="190"/>
      <c r="R585" s="190"/>
      <c r="S585" s="190"/>
      <c r="T585" s="190"/>
      <c r="U585" s="190"/>
      <c r="V585" s="190"/>
      <c r="W585" s="190"/>
      <c r="X585" s="190"/>
      <c r="Y585" s="190"/>
      <c r="Z585" s="190"/>
      <c r="AA585" s="190"/>
      <c r="AB585" s="190"/>
    </row>
    <row r="586" spans="1:28" ht="15">
      <c r="A586" s="190"/>
      <c r="B586" s="190"/>
      <c r="C586" s="190"/>
      <c r="D586" s="190"/>
      <c r="E586" s="190"/>
      <c r="F586" s="190"/>
      <c r="G586" s="190"/>
      <c r="H586" s="190"/>
      <c r="I586" s="190"/>
      <c r="J586" s="190"/>
      <c r="K586" s="190"/>
      <c r="L586" s="190"/>
      <c r="M586" s="190"/>
      <c r="N586" s="190"/>
      <c r="O586" s="190"/>
      <c r="P586" s="190"/>
      <c r="R586" s="190"/>
      <c r="S586" s="190"/>
      <c r="T586" s="190"/>
      <c r="U586" s="190"/>
      <c r="V586" s="190"/>
      <c r="W586" s="190"/>
      <c r="X586" s="190"/>
      <c r="Y586" s="190"/>
      <c r="Z586" s="190"/>
      <c r="AA586" s="190"/>
      <c r="AB586" s="190"/>
    </row>
    <row r="587" spans="1:28" ht="15">
      <c r="A587" s="190"/>
      <c r="B587" s="190"/>
      <c r="C587" s="190"/>
      <c r="D587" s="190"/>
      <c r="E587" s="190"/>
      <c r="F587" s="190"/>
      <c r="G587" s="190"/>
      <c r="H587" s="190"/>
      <c r="I587" s="190"/>
      <c r="J587" s="190"/>
      <c r="K587" s="190"/>
      <c r="L587" s="190"/>
      <c r="M587" s="190"/>
      <c r="N587" s="190"/>
      <c r="O587" s="190"/>
      <c r="P587" s="190"/>
      <c r="R587" s="190"/>
      <c r="S587" s="190"/>
      <c r="T587" s="190"/>
      <c r="U587" s="190"/>
      <c r="V587" s="190"/>
      <c r="W587" s="190"/>
      <c r="X587" s="190"/>
      <c r="Y587" s="190"/>
      <c r="Z587" s="190"/>
      <c r="AA587" s="190"/>
      <c r="AB587" s="190"/>
    </row>
    <row r="588" spans="1:28" ht="15">
      <c r="A588" s="190"/>
      <c r="B588" s="190"/>
      <c r="C588" s="190"/>
      <c r="D588" s="190"/>
      <c r="E588" s="190"/>
      <c r="F588" s="190"/>
      <c r="G588" s="190"/>
      <c r="H588" s="190"/>
      <c r="I588" s="190"/>
      <c r="J588" s="190"/>
      <c r="K588" s="190"/>
      <c r="L588" s="190"/>
      <c r="M588" s="190"/>
      <c r="N588" s="190"/>
      <c r="O588" s="190"/>
      <c r="P588" s="190"/>
      <c r="R588" s="190"/>
      <c r="S588" s="190"/>
      <c r="T588" s="190"/>
      <c r="U588" s="190"/>
      <c r="V588" s="190"/>
      <c r="W588" s="190"/>
      <c r="X588" s="190"/>
      <c r="Y588" s="190"/>
      <c r="Z588" s="190"/>
      <c r="AA588" s="190"/>
      <c r="AB588" s="190"/>
    </row>
    <row r="589" spans="1:28" ht="15">
      <c r="A589" s="190"/>
      <c r="B589" s="190"/>
      <c r="C589" s="190"/>
      <c r="D589" s="190"/>
      <c r="E589" s="190"/>
      <c r="F589" s="190"/>
      <c r="G589" s="190"/>
      <c r="H589" s="190"/>
      <c r="I589" s="190"/>
      <c r="J589" s="190"/>
      <c r="K589" s="190"/>
      <c r="L589" s="190"/>
      <c r="M589" s="190"/>
      <c r="N589" s="190"/>
      <c r="O589" s="190"/>
      <c r="P589" s="190"/>
      <c r="R589" s="190"/>
      <c r="S589" s="190"/>
      <c r="T589" s="190"/>
      <c r="U589" s="190"/>
      <c r="V589" s="190"/>
      <c r="W589" s="190"/>
      <c r="X589" s="190"/>
      <c r="Y589" s="190"/>
      <c r="Z589" s="190"/>
      <c r="AA589" s="190"/>
      <c r="AB589" s="190"/>
    </row>
    <row r="590" spans="1:28" ht="15">
      <c r="A590" s="190"/>
      <c r="B590" s="190"/>
      <c r="C590" s="190"/>
      <c r="D590" s="190"/>
      <c r="E590" s="190"/>
      <c r="F590" s="190"/>
      <c r="G590" s="190"/>
      <c r="H590" s="190"/>
      <c r="I590" s="190"/>
      <c r="J590" s="190"/>
      <c r="K590" s="190"/>
      <c r="L590" s="190"/>
      <c r="M590" s="190"/>
      <c r="N590" s="190"/>
      <c r="O590" s="190"/>
      <c r="P590" s="190"/>
      <c r="R590" s="190"/>
      <c r="S590" s="190"/>
      <c r="T590" s="190"/>
      <c r="U590" s="190"/>
      <c r="V590" s="190"/>
      <c r="W590" s="190"/>
      <c r="X590" s="190"/>
      <c r="Y590" s="190"/>
      <c r="Z590" s="190"/>
      <c r="AA590" s="190"/>
      <c r="AB590" s="190"/>
    </row>
    <row r="591" spans="1:28" ht="15">
      <c r="A591" s="190"/>
      <c r="B591" s="190"/>
      <c r="C591" s="190"/>
      <c r="D591" s="190"/>
      <c r="E591" s="190"/>
      <c r="F591" s="190"/>
      <c r="G591" s="190"/>
      <c r="H591" s="190"/>
      <c r="I591" s="190"/>
      <c r="J591" s="190"/>
      <c r="K591" s="190"/>
      <c r="L591" s="190"/>
      <c r="M591" s="190"/>
      <c r="N591" s="190"/>
      <c r="O591" s="190"/>
      <c r="P591" s="190"/>
      <c r="R591" s="190"/>
      <c r="S591" s="190"/>
      <c r="T591" s="190"/>
      <c r="U591" s="190"/>
      <c r="V591" s="190"/>
      <c r="W591" s="190"/>
      <c r="X591" s="190"/>
      <c r="Y591" s="190"/>
      <c r="Z591" s="190"/>
      <c r="AA591" s="190"/>
      <c r="AB591" s="190"/>
    </row>
    <row r="592" spans="1:28" ht="15">
      <c r="A592" s="190"/>
      <c r="B592" s="190"/>
      <c r="C592" s="190"/>
      <c r="D592" s="190"/>
      <c r="E592" s="190"/>
      <c r="F592" s="190"/>
      <c r="G592" s="190"/>
      <c r="H592" s="190"/>
      <c r="I592" s="190"/>
      <c r="J592" s="190"/>
      <c r="K592" s="190"/>
      <c r="L592" s="190"/>
      <c r="M592" s="190"/>
      <c r="N592" s="190"/>
      <c r="O592" s="190"/>
      <c r="P592" s="190"/>
      <c r="R592" s="190"/>
      <c r="S592" s="190"/>
      <c r="T592" s="190"/>
      <c r="U592" s="190"/>
      <c r="V592" s="190"/>
      <c r="W592" s="190"/>
      <c r="X592" s="190"/>
      <c r="Y592" s="190"/>
      <c r="Z592" s="190"/>
      <c r="AA592" s="190"/>
      <c r="AB592" s="190"/>
    </row>
    <row r="593" spans="1:28" ht="15">
      <c r="A593" s="190"/>
      <c r="B593" s="190"/>
      <c r="C593" s="190"/>
      <c r="D593" s="190"/>
      <c r="E593" s="190"/>
      <c r="F593" s="190"/>
      <c r="G593" s="190"/>
      <c r="H593" s="190"/>
      <c r="I593" s="190"/>
      <c r="J593" s="190"/>
      <c r="K593" s="190"/>
      <c r="L593" s="190"/>
      <c r="M593" s="190"/>
      <c r="N593" s="190"/>
      <c r="O593" s="190"/>
      <c r="P593" s="190"/>
      <c r="R593" s="190"/>
      <c r="S593" s="190"/>
      <c r="T593" s="190"/>
      <c r="U593" s="190"/>
      <c r="V593" s="190"/>
      <c r="W593" s="190"/>
      <c r="X593" s="190"/>
      <c r="Y593" s="190"/>
      <c r="Z593" s="190"/>
      <c r="AA593" s="190"/>
      <c r="AB593" s="190"/>
    </row>
    <row r="594" spans="1:28" ht="15">
      <c r="A594" s="190"/>
      <c r="B594" s="190"/>
      <c r="C594" s="190"/>
      <c r="D594" s="190"/>
      <c r="E594" s="190"/>
      <c r="F594" s="190"/>
      <c r="G594" s="190"/>
      <c r="H594" s="190"/>
      <c r="I594" s="190"/>
      <c r="J594" s="190"/>
      <c r="K594" s="190"/>
      <c r="L594" s="190"/>
      <c r="M594" s="190"/>
      <c r="N594" s="190"/>
      <c r="O594" s="190"/>
      <c r="P594" s="190"/>
      <c r="R594" s="190"/>
      <c r="S594" s="190"/>
      <c r="T594" s="190"/>
      <c r="U594" s="190"/>
      <c r="V594" s="190"/>
      <c r="W594" s="190"/>
      <c r="X594" s="190"/>
      <c r="Y594" s="190"/>
      <c r="Z594" s="190"/>
      <c r="AA594" s="190"/>
      <c r="AB594" s="190"/>
    </row>
    <row r="595" spans="1:28" ht="15">
      <c r="A595" s="190"/>
      <c r="B595" s="190"/>
      <c r="C595" s="190"/>
      <c r="D595" s="190"/>
      <c r="E595" s="190"/>
      <c r="F595" s="190"/>
      <c r="G595" s="190"/>
      <c r="H595" s="190"/>
      <c r="I595" s="190"/>
      <c r="J595" s="190"/>
      <c r="K595" s="190"/>
      <c r="L595" s="190"/>
      <c r="M595" s="190"/>
      <c r="N595" s="190"/>
      <c r="O595" s="190"/>
      <c r="P595" s="190"/>
      <c r="R595" s="190"/>
      <c r="S595" s="190"/>
      <c r="T595" s="190"/>
      <c r="U595" s="190"/>
      <c r="V595" s="190"/>
      <c r="W595" s="190"/>
      <c r="X595" s="190"/>
      <c r="Y595" s="190"/>
      <c r="Z595" s="190"/>
      <c r="AA595" s="190"/>
      <c r="AB595" s="190"/>
    </row>
    <row r="596" spans="1:28" ht="15">
      <c r="A596" s="190"/>
      <c r="B596" s="190"/>
      <c r="C596" s="190"/>
      <c r="D596" s="190"/>
      <c r="E596" s="190"/>
      <c r="F596" s="190"/>
      <c r="G596" s="190"/>
      <c r="H596" s="190"/>
      <c r="I596" s="190"/>
      <c r="J596" s="190"/>
      <c r="K596" s="190"/>
      <c r="L596" s="190"/>
      <c r="M596" s="190"/>
      <c r="N596" s="190"/>
      <c r="O596" s="190"/>
      <c r="P596" s="190"/>
      <c r="R596" s="190"/>
      <c r="S596" s="190"/>
      <c r="T596" s="190"/>
      <c r="U596" s="190"/>
      <c r="V596" s="190"/>
      <c r="W596" s="190"/>
      <c r="X596" s="190"/>
      <c r="Y596" s="190"/>
      <c r="Z596" s="190"/>
      <c r="AA596" s="190"/>
      <c r="AB596" s="190"/>
    </row>
    <row r="597" spans="1:28" ht="15">
      <c r="A597" s="190"/>
      <c r="B597" s="190"/>
      <c r="C597" s="190"/>
      <c r="D597" s="190"/>
      <c r="E597" s="190"/>
      <c r="F597" s="190"/>
      <c r="G597" s="190"/>
      <c r="H597" s="190"/>
      <c r="I597" s="190"/>
      <c r="J597" s="190"/>
      <c r="K597" s="190"/>
      <c r="L597" s="190"/>
      <c r="M597" s="190"/>
      <c r="N597" s="190"/>
      <c r="O597" s="190"/>
      <c r="P597" s="190"/>
      <c r="R597" s="190"/>
      <c r="S597" s="190"/>
      <c r="T597" s="190"/>
      <c r="U597" s="190"/>
      <c r="V597" s="190"/>
      <c r="W597" s="190"/>
      <c r="X597" s="190"/>
      <c r="Y597" s="190"/>
      <c r="Z597" s="190"/>
      <c r="AA597" s="190"/>
      <c r="AB597" s="190"/>
    </row>
    <row r="598" spans="1:28" ht="15">
      <c r="A598" s="190"/>
      <c r="B598" s="190"/>
      <c r="C598" s="190"/>
      <c r="D598" s="190"/>
      <c r="E598" s="190"/>
      <c r="F598" s="190"/>
      <c r="G598" s="190"/>
      <c r="H598" s="190"/>
      <c r="I598" s="190"/>
      <c r="J598" s="190"/>
      <c r="K598" s="190"/>
      <c r="L598" s="190"/>
      <c r="M598" s="190"/>
      <c r="N598" s="190"/>
      <c r="O598" s="190"/>
      <c r="P598" s="190"/>
      <c r="R598" s="190"/>
      <c r="S598" s="190"/>
      <c r="T598" s="190"/>
      <c r="U598" s="190"/>
      <c r="V598" s="190"/>
      <c r="W598" s="190"/>
      <c r="X598" s="190"/>
      <c r="Y598" s="190"/>
      <c r="Z598" s="190"/>
      <c r="AA598" s="190"/>
      <c r="AB598" s="190"/>
    </row>
    <row r="599" spans="1:28" ht="15">
      <c r="A599" s="190"/>
      <c r="B599" s="190"/>
      <c r="C599" s="190"/>
      <c r="D599" s="190"/>
      <c r="E599" s="190"/>
      <c r="F599" s="190"/>
      <c r="G599" s="190"/>
      <c r="H599" s="190"/>
      <c r="I599" s="190"/>
      <c r="J599" s="190"/>
      <c r="K599" s="190"/>
      <c r="L599" s="190"/>
      <c r="M599" s="190"/>
      <c r="N599" s="190"/>
      <c r="O599" s="190"/>
      <c r="P599" s="190"/>
      <c r="R599" s="190"/>
      <c r="S599" s="190"/>
      <c r="T599" s="190"/>
      <c r="U599" s="190"/>
      <c r="V599" s="190"/>
      <c r="W599" s="190"/>
      <c r="X599" s="190"/>
      <c r="Y599" s="190"/>
      <c r="Z599" s="190"/>
      <c r="AA599" s="190"/>
      <c r="AB599" s="190"/>
    </row>
    <row r="600" spans="1:28" ht="15">
      <c r="A600" s="190"/>
      <c r="B600" s="190"/>
      <c r="C600" s="190"/>
      <c r="D600" s="190"/>
      <c r="E600" s="190"/>
      <c r="F600" s="190"/>
      <c r="G600" s="190"/>
      <c r="H600" s="190"/>
      <c r="I600" s="190"/>
      <c r="J600" s="190"/>
      <c r="K600" s="190"/>
      <c r="L600" s="190"/>
      <c r="M600" s="190"/>
      <c r="N600" s="190"/>
      <c r="O600" s="190"/>
      <c r="P600" s="190"/>
      <c r="R600" s="190"/>
      <c r="S600" s="190"/>
      <c r="T600" s="190"/>
      <c r="U600" s="190"/>
      <c r="V600" s="190"/>
      <c r="W600" s="190"/>
      <c r="X600" s="190"/>
      <c r="Y600" s="190"/>
      <c r="Z600" s="190"/>
      <c r="AA600" s="190"/>
      <c r="AB600" s="190"/>
    </row>
    <row r="601" spans="1:28" ht="15">
      <c r="A601" s="190"/>
      <c r="B601" s="190"/>
      <c r="C601" s="190"/>
      <c r="D601" s="190"/>
      <c r="E601" s="190"/>
      <c r="F601" s="190"/>
      <c r="G601" s="190"/>
      <c r="H601" s="190"/>
      <c r="I601" s="190"/>
      <c r="J601" s="190"/>
      <c r="K601" s="190"/>
      <c r="L601" s="190"/>
      <c r="M601" s="190"/>
      <c r="N601" s="190"/>
      <c r="O601" s="190"/>
      <c r="P601" s="190"/>
      <c r="R601" s="190"/>
      <c r="S601" s="190"/>
      <c r="T601" s="190"/>
      <c r="U601" s="190"/>
      <c r="V601" s="190"/>
      <c r="W601" s="190"/>
      <c r="X601" s="190"/>
      <c r="Y601" s="190"/>
      <c r="Z601" s="190"/>
      <c r="AA601" s="190"/>
      <c r="AB601" s="190"/>
    </row>
    <row r="602" spans="1:28" ht="15">
      <c r="A602" s="190"/>
      <c r="B602" s="190"/>
      <c r="C602" s="190"/>
      <c r="D602" s="190"/>
      <c r="E602" s="190"/>
      <c r="F602" s="190"/>
      <c r="G602" s="190"/>
      <c r="H602" s="190"/>
      <c r="I602" s="190"/>
      <c r="J602" s="190"/>
      <c r="K602" s="190"/>
      <c r="L602" s="190"/>
      <c r="M602" s="190"/>
      <c r="N602" s="190"/>
      <c r="O602" s="190"/>
      <c r="P602" s="190"/>
      <c r="R602" s="190"/>
      <c r="S602" s="190"/>
      <c r="T602" s="190"/>
      <c r="U602" s="190"/>
      <c r="V602" s="190"/>
      <c r="W602" s="190"/>
      <c r="X602" s="190"/>
      <c r="Y602" s="190"/>
      <c r="Z602" s="190"/>
      <c r="AA602" s="190"/>
      <c r="AB602" s="190"/>
    </row>
    <row r="603" spans="1:28" ht="15">
      <c r="A603" s="190"/>
      <c r="B603" s="190"/>
      <c r="C603" s="190"/>
      <c r="D603" s="190"/>
      <c r="E603" s="190"/>
      <c r="F603" s="190"/>
      <c r="G603" s="190"/>
      <c r="H603" s="190"/>
      <c r="I603" s="190"/>
      <c r="J603" s="190"/>
      <c r="K603" s="190"/>
      <c r="L603" s="190"/>
      <c r="M603" s="190"/>
      <c r="N603" s="190"/>
      <c r="O603" s="190"/>
      <c r="P603" s="190"/>
      <c r="R603" s="190"/>
      <c r="S603" s="190"/>
      <c r="T603" s="190"/>
      <c r="U603" s="190"/>
      <c r="V603" s="190"/>
      <c r="W603" s="190"/>
      <c r="X603" s="190"/>
      <c r="Y603" s="190"/>
      <c r="Z603" s="190"/>
      <c r="AA603" s="190"/>
      <c r="AB603" s="190"/>
    </row>
    <row r="604" spans="1:28" ht="15">
      <c r="A604" s="190"/>
      <c r="B604" s="190"/>
      <c r="C604" s="190"/>
      <c r="D604" s="190"/>
      <c r="E604" s="190"/>
      <c r="F604" s="190"/>
      <c r="G604" s="190"/>
      <c r="H604" s="190"/>
      <c r="I604" s="190"/>
      <c r="J604" s="190"/>
      <c r="K604" s="190"/>
      <c r="L604" s="190"/>
      <c r="M604" s="190"/>
      <c r="N604" s="190"/>
      <c r="O604" s="190"/>
      <c r="P604" s="190"/>
      <c r="R604" s="190"/>
      <c r="S604" s="190"/>
      <c r="T604" s="190"/>
      <c r="U604" s="190"/>
      <c r="V604" s="190"/>
      <c r="W604" s="190"/>
      <c r="X604" s="190"/>
      <c r="Y604" s="190"/>
      <c r="Z604" s="190"/>
      <c r="AA604" s="190"/>
      <c r="AB604" s="190"/>
    </row>
    <row r="605" spans="1:28" ht="15">
      <c r="A605" s="190"/>
      <c r="B605" s="190"/>
      <c r="C605" s="190"/>
      <c r="D605" s="190"/>
      <c r="E605" s="190"/>
      <c r="F605" s="190"/>
      <c r="G605" s="190"/>
      <c r="H605" s="190"/>
      <c r="I605" s="190"/>
      <c r="J605" s="190"/>
      <c r="K605" s="190"/>
      <c r="L605" s="190"/>
      <c r="M605" s="190"/>
      <c r="N605" s="190"/>
      <c r="O605" s="190"/>
      <c r="P605" s="190"/>
      <c r="R605" s="190"/>
      <c r="S605" s="190"/>
      <c r="T605" s="190"/>
      <c r="U605" s="190"/>
      <c r="V605" s="190"/>
      <c r="W605" s="190"/>
      <c r="X605" s="190"/>
      <c r="Y605" s="190"/>
      <c r="Z605" s="190"/>
      <c r="AA605" s="190"/>
      <c r="AB605" s="190"/>
    </row>
    <row r="606" spans="1:28" ht="15">
      <c r="A606" s="190"/>
      <c r="B606" s="190"/>
      <c r="C606" s="190"/>
      <c r="D606" s="190"/>
      <c r="E606" s="190"/>
      <c r="F606" s="190"/>
      <c r="G606" s="190"/>
      <c r="H606" s="190"/>
      <c r="I606" s="190"/>
      <c r="J606" s="190"/>
      <c r="K606" s="190"/>
      <c r="L606" s="190"/>
      <c r="M606" s="190"/>
      <c r="N606" s="190"/>
      <c r="O606" s="190"/>
      <c r="P606" s="190"/>
      <c r="R606" s="190"/>
      <c r="S606" s="190"/>
      <c r="T606" s="190"/>
      <c r="U606" s="190"/>
      <c r="V606" s="190"/>
      <c r="W606" s="190"/>
      <c r="X606" s="190"/>
      <c r="Y606" s="190"/>
      <c r="Z606" s="190"/>
      <c r="AA606" s="190"/>
      <c r="AB606" s="190"/>
    </row>
    <row r="607" spans="1:28" ht="15">
      <c r="A607" s="190"/>
      <c r="B607" s="190"/>
      <c r="C607" s="190"/>
      <c r="D607" s="190"/>
      <c r="E607" s="190"/>
      <c r="F607" s="190"/>
      <c r="G607" s="190"/>
      <c r="H607" s="190"/>
      <c r="I607" s="190"/>
      <c r="J607" s="190"/>
      <c r="K607" s="190"/>
      <c r="L607" s="190"/>
      <c r="M607" s="190"/>
      <c r="N607" s="190"/>
      <c r="O607" s="190"/>
      <c r="P607" s="190"/>
      <c r="R607" s="190"/>
      <c r="S607" s="190"/>
      <c r="T607" s="190"/>
      <c r="U607" s="190"/>
      <c r="V607" s="190"/>
      <c r="W607" s="190"/>
      <c r="X607" s="190"/>
      <c r="Y607" s="190"/>
      <c r="Z607" s="190"/>
      <c r="AA607" s="190"/>
      <c r="AB607" s="190"/>
    </row>
    <row r="608" spans="1:28" ht="15">
      <c r="A608" s="190"/>
      <c r="B608" s="190"/>
      <c r="C608" s="190"/>
      <c r="D608" s="190"/>
      <c r="E608" s="190"/>
      <c r="F608" s="190"/>
      <c r="G608" s="190"/>
      <c r="H608" s="190"/>
      <c r="I608" s="190"/>
      <c r="J608" s="190"/>
      <c r="K608" s="190"/>
      <c r="L608" s="190"/>
      <c r="M608" s="190"/>
      <c r="N608" s="190"/>
      <c r="O608" s="190"/>
      <c r="P608" s="190"/>
      <c r="R608" s="190"/>
      <c r="S608" s="190"/>
      <c r="T608" s="190"/>
      <c r="U608" s="190"/>
      <c r="V608" s="190"/>
      <c r="W608" s="190"/>
      <c r="X608" s="190"/>
      <c r="Y608" s="190"/>
      <c r="Z608" s="190"/>
      <c r="AA608" s="190"/>
      <c r="AB608" s="190"/>
    </row>
    <row r="609" spans="1:28" ht="15">
      <c r="A609" s="190"/>
      <c r="B609" s="190"/>
      <c r="C609" s="190"/>
      <c r="D609" s="190"/>
      <c r="E609" s="190"/>
      <c r="F609" s="190"/>
      <c r="G609" s="190"/>
      <c r="H609" s="190"/>
      <c r="I609" s="190"/>
      <c r="J609" s="190"/>
      <c r="K609" s="190"/>
      <c r="L609" s="190"/>
      <c r="M609" s="190"/>
      <c r="N609" s="190"/>
      <c r="O609" s="190"/>
      <c r="P609" s="190"/>
      <c r="R609" s="190"/>
      <c r="S609" s="190"/>
      <c r="T609" s="190"/>
      <c r="U609" s="190"/>
      <c r="V609" s="190"/>
      <c r="W609" s="190"/>
      <c r="X609" s="190"/>
      <c r="Y609" s="190"/>
      <c r="Z609" s="190"/>
      <c r="AA609" s="190"/>
      <c r="AB609" s="190"/>
    </row>
    <row r="610" spans="1:28" ht="15">
      <c r="A610" s="190"/>
      <c r="B610" s="190"/>
      <c r="C610" s="190"/>
      <c r="D610" s="190"/>
      <c r="E610" s="190"/>
      <c r="F610" s="190"/>
      <c r="G610" s="190"/>
      <c r="H610" s="190"/>
      <c r="I610" s="190"/>
      <c r="J610" s="190"/>
      <c r="K610" s="190"/>
      <c r="L610" s="190"/>
      <c r="M610" s="190"/>
      <c r="N610" s="190"/>
      <c r="O610" s="190"/>
      <c r="P610" s="190"/>
      <c r="R610" s="190"/>
      <c r="S610" s="190"/>
      <c r="T610" s="190"/>
      <c r="U610" s="190"/>
      <c r="V610" s="190"/>
      <c r="W610" s="190"/>
      <c r="X610" s="190"/>
      <c r="Y610" s="190"/>
      <c r="Z610" s="190"/>
      <c r="AA610" s="190"/>
      <c r="AB610" s="190"/>
    </row>
    <row r="611" spans="1:28" ht="15">
      <c r="A611" s="190"/>
      <c r="B611" s="190"/>
      <c r="C611" s="190"/>
      <c r="D611" s="190"/>
      <c r="E611" s="190"/>
      <c r="F611" s="190"/>
      <c r="G611" s="190"/>
      <c r="H611" s="190"/>
      <c r="I611" s="190"/>
      <c r="J611" s="190"/>
      <c r="K611" s="190"/>
      <c r="L611" s="190"/>
      <c r="M611" s="190"/>
      <c r="N611" s="190"/>
      <c r="O611" s="190"/>
      <c r="P611" s="190"/>
      <c r="R611" s="190"/>
      <c r="S611" s="190"/>
      <c r="T611" s="190"/>
      <c r="U611" s="190"/>
      <c r="V611" s="190"/>
      <c r="W611" s="190"/>
      <c r="X611" s="190"/>
      <c r="Y611" s="190"/>
      <c r="Z611" s="190"/>
      <c r="AA611" s="190"/>
      <c r="AB611" s="190"/>
    </row>
    <row r="612" spans="1:28" ht="15">
      <c r="A612" s="190"/>
      <c r="B612" s="190"/>
      <c r="C612" s="190"/>
      <c r="D612" s="190"/>
      <c r="E612" s="190"/>
      <c r="F612" s="190"/>
      <c r="G612" s="190"/>
      <c r="H612" s="190"/>
      <c r="I612" s="190"/>
      <c r="J612" s="190"/>
      <c r="K612" s="190"/>
      <c r="L612" s="190"/>
      <c r="M612" s="190"/>
      <c r="N612" s="190"/>
      <c r="O612" s="190"/>
      <c r="P612" s="190"/>
      <c r="R612" s="190"/>
      <c r="S612" s="190"/>
      <c r="T612" s="190"/>
      <c r="U612" s="190"/>
      <c r="V612" s="190"/>
      <c r="W612" s="190"/>
      <c r="X612" s="190"/>
      <c r="Y612" s="190"/>
      <c r="Z612" s="190"/>
      <c r="AA612" s="190"/>
      <c r="AB612" s="190"/>
    </row>
    <row r="613" spans="1:28" ht="15">
      <c r="A613" s="190"/>
      <c r="B613" s="190"/>
      <c r="C613" s="190"/>
      <c r="D613" s="190"/>
      <c r="E613" s="190"/>
      <c r="F613" s="190"/>
      <c r="G613" s="190"/>
      <c r="H613" s="190"/>
      <c r="I613" s="190"/>
      <c r="J613" s="190"/>
      <c r="K613" s="190"/>
      <c r="L613" s="190"/>
      <c r="M613" s="190"/>
      <c r="N613" s="190"/>
      <c r="O613" s="190"/>
      <c r="P613" s="190"/>
      <c r="R613" s="190"/>
      <c r="S613" s="190"/>
      <c r="T613" s="190"/>
      <c r="U613" s="190"/>
      <c r="V613" s="190"/>
      <c r="W613" s="190"/>
      <c r="X613" s="190"/>
      <c r="Y613" s="190"/>
      <c r="Z613" s="190"/>
      <c r="AA613" s="190"/>
      <c r="AB613" s="190"/>
    </row>
    <row r="614" spans="1:28" ht="15">
      <c r="A614" s="190"/>
      <c r="B614" s="190"/>
      <c r="C614" s="190"/>
      <c r="D614" s="190"/>
      <c r="E614" s="190"/>
      <c r="F614" s="190"/>
      <c r="G614" s="190"/>
      <c r="H614" s="190"/>
      <c r="I614" s="190"/>
      <c r="J614" s="190"/>
      <c r="K614" s="190"/>
      <c r="L614" s="190"/>
      <c r="M614" s="190"/>
      <c r="N614" s="190"/>
      <c r="O614" s="190"/>
      <c r="P614" s="190"/>
      <c r="R614" s="190"/>
      <c r="S614" s="190"/>
      <c r="T614" s="190"/>
      <c r="U614" s="190"/>
      <c r="V614" s="190"/>
      <c r="W614" s="190"/>
      <c r="X614" s="190"/>
      <c r="Y614" s="190"/>
      <c r="Z614" s="190"/>
      <c r="AA614" s="190"/>
      <c r="AB614" s="190"/>
    </row>
    <row r="615" spans="1:28" ht="15">
      <c r="A615" s="190"/>
      <c r="B615" s="190"/>
      <c r="C615" s="190"/>
      <c r="D615" s="190"/>
      <c r="E615" s="190"/>
      <c r="F615" s="190"/>
      <c r="G615" s="190"/>
      <c r="H615" s="190"/>
      <c r="I615" s="190"/>
      <c r="J615" s="190"/>
      <c r="K615" s="190"/>
      <c r="L615" s="190"/>
      <c r="M615" s="190"/>
      <c r="N615" s="190"/>
      <c r="O615" s="190"/>
      <c r="P615" s="190"/>
      <c r="R615" s="190"/>
      <c r="S615" s="190"/>
      <c r="T615" s="190"/>
      <c r="U615" s="190"/>
      <c r="V615" s="190"/>
      <c r="W615" s="190"/>
      <c r="X615" s="190"/>
      <c r="Y615" s="190"/>
      <c r="Z615" s="190"/>
      <c r="AA615" s="190"/>
      <c r="AB615" s="190"/>
    </row>
    <row r="616" spans="1:28" ht="15">
      <c r="A616" s="190"/>
      <c r="B616" s="190"/>
      <c r="C616" s="190"/>
      <c r="D616" s="190"/>
      <c r="E616" s="190"/>
      <c r="F616" s="190"/>
      <c r="G616" s="190"/>
      <c r="H616" s="190"/>
      <c r="I616" s="190"/>
      <c r="J616" s="190"/>
      <c r="K616" s="190"/>
      <c r="L616" s="190"/>
      <c r="M616" s="190"/>
      <c r="N616" s="190"/>
      <c r="O616" s="190"/>
      <c r="P616" s="190"/>
      <c r="R616" s="190"/>
      <c r="S616" s="190"/>
      <c r="T616" s="190"/>
      <c r="U616" s="190"/>
      <c r="V616" s="190"/>
      <c r="W616" s="190"/>
      <c r="X616" s="190"/>
      <c r="Y616" s="190"/>
      <c r="Z616" s="190"/>
      <c r="AA616" s="190"/>
      <c r="AB616" s="190"/>
    </row>
    <row r="617" spans="1:28" ht="15">
      <c r="A617" s="190"/>
      <c r="B617" s="190"/>
      <c r="C617" s="190"/>
      <c r="D617" s="190"/>
      <c r="E617" s="190"/>
      <c r="F617" s="190"/>
      <c r="G617" s="190"/>
      <c r="H617" s="190"/>
      <c r="I617" s="190"/>
      <c r="J617" s="190"/>
      <c r="K617" s="190"/>
      <c r="L617" s="190"/>
      <c r="M617" s="190"/>
      <c r="N617" s="190"/>
      <c r="O617" s="190"/>
      <c r="P617" s="190"/>
      <c r="R617" s="190"/>
      <c r="S617" s="190"/>
      <c r="T617" s="190"/>
      <c r="U617" s="190"/>
      <c r="V617" s="190"/>
      <c r="W617" s="190"/>
      <c r="X617" s="190"/>
      <c r="Y617" s="190"/>
      <c r="Z617" s="190"/>
      <c r="AA617" s="190"/>
      <c r="AB617" s="190"/>
    </row>
    <row r="618" spans="1:28" ht="15">
      <c r="A618" s="190"/>
      <c r="B618" s="190"/>
      <c r="C618" s="190"/>
      <c r="D618" s="190"/>
      <c r="E618" s="190"/>
      <c r="F618" s="190"/>
      <c r="G618" s="190"/>
      <c r="H618" s="190"/>
      <c r="I618" s="190"/>
      <c r="J618" s="190"/>
      <c r="K618" s="190"/>
      <c r="L618" s="190"/>
      <c r="M618" s="190"/>
      <c r="N618" s="190"/>
      <c r="O618" s="190"/>
      <c r="P618" s="190"/>
      <c r="R618" s="190"/>
      <c r="S618" s="190"/>
      <c r="T618" s="190"/>
      <c r="U618" s="190"/>
      <c r="V618" s="190"/>
      <c r="W618" s="190"/>
      <c r="X618" s="190"/>
      <c r="Y618" s="190"/>
      <c r="Z618" s="190"/>
      <c r="AA618" s="190"/>
      <c r="AB618" s="190"/>
    </row>
    <row r="619" spans="1:28" ht="15">
      <c r="A619" s="190"/>
      <c r="B619" s="190"/>
      <c r="C619" s="190"/>
      <c r="D619" s="190"/>
      <c r="E619" s="190"/>
      <c r="F619" s="190"/>
      <c r="G619" s="190"/>
      <c r="H619" s="190"/>
      <c r="I619" s="190"/>
      <c r="J619" s="190"/>
      <c r="K619" s="190"/>
      <c r="L619" s="190"/>
      <c r="M619" s="190"/>
      <c r="N619" s="190"/>
      <c r="O619" s="190"/>
      <c r="P619" s="190"/>
      <c r="R619" s="190"/>
      <c r="S619" s="190"/>
      <c r="T619" s="190"/>
      <c r="U619" s="190"/>
      <c r="V619" s="190"/>
      <c r="W619" s="190"/>
      <c r="X619" s="190"/>
      <c r="Y619" s="190"/>
      <c r="Z619" s="190"/>
      <c r="AA619" s="190"/>
      <c r="AB619" s="190"/>
    </row>
    <row r="620" spans="1:28" ht="15">
      <c r="A620" s="190"/>
      <c r="B620" s="190"/>
      <c r="C620" s="190"/>
      <c r="D620" s="190"/>
      <c r="E620" s="190"/>
      <c r="F620" s="190"/>
      <c r="G620" s="190"/>
      <c r="H620" s="190"/>
      <c r="I620" s="190"/>
      <c r="J620" s="190"/>
      <c r="K620" s="190"/>
      <c r="L620" s="190"/>
      <c r="M620" s="190"/>
      <c r="N620" s="190"/>
      <c r="O620" s="190"/>
      <c r="P620" s="190"/>
      <c r="R620" s="190"/>
      <c r="S620" s="190"/>
      <c r="T620" s="190"/>
      <c r="U620" s="190"/>
      <c r="V620" s="190"/>
      <c r="W620" s="190"/>
      <c r="X620" s="190"/>
      <c r="Y620" s="190"/>
      <c r="Z620" s="190"/>
      <c r="AA620" s="190"/>
      <c r="AB620" s="190"/>
    </row>
    <row r="621" spans="1:28" ht="15">
      <c r="A621" s="190"/>
      <c r="B621" s="190"/>
      <c r="C621" s="190"/>
      <c r="D621" s="190"/>
      <c r="E621" s="190"/>
      <c r="F621" s="190"/>
      <c r="G621" s="190"/>
      <c r="H621" s="190"/>
      <c r="I621" s="190"/>
      <c r="J621" s="190"/>
      <c r="K621" s="190"/>
      <c r="L621" s="190"/>
      <c r="M621" s="190"/>
      <c r="N621" s="190"/>
      <c r="O621" s="190"/>
      <c r="P621" s="190"/>
      <c r="R621" s="190"/>
      <c r="S621" s="190"/>
      <c r="T621" s="190"/>
      <c r="U621" s="190"/>
      <c r="V621" s="190"/>
      <c r="W621" s="190"/>
      <c r="X621" s="190"/>
      <c r="Y621" s="190"/>
      <c r="Z621" s="190"/>
      <c r="AA621" s="190"/>
      <c r="AB621" s="190"/>
    </row>
    <row r="622" spans="1:28" ht="15">
      <c r="A622" s="190"/>
      <c r="B622" s="190"/>
      <c r="C622" s="190"/>
      <c r="D622" s="190"/>
      <c r="E622" s="190"/>
      <c r="F622" s="190"/>
      <c r="G622" s="190"/>
      <c r="H622" s="190"/>
      <c r="I622" s="190"/>
      <c r="J622" s="190"/>
      <c r="K622" s="190"/>
      <c r="L622" s="190"/>
      <c r="M622" s="190"/>
      <c r="N622" s="190"/>
      <c r="O622" s="190"/>
      <c r="P622" s="190"/>
      <c r="R622" s="190"/>
      <c r="S622" s="190"/>
      <c r="T622" s="190"/>
      <c r="U622" s="190"/>
      <c r="V622" s="190"/>
      <c r="W622" s="190"/>
      <c r="X622" s="190"/>
      <c r="Y622" s="190"/>
      <c r="Z622" s="190"/>
      <c r="AA622" s="190"/>
      <c r="AB622" s="190"/>
    </row>
    <row r="623" spans="1:28" ht="15">
      <c r="A623" s="190"/>
      <c r="B623" s="190"/>
      <c r="C623" s="190"/>
      <c r="D623" s="190"/>
      <c r="E623" s="190"/>
      <c r="F623" s="190"/>
      <c r="G623" s="190"/>
      <c r="H623" s="190"/>
      <c r="I623" s="190"/>
      <c r="J623" s="190"/>
      <c r="K623" s="190"/>
      <c r="L623" s="190"/>
      <c r="M623" s="190"/>
      <c r="N623" s="190"/>
      <c r="O623" s="190"/>
      <c r="P623" s="190"/>
      <c r="R623" s="190"/>
      <c r="S623" s="190"/>
      <c r="T623" s="190"/>
      <c r="U623" s="190"/>
      <c r="V623" s="190"/>
      <c r="W623" s="190"/>
      <c r="X623" s="190"/>
      <c r="Y623" s="190"/>
      <c r="Z623" s="190"/>
      <c r="AA623" s="190"/>
      <c r="AB623" s="190"/>
    </row>
    <row r="624" spans="1:28" ht="15">
      <c r="A624" s="190"/>
      <c r="B624" s="190"/>
      <c r="C624" s="190"/>
      <c r="D624" s="190"/>
      <c r="E624" s="190"/>
      <c r="F624" s="190"/>
      <c r="G624" s="190"/>
      <c r="H624" s="190"/>
      <c r="I624" s="190"/>
      <c r="J624" s="190"/>
      <c r="K624" s="190"/>
      <c r="L624" s="190"/>
      <c r="M624" s="190"/>
      <c r="N624" s="190"/>
      <c r="O624" s="190"/>
      <c r="P624" s="190"/>
      <c r="R624" s="190"/>
      <c r="S624" s="190"/>
      <c r="T624" s="190"/>
      <c r="U624" s="190"/>
      <c r="V624" s="190"/>
      <c r="W624" s="190"/>
      <c r="X624" s="190"/>
      <c r="Y624" s="190"/>
      <c r="Z624" s="190"/>
      <c r="AA624" s="190"/>
      <c r="AB624" s="190"/>
    </row>
    <row r="625" spans="1:28" ht="15">
      <c r="A625" s="190"/>
      <c r="B625" s="190"/>
      <c r="C625" s="190"/>
      <c r="D625" s="190"/>
      <c r="E625" s="190"/>
      <c r="F625" s="190"/>
      <c r="G625" s="190"/>
      <c r="H625" s="190"/>
      <c r="I625" s="190"/>
      <c r="J625" s="190"/>
      <c r="K625" s="190"/>
      <c r="L625" s="190"/>
      <c r="M625" s="190"/>
      <c r="N625" s="190"/>
      <c r="O625" s="190"/>
      <c r="P625" s="190"/>
      <c r="R625" s="190"/>
      <c r="S625" s="190"/>
      <c r="T625" s="190"/>
      <c r="U625" s="190"/>
      <c r="V625" s="190"/>
      <c r="W625" s="190"/>
      <c r="X625" s="190"/>
      <c r="Y625" s="190"/>
      <c r="Z625" s="190"/>
      <c r="AA625" s="190"/>
      <c r="AB625" s="190"/>
    </row>
    <row r="626" spans="1:28" ht="15">
      <c r="A626" s="190"/>
      <c r="B626" s="190"/>
      <c r="C626" s="190"/>
      <c r="D626" s="190"/>
      <c r="E626" s="190"/>
      <c r="F626" s="190"/>
      <c r="G626" s="190"/>
      <c r="H626" s="190"/>
      <c r="I626" s="190"/>
      <c r="J626" s="190"/>
      <c r="K626" s="190"/>
      <c r="L626" s="190"/>
      <c r="M626" s="190"/>
      <c r="N626" s="190"/>
      <c r="O626" s="190"/>
      <c r="P626" s="190"/>
      <c r="R626" s="190"/>
      <c r="S626" s="190"/>
      <c r="T626" s="190"/>
      <c r="U626" s="190"/>
      <c r="V626" s="190"/>
      <c r="W626" s="190"/>
      <c r="X626" s="190"/>
      <c r="Y626" s="190"/>
      <c r="Z626" s="190"/>
      <c r="AA626" s="190"/>
      <c r="AB626" s="190"/>
    </row>
    <row r="627" spans="1:28" ht="15">
      <c r="A627" s="190"/>
      <c r="B627" s="190"/>
      <c r="C627" s="190"/>
      <c r="D627" s="190"/>
      <c r="E627" s="190"/>
      <c r="F627" s="190"/>
      <c r="G627" s="190"/>
      <c r="H627" s="190"/>
      <c r="I627" s="190"/>
      <c r="J627" s="190"/>
      <c r="K627" s="190"/>
      <c r="L627" s="190"/>
      <c r="M627" s="190"/>
      <c r="N627" s="190"/>
      <c r="O627" s="190"/>
      <c r="P627" s="190"/>
      <c r="R627" s="190"/>
      <c r="S627" s="190"/>
      <c r="T627" s="190"/>
      <c r="U627" s="190"/>
      <c r="V627" s="190"/>
      <c r="W627" s="190"/>
      <c r="X627" s="190"/>
      <c r="Y627" s="190"/>
      <c r="Z627" s="190"/>
      <c r="AA627" s="190"/>
      <c r="AB627" s="190"/>
    </row>
    <row r="628" spans="1:28" ht="15">
      <c r="A628" s="190"/>
      <c r="B628" s="190"/>
      <c r="C628" s="190"/>
      <c r="D628" s="190"/>
      <c r="E628" s="190"/>
      <c r="F628" s="190"/>
      <c r="G628" s="190"/>
      <c r="H628" s="190"/>
      <c r="I628" s="190"/>
      <c r="J628" s="190"/>
      <c r="K628" s="190"/>
      <c r="L628" s="190"/>
      <c r="M628" s="190"/>
      <c r="N628" s="190"/>
      <c r="O628" s="190"/>
      <c r="P628" s="190"/>
      <c r="R628" s="190"/>
      <c r="S628" s="190"/>
      <c r="T628" s="190"/>
      <c r="U628" s="190"/>
      <c r="V628" s="190"/>
      <c r="W628" s="190"/>
      <c r="X628" s="190"/>
      <c r="Y628" s="190"/>
      <c r="Z628" s="190"/>
      <c r="AA628" s="190"/>
      <c r="AB628" s="190"/>
    </row>
    <row r="629" spans="1:28" ht="15">
      <c r="A629" s="190"/>
      <c r="B629" s="190"/>
      <c r="C629" s="190"/>
      <c r="D629" s="190"/>
      <c r="E629" s="190"/>
      <c r="F629" s="190"/>
      <c r="G629" s="190"/>
      <c r="H629" s="190"/>
      <c r="I629" s="190"/>
      <c r="J629" s="190"/>
      <c r="K629" s="190"/>
      <c r="L629" s="190"/>
      <c r="M629" s="190"/>
      <c r="N629" s="190"/>
      <c r="O629" s="190"/>
      <c r="P629" s="190"/>
      <c r="R629" s="190"/>
      <c r="S629" s="190"/>
      <c r="T629" s="190"/>
      <c r="U629" s="190"/>
      <c r="V629" s="190"/>
      <c r="W629" s="190"/>
      <c r="X629" s="190"/>
      <c r="Y629" s="190"/>
      <c r="Z629" s="190"/>
      <c r="AA629" s="190"/>
      <c r="AB629" s="190"/>
    </row>
    <row r="630" spans="1:28" ht="15">
      <c r="A630" s="190"/>
      <c r="B630" s="190"/>
      <c r="C630" s="190"/>
      <c r="D630" s="190"/>
      <c r="E630" s="190"/>
      <c r="F630" s="190"/>
      <c r="G630" s="190"/>
      <c r="H630" s="190"/>
      <c r="I630" s="190"/>
      <c r="J630" s="190"/>
      <c r="K630" s="190"/>
      <c r="L630" s="190"/>
      <c r="M630" s="190"/>
      <c r="N630" s="190"/>
      <c r="O630" s="190"/>
      <c r="P630" s="190"/>
      <c r="R630" s="190"/>
      <c r="S630" s="190"/>
      <c r="T630" s="190"/>
      <c r="U630" s="190"/>
      <c r="V630" s="190"/>
      <c r="W630" s="190"/>
      <c r="X630" s="190"/>
      <c r="Y630" s="190"/>
      <c r="Z630" s="190"/>
      <c r="AA630" s="190"/>
      <c r="AB630" s="190"/>
    </row>
    <row r="631" spans="1:28" ht="15">
      <c r="A631" s="190"/>
      <c r="B631" s="190"/>
      <c r="C631" s="190"/>
      <c r="D631" s="190"/>
      <c r="E631" s="190"/>
      <c r="F631" s="190"/>
      <c r="G631" s="190"/>
      <c r="H631" s="190"/>
      <c r="I631" s="190"/>
      <c r="J631" s="190"/>
      <c r="K631" s="190"/>
      <c r="L631" s="190"/>
      <c r="M631" s="190"/>
      <c r="N631" s="190"/>
      <c r="O631" s="190"/>
      <c r="P631" s="190"/>
      <c r="R631" s="190"/>
      <c r="S631" s="190"/>
      <c r="T631" s="190"/>
      <c r="U631" s="190"/>
      <c r="V631" s="190"/>
      <c r="W631" s="190"/>
      <c r="X631" s="190"/>
      <c r="Y631" s="190"/>
      <c r="Z631" s="190"/>
      <c r="AA631" s="190"/>
      <c r="AB631" s="190"/>
    </row>
    <row r="632" spans="1:28" ht="15">
      <c r="A632" s="190"/>
      <c r="B632" s="190"/>
      <c r="C632" s="190"/>
      <c r="D632" s="190"/>
      <c r="E632" s="190"/>
      <c r="F632" s="190"/>
      <c r="G632" s="190"/>
      <c r="H632" s="190"/>
      <c r="I632" s="190"/>
      <c r="J632" s="190"/>
      <c r="K632" s="190"/>
      <c r="L632" s="190"/>
      <c r="M632" s="190"/>
      <c r="N632" s="190"/>
      <c r="O632" s="190"/>
      <c r="P632" s="190"/>
      <c r="R632" s="190"/>
      <c r="S632" s="190"/>
      <c r="T632" s="190"/>
      <c r="U632" s="190"/>
      <c r="V632" s="190"/>
      <c r="W632" s="190"/>
      <c r="X632" s="190"/>
      <c r="Y632" s="190"/>
      <c r="Z632" s="190"/>
      <c r="AA632" s="190"/>
      <c r="AB632" s="190"/>
    </row>
    <row r="633" spans="1:28" ht="15">
      <c r="A633" s="190"/>
      <c r="B633" s="190"/>
      <c r="C633" s="190"/>
      <c r="D633" s="190"/>
      <c r="E633" s="190"/>
      <c r="F633" s="190"/>
      <c r="G633" s="190"/>
      <c r="H633" s="190"/>
      <c r="I633" s="190"/>
      <c r="J633" s="190"/>
      <c r="K633" s="190"/>
      <c r="L633" s="190"/>
      <c r="M633" s="190"/>
      <c r="N633" s="190"/>
      <c r="O633" s="190"/>
      <c r="P633" s="190"/>
      <c r="R633" s="190"/>
      <c r="S633" s="190"/>
      <c r="T633" s="190"/>
      <c r="U633" s="190"/>
      <c r="V633" s="190"/>
      <c r="W633" s="190"/>
      <c r="X633" s="190"/>
      <c r="Y633" s="190"/>
      <c r="Z633" s="190"/>
      <c r="AA633" s="190"/>
      <c r="AB633" s="190"/>
    </row>
    <row r="634" spans="1:28" ht="15">
      <c r="A634" s="190"/>
      <c r="B634" s="190"/>
      <c r="C634" s="190"/>
      <c r="D634" s="190"/>
      <c r="E634" s="190"/>
      <c r="F634" s="190"/>
      <c r="G634" s="190"/>
      <c r="H634" s="190"/>
      <c r="I634" s="190"/>
      <c r="J634" s="190"/>
      <c r="K634" s="190"/>
      <c r="L634" s="190"/>
      <c r="M634" s="190"/>
      <c r="N634" s="190"/>
      <c r="O634" s="190"/>
      <c r="P634" s="190"/>
      <c r="R634" s="190"/>
      <c r="S634" s="190"/>
      <c r="T634" s="190"/>
      <c r="U634" s="190"/>
      <c r="V634" s="190"/>
      <c r="W634" s="190"/>
      <c r="X634" s="190"/>
      <c r="Y634" s="190"/>
      <c r="Z634" s="190"/>
      <c r="AA634" s="190"/>
      <c r="AB634" s="190"/>
    </row>
    <row r="635" spans="1:28" ht="15">
      <c r="A635" s="190"/>
      <c r="B635" s="190"/>
      <c r="C635" s="190"/>
      <c r="D635" s="190"/>
      <c r="E635" s="190"/>
      <c r="F635" s="190"/>
      <c r="G635" s="190"/>
      <c r="H635" s="190"/>
      <c r="I635" s="190"/>
      <c r="J635" s="190"/>
      <c r="K635" s="190"/>
      <c r="L635" s="190"/>
      <c r="M635" s="190"/>
      <c r="N635" s="190"/>
      <c r="O635" s="190"/>
      <c r="P635" s="190"/>
      <c r="R635" s="190"/>
      <c r="S635" s="190"/>
      <c r="T635" s="190"/>
      <c r="U635" s="190"/>
      <c r="V635" s="190"/>
      <c r="W635" s="190"/>
      <c r="X635" s="190"/>
      <c r="Y635" s="190"/>
      <c r="Z635" s="190"/>
      <c r="AA635" s="190"/>
      <c r="AB635" s="190"/>
    </row>
    <row r="636" spans="1:28" ht="15">
      <c r="A636" s="190"/>
      <c r="B636" s="190"/>
      <c r="C636" s="190"/>
      <c r="D636" s="190"/>
      <c r="E636" s="190"/>
      <c r="F636" s="190"/>
      <c r="G636" s="190"/>
      <c r="H636" s="190"/>
      <c r="I636" s="190"/>
      <c r="J636" s="190"/>
      <c r="K636" s="190"/>
      <c r="L636" s="190"/>
      <c r="M636" s="190"/>
      <c r="N636" s="190"/>
      <c r="O636" s="190"/>
      <c r="P636" s="190"/>
      <c r="R636" s="190"/>
      <c r="S636" s="190"/>
      <c r="T636" s="190"/>
      <c r="U636" s="190"/>
      <c r="V636" s="190"/>
      <c r="W636" s="190"/>
      <c r="X636" s="190"/>
      <c r="Y636" s="190"/>
      <c r="Z636" s="190"/>
      <c r="AA636" s="190"/>
      <c r="AB636" s="190"/>
    </row>
    <row r="637" spans="1:28" ht="15">
      <c r="A637" s="190"/>
      <c r="B637" s="190"/>
      <c r="C637" s="190"/>
      <c r="D637" s="190"/>
      <c r="E637" s="190"/>
      <c r="F637" s="190"/>
      <c r="G637" s="190"/>
      <c r="H637" s="190"/>
      <c r="I637" s="190"/>
      <c r="J637" s="190"/>
      <c r="K637" s="190"/>
      <c r="L637" s="190"/>
      <c r="M637" s="190"/>
      <c r="N637" s="190"/>
      <c r="O637" s="190"/>
      <c r="P637" s="190"/>
      <c r="R637" s="190"/>
      <c r="S637" s="190"/>
      <c r="T637" s="190"/>
      <c r="U637" s="190"/>
      <c r="V637" s="190"/>
      <c r="W637" s="190"/>
      <c r="X637" s="190"/>
      <c r="Y637" s="190"/>
      <c r="Z637" s="190"/>
      <c r="AA637" s="190"/>
      <c r="AB637" s="190"/>
    </row>
    <row r="638" spans="1:28" ht="15">
      <c r="A638" s="190"/>
      <c r="B638" s="190"/>
      <c r="C638" s="190"/>
      <c r="D638" s="190"/>
      <c r="E638" s="190"/>
      <c r="F638" s="190"/>
      <c r="G638" s="190"/>
      <c r="H638" s="190"/>
      <c r="I638" s="190"/>
      <c r="J638" s="190"/>
      <c r="K638" s="190"/>
      <c r="L638" s="190"/>
      <c r="M638" s="190"/>
      <c r="N638" s="190"/>
      <c r="O638" s="190"/>
      <c r="P638" s="190"/>
      <c r="R638" s="190"/>
      <c r="S638" s="190"/>
      <c r="T638" s="190"/>
      <c r="U638" s="190"/>
      <c r="V638" s="190"/>
      <c r="W638" s="190"/>
      <c r="X638" s="190"/>
      <c r="Y638" s="190"/>
      <c r="Z638" s="190"/>
      <c r="AA638" s="190"/>
      <c r="AB638" s="190"/>
    </row>
    <row r="639" spans="1:28" ht="15">
      <c r="A639" s="190"/>
      <c r="B639" s="190"/>
      <c r="C639" s="190"/>
      <c r="D639" s="190"/>
      <c r="E639" s="190"/>
      <c r="F639" s="190"/>
      <c r="G639" s="190"/>
      <c r="H639" s="190"/>
      <c r="I639" s="190"/>
      <c r="J639" s="190"/>
      <c r="K639" s="190"/>
      <c r="L639" s="190"/>
      <c r="M639" s="190"/>
      <c r="N639" s="190"/>
      <c r="O639" s="190"/>
      <c r="P639" s="190"/>
      <c r="R639" s="190"/>
      <c r="S639" s="190"/>
      <c r="T639" s="190"/>
      <c r="U639" s="190"/>
      <c r="V639" s="190"/>
      <c r="W639" s="190"/>
      <c r="X639" s="190"/>
      <c r="Y639" s="190"/>
      <c r="Z639" s="190"/>
      <c r="AA639" s="190"/>
      <c r="AB639" s="190"/>
    </row>
    <row r="640" spans="1:28" ht="15">
      <c r="A640" s="190"/>
      <c r="B640" s="190"/>
      <c r="C640" s="190"/>
      <c r="D640" s="190"/>
      <c r="E640" s="190"/>
      <c r="F640" s="190"/>
      <c r="G640" s="190"/>
      <c r="H640" s="190"/>
      <c r="I640" s="190"/>
      <c r="J640" s="190"/>
      <c r="K640" s="190"/>
      <c r="L640" s="190"/>
      <c r="M640" s="190"/>
      <c r="N640" s="190"/>
      <c r="O640" s="190"/>
      <c r="P640" s="190"/>
      <c r="R640" s="190"/>
      <c r="S640" s="190"/>
      <c r="T640" s="190"/>
      <c r="U640" s="190"/>
      <c r="V640" s="190"/>
      <c r="W640" s="190"/>
      <c r="X640" s="190"/>
      <c r="Y640" s="190"/>
      <c r="Z640" s="190"/>
      <c r="AA640" s="190"/>
      <c r="AB640" s="190"/>
    </row>
    <row r="641" spans="1:28" ht="15">
      <c r="A641" s="190"/>
      <c r="B641" s="190"/>
      <c r="C641" s="190"/>
      <c r="D641" s="190"/>
      <c r="E641" s="190"/>
      <c r="F641" s="190"/>
      <c r="G641" s="190"/>
      <c r="H641" s="190"/>
      <c r="I641" s="190"/>
      <c r="J641" s="190"/>
      <c r="K641" s="190"/>
      <c r="L641" s="190"/>
      <c r="M641" s="190"/>
      <c r="N641" s="190"/>
      <c r="O641" s="190"/>
      <c r="P641" s="190"/>
      <c r="R641" s="190"/>
      <c r="S641" s="190"/>
      <c r="T641" s="190"/>
      <c r="U641" s="190"/>
      <c r="V641" s="190"/>
      <c r="W641" s="190"/>
      <c r="X641" s="190"/>
      <c r="Y641" s="190"/>
      <c r="Z641" s="190"/>
      <c r="AA641" s="190"/>
      <c r="AB641" s="190"/>
    </row>
    <row r="642" spans="1:28" ht="15">
      <c r="A642" s="190"/>
      <c r="B642" s="190"/>
      <c r="C642" s="190"/>
      <c r="D642" s="190"/>
      <c r="E642" s="190"/>
      <c r="F642" s="190"/>
      <c r="G642" s="190"/>
      <c r="H642" s="190"/>
      <c r="I642" s="190"/>
      <c r="J642" s="190"/>
      <c r="K642" s="190"/>
      <c r="L642" s="190"/>
      <c r="M642" s="190"/>
      <c r="N642" s="190"/>
      <c r="O642" s="190"/>
      <c r="P642" s="190"/>
      <c r="R642" s="190"/>
      <c r="S642" s="190"/>
      <c r="T642" s="190"/>
      <c r="U642" s="190"/>
      <c r="V642" s="190"/>
      <c r="W642" s="190"/>
      <c r="X642" s="190"/>
      <c r="Y642" s="190"/>
      <c r="Z642" s="190"/>
      <c r="AA642" s="190"/>
      <c r="AB642" s="190"/>
    </row>
    <row r="643" spans="1:28" ht="15">
      <c r="A643" s="190"/>
      <c r="B643" s="190"/>
      <c r="C643" s="190"/>
      <c r="D643" s="190"/>
      <c r="E643" s="190"/>
      <c r="F643" s="190"/>
      <c r="G643" s="190"/>
      <c r="H643" s="190"/>
      <c r="I643" s="190"/>
      <c r="J643" s="190"/>
      <c r="K643" s="190"/>
      <c r="L643" s="190"/>
      <c r="M643" s="190"/>
      <c r="N643" s="190"/>
      <c r="O643" s="190"/>
      <c r="P643" s="190"/>
      <c r="R643" s="190"/>
      <c r="S643" s="190"/>
      <c r="T643" s="190"/>
      <c r="U643" s="190"/>
      <c r="V643" s="190"/>
      <c r="W643" s="190"/>
      <c r="X643" s="190"/>
      <c r="Y643" s="190"/>
      <c r="Z643" s="190"/>
      <c r="AA643" s="190"/>
      <c r="AB643" s="190"/>
    </row>
    <row r="644" spans="1:28" ht="15">
      <c r="A644" s="190"/>
      <c r="B644" s="190"/>
      <c r="C644" s="190"/>
      <c r="D644" s="190"/>
      <c r="E644" s="190"/>
      <c r="F644" s="190"/>
      <c r="G644" s="190"/>
      <c r="H644" s="190"/>
      <c r="I644" s="190"/>
      <c r="J644" s="190"/>
      <c r="K644" s="190"/>
      <c r="L644" s="190"/>
      <c r="M644" s="190"/>
      <c r="N644" s="190"/>
      <c r="O644" s="190"/>
      <c r="P644" s="190"/>
      <c r="R644" s="190"/>
      <c r="S644" s="190"/>
      <c r="T644" s="190"/>
      <c r="U644" s="190"/>
      <c r="V644" s="190"/>
      <c r="W644" s="190"/>
      <c r="X644" s="190"/>
      <c r="Y644" s="190"/>
      <c r="Z644" s="190"/>
      <c r="AA644" s="190"/>
      <c r="AB644" s="190"/>
    </row>
    <row r="645" spans="1:28" ht="15">
      <c r="A645" s="190"/>
      <c r="B645" s="190"/>
      <c r="C645" s="190"/>
      <c r="D645" s="190"/>
      <c r="E645" s="190"/>
      <c r="F645" s="190"/>
      <c r="G645" s="190"/>
      <c r="H645" s="190"/>
      <c r="I645" s="190"/>
      <c r="J645" s="190"/>
      <c r="K645" s="190"/>
      <c r="L645" s="190"/>
      <c r="M645" s="190"/>
      <c r="N645" s="190"/>
      <c r="O645" s="190"/>
      <c r="P645" s="190"/>
      <c r="R645" s="190"/>
      <c r="S645" s="190"/>
      <c r="T645" s="190"/>
      <c r="U645" s="190"/>
      <c r="V645" s="190"/>
      <c r="W645" s="190"/>
      <c r="X645" s="190"/>
      <c r="Y645" s="190"/>
      <c r="Z645" s="190"/>
      <c r="AA645" s="190"/>
      <c r="AB645" s="190"/>
    </row>
    <row r="646" spans="1:28" ht="15">
      <c r="A646" s="190"/>
      <c r="B646" s="190"/>
      <c r="C646" s="190"/>
      <c r="D646" s="190"/>
      <c r="E646" s="190"/>
      <c r="F646" s="190"/>
      <c r="G646" s="190"/>
      <c r="H646" s="190"/>
      <c r="I646" s="190"/>
      <c r="J646" s="190"/>
      <c r="K646" s="190"/>
      <c r="L646" s="190"/>
      <c r="M646" s="190"/>
      <c r="N646" s="190"/>
      <c r="O646" s="190"/>
      <c r="P646" s="190"/>
      <c r="R646" s="190"/>
      <c r="S646" s="190"/>
      <c r="T646" s="190"/>
      <c r="U646" s="190"/>
      <c r="V646" s="190"/>
      <c r="W646" s="190"/>
      <c r="X646" s="190"/>
      <c r="Y646" s="190"/>
      <c r="Z646" s="190"/>
      <c r="AA646" s="190"/>
      <c r="AB646" s="190"/>
    </row>
    <row r="647" spans="1:28" ht="15">
      <c r="A647" s="190"/>
      <c r="B647" s="190"/>
      <c r="C647" s="190"/>
      <c r="D647" s="190"/>
      <c r="E647" s="190"/>
      <c r="F647" s="190"/>
      <c r="G647" s="190"/>
      <c r="H647" s="190"/>
      <c r="I647" s="190"/>
      <c r="J647" s="190"/>
      <c r="K647" s="190"/>
      <c r="L647" s="190"/>
      <c r="M647" s="190"/>
      <c r="N647" s="190"/>
      <c r="O647" s="190"/>
      <c r="P647" s="190"/>
      <c r="R647" s="190"/>
      <c r="S647" s="190"/>
      <c r="T647" s="190"/>
      <c r="U647" s="190"/>
      <c r="V647" s="190"/>
      <c r="W647" s="190"/>
      <c r="X647" s="190"/>
      <c r="Y647" s="190"/>
      <c r="Z647" s="190"/>
      <c r="AA647" s="190"/>
      <c r="AB647" s="190"/>
    </row>
    <row r="648" spans="1:28" ht="15">
      <c r="A648" s="190"/>
      <c r="B648" s="190"/>
      <c r="C648" s="190"/>
      <c r="D648" s="190"/>
      <c r="E648" s="190"/>
      <c r="F648" s="190"/>
      <c r="G648" s="190"/>
      <c r="H648" s="190"/>
      <c r="I648" s="190"/>
      <c r="J648" s="190"/>
      <c r="K648" s="190"/>
      <c r="L648" s="190"/>
      <c r="M648" s="190"/>
      <c r="N648" s="190"/>
      <c r="O648" s="190"/>
      <c r="P648" s="190"/>
      <c r="R648" s="190"/>
      <c r="S648" s="190"/>
      <c r="T648" s="190"/>
      <c r="U648" s="190"/>
      <c r="V648" s="190"/>
      <c r="W648" s="190"/>
      <c r="X648" s="190"/>
      <c r="Y648" s="190"/>
      <c r="Z648" s="190"/>
      <c r="AA648" s="190"/>
      <c r="AB648" s="190"/>
    </row>
    <row r="649" spans="1:28" ht="15">
      <c r="A649" s="190"/>
      <c r="B649" s="190"/>
      <c r="C649" s="190"/>
      <c r="D649" s="190"/>
      <c r="E649" s="190"/>
      <c r="F649" s="190"/>
      <c r="G649" s="190"/>
      <c r="H649" s="190"/>
      <c r="I649" s="190"/>
      <c r="J649" s="190"/>
      <c r="K649" s="190"/>
      <c r="L649" s="190"/>
      <c r="M649" s="190"/>
      <c r="N649" s="190"/>
      <c r="O649" s="190"/>
      <c r="P649" s="190"/>
      <c r="R649" s="190"/>
      <c r="S649" s="190"/>
      <c r="T649" s="190"/>
      <c r="U649" s="190"/>
      <c r="V649" s="190"/>
      <c r="W649" s="190"/>
      <c r="X649" s="190"/>
      <c r="Y649" s="190"/>
      <c r="Z649" s="190"/>
      <c r="AA649" s="190"/>
      <c r="AB649" s="190"/>
    </row>
    <row r="650" spans="1:28" ht="15">
      <c r="A650" s="190"/>
      <c r="B650" s="190"/>
      <c r="C650" s="190"/>
      <c r="D650" s="190"/>
      <c r="E650" s="190"/>
      <c r="F650" s="190"/>
      <c r="G650" s="190"/>
      <c r="H650" s="190"/>
      <c r="I650" s="190"/>
      <c r="J650" s="190"/>
      <c r="K650" s="190"/>
      <c r="L650" s="190"/>
      <c r="M650" s="190"/>
      <c r="N650" s="190"/>
      <c r="O650" s="190"/>
      <c r="P650" s="190"/>
      <c r="R650" s="190"/>
      <c r="S650" s="190"/>
      <c r="T650" s="190"/>
      <c r="U650" s="190"/>
      <c r="V650" s="190"/>
      <c r="W650" s="190"/>
      <c r="X650" s="190"/>
      <c r="Y650" s="190"/>
      <c r="Z650" s="190"/>
      <c r="AA650" s="190"/>
      <c r="AB650" s="190"/>
    </row>
    <row r="651" spans="1:28" ht="15">
      <c r="A651" s="190"/>
      <c r="B651" s="190"/>
      <c r="C651" s="190"/>
      <c r="D651" s="190"/>
      <c r="E651" s="190"/>
      <c r="F651" s="190"/>
      <c r="G651" s="190"/>
      <c r="H651" s="190"/>
      <c r="I651" s="190"/>
      <c r="J651" s="190"/>
      <c r="K651" s="190"/>
      <c r="L651" s="190"/>
      <c r="M651" s="190"/>
      <c r="N651" s="190"/>
      <c r="O651" s="190"/>
      <c r="P651" s="190"/>
      <c r="R651" s="190"/>
      <c r="S651" s="190"/>
      <c r="T651" s="190"/>
      <c r="U651" s="190"/>
      <c r="V651" s="190"/>
      <c r="W651" s="190"/>
      <c r="X651" s="190"/>
      <c r="Y651" s="190"/>
      <c r="Z651" s="190"/>
      <c r="AA651" s="190"/>
      <c r="AB651" s="190"/>
    </row>
    <row r="652" spans="1:28" ht="15">
      <c r="A652" s="190"/>
      <c r="B652" s="190"/>
      <c r="C652" s="190"/>
      <c r="D652" s="190"/>
      <c r="E652" s="190"/>
      <c r="F652" s="190"/>
      <c r="G652" s="190"/>
      <c r="H652" s="190"/>
      <c r="I652" s="190"/>
      <c r="J652" s="190"/>
      <c r="K652" s="190"/>
      <c r="L652" s="190"/>
      <c r="M652" s="190"/>
      <c r="N652" s="190"/>
      <c r="O652" s="190"/>
      <c r="P652" s="190"/>
      <c r="R652" s="190"/>
      <c r="S652" s="190"/>
      <c r="T652" s="190"/>
      <c r="U652" s="190"/>
      <c r="V652" s="190"/>
      <c r="W652" s="190"/>
      <c r="X652" s="190"/>
      <c r="Y652" s="190"/>
      <c r="Z652" s="190"/>
      <c r="AA652" s="190"/>
      <c r="AB652" s="190"/>
    </row>
    <row r="653" spans="1:28" ht="15">
      <c r="A653" s="190"/>
      <c r="B653" s="190"/>
      <c r="C653" s="190"/>
      <c r="D653" s="190"/>
      <c r="E653" s="190"/>
      <c r="F653" s="190"/>
      <c r="G653" s="190"/>
      <c r="H653" s="190"/>
      <c r="I653" s="190"/>
      <c r="J653" s="190"/>
      <c r="K653" s="190"/>
      <c r="L653" s="190"/>
      <c r="M653" s="190"/>
      <c r="N653" s="190"/>
      <c r="O653" s="190"/>
      <c r="P653" s="190"/>
      <c r="R653" s="190"/>
      <c r="S653" s="190"/>
      <c r="T653" s="190"/>
      <c r="U653" s="190"/>
      <c r="V653" s="190"/>
      <c r="W653" s="190"/>
      <c r="X653" s="190"/>
      <c r="Y653" s="190"/>
      <c r="Z653" s="190"/>
      <c r="AA653" s="190"/>
      <c r="AB653" s="190"/>
    </row>
    <row r="654" spans="1:28" ht="15">
      <c r="A654" s="190"/>
      <c r="B654" s="190"/>
      <c r="C654" s="190"/>
      <c r="D654" s="190"/>
      <c r="E654" s="190"/>
      <c r="F654" s="190"/>
      <c r="G654" s="190"/>
      <c r="H654" s="190"/>
      <c r="I654" s="190"/>
      <c r="J654" s="190"/>
      <c r="K654" s="190"/>
      <c r="L654" s="190"/>
      <c r="M654" s="190"/>
      <c r="N654" s="190"/>
      <c r="O654" s="190"/>
      <c r="P654" s="190"/>
      <c r="R654" s="190"/>
      <c r="S654" s="190"/>
      <c r="T654" s="190"/>
      <c r="U654" s="190"/>
      <c r="V654" s="190"/>
      <c r="W654" s="190"/>
      <c r="X654" s="190"/>
      <c r="Y654" s="190"/>
      <c r="Z654" s="190"/>
      <c r="AA654" s="190"/>
      <c r="AB654" s="190"/>
    </row>
    <row r="655" spans="1:28" ht="15">
      <c r="A655" s="190"/>
      <c r="B655" s="190"/>
      <c r="C655" s="190"/>
      <c r="D655" s="190"/>
      <c r="E655" s="190"/>
      <c r="F655" s="190"/>
      <c r="G655" s="190"/>
      <c r="H655" s="190"/>
      <c r="I655" s="190"/>
      <c r="J655" s="190"/>
      <c r="K655" s="190"/>
      <c r="L655" s="190"/>
      <c r="M655" s="190"/>
      <c r="N655" s="190"/>
      <c r="O655" s="190"/>
      <c r="P655" s="190"/>
      <c r="R655" s="190"/>
      <c r="S655" s="190"/>
      <c r="T655" s="190"/>
      <c r="U655" s="190"/>
      <c r="V655" s="190"/>
      <c r="W655" s="190"/>
      <c r="X655" s="190"/>
      <c r="Y655" s="190"/>
      <c r="Z655" s="190"/>
      <c r="AA655" s="190"/>
      <c r="AB655" s="190"/>
    </row>
    <row r="656" spans="1:28" ht="15">
      <c r="A656" s="190"/>
      <c r="B656" s="190"/>
      <c r="C656" s="190"/>
      <c r="D656" s="190"/>
      <c r="E656" s="190"/>
      <c r="F656" s="190"/>
      <c r="G656" s="190"/>
      <c r="H656" s="190"/>
      <c r="I656" s="190"/>
      <c r="J656" s="190"/>
      <c r="K656" s="190"/>
      <c r="L656" s="190"/>
      <c r="M656" s="190"/>
      <c r="N656" s="190"/>
      <c r="O656" s="190"/>
      <c r="P656" s="190"/>
      <c r="R656" s="190"/>
      <c r="S656" s="190"/>
      <c r="T656" s="190"/>
      <c r="U656" s="190"/>
      <c r="V656" s="190"/>
      <c r="W656" s="190"/>
      <c r="X656" s="190"/>
      <c r="Y656" s="190"/>
      <c r="Z656" s="190"/>
      <c r="AA656" s="190"/>
      <c r="AB656" s="190"/>
    </row>
    <row r="657" spans="1:28" ht="15">
      <c r="A657" s="190"/>
      <c r="B657" s="190"/>
      <c r="C657" s="190"/>
      <c r="D657" s="190"/>
      <c r="E657" s="190"/>
      <c r="F657" s="190"/>
      <c r="G657" s="190"/>
      <c r="H657" s="190"/>
      <c r="I657" s="190"/>
      <c r="J657" s="190"/>
      <c r="K657" s="190"/>
      <c r="L657" s="190"/>
      <c r="M657" s="190"/>
      <c r="N657" s="190"/>
      <c r="O657" s="190"/>
      <c r="P657" s="190"/>
      <c r="R657" s="190"/>
      <c r="S657" s="190"/>
      <c r="T657" s="190"/>
      <c r="U657" s="190"/>
      <c r="V657" s="190"/>
      <c r="W657" s="190"/>
      <c r="X657" s="190"/>
      <c r="Y657" s="190"/>
      <c r="Z657" s="190"/>
      <c r="AA657" s="190"/>
      <c r="AB657" s="190"/>
    </row>
    <row r="658" spans="1:28" ht="15">
      <c r="A658" s="190"/>
      <c r="B658" s="190"/>
      <c r="C658" s="190"/>
      <c r="D658" s="190"/>
      <c r="E658" s="190"/>
      <c r="F658" s="190"/>
      <c r="G658" s="190"/>
      <c r="H658" s="190"/>
      <c r="I658" s="190"/>
      <c r="J658" s="190"/>
      <c r="K658" s="190"/>
      <c r="L658" s="190"/>
      <c r="M658" s="190"/>
      <c r="N658" s="190"/>
      <c r="O658" s="190"/>
      <c r="P658" s="190"/>
      <c r="R658" s="190"/>
      <c r="S658" s="190"/>
      <c r="T658" s="190"/>
      <c r="U658" s="190"/>
      <c r="V658" s="190"/>
      <c r="W658" s="190"/>
      <c r="X658" s="190"/>
      <c r="Y658" s="190"/>
      <c r="Z658" s="190"/>
      <c r="AA658" s="190"/>
      <c r="AB658" s="190"/>
    </row>
    <row r="659" spans="1:28" ht="15">
      <c r="A659" s="190"/>
      <c r="B659" s="190"/>
      <c r="C659" s="190"/>
      <c r="D659" s="190"/>
      <c r="E659" s="190"/>
      <c r="F659" s="190"/>
      <c r="G659" s="190"/>
      <c r="H659" s="190"/>
      <c r="I659" s="190"/>
      <c r="J659" s="190"/>
      <c r="K659" s="190"/>
      <c r="L659" s="190"/>
      <c r="M659" s="190"/>
      <c r="N659" s="190"/>
      <c r="O659" s="190"/>
      <c r="P659" s="190"/>
      <c r="R659" s="190"/>
      <c r="S659" s="190"/>
      <c r="T659" s="190"/>
      <c r="U659" s="190"/>
      <c r="V659" s="190"/>
      <c r="W659" s="190"/>
      <c r="X659" s="190"/>
      <c r="Y659" s="190"/>
      <c r="Z659" s="190"/>
      <c r="AA659" s="190"/>
      <c r="AB659" s="190"/>
    </row>
    <row r="660" spans="1:28" ht="15">
      <c r="A660" s="190"/>
      <c r="B660" s="190"/>
      <c r="C660" s="190"/>
      <c r="D660" s="190"/>
      <c r="E660" s="190"/>
      <c r="F660" s="190"/>
      <c r="G660" s="190"/>
      <c r="H660" s="190"/>
      <c r="I660" s="190"/>
      <c r="J660" s="190"/>
      <c r="K660" s="190"/>
      <c r="L660" s="190"/>
      <c r="M660" s="190"/>
      <c r="N660" s="190"/>
      <c r="O660" s="190"/>
      <c r="P660" s="190"/>
      <c r="R660" s="190"/>
      <c r="S660" s="190"/>
      <c r="T660" s="190"/>
      <c r="U660" s="190"/>
      <c r="V660" s="190"/>
      <c r="W660" s="190"/>
      <c r="X660" s="190"/>
      <c r="Y660" s="190"/>
      <c r="Z660" s="190"/>
      <c r="AA660" s="190"/>
      <c r="AB660" s="190"/>
    </row>
    <row r="661" spans="1:28" ht="15">
      <c r="A661" s="190"/>
      <c r="B661" s="190"/>
      <c r="C661" s="190"/>
      <c r="D661" s="190"/>
      <c r="E661" s="190"/>
      <c r="F661" s="190"/>
      <c r="G661" s="190"/>
      <c r="H661" s="190"/>
      <c r="I661" s="190"/>
      <c r="J661" s="190"/>
      <c r="K661" s="190"/>
      <c r="L661" s="190"/>
      <c r="M661" s="190"/>
      <c r="N661" s="190"/>
      <c r="O661" s="190"/>
      <c r="P661" s="190"/>
      <c r="R661" s="190"/>
      <c r="S661" s="190"/>
      <c r="T661" s="190"/>
      <c r="U661" s="190"/>
      <c r="V661" s="190"/>
      <c r="W661" s="190"/>
      <c r="X661" s="190"/>
      <c r="Y661" s="190"/>
      <c r="Z661" s="190"/>
      <c r="AA661" s="190"/>
      <c r="AB661" s="190"/>
    </row>
    <row r="662" spans="1:28" ht="15">
      <c r="A662" s="190"/>
      <c r="B662" s="190"/>
      <c r="C662" s="190"/>
      <c r="D662" s="190"/>
      <c r="E662" s="190"/>
      <c r="F662" s="190"/>
      <c r="G662" s="190"/>
      <c r="H662" s="190"/>
      <c r="I662" s="190"/>
      <c r="J662" s="190"/>
      <c r="K662" s="190"/>
      <c r="L662" s="190"/>
      <c r="M662" s="190"/>
      <c r="N662" s="190"/>
      <c r="O662" s="190"/>
      <c r="P662" s="190"/>
      <c r="R662" s="190"/>
      <c r="S662" s="190"/>
      <c r="T662" s="190"/>
      <c r="U662" s="190"/>
      <c r="V662" s="190"/>
      <c r="W662" s="190"/>
      <c r="X662" s="190"/>
      <c r="Y662" s="190"/>
      <c r="Z662" s="190"/>
      <c r="AA662" s="190"/>
      <c r="AB662" s="190"/>
    </row>
    <row r="663" spans="1:28" ht="15">
      <c r="A663" s="190"/>
      <c r="B663" s="190"/>
      <c r="C663" s="190"/>
      <c r="D663" s="190"/>
      <c r="E663" s="190"/>
      <c r="F663" s="190"/>
      <c r="G663" s="190"/>
      <c r="H663" s="190"/>
      <c r="I663" s="190"/>
      <c r="J663" s="190"/>
      <c r="K663" s="190"/>
      <c r="L663" s="190"/>
      <c r="M663" s="190"/>
      <c r="N663" s="190"/>
      <c r="O663" s="190"/>
      <c r="P663" s="190"/>
      <c r="R663" s="190"/>
      <c r="S663" s="190"/>
      <c r="T663" s="190"/>
      <c r="U663" s="190"/>
      <c r="V663" s="190"/>
      <c r="W663" s="190"/>
      <c r="X663" s="190"/>
      <c r="Y663" s="190"/>
      <c r="Z663" s="190"/>
      <c r="AA663" s="190"/>
      <c r="AB663" s="190"/>
    </row>
    <row r="664" spans="1:28" ht="15">
      <c r="A664" s="190"/>
      <c r="B664" s="190"/>
      <c r="C664" s="190"/>
      <c r="D664" s="190"/>
      <c r="E664" s="190"/>
      <c r="F664" s="190"/>
      <c r="G664" s="190"/>
      <c r="H664" s="190"/>
      <c r="I664" s="190"/>
      <c r="J664" s="190"/>
      <c r="K664" s="190"/>
      <c r="L664" s="190"/>
      <c r="M664" s="190"/>
      <c r="N664" s="190"/>
      <c r="O664" s="190"/>
      <c r="P664" s="190"/>
      <c r="R664" s="190"/>
      <c r="S664" s="190"/>
      <c r="T664" s="190"/>
      <c r="U664" s="190"/>
      <c r="V664" s="190"/>
      <c r="W664" s="190"/>
      <c r="X664" s="190"/>
      <c r="Y664" s="190"/>
      <c r="Z664" s="190"/>
      <c r="AA664" s="190"/>
      <c r="AB664" s="190"/>
    </row>
    <row r="665" spans="1:28" ht="15">
      <c r="A665" s="190"/>
      <c r="B665" s="190"/>
      <c r="C665" s="190"/>
      <c r="D665" s="190"/>
      <c r="E665" s="190"/>
      <c r="F665" s="190"/>
      <c r="G665" s="190"/>
      <c r="H665" s="190"/>
      <c r="I665" s="190"/>
      <c r="J665" s="190"/>
      <c r="K665" s="190"/>
      <c r="L665" s="190"/>
      <c r="M665" s="190"/>
      <c r="N665" s="190"/>
      <c r="O665" s="190"/>
      <c r="P665" s="190"/>
      <c r="R665" s="190"/>
      <c r="S665" s="190"/>
      <c r="T665" s="190"/>
      <c r="U665" s="190"/>
      <c r="V665" s="190"/>
      <c r="W665" s="190"/>
      <c r="X665" s="190"/>
      <c r="Y665" s="190"/>
      <c r="Z665" s="190"/>
      <c r="AA665" s="190"/>
      <c r="AB665" s="190"/>
    </row>
    <row r="666" spans="1:28" ht="15">
      <c r="A666" s="190"/>
      <c r="B666" s="190"/>
      <c r="C666" s="190"/>
      <c r="D666" s="190"/>
      <c r="E666" s="190"/>
      <c r="F666" s="190"/>
      <c r="G666" s="190"/>
      <c r="H666" s="190"/>
      <c r="I666" s="190"/>
      <c r="J666" s="190"/>
      <c r="K666" s="190"/>
      <c r="L666" s="190"/>
      <c r="M666" s="190"/>
      <c r="N666" s="190"/>
      <c r="O666" s="190"/>
      <c r="P666" s="190"/>
      <c r="R666" s="190"/>
      <c r="S666" s="190"/>
      <c r="T666" s="190"/>
      <c r="U666" s="190"/>
      <c r="V666" s="190"/>
      <c r="W666" s="190"/>
      <c r="X666" s="190"/>
      <c r="Y666" s="190"/>
      <c r="Z666" s="190"/>
      <c r="AA666" s="190"/>
      <c r="AB666" s="190"/>
    </row>
    <row r="667" spans="1:28" ht="15">
      <c r="A667" s="190"/>
      <c r="B667" s="190"/>
      <c r="C667" s="190"/>
      <c r="D667" s="190"/>
      <c r="E667" s="190"/>
      <c r="F667" s="190"/>
      <c r="G667" s="190"/>
      <c r="H667" s="190"/>
      <c r="I667" s="190"/>
      <c r="J667" s="190"/>
      <c r="K667" s="190"/>
      <c r="L667" s="190"/>
      <c r="M667" s="190"/>
      <c r="N667" s="190"/>
      <c r="O667" s="190"/>
      <c r="P667" s="190"/>
      <c r="R667" s="190"/>
      <c r="S667" s="190"/>
      <c r="T667" s="190"/>
      <c r="U667" s="190"/>
      <c r="V667" s="190"/>
      <c r="W667" s="190"/>
      <c r="X667" s="190"/>
      <c r="Y667" s="190"/>
      <c r="Z667" s="190"/>
      <c r="AA667" s="190"/>
      <c r="AB667" s="190"/>
    </row>
    <row r="668" spans="1:28" ht="15">
      <c r="A668" s="190"/>
      <c r="B668" s="190"/>
      <c r="C668" s="190"/>
      <c r="D668" s="190"/>
      <c r="E668" s="190"/>
      <c r="F668" s="190"/>
      <c r="G668" s="190"/>
      <c r="H668" s="190"/>
      <c r="I668" s="190"/>
      <c r="J668" s="190"/>
      <c r="K668" s="190"/>
      <c r="L668" s="190"/>
      <c r="M668" s="190"/>
      <c r="N668" s="190"/>
      <c r="O668" s="190"/>
      <c r="P668" s="190"/>
      <c r="R668" s="190"/>
      <c r="S668" s="190"/>
      <c r="T668" s="190"/>
      <c r="U668" s="190"/>
      <c r="V668" s="190"/>
      <c r="W668" s="190"/>
      <c r="X668" s="190"/>
      <c r="Y668" s="190"/>
      <c r="Z668" s="190"/>
      <c r="AA668" s="190"/>
      <c r="AB668" s="190"/>
    </row>
    <row r="669" spans="1:28" ht="15">
      <c r="A669" s="190"/>
      <c r="B669" s="190"/>
      <c r="C669" s="190"/>
      <c r="D669" s="190"/>
      <c r="E669" s="190"/>
      <c r="F669" s="190"/>
      <c r="G669" s="190"/>
      <c r="H669" s="190"/>
      <c r="I669" s="190"/>
      <c r="J669" s="190"/>
      <c r="K669" s="190"/>
      <c r="L669" s="190"/>
      <c r="M669" s="190"/>
      <c r="N669" s="190"/>
      <c r="O669" s="190"/>
      <c r="P669" s="190"/>
      <c r="R669" s="190"/>
      <c r="S669" s="190"/>
      <c r="T669" s="190"/>
      <c r="U669" s="190"/>
      <c r="V669" s="190"/>
      <c r="W669" s="190"/>
      <c r="X669" s="190"/>
      <c r="Y669" s="190"/>
      <c r="Z669" s="190"/>
      <c r="AA669" s="190"/>
      <c r="AB669" s="190"/>
    </row>
    <row r="670" spans="1:28" ht="15">
      <c r="A670" s="190"/>
      <c r="B670" s="190"/>
      <c r="C670" s="190"/>
      <c r="D670" s="190"/>
      <c r="E670" s="190"/>
      <c r="F670" s="190"/>
      <c r="G670" s="190"/>
      <c r="H670" s="190"/>
      <c r="I670" s="190"/>
      <c r="J670" s="190"/>
      <c r="K670" s="190"/>
      <c r="L670" s="190"/>
      <c r="M670" s="190"/>
      <c r="N670" s="190"/>
      <c r="O670" s="190"/>
      <c r="P670" s="190"/>
      <c r="R670" s="190"/>
      <c r="S670" s="190"/>
      <c r="T670" s="190"/>
      <c r="U670" s="190"/>
      <c r="V670" s="190"/>
      <c r="W670" s="190"/>
      <c r="X670" s="190"/>
      <c r="Y670" s="190"/>
      <c r="Z670" s="190"/>
      <c r="AA670" s="190"/>
      <c r="AB670" s="190"/>
    </row>
    <row r="671" spans="1:28" ht="15">
      <c r="A671" s="190"/>
      <c r="B671" s="190"/>
      <c r="C671" s="190"/>
      <c r="D671" s="190"/>
      <c r="E671" s="190"/>
      <c r="F671" s="190"/>
      <c r="G671" s="190"/>
      <c r="H671" s="190"/>
      <c r="I671" s="190"/>
      <c r="J671" s="190"/>
      <c r="K671" s="190"/>
      <c r="L671" s="190"/>
      <c r="M671" s="190"/>
      <c r="N671" s="190"/>
      <c r="O671" s="190"/>
      <c r="P671" s="190"/>
      <c r="R671" s="190"/>
      <c r="S671" s="190"/>
      <c r="T671" s="190"/>
      <c r="U671" s="190"/>
      <c r="V671" s="190"/>
      <c r="W671" s="190"/>
      <c r="X671" s="190"/>
      <c r="Y671" s="190"/>
      <c r="Z671" s="190"/>
      <c r="AA671" s="190"/>
      <c r="AB671" s="190"/>
    </row>
    <row r="672" spans="1:28" ht="15">
      <c r="A672" s="190"/>
      <c r="B672" s="190"/>
      <c r="C672" s="190"/>
      <c r="D672" s="190"/>
      <c r="E672" s="190"/>
      <c r="F672" s="190"/>
      <c r="G672" s="190"/>
      <c r="H672" s="190"/>
      <c r="I672" s="190"/>
      <c r="J672" s="190"/>
      <c r="K672" s="190"/>
      <c r="L672" s="190"/>
      <c r="M672" s="190"/>
      <c r="N672" s="190"/>
      <c r="O672" s="190"/>
      <c r="P672" s="190"/>
      <c r="R672" s="190"/>
      <c r="S672" s="190"/>
      <c r="T672" s="190"/>
      <c r="U672" s="190"/>
      <c r="V672" s="190"/>
      <c r="W672" s="190"/>
      <c r="X672" s="190"/>
      <c r="Y672" s="190"/>
      <c r="Z672" s="190"/>
      <c r="AA672" s="190"/>
      <c r="AB672" s="190"/>
    </row>
    <row r="673" spans="1:28" ht="15">
      <c r="A673" s="190"/>
      <c r="B673" s="190"/>
      <c r="C673" s="190"/>
      <c r="D673" s="190"/>
      <c r="E673" s="190"/>
      <c r="F673" s="190"/>
      <c r="G673" s="190"/>
      <c r="H673" s="190"/>
      <c r="I673" s="190"/>
      <c r="J673" s="190"/>
      <c r="K673" s="190"/>
      <c r="L673" s="190"/>
      <c r="M673" s="190"/>
      <c r="N673" s="190"/>
      <c r="O673" s="190"/>
      <c r="P673" s="190"/>
      <c r="R673" s="190"/>
      <c r="S673" s="190"/>
      <c r="T673" s="190"/>
      <c r="U673" s="190"/>
      <c r="V673" s="190"/>
      <c r="W673" s="190"/>
      <c r="X673" s="190"/>
      <c r="Y673" s="190"/>
      <c r="Z673" s="190"/>
      <c r="AA673" s="190"/>
      <c r="AB673" s="190"/>
    </row>
    <row r="674" spans="1:28" ht="15">
      <c r="A674" s="190"/>
      <c r="B674" s="190"/>
      <c r="C674" s="190"/>
      <c r="D674" s="190"/>
      <c r="E674" s="190"/>
      <c r="F674" s="190"/>
      <c r="G674" s="190"/>
      <c r="H674" s="190"/>
      <c r="I674" s="190"/>
      <c r="J674" s="190"/>
      <c r="K674" s="190"/>
      <c r="L674" s="190"/>
      <c r="M674" s="190"/>
      <c r="N674" s="190"/>
      <c r="O674" s="190"/>
      <c r="P674" s="190"/>
      <c r="R674" s="190"/>
      <c r="S674" s="190"/>
      <c r="T674" s="190"/>
      <c r="U674" s="190"/>
      <c r="V674" s="190"/>
      <c r="W674" s="190"/>
      <c r="X674" s="190"/>
      <c r="Y674" s="190"/>
      <c r="Z674" s="190"/>
      <c r="AA674" s="190"/>
      <c r="AB674" s="190"/>
    </row>
    <row r="675" spans="1:28" ht="15">
      <c r="A675" s="190"/>
      <c r="B675" s="190"/>
      <c r="C675" s="190"/>
      <c r="D675" s="190"/>
      <c r="E675" s="190"/>
      <c r="F675" s="190"/>
      <c r="G675" s="190"/>
      <c r="H675" s="190"/>
      <c r="I675" s="190"/>
      <c r="J675" s="190"/>
      <c r="K675" s="190"/>
      <c r="L675" s="190"/>
      <c r="M675" s="190"/>
      <c r="N675" s="190"/>
      <c r="O675" s="190"/>
      <c r="P675" s="190"/>
      <c r="R675" s="190"/>
      <c r="S675" s="190"/>
      <c r="T675" s="190"/>
      <c r="U675" s="190"/>
      <c r="V675" s="190"/>
      <c r="W675" s="190"/>
      <c r="X675" s="190"/>
      <c r="Y675" s="190"/>
      <c r="Z675" s="190"/>
      <c r="AA675" s="190"/>
      <c r="AB675" s="190"/>
    </row>
    <row r="676" spans="1:28" ht="15">
      <c r="A676" s="190"/>
      <c r="B676" s="190"/>
      <c r="C676" s="190"/>
      <c r="D676" s="190"/>
      <c r="E676" s="190"/>
      <c r="F676" s="190"/>
      <c r="G676" s="190"/>
      <c r="H676" s="190"/>
      <c r="I676" s="190"/>
      <c r="J676" s="190"/>
      <c r="K676" s="190"/>
      <c r="L676" s="190"/>
      <c r="M676" s="190"/>
      <c r="N676" s="190"/>
      <c r="O676" s="190"/>
      <c r="P676" s="190"/>
      <c r="R676" s="190"/>
      <c r="S676" s="190"/>
      <c r="T676" s="190"/>
      <c r="U676" s="190"/>
      <c r="V676" s="190"/>
      <c r="W676" s="190"/>
      <c r="X676" s="190"/>
      <c r="Y676" s="190"/>
      <c r="Z676" s="190"/>
      <c r="AA676" s="190"/>
      <c r="AB676" s="190"/>
    </row>
    <row r="677" spans="1:28" ht="15">
      <c r="A677" s="190"/>
      <c r="B677" s="190"/>
      <c r="C677" s="190"/>
      <c r="D677" s="190"/>
      <c r="E677" s="190"/>
      <c r="F677" s="190"/>
      <c r="G677" s="190"/>
      <c r="H677" s="190"/>
      <c r="I677" s="190"/>
      <c r="J677" s="190"/>
      <c r="K677" s="190"/>
      <c r="L677" s="190"/>
      <c r="M677" s="190"/>
      <c r="N677" s="190"/>
      <c r="O677" s="190"/>
      <c r="P677" s="190"/>
      <c r="R677" s="190"/>
      <c r="S677" s="190"/>
      <c r="T677" s="190"/>
      <c r="U677" s="190"/>
      <c r="V677" s="190"/>
      <c r="W677" s="190"/>
      <c r="X677" s="190"/>
      <c r="Y677" s="190"/>
      <c r="Z677" s="190"/>
      <c r="AA677" s="190"/>
      <c r="AB677" s="190"/>
    </row>
    <row r="678" spans="1:28" ht="15">
      <c r="A678" s="190"/>
      <c r="B678" s="190"/>
      <c r="C678" s="190"/>
      <c r="D678" s="190"/>
      <c r="E678" s="190"/>
      <c r="F678" s="190"/>
      <c r="G678" s="190"/>
      <c r="H678" s="190"/>
      <c r="I678" s="190"/>
      <c r="J678" s="190"/>
      <c r="K678" s="190"/>
      <c r="L678" s="190"/>
      <c r="M678" s="190"/>
      <c r="N678" s="190"/>
      <c r="O678" s="190"/>
      <c r="P678" s="190"/>
      <c r="R678" s="190"/>
      <c r="S678" s="190"/>
      <c r="T678" s="190"/>
      <c r="U678" s="190"/>
      <c r="V678" s="190"/>
      <c r="W678" s="190"/>
      <c r="X678" s="190"/>
      <c r="Y678" s="190"/>
      <c r="Z678" s="190"/>
      <c r="AA678" s="190"/>
      <c r="AB678" s="190"/>
    </row>
    <row r="679" spans="1:28" ht="15">
      <c r="A679" s="190"/>
      <c r="B679" s="190"/>
      <c r="C679" s="190"/>
      <c r="D679" s="190"/>
      <c r="E679" s="190"/>
      <c r="F679" s="190"/>
      <c r="G679" s="190"/>
      <c r="H679" s="190"/>
      <c r="I679" s="190"/>
      <c r="J679" s="190"/>
      <c r="K679" s="190"/>
      <c r="L679" s="190"/>
      <c r="M679" s="190"/>
      <c r="N679" s="190"/>
      <c r="O679" s="190"/>
      <c r="P679" s="190"/>
      <c r="R679" s="190"/>
      <c r="S679" s="190"/>
      <c r="T679" s="190"/>
      <c r="U679" s="190"/>
      <c r="V679" s="190"/>
      <c r="W679" s="190"/>
      <c r="X679" s="190"/>
      <c r="Y679" s="190"/>
      <c r="Z679" s="190"/>
      <c r="AA679" s="190"/>
      <c r="AB679" s="190"/>
    </row>
    <row r="680" spans="1:28" ht="15">
      <c r="A680" s="190"/>
      <c r="B680" s="190"/>
      <c r="C680" s="190"/>
      <c r="D680" s="190"/>
      <c r="E680" s="190"/>
      <c r="F680" s="190"/>
      <c r="G680" s="190"/>
      <c r="H680" s="190"/>
      <c r="I680" s="190"/>
      <c r="J680" s="190"/>
      <c r="K680" s="190"/>
      <c r="L680" s="190"/>
      <c r="M680" s="190"/>
      <c r="N680" s="190"/>
      <c r="O680" s="190"/>
      <c r="P680" s="190"/>
      <c r="R680" s="190"/>
      <c r="S680" s="190"/>
      <c r="T680" s="190"/>
      <c r="U680" s="190"/>
      <c r="V680" s="190"/>
      <c r="W680" s="190"/>
      <c r="X680" s="190"/>
      <c r="Y680" s="190"/>
      <c r="Z680" s="190"/>
      <c r="AA680" s="190"/>
      <c r="AB680" s="190"/>
    </row>
    <row r="681" spans="1:28" ht="15">
      <c r="A681" s="190"/>
      <c r="B681" s="190"/>
      <c r="C681" s="190"/>
      <c r="D681" s="190"/>
      <c r="E681" s="190"/>
      <c r="F681" s="190"/>
      <c r="G681" s="190"/>
      <c r="H681" s="190"/>
      <c r="I681" s="190"/>
      <c r="J681" s="190"/>
      <c r="K681" s="190"/>
      <c r="L681" s="190"/>
      <c r="M681" s="190"/>
      <c r="N681" s="190"/>
      <c r="O681" s="190"/>
      <c r="P681" s="190"/>
      <c r="R681" s="190"/>
      <c r="S681" s="190"/>
      <c r="T681" s="190"/>
      <c r="U681" s="190"/>
      <c r="V681" s="190"/>
      <c r="W681" s="190"/>
      <c r="X681" s="190"/>
      <c r="Y681" s="190"/>
      <c r="Z681" s="190"/>
      <c r="AA681" s="190"/>
      <c r="AB681" s="190"/>
    </row>
    <row r="682" spans="1:28" ht="15">
      <c r="A682" s="190"/>
      <c r="B682" s="190"/>
      <c r="C682" s="190"/>
      <c r="D682" s="190"/>
      <c r="E682" s="190"/>
      <c r="F682" s="190"/>
      <c r="G682" s="190"/>
      <c r="H682" s="190"/>
      <c r="I682" s="190"/>
      <c r="J682" s="190"/>
      <c r="K682" s="190"/>
      <c r="L682" s="190"/>
      <c r="M682" s="190"/>
      <c r="N682" s="190"/>
      <c r="O682" s="190"/>
      <c r="P682" s="190"/>
      <c r="R682" s="190"/>
      <c r="S682" s="190"/>
      <c r="T682" s="190"/>
      <c r="U682" s="190"/>
      <c r="V682" s="190"/>
      <c r="W682" s="190"/>
      <c r="X682" s="190"/>
      <c r="Y682" s="190"/>
      <c r="Z682" s="190"/>
      <c r="AA682" s="190"/>
      <c r="AB682" s="190"/>
    </row>
    <row r="683" spans="1:28" ht="15">
      <c r="A683" s="190"/>
      <c r="B683" s="190"/>
      <c r="C683" s="190"/>
      <c r="D683" s="190"/>
      <c r="E683" s="190"/>
      <c r="F683" s="190"/>
      <c r="G683" s="190"/>
      <c r="H683" s="190"/>
      <c r="I683" s="190"/>
      <c r="J683" s="190"/>
      <c r="K683" s="190"/>
      <c r="L683" s="190"/>
      <c r="M683" s="190"/>
      <c r="N683" s="190"/>
      <c r="O683" s="190"/>
      <c r="P683" s="190"/>
      <c r="R683" s="190"/>
      <c r="S683" s="190"/>
      <c r="T683" s="190"/>
      <c r="U683" s="190"/>
      <c r="V683" s="190"/>
      <c r="W683" s="190"/>
      <c r="X683" s="190"/>
      <c r="Y683" s="190"/>
      <c r="Z683" s="190"/>
      <c r="AA683" s="190"/>
      <c r="AB683" s="190"/>
    </row>
    <row r="684" spans="1:28" ht="15">
      <c r="A684" s="190"/>
      <c r="B684" s="190"/>
      <c r="C684" s="190"/>
      <c r="D684" s="190"/>
      <c r="E684" s="190"/>
      <c r="F684" s="190"/>
      <c r="G684" s="190"/>
      <c r="H684" s="190"/>
      <c r="I684" s="190"/>
      <c r="J684" s="190"/>
      <c r="K684" s="190"/>
      <c r="L684" s="190"/>
      <c r="M684" s="190"/>
      <c r="N684" s="190"/>
      <c r="O684" s="190"/>
      <c r="P684" s="190"/>
      <c r="R684" s="190"/>
      <c r="S684" s="190"/>
      <c r="T684" s="190"/>
      <c r="U684" s="190"/>
      <c r="V684" s="190"/>
      <c r="W684" s="190"/>
      <c r="X684" s="190"/>
      <c r="Y684" s="190"/>
      <c r="Z684" s="190"/>
      <c r="AA684" s="190"/>
      <c r="AB684" s="190"/>
    </row>
    <row r="685" spans="1:28" ht="15">
      <c r="A685" s="190"/>
      <c r="B685" s="190"/>
      <c r="C685" s="190"/>
      <c r="D685" s="190"/>
      <c r="E685" s="190"/>
      <c r="F685" s="190"/>
      <c r="G685" s="190"/>
      <c r="H685" s="190"/>
      <c r="I685" s="190"/>
      <c r="J685" s="190"/>
      <c r="K685" s="190"/>
      <c r="L685" s="190"/>
      <c r="M685" s="190"/>
      <c r="N685" s="190"/>
      <c r="O685" s="190"/>
      <c r="P685" s="190"/>
      <c r="R685" s="190"/>
      <c r="S685" s="190"/>
      <c r="T685" s="190"/>
      <c r="U685" s="190"/>
      <c r="V685" s="190"/>
      <c r="W685" s="190"/>
      <c r="X685" s="190"/>
      <c r="Y685" s="190"/>
      <c r="Z685" s="190"/>
      <c r="AA685" s="190"/>
      <c r="AB685" s="190"/>
    </row>
    <row r="686" spans="1:28" ht="15">
      <c r="A686" s="190"/>
      <c r="B686" s="190"/>
      <c r="C686" s="190"/>
      <c r="D686" s="190"/>
      <c r="E686" s="190"/>
      <c r="F686" s="190"/>
      <c r="G686" s="190"/>
      <c r="H686" s="190"/>
      <c r="I686" s="190"/>
      <c r="J686" s="190"/>
      <c r="K686" s="190"/>
      <c r="L686" s="190"/>
      <c r="M686" s="190"/>
      <c r="N686" s="190"/>
      <c r="O686" s="190"/>
      <c r="P686" s="190"/>
      <c r="R686" s="190"/>
      <c r="S686" s="190"/>
      <c r="T686" s="190"/>
      <c r="U686" s="190"/>
      <c r="V686" s="190"/>
      <c r="W686" s="190"/>
      <c r="X686" s="190"/>
      <c r="Y686" s="190"/>
      <c r="Z686" s="190"/>
      <c r="AA686" s="190"/>
      <c r="AB686" s="190"/>
    </row>
    <row r="687" spans="1:28" ht="15">
      <c r="A687" s="190"/>
      <c r="B687" s="190"/>
      <c r="C687" s="190"/>
      <c r="D687" s="190"/>
      <c r="E687" s="190"/>
      <c r="F687" s="190"/>
      <c r="G687" s="190"/>
      <c r="H687" s="190"/>
      <c r="I687" s="190"/>
      <c r="J687" s="190"/>
      <c r="K687" s="190"/>
      <c r="L687" s="190"/>
      <c r="M687" s="190"/>
      <c r="N687" s="190"/>
      <c r="O687" s="190"/>
      <c r="P687" s="190"/>
      <c r="R687" s="190"/>
      <c r="S687" s="190"/>
      <c r="T687" s="190"/>
      <c r="U687" s="190"/>
      <c r="V687" s="190"/>
      <c r="W687" s="190"/>
      <c r="X687" s="190"/>
      <c r="Y687" s="190"/>
      <c r="Z687" s="190"/>
      <c r="AA687" s="190"/>
      <c r="AB687" s="190"/>
    </row>
    <row r="688" spans="1:28" ht="15">
      <c r="A688" s="190"/>
      <c r="B688" s="190"/>
      <c r="C688" s="190"/>
      <c r="D688" s="190"/>
      <c r="E688" s="190"/>
      <c r="F688" s="190"/>
      <c r="G688" s="190"/>
      <c r="H688" s="190"/>
      <c r="I688" s="190"/>
      <c r="J688" s="190"/>
      <c r="K688" s="190"/>
      <c r="L688" s="190"/>
      <c r="M688" s="190"/>
      <c r="N688" s="190"/>
      <c r="O688" s="190"/>
      <c r="P688" s="190"/>
      <c r="R688" s="190"/>
      <c r="S688" s="190"/>
      <c r="T688" s="190"/>
      <c r="U688" s="190"/>
      <c r="V688" s="190"/>
      <c r="W688" s="190"/>
      <c r="X688" s="190"/>
      <c r="Y688" s="190"/>
      <c r="Z688" s="190"/>
      <c r="AA688" s="190"/>
      <c r="AB688" s="190"/>
    </row>
    <row r="689" spans="1:28" ht="15">
      <c r="A689" s="190"/>
      <c r="B689" s="190"/>
      <c r="C689" s="190"/>
      <c r="D689" s="190"/>
      <c r="E689" s="190"/>
      <c r="F689" s="190"/>
      <c r="G689" s="190"/>
      <c r="H689" s="190"/>
      <c r="I689" s="190"/>
      <c r="J689" s="190"/>
      <c r="K689" s="190"/>
      <c r="L689" s="190"/>
      <c r="M689" s="190"/>
      <c r="N689" s="190"/>
      <c r="O689" s="190"/>
      <c r="P689" s="190"/>
      <c r="R689" s="190"/>
      <c r="S689" s="190"/>
      <c r="T689" s="190"/>
      <c r="U689" s="190"/>
      <c r="V689" s="190"/>
      <c r="W689" s="190"/>
      <c r="X689" s="190"/>
      <c r="Y689" s="190"/>
      <c r="Z689" s="190"/>
      <c r="AA689" s="190"/>
      <c r="AB689" s="190"/>
    </row>
    <row r="690" spans="1:28" ht="15">
      <c r="A690" s="190"/>
      <c r="B690" s="190"/>
      <c r="C690" s="190"/>
      <c r="D690" s="190"/>
      <c r="E690" s="190"/>
      <c r="F690" s="190"/>
      <c r="G690" s="190"/>
      <c r="H690" s="190"/>
      <c r="I690" s="190"/>
      <c r="J690" s="190"/>
      <c r="K690" s="190"/>
      <c r="L690" s="190"/>
      <c r="M690" s="190"/>
      <c r="N690" s="190"/>
      <c r="O690" s="190"/>
      <c r="P690" s="190"/>
      <c r="R690" s="190"/>
      <c r="S690" s="190"/>
      <c r="T690" s="190"/>
      <c r="U690" s="190"/>
      <c r="V690" s="190"/>
      <c r="W690" s="190"/>
      <c r="X690" s="190"/>
      <c r="Y690" s="190"/>
      <c r="Z690" s="190"/>
      <c r="AA690" s="190"/>
      <c r="AB690" s="190"/>
    </row>
    <row r="691" spans="1:28" ht="15">
      <c r="A691" s="190"/>
      <c r="B691" s="190"/>
      <c r="C691" s="190"/>
      <c r="D691" s="190"/>
      <c r="E691" s="190"/>
      <c r="F691" s="190"/>
      <c r="G691" s="190"/>
      <c r="H691" s="190"/>
      <c r="I691" s="190"/>
      <c r="J691" s="190"/>
      <c r="K691" s="190"/>
      <c r="L691" s="190"/>
      <c r="M691" s="190"/>
      <c r="N691" s="190"/>
      <c r="O691" s="190"/>
      <c r="P691" s="190"/>
      <c r="R691" s="190"/>
      <c r="S691" s="190"/>
      <c r="T691" s="190"/>
      <c r="U691" s="190"/>
      <c r="V691" s="190"/>
      <c r="W691" s="190"/>
      <c r="X691" s="190"/>
      <c r="Y691" s="190"/>
      <c r="Z691" s="190"/>
      <c r="AA691" s="190"/>
      <c r="AB691" s="190"/>
    </row>
    <row r="692" spans="1:28" ht="15">
      <c r="A692" s="190"/>
      <c r="B692" s="190"/>
      <c r="C692" s="190"/>
      <c r="D692" s="190"/>
      <c r="E692" s="190"/>
      <c r="F692" s="190"/>
      <c r="G692" s="190"/>
      <c r="H692" s="190"/>
      <c r="I692" s="190"/>
      <c r="J692" s="190"/>
      <c r="K692" s="190"/>
      <c r="L692" s="190"/>
      <c r="M692" s="190"/>
      <c r="N692" s="190"/>
      <c r="O692" s="190"/>
      <c r="P692" s="190"/>
      <c r="R692" s="190"/>
      <c r="S692" s="190"/>
      <c r="T692" s="190"/>
      <c r="U692" s="190"/>
      <c r="V692" s="190"/>
      <c r="W692" s="190"/>
      <c r="X692" s="190"/>
      <c r="Y692" s="190"/>
      <c r="Z692" s="190"/>
      <c r="AA692" s="190"/>
      <c r="AB692" s="190"/>
    </row>
    <row r="693" spans="1:28" ht="15">
      <c r="A693" s="190"/>
      <c r="B693" s="190"/>
      <c r="C693" s="190"/>
      <c r="D693" s="190"/>
      <c r="E693" s="190"/>
      <c r="F693" s="190"/>
      <c r="G693" s="190"/>
      <c r="H693" s="190"/>
      <c r="I693" s="190"/>
      <c r="J693" s="190"/>
      <c r="K693" s="190"/>
      <c r="L693" s="190"/>
      <c r="M693" s="190"/>
      <c r="N693" s="190"/>
      <c r="O693" s="190"/>
      <c r="P693" s="190"/>
      <c r="R693" s="190"/>
      <c r="S693" s="190"/>
      <c r="T693" s="190"/>
      <c r="U693" s="190"/>
      <c r="V693" s="190"/>
      <c r="W693" s="190"/>
      <c r="X693" s="190"/>
      <c r="Y693" s="190"/>
      <c r="Z693" s="190"/>
      <c r="AA693" s="190"/>
      <c r="AB693" s="190"/>
    </row>
    <row r="694" spans="1:28" ht="15">
      <c r="A694" s="190"/>
      <c r="B694" s="190"/>
      <c r="C694" s="190"/>
      <c r="D694" s="190"/>
      <c r="E694" s="190"/>
      <c r="F694" s="190"/>
      <c r="G694" s="190"/>
      <c r="H694" s="190"/>
      <c r="I694" s="190"/>
      <c r="J694" s="190"/>
      <c r="K694" s="190"/>
      <c r="L694" s="190"/>
      <c r="M694" s="190"/>
      <c r="N694" s="190"/>
      <c r="O694" s="190"/>
      <c r="P694" s="190"/>
      <c r="R694" s="190"/>
      <c r="S694" s="190"/>
      <c r="T694" s="190"/>
      <c r="U694" s="190"/>
      <c r="V694" s="190"/>
      <c r="W694" s="190"/>
      <c r="X694" s="190"/>
      <c r="Y694" s="190"/>
      <c r="Z694" s="190"/>
      <c r="AA694" s="190"/>
      <c r="AB694" s="190"/>
    </row>
    <row r="695" spans="1:28" ht="15">
      <c r="A695" s="190"/>
      <c r="B695" s="190"/>
      <c r="C695" s="190"/>
      <c r="D695" s="190"/>
      <c r="E695" s="190"/>
      <c r="F695" s="190"/>
      <c r="G695" s="190"/>
      <c r="H695" s="190"/>
      <c r="I695" s="190"/>
      <c r="J695" s="190"/>
      <c r="K695" s="190"/>
      <c r="L695" s="190"/>
      <c r="M695" s="190"/>
      <c r="N695" s="190"/>
      <c r="O695" s="190"/>
      <c r="P695" s="190"/>
      <c r="R695" s="190"/>
      <c r="S695" s="190"/>
      <c r="T695" s="190"/>
      <c r="U695" s="190"/>
      <c r="V695" s="190"/>
      <c r="W695" s="190"/>
      <c r="X695" s="190"/>
      <c r="Y695" s="190"/>
      <c r="Z695" s="190"/>
      <c r="AA695" s="190"/>
      <c r="AB695" s="190"/>
    </row>
    <row r="696" spans="1:28" ht="15">
      <c r="A696" s="190"/>
      <c r="B696" s="190"/>
      <c r="C696" s="190"/>
      <c r="D696" s="190"/>
      <c r="E696" s="190"/>
      <c r="F696" s="190"/>
      <c r="G696" s="190"/>
      <c r="H696" s="190"/>
      <c r="I696" s="190"/>
      <c r="J696" s="190"/>
      <c r="K696" s="190"/>
      <c r="L696" s="190"/>
      <c r="M696" s="190"/>
      <c r="N696" s="190"/>
      <c r="O696" s="190"/>
      <c r="P696" s="190"/>
      <c r="R696" s="190"/>
      <c r="S696" s="190"/>
      <c r="T696" s="190"/>
      <c r="U696" s="190"/>
      <c r="V696" s="190"/>
      <c r="W696" s="190"/>
      <c r="X696" s="190"/>
      <c r="Y696" s="190"/>
      <c r="Z696" s="190"/>
      <c r="AA696" s="190"/>
      <c r="AB696" s="190"/>
    </row>
    <row r="697" spans="1:28" ht="15">
      <c r="A697" s="190"/>
      <c r="B697" s="190"/>
      <c r="C697" s="190"/>
      <c r="D697" s="190"/>
      <c r="E697" s="190"/>
      <c r="F697" s="190"/>
      <c r="G697" s="190"/>
      <c r="H697" s="190"/>
      <c r="I697" s="190"/>
      <c r="J697" s="190"/>
      <c r="K697" s="190"/>
      <c r="L697" s="190"/>
      <c r="M697" s="190"/>
      <c r="N697" s="190"/>
      <c r="O697" s="190"/>
      <c r="P697" s="190"/>
      <c r="R697" s="190"/>
      <c r="S697" s="190"/>
      <c r="T697" s="190"/>
      <c r="U697" s="190"/>
      <c r="V697" s="190"/>
      <c r="W697" s="190"/>
      <c r="X697" s="190"/>
      <c r="Y697" s="190"/>
      <c r="Z697" s="190"/>
      <c r="AA697" s="190"/>
      <c r="AB697" s="190"/>
    </row>
    <row r="698" spans="1:28" ht="15">
      <c r="A698" s="190"/>
      <c r="B698" s="190"/>
      <c r="C698" s="190"/>
      <c r="D698" s="190"/>
      <c r="E698" s="190"/>
      <c r="F698" s="190"/>
      <c r="G698" s="190"/>
      <c r="H698" s="190"/>
      <c r="I698" s="190"/>
      <c r="J698" s="190"/>
      <c r="K698" s="190"/>
      <c r="L698" s="190"/>
      <c r="M698" s="190"/>
      <c r="N698" s="190"/>
      <c r="O698" s="190"/>
      <c r="P698" s="190"/>
      <c r="R698" s="190"/>
      <c r="S698" s="190"/>
      <c r="T698" s="190"/>
      <c r="U698" s="190"/>
      <c r="V698" s="190"/>
      <c r="W698" s="190"/>
      <c r="X698" s="190"/>
      <c r="Y698" s="190"/>
      <c r="Z698" s="190"/>
      <c r="AA698" s="190"/>
      <c r="AB698" s="190"/>
    </row>
    <row r="699" spans="1:28" ht="15">
      <c r="A699" s="190"/>
      <c r="B699" s="190"/>
      <c r="C699" s="190"/>
      <c r="D699" s="190"/>
      <c r="E699" s="190"/>
      <c r="F699" s="190"/>
      <c r="G699" s="190"/>
      <c r="H699" s="190"/>
      <c r="I699" s="190"/>
      <c r="J699" s="190"/>
      <c r="K699" s="190"/>
      <c r="L699" s="190"/>
      <c r="M699" s="190"/>
      <c r="N699" s="190"/>
      <c r="O699" s="190"/>
      <c r="P699" s="190"/>
      <c r="R699" s="190"/>
      <c r="S699" s="190"/>
      <c r="T699" s="190"/>
      <c r="U699" s="190"/>
      <c r="V699" s="190"/>
      <c r="W699" s="190"/>
      <c r="X699" s="190"/>
      <c r="Y699" s="190"/>
      <c r="Z699" s="190"/>
      <c r="AA699" s="190"/>
      <c r="AB699" s="190"/>
    </row>
    <row r="700" spans="1:28" ht="15">
      <c r="A700" s="190"/>
      <c r="B700" s="190"/>
      <c r="C700" s="190"/>
      <c r="D700" s="190"/>
      <c r="E700" s="190"/>
      <c r="F700" s="190"/>
      <c r="G700" s="190"/>
      <c r="H700" s="190"/>
      <c r="I700" s="190"/>
      <c r="J700" s="190"/>
      <c r="K700" s="190"/>
      <c r="L700" s="190"/>
      <c r="M700" s="190"/>
      <c r="N700" s="190"/>
      <c r="O700" s="190"/>
      <c r="P700" s="190"/>
      <c r="R700" s="190"/>
      <c r="S700" s="190"/>
      <c r="T700" s="190"/>
      <c r="U700" s="190"/>
      <c r="V700" s="190"/>
      <c r="W700" s="190"/>
      <c r="X700" s="190"/>
      <c r="Y700" s="190"/>
      <c r="Z700" s="190"/>
      <c r="AA700" s="190"/>
      <c r="AB700" s="190"/>
    </row>
    <row r="701" spans="1:28" ht="15">
      <c r="A701" s="190"/>
      <c r="B701" s="190"/>
      <c r="C701" s="190"/>
      <c r="D701" s="190"/>
      <c r="E701" s="190"/>
      <c r="F701" s="190"/>
      <c r="G701" s="190"/>
      <c r="H701" s="190"/>
      <c r="I701" s="190"/>
      <c r="J701" s="190"/>
      <c r="K701" s="190"/>
      <c r="L701" s="190"/>
      <c r="M701" s="190"/>
      <c r="N701" s="190"/>
      <c r="O701" s="190"/>
      <c r="P701" s="190"/>
      <c r="R701" s="190"/>
      <c r="S701" s="190"/>
      <c r="T701" s="190"/>
      <c r="U701" s="190"/>
      <c r="V701" s="190"/>
      <c r="W701" s="190"/>
      <c r="X701" s="190"/>
      <c r="Y701" s="190"/>
      <c r="Z701" s="190"/>
      <c r="AA701" s="190"/>
      <c r="AB701" s="190"/>
    </row>
    <row r="702" spans="1:28" ht="15">
      <c r="A702" s="190"/>
      <c r="B702" s="190"/>
      <c r="C702" s="190"/>
      <c r="D702" s="190"/>
      <c r="E702" s="190"/>
      <c r="F702" s="190"/>
      <c r="G702" s="190"/>
      <c r="H702" s="190"/>
      <c r="I702" s="190"/>
      <c r="J702" s="190"/>
      <c r="K702" s="190"/>
      <c r="L702" s="190"/>
      <c r="M702" s="190"/>
      <c r="N702" s="190"/>
      <c r="O702" s="190"/>
      <c r="P702" s="190"/>
      <c r="R702" s="190"/>
      <c r="S702" s="190"/>
      <c r="T702" s="190"/>
      <c r="U702" s="190"/>
      <c r="V702" s="190"/>
      <c r="W702" s="190"/>
      <c r="X702" s="190"/>
      <c r="Y702" s="190"/>
      <c r="Z702" s="190"/>
      <c r="AA702" s="190"/>
      <c r="AB702" s="190"/>
    </row>
    <row r="703" spans="1:28" ht="15">
      <c r="A703" s="190"/>
      <c r="B703" s="190"/>
      <c r="C703" s="190"/>
      <c r="D703" s="190"/>
      <c r="E703" s="190"/>
      <c r="F703" s="190"/>
      <c r="G703" s="190"/>
      <c r="H703" s="190"/>
      <c r="I703" s="190"/>
      <c r="J703" s="190"/>
      <c r="K703" s="190"/>
      <c r="L703" s="190"/>
      <c r="M703" s="190"/>
      <c r="N703" s="190"/>
      <c r="O703" s="190"/>
      <c r="P703" s="190"/>
      <c r="R703" s="190"/>
      <c r="S703" s="190"/>
      <c r="T703" s="190"/>
      <c r="U703" s="190"/>
      <c r="V703" s="190"/>
      <c r="W703" s="190"/>
      <c r="X703" s="190"/>
      <c r="Y703" s="190"/>
      <c r="Z703" s="190"/>
      <c r="AA703" s="190"/>
      <c r="AB703" s="190"/>
    </row>
    <row r="704" spans="1:28" ht="15">
      <c r="A704" s="190"/>
      <c r="B704" s="190"/>
      <c r="C704" s="190"/>
      <c r="D704" s="190"/>
      <c r="E704" s="190"/>
      <c r="F704" s="190"/>
      <c r="G704" s="190"/>
      <c r="H704" s="190"/>
      <c r="I704" s="190"/>
      <c r="J704" s="190"/>
      <c r="K704" s="190"/>
      <c r="L704" s="190"/>
      <c r="M704" s="190"/>
      <c r="N704" s="190"/>
      <c r="O704" s="190"/>
      <c r="P704" s="190"/>
      <c r="R704" s="190"/>
      <c r="S704" s="190"/>
      <c r="T704" s="190"/>
      <c r="U704" s="190"/>
      <c r="V704" s="190"/>
      <c r="W704" s="190"/>
      <c r="X704" s="190"/>
      <c r="Y704" s="190"/>
      <c r="Z704" s="190"/>
      <c r="AA704" s="190"/>
      <c r="AB704" s="190"/>
    </row>
    <row r="705" spans="1:28" ht="15">
      <c r="A705" s="190"/>
      <c r="B705" s="190"/>
      <c r="C705" s="190"/>
      <c r="D705" s="190"/>
      <c r="E705" s="190"/>
      <c r="F705" s="190"/>
      <c r="G705" s="190"/>
      <c r="H705" s="190"/>
      <c r="I705" s="190"/>
      <c r="J705" s="190"/>
      <c r="K705" s="190"/>
      <c r="L705" s="190"/>
      <c r="M705" s="190"/>
      <c r="N705" s="190"/>
      <c r="O705" s="190"/>
      <c r="P705" s="190"/>
      <c r="R705" s="190"/>
      <c r="S705" s="190"/>
      <c r="T705" s="190"/>
      <c r="U705" s="190"/>
      <c r="V705" s="190"/>
      <c r="W705" s="190"/>
      <c r="X705" s="190"/>
      <c r="Y705" s="190"/>
      <c r="Z705" s="190"/>
      <c r="AA705" s="190"/>
      <c r="AB705" s="190"/>
    </row>
    <row r="706" spans="1:28" ht="15">
      <c r="A706" s="190"/>
      <c r="B706" s="190"/>
      <c r="C706" s="190"/>
      <c r="D706" s="190"/>
      <c r="E706" s="190"/>
      <c r="F706" s="190"/>
      <c r="G706" s="190"/>
      <c r="H706" s="190"/>
      <c r="I706" s="190"/>
      <c r="J706" s="190"/>
      <c r="K706" s="190"/>
      <c r="L706" s="190"/>
      <c r="M706" s="190"/>
      <c r="N706" s="190"/>
      <c r="O706" s="190"/>
      <c r="P706" s="190"/>
      <c r="R706" s="190"/>
      <c r="S706" s="190"/>
      <c r="T706" s="190"/>
      <c r="U706" s="190"/>
      <c r="V706" s="190"/>
      <c r="W706" s="190"/>
      <c r="X706" s="190"/>
      <c r="Y706" s="190"/>
      <c r="Z706" s="190"/>
      <c r="AA706" s="190"/>
      <c r="AB706" s="190"/>
    </row>
    <row r="707" spans="1:28" ht="15">
      <c r="A707" s="190"/>
      <c r="B707" s="190"/>
      <c r="C707" s="190"/>
      <c r="D707" s="190"/>
      <c r="E707" s="190"/>
      <c r="F707" s="190"/>
      <c r="G707" s="190"/>
      <c r="H707" s="190"/>
      <c r="I707" s="190"/>
      <c r="J707" s="190"/>
      <c r="K707" s="190"/>
      <c r="L707" s="190"/>
      <c r="M707" s="190"/>
      <c r="N707" s="190"/>
      <c r="O707" s="190"/>
      <c r="P707" s="190"/>
      <c r="R707" s="190"/>
      <c r="S707" s="190"/>
      <c r="T707" s="190"/>
      <c r="U707" s="190"/>
      <c r="V707" s="190"/>
      <c r="W707" s="190"/>
      <c r="X707" s="190"/>
      <c r="Y707" s="190"/>
      <c r="Z707" s="190"/>
      <c r="AA707" s="190"/>
      <c r="AB707" s="190"/>
    </row>
    <row r="708" spans="1:28" ht="15">
      <c r="A708" s="190"/>
      <c r="B708" s="190"/>
      <c r="C708" s="190"/>
      <c r="D708" s="190"/>
      <c r="E708" s="190"/>
      <c r="F708" s="190"/>
      <c r="G708" s="190"/>
      <c r="H708" s="190"/>
      <c r="I708" s="190"/>
      <c r="J708" s="190"/>
      <c r="K708" s="190"/>
      <c r="L708" s="190"/>
      <c r="M708" s="190"/>
      <c r="N708" s="190"/>
      <c r="O708" s="190"/>
      <c r="P708" s="190"/>
      <c r="R708" s="190"/>
      <c r="S708" s="190"/>
      <c r="T708" s="190"/>
      <c r="U708" s="190"/>
      <c r="V708" s="190"/>
      <c r="W708" s="190"/>
      <c r="X708" s="190"/>
      <c r="Y708" s="190"/>
      <c r="Z708" s="190"/>
      <c r="AA708" s="190"/>
      <c r="AB708" s="190"/>
    </row>
    <row r="709" spans="1:28" ht="15">
      <c r="A709" s="190"/>
      <c r="B709" s="190"/>
      <c r="C709" s="190"/>
      <c r="D709" s="190"/>
      <c r="E709" s="190"/>
      <c r="F709" s="190"/>
      <c r="G709" s="190"/>
      <c r="H709" s="190"/>
      <c r="I709" s="190"/>
      <c r="J709" s="190"/>
      <c r="K709" s="190"/>
      <c r="L709" s="190"/>
      <c r="M709" s="190"/>
      <c r="N709" s="190"/>
      <c r="O709" s="190"/>
      <c r="P709" s="190"/>
      <c r="R709" s="190"/>
      <c r="S709" s="190"/>
      <c r="T709" s="190"/>
      <c r="U709" s="190"/>
      <c r="V709" s="190"/>
      <c r="W709" s="190"/>
      <c r="X709" s="190"/>
      <c r="Y709" s="190"/>
      <c r="Z709" s="190"/>
      <c r="AA709" s="190"/>
      <c r="AB709" s="190"/>
    </row>
    <row r="710" spans="1:28" ht="15">
      <c r="A710" s="190"/>
      <c r="B710" s="190"/>
      <c r="C710" s="190"/>
      <c r="D710" s="190"/>
      <c r="E710" s="190"/>
      <c r="F710" s="190"/>
      <c r="G710" s="190"/>
      <c r="H710" s="190"/>
      <c r="I710" s="190"/>
      <c r="J710" s="190"/>
      <c r="K710" s="190"/>
      <c r="L710" s="190"/>
      <c r="M710" s="190"/>
      <c r="N710" s="190"/>
      <c r="O710" s="190"/>
      <c r="P710" s="190"/>
      <c r="R710" s="190"/>
      <c r="S710" s="190"/>
      <c r="T710" s="190"/>
      <c r="U710" s="190"/>
      <c r="V710" s="190"/>
      <c r="W710" s="190"/>
      <c r="X710" s="190"/>
      <c r="Y710" s="190"/>
      <c r="Z710" s="190"/>
      <c r="AA710" s="190"/>
      <c r="AB710" s="190"/>
    </row>
    <row r="711" spans="1:28" ht="15">
      <c r="A711" s="190"/>
      <c r="B711" s="190"/>
      <c r="C711" s="190"/>
      <c r="D711" s="190"/>
      <c r="E711" s="190"/>
      <c r="F711" s="190"/>
      <c r="G711" s="190"/>
      <c r="H711" s="190"/>
      <c r="I711" s="190"/>
      <c r="J711" s="190"/>
      <c r="K711" s="190"/>
      <c r="L711" s="190"/>
      <c r="M711" s="190"/>
      <c r="N711" s="190"/>
      <c r="O711" s="190"/>
      <c r="P711" s="190"/>
      <c r="R711" s="190"/>
      <c r="S711" s="190"/>
      <c r="T711" s="190"/>
      <c r="U711" s="190"/>
      <c r="V711" s="190"/>
      <c r="W711" s="190"/>
      <c r="X711" s="190"/>
      <c r="Y711" s="190"/>
      <c r="Z711" s="190"/>
      <c r="AA711" s="190"/>
      <c r="AB711" s="190"/>
    </row>
    <row r="712" spans="1:28" ht="15">
      <c r="A712" s="190"/>
      <c r="B712" s="190"/>
      <c r="C712" s="190"/>
      <c r="D712" s="190"/>
      <c r="E712" s="190"/>
      <c r="F712" s="190"/>
      <c r="G712" s="190"/>
      <c r="H712" s="190"/>
      <c r="I712" s="190"/>
      <c r="J712" s="190"/>
      <c r="K712" s="190"/>
      <c r="L712" s="190"/>
      <c r="M712" s="190"/>
      <c r="N712" s="190"/>
      <c r="O712" s="190"/>
      <c r="P712" s="190"/>
      <c r="R712" s="190"/>
      <c r="S712" s="190"/>
      <c r="T712" s="190"/>
      <c r="U712" s="190"/>
      <c r="V712" s="190"/>
      <c r="W712" s="190"/>
      <c r="X712" s="190"/>
      <c r="Y712" s="190"/>
      <c r="Z712" s="190"/>
      <c r="AA712" s="190"/>
      <c r="AB712" s="190"/>
    </row>
    <row r="713" spans="1:28" ht="15">
      <c r="A713" s="190"/>
      <c r="B713" s="190"/>
      <c r="C713" s="190"/>
      <c r="D713" s="190"/>
      <c r="E713" s="190"/>
      <c r="F713" s="190"/>
      <c r="G713" s="190"/>
      <c r="H713" s="190"/>
      <c r="I713" s="190"/>
      <c r="J713" s="190"/>
      <c r="K713" s="190"/>
      <c r="L713" s="190"/>
      <c r="M713" s="190"/>
      <c r="N713" s="190"/>
      <c r="O713" s="190"/>
      <c r="P713" s="190"/>
      <c r="R713" s="190"/>
      <c r="S713" s="190"/>
      <c r="T713" s="190"/>
      <c r="U713" s="190"/>
      <c r="V713" s="190"/>
      <c r="W713" s="190"/>
      <c r="X713" s="190"/>
      <c r="Y713" s="190"/>
      <c r="Z713" s="190"/>
      <c r="AA713" s="190"/>
      <c r="AB713" s="190"/>
    </row>
    <row r="714" spans="1:28" ht="15">
      <c r="A714" s="190"/>
      <c r="B714" s="190"/>
      <c r="C714" s="190"/>
      <c r="D714" s="190"/>
      <c r="E714" s="190"/>
      <c r="F714" s="190"/>
      <c r="G714" s="190"/>
      <c r="H714" s="190"/>
      <c r="I714" s="190"/>
      <c r="J714" s="190"/>
      <c r="K714" s="190"/>
      <c r="L714" s="190"/>
      <c r="M714" s="190"/>
      <c r="N714" s="190"/>
      <c r="O714" s="190"/>
      <c r="P714" s="190"/>
      <c r="R714" s="190"/>
      <c r="S714" s="190"/>
      <c r="T714" s="190"/>
      <c r="U714" s="190"/>
      <c r="V714" s="190"/>
      <c r="W714" s="190"/>
      <c r="X714" s="190"/>
      <c r="Y714" s="190"/>
      <c r="Z714" s="190"/>
      <c r="AA714" s="190"/>
      <c r="AB714" s="190"/>
    </row>
    <row r="715" spans="1:28" ht="15">
      <c r="A715" s="190"/>
      <c r="B715" s="190"/>
      <c r="C715" s="190"/>
      <c r="D715" s="190"/>
      <c r="E715" s="190"/>
      <c r="F715" s="190"/>
      <c r="G715" s="190"/>
      <c r="H715" s="190"/>
      <c r="I715" s="190"/>
      <c r="J715" s="190"/>
      <c r="K715" s="190"/>
      <c r="L715" s="190"/>
      <c r="M715" s="190"/>
      <c r="N715" s="190"/>
      <c r="O715" s="190"/>
      <c r="P715" s="190"/>
      <c r="R715" s="190"/>
      <c r="S715" s="190"/>
      <c r="T715" s="190"/>
      <c r="U715" s="190"/>
      <c r="V715" s="190"/>
      <c r="W715" s="190"/>
      <c r="X715" s="190"/>
      <c r="Y715" s="190"/>
      <c r="Z715" s="190"/>
      <c r="AA715" s="190"/>
      <c r="AB715" s="190"/>
    </row>
    <row r="716" spans="1:28" ht="15">
      <c r="A716" s="190"/>
      <c r="B716" s="190"/>
      <c r="C716" s="190"/>
      <c r="D716" s="190"/>
      <c r="E716" s="190"/>
      <c r="F716" s="190"/>
      <c r="G716" s="190"/>
      <c r="H716" s="190"/>
      <c r="I716" s="190"/>
      <c r="J716" s="190"/>
      <c r="K716" s="190"/>
      <c r="L716" s="190"/>
      <c r="M716" s="190"/>
      <c r="N716" s="190"/>
      <c r="O716" s="190"/>
      <c r="P716" s="190"/>
      <c r="R716" s="190"/>
      <c r="S716" s="190"/>
      <c r="T716" s="190"/>
      <c r="U716" s="190"/>
      <c r="V716" s="190"/>
      <c r="W716" s="190"/>
      <c r="X716" s="190"/>
      <c r="Y716" s="190"/>
      <c r="Z716" s="190"/>
      <c r="AA716" s="190"/>
      <c r="AB716" s="190"/>
    </row>
    <row r="808" spans="1:1" ht="15">
      <c r="A808" s="222" t="e">
        <f ca="1">IF($B8="","",IF('$Data1'!#REF!&gt;0,MIN('$Data1'!#REF!,'$Data1'!K10)*'$Data1'!#REF!/3.6,'$Data1'!K10*'$Data1'!#REF!/3.6)/1000)</f>
        <v>#REF!</v>
      </c>
    </row>
    <row r="809" spans="1:1" ht="15">
      <c r="A809" s="222" t="e">
        <f ca="1">IF($B9="","",IF('$Data1'!#REF!&gt;0,MIN('$Data1'!#REF!,'$Data1'!K11)*'$Data1'!#REF!/3.6,'$Data1'!K11*'$Data1'!#REF!/3.6)/1000)</f>
        <v>#REF!</v>
      </c>
    </row>
    <row r="810" spans="1:1" ht="15">
      <c r="A810" s="222" t="e">
        <f ca="1">IF($B10="","",IF('$Data1'!#REF!&gt;0,MIN('$Data1'!#REF!,'$Data1'!K12)*'$Data1'!#REF!/3.6,'$Data1'!K12*'$Data1'!#REF!/3.6)/1000)</f>
        <v>#REF!</v>
      </c>
    </row>
    <row r="811" spans="1:1" ht="15">
      <c r="A811" s="222" t="e">
        <f ca="1">IF($B11="","",IF('$Data1'!#REF!&gt;0,MIN('$Data1'!#REF!,'$Data1'!K13)*'$Data1'!#REF!/3.6,'$Data1'!K13*'$Data1'!#REF!/3.6)/1000)</f>
        <v>#REF!</v>
      </c>
    </row>
    <row r="812" spans="1:1" ht="15">
      <c r="A812" s="222" t="e">
        <f ca="1">IF($B12="","",IF('$Data1'!#REF!&gt;0,MIN('$Data1'!#REF!,'$Data1'!K14)*'$Data1'!#REF!/3.6,'$Data1'!K14*'$Data1'!#REF!/3.6)/1000)</f>
        <v>#REF!</v>
      </c>
    </row>
    <row r="813" spans="1:1" ht="15">
      <c r="A813" s="222" t="e">
        <f ca="1">IF($B13="","",IF('$Data1'!#REF!&gt;0,MIN('$Data1'!#REF!,'$Data1'!K15)*'$Data1'!#REF!/3.6,'$Data1'!K15*'$Data1'!#REF!/3.6)/1000)</f>
        <v>#REF!</v>
      </c>
    </row>
    <row r="814" spans="1:1" ht="15">
      <c r="A814" s="222" t="e">
        <f ca="1">IF($B14="","",IF('$Data1'!#REF!&gt;0,MIN('$Data1'!#REF!,'$Data1'!K16)*'$Data1'!#REF!/3.6,'$Data1'!K16*'$Data1'!#REF!/3.6)/1000)</f>
        <v>#REF!</v>
      </c>
    </row>
    <row r="815" spans="1:1" ht="15">
      <c r="A815" s="222" t="e">
        <f ca="1">IF($B15="","",IF('$Data1'!#REF!&gt;0,MIN('$Data1'!#REF!,'$Data1'!K17)*'$Data1'!#REF!/3.6,'$Data1'!K17*'$Data1'!#REF!/3.6)/1000)</f>
        <v>#REF!</v>
      </c>
    </row>
    <row r="816" spans="1:1" ht="15">
      <c r="A816" s="222" t="e">
        <f ca="1">IF($B16="","",IF('$Data1'!#REF!&gt;0,MIN('$Data1'!#REF!,'$Data1'!K18)*'$Data1'!#REF!/3.6,'$Data1'!K18*'$Data1'!#REF!/3.6)/1000)</f>
        <v>#REF!</v>
      </c>
    </row>
    <row r="817" spans="1:1" ht="15">
      <c r="A817" s="222" t="e">
        <f ca="1">IF($B17="","",IF('$Data1'!#REF!&gt;0,MIN('$Data1'!#REF!,'$Data1'!K19)*'$Data1'!#REF!/3.6,'$Data1'!K19*'$Data1'!#REF!/3.6)/1000)</f>
        <v>#REF!</v>
      </c>
    </row>
    <row r="818" spans="1:1" ht="15">
      <c r="A818" s="222" t="e">
        <f ca="1">IF($B18="","",IF('$Data1'!#REF!&gt;0,MIN('$Data1'!#REF!,'$Data1'!K20)*'$Data1'!#REF!/3.6,'$Data1'!K20*'$Data1'!#REF!/3.6)/1000)</f>
        <v>#REF!</v>
      </c>
    </row>
    <row r="819" spans="1:1" ht="15">
      <c r="A819" s="222" t="e">
        <f ca="1">IF($B19="","",IF('$Data1'!#REF!&gt;0,MIN('$Data1'!#REF!,'$Data1'!K21)*'$Data1'!#REF!/3.6,'$Data1'!K21*'$Data1'!#REF!/3.6)/1000)</f>
        <v>#REF!</v>
      </c>
    </row>
    <row r="820" spans="1:1" ht="15">
      <c r="A820" s="222" t="e">
        <f ca="1">IF($B20="","",IF('$Data1'!#REF!&gt;0,MIN('$Data1'!#REF!,'$Data1'!K22)*'$Data1'!#REF!/3.6,'$Data1'!K22*'$Data1'!#REF!/3.6)/1000)</f>
        <v>#REF!</v>
      </c>
    </row>
    <row r="821" spans="1:1" ht="15">
      <c r="A821" s="222" t="e">
        <f ca="1">IF($B21="","",IF('$Data1'!#REF!&gt;0,MIN('$Data1'!#REF!,'$Data1'!K23)*'$Data1'!#REF!/3.6,'$Data1'!K23*'$Data1'!#REF!/3.6)/1000)</f>
        <v>#REF!</v>
      </c>
    </row>
    <row r="822" spans="1:1" ht="15">
      <c r="A822" s="222" t="e">
        <f ca="1">IF($B22="","",IF('$Data1'!#REF!&gt;0,MIN('$Data1'!#REF!,'$Data1'!K24)*'$Data1'!#REF!/3.6,'$Data1'!K24*'$Data1'!#REF!/3.6)/1000)</f>
        <v>#REF!</v>
      </c>
    </row>
    <row r="823" spans="1:1" ht="15">
      <c r="A823" s="222" t="e">
        <f ca="1">IF($B23="","",IF('$Data1'!#REF!&gt;0,MIN('$Data1'!#REF!,'$Data1'!K25)*'$Data1'!#REF!/3.6,'$Data1'!K25*'$Data1'!#REF!/3.6)/1000)</f>
        <v>#REF!</v>
      </c>
    </row>
    <row r="824" spans="1:1" ht="15">
      <c r="A824" s="222" t="e">
        <f ca="1">IF($B24="","",IF('$Data1'!#REF!&gt;0,MIN('$Data1'!#REF!,'$Data1'!K26)*'$Data1'!#REF!/3.6,'$Data1'!K26*'$Data1'!#REF!/3.6)/1000)</f>
        <v>#REF!</v>
      </c>
    </row>
    <row r="825" spans="1:1" ht="15">
      <c r="A825" s="222" t="e">
        <f ca="1">IF($B25="","",IF('$Data1'!#REF!&gt;0,MIN('$Data1'!#REF!,'$Data1'!K27)*'$Data1'!#REF!/3.6,'$Data1'!K27*'$Data1'!#REF!/3.6)/1000)</f>
        <v>#REF!</v>
      </c>
    </row>
    <row r="826" spans="1:1" ht="15">
      <c r="A826" s="222" t="e">
        <f ca="1">IF($B26="","",IF('$Data1'!#REF!&gt;0,MIN('$Data1'!#REF!,'$Data1'!K28)*'$Data1'!#REF!/3.6,'$Data1'!K28*'$Data1'!#REF!/3.6)/1000)</f>
        <v>#REF!</v>
      </c>
    </row>
    <row r="827" spans="1:1" ht="15">
      <c r="A827" s="222" t="e">
        <f ca="1">IF($B27="","",IF('$Data1'!#REF!&gt;0,MIN('$Data1'!#REF!,'$Data1'!K29)*'$Data1'!#REF!/3.6,'$Data1'!K29*'$Data1'!#REF!/3.6)/1000)</f>
        <v>#REF!</v>
      </c>
    </row>
    <row r="828" spans="1:1" ht="15">
      <c r="A828" s="222" t="e">
        <f ca="1">IF($B28="","",IF('$Data1'!#REF!&gt;0,MIN('$Data1'!#REF!,'$Data1'!K30)*'$Data1'!#REF!/3.6,'$Data1'!K30*'$Data1'!#REF!/3.6)/1000)</f>
        <v>#REF!</v>
      </c>
    </row>
    <row r="829" spans="1:1" ht="15">
      <c r="A829" s="222" t="e">
        <f ca="1">IF($B29="","",IF('$Data1'!#REF!&gt;0,MIN('$Data1'!#REF!,'$Data1'!K31)*'$Data1'!#REF!/3.6,'$Data1'!K31*'$Data1'!#REF!/3.6)/1000)</f>
        <v>#REF!</v>
      </c>
    </row>
    <row r="830" spans="1:1" ht="15">
      <c r="A830" s="222" t="e">
        <f ca="1">IF($B30="","",IF('$Data1'!#REF!&gt;0,MIN('$Data1'!#REF!,'$Data1'!K32)*'$Data1'!#REF!/3.6,'$Data1'!K32*'$Data1'!#REF!/3.6)/1000)</f>
        <v>#REF!</v>
      </c>
    </row>
    <row r="831" spans="1:1" ht="15">
      <c r="A831" s="222" t="e">
        <f ca="1">IF($B31="","",IF('$Data1'!#REF!&gt;0,MIN('$Data1'!#REF!,'$Data1'!K33)*'$Data1'!#REF!/3.6,'$Data1'!K33*'$Data1'!#REF!/3.6)/1000)</f>
        <v>#REF!</v>
      </c>
    </row>
    <row r="832" spans="1:1" ht="15">
      <c r="A832" s="222" t="e">
        <f ca="1">IF($B32="","",IF('$Data1'!#REF!&gt;0,MIN('$Data1'!#REF!,'$Data1'!K34)*'$Data1'!#REF!/3.6,'$Data1'!K34*'$Data1'!#REF!/3.6)/1000)</f>
        <v>#REF!</v>
      </c>
    </row>
    <row r="833" spans="1:1" ht="15">
      <c r="A833" s="222" t="e">
        <f ca="1">IF($B33="","",IF('$Data1'!#REF!&gt;0,MIN('$Data1'!#REF!,'$Data1'!K35)*'$Data1'!#REF!/3.6,'$Data1'!K35*'$Data1'!#REF!/3.6)/1000)</f>
        <v>#REF!</v>
      </c>
    </row>
    <row r="834" spans="1:1" ht="15">
      <c r="A834" s="222" t="e">
        <f ca="1">IF($B34="","",IF('$Data1'!#REF!&gt;0,MIN('$Data1'!#REF!,'$Data1'!K36)*'$Data1'!#REF!/3.6,'$Data1'!K36*'$Data1'!#REF!/3.6)/1000)</f>
        <v>#REF!</v>
      </c>
    </row>
    <row r="835" spans="1:1" ht="15">
      <c r="A835" s="222" t="e">
        <f ca="1">IF($B35="","",IF('$Data1'!#REF!&gt;0,MIN('$Data1'!#REF!,'$Data1'!K37)*'$Data1'!#REF!/3.6,'$Data1'!K37*'$Data1'!#REF!/3.6)/1000)</f>
        <v>#REF!</v>
      </c>
    </row>
    <row r="836" spans="1:1" ht="15">
      <c r="A836" s="222" t="e">
        <f ca="1">IF($B36="","",IF('$Data1'!#REF!&gt;0,MIN('$Data1'!#REF!,'$Data1'!K38)*'$Data1'!#REF!/3.6,'$Data1'!K38*'$Data1'!#REF!/3.6)/1000)</f>
        <v>#REF!</v>
      </c>
    </row>
    <row r="837" spans="1:1" ht="15">
      <c r="A837" s="222" t="e">
        <f ca="1">IF($B37="","",IF('$Data1'!#REF!&gt;0,MIN('$Data1'!#REF!,'$Data1'!K39)*'$Data1'!#REF!/3.6,'$Data1'!K39*'$Data1'!#REF!/3.6)/1000)</f>
        <v>#REF!</v>
      </c>
    </row>
    <row r="838" spans="1:1" ht="15">
      <c r="A838" s="222" t="e">
        <f ca="1">IF($B38="","",IF('$Data1'!#REF!&gt;0,MIN('$Data1'!#REF!,'$Data1'!K40)*'$Data1'!#REF!/3.6,'$Data1'!K40*'$Data1'!#REF!/3.6)/1000)</f>
        <v>#REF!</v>
      </c>
    </row>
    <row r="839" spans="1:1" ht="15">
      <c r="A839" s="222" t="e">
        <f ca="1">IF($B39="","",IF('$Data1'!#REF!&gt;0,MIN('$Data1'!#REF!,'$Data1'!K41)*'$Data1'!#REF!/3.6,'$Data1'!K41*'$Data1'!#REF!/3.6)/1000)</f>
        <v>#REF!</v>
      </c>
    </row>
    <row r="840" spans="1:1" ht="15">
      <c r="A840" s="222" t="e">
        <f ca="1">IF($B40="","",IF('$Data1'!#REF!&gt;0,MIN('$Data1'!#REF!,'$Data1'!K42)*'$Data1'!#REF!/3.6,'$Data1'!K42*'$Data1'!#REF!/3.6)/1000)</f>
        <v>#REF!</v>
      </c>
    </row>
    <row r="841" spans="1:1" ht="15">
      <c r="A841" s="222" t="e">
        <f ca="1">IF($B41="","",IF('$Data1'!#REF!&gt;0,MIN('$Data1'!#REF!,'$Data1'!K43)*'$Data1'!#REF!/3.6,'$Data1'!K43*'$Data1'!#REF!/3.6)/1000)</f>
        <v>#REF!</v>
      </c>
    </row>
    <row r="842" spans="1:1" ht="15">
      <c r="A842" s="222" t="e">
        <f ca="1">IF($B42="","",IF('$Data1'!#REF!&gt;0,MIN('$Data1'!#REF!,'$Data1'!K44)*'$Data1'!#REF!/3.6,'$Data1'!K44*'$Data1'!#REF!/3.6)/1000)</f>
        <v>#REF!</v>
      </c>
    </row>
    <row r="843" spans="1:1" ht="15">
      <c r="A843" s="222" t="e">
        <f ca="1">IF($B43="","",IF('$Data1'!#REF!&gt;0,MIN('$Data1'!#REF!,'$Data1'!K45)*'$Data1'!#REF!/3.6,'$Data1'!K45*'$Data1'!#REF!/3.6)/1000)</f>
        <v>#REF!</v>
      </c>
    </row>
    <row r="844" spans="1:1" ht="15">
      <c r="A844" s="222" t="e">
        <f ca="1">IF($B44="","",IF('$Data1'!#REF!&gt;0,MIN('$Data1'!#REF!,'$Data1'!K46)*'$Data1'!#REF!/3.6,'$Data1'!K46*'$Data1'!#REF!/3.6)/1000)</f>
        <v>#REF!</v>
      </c>
    </row>
    <row r="845" spans="1:1" ht="15">
      <c r="A845" s="222" t="e">
        <f ca="1">IF($B45="","",IF('$Data1'!#REF!&gt;0,MIN('$Data1'!#REF!,'$Data1'!K47)*'$Data1'!#REF!/3.6,'$Data1'!K47*'$Data1'!#REF!/3.6)/1000)</f>
        <v>#REF!</v>
      </c>
    </row>
    <row r="846" spans="1:1" ht="15">
      <c r="A846" s="222" t="e">
        <f ca="1">IF($B46="","",IF('$Data1'!#REF!&gt;0,MIN('$Data1'!#REF!,'$Data1'!K48)*'$Data1'!#REF!/3.6,'$Data1'!K48*'$Data1'!#REF!/3.6)/1000)</f>
        <v>#REF!</v>
      </c>
    </row>
    <row r="847" spans="1:1" ht="15">
      <c r="A847" s="222" t="e">
        <f ca="1">IF($B47="","",IF('$Data1'!#REF!&gt;0,MIN('$Data1'!#REF!,'$Data1'!K49)*'$Data1'!#REF!/3.6,'$Data1'!K49*'$Data1'!#REF!/3.6)/1000)</f>
        <v>#REF!</v>
      </c>
    </row>
    <row r="848" spans="1:1" ht="15">
      <c r="A848" s="222" t="e">
        <f ca="1">IF($B48="","",IF('$Data1'!#REF!&gt;0,MIN('$Data1'!#REF!,'$Data1'!K50)*'$Data1'!#REF!/3.6,'$Data1'!K50*'$Data1'!#REF!/3.6)/1000)</f>
        <v>#REF!</v>
      </c>
    </row>
    <row r="849" spans="1:1" ht="15">
      <c r="A849" s="222" t="e">
        <f ca="1">IF($B49="","",IF('$Data1'!#REF!&gt;0,MIN('$Data1'!#REF!,'$Data1'!K51)*'$Data1'!#REF!/3.6,'$Data1'!K51*'$Data1'!#REF!/3.6)/1000)</f>
        <v>#REF!</v>
      </c>
    </row>
    <row r="850" spans="1:1" ht="15">
      <c r="A850" s="222" t="e">
        <f ca="1">IF($B50="","",IF('$Data1'!#REF!&gt;0,MIN('$Data1'!#REF!,'$Data1'!K52)*'$Data1'!#REF!/3.6,'$Data1'!K52*'$Data1'!#REF!/3.6)/1000)</f>
        <v>#REF!</v>
      </c>
    </row>
    <row r="851" spans="1:1" ht="15">
      <c r="A851" s="222" t="e">
        <f ca="1">IF($B51="","",IF('$Data1'!#REF!&gt;0,MIN('$Data1'!#REF!,'$Data1'!K53)*'$Data1'!#REF!/3.6,'$Data1'!K53*'$Data1'!#REF!/3.6)/1000)</f>
        <v>#REF!</v>
      </c>
    </row>
    <row r="852" spans="1:1" ht="15">
      <c r="A852" s="222" t="e">
        <f ca="1">IF($B52="","",IF('$Data1'!#REF!&gt;0,MIN('$Data1'!#REF!,'$Data1'!K54)*'$Data1'!#REF!/3.6,'$Data1'!K54*'$Data1'!#REF!/3.6)/1000)</f>
        <v>#REF!</v>
      </c>
    </row>
    <row r="853" spans="1:1" ht="15">
      <c r="A853" s="222" t="e">
        <f ca="1">IF($B53="","",IF('$Data1'!#REF!&gt;0,MIN('$Data1'!#REF!,'$Data1'!K55)*'$Data1'!#REF!/3.6,'$Data1'!K55*'$Data1'!#REF!/3.6)/1000)</f>
        <v>#REF!</v>
      </c>
    </row>
    <row r="854" spans="1:1" ht="15">
      <c r="A854" s="222" t="e">
        <f ca="1">IF($B54="","",IF('$Data1'!#REF!&gt;0,MIN('$Data1'!#REF!,'$Data1'!K56)*'$Data1'!#REF!/3.6,'$Data1'!K56*'$Data1'!#REF!/3.6)/1000)</f>
        <v>#REF!</v>
      </c>
    </row>
    <row r="855" spans="1:1" ht="15">
      <c r="A855" s="222" t="e">
        <f ca="1">IF($B55="","",IF('$Data1'!#REF!&gt;0,MIN('$Data1'!#REF!,'$Data1'!K57)*'$Data1'!#REF!/3.6,'$Data1'!K57*'$Data1'!#REF!/3.6)/1000)</f>
        <v>#REF!</v>
      </c>
    </row>
    <row r="856" spans="1:1" ht="15">
      <c r="A856" s="222" t="e">
        <f ca="1">IF($B56="","",IF('$Data1'!#REF!&gt;0,MIN('$Data1'!#REF!,'$Data1'!K58)*'$Data1'!#REF!/3.6,'$Data1'!K58*'$Data1'!#REF!/3.6)/1000)</f>
        <v>#REF!</v>
      </c>
    </row>
    <row r="857" spans="1:1" ht="15">
      <c r="A857" s="222" t="e">
        <f ca="1">IF($B57="","",IF('$Data1'!#REF!&gt;0,MIN('$Data1'!#REF!,'$Data1'!K59)*'$Data1'!#REF!/3.6,'$Data1'!K59*'$Data1'!#REF!/3.6)/1000)</f>
        <v>#REF!</v>
      </c>
    </row>
    <row r="858" spans="1:1" ht="15">
      <c r="A858" s="222" t="e">
        <f ca="1">IF($B58="","",IF('$Data1'!#REF!&gt;0,MIN('$Data1'!#REF!,'$Data1'!K60)*'$Data1'!#REF!/3.6,'$Data1'!K60*'$Data1'!#REF!/3.6)/1000)</f>
        <v>#REF!</v>
      </c>
    </row>
    <row r="859" spans="1:1" ht="15">
      <c r="A859" s="222" t="e">
        <f ca="1">IF($B59="","",IF('$Data1'!#REF!&gt;0,MIN('$Data1'!#REF!,'$Data1'!K61)*'$Data1'!#REF!/3.6,'$Data1'!K61*'$Data1'!#REF!/3.6)/1000)</f>
        <v>#REF!</v>
      </c>
    </row>
    <row r="860" spans="1:1" ht="15">
      <c r="A860" s="222" t="e">
        <f ca="1">IF($B60="","",IF('$Data1'!#REF!&gt;0,MIN('$Data1'!#REF!,'$Data1'!K62)*'$Data1'!#REF!/3.6,'$Data1'!K62*'$Data1'!#REF!/3.6)/1000)</f>
        <v>#REF!</v>
      </c>
    </row>
    <row r="861" spans="1:1" ht="15">
      <c r="A861" s="222" t="e">
        <f ca="1">IF($B61="","",IF('$Data1'!#REF!&gt;0,MIN('$Data1'!#REF!,'$Data1'!K63)*'$Data1'!#REF!/3.6,'$Data1'!K63*'$Data1'!#REF!/3.6)/1000)</f>
        <v>#REF!</v>
      </c>
    </row>
    <row r="862" spans="1:1" ht="15">
      <c r="A862" s="222" t="e">
        <f ca="1">IF($B62="","",IF('$Data1'!#REF!&gt;0,MIN('$Data1'!#REF!,'$Data1'!K64)*'$Data1'!#REF!/3.6,'$Data1'!K64*'$Data1'!#REF!/3.6)/1000)</f>
        <v>#REF!</v>
      </c>
    </row>
    <row r="863" spans="1:1" ht="15">
      <c r="A863" s="222" t="e">
        <f ca="1">IF($B63="","",IF('$Data1'!#REF!&gt;0,MIN('$Data1'!#REF!,'$Data1'!K65)*'$Data1'!#REF!/3.6,'$Data1'!K65*'$Data1'!#REF!/3.6)/1000)</f>
        <v>#REF!</v>
      </c>
    </row>
    <row r="864" spans="1:1" ht="15">
      <c r="A864" s="222" t="e">
        <f ca="1">IF($B64="","",IF('$Data1'!#REF!&gt;0,MIN('$Data1'!#REF!,'$Data1'!K66)*'$Data1'!#REF!/3.6,'$Data1'!K66*'$Data1'!#REF!/3.6)/1000)</f>
        <v>#REF!</v>
      </c>
    </row>
    <row r="865" spans="1:1" ht="15">
      <c r="A865" s="222" t="e">
        <f ca="1">IF($B65="","",IF('$Data1'!#REF!&gt;0,MIN('$Data1'!#REF!,'$Data1'!K67)*'$Data1'!#REF!/3.6,'$Data1'!K67*'$Data1'!#REF!/3.6)/1000)</f>
        <v>#REF!</v>
      </c>
    </row>
    <row r="866" spans="1:1" ht="15">
      <c r="A866" s="222" t="e">
        <f ca="1">IF($B66="","",IF('$Data1'!#REF!&gt;0,MIN('$Data1'!#REF!,'$Data1'!K68)*'$Data1'!#REF!/3.6,'$Data1'!K68*'$Data1'!#REF!/3.6)/1000)</f>
        <v>#REF!</v>
      </c>
    </row>
    <row r="867" spans="1:1" ht="15">
      <c r="A867" s="222" t="e">
        <f ca="1">IF($B67="","",IF('$Data1'!#REF!&gt;0,MIN('$Data1'!#REF!,'$Data1'!K69)*'$Data1'!#REF!/3.6,'$Data1'!K69*'$Data1'!#REF!/3.6)/1000)</f>
        <v>#REF!</v>
      </c>
    </row>
    <row r="868" spans="1:1" ht="15">
      <c r="A868" s="222" t="e">
        <f ca="1">IF($B68="","",IF('$Data1'!#REF!&gt;0,MIN('$Data1'!#REF!,'$Data1'!K70)*'$Data1'!#REF!/3.6,'$Data1'!K70*'$Data1'!#REF!/3.6)/1000)</f>
        <v>#REF!</v>
      </c>
    </row>
    <row r="869" spans="1:1" ht="15">
      <c r="A869" s="222" t="e">
        <f ca="1">IF($B69="","",IF('$Data1'!#REF!&gt;0,MIN('$Data1'!#REF!,'$Data1'!K71)*'$Data1'!#REF!/3.6,'$Data1'!K71*'$Data1'!#REF!/3.6)/1000)</f>
        <v>#REF!</v>
      </c>
    </row>
    <row r="870" spans="1:1" ht="15">
      <c r="A870" s="222" t="e">
        <f ca="1">IF($B70="","",IF('$Data1'!#REF!&gt;0,MIN('$Data1'!#REF!,'$Data1'!K72)*'$Data1'!#REF!/3.6,'$Data1'!K72*'$Data1'!#REF!/3.6)/1000)</f>
        <v>#REF!</v>
      </c>
    </row>
    <row r="871" spans="1:1" ht="15">
      <c r="A871" s="222" t="e">
        <f ca="1">IF($B71="","",IF('$Data1'!#REF!&gt;0,MIN('$Data1'!#REF!,'$Data1'!K73)*'$Data1'!#REF!/3.6,'$Data1'!K73*'$Data1'!#REF!/3.6)/1000)</f>
        <v>#REF!</v>
      </c>
    </row>
    <row r="872" spans="1:1" ht="15">
      <c r="A872" s="222" t="e">
        <f ca="1">IF($B72="","",IF('$Data1'!#REF!&gt;0,MIN('$Data1'!#REF!,'$Data1'!K74)*'$Data1'!#REF!/3.6,'$Data1'!K74*'$Data1'!#REF!/3.6)/1000)</f>
        <v>#REF!</v>
      </c>
    </row>
    <row r="873" spans="1:1" ht="15">
      <c r="A873" s="222" t="e">
        <f ca="1">IF($B73="","",IF('$Data1'!#REF!&gt;0,MIN('$Data1'!#REF!,'$Data1'!K75)*'$Data1'!#REF!/3.6,'$Data1'!K75*'$Data1'!#REF!/3.6)/1000)</f>
        <v>#REF!</v>
      </c>
    </row>
    <row r="874" spans="1:1" ht="15">
      <c r="A874" s="222" t="e">
        <f ca="1">IF($B74="","",IF('$Data1'!#REF!&gt;0,MIN('$Data1'!#REF!,'$Data1'!K76)*'$Data1'!#REF!/3.6,'$Data1'!K76*'$Data1'!#REF!/3.6)/1000)</f>
        <v>#REF!</v>
      </c>
    </row>
    <row r="875" spans="1:1" ht="15">
      <c r="A875" s="222" t="e">
        <f ca="1">IF($B75="","",IF('$Data1'!#REF!&gt;0,MIN('$Data1'!#REF!,'$Data1'!K77)*'$Data1'!#REF!/3.6,'$Data1'!K77*'$Data1'!#REF!/3.6)/1000)</f>
        <v>#REF!</v>
      </c>
    </row>
    <row r="876" spans="1:1" ht="15">
      <c r="A876" s="222" t="e">
        <f ca="1">IF($B76="","",IF('$Data1'!#REF!&gt;0,MIN('$Data1'!#REF!,'$Data1'!K78)*'$Data1'!#REF!/3.6,'$Data1'!K78*'$Data1'!#REF!/3.6)/1000)</f>
        <v>#REF!</v>
      </c>
    </row>
    <row r="877" spans="1:1" ht="15">
      <c r="A877" s="222" t="e">
        <f ca="1">IF($B77="","",IF('$Data1'!#REF!&gt;0,MIN('$Data1'!#REF!,'$Data1'!K79)*'$Data1'!#REF!/3.6,'$Data1'!K79*'$Data1'!#REF!/3.6)/1000)</f>
        <v>#REF!</v>
      </c>
    </row>
    <row r="878" spans="1:1" ht="15">
      <c r="A878" s="222" t="e">
        <f ca="1">IF($B78="","",IF('$Data1'!#REF!&gt;0,MIN('$Data1'!#REF!,'$Data1'!K80)*'$Data1'!#REF!/3.6,'$Data1'!K80*'$Data1'!#REF!/3.6)/1000)</f>
        <v>#REF!</v>
      </c>
    </row>
    <row r="879" spans="1:1" ht="15">
      <c r="A879" s="222" t="e">
        <f ca="1">IF($B79="","",IF('$Data1'!#REF!&gt;0,MIN('$Data1'!#REF!,'$Data1'!K81)*'$Data1'!#REF!/3.6,'$Data1'!K81*'$Data1'!#REF!/3.6)/1000)</f>
        <v>#REF!</v>
      </c>
    </row>
    <row r="880" spans="1:1" ht="15">
      <c r="A880" s="222" t="e">
        <f ca="1">IF($B80="","",IF('$Data1'!#REF!&gt;0,MIN('$Data1'!#REF!,'$Data1'!K82)*'$Data1'!#REF!/3.6,'$Data1'!K82*'$Data1'!#REF!/3.6)/1000)</f>
        <v>#REF!</v>
      </c>
    </row>
    <row r="881" spans="1:1" ht="15">
      <c r="A881" s="222" t="e">
        <f ca="1">IF($B81="","",IF('$Data1'!#REF!&gt;0,MIN('$Data1'!#REF!,'$Data1'!K83)*'$Data1'!#REF!/3.6,'$Data1'!K83*'$Data1'!#REF!/3.6)/1000)</f>
        <v>#REF!</v>
      </c>
    </row>
    <row r="882" spans="1:1" ht="15">
      <c r="A882" s="222" t="e">
        <f ca="1">IF($B82="","",IF('$Data1'!#REF!&gt;0,MIN('$Data1'!#REF!,'$Data1'!K84)*'$Data1'!#REF!/3.6,'$Data1'!K84*'$Data1'!#REF!/3.6)/1000)</f>
        <v>#REF!</v>
      </c>
    </row>
    <row r="883" spans="1:1" ht="15">
      <c r="A883" s="222" t="e">
        <f ca="1">IF($B83="","",IF('$Data1'!#REF!&gt;0,MIN('$Data1'!#REF!,'$Data1'!K85)*'$Data1'!#REF!/3.6,'$Data1'!K85*'$Data1'!#REF!/3.6)/1000)</f>
        <v>#REF!</v>
      </c>
    </row>
    <row r="884" spans="1:1" ht="15">
      <c r="A884" s="222" t="e">
        <f ca="1">IF($B84="","",IF('$Data1'!#REF!&gt;0,MIN('$Data1'!#REF!,'$Data1'!K86)*'$Data1'!#REF!/3.6,'$Data1'!K86*'$Data1'!#REF!/3.6)/1000)</f>
        <v>#REF!</v>
      </c>
    </row>
    <row r="885" spans="1:1" ht="15">
      <c r="A885" s="222" t="e">
        <f ca="1">IF($B85="","",IF('$Data1'!#REF!&gt;0,MIN('$Data1'!#REF!,'$Data1'!K87)*'$Data1'!#REF!/3.6,'$Data1'!K87*'$Data1'!#REF!/3.6)/1000)</f>
        <v>#REF!</v>
      </c>
    </row>
    <row r="886" spans="1:1" ht="15">
      <c r="A886" s="222" t="e">
        <f ca="1">IF($B86="","",IF('$Data1'!#REF!&gt;0,MIN('$Data1'!#REF!,'$Data1'!K88)*'$Data1'!#REF!/3.6,'$Data1'!K88*'$Data1'!#REF!/3.6)/1000)</f>
        <v>#REF!</v>
      </c>
    </row>
    <row r="887" spans="1:1" ht="15">
      <c r="A887" s="222" t="e">
        <f ca="1">IF($B87="","",IF('$Data1'!#REF!&gt;0,MIN('$Data1'!#REF!,'$Data1'!K89)*'$Data1'!#REF!/3.6,'$Data1'!K89*'$Data1'!#REF!/3.6)/1000)</f>
        <v>#REF!</v>
      </c>
    </row>
    <row r="888" spans="1:1" ht="15">
      <c r="A888" s="222" t="e">
        <f ca="1">IF($B88="","",IF('$Data1'!#REF!&gt;0,MIN('$Data1'!#REF!,'$Data1'!K90)*'$Data1'!#REF!/3.6,'$Data1'!K90*'$Data1'!#REF!/3.6)/1000)</f>
        <v>#REF!</v>
      </c>
    </row>
    <row r="889" spans="1:1" ht="15">
      <c r="A889" s="222" t="e">
        <f ca="1">IF($B89="","",IF('$Data1'!#REF!&gt;0,MIN('$Data1'!#REF!,'$Data1'!K91)*'$Data1'!#REF!/3.6,'$Data1'!K91*'$Data1'!#REF!/3.6)/1000)</f>
        <v>#REF!</v>
      </c>
    </row>
    <row r="890" spans="1:1" ht="15">
      <c r="A890" s="222" t="e">
        <f ca="1">IF($B90="","",IF('$Data1'!#REF!&gt;0,MIN('$Data1'!#REF!,'$Data1'!K92)*'$Data1'!#REF!/3.6,'$Data1'!K92*'$Data1'!#REF!/3.6)/1000)</f>
        <v>#REF!</v>
      </c>
    </row>
    <row r="891" spans="1:1" ht="15">
      <c r="A891" s="222" t="e">
        <f ca="1">IF($B91="","",IF('$Data1'!#REF!&gt;0,MIN('$Data1'!#REF!,'$Data1'!K93)*'$Data1'!#REF!/3.6,'$Data1'!K93*'$Data1'!#REF!/3.6)/1000)</f>
        <v>#REF!</v>
      </c>
    </row>
    <row r="892" spans="1:1" ht="15">
      <c r="A892" s="222" t="e">
        <f ca="1">IF($B92="","",IF('$Data1'!#REF!&gt;0,MIN('$Data1'!#REF!,'$Data1'!K94)*'$Data1'!#REF!/3.6,'$Data1'!K94*'$Data1'!#REF!/3.6)/1000)</f>
        <v>#REF!</v>
      </c>
    </row>
    <row r="893" spans="1:1" ht="15">
      <c r="A893" s="222" t="e">
        <f ca="1">IF($B93="","",IF('$Data1'!#REF!&gt;0,MIN('$Data1'!#REF!,'$Data1'!K95)*'$Data1'!#REF!/3.6,'$Data1'!K95*'$Data1'!#REF!/3.6)/1000)</f>
        <v>#REF!</v>
      </c>
    </row>
    <row r="894" spans="1:1" ht="15">
      <c r="A894" s="222" t="e">
        <f ca="1">IF($B94="","",IF('$Data1'!#REF!&gt;0,MIN('$Data1'!#REF!,'$Data1'!K96)*'$Data1'!#REF!/3.6,'$Data1'!K96*'$Data1'!#REF!/3.6)/1000)</f>
        <v>#REF!</v>
      </c>
    </row>
    <row r="895" spans="1:1" ht="15">
      <c r="A895" s="222" t="e">
        <f ca="1">IF($B95="","",IF('$Data1'!#REF!&gt;0,MIN('$Data1'!#REF!,'$Data1'!K97)*'$Data1'!#REF!/3.6,'$Data1'!K97*'$Data1'!#REF!/3.6)/1000)</f>
        <v>#REF!</v>
      </c>
    </row>
    <row r="896" spans="1:1" ht="15">
      <c r="A896" s="222" t="e">
        <f ca="1">IF($B96="","",IF('$Data1'!#REF!&gt;0,MIN('$Data1'!#REF!,'$Data1'!K98)*'$Data1'!#REF!/3.6,'$Data1'!K98*'$Data1'!#REF!/3.6)/1000)</f>
        <v>#REF!</v>
      </c>
    </row>
    <row r="897" spans="1:1" ht="15">
      <c r="A897" s="222" t="e">
        <f ca="1">IF($B97="","",IF('$Data1'!#REF!&gt;0,MIN('$Data1'!#REF!,'$Data1'!K99)*'$Data1'!#REF!/3.6,'$Data1'!K99*'$Data1'!#REF!/3.6)/1000)</f>
        <v>#REF!</v>
      </c>
    </row>
    <row r="898" spans="1:1" ht="15">
      <c r="A898" s="222" t="e">
        <f ca="1">IF($B98="","",IF('$Data1'!#REF!&gt;0,MIN('$Data1'!#REF!,'$Data1'!K100)*'$Data1'!#REF!/3.6,'$Data1'!K100*'$Data1'!#REF!/3.6)/1000)</f>
        <v>#REF!</v>
      </c>
    </row>
    <row r="899" spans="1:1" ht="15">
      <c r="A899" s="222" t="e">
        <f ca="1">IF($B99="","",IF('$Data1'!#REF!&gt;0,MIN('$Data1'!#REF!,'$Data1'!K101)*'$Data1'!#REF!/3.6,'$Data1'!K101*'$Data1'!#REF!/3.6)/1000)</f>
        <v>#REF!</v>
      </c>
    </row>
    <row r="900" spans="1:1" ht="15">
      <c r="A900" s="222" t="e">
        <f ca="1">IF($B100="","",IF('$Data1'!#REF!&gt;0,MIN('$Data1'!#REF!,'$Data1'!K102)*'$Data1'!#REF!/3.6,'$Data1'!K102*'$Data1'!#REF!/3.6)/1000)</f>
        <v>#REF!</v>
      </c>
    </row>
    <row r="901" spans="1:1" ht="15">
      <c r="A901" s="222" t="e">
        <f ca="1">IF($B101="","",IF('$Data1'!#REF!&gt;0,MIN('$Data1'!#REF!,'$Data1'!K103)*'$Data1'!#REF!/3.6,'$Data1'!K103*'$Data1'!#REF!/3.6)/1000)</f>
        <v>#REF!</v>
      </c>
    </row>
    <row r="902" spans="1:1" ht="15">
      <c r="A902" s="222" t="e">
        <f ca="1">IF($B102="","",IF('$Data1'!#REF!&gt;0,MIN('$Data1'!#REF!,'$Data1'!K104)*'$Data1'!#REF!/3.6,'$Data1'!K104*'$Data1'!#REF!/3.6)/1000)</f>
        <v>#REF!</v>
      </c>
    </row>
    <row r="903" spans="1:1" ht="15">
      <c r="A903" s="222" t="e">
        <f ca="1">IF($B103="","",IF('$Data1'!#REF!&gt;0,MIN('$Data1'!#REF!,'$Data1'!K105)*'$Data1'!#REF!/3.6,'$Data1'!K105*'$Data1'!#REF!/3.6)/1000)</f>
        <v>#REF!</v>
      </c>
    </row>
    <row r="904" spans="1:1" ht="15">
      <c r="A904" s="222" t="e">
        <f ca="1">IF($B104="","",IF('$Data1'!#REF!&gt;0,MIN('$Data1'!#REF!,'$Data1'!K106)*'$Data1'!#REF!/3.6,'$Data1'!K106*'$Data1'!#REF!/3.6)/1000)</f>
        <v>#REF!</v>
      </c>
    </row>
    <row r="905" spans="1:1" ht="15">
      <c r="A905" s="222" t="e">
        <f ca="1">IF($B105="","",IF('$Data1'!#REF!&gt;0,MIN('$Data1'!#REF!,'$Data1'!K107)*'$Data1'!#REF!/3.6,'$Data1'!K107*'$Data1'!#REF!/3.6)/1000)</f>
        <v>#REF!</v>
      </c>
    </row>
    <row r="906" spans="1:1" ht="15">
      <c r="A906" s="222" t="e">
        <f ca="1">IF($B106="","",IF('$Data1'!#REF!&gt;0,MIN('$Data1'!#REF!,'$Data1'!K108)*'$Data1'!#REF!/3.6,'$Data1'!K108*'$Data1'!#REF!/3.6)/1000)</f>
        <v>#REF!</v>
      </c>
    </row>
    <row r="907" spans="1:1" ht="15">
      <c r="A907" s="222" t="e">
        <f ca="1">IF($B107="","",IF('$Data1'!#REF!&gt;0,MIN('$Data1'!#REF!,'$Data1'!K109)*'$Data1'!#REF!/3.6,'$Data1'!K109*'$Data1'!#REF!/3.6)/1000)</f>
        <v>#REF!</v>
      </c>
    </row>
    <row r="908" spans="1:1" ht="15">
      <c r="A908" s="222" t="e">
        <f ca="1">IF($B108="","",IF('$Data1'!#REF!&gt;0,MIN('$Data1'!#REF!,'$Data1'!K110)*'$Data1'!#REF!/3.6,'$Data1'!K110*'$Data1'!#REF!/3.6)/1000)</f>
        <v>#REF!</v>
      </c>
    </row>
    <row r="909" spans="1:1" ht="15">
      <c r="A909" s="222" t="e">
        <f ca="1">IF($B109="","",IF('$Data1'!#REF!&gt;0,MIN('$Data1'!#REF!,'$Data1'!K111)*'$Data1'!#REF!/3.6,'$Data1'!K111*'$Data1'!#REF!/3.6)/1000)</f>
        <v>#REF!</v>
      </c>
    </row>
    <row r="910" spans="1:1" ht="15">
      <c r="A910" s="222" t="e">
        <f ca="1">IF($B110="","",IF('$Data1'!#REF!&gt;0,MIN('$Data1'!#REF!,'$Data1'!K112)*'$Data1'!#REF!/3.6,'$Data1'!K112*'$Data1'!#REF!/3.6)/1000)</f>
        <v>#REF!</v>
      </c>
    </row>
    <row r="911" spans="1:1" ht="15">
      <c r="A911" s="222" t="e">
        <f ca="1">IF($B111="","",IF('$Data1'!#REF!&gt;0,MIN('$Data1'!#REF!,'$Data1'!K113)*'$Data1'!#REF!/3.6,'$Data1'!K113*'$Data1'!#REF!/3.6)/1000)</f>
        <v>#REF!</v>
      </c>
    </row>
    <row r="912" spans="1:1" ht="15">
      <c r="A912" s="222" t="e">
        <f ca="1">IF($B112="","",IF('$Data1'!#REF!&gt;0,MIN('$Data1'!#REF!,'$Data1'!K114)*'$Data1'!#REF!/3.6,'$Data1'!K114*'$Data1'!#REF!/3.6)/1000)</f>
        <v>#REF!</v>
      </c>
    </row>
    <row r="913" spans="1:1" ht="15">
      <c r="A913" s="222" t="e">
        <f ca="1">IF($B113="","",IF('$Data1'!#REF!&gt;0,MIN('$Data1'!#REF!,'$Data1'!K115)*'$Data1'!#REF!/3.6,'$Data1'!K115*'$Data1'!#REF!/3.6)/1000)</f>
        <v>#REF!</v>
      </c>
    </row>
    <row r="914" spans="1:1" ht="15">
      <c r="A914" s="222" t="e">
        <f ca="1">IF($B114="","",IF('$Data1'!#REF!&gt;0,MIN('$Data1'!#REF!,'$Data1'!K116)*'$Data1'!#REF!/3.6,'$Data1'!K116*'$Data1'!#REF!/3.6)/1000)</f>
        <v>#REF!</v>
      </c>
    </row>
    <row r="915" spans="1:1" ht="15">
      <c r="A915" s="222" t="e">
        <f ca="1">IF($B115="","",IF('$Data1'!#REF!&gt;0,MIN('$Data1'!#REF!,'$Data1'!K117)*'$Data1'!#REF!/3.6,'$Data1'!K117*'$Data1'!#REF!/3.6)/1000)</f>
        <v>#REF!</v>
      </c>
    </row>
    <row r="916" spans="1:1" ht="15">
      <c r="A916" s="222" t="e">
        <f ca="1">IF($B116="","",IF('$Data1'!#REF!&gt;0,MIN('$Data1'!#REF!,'$Data1'!K118)*'$Data1'!#REF!/3.6,'$Data1'!K118*'$Data1'!#REF!/3.6)/1000)</f>
        <v>#REF!</v>
      </c>
    </row>
    <row r="917" spans="1:1" ht="15">
      <c r="A917" s="222" t="e">
        <f ca="1">IF($B117="","",IF('$Data1'!#REF!&gt;0,MIN('$Data1'!#REF!,'$Data1'!K119)*'$Data1'!#REF!/3.6,'$Data1'!K119*'$Data1'!#REF!/3.6)/1000)</f>
        <v>#REF!</v>
      </c>
    </row>
    <row r="918" spans="1:1" ht="15">
      <c r="A918" s="222" t="e">
        <f ca="1">IF($B118="","",IF('$Data1'!#REF!&gt;0,MIN('$Data1'!#REF!,'$Data1'!K120)*'$Data1'!#REF!/3.6,'$Data1'!K120*'$Data1'!#REF!/3.6)/1000)</f>
        <v>#REF!</v>
      </c>
    </row>
    <row r="919" spans="1:1" ht="15">
      <c r="A919" s="222" t="e">
        <f ca="1">IF($B119="","",IF('$Data1'!#REF!&gt;0,MIN('$Data1'!#REF!,'$Data1'!K121)*'$Data1'!#REF!/3.6,'$Data1'!K121*'$Data1'!#REF!/3.6)/1000)</f>
        <v>#REF!</v>
      </c>
    </row>
    <row r="920" spans="1:1" ht="15">
      <c r="A920" s="222" t="e">
        <f ca="1">IF($B120="","",IF('$Data1'!#REF!&gt;0,MIN('$Data1'!#REF!,'$Data1'!K122)*'$Data1'!#REF!/3.6,'$Data1'!K122*'$Data1'!#REF!/3.6)/1000)</f>
        <v>#REF!</v>
      </c>
    </row>
    <row r="921" spans="1:1" ht="15">
      <c r="A921" s="222" t="e">
        <f ca="1">IF($B121="","",IF('$Data1'!#REF!&gt;0,MIN('$Data1'!#REF!,'$Data1'!K123)*'$Data1'!#REF!/3.6,'$Data1'!K123*'$Data1'!#REF!/3.6)/1000)</f>
        <v>#REF!</v>
      </c>
    </row>
    <row r="922" spans="1:1" ht="15">
      <c r="A922" s="222" t="e">
        <f ca="1">IF($B122="","",IF('$Data1'!#REF!&gt;0,MIN('$Data1'!#REF!,'$Data1'!K124)*'$Data1'!#REF!/3.6,'$Data1'!K124*'$Data1'!#REF!/3.6)/1000)</f>
        <v>#REF!</v>
      </c>
    </row>
    <row r="923" spans="1:1" ht="15">
      <c r="A923" s="222" t="e">
        <f ca="1">IF($B123="","",IF('$Data1'!#REF!&gt;0,MIN('$Data1'!#REF!,'$Data1'!K125)*'$Data1'!#REF!/3.6,'$Data1'!K125*'$Data1'!#REF!/3.6)/1000)</f>
        <v>#REF!</v>
      </c>
    </row>
    <row r="924" spans="1:1" ht="15">
      <c r="A924" s="222" t="e">
        <f ca="1">IF($B124="","",IF('$Data1'!#REF!&gt;0,MIN('$Data1'!#REF!,'$Data1'!K126)*'$Data1'!#REF!/3.6,'$Data1'!K126*'$Data1'!#REF!/3.6)/1000)</f>
        <v>#REF!</v>
      </c>
    </row>
    <row r="925" spans="1:1" ht="15">
      <c r="A925" s="222" t="e">
        <f ca="1">IF($B125="","",IF('$Data1'!#REF!&gt;0,MIN('$Data1'!#REF!,'$Data1'!K127)*'$Data1'!#REF!/3.6,'$Data1'!K127*'$Data1'!#REF!/3.6)/1000)</f>
        <v>#REF!</v>
      </c>
    </row>
    <row r="926" spans="1:1" ht="15">
      <c r="A926" s="222" t="e">
        <f ca="1">IF($B126="","",IF('$Data1'!#REF!&gt;0,MIN('$Data1'!#REF!,'$Data1'!K128)*'$Data1'!#REF!/3.6,'$Data1'!K128*'$Data1'!#REF!/3.6)/1000)</f>
        <v>#REF!</v>
      </c>
    </row>
    <row r="927" spans="1:1" ht="15">
      <c r="A927" s="222" t="e">
        <f ca="1">IF($B127="","",IF('$Data1'!#REF!&gt;0,MIN('$Data1'!#REF!,'$Data1'!K129)*'$Data1'!#REF!/3.6,'$Data1'!K129*'$Data1'!#REF!/3.6)/1000)</f>
        <v>#REF!</v>
      </c>
    </row>
    <row r="928" spans="1:1" ht="15">
      <c r="A928" s="222" t="e">
        <f ca="1">IF($B128="","",IF('$Data1'!#REF!&gt;0,MIN('$Data1'!#REF!,'$Data1'!K130)*'$Data1'!#REF!/3.6,'$Data1'!K130*'$Data1'!#REF!/3.6)/1000)</f>
        <v>#REF!</v>
      </c>
    </row>
    <row r="929" spans="1:1" ht="15">
      <c r="A929" s="222" t="e">
        <f ca="1">IF($B129="","",IF('$Data1'!#REF!&gt;0,MIN('$Data1'!#REF!,'$Data1'!K131)*'$Data1'!#REF!/3.6,'$Data1'!K131*'$Data1'!#REF!/3.6)/1000)</f>
        <v>#REF!</v>
      </c>
    </row>
    <row r="930" spans="1:1" ht="15">
      <c r="A930" s="222" t="e">
        <f ca="1">IF($B130="","",IF('$Data1'!#REF!&gt;0,MIN('$Data1'!#REF!,'$Data1'!K132)*'$Data1'!#REF!/3.6,'$Data1'!K132*'$Data1'!#REF!/3.6)/1000)</f>
        <v>#REF!</v>
      </c>
    </row>
    <row r="931" spans="1:1" ht="15">
      <c r="A931" s="222" t="e">
        <f ca="1">IF($B131="","",IF('$Data1'!#REF!&gt;0,MIN('$Data1'!#REF!,'$Data1'!K133)*'$Data1'!#REF!/3.6,'$Data1'!K133*'$Data1'!#REF!/3.6)/1000)</f>
        <v>#REF!</v>
      </c>
    </row>
    <row r="932" spans="1:1" ht="15">
      <c r="A932" s="222" t="e">
        <f ca="1">IF($B132="","",IF('$Data1'!#REF!&gt;0,MIN('$Data1'!#REF!,'$Data1'!K134)*'$Data1'!#REF!/3.6,'$Data1'!K134*'$Data1'!#REF!/3.6)/1000)</f>
        <v>#REF!</v>
      </c>
    </row>
    <row r="933" spans="1:1" ht="15">
      <c r="A933" s="222" t="e">
        <f ca="1">IF($B133="","",IF('$Data1'!#REF!&gt;0,MIN('$Data1'!#REF!,'$Data1'!K135)*'$Data1'!#REF!/3.6,'$Data1'!K135*'$Data1'!#REF!/3.6)/1000)</f>
        <v>#REF!</v>
      </c>
    </row>
    <row r="934" spans="1:1" ht="15">
      <c r="A934" s="222" t="e">
        <f ca="1">IF($B134="","",IF('$Data1'!#REF!&gt;0,MIN('$Data1'!#REF!,'$Data1'!K136)*'$Data1'!#REF!/3.6,'$Data1'!K136*'$Data1'!#REF!/3.6)/1000)</f>
        <v>#REF!</v>
      </c>
    </row>
    <row r="935" spans="1:1" ht="15">
      <c r="A935" s="222" t="e">
        <f ca="1">IF($B135="","",IF('$Data1'!#REF!&gt;0,MIN('$Data1'!#REF!,'$Data1'!K137)*'$Data1'!#REF!/3.6,'$Data1'!K137*'$Data1'!#REF!/3.6)/1000)</f>
        <v>#REF!</v>
      </c>
    </row>
    <row r="936" spans="1:1" ht="15">
      <c r="A936" s="222" t="e">
        <f ca="1">IF($B136="","",IF('$Data1'!#REF!&gt;0,MIN('$Data1'!#REF!,'$Data1'!K138)*'$Data1'!#REF!/3.6,'$Data1'!K138*'$Data1'!#REF!/3.6)/1000)</f>
        <v>#REF!</v>
      </c>
    </row>
    <row r="937" spans="1:1" ht="15">
      <c r="A937" s="222" t="e">
        <f ca="1">IF($B137="","",IF('$Data1'!#REF!&gt;0,MIN('$Data1'!#REF!,'$Data1'!K139)*'$Data1'!#REF!/3.6,'$Data1'!K139*'$Data1'!#REF!/3.6)/1000)</f>
        <v>#REF!</v>
      </c>
    </row>
    <row r="938" spans="1:1" ht="15">
      <c r="A938" s="222" t="e">
        <f ca="1">IF($B138="","",IF('$Data1'!#REF!&gt;0,MIN('$Data1'!#REF!,'$Data1'!K140)*'$Data1'!#REF!/3.6,'$Data1'!K140*'$Data1'!#REF!/3.6)/1000)</f>
        <v>#REF!</v>
      </c>
    </row>
    <row r="939" spans="1:1" ht="15">
      <c r="A939" s="222" t="e">
        <f ca="1">IF($B139="","",IF('$Data1'!#REF!&gt;0,MIN('$Data1'!#REF!,'$Data1'!K141)*'$Data1'!#REF!/3.6,'$Data1'!K141*'$Data1'!#REF!/3.6)/1000)</f>
        <v>#REF!</v>
      </c>
    </row>
    <row r="940" spans="1:1" ht="15">
      <c r="A940" s="222" t="e">
        <f ca="1">IF($B140="","",IF('$Data1'!#REF!&gt;0,MIN('$Data1'!#REF!,'$Data1'!K142)*'$Data1'!#REF!/3.6,'$Data1'!K142*'$Data1'!#REF!/3.6)/1000)</f>
        <v>#REF!</v>
      </c>
    </row>
    <row r="941" spans="1:1" ht="15">
      <c r="A941" s="222" t="e">
        <f ca="1">IF($B141="","",IF('$Data1'!#REF!&gt;0,MIN('$Data1'!#REF!,'$Data1'!K143)*'$Data1'!#REF!/3.6,'$Data1'!K143*'$Data1'!#REF!/3.6)/1000)</f>
        <v>#REF!</v>
      </c>
    </row>
    <row r="942" spans="1:1" ht="15">
      <c r="A942" s="222" t="e">
        <f ca="1">IF($B142="","",IF('$Data1'!#REF!&gt;0,MIN('$Data1'!#REF!,'$Data1'!K144)*'$Data1'!#REF!/3.6,'$Data1'!K144*'$Data1'!#REF!/3.6)/1000)</f>
        <v>#REF!</v>
      </c>
    </row>
    <row r="943" spans="1:1" ht="15">
      <c r="A943" s="222" t="e">
        <f ca="1">IF($B143="","",IF('$Data1'!#REF!&gt;0,MIN('$Data1'!#REF!,'$Data1'!K145)*'$Data1'!#REF!/3.6,'$Data1'!K145*'$Data1'!#REF!/3.6)/1000)</f>
        <v>#REF!</v>
      </c>
    </row>
    <row r="944" spans="1:1" ht="15">
      <c r="A944" s="222" t="e">
        <f ca="1">IF($B144="","",IF('$Data1'!#REF!&gt;0,MIN('$Data1'!#REF!,'$Data1'!K146)*'$Data1'!#REF!/3.6,'$Data1'!K146*'$Data1'!#REF!/3.6)/1000)</f>
        <v>#REF!</v>
      </c>
    </row>
    <row r="945" spans="1:1" ht="15">
      <c r="A945" s="222" t="e">
        <f ca="1">IF($B145="","",IF('$Data1'!#REF!&gt;0,MIN('$Data1'!#REF!,'$Data1'!K147)*'$Data1'!#REF!/3.6,'$Data1'!K147*'$Data1'!#REF!/3.6)/1000)</f>
        <v>#REF!</v>
      </c>
    </row>
    <row r="946" spans="1:1" ht="15">
      <c r="A946" s="222" t="e">
        <f ca="1">IF($B146="","",IF('$Data1'!#REF!&gt;0,MIN('$Data1'!#REF!,'$Data1'!K148)*'$Data1'!#REF!/3.6,'$Data1'!K148*'$Data1'!#REF!/3.6)/1000)</f>
        <v>#REF!</v>
      </c>
    </row>
    <row r="947" spans="1:1" ht="15">
      <c r="A947" s="222" t="e">
        <f ca="1">IF($B147="","",IF('$Data1'!#REF!&gt;0,MIN('$Data1'!#REF!,'$Data1'!K149)*'$Data1'!#REF!/3.6,'$Data1'!K149*'$Data1'!#REF!/3.6)/1000)</f>
        <v>#REF!</v>
      </c>
    </row>
    <row r="948" spans="1:1" ht="15">
      <c r="A948" s="222" t="e">
        <f ca="1">IF($B148="","",IF('$Data1'!#REF!&gt;0,MIN('$Data1'!#REF!,'$Data1'!K150)*'$Data1'!#REF!/3.6,'$Data1'!K150*'$Data1'!#REF!/3.6)/1000)</f>
        <v>#REF!</v>
      </c>
    </row>
    <row r="949" spans="1:1" ht="15">
      <c r="A949" s="222" t="e">
        <f ca="1">IF($B149="","",IF('$Data1'!#REF!&gt;0,MIN('$Data1'!#REF!,'$Data1'!K151)*'$Data1'!#REF!/3.6,'$Data1'!K151*'$Data1'!#REF!/3.6)/1000)</f>
        <v>#REF!</v>
      </c>
    </row>
    <row r="950" spans="1:1" ht="15">
      <c r="A950" s="222" t="e">
        <f ca="1">IF($B150="","",IF('$Data1'!#REF!&gt;0,MIN('$Data1'!#REF!,'$Data1'!K152)*'$Data1'!#REF!/3.6,'$Data1'!K152*'$Data1'!#REF!/3.6)/1000)</f>
        <v>#REF!</v>
      </c>
    </row>
    <row r="951" spans="1:1" ht="15">
      <c r="A951" s="222" t="e">
        <f ca="1">IF($B151="","",IF('$Data1'!#REF!&gt;0,MIN('$Data1'!#REF!,'$Data1'!K153)*'$Data1'!#REF!/3.6,'$Data1'!K153*'$Data1'!#REF!/3.6)/1000)</f>
        <v>#REF!</v>
      </c>
    </row>
    <row r="952" spans="1:1" ht="15">
      <c r="A952" s="222" t="e">
        <f ca="1">IF($B152="","",IF('$Data1'!#REF!&gt;0,MIN('$Data1'!#REF!,'$Data1'!K154)*'$Data1'!#REF!/3.6,'$Data1'!K154*'$Data1'!#REF!/3.6)/1000)</f>
        <v>#REF!</v>
      </c>
    </row>
    <row r="953" spans="1:1" ht="15">
      <c r="A953" s="222" t="e">
        <f ca="1">IF($B153="","",IF('$Data1'!#REF!&gt;0,MIN('$Data1'!#REF!,'$Data1'!K155)*'$Data1'!#REF!/3.6,'$Data1'!K155*'$Data1'!#REF!/3.6)/1000)</f>
        <v>#REF!</v>
      </c>
    </row>
    <row r="954" spans="1:1" ht="15">
      <c r="A954" s="222" t="e">
        <f ca="1">IF($B154="","",IF('$Data1'!#REF!&gt;0,MIN('$Data1'!#REF!,'$Data1'!K156)*'$Data1'!#REF!/3.6,'$Data1'!K156*'$Data1'!#REF!/3.6)/1000)</f>
        <v>#REF!</v>
      </c>
    </row>
    <row r="955" spans="1:1" ht="15">
      <c r="A955" s="222" t="e">
        <f ca="1">IF($B155="","",IF('$Data1'!#REF!&gt;0,MIN('$Data1'!#REF!,'$Data1'!K157)*'$Data1'!#REF!/3.6,'$Data1'!K157*'$Data1'!#REF!/3.6)/1000)</f>
        <v>#REF!</v>
      </c>
    </row>
    <row r="956" spans="1:1" ht="15">
      <c r="A956" s="222" t="e">
        <f ca="1">IF($B156="","",IF('$Data1'!#REF!&gt;0,MIN('$Data1'!#REF!,'$Data1'!K158)*'$Data1'!#REF!/3.6,'$Data1'!K158*'$Data1'!#REF!/3.6)/1000)</f>
        <v>#REF!</v>
      </c>
    </row>
    <row r="957" spans="1:1" ht="15">
      <c r="A957" s="222" t="e">
        <f ca="1">IF($B157="","",IF('$Data1'!#REF!&gt;0,MIN('$Data1'!#REF!,'$Data1'!K159)*'$Data1'!#REF!/3.6,'$Data1'!K159*'$Data1'!#REF!/3.6)/1000)</f>
        <v>#REF!</v>
      </c>
    </row>
    <row r="958" spans="1:1" ht="15">
      <c r="A958" s="222" t="e">
        <f ca="1">IF($B158="","",IF('$Data1'!#REF!&gt;0,MIN('$Data1'!#REF!,'$Data1'!K160)*'$Data1'!#REF!/3.6,'$Data1'!K160*'$Data1'!#REF!/3.6)/1000)</f>
        <v>#REF!</v>
      </c>
    </row>
    <row r="959" spans="1:1" ht="15">
      <c r="A959" s="222" t="e">
        <f ca="1">IF($B159="","",IF('$Data1'!#REF!&gt;0,MIN('$Data1'!#REF!,'$Data1'!K161)*'$Data1'!#REF!/3.6,'$Data1'!K161*'$Data1'!#REF!/3.6)/1000)</f>
        <v>#REF!</v>
      </c>
    </row>
    <row r="960" spans="1:1" ht="15">
      <c r="A960" s="222" t="e">
        <f ca="1">IF($B160="","",IF('$Data1'!#REF!&gt;0,MIN('$Data1'!#REF!,'$Data1'!K162)*'$Data1'!#REF!/3.6,'$Data1'!K162*'$Data1'!#REF!/3.6)/1000)</f>
        <v>#REF!</v>
      </c>
    </row>
    <row r="961" spans="1:1" ht="15">
      <c r="A961" s="222" t="e">
        <f ca="1">IF($B161="","",IF('$Data1'!#REF!&gt;0,MIN('$Data1'!#REF!,'$Data1'!K163)*'$Data1'!#REF!/3.6,'$Data1'!K163*'$Data1'!#REF!/3.6)/1000)</f>
        <v>#REF!</v>
      </c>
    </row>
    <row r="962" spans="1:1" ht="15">
      <c r="A962" s="222" t="e">
        <f ca="1">IF($B162="","",IF('$Data1'!#REF!&gt;0,MIN('$Data1'!#REF!,'$Data1'!K164)*'$Data1'!#REF!/3.6,'$Data1'!K164*'$Data1'!#REF!/3.6)/1000)</f>
        <v>#REF!</v>
      </c>
    </row>
    <row r="963" spans="1:1" ht="15">
      <c r="A963" s="222" t="e">
        <f ca="1">IF($B163="","",IF('$Data1'!#REF!&gt;0,MIN('$Data1'!#REF!,'$Data1'!K165)*'$Data1'!#REF!/3.6,'$Data1'!K165*'$Data1'!#REF!/3.6)/1000)</f>
        <v>#REF!</v>
      </c>
    </row>
    <row r="964" spans="1:1" ht="15">
      <c r="A964" s="222" t="e">
        <f ca="1">IF($B164="","",IF('$Data1'!#REF!&gt;0,MIN('$Data1'!#REF!,'$Data1'!K166)*'$Data1'!#REF!/3.6,'$Data1'!K166*'$Data1'!#REF!/3.6)/1000)</f>
        <v>#REF!</v>
      </c>
    </row>
    <row r="965" spans="1:1" ht="15">
      <c r="A965" s="222" t="e">
        <f ca="1">IF($B165="","",IF('$Data1'!#REF!&gt;0,MIN('$Data1'!#REF!,'$Data1'!K167)*'$Data1'!#REF!/3.6,'$Data1'!K167*'$Data1'!#REF!/3.6)/1000)</f>
        <v>#REF!</v>
      </c>
    </row>
    <row r="966" spans="1:1" ht="15">
      <c r="A966" s="222" t="e">
        <f ca="1">IF($B166="","",IF('$Data1'!#REF!&gt;0,MIN('$Data1'!#REF!,'$Data1'!K168)*'$Data1'!#REF!/3.6,'$Data1'!K168*'$Data1'!#REF!/3.6)/1000)</f>
        <v>#REF!</v>
      </c>
    </row>
    <row r="967" spans="1:1" ht="15">
      <c r="A967" s="222" t="e">
        <f ca="1">IF($B167="","",IF('$Data1'!#REF!&gt;0,MIN('$Data1'!#REF!,'$Data1'!K169)*'$Data1'!#REF!/3.6,'$Data1'!K169*'$Data1'!#REF!/3.6)/1000)</f>
        <v>#REF!</v>
      </c>
    </row>
    <row r="968" spans="1:1" ht="15">
      <c r="A968" s="222" t="e">
        <f ca="1">IF($B168="","",IF('$Data1'!#REF!&gt;0,MIN('$Data1'!#REF!,'$Data1'!K170)*'$Data1'!#REF!/3.6,'$Data1'!K170*'$Data1'!#REF!/3.6)/1000)</f>
        <v>#REF!</v>
      </c>
    </row>
    <row r="969" spans="1:1" ht="15">
      <c r="A969" s="222" t="e">
        <f ca="1">IF($B169="","",IF('$Data1'!#REF!&gt;0,MIN('$Data1'!#REF!,'$Data1'!K171)*'$Data1'!#REF!/3.6,'$Data1'!K171*'$Data1'!#REF!/3.6)/1000)</f>
        <v>#REF!</v>
      </c>
    </row>
    <row r="970" spans="1:1" ht="15">
      <c r="A970" s="222" t="e">
        <f ca="1">IF($B170="","",IF('$Data1'!#REF!&gt;0,MIN('$Data1'!#REF!,'$Data1'!K172)*'$Data1'!#REF!/3.6,'$Data1'!K172*'$Data1'!#REF!/3.6)/1000)</f>
        <v>#REF!</v>
      </c>
    </row>
    <row r="971" spans="1:1" ht="15">
      <c r="A971" s="222" t="e">
        <f ca="1">IF($B171="","",IF('$Data1'!#REF!&gt;0,MIN('$Data1'!#REF!,'$Data1'!K173)*'$Data1'!#REF!/3.6,'$Data1'!K173*'$Data1'!#REF!/3.6)/1000)</f>
        <v>#REF!</v>
      </c>
    </row>
    <row r="972" spans="1:1" ht="15">
      <c r="A972" s="222" t="e">
        <f ca="1">IF($B172="","",IF('$Data1'!#REF!&gt;0,MIN('$Data1'!#REF!,'$Data1'!K174)*'$Data1'!#REF!/3.6,'$Data1'!K174*'$Data1'!#REF!/3.6)/1000)</f>
        <v>#REF!</v>
      </c>
    </row>
    <row r="973" spans="1:1" ht="15">
      <c r="A973" s="222" t="e">
        <f ca="1">IF($B173="","",IF('$Data1'!#REF!&gt;0,MIN('$Data1'!#REF!,'$Data1'!K175)*'$Data1'!#REF!/3.6,'$Data1'!K175*'$Data1'!#REF!/3.6)/1000)</f>
        <v>#REF!</v>
      </c>
    </row>
    <row r="974" spans="1:1" ht="15">
      <c r="A974" s="222" t="e">
        <f ca="1">IF($B174="","",IF('$Data1'!#REF!&gt;0,MIN('$Data1'!#REF!,'$Data1'!K176)*'$Data1'!#REF!/3.6,'$Data1'!K176*'$Data1'!#REF!/3.6)/1000)</f>
        <v>#REF!</v>
      </c>
    </row>
    <row r="975" spans="1:1" ht="15">
      <c r="A975" s="222" t="e">
        <f ca="1">IF($B175="","",IF('$Data1'!#REF!&gt;0,MIN('$Data1'!#REF!,'$Data1'!K177)*'$Data1'!#REF!/3.6,'$Data1'!K177*'$Data1'!#REF!/3.6)/1000)</f>
        <v>#REF!</v>
      </c>
    </row>
    <row r="976" spans="1:1" ht="15">
      <c r="A976" s="222" t="e">
        <f ca="1">IF($B176="","",IF('$Data1'!#REF!&gt;0,MIN('$Data1'!#REF!,'$Data1'!K178)*'$Data1'!#REF!/3.6,'$Data1'!K178*'$Data1'!#REF!/3.6)/1000)</f>
        <v>#REF!</v>
      </c>
    </row>
    <row r="977" spans="1:1" ht="15">
      <c r="A977" s="222" t="e">
        <f ca="1">IF($B177="","",IF('$Data1'!#REF!&gt;0,MIN('$Data1'!#REF!,'$Data1'!K179)*'$Data1'!#REF!/3.6,'$Data1'!K179*'$Data1'!#REF!/3.6)/1000)</f>
        <v>#REF!</v>
      </c>
    </row>
    <row r="978" spans="1:1" ht="15">
      <c r="A978" s="222" t="e">
        <f ca="1">IF($B178="","",IF('$Data1'!#REF!&gt;0,MIN('$Data1'!#REF!,'$Data1'!K180)*'$Data1'!#REF!/3.6,'$Data1'!K180*'$Data1'!#REF!/3.6)/1000)</f>
        <v>#REF!</v>
      </c>
    </row>
    <row r="979" spans="1:1" ht="15">
      <c r="A979" s="222" t="e">
        <f ca="1">IF($B179="","",IF('$Data1'!#REF!&gt;0,MIN('$Data1'!#REF!,'$Data1'!K181)*'$Data1'!#REF!/3.6,'$Data1'!K181*'$Data1'!#REF!/3.6)/1000)</f>
        <v>#REF!</v>
      </c>
    </row>
    <row r="980" spans="1:1" ht="15">
      <c r="A980" s="222" t="e">
        <f ca="1">IF($B180="","",IF('$Data1'!#REF!&gt;0,MIN('$Data1'!#REF!,'$Data1'!K182)*'$Data1'!#REF!/3.6,'$Data1'!K182*'$Data1'!#REF!/3.6)/1000)</f>
        <v>#REF!</v>
      </c>
    </row>
    <row r="981" spans="1:1" ht="15">
      <c r="A981" s="222" t="e">
        <f ca="1">IF($B181="","",IF('$Data1'!#REF!&gt;0,MIN('$Data1'!#REF!,'$Data1'!K183)*'$Data1'!#REF!/3.6,'$Data1'!K183*'$Data1'!#REF!/3.6)/1000)</f>
        <v>#REF!</v>
      </c>
    </row>
    <row r="982" spans="1:1" ht="15">
      <c r="A982" s="222" t="e">
        <f ca="1">IF($B182="","",IF('$Data1'!#REF!&gt;0,MIN('$Data1'!#REF!,'$Data1'!K184)*'$Data1'!#REF!/3.6,'$Data1'!K184*'$Data1'!#REF!/3.6)/1000)</f>
        <v>#REF!</v>
      </c>
    </row>
    <row r="983" spans="1:1" ht="15">
      <c r="A983" s="222" t="e">
        <f ca="1">IF($B183="","",IF('$Data1'!#REF!&gt;0,MIN('$Data1'!#REF!,'$Data1'!K185)*'$Data1'!#REF!/3.6,'$Data1'!K185*'$Data1'!#REF!/3.6)/1000)</f>
        <v>#REF!</v>
      </c>
    </row>
    <row r="984" spans="1:1" ht="15">
      <c r="A984" s="222" t="e">
        <f ca="1">IF($B184="","",IF('$Data1'!#REF!&gt;0,MIN('$Data1'!#REF!,'$Data1'!K186)*'$Data1'!#REF!/3.6,'$Data1'!K186*'$Data1'!#REF!/3.6)/1000)</f>
        <v>#REF!</v>
      </c>
    </row>
    <row r="985" spans="1:1" ht="15">
      <c r="A985" s="222" t="e">
        <f ca="1">IF($B185="","",IF('$Data1'!#REF!&gt;0,MIN('$Data1'!#REF!,'$Data1'!K187)*'$Data1'!#REF!/3.6,'$Data1'!K187*'$Data1'!#REF!/3.6)/1000)</f>
        <v>#REF!</v>
      </c>
    </row>
    <row r="986" spans="1:1" ht="15">
      <c r="A986" s="222" t="e">
        <f ca="1">IF($B186="","",IF('$Data1'!#REF!&gt;0,MIN('$Data1'!#REF!,'$Data1'!K188)*'$Data1'!#REF!/3.6,'$Data1'!K188*'$Data1'!#REF!/3.6)/1000)</f>
        <v>#REF!</v>
      </c>
    </row>
    <row r="987" spans="1:1" ht="15">
      <c r="A987" s="222" t="e">
        <f ca="1">IF($B187="","",IF('$Data1'!#REF!&gt;0,MIN('$Data1'!#REF!,'$Data1'!K189)*'$Data1'!#REF!/3.6,'$Data1'!K189*'$Data1'!#REF!/3.6)/1000)</f>
        <v>#REF!</v>
      </c>
    </row>
    <row r="988" spans="1:1" ht="15">
      <c r="A988" s="222" t="e">
        <f ca="1">IF($B188="","",IF('$Data1'!#REF!&gt;0,MIN('$Data1'!#REF!,'$Data1'!K190)*'$Data1'!#REF!/3.6,'$Data1'!K190*'$Data1'!#REF!/3.6)/1000)</f>
        <v>#REF!</v>
      </c>
    </row>
    <row r="989" spans="1:1" ht="15">
      <c r="A989" s="222" t="e">
        <f ca="1">IF($B189="","",IF('$Data1'!#REF!&gt;0,MIN('$Data1'!#REF!,'$Data1'!K191)*'$Data1'!#REF!/3.6,'$Data1'!K191*'$Data1'!#REF!/3.6)/1000)</f>
        <v>#REF!</v>
      </c>
    </row>
    <row r="990" spans="1:1" ht="15">
      <c r="A990" s="222" t="e">
        <f ca="1">IF($B190="","",IF('$Data1'!#REF!&gt;0,MIN('$Data1'!#REF!,'$Data1'!K192)*'$Data1'!#REF!/3.6,'$Data1'!K192*'$Data1'!#REF!/3.6)/1000)</f>
        <v>#REF!</v>
      </c>
    </row>
    <row r="991" spans="1:1" ht="15">
      <c r="A991" s="222" t="e">
        <f ca="1">IF($B191="","",IF('$Data1'!#REF!&gt;0,MIN('$Data1'!#REF!,'$Data1'!K193)*'$Data1'!#REF!/3.6,'$Data1'!K193*'$Data1'!#REF!/3.6)/1000)</f>
        <v>#REF!</v>
      </c>
    </row>
    <row r="992" spans="1:1" ht="15">
      <c r="A992" s="222" t="e">
        <f ca="1">IF($B192="","",IF('$Data1'!#REF!&gt;0,MIN('$Data1'!#REF!,'$Data1'!K194)*'$Data1'!#REF!/3.6,'$Data1'!K194*'$Data1'!#REF!/3.6)/1000)</f>
        <v>#REF!</v>
      </c>
    </row>
    <row r="993" spans="1:1" ht="15">
      <c r="A993" s="222" t="e">
        <f ca="1">IF($B193="","",IF('$Data1'!#REF!&gt;0,MIN('$Data1'!#REF!,'$Data1'!K195)*'$Data1'!#REF!/3.6,'$Data1'!K195*'$Data1'!#REF!/3.6)/1000)</f>
        <v>#REF!</v>
      </c>
    </row>
    <row r="994" spans="1:1" ht="15">
      <c r="A994" s="222" t="e">
        <f ca="1">IF($B194="","",IF('$Data1'!#REF!&gt;0,MIN('$Data1'!#REF!,'$Data1'!K196)*'$Data1'!#REF!/3.6,'$Data1'!K196*'$Data1'!#REF!/3.6)/1000)</f>
        <v>#REF!</v>
      </c>
    </row>
    <row r="995" spans="1:1" ht="15">
      <c r="A995" s="222" t="e">
        <f ca="1">IF($B195="","",IF('$Data1'!#REF!&gt;0,MIN('$Data1'!#REF!,'$Data1'!K197)*'$Data1'!#REF!/3.6,'$Data1'!K197*'$Data1'!#REF!/3.6)/1000)</f>
        <v>#REF!</v>
      </c>
    </row>
    <row r="996" spans="1:1" ht="15">
      <c r="A996" s="222" t="e">
        <f ca="1">IF($B196="","",IF('$Data1'!#REF!&gt;0,MIN('$Data1'!#REF!,'$Data1'!K198)*'$Data1'!#REF!/3.6,'$Data1'!K198*'$Data1'!#REF!/3.6)/1000)</f>
        <v>#REF!</v>
      </c>
    </row>
    <row r="997" spans="1:1" ht="15">
      <c r="A997" s="222" t="e">
        <f ca="1">IF($B197="","",IF('$Data1'!#REF!&gt;0,MIN('$Data1'!#REF!,'$Data1'!K199)*'$Data1'!#REF!/3.6,'$Data1'!K199*'$Data1'!#REF!/3.6)/1000)</f>
        <v>#REF!</v>
      </c>
    </row>
    <row r="998" spans="1:1" ht="15">
      <c r="A998" s="222" t="e">
        <f ca="1">IF($B198="","",IF('$Data1'!#REF!&gt;0,MIN('$Data1'!#REF!,'$Data1'!K200)*'$Data1'!#REF!/3.6,'$Data1'!K200*'$Data1'!#REF!/3.6)/1000)</f>
        <v>#REF!</v>
      </c>
    </row>
    <row r="999" spans="1:1" ht="15">
      <c r="A999" s="222" t="e">
        <f ca="1">IF($B199="","",IF('$Data1'!#REF!&gt;0,MIN('$Data1'!#REF!,'$Data1'!K201)*'$Data1'!#REF!/3.6,'$Data1'!K201*'$Data1'!#REF!/3.6)/1000)</f>
        <v>#REF!</v>
      </c>
    </row>
    <row r="1000" spans="1:1" ht="15">
      <c r="A1000" s="222" t="e">
        <f ca="1">IF($B200="","",IF('$Data1'!#REF!&gt;0,MIN('$Data1'!#REF!,'$Data1'!K202)*'$Data1'!#REF!/3.6,'$Data1'!K202*'$Data1'!#REF!/3.6)/1000)</f>
        <v>#REF!</v>
      </c>
    </row>
    <row r="1001" spans="1:1" ht="15">
      <c r="A1001" s="222" t="e">
        <f ca="1">IF($B201="","",IF('$Data1'!#REF!&gt;0,MIN('$Data1'!#REF!,'$Data1'!K203)*'$Data1'!#REF!/3.6,'$Data1'!K203*'$Data1'!#REF!/3.6)/1000)</f>
        <v>#REF!</v>
      </c>
    </row>
    <row r="1002" spans="1:1" ht="15">
      <c r="A1002" s="222" t="e">
        <f ca="1">IF($B202="","",IF('$Data1'!#REF!&gt;0,MIN('$Data1'!#REF!,'$Data1'!K204)*'$Data1'!#REF!/3.6,'$Data1'!K204*'$Data1'!#REF!/3.6)/1000)</f>
        <v>#REF!</v>
      </c>
    </row>
    <row r="1003" spans="1:1" ht="15">
      <c r="A1003" s="222" t="e">
        <f ca="1">IF($B203="","",IF('$Data1'!#REF!&gt;0,MIN('$Data1'!#REF!,'$Data1'!K205)*'$Data1'!#REF!/3.6,'$Data1'!K205*'$Data1'!#REF!/3.6)/1000)</f>
        <v>#REF!</v>
      </c>
    </row>
    <row r="1004" spans="1:1" ht="15">
      <c r="A1004" s="222" t="e">
        <f ca="1">IF($B204="","",IF('$Data1'!#REF!&gt;0,MIN('$Data1'!#REF!,'$Data1'!K206)*'$Data1'!#REF!/3.6,'$Data1'!K206*'$Data1'!#REF!/3.6)/1000)</f>
        <v>#REF!</v>
      </c>
    </row>
    <row r="1005" spans="1:1" ht="15">
      <c r="A1005" s="222" t="e">
        <f ca="1">IF($B205="","",IF('$Data1'!#REF!&gt;0,MIN('$Data1'!#REF!,'$Data1'!K207)*'$Data1'!#REF!/3.6,'$Data1'!K207*'$Data1'!#REF!/3.6)/1000)</f>
        <v>#REF!</v>
      </c>
    </row>
    <row r="1006" spans="1:1" ht="15">
      <c r="A1006" s="222" t="e">
        <f ca="1">IF($B206="","",IF('$Data1'!#REF!&gt;0,MIN('$Data1'!#REF!,'$Data1'!K208)*'$Data1'!#REF!/3.6,'$Data1'!K208*'$Data1'!#REF!/3.6)/1000)</f>
        <v>#REF!</v>
      </c>
    </row>
  </sheetData>
  <printOptions gridLines="1"/>
  <pageMargins left="1.1812499999999999" right="0.39374999999999999" top="0.33541666666666697" bottom="0.59027777777777801" header="0.196527777777778" footer="0.51180555555555496"/>
  <pageSetup paperSize="0" scale="0" firstPageNumber="0" orientation="portrait" usePrinterDefaults="0" horizontalDpi="0" verticalDpi="0" copies="0"/>
  <headerFooter>
    <oddHeader>&amp;L&amp;"Arial,Regular"HHA #&amp;C&amp;"Arial,Regular"&amp;A&amp;R&amp;"Arial,Regular"Printed &amp;D &amp;T</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6"/>
  <sheetViews>
    <sheetView zoomScaleNormal="100" zoomScalePageLayoutView="60" workbookViewId="0">
      <selection activeCell="Q7" sqref="Q7"/>
    </sheetView>
  </sheetViews>
  <sheetFormatPr defaultRowHeight="14.25"/>
  <cols>
    <col min="1" max="1" width="10.5" customWidth="1"/>
    <col min="2" max="2" width="18.875" customWidth="1"/>
    <col min="3" max="3" width="15" customWidth="1"/>
    <col min="4" max="4" width="15.5" customWidth="1"/>
    <col min="5" max="5" width="15.25" customWidth="1"/>
    <col min="6" max="7" width="8.5" customWidth="1"/>
    <col min="8" max="8" width="9.375" customWidth="1"/>
    <col min="9" max="9" width="4.75" customWidth="1"/>
    <col min="10" max="10" width="5" customWidth="1"/>
    <col min="11" max="11" width="4.5" customWidth="1"/>
    <col min="12" max="12" width="6.75" customWidth="1"/>
    <col min="13" max="13" width="16.875" customWidth="1"/>
    <col min="14" max="14" width="5.875" customWidth="1"/>
    <col min="15" max="15" width="4.5" customWidth="1"/>
    <col min="16" max="16" width="4.25" customWidth="1"/>
    <col min="17" max="25" width="8.5" customWidth="1"/>
    <col min="26" max="1025" width="7.5"/>
  </cols>
  <sheetData>
    <row r="1" spans="1:24">
      <c r="A1" s="223" t="s">
        <v>116</v>
      </c>
      <c r="B1" s="223"/>
      <c r="C1" s="223"/>
      <c r="D1" s="223"/>
      <c r="E1" s="223"/>
      <c r="F1" s="223"/>
      <c r="G1" s="223"/>
      <c r="H1" s="224"/>
      <c r="I1" s="224"/>
      <c r="J1" s="224"/>
      <c r="K1" s="224"/>
      <c r="L1" s="223"/>
      <c r="M1" s="223"/>
      <c r="N1" s="223"/>
      <c r="O1" s="224"/>
      <c r="P1" s="224"/>
      <c r="Q1" s="224"/>
      <c r="S1" s="224"/>
      <c r="T1" s="224"/>
      <c r="U1" s="224"/>
      <c r="V1" s="224"/>
      <c r="W1" s="224"/>
      <c r="X1" s="224"/>
    </row>
    <row r="2" spans="1:24" ht="15">
      <c r="A2" s="205" t="s">
        <v>292</v>
      </c>
      <c r="B2" s="205" t="s">
        <v>293</v>
      </c>
      <c r="C2" s="205" t="s">
        <v>272</v>
      </c>
      <c r="D2" s="205" t="s">
        <v>294</v>
      </c>
      <c r="E2" s="205" t="s">
        <v>295</v>
      </c>
      <c r="F2" s="205" t="s">
        <v>296</v>
      </c>
      <c r="G2" s="205" t="s">
        <v>297</v>
      </c>
      <c r="H2" s="205" t="s">
        <v>298</v>
      </c>
      <c r="I2" s="205" t="s">
        <v>294</v>
      </c>
      <c r="J2" s="205" t="s">
        <v>294</v>
      </c>
      <c r="K2" s="205" t="s">
        <v>294</v>
      </c>
      <c r="L2" s="205" t="s">
        <v>294</v>
      </c>
      <c r="M2" s="205" t="s">
        <v>294</v>
      </c>
      <c r="N2" s="205" t="s">
        <v>294</v>
      </c>
      <c r="O2" s="205" t="s">
        <v>294</v>
      </c>
      <c r="P2" s="206" t="s">
        <v>299</v>
      </c>
      <c r="Q2" s="224"/>
      <c r="S2" s="224"/>
      <c r="T2" s="224"/>
      <c r="U2" s="224"/>
      <c r="V2" s="224"/>
      <c r="W2" s="224"/>
      <c r="X2" s="224"/>
    </row>
    <row r="3" spans="1:24" ht="15">
      <c r="A3" s="190" t="s">
        <v>300</v>
      </c>
      <c r="B3" s="205" t="s">
        <v>301</v>
      </c>
      <c r="C3" s="205"/>
      <c r="D3" s="205"/>
      <c r="E3" s="205"/>
      <c r="F3" s="205"/>
      <c r="G3" s="205"/>
      <c r="H3" s="206"/>
      <c r="I3" s="206"/>
      <c r="J3" s="206"/>
      <c r="K3" s="206"/>
      <c r="L3" s="205"/>
      <c r="M3" s="205"/>
      <c r="N3" s="205"/>
      <c r="O3" s="206"/>
      <c r="P3" s="206"/>
      <c r="Q3" s="224"/>
      <c r="S3" s="224"/>
      <c r="T3" s="224"/>
      <c r="U3" s="224"/>
      <c r="V3" s="224"/>
      <c r="W3" s="224"/>
      <c r="X3" s="224"/>
    </row>
    <row r="4" spans="1:24" ht="15">
      <c r="A4" s="205" t="s">
        <v>116</v>
      </c>
      <c r="B4" s="205"/>
      <c r="C4" s="205"/>
      <c r="D4" s="205" t="s">
        <v>302</v>
      </c>
      <c r="E4" s="205" t="s">
        <v>303</v>
      </c>
      <c r="F4" s="211" t="s">
        <v>33</v>
      </c>
      <c r="G4" s="211" t="s">
        <v>33</v>
      </c>
      <c r="H4" s="211" t="s">
        <v>33</v>
      </c>
      <c r="I4" s="206" t="s">
        <v>126</v>
      </c>
      <c r="J4" s="206" t="s">
        <v>304</v>
      </c>
      <c r="K4" s="205" t="s">
        <v>305</v>
      </c>
      <c r="L4" s="206" t="s">
        <v>306</v>
      </c>
      <c r="M4" s="205"/>
      <c r="N4" s="205" t="s">
        <v>307</v>
      </c>
      <c r="O4" s="205" t="s">
        <v>307</v>
      </c>
      <c r="P4" s="205" t="s">
        <v>307</v>
      </c>
    </row>
    <row r="5" spans="1:24" ht="15">
      <c r="A5" s="205" t="s">
        <v>116</v>
      </c>
      <c r="B5" s="205" t="s">
        <v>16</v>
      </c>
      <c r="C5" s="205" t="s">
        <v>308</v>
      </c>
      <c r="D5" s="211" t="s">
        <v>309</v>
      </c>
      <c r="E5" s="211" t="s">
        <v>310</v>
      </c>
      <c r="F5" s="211" t="s">
        <v>76</v>
      </c>
      <c r="G5" s="211" t="s">
        <v>131</v>
      </c>
      <c r="H5" s="211" t="s">
        <v>63</v>
      </c>
      <c r="I5" s="213" t="s">
        <v>311</v>
      </c>
      <c r="J5" s="213" t="s">
        <v>311</v>
      </c>
      <c r="K5" s="213" t="s">
        <v>311</v>
      </c>
      <c r="L5" s="213" t="s">
        <v>311</v>
      </c>
      <c r="M5" s="211" t="s">
        <v>312</v>
      </c>
      <c r="N5" s="211" t="s">
        <v>303</v>
      </c>
      <c r="O5" s="211" t="s">
        <v>313</v>
      </c>
      <c r="P5" s="211" t="s">
        <v>314</v>
      </c>
    </row>
    <row r="6" spans="1:24" ht="15">
      <c r="A6" s="205" t="s">
        <v>116</v>
      </c>
      <c r="B6" s="205"/>
      <c r="C6" s="205"/>
      <c r="D6" s="205"/>
      <c r="E6" s="205"/>
      <c r="F6" s="205"/>
      <c r="G6" s="205"/>
      <c r="H6" s="206"/>
      <c r="I6" s="206"/>
      <c r="J6" s="206"/>
      <c r="K6" s="206"/>
      <c r="L6" s="205"/>
      <c r="M6" s="205"/>
      <c r="N6" s="205"/>
      <c r="O6" s="205"/>
      <c r="P6" s="205"/>
      <c r="Q6" s="223"/>
      <c r="S6" s="224"/>
      <c r="T6" s="224"/>
      <c r="U6" s="224"/>
      <c r="V6" s="224"/>
      <c r="W6" s="224"/>
      <c r="X6" s="224"/>
    </row>
    <row r="7" spans="1:24" ht="15">
      <c r="A7" s="225" t="str">
        <f ca="1">IF('$Data1'!E9="","!","Lights,")</f>
        <v>Lights,</v>
      </c>
      <c r="B7" s="225" t="str">
        <f ca="1">IF(A7="!","",'$Data1'!E9&amp;"-Ltng,")</f>
        <v>HHA ZONE , Field 1: Zone #-Ltng,</v>
      </c>
      <c r="C7" s="225" t="str">
        <f ca="1">IF(A7="!","",'CSV-ZnSiz'!B7)</f>
        <v>HHA ZONE , Field 1: Zone #,</v>
      </c>
      <c r="D7" s="225" t="str">
        <f t="shared" ref="D7" ca="1" si="0">IF(A7="!","","ON ALWAYS,")</f>
        <v>ON ALWAYS,</v>
      </c>
      <c r="E7" s="225" t="str">
        <f ca="1">IF(A7="!","",IF('$Data1'!AH9="W/occ","Watts/Person,",IF('$Data1'!AH9="W/m2","Watts/Area,",IF('$Data1'!AH9="W","LightingLevel,",""))))</f>
        <v/>
      </c>
      <c r="F7" s="225" t="str">
        <f ca="1">IF(A7="!","",IF('$Data1'!AH9="W",'$Data1'!AG9,"")&amp;",")</f>
        <v>,</v>
      </c>
      <c r="G7" s="225" t="str">
        <f ca="1">IF(A7="!","",IF('$Data1'!AH9="W/m2",'$Data1'!AG9,"")&amp;",")</f>
        <v>,</v>
      </c>
      <c r="H7" s="225" t="str">
        <f ca="1">IF(A7="!","",IF('$Data1'!AH9="W/occ",'$Data1'!AG9,"")&amp;",")</f>
        <v>,</v>
      </c>
      <c r="I7" s="225" t="str">
        <f ca="1">IF(A7="!","",'$Data1'!AI9)&amp;","</f>
        <v>,</v>
      </c>
      <c r="J7" s="225" t="str">
        <f t="shared" ref="J7" ca="1" si="1">IF(A7="!","","0,")</f>
        <v>0,</v>
      </c>
      <c r="K7" s="225" t="str">
        <f t="shared" ref="K7" ca="1" si="2">IF(A7="!","","0,")</f>
        <v>0,</v>
      </c>
      <c r="L7" s="225" t="str">
        <f t="shared" ref="L7" ca="1" si="3">IF(A7="!","","0.18")</f>
        <v>0.18</v>
      </c>
      <c r="M7" s="225" t="str">
        <f t="shared" ref="M7" ca="1" si="4">IF(A7="!","","Lights Meter,")</f>
        <v>Lights Meter,</v>
      </c>
      <c r="N7" s="226" t="str">
        <f t="shared" ref="N7" ca="1" si="5">IF(A7="!","","No,")</f>
        <v>No,</v>
      </c>
      <c r="O7" s="227" t="str">
        <f t="shared" ref="O7:O70" ca="1" si="6">IF($A7="!","",",")</f>
        <v>,</v>
      </c>
      <c r="P7" s="227" t="str">
        <f t="shared" ref="P7:P70" ca="1" si="7">IF($A7="!","",";")</f>
        <v>;</v>
      </c>
    </row>
    <row r="8" spans="1:24" ht="15">
      <c r="A8" s="225" t="str">
        <f ca="1">IF('$Data1'!E10="","!","Lights,")</f>
        <v>Lights,</v>
      </c>
      <c r="B8" s="225" t="str">
        <f ca="1">IF(A8="!","",'$Data1'!E10&amp;"-Ltng,")</f>
        <v>1-Ltng,</v>
      </c>
      <c r="C8" s="225" t="str">
        <f ca="1">IF(A8="!","",'CSV-ZnSiz'!B8)</f>
        <v>1,</v>
      </c>
      <c r="D8" s="225" t="str">
        <f t="shared" ref="D8:D71" ca="1" si="8">IF(A8="!","","ON ALWAYS,")</f>
        <v>ON ALWAYS,</v>
      </c>
      <c r="E8" s="225" t="str">
        <f ca="1">IF(A8="!","",IF('$Data1'!AH10="W/occ","Watts/Person,",IF('$Data1'!AH10="W/m2","Watts/Area,",IF('$Data1'!AH10="W","LightingLevel,",""))))</f>
        <v/>
      </c>
      <c r="F8" s="225" t="str">
        <f ca="1">IF(A8="!","",IF('$Data1'!AH10="W",'$Data1'!AG10,"")&amp;",")</f>
        <v>,</v>
      </c>
      <c r="G8" s="225" t="str">
        <f ca="1">IF(A8="!","",IF('$Data1'!AH10="W/m2",'$Data1'!AG10,"")&amp;",")</f>
        <v>,</v>
      </c>
      <c r="H8" s="225" t="str">
        <f ca="1">IF(A8="!","",IF('$Data1'!AH10="W/occ",'$Data1'!AG10,"")&amp;",")</f>
        <v>,</v>
      </c>
      <c r="I8" s="225" t="str">
        <f ca="1">IF(A8="!","",'$Data1'!AI10)&amp;","</f>
        <v>,</v>
      </c>
      <c r="J8" s="225" t="str">
        <f t="shared" ref="J8:J71" ca="1" si="9">IF(A8="!","","0,")</f>
        <v>0,</v>
      </c>
      <c r="K8" s="225" t="str">
        <f t="shared" ref="K8:K71" ca="1" si="10">IF(A8="!","","0,")</f>
        <v>0,</v>
      </c>
      <c r="L8" s="225" t="str">
        <f t="shared" ref="L8:L71" ca="1" si="11">IF(A8="!","","0.18")</f>
        <v>0.18</v>
      </c>
      <c r="M8" s="225" t="str">
        <f t="shared" ref="M8:M71" ca="1" si="12">IF(A8="!","","Lights Meter,")</f>
        <v>Lights Meter,</v>
      </c>
      <c r="N8" s="226" t="str">
        <f t="shared" ref="N8:N71" ca="1" si="13">IF(A8="!","","No,")</f>
        <v>No,</v>
      </c>
      <c r="O8" s="227" t="str">
        <f t="shared" ca="1" si="6"/>
        <v>,</v>
      </c>
      <c r="P8" s="227" t="str">
        <f t="shared" ca="1" si="7"/>
        <v>;</v>
      </c>
      <c r="Q8" s="228"/>
    </row>
    <row r="9" spans="1:24" ht="15">
      <c r="A9" s="225" t="str">
        <f ca="1">IF('$Data1'!E11="","!","Lights,")</f>
        <v>Lights,</v>
      </c>
      <c r="B9" s="225" t="str">
        <f ca="1">IF(A9="!","",'$Data1'!E11&amp;"-Ltng,")</f>
        <v>2-Ltng,</v>
      </c>
      <c r="C9" s="225" t="str">
        <f ca="1">IF(A9="!","",'CSV-ZnSiz'!B9)</f>
        <v>2,</v>
      </c>
      <c r="D9" s="225" t="str">
        <f t="shared" ca="1" si="8"/>
        <v>ON ALWAYS,</v>
      </c>
      <c r="E9" s="225" t="str">
        <f ca="1">IF(A9="!","",IF('$Data1'!AH11="W/occ","Watts/Person,",IF('$Data1'!AH11="W/m2","Watts/Area,",IF('$Data1'!AH11="W","LightingLevel,",""))))</f>
        <v/>
      </c>
      <c r="F9" s="225" t="str">
        <f ca="1">IF(A9="!","",IF('$Data1'!AH11="W",'$Data1'!AG11,"")&amp;",")</f>
        <v>,</v>
      </c>
      <c r="G9" s="225" t="str">
        <f ca="1">IF(A9="!","",IF('$Data1'!AH11="W/m2",'$Data1'!AG11,"")&amp;",")</f>
        <v>,</v>
      </c>
      <c r="H9" s="225" t="str">
        <f ca="1">IF(A9="!","",IF('$Data1'!AH11="W/occ",'$Data1'!AG11,"")&amp;",")</f>
        <v>,</v>
      </c>
      <c r="I9" s="225" t="str">
        <f ca="1">IF(A9="!","",'$Data1'!AI11)&amp;","</f>
        <v>,</v>
      </c>
      <c r="J9" s="225" t="str">
        <f t="shared" ca="1" si="9"/>
        <v>0,</v>
      </c>
      <c r="K9" s="225" t="str">
        <f t="shared" ca="1" si="10"/>
        <v>0,</v>
      </c>
      <c r="L9" s="225" t="str">
        <f t="shared" ca="1" si="11"/>
        <v>0.18</v>
      </c>
      <c r="M9" s="225" t="str">
        <f t="shared" ca="1" si="12"/>
        <v>Lights Meter,</v>
      </c>
      <c r="N9" s="226" t="str">
        <f t="shared" ca="1" si="13"/>
        <v>No,</v>
      </c>
      <c r="O9" s="227" t="str">
        <f t="shared" ca="1" si="6"/>
        <v>,</v>
      </c>
      <c r="P9" s="227" t="str">
        <f t="shared" ca="1" si="7"/>
        <v>;</v>
      </c>
      <c r="Q9" s="228"/>
    </row>
    <row r="10" spans="1:24" ht="15">
      <c r="A10" s="225" t="str">
        <f ca="1">IF('$Data1'!E12="","!","Lights,")</f>
        <v>Lights,</v>
      </c>
      <c r="B10" s="225" t="str">
        <f ca="1">IF(A10="!","",'$Data1'!E12&amp;"-Ltng,")</f>
        <v>1-Ltng,</v>
      </c>
      <c r="C10" s="225" t="str">
        <f ca="1">IF(A10="!","",'CSV-ZnSiz'!B10)</f>
        <v>1,</v>
      </c>
      <c r="D10" s="225" t="str">
        <f t="shared" ca="1" si="8"/>
        <v>ON ALWAYS,</v>
      </c>
      <c r="E10" s="225" t="str">
        <f ca="1">IF(A10="!","",IF('$Data1'!AH12="W/occ","Watts/Person,",IF('$Data1'!AH12="W/m2","Watts/Area,",IF('$Data1'!AH12="W","LightingLevel,",""))))</f>
        <v/>
      </c>
      <c r="F10" s="225" t="str">
        <f ca="1">IF(A10="!","",IF('$Data1'!AH12="W",'$Data1'!AG12,"")&amp;",")</f>
        <v>,</v>
      </c>
      <c r="G10" s="225" t="str">
        <f ca="1">IF(A10="!","",IF('$Data1'!AH12="W/m2",'$Data1'!AG12,"")&amp;",")</f>
        <v>,</v>
      </c>
      <c r="H10" s="225" t="str">
        <f ca="1">IF(A10="!","",IF('$Data1'!AH12="W/occ",'$Data1'!AG12,"")&amp;",")</f>
        <v>,</v>
      </c>
      <c r="I10" s="225" t="str">
        <f ca="1">IF(A10="!","",'$Data1'!AI12)&amp;","</f>
        <v>,</v>
      </c>
      <c r="J10" s="225" t="str">
        <f t="shared" ca="1" si="9"/>
        <v>0,</v>
      </c>
      <c r="K10" s="225" t="str">
        <f t="shared" ca="1" si="10"/>
        <v>0,</v>
      </c>
      <c r="L10" s="225" t="str">
        <f t="shared" ca="1" si="11"/>
        <v>0.18</v>
      </c>
      <c r="M10" s="225" t="str">
        <f t="shared" ca="1" si="12"/>
        <v>Lights Meter,</v>
      </c>
      <c r="N10" s="226" t="str">
        <f t="shared" ca="1" si="13"/>
        <v>No,</v>
      </c>
      <c r="O10" s="227" t="str">
        <f t="shared" ca="1" si="6"/>
        <v>,</v>
      </c>
      <c r="P10" s="227" t="str">
        <f t="shared" ca="1" si="7"/>
        <v>;</v>
      </c>
      <c r="Q10" s="228"/>
    </row>
    <row r="11" spans="1:24" ht="15">
      <c r="A11" s="225" t="str">
        <f ca="1">IF('$Data1'!E13="","!","Lights,")</f>
        <v>Lights,</v>
      </c>
      <c r="B11" s="225" t="str">
        <f ca="1">IF(A11="!","",'$Data1'!E13&amp;"-Ltng,")</f>
        <v>1-Ltng,</v>
      </c>
      <c r="C11" s="225" t="str">
        <f ca="1">IF(A11="!","",'CSV-ZnSiz'!B11)</f>
        <v>1,</v>
      </c>
      <c r="D11" s="225" t="str">
        <f t="shared" ca="1" si="8"/>
        <v>ON ALWAYS,</v>
      </c>
      <c r="E11" s="225" t="str">
        <f ca="1">IF(A11="!","",IF('$Data1'!AH13="W/occ","Watts/Person,",IF('$Data1'!AH13="W/m2","Watts/Area,",IF('$Data1'!AH13="W","LightingLevel,",""))))</f>
        <v/>
      </c>
      <c r="F11" s="225" t="str">
        <f ca="1">IF(A11="!","",IF('$Data1'!AH13="W",'$Data1'!AG13,"")&amp;",")</f>
        <v>,</v>
      </c>
      <c r="G11" s="225" t="str">
        <f ca="1">IF(A11="!","",IF('$Data1'!AH13="W/m2",'$Data1'!AG13,"")&amp;",")</f>
        <v>,</v>
      </c>
      <c r="H11" s="225" t="str">
        <f ca="1">IF(A11="!","",IF('$Data1'!AH13="W/occ",'$Data1'!AG13,"")&amp;",")</f>
        <v>,</v>
      </c>
      <c r="I11" s="225" t="str">
        <f ca="1">IF(A11="!","",'$Data1'!AI13)&amp;","</f>
        <v>,</v>
      </c>
      <c r="J11" s="225" t="str">
        <f t="shared" ca="1" si="9"/>
        <v>0,</v>
      </c>
      <c r="K11" s="225" t="str">
        <f t="shared" ca="1" si="10"/>
        <v>0,</v>
      </c>
      <c r="L11" s="225" t="str">
        <f t="shared" ca="1" si="11"/>
        <v>0.18</v>
      </c>
      <c r="M11" s="225" t="str">
        <f t="shared" ca="1" si="12"/>
        <v>Lights Meter,</v>
      </c>
      <c r="N11" s="226" t="str">
        <f t="shared" ca="1" si="13"/>
        <v>No,</v>
      </c>
      <c r="O11" s="227" t="str">
        <f t="shared" ca="1" si="6"/>
        <v>,</v>
      </c>
      <c r="P11" s="227" t="str">
        <f t="shared" ca="1" si="7"/>
        <v>;</v>
      </c>
      <c r="Q11" s="228"/>
    </row>
    <row r="12" spans="1:24" ht="15">
      <c r="A12" s="225" t="str">
        <f ca="1">IF('$Data1'!E14="","!","Lights,")</f>
        <v>Lights,</v>
      </c>
      <c r="B12" s="225" t="str">
        <f ca="1">IF(A12="!","",'$Data1'!E14&amp;"-Ltng,")</f>
        <v>1-Ltng,</v>
      </c>
      <c r="C12" s="225" t="str">
        <f ca="1">IF(A12="!","",'CSV-ZnSiz'!B12)</f>
        <v>1,</v>
      </c>
      <c r="D12" s="225" t="str">
        <f t="shared" ca="1" si="8"/>
        <v>ON ALWAYS,</v>
      </c>
      <c r="E12" s="225" t="str">
        <f ca="1">IF(A12="!","",IF('$Data1'!AH14="W/occ","Watts/Person,",IF('$Data1'!AH14="W/m2","Watts/Area,",IF('$Data1'!AH14="W","LightingLevel,",""))))</f>
        <v/>
      </c>
      <c r="F12" s="225" t="str">
        <f ca="1">IF(A12="!","",IF('$Data1'!AH14="W",'$Data1'!AG14,"")&amp;",")</f>
        <v>,</v>
      </c>
      <c r="G12" s="225" t="str">
        <f ca="1">IF(A12="!","",IF('$Data1'!AH14="W/m2",'$Data1'!AG14,"")&amp;",")</f>
        <v>,</v>
      </c>
      <c r="H12" s="225" t="str">
        <f ca="1">IF(A12="!","",IF('$Data1'!AH14="W/occ",'$Data1'!AG14,"")&amp;",")</f>
        <v>,</v>
      </c>
      <c r="I12" s="225" t="str">
        <f ca="1">IF(A12="!","",'$Data1'!AI14)&amp;","</f>
        <v>,</v>
      </c>
      <c r="J12" s="225" t="str">
        <f t="shared" ca="1" si="9"/>
        <v>0,</v>
      </c>
      <c r="K12" s="225" t="str">
        <f t="shared" ca="1" si="10"/>
        <v>0,</v>
      </c>
      <c r="L12" s="225" t="str">
        <f t="shared" ca="1" si="11"/>
        <v>0.18</v>
      </c>
      <c r="M12" s="225" t="str">
        <f t="shared" ca="1" si="12"/>
        <v>Lights Meter,</v>
      </c>
      <c r="N12" s="226" t="str">
        <f t="shared" ca="1" si="13"/>
        <v>No,</v>
      </c>
      <c r="O12" s="227" t="str">
        <f t="shared" ca="1" si="6"/>
        <v>,</v>
      </c>
      <c r="P12" s="227" t="str">
        <f t="shared" ca="1" si="7"/>
        <v>;</v>
      </c>
      <c r="Q12" s="228"/>
    </row>
    <row r="13" spans="1:24" ht="15">
      <c r="A13" s="225" t="str">
        <f ca="1">IF('$Data1'!E15="","!","Lights,")</f>
        <v>Lights,</v>
      </c>
      <c r="B13" s="225" t="str">
        <f ca="1">IF(A13="!","",'$Data1'!E15&amp;"-Ltng,")</f>
        <v>1-Ltng,</v>
      </c>
      <c r="C13" s="225" t="str">
        <f ca="1">IF(A13="!","",'CSV-ZnSiz'!B13)</f>
        <v>1,</v>
      </c>
      <c r="D13" s="225" t="str">
        <f t="shared" ca="1" si="8"/>
        <v>ON ALWAYS,</v>
      </c>
      <c r="E13" s="225" t="str">
        <f ca="1">IF(A13="!","",IF('$Data1'!AH15="W/occ","Watts/Person,",IF('$Data1'!AH15="W/m2","Watts/Area,",IF('$Data1'!AH15="W","LightingLevel,",""))))</f>
        <v/>
      </c>
      <c r="F13" s="225" t="str">
        <f ca="1">IF(A13="!","",IF('$Data1'!AH15="W",'$Data1'!AG15,"")&amp;",")</f>
        <v>,</v>
      </c>
      <c r="G13" s="225" t="str">
        <f ca="1">IF(A13="!","",IF('$Data1'!AH15="W/m2",'$Data1'!AG15,"")&amp;",")</f>
        <v>,</v>
      </c>
      <c r="H13" s="225" t="str">
        <f ca="1">IF(A13="!","",IF('$Data1'!AH15="W/occ",'$Data1'!AG15,"")&amp;",")</f>
        <v>,</v>
      </c>
      <c r="I13" s="225" t="str">
        <f ca="1">IF(A13="!","",'$Data1'!AI15)&amp;","</f>
        <v>,</v>
      </c>
      <c r="J13" s="225" t="str">
        <f t="shared" ca="1" si="9"/>
        <v>0,</v>
      </c>
      <c r="K13" s="225" t="str">
        <f t="shared" ca="1" si="10"/>
        <v>0,</v>
      </c>
      <c r="L13" s="225" t="str">
        <f t="shared" ca="1" si="11"/>
        <v>0.18</v>
      </c>
      <c r="M13" s="225" t="str">
        <f t="shared" ca="1" si="12"/>
        <v>Lights Meter,</v>
      </c>
      <c r="N13" s="226" t="str">
        <f t="shared" ca="1" si="13"/>
        <v>No,</v>
      </c>
      <c r="O13" s="227" t="str">
        <f t="shared" ca="1" si="6"/>
        <v>,</v>
      </c>
      <c r="P13" s="227" t="str">
        <f t="shared" ca="1" si="7"/>
        <v>;</v>
      </c>
      <c r="Q13" s="228"/>
    </row>
    <row r="14" spans="1:24" ht="15">
      <c r="A14" s="225" t="str">
        <f ca="1">IF('$Data1'!E16="","!","Lights,")</f>
        <v>Lights,</v>
      </c>
      <c r="B14" s="225" t="str">
        <f ca="1">IF(A14="!","",'$Data1'!E16&amp;"-Ltng,")</f>
        <v>1-Ltng,</v>
      </c>
      <c r="C14" s="225" t="str">
        <f ca="1">IF(A14="!","",'CSV-ZnSiz'!B14)</f>
        <v>1,</v>
      </c>
      <c r="D14" s="225" t="str">
        <f t="shared" ca="1" si="8"/>
        <v>ON ALWAYS,</v>
      </c>
      <c r="E14" s="225" t="str">
        <f ca="1">IF(A14="!","",IF('$Data1'!AH16="W/occ","Watts/Person,",IF('$Data1'!AH16="W/m2","Watts/Area,",IF('$Data1'!AH16="W","LightingLevel,",""))))</f>
        <v/>
      </c>
      <c r="F14" s="225" t="str">
        <f ca="1">IF(A14="!","",IF('$Data1'!AH16="W",'$Data1'!AG16,"")&amp;",")</f>
        <v>,</v>
      </c>
      <c r="G14" s="225" t="str">
        <f ca="1">IF(A14="!","",IF('$Data1'!AH16="W/m2",'$Data1'!AG16,"")&amp;",")</f>
        <v>,</v>
      </c>
      <c r="H14" s="225" t="str">
        <f ca="1">IF(A14="!","",IF('$Data1'!AH16="W/occ",'$Data1'!AG16,"")&amp;",")</f>
        <v>,</v>
      </c>
      <c r="I14" s="225" t="str">
        <f ca="1">IF(A14="!","",'$Data1'!AI16)&amp;","</f>
        <v>,</v>
      </c>
      <c r="J14" s="225" t="str">
        <f t="shared" ca="1" si="9"/>
        <v>0,</v>
      </c>
      <c r="K14" s="225" t="str">
        <f t="shared" ca="1" si="10"/>
        <v>0,</v>
      </c>
      <c r="L14" s="225" t="str">
        <f t="shared" ca="1" si="11"/>
        <v>0.18</v>
      </c>
      <c r="M14" s="225" t="str">
        <f t="shared" ca="1" si="12"/>
        <v>Lights Meter,</v>
      </c>
      <c r="N14" s="226" t="str">
        <f t="shared" ca="1" si="13"/>
        <v>No,</v>
      </c>
      <c r="O14" s="227" t="str">
        <f t="shared" ca="1" si="6"/>
        <v>,</v>
      </c>
      <c r="P14" s="227" t="str">
        <f t="shared" ca="1" si="7"/>
        <v>;</v>
      </c>
      <c r="Q14" s="228"/>
    </row>
    <row r="15" spans="1:24" ht="15">
      <c r="A15" s="225" t="str">
        <f ca="1">IF('$Data1'!E17="","!","Lights,")</f>
        <v>Lights,</v>
      </c>
      <c r="B15" s="225" t="str">
        <f ca="1">IF(A15="!","",'$Data1'!E17&amp;"-Ltng,")</f>
        <v>1-Ltng,</v>
      </c>
      <c r="C15" s="225" t="str">
        <f ca="1">IF(A15="!","",'CSV-ZnSiz'!B15)</f>
        <v>1,</v>
      </c>
      <c r="D15" s="225" t="str">
        <f t="shared" ca="1" si="8"/>
        <v>ON ALWAYS,</v>
      </c>
      <c r="E15" s="225" t="str">
        <f ca="1">IF(A15="!","",IF('$Data1'!AH17="W/occ","Watts/Person,",IF('$Data1'!AH17="W/m2","Watts/Area,",IF('$Data1'!AH17="W","LightingLevel,",""))))</f>
        <v/>
      </c>
      <c r="F15" s="225" t="str">
        <f ca="1">IF(A15="!","",IF('$Data1'!AH17="W",'$Data1'!AG17,"")&amp;",")</f>
        <v>,</v>
      </c>
      <c r="G15" s="225" t="str">
        <f ca="1">IF(A15="!","",IF('$Data1'!AH17="W/m2",'$Data1'!AG17,"")&amp;",")</f>
        <v>,</v>
      </c>
      <c r="H15" s="225" t="str">
        <f ca="1">IF(A15="!","",IF('$Data1'!AH17="W/occ",'$Data1'!AG17,"")&amp;",")</f>
        <v>,</v>
      </c>
      <c r="I15" s="225" t="str">
        <f ca="1">IF(A15="!","",'$Data1'!AI17)&amp;","</f>
        <v>,</v>
      </c>
      <c r="J15" s="225" t="str">
        <f t="shared" ca="1" si="9"/>
        <v>0,</v>
      </c>
      <c r="K15" s="225" t="str">
        <f t="shared" ca="1" si="10"/>
        <v>0,</v>
      </c>
      <c r="L15" s="225" t="str">
        <f t="shared" ca="1" si="11"/>
        <v>0.18</v>
      </c>
      <c r="M15" s="225" t="str">
        <f t="shared" ca="1" si="12"/>
        <v>Lights Meter,</v>
      </c>
      <c r="N15" s="226" t="str">
        <f t="shared" ca="1" si="13"/>
        <v>No,</v>
      </c>
      <c r="O15" s="227" t="str">
        <f t="shared" ca="1" si="6"/>
        <v>,</v>
      </c>
      <c r="P15" s="227" t="str">
        <f t="shared" ca="1" si="7"/>
        <v>;</v>
      </c>
      <c r="Q15" s="228"/>
    </row>
    <row r="16" spans="1:24" ht="15">
      <c r="A16" s="225" t="str">
        <f ca="1">IF('$Data1'!E18="","!","Lights,")</f>
        <v>Lights,</v>
      </c>
      <c r="B16" s="225" t="str">
        <f ca="1">IF(A16="!","",'$Data1'!E18&amp;"-Ltng,")</f>
        <v>1-Ltng,</v>
      </c>
      <c r="C16" s="225" t="str">
        <f ca="1">IF(A16="!","",'CSV-ZnSiz'!B16)</f>
        <v>1,</v>
      </c>
      <c r="D16" s="225" t="str">
        <f t="shared" ca="1" si="8"/>
        <v>ON ALWAYS,</v>
      </c>
      <c r="E16" s="225" t="str">
        <f ca="1">IF(A16="!","",IF('$Data1'!AH18="W/occ","Watts/Person,",IF('$Data1'!AH18="W/m2","Watts/Area,",IF('$Data1'!AH18="W","LightingLevel,",""))))</f>
        <v/>
      </c>
      <c r="F16" s="225" t="str">
        <f ca="1">IF(A16="!","",IF('$Data1'!AH18="W",'$Data1'!AG18,"")&amp;",")</f>
        <v>,</v>
      </c>
      <c r="G16" s="225" t="str">
        <f ca="1">IF(A16="!","",IF('$Data1'!AH18="W/m2",'$Data1'!AG18,"")&amp;",")</f>
        <v>,</v>
      </c>
      <c r="H16" s="225" t="str">
        <f ca="1">IF(A16="!","",IF('$Data1'!AH18="W/occ",'$Data1'!AG18,"")&amp;",")</f>
        <v>,</v>
      </c>
      <c r="I16" s="225" t="str">
        <f ca="1">IF(A16="!","",'$Data1'!AI18)&amp;","</f>
        <v>,</v>
      </c>
      <c r="J16" s="225" t="str">
        <f t="shared" ca="1" si="9"/>
        <v>0,</v>
      </c>
      <c r="K16" s="225" t="str">
        <f t="shared" ca="1" si="10"/>
        <v>0,</v>
      </c>
      <c r="L16" s="225" t="str">
        <f t="shared" ca="1" si="11"/>
        <v>0.18</v>
      </c>
      <c r="M16" s="225" t="str">
        <f t="shared" ca="1" si="12"/>
        <v>Lights Meter,</v>
      </c>
      <c r="N16" s="226" t="str">
        <f t="shared" ca="1" si="13"/>
        <v>No,</v>
      </c>
      <c r="O16" s="227" t="str">
        <f t="shared" ca="1" si="6"/>
        <v>,</v>
      </c>
      <c r="P16" s="227" t="str">
        <f t="shared" ca="1" si="7"/>
        <v>;</v>
      </c>
      <c r="Q16" s="228"/>
    </row>
    <row r="17" spans="1:17" ht="15">
      <c r="A17" s="225" t="str">
        <f ca="1">IF('$Data1'!E19="","!","Lights,")</f>
        <v>Lights,</v>
      </c>
      <c r="B17" s="225" t="str">
        <f ca="1">IF(A17="!","",'$Data1'!E19&amp;"-Ltng,")</f>
        <v>1-Ltng,</v>
      </c>
      <c r="C17" s="225" t="str">
        <f ca="1">IF(A17="!","",'CSV-ZnSiz'!B17)</f>
        <v>1,</v>
      </c>
      <c r="D17" s="225" t="str">
        <f t="shared" ca="1" si="8"/>
        <v>ON ALWAYS,</v>
      </c>
      <c r="E17" s="225" t="str">
        <f ca="1">IF(A17="!","",IF('$Data1'!AH19="W/occ","Watts/Person,",IF('$Data1'!AH19="W/m2","Watts/Area,",IF('$Data1'!AH19="W","LightingLevel,",""))))</f>
        <v/>
      </c>
      <c r="F17" s="225" t="str">
        <f ca="1">IF(A17="!","",IF('$Data1'!AH19="W",'$Data1'!AG19,"")&amp;",")</f>
        <v>,</v>
      </c>
      <c r="G17" s="225" t="str">
        <f ca="1">IF(A17="!","",IF('$Data1'!AH19="W/m2",'$Data1'!AG19,"")&amp;",")</f>
        <v>,</v>
      </c>
      <c r="H17" s="225" t="str">
        <f ca="1">IF(A17="!","",IF('$Data1'!AH19="W/occ",'$Data1'!AG19,"")&amp;",")</f>
        <v>,</v>
      </c>
      <c r="I17" s="225" t="str">
        <f ca="1">IF(A17="!","",'$Data1'!AI19)&amp;","</f>
        <v>,</v>
      </c>
      <c r="J17" s="225" t="str">
        <f t="shared" ca="1" si="9"/>
        <v>0,</v>
      </c>
      <c r="K17" s="225" t="str">
        <f t="shared" ca="1" si="10"/>
        <v>0,</v>
      </c>
      <c r="L17" s="225" t="str">
        <f t="shared" ca="1" si="11"/>
        <v>0.18</v>
      </c>
      <c r="M17" s="225" t="str">
        <f t="shared" ca="1" si="12"/>
        <v>Lights Meter,</v>
      </c>
      <c r="N17" s="226" t="str">
        <f t="shared" ca="1" si="13"/>
        <v>No,</v>
      </c>
      <c r="O17" s="227" t="str">
        <f t="shared" ca="1" si="6"/>
        <v>,</v>
      </c>
      <c r="P17" s="227" t="str">
        <f t="shared" ca="1" si="7"/>
        <v>;</v>
      </c>
      <c r="Q17" s="228"/>
    </row>
    <row r="18" spans="1:17" ht="15">
      <c r="A18" s="225" t="str">
        <f ca="1">IF('$Data1'!E20="","!","Lights,")</f>
        <v>Lights,</v>
      </c>
      <c r="B18" s="225" t="str">
        <f ca="1">IF(A18="!","",'$Data1'!E20&amp;"-Ltng,")</f>
        <v>1-Ltng,</v>
      </c>
      <c r="C18" s="225" t="str">
        <f ca="1">IF(A18="!","",'CSV-ZnSiz'!B18)</f>
        <v>1,</v>
      </c>
      <c r="D18" s="225" t="str">
        <f t="shared" ca="1" si="8"/>
        <v>ON ALWAYS,</v>
      </c>
      <c r="E18" s="225" t="str">
        <f ca="1">IF(A18="!","",IF('$Data1'!AH20="W/occ","Watts/Person,",IF('$Data1'!AH20="W/m2","Watts/Area,",IF('$Data1'!AH20="W","LightingLevel,",""))))</f>
        <v/>
      </c>
      <c r="F18" s="225" t="str">
        <f ca="1">IF(A18="!","",IF('$Data1'!AH20="W",'$Data1'!AG20,"")&amp;",")</f>
        <v>,</v>
      </c>
      <c r="G18" s="225" t="str">
        <f ca="1">IF(A18="!","",IF('$Data1'!AH20="W/m2",'$Data1'!AG20,"")&amp;",")</f>
        <v>,</v>
      </c>
      <c r="H18" s="225" t="str">
        <f ca="1">IF(A18="!","",IF('$Data1'!AH20="W/occ",'$Data1'!AG20,"")&amp;",")</f>
        <v>,</v>
      </c>
      <c r="I18" s="225" t="str">
        <f ca="1">IF(A18="!","",'$Data1'!AI20)&amp;","</f>
        <v>,</v>
      </c>
      <c r="J18" s="225" t="str">
        <f t="shared" ca="1" si="9"/>
        <v>0,</v>
      </c>
      <c r="K18" s="225" t="str">
        <f t="shared" ca="1" si="10"/>
        <v>0,</v>
      </c>
      <c r="L18" s="225" t="str">
        <f t="shared" ca="1" si="11"/>
        <v>0.18</v>
      </c>
      <c r="M18" s="225" t="str">
        <f t="shared" ca="1" si="12"/>
        <v>Lights Meter,</v>
      </c>
      <c r="N18" s="226" t="str">
        <f t="shared" ca="1" si="13"/>
        <v>No,</v>
      </c>
      <c r="O18" s="227" t="str">
        <f t="shared" ca="1" si="6"/>
        <v>,</v>
      </c>
      <c r="P18" s="227" t="str">
        <f t="shared" ca="1" si="7"/>
        <v>;</v>
      </c>
      <c r="Q18" s="228"/>
    </row>
    <row r="19" spans="1:17" ht="15">
      <c r="A19" s="225" t="str">
        <f ca="1">IF('$Data1'!E21="","!","Lights,")</f>
        <v>Lights,</v>
      </c>
      <c r="B19" s="225" t="str">
        <f ca="1">IF(A19="!","",'$Data1'!E21&amp;"-Ltng,")</f>
        <v>1-Ltng,</v>
      </c>
      <c r="C19" s="225" t="str">
        <f ca="1">IF(A19="!","",'CSV-ZnSiz'!B19)</f>
        <v>1,</v>
      </c>
      <c r="D19" s="225" t="str">
        <f t="shared" ca="1" si="8"/>
        <v>ON ALWAYS,</v>
      </c>
      <c r="E19" s="225" t="str">
        <f ca="1">IF(A19="!","",IF('$Data1'!AH21="W/occ","Watts/Person,",IF('$Data1'!AH21="W/m2","Watts/Area,",IF('$Data1'!AH21="W","LightingLevel,",""))))</f>
        <v/>
      </c>
      <c r="F19" s="225" t="str">
        <f ca="1">IF(A19="!","",IF('$Data1'!AH21="W",'$Data1'!AG21,"")&amp;",")</f>
        <v>,</v>
      </c>
      <c r="G19" s="225" t="str">
        <f ca="1">IF(A19="!","",IF('$Data1'!AH21="W/m2",'$Data1'!AG21,"")&amp;",")</f>
        <v>,</v>
      </c>
      <c r="H19" s="225" t="str">
        <f ca="1">IF(A19="!","",IF('$Data1'!AH21="W/occ",'$Data1'!AG21,"")&amp;",")</f>
        <v>,</v>
      </c>
      <c r="I19" s="225" t="str">
        <f ca="1">IF(A19="!","",'$Data1'!AI21)&amp;","</f>
        <v>,</v>
      </c>
      <c r="J19" s="225" t="str">
        <f t="shared" ca="1" si="9"/>
        <v>0,</v>
      </c>
      <c r="K19" s="225" t="str">
        <f t="shared" ca="1" si="10"/>
        <v>0,</v>
      </c>
      <c r="L19" s="225" t="str">
        <f t="shared" ca="1" si="11"/>
        <v>0.18</v>
      </c>
      <c r="M19" s="225" t="str">
        <f t="shared" ca="1" si="12"/>
        <v>Lights Meter,</v>
      </c>
      <c r="N19" s="226" t="str">
        <f t="shared" ca="1" si="13"/>
        <v>No,</v>
      </c>
      <c r="O19" s="227" t="str">
        <f t="shared" ca="1" si="6"/>
        <v>,</v>
      </c>
      <c r="P19" s="227" t="str">
        <f t="shared" ca="1" si="7"/>
        <v>;</v>
      </c>
      <c r="Q19" s="228"/>
    </row>
    <row r="20" spans="1:17" ht="15">
      <c r="A20" s="225" t="str">
        <f ca="1">IF('$Data1'!E22="","!","Lights,")</f>
        <v>Lights,</v>
      </c>
      <c r="B20" s="225" t="str">
        <f ca="1">IF(A20="!","",'$Data1'!E22&amp;"-Ltng,")</f>
        <v>1-Ltng,</v>
      </c>
      <c r="C20" s="225" t="str">
        <f ca="1">IF(A20="!","",'CSV-ZnSiz'!B20)</f>
        <v>1,</v>
      </c>
      <c r="D20" s="225" t="str">
        <f t="shared" ca="1" si="8"/>
        <v>ON ALWAYS,</v>
      </c>
      <c r="E20" s="225" t="str">
        <f ca="1">IF(A20="!","",IF('$Data1'!AH22="W/occ","Watts/Person,",IF('$Data1'!AH22="W/m2","Watts/Area,",IF('$Data1'!AH22="W","LightingLevel,",""))))</f>
        <v/>
      </c>
      <c r="F20" s="225" t="str">
        <f ca="1">IF(A20="!","",IF('$Data1'!AH22="W",'$Data1'!AG22,"")&amp;",")</f>
        <v>,</v>
      </c>
      <c r="G20" s="225" t="str">
        <f ca="1">IF(A20="!","",IF('$Data1'!AH22="W/m2",'$Data1'!AG22,"")&amp;",")</f>
        <v>,</v>
      </c>
      <c r="H20" s="225" t="str">
        <f ca="1">IF(A20="!","",IF('$Data1'!AH22="W/occ",'$Data1'!AG22,"")&amp;",")</f>
        <v>,</v>
      </c>
      <c r="I20" s="225" t="str">
        <f ca="1">IF(A20="!","",'$Data1'!AI22)&amp;","</f>
        <v>,</v>
      </c>
      <c r="J20" s="225" t="str">
        <f t="shared" ca="1" si="9"/>
        <v>0,</v>
      </c>
      <c r="K20" s="225" t="str">
        <f t="shared" ca="1" si="10"/>
        <v>0,</v>
      </c>
      <c r="L20" s="225" t="str">
        <f t="shared" ca="1" si="11"/>
        <v>0.18</v>
      </c>
      <c r="M20" s="225" t="str">
        <f t="shared" ca="1" si="12"/>
        <v>Lights Meter,</v>
      </c>
      <c r="N20" s="226" t="str">
        <f t="shared" ca="1" si="13"/>
        <v>No,</v>
      </c>
      <c r="O20" s="227" t="str">
        <f t="shared" ca="1" si="6"/>
        <v>,</v>
      </c>
      <c r="P20" s="227" t="str">
        <f t="shared" ca="1" si="7"/>
        <v>;</v>
      </c>
      <c r="Q20" s="228"/>
    </row>
    <row r="21" spans="1:17" ht="15">
      <c r="A21" s="225" t="str">
        <f ca="1">IF('$Data1'!E23="","!","Lights,")</f>
        <v>Lights,</v>
      </c>
      <c r="B21" s="225" t="str">
        <f ca="1">IF(A21="!","",'$Data1'!E23&amp;"-Ltng,")</f>
        <v>1-Ltng,</v>
      </c>
      <c r="C21" s="225" t="str">
        <f ca="1">IF(A21="!","",'CSV-ZnSiz'!B21)</f>
        <v>1,</v>
      </c>
      <c r="D21" s="225" t="str">
        <f t="shared" ca="1" si="8"/>
        <v>ON ALWAYS,</v>
      </c>
      <c r="E21" s="225" t="str">
        <f ca="1">IF(A21="!","",IF('$Data1'!AH23="W/occ","Watts/Person,",IF('$Data1'!AH23="W/m2","Watts/Area,",IF('$Data1'!AH23="W","LightingLevel,",""))))</f>
        <v/>
      </c>
      <c r="F21" s="225" t="str">
        <f ca="1">IF(A21="!","",IF('$Data1'!AH23="W",'$Data1'!AG23,"")&amp;",")</f>
        <v>,</v>
      </c>
      <c r="G21" s="225" t="str">
        <f ca="1">IF(A21="!","",IF('$Data1'!AH23="W/m2",'$Data1'!AG23,"")&amp;",")</f>
        <v>,</v>
      </c>
      <c r="H21" s="225" t="str">
        <f ca="1">IF(A21="!","",IF('$Data1'!AH23="W/occ",'$Data1'!AG23,"")&amp;",")</f>
        <v>,</v>
      </c>
      <c r="I21" s="225" t="str">
        <f ca="1">IF(A21="!","",'$Data1'!AI23)&amp;","</f>
        <v>,</v>
      </c>
      <c r="J21" s="225" t="str">
        <f t="shared" ca="1" si="9"/>
        <v>0,</v>
      </c>
      <c r="K21" s="225" t="str">
        <f t="shared" ca="1" si="10"/>
        <v>0,</v>
      </c>
      <c r="L21" s="225" t="str">
        <f t="shared" ca="1" si="11"/>
        <v>0.18</v>
      </c>
      <c r="M21" s="225" t="str">
        <f t="shared" ca="1" si="12"/>
        <v>Lights Meter,</v>
      </c>
      <c r="N21" s="226" t="str">
        <f t="shared" ca="1" si="13"/>
        <v>No,</v>
      </c>
      <c r="O21" s="227" t="str">
        <f t="shared" ca="1" si="6"/>
        <v>,</v>
      </c>
      <c r="P21" s="227" t="str">
        <f t="shared" ca="1" si="7"/>
        <v>;</v>
      </c>
      <c r="Q21" s="228"/>
    </row>
    <row r="22" spans="1:17" ht="15">
      <c r="A22" s="225" t="str">
        <f ca="1">IF('$Data1'!E24="","!","Lights,")</f>
        <v>Lights,</v>
      </c>
      <c r="B22" s="225" t="str">
        <f ca="1">IF(A22="!","",'$Data1'!E24&amp;"-Ltng,")</f>
        <v>1-Ltng,</v>
      </c>
      <c r="C22" s="225" t="str">
        <f ca="1">IF(A22="!","",'CSV-ZnSiz'!B22)</f>
        <v>1,</v>
      </c>
      <c r="D22" s="225" t="str">
        <f t="shared" ca="1" si="8"/>
        <v>ON ALWAYS,</v>
      </c>
      <c r="E22" s="225" t="str">
        <f ca="1">IF(A22="!","",IF('$Data1'!AH24="W/occ","Watts/Person,",IF('$Data1'!AH24="W/m2","Watts/Area,",IF('$Data1'!AH24="W","LightingLevel,",""))))</f>
        <v/>
      </c>
      <c r="F22" s="225" t="str">
        <f ca="1">IF(A22="!","",IF('$Data1'!AH24="W",'$Data1'!AG24,"")&amp;",")</f>
        <v>,</v>
      </c>
      <c r="G22" s="225" t="str">
        <f ca="1">IF(A22="!","",IF('$Data1'!AH24="W/m2",'$Data1'!AG24,"")&amp;",")</f>
        <v>,</v>
      </c>
      <c r="H22" s="225" t="str">
        <f ca="1">IF(A22="!","",IF('$Data1'!AH24="W/occ",'$Data1'!AG24,"")&amp;",")</f>
        <v>,</v>
      </c>
      <c r="I22" s="225" t="str">
        <f ca="1">IF(A22="!","",'$Data1'!AI24)&amp;","</f>
        <v>,</v>
      </c>
      <c r="J22" s="225" t="str">
        <f t="shared" ca="1" si="9"/>
        <v>0,</v>
      </c>
      <c r="K22" s="225" t="str">
        <f t="shared" ca="1" si="10"/>
        <v>0,</v>
      </c>
      <c r="L22" s="225" t="str">
        <f t="shared" ca="1" si="11"/>
        <v>0.18</v>
      </c>
      <c r="M22" s="225" t="str">
        <f t="shared" ca="1" si="12"/>
        <v>Lights Meter,</v>
      </c>
      <c r="N22" s="226" t="str">
        <f t="shared" ca="1" si="13"/>
        <v>No,</v>
      </c>
      <c r="O22" s="227" t="str">
        <f t="shared" ca="1" si="6"/>
        <v>,</v>
      </c>
      <c r="P22" s="227" t="str">
        <f t="shared" ca="1" si="7"/>
        <v>;</v>
      </c>
      <c r="Q22" s="228"/>
    </row>
    <row r="23" spans="1:17" ht="15">
      <c r="A23" s="225" t="str">
        <f ca="1">IF('$Data1'!E25="","!","Lights,")</f>
        <v>Lights,</v>
      </c>
      <c r="B23" s="225" t="str">
        <f ca="1">IF(A23="!","",'$Data1'!E25&amp;"-Ltng,")</f>
        <v>1-Ltng,</v>
      </c>
      <c r="C23" s="225" t="str">
        <f ca="1">IF(A23="!","",'CSV-ZnSiz'!B23)</f>
        <v>1,</v>
      </c>
      <c r="D23" s="225" t="str">
        <f t="shared" ca="1" si="8"/>
        <v>ON ALWAYS,</v>
      </c>
      <c r="E23" s="225" t="str">
        <f ca="1">IF(A23="!","",IF('$Data1'!AH25="W/occ","Watts/Person,",IF('$Data1'!AH25="W/m2","Watts/Area,",IF('$Data1'!AH25="W","LightingLevel,",""))))</f>
        <v/>
      </c>
      <c r="F23" s="225" t="str">
        <f ca="1">IF(A23="!","",IF('$Data1'!AH25="W",'$Data1'!AG25,"")&amp;",")</f>
        <v>,</v>
      </c>
      <c r="G23" s="225" t="str">
        <f ca="1">IF(A23="!","",IF('$Data1'!AH25="W/m2",'$Data1'!AG25,"")&amp;",")</f>
        <v>,</v>
      </c>
      <c r="H23" s="225" t="str">
        <f ca="1">IF(A23="!","",IF('$Data1'!AH25="W/occ",'$Data1'!AG25,"")&amp;",")</f>
        <v>,</v>
      </c>
      <c r="I23" s="225" t="str">
        <f ca="1">IF(A23="!","",'$Data1'!AI25)&amp;","</f>
        <v>,</v>
      </c>
      <c r="J23" s="225" t="str">
        <f t="shared" ca="1" si="9"/>
        <v>0,</v>
      </c>
      <c r="K23" s="225" t="str">
        <f t="shared" ca="1" si="10"/>
        <v>0,</v>
      </c>
      <c r="L23" s="225" t="str">
        <f t="shared" ca="1" si="11"/>
        <v>0.18</v>
      </c>
      <c r="M23" s="225" t="str">
        <f t="shared" ca="1" si="12"/>
        <v>Lights Meter,</v>
      </c>
      <c r="N23" s="226" t="str">
        <f t="shared" ca="1" si="13"/>
        <v>No,</v>
      </c>
      <c r="O23" s="227" t="str">
        <f t="shared" ca="1" si="6"/>
        <v>,</v>
      </c>
      <c r="P23" s="227" t="str">
        <f t="shared" ca="1" si="7"/>
        <v>;</v>
      </c>
      <c r="Q23" s="228"/>
    </row>
    <row r="24" spans="1:17" ht="15">
      <c r="A24" s="225" t="str">
        <f ca="1">IF('$Data1'!E26="","!","Lights,")</f>
        <v>Lights,</v>
      </c>
      <c r="B24" s="225" t="str">
        <f ca="1">IF(A24="!","",'$Data1'!E26&amp;"-Ltng,")</f>
        <v>1-Ltng,</v>
      </c>
      <c r="C24" s="225" t="str">
        <f ca="1">IF(A24="!","",'CSV-ZnSiz'!B24)</f>
        <v>1,</v>
      </c>
      <c r="D24" s="225" t="str">
        <f t="shared" ca="1" si="8"/>
        <v>ON ALWAYS,</v>
      </c>
      <c r="E24" s="225" t="str">
        <f ca="1">IF(A24="!","",IF('$Data1'!AH26="W/occ","Watts/Person,",IF('$Data1'!AH26="W/m2","Watts/Area,",IF('$Data1'!AH26="W","LightingLevel,",""))))</f>
        <v/>
      </c>
      <c r="F24" s="225" t="str">
        <f ca="1">IF(A24="!","",IF('$Data1'!AH26="W",'$Data1'!AG26,"")&amp;",")</f>
        <v>,</v>
      </c>
      <c r="G24" s="225" t="str">
        <f ca="1">IF(A24="!","",IF('$Data1'!AH26="W/m2",'$Data1'!AG26,"")&amp;",")</f>
        <v>,</v>
      </c>
      <c r="H24" s="225" t="str">
        <f ca="1">IF(A24="!","",IF('$Data1'!AH26="W/occ",'$Data1'!AG26,"")&amp;",")</f>
        <v>,</v>
      </c>
      <c r="I24" s="225" t="str">
        <f ca="1">IF(A24="!","",'$Data1'!AI26)&amp;","</f>
        <v>,</v>
      </c>
      <c r="J24" s="225" t="str">
        <f t="shared" ca="1" si="9"/>
        <v>0,</v>
      </c>
      <c r="K24" s="225" t="str">
        <f t="shared" ca="1" si="10"/>
        <v>0,</v>
      </c>
      <c r="L24" s="225" t="str">
        <f t="shared" ca="1" si="11"/>
        <v>0.18</v>
      </c>
      <c r="M24" s="225" t="str">
        <f t="shared" ca="1" si="12"/>
        <v>Lights Meter,</v>
      </c>
      <c r="N24" s="226" t="str">
        <f t="shared" ca="1" si="13"/>
        <v>No,</v>
      </c>
      <c r="O24" s="227" t="str">
        <f t="shared" ca="1" si="6"/>
        <v>,</v>
      </c>
      <c r="P24" s="227" t="str">
        <f t="shared" ca="1" si="7"/>
        <v>;</v>
      </c>
      <c r="Q24" s="228"/>
    </row>
    <row r="25" spans="1:17" ht="15">
      <c r="A25" s="225" t="str">
        <f ca="1">IF('$Data1'!E27="","!","Lights,")</f>
        <v>Lights,</v>
      </c>
      <c r="B25" s="225" t="str">
        <f ca="1">IF(A25="!","",'$Data1'!E27&amp;"-Ltng,")</f>
        <v>1-Ltng,</v>
      </c>
      <c r="C25" s="225" t="str">
        <f ca="1">IF(A25="!","",'CSV-ZnSiz'!B25)</f>
        <v>1,</v>
      </c>
      <c r="D25" s="225" t="str">
        <f t="shared" ca="1" si="8"/>
        <v>ON ALWAYS,</v>
      </c>
      <c r="E25" s="225" t="str">
        <f ca="1">IF(A25="!","",IF('$Data1'!AH27="W/occ","Watts/Person,",IF('$Data1'!AH27="W/m2","Watts/Area,",IF('$Data1'!AH27="W","LightingLevel,",""))))</f>
        <v/>
      </c>
      <c r="F25" s="225" t="str">
        <f ca="1">IF(A25="!","",IF('$Data1'!AH27="W",'$Data1'!AG27,"")&amp;",")</f>
        <v>,</v>
      </c>
      <c r="G25" s="225" t="str">
        <f ca="1">IF(A25="!","",IF('$Data1'!AH27="W/m2",'$Data1'!AG27,"")&amp;",")</f>
        <v>,</v>
      </c>
      <c r="H25" s="225" t="str">
        <f ca="1">IF(A25="!","",IF('$Data1'!AH27="W/occ",'$Data1'!AG27,"")&amp;",")</f>
        <v>,</v>
      </c>
      <c r="I25" s="225" t="str">
        <f ca="1">IF(A25="!","",'$Data1'!AI27)&amp;","</f>
        <v>,</v>
      </c>
      <c r="J25" s="225" t="str">
        <f t="shared" ca="1" si="9"/>
        <v>0,</v>
      </c>
      <c r="K25" s="225" t="str">
        <f t="shared" ca="1" si="10"/>
        <v>0,</v>
      </c>
      <c r="L25" s="225" t="str">
        <f t="shared" ca="1" si="11"/>
        <v>0.18</v>
      </c>
      <c r="M25" s="225" t="str">
        <f t="shared" ca="1" si="12"/>
        <v>Lights Meter,</v>
      </c>
      <c r="N25" s="226" t="str">
        <f t="shared" ca="1" si="13"/>
        <v>No,</v>
      </c>
      <c r="O25" s="227" t="str">
        <f t="shared" ca="1" si="6"/>
        <v>,</v>
      </c>
      <c r="P25" s="227" t="str">
        <f t="shared" ca="1" si="7"/>
        <v>;</v>
      </c>
      <c r="Q25" s="228"/>
    </row>
    <row r="26" spans="1:17" ht="15">
      <c r="A26" s="225" t="str">
        <f ca="1">IF('$Data1'!E28="","!","Lights,")</f>
        <v>Lights,</v>
      </c>
      <c r="B26" s="225" t="str">
        <f ca="1">IF(A26="!","",'$Data1'!E28&amp;"-Ltng,")</f>
        <v>1-Ltng,</v>
      </c>
      <c r="C26" s="225" t="str">
        <f ca="1">IF(A26="!","",'CSV-ZnSiz'!B26)</f>
        <v>1,</v>
      </c>
      <c r="D26" s="225" t="str">
        <f t="shared" ca="1" si="8"/>
        <v>ON ALWAYS,</v>
      </c>
      <c r="E26" s="225" t="str">
        <f ca="1">IF(A26="!","",IF('$Data1'!AH28="W/occ","Watts/Person,",IF('$Data1'!AH28="W/m2","Watts/Area,",IF('$Data1'!AH28="W","LightingLevel,",""))))</f>
        <v/>
      </c>
      <c r="F26" s="225" t="str">
        <f ca="1">IF(A26="!","",IF('$Data1'!AH28="W",'$Data1'!AG28,"")&amp;",")</f>
        <v>,</v>
      </c>
      <c r="G26" s="225" t="str">
        <f ca="1">IF(A26="!","",IF('$Data1'!AH28="W/m2",'$Data1'!AG28,"")&amp;",")</f>
        <v>,</v>
      </c>
      <c r="H26" s="225" t="str">
        <f ca="1">IF(A26="!","",IF('$Data1'!AH28="W/occ",'$Data1'!AG28,"")&amp;",")</f>
        <v>,</v>
      </c>
      <c r="I26" s="225" t="str">
        <f ca="1">IF(A26="!","",'$Data1'!AI28)&amp;","</f>
        <v>,</v>
      </c>
      <c r="J26" s="225" t="str">
        <f t="shared" ca="1" si="9"/>
        <v>0,</v>
      </c>
      <c r="K26" s="225" t="str">
        <f t="shared" ca="1" si="10"/>
        <v>0,</v>
      </c>
      <c r="L26" s="225" t="str">
        <f t="shared" ca="1" si="11"/>
        <v>0.18</v>
      </c>
      <c r="M26" s="225" t="str">
        <f t="shared" ca="1" si="12"/>
        <v>Lights Meter,</v>
      </c>
      <c r="N26" s="226" t="str">
        <f t="shared" ca="1" si="13"/>
        <v>No,</v>
      </c>
      <c r="O26" s="227" t="str">
        <f t="shared" ca="1" si="6"/>
        <v>,</v>
      </c>
      <c r="P26" s="227" t="str">
        <f t="shared" ca="1" si="7"/>
        <v>;</v>
      </c>
      <c r="Q26" s="228"/>
    </row>
    <row r="27" spans="1:17" ht="15">
      <c r="A27" s="225" t="str">
        <f ca="1">IF('$Data1'!E29="","!","Lights,")</f>
        <v>Lights,</v>
      </c>
      <c r="B27" s="225" t="str">
        <f ca="1">IF(A27="!","",'$Data1'!E29&amp;"-Ltng,")</f>
        <v>1-Ltng,</v>
      </c>
      <c r="C27" s="225" t="str">
        <f ca="1">IF(A27="!","",'CSV-ZnSiz'!B27)</f>
        <v>1,</v>
      </c>
      <c r="D27" s="225" t="str">
        <f t="shared" ca="1" si="8"/>
        <v>ON ALWAYS,</v>
      </c>
      <c r="E27" s="225" t="str">
        <f ca="1">IF(A27="!","",IF('$Data1'!AH29="W/occ","Watts/Person,",IF('$Data1'!AH29="W/m2","Watts/Area,",IF('$Data1'!AH29="W","LightingLevel,",""))))</f>
        <v/>
      </c>
      <c r="F27" s="225" t="str">
        <f ca="1">IF(A27="!","",IF('$Data1'!AH29="W",'$Data1'!AG29,"")&amp;",")</f>
        <v>,</v>
      </c>
      <c r="G27" s="225" t="str">
        <f ca="1">IF(A27="!","",IF('$Data1'!AH29="W/m2",'$Data1'!AG29,"")&amp;",")</f>
        <v>,</v>
      </c>
      <c r="H27" s="225" t="str">
        <f ca="1">IF(A27="!","",IF('$Data1'!AH29="W/occ",'$Data1'!AG29,"")&amp;",")</f>
        <v>,</v>
      </c>
      <c r="I27" s="225" t="str">
        <f ca="1">IF(A27="!","",'$Data1'!AI29)&amp;","</f>
        <v>,</v>
      </c>
      <c r="J27" s="225" t="str">
        <f t="shared" ca="1" si="9"/>
        <v>0,</v>
      </c>
      <c r="K27" s="225" t="str">
        <f t="shared" ca="1" si="10"/>
        <v>0,</v>
      </c>
      <c r="L27" s="225" t="str">
        <f t="shared" ca="1" si="11"/>
        <v>0.18</v>
      </c>
      <c r="M27" s="225" t="str">
        <f t="shared" ca="1" si="12"/>
        <v>Lights Meter,</v>
      </c>
      <c r="N27" s="226" t="str">
        <f t="shared" ca="1" si="13"/>
        <v>No,</v>
      </c>
      <c r="O27" s="227" t="str">
        <f t="shared" ca="1" si="6"/>
        <v>,</v>
      </c>
      <c r="P27" s="227" t="str">
        <f t="shared" ca="1" si="7"/>
        <v>;</v>
      </c>
      <c r="Q27" s="228"/>
    </row>
    <row r="28" spans="1:17" ht="15">
      <c r="A28" s="225" t="str">
        <f ca="1">IF('$Data1'!E30="","!","Lights,")</f>
        <v>Lights,</v>
      </c>
      <c r="B28" s="225" t="str">
        <f ca="1">IF(A28="!","",'$Data1'!E30&amp;"-Ltng,")</f>
        <v>1-Ltng,</v>
      </c>
      <c r="C28" s="225" t="str">
        <f ca="1">IF(A28="!","",'CSV-ZnSiz'!B28)</f>
        <v>1,</v>
      </c>
      <c r="D28" s="225" t="str">
        <f t="shared" ca="1" si="8"/>
        <v>ON ALWAYS,</v>
      </c>
      <c r="E28" s="225" t="str">
        <f ca="1">IF(A28="!","",IF('$Data1'!AH30="W/occ","Watts/Person,",IF('$Data1'!AH30="W/m2","Watts/Area,",IF('$Data1'!AH30="W","LightingLevel,",""))))</f>
        <v/>
      </c>
      <c r="F28" s="225" t="str">
        <f ca="1">IF(A28="!","",IF('$Data1'!AH30="W",'$Data1'!AG30,"")&amp;",")</f>
        <v>,</v>
      </c>
      <c r="G28" s="225" t="str">
        <f ca="1">IF(A28="!","",IF('$Data1'!AH30="W/m2",'$Data1'!AG30,"")&amp;",")</f>
        <v>,</v>
      </c>
      <c r="H28" s="225" t="str">
        <f ca="1">IF(A28="!","",IF('$Data1'!AH30="W/occ",'$Data1'!AG30,"")&amp;",")</f>
        <v>,</v>
      </c>
      <c r="I28" s="225" t="str">
        <f ca="1">IF(A28="!","",'$Data1'!AI30)&amp;","</f>
        <v>,</v>
      </c>
      <c r="J28" s="225" t="str">
        <f t="shared" ca="1" si="9"/>
        <v>0,</v>
      </c>
      <c r="K28" s="225" t="str">
        <f t="shared" ca="1" si="10"/>
        <v>0,</v>
      </c>
      <c r="L28" s="225" t="str">
        <f t="shared" ca="1" si="11"/>
        <v>0.18</v>
      </c>
      <c r="M28" s="225" t="str">
        <f t="shared" ca="1" si="12"/>
        <v>Lights Meter,</v>
      </c>
      <c r="N28" s="226" t="str">
        <f t="shared" ca="1" si="13"/>
        <v>No,</v>
      </c>
      <c r="O28" s="227" t="str">
        <f t="shared" ca="1" si="6"/>
        <v>,</v>
      </c>
      <c r="P28" s="227" t="str">
        <f t="shared" ca="1" si="7"/>
        <v>;</v>
      </c>
      <c r="Q28" s="228"/>
    </row>
    <row r="29" spans="1:17" ht="15">
      <c r="A29" s="225" t="str">
        <f ca="1">IF('$Data1'!E31="","!","Lights,")</f>
        <v>Lights,</v>
      </c>
      <c r="B29" s="225" t="str">
        <f ca="1">IF(A29="!","",'$Data1'!E31&amp;"-Ltng,")</f>
        <v>1-Ltng,</v>
      </c>
      <c r="C29" s="225" t="str">
        <f ca="1">IF(A29="!","",'CSV-ZnSiz'!B29)</f>
        <v>1,</v>
      </c>
      <c r="D29" s="225" t="str">
        <f t="shared" ca="1" si="8"/>
        <v>ON ALWAYS,</v>
      </c>
      <c r="E29" s="225" t="str">
        <f ca="1">IF(A29="!","",IF('$Data1'!AH31="W/occ","Watts/Person,",IF('$Data1'!AH31="W/m2","Watts/Area,",IF('$Data1'!AH31="W","LightingLevel,",""))))</f>
        <v/>
      </c>
      <c r="F29" s="225" t="str">
        <f ca="1">IF(A29="!","",IF('$Data1'!AH31="W",'$Data1'!AG31,"")&amp;",")</f>
        <v>,</v>
      </c>
      <c r="G29" s="225" t="str">
        <f ca="1">IF(A29="!","",IF('$Data1'!AH31="W/m2",'$Data1'!AG31,"")&amp;",")</f>
        <v>,</v>
      </c>
      <c r="H29" s="225" t="str">
        <f ca="1">IF(A29="!","",IF('$Data1'!AH31="W/occ",'$Data1'!AG31,"")&amp;",")</f>
        <v>,</v>
      </c>
      <c r="I29" s="225" t="str">
        <f ca="1">IF(A29="!","",'$Data1'!AI31)&amp;","</f>
        <v>,</v>
      </c>
      <c r="J29" s="225" t="str">
        <f t="shared" ca="1" si="9"/>
        <v>0,</v>
      </c>
      <c r="K29" s="225" t="str">
        <f t="shared" ca="1" si="10"/>
        <v>0,</v>
      </c>
      <c r="L29" s="225" t="str">
        <f t="shared" ca="1" si="11"/>
        <v>0.18</v>
      </c>
      <c r="M29" s="225" t="str">
        <f t="shared" ca="1" si="12"/>
        <v>Lights Meter,</v>
      </c>
      <c r="N29" s="226" t="str">
        <f t="shared" ca="1" si="13"/>
        <v>No,</v>
      </c>
      <c r="O29" s="227" t="str">
        <f t="shared" ca="1" si="6"/>
        <v>,</v>
      </c>
      <c r="P29" s="227" t="str">
        <f t="shared" ca="1" si="7"/>
        <v>;</v>
      </c>
      <c r="Q29" s="228"/>
    </row>
    <row r="30" spans="1:17" ht="15">
      <c r="A30" s="225" t="str">
        <f ca="1">IF('$Data1'!E32="","!","Lights,")</f>
        <v>Lights,</v>
      </c>
      <c r="B30" s="225" t="str">
        <f ca="1">IF(A30="!","",'$Data1'!E32&amp;"-Ltng,")</f>
        <v>1-Ltng,</v>
      </c>
      <c r="C30" s="225" t="str">
        <f ca="1">IF(A30="!","",'CSV-ZnSiz'!B30)</f>
        <v>1,</v>
      </c>
      <c r="D30" s="225" t="str">
        <f t="shared" ca="1" si="8"/>
        <v>ON ALWAYS,</v>
      </c>
      <c r="E30" s="225" t="str">
        <f ca="1">IF(A30="!","",IF('$Data1'!AH32="W/occ","Watts/Person,",IF('$Data1'!AH32="W/m2","Watts/Area,",IF('$Data1'!AH32="W","LightingLevel,",""))))</f>
        <v/>
      </c>
      <c r="F30" s="225" t="str">
        <f ca="1">IF(A30="!","",IF('$Data1'!AH32="W",'$Data1'!AG32,"")&amp;",")</f>
        <v>,</v>
      </c>
      <c r="G30" s="225" t="str">
        <f ca="1">IF(A30="!","",IF('$Data1'!AH32="W/m2",'$Data1'!AG32,"")&amp;",")</f>
        <v>,</v>
      </c>
      <c r="H30" s="225" t="str">
        <f ca="1">IF(A30="!","",IF('$Data1'!AH32="W/occ",'$Data1'!AG32,"")&amp;",")</f>
        <v>,</v>
      </c>
      <c r="I30" s="225" t="str">
        <f ca="1">IF(A30="!","",'$Data1'!AI32)&amp;","</f>
        <v>,</v>
      </c>
      <c r="J30" s="225" t="str">
        <f t="shared" ca="1" si="9"/>
        <v>0,</v>
      </c>
      <c r="K30" s="225" t="str">
        <f t="shared" ca="1" si="10"/>
        <v>0,</v>
      </c>
      <c r="L30" s="225" t="str">
        <f t="shared" ca="1" si="11"/>
        <v>0.18</v>
      </c>
      <c r="M30" s="225" t="str">
        <f t="shared" ca="1" si="12"/>
        <v>Lights Meter,</v>
      </c>
      <c r="N30" s="226" t="str">
        <f t="shared" ca="1" si="13"/>
        <v>No,</v>
      </c>
      <c r="O30" s="227" t="str">
        <f t="shared" ca="1" si="6"/>
        <v>,</v>
      </c>
      <c r="P30" s="227" t="str">
        <f t="shared" ca="1" si="7"/>
        <v>;</v>
      </c>
      <c r="Q30" s="228"/>
    </row>
    <row r="31" spans="1:17" ht="15">
      <c r="A31" s="225" t="str">
        <f ca="1">IF('$Data1'!E33="","!","Lights,")</f>
        <v>Lights,</v>
      </c>
      <c r="B31" s="225" t="str">
        <f ca="1">IF(A31="!","",'$Data1'!E33&amp;"-Ltng,")</f>
        <v>1-Ltng,</v>
      </c>
      <c r="C31" s="225" t="str">
        <f ca="1">IF(A31="!","",'CSV-ZnSiz'!B31)</f>
        <v>1,</v>
      </c>
      <c r="D31" s="225" t="str">
        <f t="shared" ca="1" si="8"/>
        <v>ON ALWAYS,</v>
      </c>
      <c r="E31" s="225" t="str">
        <f ca="1">IF(A31="!","",IF('$Data1'!AH33="W/occ","Watts/Person,",IF('$Data1'!AH33="W/m2","Watts/Area,",IF('$Data1'!AH33="W","LightingLevel,",""))))</f>
        <v/>
      </c>
      <c r="F31" s="225" t="str">
        <f ca="1">IF(A31="!","",IF('$Data1'!AH33="W",'$Data1'!AG33,"")&amp;",")</f>
        <v>,</v>
      </c>
      <c r="G31" s="225" t="str">
        <f ca="1">IF(A31="!","",IF('$Data1'!AH33="W/m2",'$Data1'!AG33,"")&amp;",")</f>
        <v>,</v>
      </c>
      <c r="H31" s="225" t="str">
        <f ca="1">IF(A31="!","",IF('$Data1'!AH33="W/occ",'$Data1'!AG33,"")&amp;",")</f>
        <v>,</v>
      </c>
      <c r="I31" s="225" t="str">
        <f ca="1">IF(A31="!","",'$Data1'!AI33)&amp;","</f>
        <v>,</v>
      </c>
      <c r="J31" s="225" t="str">
        <f t="shared" ca="1" si="9"/>
        <v>0,</v>
      </c>
      <c r="K31" s="225" t="str">
        <f t="shared" ca="1" si="10"/>
        <v>0,</v>
      </c>
      <c r="L31" s="225" t="str">
        <f t="shared" ca="1" si="11"/>
        <v>0.18</v>
      </c>
      <c r="M31" s="225" t="str">
        <f t="shared" ca="1" si="12"/>
        <v>Lights Meter,</v>
      </c>
      <c r="N31" s="226" t="str">
        <f t="shared" ca="1" si="13"/>
        <v>No,</v>
      </c>
      <c r="O31" s="227" t="str">
        <f t="shared" ca="1" si="6"/>
        <v>,</v>
      </c>
      <c r="P31" s="227" t="str">
        <f t="shared" ca="1" si="7"/>
        <v>;</v>
      </c>
      <c r="Q31" s="228"/>
    </row>
    <row r="32" spans="1:17" ht="15">
      <c r="A32" s="225" t="str">
        <f ca="1">IF('$Data1'!E34="","!","Lights,")</f>
        <v>Lights,</v>
      </c>
      <c r="B32" s="225" t="str">
        <f ca="1">IF(A32="!","",'$Data1'!E34&amp;"-Ltng,")</f>
        <v>1-Ltng,</v>
      </c>
      <c r="C32" s="225" t="str">
        <f ca="1">IF(A32="!","",'CSV-ZnSiz'!B32)</f>
        <v>1,</v>
      </c>
      <c r="D32" s="225" t="str">
        <f t="shared" ca="1" si="8"/>
        <v>ON ALWAYS,</v>
      </c>
      <c r="E32" s="225" t="str">
        <f ca="1">IF(A32="!","",IF('$Data1'!AH34="W/occ","Watts/Person,",IF('$Data1'!AH34="W/m2","Watts/Area,",IF('$Data1'!AH34="W","LightingLevel,",""))))</f>
        <v/>
      </c>
      <c r="F32" s="225" t="str">
        <f ca="1">IF(A32="!","",IF('$Data1'!AH34="W",'$Data1'!AG34,"")&amp;",")</f>
        <v>,</v>
      </c>
      <c r="G32" s="225" t="str">
        <f ca="1">IF(A32="!","",IF('$Data1'!AH34="W/m2",'$Data1'!AG34,"")&amp;",")</f>
        <v>,</v>
      </c>
      <c r="H32" s="225" t="str">
        <f ca="1">IF(A32="!","",IF('$Data1'!AH34="W/occ",'$Data1'!AG34,"")&amp;",")</f>
        <v>,</v>
      </c>
      <c r="I32" s="225" t="str">
        <f ca="1">IF(A32="!","",'$Data1'!AI34)&amp;","</f>
        <v>,</v>
      </c>
      <c r="J32" s="225" t="str">
        <f t="shared" ca="1" si="9"/>
        <v>0,</v>
      </c>
      <c r="K32" s="225" t="str">
        <f t="shared" ca="1" si="10"/>
        <v>0,</v>
      </c>
      <c r="L32" s="225" t="str">
        <f t="shared" ca="1" si="11"/>
        <v>0.18</v>
      </c>
      <c r="M32" s="225" t="str">
        <f t="shared" ca="1" si="12"/>
        <v>Lights Meter,</v>
      </c>
      <c r="N32" s="226" t="str">
        <f t="shared" ca="1" si="13"/>
        <v>No,</v>
      </c>
      <c r="O32" s="227" t="str">
        <f t="shared" ca="1" si="6"/>
        <v>,</v>
      </c>
      <c r="P32" s="227" t="str">
        <f t="shared" ca="1" si="7"/>
        <v>;</v>
      </c>
      <c r="Q32" s="228"/>
    </row>
    <row r="33" spans="1:17" ht="15">
      <c r="A33" s="225" t="str">
        <f ca="1">IF('$Data1'!E35="","!","Lights,")</f>
        <v>Lights,</v>
      </c>
      <c r="B33" s="225" t="str">
        <f ca="1">IF(A33="!","",'$Data1'!E35&amp;"-Ltng,")</f>
        <v>1-Ltng,</v>
      </c>
      <c r="C33" s="225" t="str">
        <f ca="1">IF(A33="!","",'CSV-ZnSiz'!B33)</f>
        <v>1,</v>
      </c>
      <c r="D33" s="225" t="str">
        <f t="shared" ca="1" si="8"/>
        <v>ON ALWAYS,</v>
      </c>
      <c r="E33" s="225" t="str">
        <f ca="1">IF(A33="!","",IF('$Data1'!AH35="W/occ","Watts/Person,",IF('$Data1'!AH35="W/m2","Watts/Area,",IF('$Data1'!AH35="W","LightingLevel,",""))))</f>
        <v/>
      </c>
      <c r="F33" s="225" t="str">
        <f ca="1">IF(A33="!","",IF('$Data1'!AH35="W",'$Data1'!AG35,"")&amp;",")</f>
        <v>,</v>
      </c>
      <c r="G33" s="225" t="str">
        <f ca="1">IF(A33="!","",IF('$Data1'!AH35="W/m2",'$Data1'!AG35,"")&amp;",")</f>
        <v>,</v>
      </c>
      <c r="H33" s="225" t="str">
        <f ca="1">IF(A33="!","",IF('$Data1'!AH35="W/occ",'$Data1'!AG35,"")&amp;",")</f>
        <v>,</v>
      </c>
      <c r="I33" s="225" t="str">
        <f ca="1">IF(A33="!","",'$Data1'!AI35)&amp;","</f>
        <v>,</v>
      </c>
      <c r="J33" s="225" t="str">
        <f t="shared" ca="1" si="9"/>
        <v>0,</v>
      </c>
      <c r="K33" s="225" t="str">
        <f t="shared" ca="1" si="10"/>
        <v>0,</v>
      </c>
      <c r="L33" s="225" t="str">
        <f t="shared" ca="1" si="11"/>
        <v>0.18</v>
      </c>
      <c r="M33" s="225" t="str">
        <f t="shared" ca="1" si="12"/>
        <v>Lights Meter,</v>
      </c>
      <c r="N33" s="226" t="str">
        <f t="shared" ca="1" si="13"/>
        <v>No,</v>
      </c>
      <c r="O33" s="227" t="str">
        <f t="shared" ca="1" si="6"/>
        <v>,</v>
      </c>
      <c r="P33" s="227" t="str">
        <f t="shared" ca="1" si="7"/>
        <v>;</v>
      </c>
      <c r="Q33" s="228"/>
    </row>
    <row r="34" spans="1:17" ht="15">
      <c r="A34" s="225" t="str">
        <f ca="1">IF('$Data1'!E36="","!","Lights,")</f>
        <v>Lights,</v>
      </c>
      <c r="B34" s="225" t="str">
        <f ca="1">IF(A34="!","",'$Data1'!E36&amp;"-Ltng,")</f>
        <v>1-Ltng,</v>
      </c>
      <c r="C34" s="225" t="str">
        <f ca="1">IF(A34="!","",'CSV-ZnSiz'!B34)</f>
        <v>1,</v>
      </c>
      <c r="D34" s="225" t="str">
        <f t="shared" ca="1" si="8"/>
        <v>ON ALWAYS,</v>
      </c>
      <c r="E34" s="225" t="str">
        <f ca="1">IF(A34="!","",IF('$Data1'!AH36="W/occ","Watts/Person,",IF('$Data1'!AH36="W/m2","Watts/Area,",IF('$Data1'!AH36="W","LightingLevel,",""))))</f>
        <v/>
      </c>
      <c r="F34" s="225" t="str">
        <f ca="1">IF(A34="!","",IF('$Data1'!AH36="W",'$Data1'!AG36,"")&amp;",")</f>
        <v>,</v>
      </c>
      <c r="G34" s="225" t="str">
        <f ca="1">IF(A34="!","",IF('$Data1'!AH36="W/m2",'$Data1'!AG36,"")&amp;",")</f>
        <v>,</v>
      </c>
      <c r="H34" s="225" t="str">
        <f ca="1">IF(A34="!","",IF('$Data1'!AH36="W/occ",'$Data1'!AG36,"")&amp;",")</f>
        <v>,</v>
      </c>
      <c r="I34" s="225" t="str">
        <f ca="1">IF(A34="!","",'$Data1'!AI36)&amp;","</f>
        <v>,</v>
      </c>
      <c r="J34" s="225" t="str">
        <f t="shared" ca="1" si="9"/>
        <v>0,</v>
      </c>
      <c r="K34" s="225" t="str">
        <f t="shared" ca="1" si="10"/>
        <v>0,</v>
      </c>
      <c r="L34" s="225" t="str">
        <f t="shared" ca="1" si="11"/>
        <v>0.18</v>
      </c>
      <c r="M34" s="225" t="str">
        <f t="shared" ca="1" si="12"/>
        <v>Lights Meter,</v>
      </c>
      <c r="N34" s="226" t="str">
        <f t="shared" ca="1" si="13"/>
        <v>No,</v>
      </c>
      <c r="O34" s="227" t="str">
        <f t="shared" ca="1" si="6"/>
        <v>,</v>
      </c>
      <c r="P34" s="227" t="str">
        <f t="shared" ca="1" si="7"/>
        <v>;</v>
      </c>
      <c r="Q34" s="228"/>
    </row>
    <row r="35" spans="1:17" ht="15">
      <c r="A35" s="225" t="str">
        <f ca="1">IF('$Data1'!E37="","!","Lights,")</f>
        <v>Lights,</v>
      </c>
      <c r="B35" s="225" t="str">
        <f ca="1">IF(A35="!","",'$Data1'!E37&amp;"-Ltng,")</f>
        <v>1-Ltng,</v>
      </c>
      <c r="C35" s="225" t="str">
        <f ca="1">IF(A35="!","",'CSV-ZnSiz'!B35)</f>
        <v>1,</v>
      </c>
      <c r="D35" s="225" t="str">
        <f t="shared" ca="1" si="8"/>
        <v>ON ALWAYS,</v>
      </c>
      <c r="E35" s="225" t="str">
        <f ca="1">IF(A35="!","",IF('$Data1'!AH37="W/occ","Watts/Person,",IF('$Data1'!AH37="W/m2","Watts/Area,",IF('$Data1'!AH37="W","LightingLevel,",""))))</f>
        <v/>
      </c>
      <c r="F35" s="225" t="str">
        <f ca="1">IF(A35="!","",IF('$Data1'!AH37="W",'$Data1'!AG37,"")&amp;",")</f>
        <v>,</v>
      </c>
      <c r="G35" s="225" t="str">
        <f ca="1">IF(A35="!","",IF('$Data1'!AH37="W/m2",'$Data1'!AG37,"")&amp;",")</f>
        <v>,</v>
      </c>
      <c r="H35" s="225" t="str">
        <f ca="1">IF(A35="!","",IF('$Data1'!AH37="W/occ",'$Data1'!AG37,"")&amp;",")</f>
        <v>,</v>
      </c>
      <c r="I35" s="225" t="str">
        <f ca="1">IF(A35="!","",'$Data1'!AI37)&amp;","</f>
        <v>,</v>
      </c>
      <c r="J35" s="225" t="str">
        <f t="shared" ca="1" si="9"/>
        <v>0,</v>
      </c>
      <c r="K35" s="225" t="str">
        <f t="shared" ca="1" si="10"/>
        <v>0,</v>
      </c>
      <c r="L35" s="225" t="str">
        <f t="shared" ca="1" si="11"/>
        <v>0.18</v>
      </c>
      <c r="M35" s="225" t="str">
        <f t="shared" ca="1" si="12"/>
        <v>Lights Meter,</v>
      </c>
      <c r="N35" s="226" t="str">
        <f t="shared" ca="1" si="13"/>
        <v>No,</v>
      </c>
      <c r="O35" s="227" t="str">
        <f t="shared" ca="1" si="6"/>
        <v>,</v>
      </c>
      <c r="P35" s="227" t="str">
        <f t="shared" ca="1" si="7"/>
        <v>;</v>
      </c>
      <c r="Q35" s="228"/>
    </row>
    <row r="36" spans="1:17" ht="15">
      <c r="A36" s="225" t="str">
        <f ca="1">IF('$Data1'!E38="","!","Lights,")</f>
        <v>Lights,</v>
      </c>
      <c r="B36" s="225" t="str">
        <f ca="1">IF(A36="!","",'$Data1'!E38&amp;"-Ltng,")</f>
        <v>1-Ltng,</v>
      </c>
      <c r="C36" s="225" t="str">
        <f ca="1">IF(A36="!","",'CSV-ZnSiz'!B36)</f>
        <v>1,</v>
      </c>
      <c r="D36" s="225" t="str">
        <f t="shared" ca="1" si="8"/>
        <v>ON ALWAYS,</v>
      </c>
      <c r="E36" s="225" t="str">
        <f ca="1">IF(A36="!","",IF('$Data1'!AH38="W/occ","Watts/Person,",IF('$Data1'!AH38="W/m2","Watts/Area,",IF('$Data1'!AH38="W","LightingLevel,",""))))</f>
        <v/>
      </c>
      <c r="F36" s="225" t="str">
        <f ca="1">IF(A36="!","",IF('$Data1'!AH38="W",'$Data1'!AG38,"")&amp;",")</f>
        <v>,</v>
      </c>
      <c r="G36" s="225" t="str">
        <f ca="1">IF(A36="!","",IF('$Data1'!AH38="W/m2",'$Data1'!AG38,"")&amp;",")</f>
        <v>,</v>
      </c>
      <c r="H36" s="225" t="str">
        <f ca="1">IF(A36="!","",IF('$Data1'!AH38="W/occ",'$Data1'!AG38,"")&amp;",")</f>
        <v>,</v>
      </c>
      <c r="I36" s="225" t="str">
        <f ca="1">IF(A36="!","",'$Data1'!AI38)&amp;","</f>
        <v>,</v>
      </c>
      <c r="J36" s="225" t="str">
        <f t="shared" ca="1" si="9"/>
        <v>0,</v>
      </c>
      <c r="K36" s="225" t="str">
        <f t="shared" ca="1" si="10"/>
        <v>0,</v>
      </c>
      <c r="L36" s="225" t="str">
        <f t="shared" ca="1" si="11"/>
        <v>0.18</v>
      </c>
      <c r="M36" s="225" t="str">
        <f t="shared" ca="1" si="12"/>
        <v>Lights Meter,</v>
      </c>
      <c r="N36" s="226" t="str">
        <f t="shared" ca="1" si="13"/>
        <v>No,</v>
      </c>
      <c r="O36" s="227" t="str">
        <f t="shared" ca="1" si="6"/>
        <v>,</v>
      </c>
      <c r="P36" s="227" t="str">
        <f t="shared" ca="1" si="7"/>
        <v>;</v>
      </c>
      <c r="Q36" s="228"/>
    </row>
    <row r="37" spans="1:17" ht="15">
      <c r="A37" s="225" t="str">
        <f ca="1">IF('$Data1'!E39="","!","Lights,")</f>
        <v>Lights,</v>
      </c>
      <c r="B37" s="225" t="str">
        <f ca="1">IF(A37="!","",'$Data1'!E39&amp;"-Ltng,")</f>
        <v>1-Ltng,</v>
      </c>
      <c r="C37" s="225" t="str">
        <f ca="1">IF(A37="!","",'CSV-ZnSiz'!B37)</f>
        <v>1,</v>
      </c>
      <c r="D37" s="225" t="str">
        <f t="shared" ca="1" si="8"/>
        <v>ON ALWAYS,</v>
      </c>
      <c r="E37" s="225" t="str">
        <f ca="1">IF(A37="!","",IF('$Data1'!AH39="W/occ","Watts/Person,",IF('$Data1'!AH39="W/m2","Watts/Area,",IF('$Data1'!AH39="W","LightingLevel,",""))))</f>
        <v/>
      </c>
      <c r="F37" s="225" t="str">
        <f ca="1">IF(A37="!","",IF('$Data1'!AH39="W",'$Data1'!AG39,"")&amp;",")</f>
        <v>,</v>
      </c>
      <c r="G37" s="225" t="str">
        <f ca="1">IF(A37="!","",IF('$Data1'!AH39="W/m2",'$Data1'!AG39,"")&amp;",")</f>
        <v>,</v>
      </c>
      <c r="H37" s="225" t="str">
        <f ca="1">IF(A37="!","",IF('$Data1'!AH39="W/occ",'$Data1'!AG39,"")&amp;",")</f>
        <v>,</v>
      </c>
      <c r="I37" s="225" t="str">
        <f ca="1">IF(A37="!","",'$Data1'!AI39)&amp;","</f>
        <v>,</v>
      </c>
      <c r="J37" s="225" t="str">
        <f t="shared" ca="1" si="9"/>
        <v>0,</v>
      </c>
      <c r="K37" s="225" t="str">
        <f t="shared" ca="1" si="10"/>
        <v>0,</v>
      </c>
      <c r="L37" s="225" t="str">
        <f t="shared" ca="1" si="11"/>
        <v>0.18</v>
      </c>
      <c r="M37" s="225" t="str">
        <f t="shared" ca="1" si="12"/>
        <v>Lights Meter,</v>
      </c>
      <c r="N37" s="226" t="str">
        <f t="shared" ca="1" si="13"/>
        <v>No,</v>
      </c>
      <c r="O37" s="227" t="str">
        <f t="shared" ca="1" si="6"/>
        <v>,</v>
      </c>
      <c r="P37" s="227" t="str">
        <f t="shared" ca="1" si="7"/>
        <v>;</v>
      </c>
      <c r="Q37" s="228"/>
    </row>
    <row r="38" spans="1:17" ht="15">
      <c r="A38" s="225" t="str">
        <f ca="1">IF('$Data1'!E40="","!","Lights,")</f>
        <v>Lights,</v>
      </c>
      <c r="B38" s="225" t="str">
        <f ca="1">IF(A38="!","",'$Data1'!E40&amp;"-Ltng,")</f>
        <v>1-Ltng,</v>
      </c>
      <c r="C38" s="225" t="str">
        <f ca="1">IF(A38="!","",'CSV-ZnSiz'!B38)</f>
        <v>1,</v>
      </c>
      <c r="D38" s="225" t="str">
        <f t="shared" ca="1" si="8"/>
        <v>ON ALWAYS,</v>
      </c>
      <c r="E38" s="225" t="str">
        <f ca="1">IF(A38="!","",IF('$Data1'!AH40="W/occ","Watts/Person,",IF('$Data1'!AH40="W/m2","Watts/Area,",IF('$Data1'!AH40="W","LightingLevel,",""))))</f>
        <v/>
      </c>
      <c r="F38" s="225" t="str">
        <f ca="1">IF(A38="!","",IF('$Data1'!AH40="W",'$Data1'!AG40,"")&amp;",")</f>
        <v>,</v>
      </c>
      <c r="G38" s="225" t="str">
        <f ca="1">IF(A38="!","",IF('$Data1'!AH40="W/m2",'$Data1'!AG40,"")&amp;",")</f>
        <v>,</v>
      </c>
      <c r="H38" s="225" t="str">
        <f ca="1">IF(A38="!","",IF('$Data1'!AH40="W/occ",'$Data1'!AG40,"")&amp;",")</f>
        <v>,</v>
      </c>
      <c r="I38" s="225" t="str">
        <f ca="1">IF(A38="!","",'$Data1'!AI40)&amp;","</f>
        <v>,</v>
      </c>
      <c r="J38" s="225" t="str">
        <f t="shared" ca="1" si="9"/>
        <v>0,</v>
      </c>
      <c r="K38" s="225" t="str">
        <f t="shared" ca="1" si="10"/>
        <v>0,</v>
      </c>
      <c r="L38" s="225" t="str">
        <f t="shared" ca="1" si="11"/>
        <v>0.18</v>
      </c>
      <c r="M38" s="225" t="str">
        <f t="shared" ca="1" si="12"/>
        <v>Lights Meter,</v>
      </c>
      <c r="N38" s="226" t="str">
        <f t="shared" ca="1" si="13"/>
        <v>No,</v>
      </c>
      <c r="O38" s="227" t="str">
        <f t="shared" ca="1" si="6"/>
        <v>,</v>
      </c>
      <c r="P38" s="227" t="str">
        <f t="shared" ca="1" si="7"/>
        <v>;</v>
      </c>
      <c r="Q38" s="228"/>
    </row>
    <row r="39" spans="1:17" ht="15">
      <c r="A39" s="225" t="str">
        <f ca="1">IF('$Data1'!E41="","!","Lights,")</f>
        <v>Lights,</v>
      </c>
      <c r="B39" s="225" t="str">
        <f ca="1">IF(A39="!","",'$Data1'!E41&amp;"-Ltng,")</f>
        <v>1-Ltng,</v>
      </c>
      <c r="C39" s="225" t="str">
        <f ca="1">IF(A39="!","",'CSV-ZnSiz'!B39)</f>
        <v>1,</v>
      </c>
      <c r="D39" s="225" t="str">
        <f t="shared" ca="1" si="8"/>
        <v>ON ALWAYS,</v>
      </c>
      <c r="E39" s="225" t="str">
        <f ca="1">IF(A39="!","",IF('$Data1'!AH41="W/occ","Watts/Person,",IF('$Data1'!AH41="W/m2","Watts/Area,",IF('$Data1'!AH41="W","LightingLevel,",""))))</f>
        <v/>
      </c>
      <c r="F39" s="225" t="str">
        <f ca="1">IF(A39="!","",IF('$Data1'!AH41="W",'$Data1'!AG41,"")&amp;",")</f>
        <v>,</v>
      </c>
      <c r="G39" s="225" t="str">
        <f ca="1">IF(A39="!","",IF('$Data1'!AH41="W/m2",'$Data1'!AG41,"")&amp;",")</f>
        <v>,</v>
      </c>
      <c r="H39" s="225" t="str">
        <f ca="1">IF(A39="!","",IF('$Data1'!AH41="W/occ",'$Data1'!AG41,"")&amp;",")</f>
        <v>,</v>
      </c>
      <c r="I39" s="225" t="str">
        <f ca="1">IF(A39="!","",'$Data1'!AI41)&amp;","</f>
        <v>,</v>
      </c>
      <c r="J39" s="225" t="str">
        <f t="shared" ca="1" si="9"/>
        <v>0,</v>
      </c>
      <c r="K39" s="225" t="str">
        <f t="shared" ca="1" si="10"/>
        <v>0,</v>
      </c>
      <c r="L39" s="225" t="str">
        <f t="shared" ca="1" si="11"/>
        <v>0.18</v>
      </c>
      <c r="M39" s="225" t="str">
        <f t="shared" ca="1" si="12"/>
        <v>Lights Meter,</v>
      </c>
      <c r="N39" s="226" t="str">
        <f t="shared" ca="1" si="13"/>
        <v>No,</v>
      </c>
      <c r="O39" s="227" t="str">
        <f t="shared" ca="1" si="6"/>
        <v>,</v>
      </c>
      <c r="P39" s="227" t="str">
        <f t="shared" ca="1" si="7"/>
        <v>;</v>
      </c>
      <c r="Q39" s="228"/>
    </row>
    <row r="40" spans="1:17" ht="15">
      <c r="A40" s="225" t="str">
        <f ca="1">IF('$Data1'!E42="","!","Lights,")</f>
        <v>Lights,</v>
      </c>
      <c r="B40" s="225" t="str">
        <f ca="1">IF(A40="!","",'$Data1'!E42&amp;"-Ltng,")</f>
        <v>1-Ltng,</v>
      </c>
      <c r="C40" s="225" t="str">
        <f ca="1">IF(A40="!","",'CSV-ZnSiz'!B40)</f>
        <v>1,</v>
      </c>
      <c r="D40" s="225" t="str">
        <f t="shared" ca="1" si="8"/>
        <v>ON ALWAYS,</v>
      </c>
      <c r="E40" s="225" t="str">
        <f ca="1">IF(A40="!","",IF('$Data1'!AH42="W/occ","Watts/Person,",IF('$Data1'!AH42="W/m2","Watts/Area,",IF('$Data1'!AH42="W","LightingLevel,",""))))</f>
        <v/>
      </c>
      <c r="F40" s="225" t="str">
        <f ca="1">IF(A40="!","",IF('$Data1'!AH42="W",'$Data1'!AG42,"")&amp;",")</f>
        <v>,</v>
      </c>
      <c r="G40" s="225" t="str">
        <f ca="1">IF(A40="!","",IF('$Data1'!AH42="W/m2",'$Data1'!AG42,"")&amp;",")</f>
        <v>,</v>
      </c>
      <c r="H40" s="225" t="str">
        <f ca="1">IF(A40="!","",IF('$Data1'!AH42="W/occ",'$Data1'!AG42,"")&amp;",")</f>
        <v>,</v>
      </c>
      <c r="I40" s="225" t="str">
        <f ca="1">IF(A40="!","",'$Data1'!AI42)&amp;","</f>
        <v>,</v>
      </c>
      <c r="J40" s="225" t="str">
        <f t="shared" ca="1" si="9"/>
        <v>0,</v>
      </c>
      <c r="K40" s="225" t="str">
        <f t="shared" ca="1" si="10"/>
        <v>0,</v>
      </c>
      <c r="L40" s="225" t="str">
        <f t="shared" ca="1" si="11"/>
        <v>0.18</v>
      </c>
      <c r="M40" s="225" t="str">
        <f t="shared" ca="1" si="12"/>
        <v>Lights Meter,</v>
      </c>
      <c r="N40" s="226" t="str">
        <f t="shared" ca="1" si="13"/>
        <v>No,</v>
      </c>
      <c r="O40" s="227" t="str">
        <f t="shared" ca="1" si="6"/>
        <v>,</v>
      </c>
      <c r="P40" s="227" t="str">
        <f t="shared" ca="1" si="7"/>
        <v>;</v>
      </c>
      <c r="Q40" s="228"/>
    </row>
    <row r="41" spans="1:17" ht="15">
      <c r="A41" s="225" t="str">
        <f ca="1">IF('$Data1'!E43="","!","Lights,")</f>
        <v>Lights,</v>
      </c>
      <c r="B41" s="225" t="str">
        <f ca="1">IF(A41="!","",'$Data1'!E43&amp;"-Ltng,")</f>
        <v>1-Ltng,</v>
      </c>
      <c r="C41" s="225" t="str">
        <f ca="1">IF(A41="!","",'CSV-ZnSiz'!B41)</f>
        <v>1,</v>
      </c>
      <c r="D41" s="225" t="str">
        <f t="shared" ca="1" si="8"/>
        <v>ON ALWAYS,</v>
      </c>
      <c r="E41" s="225" t="str">
        <f ca="1">IF(A41="!","",IF('$Data1'!AH43="W/occ","Watts/Person,",IF('$Data1'!AH43="W/m2","Watts/Area,",IF('$Data1'!AH43="W","LightingLevel,",""))))</f>
        <v/>
      </c>
      <c r="F41" s="225" t="str">
        <f ca="1">IF(A41="!","",IF('$Data1'!AH43="W",'$Data1'!AG43,"")&amp;",")</f>
        <v>,</v>
      </c>
      <c r="G41" s="225" t="str">
        <f ca="1">IF(A41="!","",IF('$Data1'!AH43="W/m2",'$Data1'!AG43,"")&amp;",")</f>
        <v>,</v>
      </c>
      <c r="H41" s="225" t="str">
        <f ca="1">IF(A41="!","",IF('$Data1'!AH43="W/occ",'$Data1'!AG43,"")&amp;",")</f>
        <v>,</v>
      </c>
      <c r="I41" s="225" t="str">
        <f ca="1">IF(A41="!","",'$Data1'!AI43)&amp;","</f>
        <v>,</v>
      </c>
      <c r="J41" s="225" t="str">
        <f t="shared" ca="1" si="9"/>
        <v>0,</v>
      </c>
      <c r="K41" s="225" t="str">
        <f t="shared" ca="1" si="10"/>
        <v>0,</v>
      </c>
      <c r="L41" s="225" t="str">
        <f t="shared" ca="1" si="11"/>
        <v>0.18</v>
      </c>
      <c r="M41" s="225" t="str">
        <f t="shared" ca="1" si="12"/>
        <v>Lights Meter,</v>
      </c>
      <c r="N41" s="226" t="str">
        <f t="shared" ca="1" si="13"/>
        <v>No,</v>
      </c>
      <c r="O41" s="227" t="str">
        <f t="shared" ca="1" si="6"/>
        <v>,</v>
      </c>
      <c r="P41" s="227" t="str">
        <f t="shared" ca="1" si="7"/>
        <v>;</v>
      </c>
      <c r="Q41" s="228"/>
    </row>
    <row r="42" spans="1:17" ht="15">
      <c r="A42" s="225" t="str">
        <f ca="1">IF('$Data1'!E44="","!","Lights,")</f>
        <v>Lights,</v>
      </c>
      <c r="B42" s="225" t="str">
        <f ca="1">IF(A42="!","",'$Data1'!E44&amp;"-Ltng,")</f>
        <v>1-Ltng,</v>
      </c>
      <c r="C42" s="225" t="str">
        <f ca="1">IF(A42="!","",'CSV-ZnSiz'!B42)</f>
        <v>1,</v>
      </c>
      <c r="D42" s="225" t="str">
        <f t="shared" ca="1" si="8"/>
        <v>ON ALWAYS,</v>
      </c>
      <c r="E42" s="225" t="str">
        <f ca="1">IF(A42="!","",IF('$Data1'!AH44="W/occ","Watts/Person,",IF('$Data1'!AH44="W/m2","Watts/Area,",IF('$Data1'!AH44="W","LightingLevel,",""))))</f>
        <v/>
      </c>
      <c r="F42" s="225" t="str">
        <f ca="1">IF(A42="!","",IF('$Data1'!AH44="W",'$Data1'!AG44,"")&amp;",")</f>
        <v>,</v>
      </c>
      <c r="G42" s="225" t="str">
        <f ca="1">IF(A42="!","",IF('$Data1'!AH44="W/m2",'$Data1'!AG44,"")&amp;",")</f>
        <v>,</v>
      </c>
      <c r="H42" s="225" t="str">
        <f ca="1">IF(A42="!","",IF('$Data1'!AH44="W/occ",'$Data1'!AG44,"")&amp;",")</f>
        <v>,</v>
      </c>
      <c r="I42" s="225" t="str">
        <f ca="1">IF(A42="!","",'$Data1'!AI44)&amp;","</f>
        <v>,</v>
      </c>
      <c r="J42" s="225" t="str">
        <f t="shared" ca="1" si="9"/>
        <v>0,</v>
      </c>
      <c r="K42" s="225" t="str">
        <f t="shared" ca="1" si="10"/>
        <v>0,</v>
      </c>
      <c r="L42" s="225" t="str">
        <f t="shared" ca="1" si="11"/>
        <v>0.18</v>
      </c>
      <c r="M42" s="225" t="str">
        <f t="shared" ca="1" si="12"/>
        <v>Lights Meter,</v>
      </c>
      <c r="N42" s="226" t="str">
        <f t="shared" ca="1" si="13"/>
        <v>No,</v>
      </c>
      <c r="O42" s="227" t="str">
        <f t="shared" ca="1" si="6"/>
        <v>,</v>
      </c>
      <c r="P42" s="227" t="str">
        <f t="shared" ca="1" si="7"/>
        <v>;</v>
      </c>
      <c r="Q42" s="228"/>
    </row>
    <row r="43" spans="1:17" ht="15">
      <c r="A43" s="225" t="str">
        <f ca="1">IF('$Data1'!E45="","!","Lights,")</f>
        <v>Lights,</v>
      </c>
      <c r="B43" s="225" t="str">
        <f ca="1">IF(A43="!","",'$Data1'!E45&amp;"-Ltng,")</f>
        <v>1-Ltng,</v>
      </c>
      <c r="C43" s="225" t="str">
        <f ca="1">IF(A43="!","",'CSV-ZnSiz'!B43)</f>
        <v>1,</v>
      </c>
      <c r="D43" s="225" t="str">
        <f t="shared" ca="1" si="8"/>
        <v>ON ALWAYS,</v>
      </c>
      <c r="E43" s="225" t="str">
        <f ca="1">IF(A43="!","",IF('$Data1'!AH45="W/occ","Watts/Person,",IF('$Data1'!AH45="W/m2","Watts/Area,",IF('$Data1'!AH45="W","LightingLevel,",""))))</f>
        <v/>
      </c>
      <c r="F43" s="225" t="str">
        <f ca="1">IF(A43="!","",IF('$Data1'!AH45="W",'$Data1'!AG45,"")&amp;",")</f>
        <v>,</v>
      </c>
      <c r="G43" s="225" t="str">
        <f ca="1">IF(A43="!","",IF('$Data1'!AH45="W/m2",'$Data1'!AG45,"")&amp;",")</f>
        <v>,</v>
      </c>
      <c r="H43" s="225" t="str">
        <f ca="1">IF(A43="!","",IF('$Data1'!AH45="W/occ",'$Data1'!AG45,"")&amp;",")</f>
        <v>,</v>
      </c>
      <c r="I43" s="225" t="str">
        <f ca="1">IF(A43="!","",'$Data1'!AI45)&amp;","</f>
        <v>,</v>
      </c>
      <c r="J43" s="225" t="str">
        <f t="shared" ca="1" si="9"/>
        <v>0,</v>
      </c>
      <c r="K43" s="225" t="str">
        <f t="shared" ca="1" si="10"/>
        <v>0,</v>
      </c>
      <c r="L43" s="225" t="str">
        <f t="shared" ca="1" si="11"/>
        <v>0.18</v>
      </c>
      <c r="M43" s="225" t="str">
        <f t="shared" ca="1" si="12"/>
        <v>Lights Meter,</v>
      </c>
      <c r="N43" s="226" t="str">
        <f t="shared" ca="1" si="13"/>
        <v>No,</v>
      </c>
      <c r="O43" s="227" t="str">
        <f t="shared" ca="1" si="6"/>
        <v>,</v>
      </c>
      <c r="P43" s="227" t="str">
        <f t="shared" ca="1" si="7"/>
        <v>;</v>
      </c>
      <c r="Q43" s="228"/>
    </row>
    <row r="44" spans="1:17" ht="15">
      <c r="A44" s="225" t="str">
        <f ca="1">IF('$Data1'!E46="","!","Lights,")</f>
        <v>Lights,</v>
      </c>
      <c r="B44" s="225" t="str">
        <f ca="1">IF(A44="!","",'$Data1'!E46&amp;"-Ltng,")</f>
        <v>1-Ltng,</v>
      </c>
      <c r="C44" s="225" t="str">
        <f ca="1">IF(A44="!","",'CSV-ZnSiz'!B44)</f>
        <v>1,</v>
      </c>
      <c r="D44" s="225" t="str">
        <f t="shared" ca="1" si="8"/>
        <v>ON ALWAYS,</v>
      </c>
      <c r="E44" s="225" t="str">
        <f ca="1">IF(A44="!","",IF('$Data1'!AH46="W/occ","Watts/Person,",IF('$Data1'!AH46="W/m2","Watts/Area,",IF('$Data1'!AH46="W","LightingLevel,",""))))</f>
        <v/>
      </c>
      <c r="F44" s="225" t="str">
        <f ca="1">IF(A44="!","",IF('$Data1'!AH46="W",'$Data1'!AG46,"")&amp;",")</f>
        <v>,</v>
      </c>
      <c r="G44" s="225" t="str">
        <f ca="1">IF(A44="!","",IF('$Data1'!AH46="W/m2",'$Data1'!AG46,"")&amp;",")</f>
        <v>,</v>
      </c>
      <c r="H44" s="225" t="str">
        <f ca="1">IF(A44="!","",IF('$Data1'!AH46="W/occ",'$Data1'!AG46,"")&amp;",")</f>
        <v>,</v>
      </c>
      <c r="I44" s="225" t="str">
        <f ca="1">IF(A44="!","",'$Data1'!AI46)&amp;","</f>
        <v>,</v>
      </c>
      <c r="J44" s="225" t="str">
        <f t="shared" ca="1" si="9"/>
        <v>0,</v>
      </c>
      <c r="K44" s="225" t="str">
        <f t="shared" ca="1" si="10"/>
        <v>0,</v>
      </c>
      <c r="L44" s="225" t="str">
        <f t="shared" ca="1" si="11"/>
        <v>0.18</v>
      </c>
      <c r="M44" s="225" t="str">
        <f t="shared" ca="1" si="12"/>
        <v>Lights Meter,</v>
      </c>
      <c r="N44" s="226" t="str">
        <f t="shared" ca="1" si="13"/>
        <v>No,</v>
      </c>
      <c r="O44" s="227" t="str">
        <f t="shared" ca="1" si="6"/>
        <v>,</v>
      </c>
      <c r="P44" s="227" t="str">
        <f t="shared" ca="1" si="7"/>
        <v>;</v>
      </c>
      <c r="Q44" s="228"/>
    </row>
    <row r="45" spans="1:17" ht="15">
      <c r="A45" s="225" t="str">
        <f ca="1">IF('$Data1'!E47="","!","Lights,")</f>
        <v>Lights,</v>
      </c>
      <c r="B45" s="225" t="str">
        <f ca="1">IF(A45="!","",'$Data1'!E47&amp;"-Ltng,")</f>
        <v>1-Ltng,</v>
      </c>
      <c r="C45" s="225" t="str">
        <f ca="1">IF(A45="!","",'CSV-ZnSiz'!B45)</f>
        <v>1,</v>
      </c>
      <c r="D45" s="225" t="str">
        <f t="shared" ca="1" si="8"/>
        <v>ON ALWAYS,</v>
      </c>
      <c r="E45" s="225" t="str">
        <f ca="1">IF(A45="!","",IF('$Data1'!AH47="W/occ","Watts/Person,",IF('$Data1'!AH47="W/m2","Watts/Area,",IF('$Data1'!AH47="W","LightingLevel,",""))))</f>
        <v/>
      </c>
      <c r="F45" s="225" t="str">
        <f ca="1">IF(A45="!","",IF('$Data1'!AH47="W",'$Data1'!AG47,"")&amp;",")</f>
        <v>,</v>
      </c>
      <c r="G45" s="225" t="str">
        <f ca="1">IF(A45="!","",IF('$Data1'!AH47="W/m2",'$Data1'!AG47,"")&amp;",")</f>
        <v>,</v>
      </c>
      <c r="H45" s="225" t="str">
        <f ca="1">IF(A45="!","",IF('$Data1'!AH47="W/occ",'$Data1'!AG47,"")&amp;",")</f>
        <v>,</v>
      </c>
      <c r="I45" s="225" t="str">
        <f ca="1">IF(A45="!","",'$Data1'!AI47)&amp;","</f>
        <v>,</v>
      </c>
      <c r="J45" s="225" t="str">
        <f t="shared" ca="1" si="9"/>
        <v>0,</v>
      </c>
      <c r="K45" s="225" t="str">
        <f t="shared" ca="1" si="10"/>
        <v>0,</v>
      </c>
      <c r="L45" s="225" t="str">
        <f t="shared" ca="1" si="11"/>
        <v>0.18</v>
      </c>
      <c r="M45" s="225" t="str">
        <f t="shared" ca="1" si="12"/>
        <v>Lights Meter,</v>
      </c>
      <c r="N45" s="226" t="str">
        <f t="shared" ca="1" si="13"/>
        <v>No,</v>
      </c>
      <c r="O45" s="227" t="str">
        <f t="shared" ca="1" si="6"/>
        <v>,</v>
      </c>
      <c r="P45" s="227" t="str">
        <f t="shared" ca="1" si="7"/>
        <v>;</v>
      </c>
      <c r="Q45" s="228"/>
    </row>
    <row r="46" spans="1:17" ht="15">
      <c r="A46" s="225" t="str">
        <f ca="1">IF('$Data1'!E48="","!","Lights,")</f>
        <v>Lights,</v>
      </c>
      <c r="B46" s="225" t="str">
        <f ca="1">IF(A46="!","",'$Data1'!E48&amp;"-Ltng,")</f>
        <v>1-Ltng,</v>
      </c>
      <c r="C46" s="225" t="str">
        <f ca="1">IF(A46="!","",'CSV-ZnSiz'!B46)</f>
        <v>1,</v>
      </c>
      <c r="D46" s="225" t="str">
        <f t="shared" ca="1" si="8"/>
        <v>ON ALWAYS,</v>
      </c>
      <c r="E46" s="225" t="str">
        <f ca="1">IF(A46="!","",IF('$Data1'!AH48="W/occ","Watts/Person,",IF('$Data1'!AH48="W/m2","Watts/Area,",IF('$Data1'!AH48="W","LightingLevel,",""))))</f>
        <v/>
      </c>
      <c r="F46" s="225" t="str">
        <f ca="1">IF(A46="!","",IF('$Data1'!AH48="W",'$Data1'!AG48,"")&amp;",")</f>
        <v>,</v>
      </c>
      <c r="G46" s="225" t="str">
        <f ca="1">IF(A46="!","",IF('$Data1'!AH48="W/m2",'$Data1'!AG48,"")&amp;",")</f>
        <v>,</v>
      </c>
      <c r="H46" s="225" t="str">
        <f ca="1">IF(A46="!","",IF('$Data1'!AH48="W/occ",'$Data1'!AG48,"")&amp;",")</f>
        <v>,</v>
      </c>
      <c r="I46" s="225" t="str">
        <f ca="1">IF(A46="!","",'$Data1'!AI48)&amp;","</f>
        <v>,</v>
      </c>
      <c r="J46" s="225" t="str">
        <f t="shared" ca="1" si="9"/>
        <v>0,</v>
      </c>
      <c r="K46" s="225" t="str">
        <f t="shared" ca="1" si="10"/>
        <v>0,</v>
      </c>
      <c r="L46" s="225" t="str">
        <f t="shared" ca="1" si="11"/>
        <v>0.18</v>
      </c>
      <c r="M46" s="225" t="str">
        <f t="shared" ca="1" si="12"/>
        <v>Lights Meter,</v>
      </c>
      <c r="N46" s="226" t="str">
        <f t="shared" ca="1" si="13"/>
        <v>No,</v>
      </c>
      <c r="O46" s="227" t="str">
        <f t="shared" ca="1" si="6"/>
        <v>,</v>
      </c>
      <c r="P46" s="227" t="str">
        <f t="shared" ca="1" si="7"/>
        <v>;</v>
      </c>
      <c r="Q46" s="228"/>
    </row>
    <row r="47" spans="1:17" ht="15">
      <c r="A47" s="225" t="str">
        <f ca="1">IF('$Data1'!E49="","!","Lights,")</f>
        <v>Lights,</v>
      </c>
      <c r="B47" s="225" t="str">
        <f ca="1">IF(A47="!","",'$Data1'!E49&amp;"-Ltng,")</f>
        <v>1-Ltng,</v>
      </c>
      <c r="C47" s="225" t="str">
        <f ca="1">IF(A47="!","",'CSV-ZnSiz'!B47)</f>
        <v>1,</v>
      </c>
      <c r="D47" s="225" t="str">
        <f t="shared" ca="1" si="8"/>
        <v>ON ALWAYS,</v>
      </c>
      <c r="E47" s="225" t="str">
        <f ca="1">IF(A47="!","",IF('$Data1'!AH49="W/occ","Watts/Person,",IF('$Data1'!AH49="W/m2","Watts/Area,",IF('$Data1'!AH49="W","LightingLevel,",""))))</f>
        <v/>
      </c>
      <c r="F47" s="225" t="str">
        <f ca="1">IF(A47="!","",IF('$Data1'!AH49="W",'$Data1'!AG49,"")&amp;",")</f>
        <v>,</v>
      </c>
      <c r="G47" s="225" t="str">
        <f ca="1">IF(A47="!","",IF('$Data1'!AH49="W/m2",'$Data1'!AG49,"")&amp;",")</f>
        <v>,</v>
      </c>
      <c r="H47" s="225" t="str">
        <f ca="1">IF(A47="!","",IF('$Data1'!AH49="W/occ",'$Data1'!AG49,"")&amp;",")</f>
        <v>,</v>
      </c>
      <c r="I47" s="225" t="str">
        <f ca="1">IF(A47="!","",'$Data1'!AI49)&amp;","</f>
        <v>,</v>
      </c>
      <c r="J47" s="225" t="str">
        <f t="shared" ca="1" si="9"/>
        <v>0,</v>
      </c>
      <c r="K47" s="225" t="str">
        <f t="shared" ca="1" si="10"/>
        <v>0,</v>
      </c>
      <c r="L47" s="225" t="str">
        <f t="shared" ca="1" si="11"/>
        <v>0.18</v>
      </c>
      <c r="M47" s="225" t="str">
        <f t="shared" ca="1" si="12"/>
        <v>Lights Meter,</v>
      </c>
      <c r="N47" s="226" t="str">
        <f t="shared" ca="1" si="13"/>
        <v>No,</v>
      </c>
      <c r="O47" s="227" t="str">
        <f t="shared" ca="1" si="6"/>
        <v>,</v>
      </c>
      <c r="P47" s="227" t="str">
        <f t="shared" ca="1" si="7"/>
        <v>;</v>
      </c>
      <c r="Q47" s="228"/>
    </row>
    <row r="48" spans="1:17" ht="15">
      <c r="A48" s="225" t="str">
        <f ca="1">IF('$Data1'!E50="","!","Lights,")</f>
        <v>Lights,</v>
      </c>
      <c r="B48" s="225" t="str">
        <f ca="1">IF(A48="!","",'$Data1'!E50&amp;"-Ltng,")</f>
        <v>1-Ltng,</v>
      </c>
      <c r="C48" s="225" t="str">
        <f ca="1">IF(A48="!","",'CSV-ZnSiz'!B48)</f>
        <v>1,</v>
      </c>
      <c r="D48" s="225" t="str">
        <f t="shared" ca="1" si="8"/>
        <v>ON ALWAYS,</v>
      </c>
      <c r="E48" s="225" t="str">
        <f ca="1">IF(A48="!","",IF('$Data1'!AH50="W/occ","Watts/Person,",IF('$Data1'!AH50="W/m2","Watts/Area,",IF('$Data1'!AH50="W","LightingLevel,",""))))</f>
        <v/>
      </c>
      <c r="F48" s="225" t="str">
        <f ca="1">IF(A48="!","",IF('$Data1'!AH50="W",'$Data1'!AG50,"")&amp;",")</f>
        <v>,</v>
      </c>
      <c r="G48" s="225" t="str">
        <f ca="1">IF(A48="!","",IF('$Data1'!AH50="W/m2",'$Data1'!AG50,"")&amp;",")</f>
        <v>,</v>
      </c>
      <c r="H48" s="225" t="str">
        <f ca="1">IF(A48="!","",IF('$Data1'!AH50="W/occ",'$Data1'!AG50,"")&amp;",")</f>
        <v>,</v>
      </c>
      <c r="I48" s="225" t="str">
        <f ca="1">IF(A48="!","",'$Data1'!AI50)&amp;","</f>
        <v>,</v>
      </c>
      <c r="J48" s="225" t="str">
        <f t="shared" ca="1" si="9"/>
        <v>0,</v>
      </c>
      <c r="K48" s="225" t="str">
        <f t="shared" ca="1" si="10"/>
        <v>0,</v>
      </c>
      <c r="L48" s="225" t="str">
        <f t="shared" ca="1" si="11"/>
        <v>0.18</v>
      </c>
      <c r="M48" s="225" t="str">
        <f t="shared" ca="1" si="12"/>
        <v>Lights Meter,</v>
      </c>
      <c r="N48" s="226" t="str">
        <f t="shared" ca="1" si="13"/>
        <v>No,</v>
      </c>
      <c r="O48" s="227" t="str">
        <f t="shared" ca="1" si="6"/>
        <v>,</v>
      </c>
      <c r="P48" s="227" t="str">
        <f t="shared" ca="1" si="7"/>
        <v>;</v>
      </c>
      <c r="Q48" s="228"/>
    </row>
    <row r="49" spans="1:17" ht="15">
      <c r="A49" s="225" t="str">
        <f ca="1">IF('$Data1'!E51="","!","Lights,")</f>
        <v>Lights,</v>
      </c>
      <c r="B49" s="225" t="str">
        <f ca="1">IF(A49="!","",'$Data1'!E51&amp;"-Ltng,")</f>
        <v>1-Ltng,</v>
      </c>
      <c r="C49" s="225" t="str">
        <f ca="1">IF(A49="!","",'CSV-ZnSiz'!B49)</f>
        <v>1,</v>
      </c>
      <c r="D49" s="225" t="str">
        <f t="shared" ca="1" si="8"/>
        <v>ON ALWAYS,</v>
      </c>
      <c r="E49" s="225" t="str">
        <f ca="1">IF(A49="!","",IF('$Data1'!AH51="W/occ","Watts/Person,",IF('$Data1'!AH51="W/m2","Watts/Area,",IF('$Data1'!AH51="W","LightingLevel,",""))))</f>
        <v/>
      </c>
      <c r="F49" s="225" t="str">
        <f ca="1">IF(A49="!","",IF('$Data1'!AH51="W",'$Data1'!AG51,"")&amp;",")</f>
        <v>,</v>
      </c>
      <c r="G49" s="225" t="str">
        <f ca="1">IF(A49="!","",IF('$Data1'!AH51="W/m2",'$Data1'!AG51,"")&amp;",")</f>
        <v>,</v>
      </c>
      <c r="H49" s="225" t="str">
        <f ca="1">IF(A49="!","",IF('$Data1'!AH51="W/occ",'$Data1'!AG51,"")&amp;",")</f>
        <v>,</v>
      </c>
      <c r="I49" s="225" t="str">
        <f ca="1">IF(A49="!","",'$Data1'!AI51)&amp;","</f>
        <v>,</v>
      </c>
      <c r="J49" s="225" t="str">
        <f t="shared" ca="1" si="9"/>
        <v>0,</v>
      </c>
      <c r="K49" s="225" t="str">
        <f t="shared" ca="1" si="10"/>
        <v>0,</v>
      </c>
      <c r="L49" s="225" t="str">
        <f t="shared" ca="1" si="11"/>
        <v>0.18</v>
      </c>
      <c r="M49" s="225" t="str">
        <f t="shared" ca="1" si="12"/>
        <v>Lights Meter,</v>
      </c>
      <c r="N49" s="226" t="str">
        <f t="shared" ca="1" si="13"/>
        <v>No,</v>
      </c>
      <c r="O49" s="227" t="str">
        <f t="shared" ca="1" si="6"/>
        <v>,</v>
      </c>
      <c r="P49" s="227" t="str">
        <f t="shared" ca="1" si="7"/>
        <v>;</v>
      </c>
      <c r="Q49" s="228"/>
    </row>
    <row r="50" spans="1:17" ht="15">
      <c r="A50" s="225" t="str">
        <f ca="1">IF('$Data1'!E52="","!","Lights,")</f>
        <v>Lights,</v>
      </c>
      <c r="B50" s="225" t="str">
        <f ca="1">IF(A50="!","",'$Data1'!E52&amp;"-Ltng,")</f>
        <v>1-Ltng,</v>
      </c>
      <c r="C50" s="225" t="str">
        <f ca="1">IF(A50="!","",'CSV-ZnSiz'!B50)</f>
        <v>1,</v>
      </c>
      <c r="D50" s="225" t="str">
        <f t="shared" ca="1" si="8"/>
        <v>ON ALWAYS,</v>
      </c>
      <c r="E50" s="225" t="str">
        <f ca="1">IF(A50="!","",IF('$Data1'!AH52="W/occ","Watts/Person,",IF('$Data1'!AH52="W/m2","Watts/Area,",IF('$Data1'!AH52="W","LightingLevel,",""))))</f>
        <v/>
      </c>
      <c r="F50" s="225" t="str">
        <f ca="1">IF(A50="!","",IF('$Data1'!AH52="W",'$Data1'!AG52,"")&amp;",")</f>
        <v>,</v>
      </c>
      <c r="G50" s="225" t="str">
        <f ca="1">IF(A50="!","",IF('$Data1'!AH52="W/m2",'$Data1'!AG52,"")&amp;",")</f>
        <v>,</v>
      </c>
      <c r="H50" s="225" t="str">
        <f ca="1">IF(A50="!","",IF('$Data1'!AH52="W/occ",'$Data1'!AG52,"")&amp;",")</f>
        <v>,</v>
      </c>
      <c r="I50" s="225" t="str">
        <f ca="1">IF(A50="!","",'$Data1'!AI52)&amp;","</f>
        <v>,</v>
      </c>
      <c r="J50" s="225" t="str">
        <f t="shared" ca="1" si="9"/>
        <v>0,</v>
      </c>
      <c r="K50" s="225" t="str">
        <f t="shared" ca="1" si="10"/>
        <v>0,</v>
      </c>
      <c r="L50" s="225" t="str">
        <f t="shared" ca="1" si="11"/>
        <v>0.18</v>
      </c>
      <c r="M50" s="225" t="str">
        <f t="shared" ca="1" si="12"/>
        <v>Lights Meter,</v>
      </c>
      <c r="N50" s="226" t="str">
        <f t="shared" ca="1" si="13"/>
        <v>No,</v>
      </c>
      <c r="O50" s="227" t="str">
        <f t="shared" ca="1" si="6"/>
        <v>,</v>
      </c>
      <c r="P50" s="227" t="str">
        <f t="shared" ca="1" si="7"/>
        <v>;</v>
      </c>
      <c r="Q50" s="228"/>
    </row>
    <row r="51" spans="1:17" ht="15">
      <c r="A51" s="225" t="str">
        <f ca="1">IF('$Data1'!E53="","!","Lights,")</f>
        <v>Lights,</v>
      </c>
      <c r="B51" s="225" t="str">
        <f ca="1">IF(A51="!","",'$Data1'!E53&amp;"-Ltng,")</f>
        <v>1-Ltng,</v>
      </c>
      <c r="C51" s="225" t="str">
        <f ca="1">IF(A51="!","",'CSV-ZnSiz'!B51)</f>
        <v>1,</v>
      </c>
      <c r="D51" s="225" t="str">
        <f t="shared" ca="1" si="8"/>
        <v>ON ALWAYS,</v>
      </c>
      <c r="E51" s="225" t="str">
        <f ca="1">IF(A51="!","",IF('$Data1'!AH53="W/occ","Watts/Person,",IF('$Data1'!AH53="W/m2","Watts/Area,",IF('$Data1'!AH53="W","LightingLevel,",""))))</f>
        <v/>
      </c>
      <c r="F51" s="225" t="str">
        <f ca="1">IF(A51="!","",IF('$Data1'!AH53="W",'$Data1'!AG53,"")&amp;",")</f>
        <v>,</v>
      </c>
      <c r="G51" s="225" t="str">
        <f ca="1">IF(A51="!","",IF('$Data1'!AH53="W/m2",'$Data1'!AG53,"")&amp;",")</f>
        <v>,</v>
      </c>
      <c r="H51" s="225" t="str">
        <f ca="1">IF(A51="!","",IF('$Data1'!AH53="W/occ",'$Data1'!AG53,"")&amp;",")</f>
        <v>,</v>
      </c>
      <c r="I51" s="225" t="str">
        <f ca="1">IF(A51="!","",'$Data1'!AI53)&amp;","</f>
        <v>,</v>
      </c>
      <c r="J51" s="225" t="str">
        <f t="shared" ca="1" si="9"/>
        <v>0,</v>
      </c>
      <c r="K51" s="225" t="str">
        <f t="shared" ca="1" si="10"/>
        <v>0,</v>
      </c>
      <c r="L51" s="225" t="str">
        <f t="shared" ca="1" si="11"/>
        <v>0.18</v>
      </c>
      <c r="M51" s="225" t="str">
        <f t="shared" ca="1" si="12"/>
        <v>Lights Meter,</v>
      </c>
      <c r="N51" s="226" t="str">
        <f t="shared" ca="1" si="13"/>
        <v>No,</v>
      </c>
      <c r="O51" s="227" t="str">
        <f t="shared" ca="1" si="6"/>
        <v>,</v>
      </c>
      <c r="P51" s="227" t="str">
        <f t="shared" ca="1" si="7"/>
        <v>;</v>
      </c>
      <c r="Q51" s="228"/>
    </row>
    <row r="52" spans="1:17" ht="15">
      <c r="A52" s="225" t="str">
        <f ca="1">IF('$Data1'!E54="","!","Lights,")</f>
        <v>Lights,</v>
      </c>
      <c r="B52" s="225" t="str">
        <f ca="1">IF(A52="!","",'$Data1'!E54&amp;"-Ltng,")</f>
        <v>1-Ltng,</v>
      </c>
      <c r="C52" s="225" t="str">
        <f ca="1">IF(A52="!","",'CSV-ZnSiz'!B52)</f>
        <v>1,</v>
      </c>
      <c r="D52" s="225" t="str">
        <f t="shared" ca="1" si="8"/>
        <v>ON ALWAYS,</v>
      </c>
      <c r="E52" s="225" t="str">
        <f ca="1">IF(A52="!","",IF('$Data1'!AH54="W/occ","Watts/Person,",IF('$Data1'!AH54="W/m2","Watts/Area,",IF('$Data1'!AH54="W","LightingLevel,",""))))</f>
        <v/>
      </c>
      <c r="F52" s="225" t="str">
        <f ca="1">IF(A52="!","",IF('$Data1'!AH54="W",'$Data1'!AG54,"")&amp;",")</f>
        <v>,</v>
      </c>
      <c r="G52" s="225" t="str">
        <f ca="1">IF(A52="!","",IF('$Data1'!AH54="W/m2",'$Data1'!AG54,"")&amp;",")</f>
        <v>,</v>
      </c>
      <c r="H52" s="225" t="str">
        <f ca="1">IF(A52="!","",IF('$Data1'!AH54="W/occ",'$Data1'!AG54,"")&amp;",")</f>
        <v>,</v>
      </c>
      <c r="I52" s="225" t="str">
        <f ca="1">IF(A52="!","",'$Data1'!AI54)&amp;","</f>
        <v>,</v>
      </c>
      <c r="J52" s="225" t="str">
        <f t="shared" ca="1" si="9"/>
        <v>0,</v>
      </c>
      <c r="K52" s="225" t="str">
        <f t="shared" ca="1" si="10"/>
        <v>0,</v>
      </c>
      <c r="L52" s="225" t="str">
        <f t="shared" ca="1" si="11"/>
        <v>0.18</v>
      </c>
      <c r="M52" s="225" t="str">
        <f t="shared" ca="1" si="12"/>
        <v>Lights Meter,</v>
      </c>
      <c r="N52" s="226" t="str">
        <f t="shared" ca="1" si="13"/>
        <v>No,</v>
      </c>
      <c r="O52" s="227" t="str">
        <f t="shared" ca="1" si="6"/>
        <v>,</v>
      </c>
      <c r="P52" s="227" t="str">
        <f t="shared" ca="1" si="7"/>
        <v>;</v>
      </c>
      <c r="Q52" s="228"/>
    </row>
    <row r="53" spans="1:17" ht="15">
      <c r="A53" s="225" t="str">
        <f ca="1">IF('$Data1'!E55="","!","Lights,")</f>
        <v>Lights,</v>
      </c>
      <c r="B53" s="225" t="str">
        <f ca="1">IF(A53="!","",'$Data1'!E55&amp;"-Ltng,")</f>
        <v>1-Ltng,</v>
      </c>
      <c r="C53" s="225" t="str">
        <f ca="1">IF(A53="!","",'CSV-ZnSiz'!B53)</f>
        <v>1,</v>
      </c>
      <c r="D53" s="225" t="str">
        <f t="shared" ca="1" si="8"/>
        <v>ON ALWAYS,</v>
      </c>
      <c r="E53" s="225" t="str">
        <f ca="1">IF(A53="!","",IF('$Data1'!AH55="W/occ","Watts/Person,",IF('$Data1'!AH55="W/m2","Watts/Area,",IF('$Data1'!AH55="W","LightingLevel,",""))))</f>
        <v/>
      </c>
      <c r="F53" s="225" t="str">
        <f ca="1">IF(A53="!","",IF('$Data1'!AH55="W",'$Data1'!AG55,"")&amp;",")</f>
        <v>,</v>
      </c>
      <c r="G53" s="225" t="str">
        <f ca="1">IF(A53="!","",IF('$Data1'!AH55="W/m2",'$Data1'!AG55,"")&amp;",")</f>
        <v>,</v>
      </c>
      <c r="H53" s="225" t="str">
        <f ca="1">IF(A53="!","",IF('$Data1'!AH55="W/occ",'$Data1'!AG55,"")&amp;",")</f>
        <v>,</v>
      </c>
      <c r="I53" s="225" t="str">
        <f ca="1">IF(A53="!","",'$Data1'!AI55)&amp;","</f>
        <v>,</v>
      </c>
      <c r="J53" s="225" t="str">
        <f t="shared" ca="1" si="9"/>
        <v>0,</v>
      </c>
      <c r="K53" s="225" t="str">
        <f t="shared" ca="1" si="10"/>
        <v>0,</v>
      </c>
      <c r="L53" s="225" t="str">
        <f t="shared" ca="1" si="11"/>
        <v>0.18</v>
      </c>
      <c r="M53" s="225" t="str">
        <f t="shared" ca="1" si="12"/>
        <v>Lights Meter,</v>
      </c>
      <c r="N53" s="226" t="str">
        <f t="shared" ca="1" si="13"/>
        <v>No,</v>
      </c>
      <c r="O53" s="227" t="str">
        <f t="shared" ca="1" si="6"/>
        <v>,</v>
      </c>
      <c r="P53" s="227" t="str">
        <f t="shared" ca="1" si="7"/>
        <v>;</v>
      </c>
      <c r="Q53" s="228"/>
    </row>
    <row r="54" spans="1:17" ht="15">
      <c r="A54" s="225" t="str">
        <f ca="1">IF('$Data1'!E56="","!","Lights,")</f>
        <v>Lights,</v>
      </c>
      <c r="B54" s="225" t="str">
        <f ca="1">IF(A54="!","",'$Data1'!E56&amp;"-Ltng,")</f>
        <v>1-Ltng,</v>
      </c>
      <c r="C54" s="225" t="str">
        <f ca="1">IF(A54="!","",'CSV-ZnSiz'!B54)</f>
        <v>1,</v>
      </c>
      <c r="D54" s="225" t="str">
        <f t="shared" ca="1" si="8"/>
        <v>ON ALWAYS,</v>
      </c>
      <c r="E54" s="225" t="str">
        <f ca="1">IF(A54="!","",IF('$Data1'!AH56="W/occ","Watts/Person,",IF('$Data1'!AH56="W/m2","Watts/Area,",IF('$Data1'!AH56="W","LightingLevel,",""))))</f>
        <v/>
      </c>
      <c r="F54" s="225" t="str">
        <f ca="1">IF(A54="!","",IF('$Data1'!AH56="W",'$Data1'!AG56,"")&amp;",")</f>
        <v>,</v>
      </c>
      <c r="G54" s="225" t="str">
        <f ca="1">IF(A54="!","",IF('$Data1'!AH56="W/m2",'$Data1'!AG56,"")&amp;",")</f>
        <v>,</v>
      </c>
      <c r="H54" s="225" t="str">
        <f ca="1">IF(A54="!","",IF('$Data1'!AH56="W/occ",'$Data1'!AG56,"")&amp;",")</f>
        <v>,</v>
      </c>
      <c r="I54" s="225" t="str">
        <f ca="1">IF(A54="!","",'$Data1'!AI56)&amp;","</f>
        <v>,</v>
      </c>
      <c r="J54" s="225" t="str">
        <f t="shared" ca="1" si="9"/>
        <v>0,</v>
      </c>
      <c r="K54" s="225" t="str">
        <f t="shared" ca="1" si="10"/>
        <v>0,</v>
      </c>
      <c r="L54" s="225" t="str">
        <f t="shared" ca="1" si="11"/>
        <v>0.18</v>
      </c>
      <c r="M54" s="225" t="str">
        <f t="shared" ca="1" si="12"/>
        <v>Lights Meter,</v>
      </c>
      <c r="N54" s="226" t="str">
        <f t="shared" ca="1" si="13"/>
        <v>No,</v>
      </c>
      <c r="O54" s="227" t="str">
        <f t="shared" ca="1" si="6"/>
        <v>,</v>
      </c>
      <c r="P54" s="227" t="str">
        <f t="shared" ca="1" si="7"/>
        <v>;</v>
      </c>
      <c r="Q54" s="228"/>
    </row>
    <row r="55" spans="1:17" ht="15">
      <c r="A55" s="225" t="str">
        <f ca="1">IF('$Data1'!E57="","!","Lights,")</f>
        <v>Lights,</v>
      </c>
      <c r="B55" s="225" t="str">
        <f ca="1">IF(A55="!","",'$Data1'!E57&amp;"-Ltng,")</f>
        <v>1-Ltng,</v>
      </c>
      <c r="C55" s="225" t="str">
        <f ca="1">IF(A55="!","",'CSV-ZnSiz'!B55)</f>
        <v>1,</v>
      </c>
      <c r="D55" s="225" t="str">
        <f t="shared" ca="1" si="8"/>
        <v>ON ALWAYS,</v>
      </c>
      <c r="E55" s="225" t="str">
        <f ca="1">IF(A55="!","",IF('$Data1'!AH57="W/occ","Watts/Person,",IF('$Data1'!AH57="W/m2","Watts/Area,",IF('$Data1'!AH57="W","LightingLevel,",""))))</f>
        <v/>
      </c>
      <c r="F55" s="225" t="str">
        <f ca="1">IF(A55="!","",IF('$Data1'!AH57="W",'$Data1'!AG57,"")&amp;",")</f>
        <v>,</v>
      </c>
      <c r="G55" s="225" t="str">
        <f ca="1">IF(A55="!","",IF('$Data1'!AH57="W/m2",'$Data1'!AG57,"")&amp;",")</f>
        <v>,</v>
      </c>
      <c r="H55" s="225" t="str">
        <f ca="1">IF(A55="!","",IF('$Data1'!AH57="W/occ",'$Data1'!AG57,"")&amp;",")</f>
        <v>,</v>
      </c>
      <c r="I55" s="225" t="str">
        <f ca="1">IF(A55="!","",'$Data1'!AI57)&amp;","</f>
        <v>,</v>
      </c>
      <c r="J55" s="225" t="str">
        <f t="shared" ca="1" si="9"/>
        <v>0,</v>
      </c>
      <c r="K55" s="225" t="str">
        <f t="shared" ca="1" si="10"/>
        <v>0,</v>
      </c>
      <c r="L55" s="225" t="str">
        <f t="shared" ca="1" si="11"/>
        <v>0.18</v>
      </c>
      <c r="M55" s="225" t="str">
        <f t="shared" ca="1" si="12"/>
        <v>Lights Meter,</v>
      </c>
      <c r="N55" s="226" t="str">
        <f t="shared" ca="1" si="13"/>
        <v>No,</v>
      </c>
      <c r="O55" s="227" t="str">
        <f t="shared" ca="1" si="6"/>
        <v>,</v>
      </c>
      <c r="P55" s="227" t="str">
        <f t="shared" ca="1" si="7"/>
        <v>;</v>
      </c>
      <c r="Q55" s="228"/>
    </row>
    <row r="56" spans="1:17" ht="15">
      <c r="A56" s="225" t="str">
        <f ca="1">IF('$Data1'!E58="","!","Lights,")</f>
        <v>Lights,</v>
      </c>
      <c r="B56" s="225" t="str">
        <f ca="1">IF(A56="!","",'$Data1'!E58&amp;"-Ltng,")</f>
        <v>1-Ltng,</v>
      </c>
      <c r="C56" s="225" t="str">
        <f ca="1">IF(A56="!","",'CSV-ZnSiz'!B56)</f>
        <v>1,</v>
      </c>
      <c r="D56" s="225" t="str">
        <f t="shared" ca="1" si="8"/>
        <v>ON ALWAYS,</v>
      </c>
      <c r="E56" s="225" t="str">
        <f ca="1">IF(A56="!","",IF('$Data1'!AH58="W/occ","Watts/Person,",IF('$Data1'!AH58="W/m2","Watts/Area,",IF('$Data1'!AH58="W","LightingLevel,",""))))</f>
        <v/>
      </c>
      <c r="F56" s="225" t="str">
        <f ca="1">IF(A56="!","",IF('$Data1'!AH58="W",'$Data1'!AG58,"")&amp;",")</f>
        <v>,</v>
      </c>
      <c r="G56" s="225" t="str">
        <f ca="1">IF(A56="!","",IF('$Data1'!AH58="W/m2",'$Data1'!AG58,"")&amp;",")</f>
        <v>,</v>
      </c>
      <c r="H56" s="225" t="str">
        <f ca="1">IF(A56="!","",IF('$Data1'!AH58="W/occ",'$Data1'!AG58,"")&amp;",")</f>
        <v>,</v>
      </c>
      <c r="I56" s="225" t="str">
        <f ca="1">IF(A56="!","",'$Data1'!AI58)&amp;","</f>
        <v>,</v>
      </c>
      <c r="J56" s="225" t="str">
        <f t="shared" ca="1" si="9"/>
        <v>0,</v>
      </c>
      <c r="K56" s="225" t="str">
        <f t="shared" ca="1" si="10"/>
        <v>0,</v>
      </c>
      <c r="L56" s="225" t="str">
        <f t="shared" ca="1" si="11"/>
        <v>0.18</v>
      </c>
      <c r="M56" s="225" t="str">
        <f t="shared" ca="1" si="12"/>
        <v>Lights Meter,</v>
      </c>
      <c r="N56" s="226" t="str">
        <f t="shared" ca="1" si="13"/>
        <v>No,</v>
      </c>
      <c r="O56" s="227" t="str">
        <f t="shared" ca="1" si="6"/>
        <v>,</v>
      </c>
      <c r="P56" s="227" t="str">
        <f t="shared" ca="1" si="7"/>
        <v>;</v>
      </c>
      <c r="Q56" s="228"/>
    </row>
    <row r="57" spans="1:17" ht="15">
      <c r="A57" s="225" t="str">
        <f ca="1">IF('$Data1'!E59="","!","Lights,")</f>
        <v>Lights,</v>
      </c>
      <c r="B57" s="225" t="str">
        <f ca="1">IF(A57="!","",'$Data1'!E59&amp;"-Ltng,")</f>
        <v>1-Ltng,</v>
      </c>
      <c r="C57" s="225" t="str">
        <f ca="1">IF(A57="!","",'CSV-ZnSiz'!B57)</f>
        <v>1,</v>
      </c>
      <c r="D57" s="225" t="str">
        <f t="shared" ca="1" si="8"/>
        <v>ON ALWAYS,</v>
      </c>
      <c r="E57" s="225" t="str">
        <f ca="1">IF(A57="!","",IF('$Data1'!AH59="W/occ","Watts/Person,",IF('$Data1'!AH59="W/m2","Watts/Area,",IF('$Data1'!AH59="W","LightingLevel,",""))))</f>
        <v/>
      </c>
      <c r="F57" s="225" t="str">
        <f ca="1">IF(A57="!","",IF('$Data1'!AH59="W",'$Data1'!AG59,"")&amp;",")</f>
        <v>,</v>
      </c>
      <c r="G57" s="225" t="str">
        <f ca="1">IF(A57="!","",IF('$Data1'!AH59="W/m2",'$Data1'!AG59,"")&amp;",")</f>
        <v>,</v>
      </c>
      <c r="H57" s="225" t="str">
        <f ca="1">IF(A57="!","",IF('$Data1'!AH59="W/occ",'$Data1'!AG59,"")&amp;",")</f>
        <v>,</v>
      </c>
      <c r="I57" s="225" t="str">
        <f ca="1">IF(A57="!","",'$Data1'!AI59)&amp;","</f>
        <v>,</v>
      </c>
      <c r="J57" s="225" t="str">
        <f t="shared" ca="1" si="9"/>
        <v>0,</v>
      </c>
      <c r="K57" s="225" t="str">
        <f t="shared" ca="1" si="10"/>
        <v>0,</v>
      </c>
      <c r="L57" s="225" t="str">
        <f t="shared" ca="1" si="11"/>
        <v>0.18</v>
      </c>
      <c r="M57" s="225" t="str">
        <f t="shared" ca="1" si="12"/>
        <v>Lights Meter,</v>
      </c>
      <c r="N57" s="226" t="str">
        <f t="shared" ca="1" si="13"/>
        <v>No,</v>
      </c>
      <c r="O57" s="227" t="str">
        <f t="shared" ca="1" si="6"/>
        <v>,</v>
      </c>
      <c r="P57" s="227" t="str">
        <f t="shared" ca="1" si="7"/>
        <v>;</v>
      </c>
      <c r="Q57" s="228"/>
    </row>
    <row r="58" spans="1:17" ht="15">
      <c r="A58" s="225" t="str">
        <f ca="1">IF('$Data1'!E60="","!","Lights,")</f>
        <v>Lights,</v>
      </c>
      <c r="B58" s="225" t="str">
        <f ca="1">IF(A58="!","",'$Data1'!E60&amp;"-Ltng,")</f>
        <v>1-Ltng,</v>
      </c>
      <c r="C58" s="225" t="str">
        <f ca="1">IF(A58="!","",'CSV-ZnSiz'!B58)</f>
        <v>1,</v>
      </c>
      <c r="D58" s="225" t="str">
        <f t="shared" ca="1" si="8"/>
        <v>ON ALWAYS,</v>
      </c>
      <c r="E58" s="225" t="str">
        <f ca="1">IF(A58="!","",IF('$Data1'!AH60="W/occ","Watts/Person,",IF('$Data1'!AH60="W/m2","Watts/Area,",IF('$Data1'!AH60="W","LightingLevel,",""))))</f>
        <v/>
      </c>
      <c r="F58" s="225" t="str">
        <f ca="1">IF(A58="!","",IF('$Data1'!AH60="W",'$Data1'!AG60,"")&amp;",")</f>
        <v>,</v>
      </c>
      <c r="G58" s="225" t="str">
        <f ca="1">IF(A58="!","",IF('$Data1'!AH60="W/m2",'$Data1'!AG60,"")&amp;",")</f>
        <v>,</v>
      </c>
      <c r="H58" s="225" t="str">
        <f ca="1">IF(A58="!","",IF('$Data1'!AH60="W/occ",'$Data1'!AG60,"")&amp;",")</f>
        <v>,</v>
      </c>
      <c r="I58" s="225" t="str">
        <f ca="1">IF(A58="!","",'$Data1'!AI60)&amp;","</f>
        <v>,</v>
      </c>
      <c r="J58" s="225" t="str">
        <f t="shared" ca="1" si="9"/>
        <v>0,</v>
      </c>
      <c r="K58" s="225" t="str">
        <f t="shared" ca="1" si="10"/>
        <v>0,</v>
      </c>
      <c r="L58" s="225" t="str">
        <f t="shared" ca="1" si="11"/>
        <v>0.18</v>
      </c>
      <c r="M58" s="225" t="str">
        <f t="shared" ca="1" si="12"/>
        <v>Lights Meter,</v>
      </c>
      <c r="N58" s="226" t="str">
        <f t="shared" ca="1" si="13"/>
        <v>No,</v>
      </c>
      <c r="O58" s="227" t="str">
        <f t="shared" ca="1" si="6"/>
        <v>,</v>
      </c>
      <c r="P58" s="227" t="str">
        <f t="shared" ca="1" si="7"/>
        <v>;</v>
      </c>
      <c r="Q58" s="228"/>
    </row>
    <row r="59" spans="1:17" ht="15">
      <c r="A59" s="225" t="str">
        <f ca="1">IF('$Data1'!E61="","!","Lights,")</f>
        <v>Lights,</v>
      </c>
      <c r="B59" s="225" t="str">
        <f ca="1">IF(A59="!","",'$Data1'!E61&amp;"-Ltng,")</f>
        <v>1-Ltng,</v>
      </c>
      <c r="C59" s="225" t="str">
        <f ca="1">IF(A59="!","",'CSV-ZnSiz'!B59)</f>
        <v>1,</v>
      </c>
      <c r="D59" s="225" t="str">
        <f t="shared" ca="1" si="8"/>
        <v>ON ALWAYS,</v>
      </c>
      <c r="E59" s="225" t="str">
        <f ca="1">IF(A59="!","",IF('$Data1'!AH61="W/occ","Watts/Person,",IF('$Data1'!AH61="W/m2","Watts/Area,",IF('$Data1'!AH61="W","LightingLevel,",""))))</f>
        <v/>
      </c>
      <c r="F59" s="225" t="str">
        <f ca="1">IF(A59="!","",IF('$Data1'!AH61="W",'$Data1'!AG61,"")&amp;",")</f>
        <v>,</v>
      </c>
      <c r="G59" s="225" t="str">
        <f ca="1">IF(A59="!","",IF('$Data1'!AH61="W/m2",'$Data1'!AG61,"")&amp;",")</f>
        <v>,</v>
      </c>
      <c r="H59" s="225" t="str">
        <f ca="1">IF(A59="!","",IF('$Data1'!AH61="W/occ",'$Data1'!AG61,"")&amp;",")</f>
        <v>,</v>
      </c>
      <c r="I59" s="225" t="str">
        <f ca="1">IF(A59="!","",'$Data1'!AI61)&amp;","</f>
        <v>,</v>
      </c>
      <c r="J59" s="225" t="str">
        <f t="shared" ca="1" si="9"/>
        <v>0,</v>
      </c>
      <c r="K59" s="225" t="str">
        <f t="shared" ca="1" si="10"/>
        <v>0,</v>
      </c>
      <c r="L59" s="225" t="str">
        <f t="shared" ca="1" si="11"/>
        <v>0.18</v>
      </c>
      <c r="M59" s="225" t="str">
        <f t="shared" ca="1" si="12"/>
        <v>Lights Meter,</v>
      </c>
      <c r="N59" s="226" t="str">
        <f t="shared" ca="1" si="13"/>
        <v>No,</v>
      </c>
      <c r="O59" s="227" t="str">
        <f t="shared" ca="1" si="6"/>
        <v>,</v>
      </c>
      <c r="P59" s="227" t="str">
        <f t="shared" ca="1" si="7"/>
        <v>;</v>
      </c>
      <c r="Q59" s="228"/>
    </row>
    <row r="60" spans="1:17" ht="15">
      <c r="A60" s="225" t="str">
        <f ca="1">IF('$Data1'!E62="","!","Lights,")</f>
        <v>Lights,</v>
      </c>
      <c r="B60" s="225" t="str">
        <f ca="1">IF(A60="!","",'$Data1'!E62&amp;"-Ltng,")</f>
        <v>1-Ltng,</v>
      </c>
      <c r="C60" s="225" t="str">
        <f ca="1">IF(A60="!","",'CSV-ZnSiz'!B60)</f>
        <v>1,</v>
      </c>
      <c r="D60" s="225" t="str">
        <f t="shared" ca="1" si="8"/>
        <v>ON ALWAYS,</v>
      </c>
      <c r="E60" s="225" t="str">
        <f ca="1">IF(A60="!","",IF('$Data1'!AH62="W/occ","Watts/Person,",IF('$Data1'!AH62="W/m2","Watts/Area,",IF('$Data1'!AH62="W","LightingLevel,",""))))</f>
        <v/>
      </c>
      <c r="F60" s="225" t="str">
        <f ca="1">IF(A60="!","",IF('$Data1'!AH62="W",'$Data1'!AG62,"")&amp;",")</f>
        <v>,</v>
      </c>
      <c r="G60" s="225" t="str">
        <f ca="1">IF(A60="!","",IF('$Data1'!AH62="W/m2",'$Data1'!AG62,"")&amp;",")</f>
        <v>,</v>
      </c>
      <c r="H60" s="225" t="str">
        <f ca="1">IF(A60="!","",IF('$Data1'!AH62="W/occ",'$Data1'!AG62,"")&amp;",")</f>
        <v>,</v>
      </c>
      <c r="I60" s="225" t="str">
        <f ca="1">IF(A60="!","",'$Data1'!AI62)&amp;","</f>
        <v>,</v>
      </c>
      <c r="J60" s="225" t="str">
        <f t="shared" ca="1" si="9"/>
        <v>0,</v>
      </c>
      <c r="K60" s="225" t="str">
        <f t="shared" ca="1" si="10"/>
        <v>0,</v>
      </c>
      <c r="L60" s="225" t="str">
        <f t="shared" ca="1" si="11"/>
        <v>0.18</v>
      </c>
      <c r="M60" s="225" t="str">
        <f t="shared" ca="1" si="12"/>
        <v>Lights Meter,</v>
      </c>
      <c r="N60" s="226" t="str">
        <f t="shared" ca="1" si="13"/>
        <v>No,</v>
      </c>
      <c r="O60" s="227" t="str">
        <f t="shared" ca="1" si="6"/>
        <v>,</v>
      </c>
      <c r="P60" s="227" t="str">
        <f t="shared" ca="1" si="7"/>
        <v>;</v>
      </c>
      <c r="Q60" s="228"/>
    </row>
    <row r="61" spans="1:17" ht="15">
      <c r="A61" s="225" t="str">
        <f ca="1">IF('$Data1'!E63="","!","Lights,")</f>
        <v>Lights,</v>
      </c>
      <c r="B61" s="225" t="str">
        <f ca="1">IF(A61="!","",'$Data1'!E63&amp;"-Ltng,")</f>
        <v>1-Ltng,</v>
      </c>
      <c r="C61" s="225" t="str">
        <f ca="1">IF(A61="!","",'CSV-ZnSiz'!B61)</f>
        <v>1,</v>
      </c>
      <c r="D61" s="225" t="str">
        <f t="shared" ca="1" si="8"/>
        <v>ON ALWAYS,</v>
      </c>
      <c r="E61" s="225" t="str">
        <f ca="1">IF(A61="!","",IF('$Data1'!AH63="W/occ","Watts/Person,",IF('$Data1'!AH63="W/m2","Watts/Area,",IF('$Data1'!AH63="W","LightingLevel,",""))))</f>
        <v/>
      </c>
      <c r="F61" s="225" t="str">
        <f ca="1">IF(A61="!","",IF('$Data1'!AH63="W",'$Data1'!AG63,"")&amp;",")</f>
        <v>,</v>
      </c>
      <c r="G61" s="225" t="str">
        <f ca="1">IF(A61="!","",IF('$Data1'!AH63="W/m2",'$Data1'!AG63,"")&amp;",")</f>
        <v>,</v>
      </c>
      <c r="H61" s="225" t="str">
        <f ca="1">IF(A61="!","",IF('$Data1'!AH63="W/occ",'$Data1'!AG63,"")&amp;",")</f>
        <v>,</v>
      </c>
      <c r="I61" s="225" t="str">
        <f ca="1">IF(A61="!","",'$Data1'!AI63)&amp;","</f>
        <v>,</v>
      </c>
      <c r="J61" s="225" t="str">
        <f t="shared" ca="1" si="9"/>
        <v>0,</v>
      </c>
      <c r="K61" s="225" t="str">
        <f t="shared" ca="1" si="10"/>
        <v>0,</v>
      </c>
      <c r="L61" s="225" t="str">
        <f t="shared" ca="1" si="11"/>
        <v>0.18</v>
      </c>
      <c r="M61" s="225" t="str">
        <f t="shared" ca="1" si="12"/>
        <v>Lights Meter,</v>
      </c>
      <c r="N61" s="226" t="str">
        <f t="shared" ca="1" si="13"/>
        <v>No,</v>
      </c>
      <c r="O61" s="227" t="str">
        <f t="shared" ca="1" si="6"/>
        <v>,</v>
      </c>
      <c r="P61" s="227" t="str">
        <f t="shared" ca="1" si="7"/>
        <v>;</v>
      </c>
      <c r="Q61" s="228"/>
    </row>
    <row r="62" spans="1:17" ht="15">
      <c r="A62" s="225" t="str">
        <f ca="1">IF('$Data1'!E64="","!","Lights,")</f>
        <v>Lights,</v>
      </c>
      <c r="B62" s="225" t="str">
        <f ca="1">IF(A62="!","",'$Data1'!E64&amp;"-Ltng,")</f>
        <v>1-Ltng,</v>
      </c>
      <c r="C62" s="225" t="str">
        <f ca="1">IF(A62="!","",'CSV-ZnSiz'!B62)</f>
        <v>1,</v>
      </c>
      <c r="D62" s="225" t="str">
        <f t="shared" ca="1" si="8"/>
        <v>ON ALWAYS,</v>
      </c>
      <c r="E62" s="225" t="str">
        <f ca="1">IF(A62="!","",IF('$Data1'!AH64="W/occ","Watts/Person,",IF('$Data1'!AH64="W/m2","Watts/Area,",IF('$Data1'!AH64="W","LightingLevel,",""))))</f>
        <v/>
      </c>
      <c r="F62" s="225" t="str">
        <f ca="1">IF(A62="!","",IF('$Data1'!AH64="W",'$Data1'!AG64,"")&amp;",")</f>
        <v>,</v>
      </c>
      <c r="G62" s="225" t="str">
        <f ca="1">IF(A62="!","",IF('$Data1'!AH64="W/m2",'$Data1'!AG64,"")&amp;",")</f>
        <v>,</v>
      </c>
      <c r="H62" s="225" t="str">
        <f ca="1">IF(A62="!","",IF('$Data1'!AH64="W/occ",'$Data1'!AG64,"")&amp;",")</f>
        <v>,</v>
      </c>
      <c r="I62" s="225" t="str">
        <f ca="1">IF(A62="!","",'$Data1'!AI64)&amp;","</f>
        <v>,</v>
      </c>
      <c r="J62" s="225" t="str">
        <f t="shared" ca="1" si="9"/>
        <v>0,</v>
      </c>
      <c r="K62" s="225" t="str">
        <f t="shared" ca="1" si="10"/>
        <v>0,</v>
      </c>
      <c r="L62" s="225" t="str">
        <f t="shared" ca="1" si="11"/>
        <v>0.18</v>
      </c>
      <c r="M62" s="225" t="str">
        <f t="shared" ca="1" si="12"/>
        <v>Lights Meter,</v>
      </c>
      <c r="N62" s="226" t="str">
        <f t="shared" ca="1" si="13"/>
        <v>No,</v>
      </c>
      <c r="O62" s="227" t="str">
        <f t="shared" ca="1" si="6"/>
        <v>,</v>
      </c>
      <c r="P62" s="227" t="str">
        <f t="shared" ca="1" si="7"/>
        <v>;</v>
      </c>
      <c r="Q62" s="228"/>
    </row>
    <row r="63" spans="1:17" ht="15">
      <c r="A63" s="225" t="str">
        <f ca="1">IF('$Data1'!E65="","!","Lights,")</f>
        <v>Lights,</v>
      </c>
      <c r="B63" s="225" t="str">
        <f ca="1">IF(A63="!","",'$Data1'!E65&amp;"-Ltng,")</f>
        <v>1-Ltng,</v>
      </c>
      <c r="C63" s="225" t="str">
        <f ca="1">IF(A63="!","",'CSV-ZnSiz'!B63)</f>
        <v>1,</v>
      </c>
      <c r="D63" s="225" t="str">
        <f t="shared" ca="1" si="8"/>
        <v>ON ALWAYS,</v>
      </c>
      <c r="E63" s="225" t="str">
        <f ca="1">IF(A63="!","",IF('$Data1'!AH65="W/occ","Watts/Person,",IF('$Data1'!AH65="W/m2","Watts/Area,",IF('$Data1'!AH65="W","LightingLevel,",""))))</f>
        <v/>
      </c>
      <c r="F63" s="225" t="str">
        <f ca="1">IF(A63="!","",IF('$Data1'!AH65="W",'$Data1'!AG65,"")&amp;",")</f>
        <v>,</v>
      </c>
      <c r="G63" s="225" t="str">
        <f ca="1">IF(A63="!","",IF('$Data1'!AH65="W/m2",'$Data1'!AG65,"")&amp;",")</f>
        <v>,</v>
      </c>
      <c r="H63" s="225" t="str">
        <f ca="1">IF(A63="!","",IF('$Data1'!AH65="W/occ",'$Data1'!AG65,"")&amp;",")</f>
        <v>,</v>
      </c>
      <c r="I63" s="225" t="str">
        <f ca="1">IF(A63="!","",'$Data1'!AI65)&amp;","</f>
        <v>,</v>
      </c>
      <c r="J63" s="225" t="str">
        <f t="shared" ca="1" si="9"/>
        <v>0,</v>
      </c>
      <c r="K63" s="225" t="str">
        <f t="shared" ca="1" si="10"/>
        <v>0,</v>
      </c>
      <c r="L63" s="225" t="str">
        <f t="shared" ca="1" si="11"/>
        <v>0.18</v>
      </c>
      <c r="M63" s="225" t="str">
        <f t="shared" ca="1" si="12"/>
        <v>Lights Meter,</v>
      </c>
      <c r="N63" s="226" t="str">
        <f t="shared" ca="1" si="13"/>
        <v>No,</v>
      </c>
      <c r="O63" s="227" t="str">
        <f t="shared" ca="1" si="6"/>
        <v>,</v>
      </c>
      <c r="P63" s="227" t="str">
        <f t="shared" ca="1" si="7"/>
        <v>;</v>
      </c>
      <c r="Q63" s="228"/>
    </row>
    <row r="64" spans="1:17" ht="15">
      <c r="A64" s="225" t="str">
        <f ca="1">IF('$Data1'!E66="","!","Lights,")</f>
        <v>Lights,</v>
      </c>
      <c r="B64" s="225" t="str">
        <f ca="1">IF(A64="!","",'$Data1'!E66&amp;"-Ltng,")</f>
        <v>1-Ltng,</v>
      </c>
      <c r="C64" s="225" t="str">
        <f ca="1">IF(A64="!","",'CSV-ZnSiz'!B64)</f>
        <v>1,</v>
      </c>
      <c r="D64" s="225" t="str">
        <f t="shared" ca="1" si="8"/>
        <v>ON ALWAYS,</v>
      </c>
      <c r="E64" s="225" t="str">
        <f ca="1">IF(A64="!","",IF('$Data1'!AH66="W/occ","Watts/Person,",IF('$Data1'!AH66="W/m2","Watts/Area,",IF('$Data1'!AH66="W","LightingLevel,",""))))</f>
        <v/>
      </c>
      <c r="F64" s="225" t="str">
        <f ca="1">IF(A64="!","",IF('$Data1'!AH66="W",'$Data1'!AG66,"")&amp;",")</f>
        <v>,</v>
      </c>
      <c r="G64" s="225" t="str">
        <f ca="1">IF(A64="!","",IF('$Data1'!AH66="W/m2",'$Data1'!AG66,"")&amp;",")</f>
        <v>,</v>
      </c>
      <c r="H64" s="225" t="str">
        <f ca="1">IF(A64="!","",IF('$Data1'!AH66="W/occ",'$Data1'!AG66,"")&amp;",")</f>
        <v>,</v>
      </c>
      <c r="I64" s="225" t="str">
        <f ca="1">IF(A64="!","",'$Data1'!AI66)&amp;","</f>
        <v>,</v>
      </c>
      <c r="J64" s="225" t="str">
        <f t="shared" ca="1" si="9"/>
        <v>0,</v>
      </c>
      <c r="K64" s="225" t="str">
        <f t="shared" ca="1" si="10"/>
        <v>0,</v>
      </c>
      <c r="L64" s="225" t="str">
        <f t="shared" ca="1" si="11"/>
        <v>0.18</v>
      </c>
      <c r="M64" s="225" t="str">
        <f t="shared" ca="1" si="12"/>
        <v>Lights Meter,</v>
      </c>
      <c r="N64" s="226" t="str">
        <f t="shared" ca="1" si="13"/>
        <v>No,</v>
      </c>
      <c r="O64" s="227" t="str">
        <f t="shared" ca="1" si="6"/>
        <v>,</v>
      </c>
      <c r="P64" s="227" t="str">
        <f t="shared" ca="1" si="7"/>
        <v>;</v>
      </c>
      <c r="Q64" s="228"/>
    </row>
    <row r="65" spans="1:17" ht="15">
      <c r="A65" s="225" t="str">
        <f ca="1">IF('$Data1'!E67="","!","Lights,")</f>
        <v>Lights,</v>
      </c>
      <c r="B65" s="225" t="str">
        <f ca="1">IF(A65="!","",'$Data1'!E67&amp;"-Ltng,")</f>
        <v>1-Ltng,</v>
      </c>
      <c r="C65" s="225" t="str">
        <f ca="1">IF(A65="!","",'CSV-ZnSiz'!B65)</f>
        <v>1,</v>
      </c>
      <c r="D65" s="225" t="str">
        <f t="shared" ca="1" si="8"/>
        <v>ON ALWAYS,</v>
      </c>
      <c r="E65" s="225" t="str">
        <f ca="1">IF(A65="!","",IF('$Data1'!AH67="W/occ","Watts/Person,",IF('$Data1'!AH67="W/m2","Watts/Area,",IF('$Data1'!AH67="W","LightingLevel,",""))))</f>
        <v/>
      </c>
      <c r="F65" s="225" t="str">
        <f ca="1">IF(A65="!","",IF('$Data1'!AH67="W",'$Data1'!AG67,"")&amp;",")</f>
        <v>,</v>
      </c>
      <c r="G65" s="225" t="str">
        <f ca="1">IF(A65="!","",IF('$Data1'!AH67="W/m2",'$Data1'!AG67,"")&amp;",")</f>
        <v>,</v>
      </c>
      <c r="H65" s="225" t="str">
        <f ca="1">IF(A65="!","",IF('$Data1'!AH67="W/occ",'$Data1'!AG67,"")&amp;",")</f>
        <v>,</v>
      </c>
      <c r="I65" s="225" t="str">
        <f ca="1">IF(A65="!","",'$Data1'!AI67)&amp;","</f>
        <v>,</v>
      </c>
      <c r="J65" s="225" t="str">
        <f t="shared" ca="1" si="9"/>
        <v>0,</v>
      </c>
      <c r="K65" s="225" t="str">
        <f t="shared" ca="1" si="10"/>
        <v>0,</v>
      </c>
      <c r="L65" s="225" t="str">
        <f t="shared" ca="1" si="11"/>
        <v>0.18</v>
      </c>
      <c r="M65" s="225" t="str">
        <f t="shared" ca="1" si="12"/>
        <v>Lights Meter,</v>
      </c>
      <c r="N65" s="226" t="str">
        <f t="shared" ca="1" si="13"/>
        <v>No,</v>
      </c>
      <c r="O65" s="227" t="str">
        <f t="shared" ca="1" si="6"/>
        <v>,</v>
      </c>
      <c r="P65" s="227" t="str">
        <f t="shared" ca="1" si="7"/>
        <v>;</v>
      </c>
      <c r="Q65" s="228"/>
    </row>
    <row r="66" spans="1:17" ht="15">
      <c r="A66" s="225" t="str">
        <f ca="1">IF('$Data1'!E68="","!","Lights,")</f>
        <v>Lights,</v>
      </c>
      <c r="B66" s="225" t="str">
        <f ca="1">IF(A66="!","",'$Data1'!E68&amp;"-Ltng,")</f>
        <v>1-Ltng,</v>
      </c>
      <c r="C66" s="225" t="str">
        <f ca="1">IF(A66="!","",'CSV-ZnSiz'!B66)</f>
        <v>1,</v>
      </c>
      <c r="D66" s="225" t="str">
        <f t="shared" ca="1" si="8"/>
        <v>ON ALWAYS,</v>
      </c>
      <c r="E66" s="225" t="str">
        <f ca="1">IF(A66="!","",IF('$Data1'!AH68="W/occ","Watts/Person,",IF('$Data1'!AH68="W/m2","Watts/Area,",IF('$Data1'!AH68="W","LightingLevel,",""))))</f>
        <v/>
      </c>
      <c r="F66" s="225" t="str">
        <f ca="1">IF(A66="!","",IF('$Data1'!AH68="W",'$Data1'!AG68,"")&amp;",")</f>
        <v>,</v>
      </c>
      <c r="G66" s="225" t="str">
        <f ca="1">IF(A66="!","",IF('$Data1'!AH68="W/m2",'$Data1'!AG68,"")&amp;",")</f>
        <v>,</v>
      </c>
      <c r="H66" s="225" t="str">
        <f ca="1">IF(A66="!","",IF('$Data1'!AH68="W/occ",'$Data1'!AG68,"")&amp;",")</f>
        <v>,</v>
      </c>
      <c r="I66" s="225" t="str">
        <f ca="1">IF(A66="!","",'$Data1'!AI68)&amp;","</f>
        <v>,</v>
      </c>
      <c r="J66" s="225" t="str">
        <f t="shared" ca="1" si="9"/>
        <v>0,</v>
      </c>
      <c r="K66" s="225" t="str">
        <f t="shared" ca="1" si="10"/>
        <v>0,</v>
      </c>
      <c r="L66" s="225" t="str">
        <f t="shared" ca="1" si="11"/>
        <v>0.18</v>
      </c>
      <c r="M66" s="225" t="str">
        <f t="shared" ca="1" si="12"/>
        <v>Lights Meter,</v>
      </c>
      <c r="N66" s="226" t="str">
        <f t="shared" ca="1" si="13"/>
        <v>No,</v>
      </c>
      <c r="O66" s="227" t="str">
        <f t="shared" ca="1" si="6"/>
        <v>,</v>
      </c>
      <c r="P66" s="227" t="str">
        <f t="shared" ca="1" si="7"/>
        <v>;</v>
      </c>
      <c r="Q66" s="228"/>
    </row>
    <row r="67" spans="1:17" ht="15">
      <c r="A67" s="225" t="str">
        <f ca="1">IF('$Data1'!E69="","!","Lights,")</f>
        <v>Lights,</v>
      </c>
      <c r="B67" s="225" t="str">
        <f ca="1">IF(A67="!","",'$Data1'!E69&amp;"-Ltng,")</f>
        <v>1-Ltng,</v>
      </c>
      <c r="C67" s="225" t="str">
        <f ca="1">IF(A67="!","",'CSV-ZnSiz'!B67)</f>
        <v>1,</v>
      </c>
      <c r="D67" s="225" t="str">
        <f t="shared" ca="1" si="8"/>
        <v>ON ALWAYS,</v>
      </c>
      <c r="E67" s="225" t="str">
        <f ca="1">IF(A67="!","",IF('$Data1'!AH69="W/occ","Watts/Person,",IF('$Data1'!AH69="W/m2","Watts/Area,",IF('$Data1'!AH69="W","LightingLevel,",""))))</f>
        <v/>
      </c>
      <c r="F67" s="225" t="str">
        <f ca="1">IF(A67="!","",IF('$Data1'!AH69="W",'$Data1'!AG69,"")&amp;",")</f>
        <v>,</v>
      </c>
      <c r="G67" s="225" t="str">
        <f ca="1">IF(A67="!","",IF('$Data1'!AH69="W/m2",'$Data1'!AG69,"")&amp;",")</f>
        <v>,</v>
      </c>
      <c r="H67" s="225" t="str">
        <f ca="1">IF(A67="!","",IF('$Data1'!AH69="W/occ",'$Data1'!AG69,"")&amp;",")</f>
        <v>,</v>
      </c>
      <c r="I67" s="225" t="str">
        <f ca="1">IF(A67="!","",'$Data1'!AI69)&amp;","</f>
        <v>,</v>
      </c>
      <c r="J67" s="225" t="str">
        <f t="shared" ca="1" si="9"/>
        <v>0,</v>
      </c>
      <c r="K67" s="225" t="str">
        <f t="shared" ca="1" si="10"/>
        <v>0,</v>
      </c>
      <c r="L67" s="225" t="str">
        <f t="shared" ca="1" si="11"/>
        <v>0.18</v>
      </c>
      <c r="M67" s="225" t="str">
        <f t="shared" ca="1" si="12"/>
        <v>Lights Meter,</v>
      </c>
      <c r="N67" s="226" t="str">
        <f t="shared" ca="1" si="13"/>
        <v>No,</v>
      </c>
      <c r="O67" s="227" t="str">
        <f t="shared" ca="1" si="6"/>
        <v>,</v>
      </c>
      <c r="P67" s="227" t="str">
        <f t="shared" ca="1" si="7"/>
        <v>;</v>
      </c>
      <c r="Q67" s="228"/>
    </row>
    <row r="68" spans="1:17" ht="15">
      <c r="A68" s="225" t="str">
        <f ca="1">IF('$Data1'!E70="","!","Lights,")</f>
        <v>Lights,</v>
      </c>
      <c r="B68" s="225" t="str">
        <f ca="1">IF(A68="!","",'$Data1'!E70&amp;"-Ltng,")</f>
        <v>1-Ltng,</v>
      </c>
      <c r="C68" s="225" t="str">
        <f ca="1">IF(A68="!","",'CSV-ZnSiz'!B68)</f>
        <v>1,</v>
      </c>
      <c r="D68" s="225" t="str">
        <f t="shared" ca="1" si="8"/>
        <v>ON ALWAYS,</v>
      </c>
      <c r="E68" s="225" t="str">
        <f ca="1">IF(A68="!","",IF('$Data1'!AH70="W/occ","Watts/Person,",IF('$Data1'!AH70="W/m2","Watts/Area,",IF('$Data1'!AH70="W","LightingLevel,",""))))</f>
        <v/>
      </c>
      <c r="F68" s="225" t="str">
        <f ca="1">IF(A68="!","",IF('$Data1'!AH70="W",'$Data1'!AG70,"")&amp;",")</f>
        <v>,</v>
      </c>
      <c r="G68" s="225" t="str">
        <f ca="1">IF(A68="!","",IF('$Data1'!AH70="W/m2",'$Data1'!AG70,"")&amp;",")</f>
        <v>,</v>
      </c>
      <c r="H68" s="225" t="str">
        <f ca="1">IF(A68="!","",IF('$Data1'!AH70="W/occ",'$Data1'!AG70,"")&amp;",")</f>
        <v>,</v>
      </c>
      <c r="I68" s="225" t="str">
        <f ca="1">IF(A68="!","",'$Data1'!AI70)&amp;","</f>
        <v>,</v>
      </c>
      <c r="J68" s="225" t="str">
        <f t="shared" ca="1" si="9"/>
        <v>0,</v>
      </c>
      <c r="K68" s="225" t="str">
        <f t="shared" ca="1" si="10"/>
        <v>0,</v>
      </c>
      <c r="L68" s="225" t="str">
        <f t="shared" ca="1" si="11"/>
        <v>0.18</v>
      </c>
      <c r="M68" s="225" t="str">
        <f t="shared" ca="1" si="12"/>
        <v>Lights Meter,</v>
      </c>
      <c r="N68" s="226" t="str">
        <f t="shared" ca="1" si="13"/>
        <v>No,</v>
      </c>
      <c r="O68" s="227" t="str">
        <f t="shared" ca="1" si="6"/>
        <v>,</v>
      </c>
      <c r="P68" s="227" t="str">
        <f t="shared" ca="1" si="7"/>
        <v>;</v>
      </c>
      <c r="Q68" s="228"/>
    </row>
    <row r="69" spans="1:17" ht="15">
      <c r="A69" s="225" t="str">
        <f ca="1">IF('$Data1'!E71="","!","Lights,")</f>
        <v>Lights,</v>
      </c>
      <c r="B69" s="225" t="str">
        <f ca="1">IF(A69="!","",'$Data1'!E71&amp;"-Ltng,")</f>
        <v>1-Ltng,</v>
      </c>
      <c r="C69" s="225" t="str">
        <f ca="1">IF(A69="!","",'CSV-ZnSiz'!B69)</f>
        <v>1,</v>
      </c>
      <c r="D69" s="225" t="str">
        <f t="shared" ca="1" si="8"/>
        <v>ON ALWAYS,</v>
      </c>
      <c r="E69" s="225" t="str">
        <f ca="1">IF(A69="!","",IF('$Data1'!AH71="W/occ","Watts/Person,",IF('$Data1'!AH71="W/m2","Watts/Area,",IF('$Data1'!AH71="W","LightingLevel,",""))))</f>
        <v/>
      </c>
      <c r="F69" s="225" t="str">
        <f ca="1">IF(A69="!","",IF('$Data1'!AH71="W",'$Data1'!AG71,"")&amp;",")</f>
        <v>,</v>
      </c>
      <c r="G69" s="225" t="str">
        <f ca="1">IF(A69="!","",IF('$Data1'!AH71="W/m2",'$Data1'!AG71,"")&amp;",")</f>
        <v>,</v>
      </c>
      <c r="H69" s="225" t="str">
        <f ca="1">IF(A69="!","",IF('$Data1'!AH71="W/occ",'$Data1'!AG71,"")&amp;",")</f>
        <v>,</v>
      </c>
      <c r="I69" s="225" t="str">
        <f ca="1">IF(A69="!","",'$Data1'!AI71)&amp;","</f>
        <v>,</v>
      </c>
      <c r="J69" s="225" t="str">
        <f t="shared" ca="1" si="9"/>
        <v>0,</v>
      </c>
      <c r="K69" s="225" t="str">
        <f t="shared" ca="1" si="10"/>
        <v>0,</v>
      </c>
      <c r="L69" s="225" t="str">
        <f t="shared" ca="1" si="11"/>
        <v>0.18</v>
      </c>
      <c r="M69" s="225" t="str">
        <f t="shared" ca="1" si="12"/>
        <v>Lights Meter,</v>
      </c>
      <c r="N69" s="226" t="str">
        <f t="shared" ca="1" si="13"/>
        <v>No,</v>
      </c>
      <c r="O69" s="227" t="str">
        <f t="shared" ca="1" si="6"/>
        <v>,</v>
      </c>
      <c r="P69" s="227" t="str">
        <f t="shared" ca="1" si="7"/>
        <v>;</v>
      </c>
      <c r="Q69" s="228"/>
    </row>
    <row r="70" spans="1:17" ht="15">
      <c r="A70" s="225" t="str">
        <f ca="1">IF('$Data1'!E72="","!","Lights,")</f>
        <v>Lights,</v>
      </c>
      <c r="B70" s="225" t="str">
        <f ca="1">IF(A70="!","",'$Data1'!E72&amp;"-Ltng,")</f>
        <v>1-Ltng,</v>
      </c>
      <c r="C70" s="225" t="str">
        <f ca="1">IF(A70="!","",'CSV-ZnSiz'!B70)</f>
        <v>1,</v>
      </c>
      <c r="D70" s="225" t="str">
        <f t="shared" ca="1" si="8"/>
        <v>ON ALWAYS,</v>
      </c>
      <c r="E70" s="225" t="str">
        <f ca="1">IF(A70="!","",IF('$Data1'!AH72="W/occ","Watts/Person,",IF('$Data1'!AH72="W/m2","Watts/Area,",IF('$Data1'!AH72="W","LightingLevel,",""))))</f>
        <v/>
      </c>
      <c r="F70" s="225" t="str">
        <f ca="1">IF(A70="!","",IF('$Data1'!AH72="W",'$Data1'!AG72,"")&amp;",")</f>
        <v>,</v>
      </c>
      <c r="G70" s="225" t="str">
        <f ca="1">IF(A70="!","",IF('$Data1'!AH72="W/m2",'$Data1'!AG72,"")&amp;",")</f>
        <v>,</v>
      </c>
      <c r="H70" s="225" t="str">
        <f ca="1">IF(A70="!","",IF('$Data1'!AH72="W/occ",'$Data1'!AG72,"")&amp;",")</f>
        <v>,</v>
      </c>
      <c r="I70" s="225" t="str">
        <f ca="1">IF(A70="!","",'$Data1'!AI72)&amp;","</f>
        <v>,</v>
      </c>
      <c r="J70" s="225" t="str">
        <f t="shared" ca="1" si="9"/>
        <v>0,</v>
      </c>
      <c r="K70" s="225" t="str">
        <f t="shared" ca="1" si="10"/>
        <v>0,</v>
      </c>
      <c r="L70" s="225" t="str">
        <f t="shared" ca="1" si="11"/>
        <v>0.18</v>
      </c>
      <c r="M70" s="225" t="str">
        <f t="shared" ca="1" si="12"/>
        <v>Lights Meter,</v>
      </c>
      <c r="N70" s="226" t="str">
        <f t="shared" ca="1" si="13"/>
        <v>No,</v>
      </c>
      <c r="O70" s="227" t="str">
        <f t="shared" ca="1" si="6"/>
        <v>,</v>
      </c>
      <c r="P70" s="227" t="str">
        <f t="shared" ca="1" si="7"/>
        <v>;</v>
      </c>
      <c r="Q70" s="228"/>
    </row>
    <row r="71" spans="1:17" ht="15">
      <c r="A71" s="225" t="str">
        <f ca="1">IF('$Data1'!E73="","!","Lights,")</f>
        <v>Lights,</v>
      </c>
      <c r="B71" s="225" t="str">
        <f ca="1">IF(A71="!","",'$Data1'!E73&amp;"-Ltng,")</f>
        <v>1-Ltng,</v>
      </c>
      <c r="C71" s="225" t="str">
        <f ca="1">IF(A71="!","",'CSV-ZnSiz'!B71)</f>
        <v>1,</v>
      </c>
      <c r="D71" s="225" t="str">
        <f t="shared" ca="1" si="8"/>
        <v>ON ALWAYS,</v>
      </c>
      <c r="E71" s="225" t="str">
        <f ca="1">IF(A71="!","",IF('$Data1'!AH73="W/occ","Watts/Person,",IF('$Data1'!AH73="W/m2","Watts/Area,",IF('$Data1'!AH73="W","LightingLevel,",""))))</f>
        <v/>
      </c>
      <c r="F71" s="225" t="str">
        <f ca="1">IF(A71="!","",IF('$Data1'!AH73="W",'$Data1'!AG73,"")&amp;",")</f>
        <v>,</v>
      </c>
      <c r="G71" s="225" t="str">
        <f ca="1">IF(A71="!","",IF('$Data1'!AH73="W/m2",'$Data1'!AG73,"")&amp;",")</f>
        <v>,</v>
      </c>
      <c r="H71" s="225" t="str">
        <f ca="1">IF(A71="!","",IF('$Data1'!AH73="W/occ",'$Data1'!AG73,"")&amp;",")</f>
        <v>,</v>
      </c>
      <c r="I71" s="225" t="str">
        <f ca="1">IF(A71="!","",'$Data1'!AI73)&amp;","</f>
        <v>,</v>
      </c>
      <c r="J71" s="225" t="str">
        <f t="shared" ca="1" si="9"/>
        <v>0,</v>
      </c>
      <c r="K71" s="225" t="str">
        <f t="shared" ca="1" si="10"/>
        <v>0,</v>
      </c>
      <c r="L71" s="225" t="str">
        <f t="shared" ca="1" si="11"/>
        <v>0.18</v>
      </c>
      <c r="M71" s="225" t="str">
        <f t="shared" ca="1" si="12"/>
        <v>Lights Meter,</v>
      </c>
      <c r="N71" s="226" t="str">
        <f t="shared" ca="1" si="13"/>
        <v>No,</v>
      </c>
      <c r="O71" s="227" t="str">
        <f t="shared" ref="O71:O134" ca="1" si="14">IF($A71="!","",",")</f>
        <v>,</v>
      </c>
      <c r="P71" s="227" t="str">
        <f t="shared" ref="P71:P134" ca="1" si="15">IF($A71="!","",";")</f>
        <v>;</v>
      </c>
      <c r="Q71" s="228"/>
    </row>
    <row r="72" spans="1:17" ht="15">
      <c r="A72" s="225" t="str">
        <f ca="1">IF('$Data1'!E74="","!","Lights,")</f>
        <v>Lights,</v>
      </c>
      <c r="B72" s="225" t="str">
        <f ca="1">IF(A72="!","",'$Data1'!E74&amp;"-Ltng,")</f>
        <v>1-Ltng,</v>
      </c>
      <c r="C72" s="225" t="str">
        <f ca="1">IF(A72="!","",'CSV-ZnSiz'!B72)</f>
        <v>1,</v>
      </c>
      <c r="D72" s="225" t="str">
        <f t="shared" ref="D72:D135" ca="1" si="16">IF(A72="!","","ON ALWAYS,")</f>
        <v>ON ALWAYS,</v>
      </c>
      <c r="E72" s="225" t="str">
        <f ca="1">IF(A72="!","",IF('$Data1'!AH74="W/occ","Watts/Person,",IF('$Data1'!AH74="W/m2","Watts/Area,",IF('$Data1'!AH74="W","LightingLevel,",""))))</f>
        <v/>
      </c>
      <c r="F72" s="225" t="str">
        <f ca="1">IF(A72="!","",IF('$Data1'!AH74="W",'$Data1'!AG74,"")&amp;",")</f>
        <v>,</v>
      </c>
      <c r="G72" s="225" t="str">
        <f ca="1">IF(A72="!","",IF('$Data1'!AH74="W/m2",'$Data1'!AG74,"")&amp;",")</f>
        <v>,</v>
      </c>
      <c r="H72" s="225" t="str">
        <f ca="1">IF(A72="!","",IF('$Data1'!AH74="W/occ",'$Data1'!AG74,"")&amp;",")</f>
        <v>,</v>
      </c>
      <c r="I72" s="225" t="str">
        <f ca="1">IF(A72="!","",'$Data1'!AI74)&amp;","</f>
        <v>,</v>
      </c>
      <c r="J72" s="225" t="str">
        <f t="shared" ref="J72:J135" ca="1" si="17">IF(A72="!","","0,")</f>
        <v>0,</v>
      </c>
      <c r="K72" s="225" t="str">
        <f t="shared" ref="K72:K135" ca="1" si="18">IF(A72="!","","0,")</f>
        <v>0,</v>
      </c>
      <c r="L72" s="225" t="str">
        <f t="shared" ref="L72:L135" ca="1" si="19">IF(A72="!","","0.18")</f>
        <v>0.18</v>
      </c>
      <c r="M72" s="225" t="str">
        <f t="shared" ref="M72:M135" ca="1" si="20">IF(A72="!","","Lights Meter,")</f>
        <v>Lights Meter,</v>
      </c>
      <c r="N72" s="226" t="str">
        <f t="shared" ref="N72:N135" ca="1" si="21">IF(A72="!","","No,")</f>
        <v>No,</v>
      </c>
      <c r="O72" s="227" t="str">
        <f t="shared" ca="1" si="14"/>
        <v>,</v>
      </c>
      <c r="P72" s="227" t="str">
        <f t="shared" ca="1" si="15"/>
        <v>;</v>
      </c>
      <c r="Q72" s="228"/>
    </row>
    <row r="73" spans="1:17" ht="15">
      <c r="A73" s="225" t="str">
        <f ca="1">IF('$Data1'!E75="","!","Lights,")</f>
        <v>Lights,</v>
      </c>
      <c r="B73" s="225" t="str">
        <f ca="1">IF(A73="!","",'$Data1'!E75&amp;"-Ltng,")</f>
        <v>1-Ltng,</v>
      </c>
      <c r="C73" s="225" t="str">
        <f ca="1">IF(A73="!","",'CSV-ZnSiz'!B73)</f>
        <v>1,</v>
      </c>
      <c r="D73" s="225" t="str">
        <f t="shared" ca="1" si="16"/>
        <v>ON ALWAYS,</v>
      </c>
      <c r="E73" s="225" t="str">
        <f ca="1">IF(A73="!","",IF('$Data1'!AH75="W/occ","Watts/Person,",IF('$Data1'!AH75="W/m2","Watts/Area,",IF('$Data1'!AH75="W","LightingLevel,",""))))</f>
        <v/>
      </c>
      <c r="F73" s="225" t="str">
        <f ca="1">IF(A73="!","",IF('$Data1'!AH75="W",'$Data1'!AG75,"")&amp;",")</f>
        <v>,</v>
      </c>
      <c r="G73" s="225" t="str">
        <f ca="1">IF(A73="!","",IF('$Data1'!AH75="W/m2",'$Data1'!AG75,"")&amp;",")</f>
        <v>,</v>
      </c>
      <c r="H73" s="225" t="str">
        <f ca="1">IF(A73="!","",IF('$Data1'!AH75="W/occ",'$Data1'!AG75,"")&amp;",")</f>
        <v>,</v>
      </c>
      <c r="I73" s="225" t="str">
        <f ca="1">IF(A73="!","",'$Data1'!AI75)&amp;","</f>
        <v>,</v>
      </c>
      <c r="J73" s="225" t="str">
        <f t="shared" ca="1" si="17"/>
        <v>0,</v>
      </c>
      <c r="K73" s="225" t="str">
        <f t="shared" ca="1" si="18"/>
        <v>0,</v>
      </c>
      <c r="L73" s="225" t="str">
        <f t="shared" ca="1" si="19"/>
        <v>0.18</v>
      </c>
      <c r="M73" s="225" t="str">
        <f t="shared" ca="1" si="20"/>
        <v>Lights Meter,</v>
      </c>
      <c r="N73" s="226" t="str">
        <f t="shared" ca="1" si="21"/>
        <v>No,</v>
      </c>
      <c r="O73" s="227" t="str">
        <f t="shared" ca="1" si="14"/>
        <v>,</v>
      </c>
      <c r="P73" s="227" t="str">
        <f t="shared" ca="1" si="15"/>
        <v>;</v>
      </c>
      <c r="Q73" s="228"/>
    </row>
    <row r="74" spans="1:17" ht="15">
      <c r="A74" s="225" t="str">
        <f ca="1">IF('$Data1'!E76="","!","Lights,")</f>
        <v>Lights,</v>
      </c>
      <c r="B74" s="225" t="str">
        <f ca="1">IF(A74="!","",'$Data1'!E76&amp;"-Ltng,")</f>
        <v>1-Ltng,</v>
      </c>
      <c r="C74" s="225" t="str">
        <f ca="1">IF(A74="!","",'CSV-ZnSiz'!B74)</f>
        <v>1,</v>
      </c>
      <c r="D74" s="225" t="str">
        <f t="shared" ca="1" si="16"/>
        <v>ON ALWAYS,</v>
      </c>
      <c r="E74" s="225" t="str">
        <f ca="1">IF(A74="!","",IF('$Data1'!AH76="W/occ","Watts/Person,",IF('$Data1'!AH76="W/m2","Watts/Area,",IF('$Data1'!AH76="W","LightingLevel,",""))))</f>
        <v/>
      </c>
      <c r="F74" s="225" t="str">
        <f ca="1">IF(A74="!","",IF('$Data1'!AH76="W",'$Data1'!AG76,"")&amp;",")</f>
        <v>,</v>
      </c>
      <c r="G74" s="225" t="str">
        <f ca="1">IF(A74="!","",IF('$Data1'!AH76="W/m2",'$Data1'!AG76,"")&amp;",")</f>
        <v>,</v>
      </c>
      <c r="H74" s="225" t="str">
        <f ca="1">IF(A74="!","",IF('$Data1'!AH76="W/occ",'$Data1'!AG76,"")&amp;",")</f>
        <v>,</v>
      </c>
      <c r="I74" s="225" t="str">
        <f ca="1">IF(A74="!","",'$Data1'!AI76)&amp;","</f>
        <v>,</v>
      </c>
      <c r="J74" s="225" t="str">
        <f t="shared" ca="1" si="17"/>
        <v>0,</v>
      </c>
      <c r="K74" s="225" t="str">
        <f t="shared" ca="1" si="18"/>
        <v>0,</v>
      </c>
      <c r="L74" s="225" t="str">
        <f t="shared" ca="1" si="19"/>
        <v>0.18</v>
      </c>
      <c r="M74" s="225" t="str">
        <f t="shared" ca="1" si="20"/>
        <v>Lights Meter,</v>
      </c>
      <c r="N74" s="226" t="str">
        <f t="shared" ca="1" si="21"/>
        <v>No,</v>
      </c>
      <c r="O74" s="227" t="str">
        <f t="shared" ca="1" si="14"/>
        <v>,</v>
      </c>
      <c r="P74" s="227" t="str">
        <f t="shared" ca="1" si="15"/>
        <v>;</v>
      </c>
      <c r="Q74" s="228"/>
    </row>
    <row r="75" spans="1:17" ht="15">
      <c r="A75" s="225" t="str">
        <f ca="1">IF('$Data1'!E77="","!","Lights,")</f>
        <v>Lights,</v>
      </c>
      <c r="B75" s="225" t="str">
        <f ca="1">IF(A75="!","",'$Data1'!E77&amp;"-Ltng,")</f>
        <v>1-Ltng,</v>
      </c>
      <c r="C75" s="225" t="str">
        <f ca="1">IF(A75="!","",'CSV-ZnSiz'!B75)</f>
        <v>1,</v>
      </c>
      <c r="D75" s="225" t="str">
        <f t="shared" ca="1" si="16"/>
        <v>ON ALWAYS,</v>
      </c>
      <c r="E75" s="225" t="str">
        <f ca="1">IF(A75="!","",IF('$Data1'!AH77="W/occ","Watts/Person,",IF('$Data1'!AH77="W/m2","Watts/Area,",IF('$Data1'!AH77="W","LightingLevel,",""))))</f>
        <v/>
      </c>
      <c r="F75" s="225" t="str">
        <f ca="1">IF(A75="!","",IF('$Data1'!AH77="W",'$Data1'!AG77,"")&amp;",")</f>
        <v>,</v>
      </c>
      <c r="G75" s="225" t="str">
        <f ca="1">IF(A75="!","",IF('$Data1'!AH77="W/m2",'$Data1'!AG77,"")&amp;",")</f>
        <v>,</v>
      </c>
      <c r="H75" s="225" t="str">
        <f ca="1">IF(A75="!","",IF('$Data1'!AH77="W/occ",'$Data1'!AG77,"")&amp;",")</f>
        <v>,</v>
      </c>
      <c r="I75" s="225" t="str">
        <f ca="1">IF(A75="!","",'$Data1'!AI77)&amp;","</f>
        <v>,</v>
      </c>
      <c r="J75" s="225" t="str">
        <f t="shared" ca="1" si="17"/>
        <v>0,</v>
      </c>
      <c r="K75" s="225" t="str">
        <f t="shared" ca="1" si="18"/>
        <v>0,</v>
      </c>
      <c r="L75" s="225" t="str">
        <f t="shared" ca="1" si="19"/>
        <v>0.18</v>
      </c>
      <c r="M75" s="225" t="str">
        <f t="shared" ca="1" si="20"/>
        <v>Lights Meter,</v>
      </c>
      <c r="N75" s="226" t="str">
        <f t="shared" ca="1" si="21"/>
        <v>No,</v>
      </c>
      <c r="O75" s="227" t="str">
        <f t="shared" ca="1" si="14"/>
        <v>,</v>
      </c>
      <c r="P75" s="227" t="str">
        <f t="shared" ca="1" si="15"/>
        <v>;</v>
      </c>
      <c r="Q75" s="228"/>
    </row>
    <row r="76" spans="1:17" ht="15">
      <c r="A76" s="225" t="str">
        <f ca="1">IF('$Data1'!E78="","!","Lights,")</f>
        <v>Lights,</v>
      </c>
      <c r="B76" s="225" t="str">
        <f ca="1">IF(A76="!","",'$Data1'!E78&amp;"-Ltng,")</f>
        <v>1-Ltng,</v>
      </c>
      <c r="C76" s="225" t="str">
        <f ca="1">IF(A76="!","",'CSV-ZnSiz'!B76)</f>
        <v>1,</v>
      </c>
      <c r="D76" s="225" t="str">
        <f t="shared" ca="1" si="16"/>
        <v>ON ALWAYS,</v>
      </c>
      <c r="E76" s="225" t="str">
        <f ca="1">IF(A76="!","",IF('$Data1'!AH78="W/occ","Watts/Person,",IF('$Data1'!AH78="W/m2","Watts/Area,",IF('$Data1'!AH78="W","LightingLevel,",""))))</f>
        <v/>
      </c>
      <c r="F76" s="225" t="str">
        <f ca="1">IF(A76="!","",IF('$Data1'!AH78="W",'$Data1'!AG78,"")&amp;",")</f>
        <v>,</v>
      </c>
      <c r="G76" s="225" t="str">
        <f ca="1">IF(A76="!","",IF('$Data1'!AH78="W/m2",'$Data1'!AG78,"")&amp;",")</f>
        <v>,</v>
      </c>
      <c r="H76" s="225" t="str">
        <f ca="1">IF(A76="!","",IF('$Data1'!AH78="W/occ",'$Data1'!AG78,"")&amp;",")</f>
        <v>,</v>
      </c>
      <c r="I76" s="225" t="str">
        <f ca="1">IF(A76="!","",'$Data1'!AI78)&amp;","</f>
        <v>,</v>
      </c>
      <c r="J76" s="225" t="str">
        <f t="shared" ca="1" si="17"/>
        <v>0,</v>
      </c>
      <c r="K76" s="225" t="str">
        <f t="shared" ca="1" si="18"/>
        <v>0,</v>
      </c>
      <c r="L76" s="225" t="str">
        <f t="shared" ca="1" si="19"/>
        <v>0.18</v>
      </c>
      <c r="M76" s="225" t="str">
        <f t="shared" ca="1" si="20"/>
        <v>Lights Meter,</v>
      </c>
      <c r="N76" s="226" t="str">
        <f t="shared" ca="1" si="21"/>
        <v>No,</v>
      </c>
      <c r="O76" s="227" t="str">
        <f t="shared" ca="1" si="14"/>
        <v>,</v>
      </c>
      <c r="P76" s="227" t="str">
        <f t="shared" ca="1" si="15"/>
        <v>;</v>
      </c>
      <c r="Q76" s="228"/>
    </row>
    <row r="77" spans="1:17" ht="15">
      <c r="A77" s="225" t="str">
        <f ca="1">IF('$Data1'!E79="","!","Lights,")</f>
        <v>Lights,</v>
      </c>
      <c r="B77" s="225" t="str">
        <f ca="1">IF(A77="!","",'$Data1'!E79&amp;"-Ltng,")</f>
        <v>1-Ltng,</v>
      </c>
      <c r="C77" s="225" t="str">
        <f ca="1">IF(A77="!","",'CSV-ZnSiz'!B77)</f>
        <v>1,</v>
      </c>
      <c r="D77" s="225" t="str">
        <f t="shared" ca="1" si="16"/>
        <v>ON ALWAYS,</v>
      </c>
      <c r="E77" s="225" t="str">
        <f ca="1">IF(A77="!","",IF('$Data1'!AH79="W/occ","Watts/Person,",IF('$Data1'!AH79="W/m2","Watts/Area,",IF('$Data1'!AH79="W","LightingLevel,",""))))</f>
        <v/>
      </c>
      <c r="F77" s="225" t="str">
        <f ca="1">IF(A77="!","",IF('$Data1'!AH79="W",'$Data1'!AG79,"")&amp;",")</f>
        <v>,</v>
      </c>
      <c r="G77" s="225" t="str">
        <f ca="1">IF(A77="!","",IF('$Data1'!AH79="W/m2",'$Data1'!AG79,"")&amp;",")</f>
        <v>,</v>
      </c>
      <c r="H77" s="225" t="str">
        <f ca="1">IF(A77="!","",IF('$Data1'!AH79="W/occ",'$Data1'!AG79,"")&amp;",")</f>
        <v>,</v>
      </c>
      <c r="I77" s="225" t="str">
        <f ca="1">IF(A77="!","",'$Data1'!AI79)&amp;","</f>
        <v>,</v>
      </c>
      <c r="J77" s="225" t="str">
        <f t="shared" ca="1" si="17"/>
        <v>0,</v>
      </c>
      <c r="K77" s="225" t="str">
        <f t="shared" ca="1" si="18"/>
        <v>0,</v>
      </c>
      <c r="L77" s="225" t="str">
        <f t="shared" ca="1" si="19"/>
        <v>0.18</v>
      </c>
      <c r="M77" s="225" t="str">
        <f t="shared" ca="1" si="20"/>
        <v>Lights Meter,</v>
      </c>
      <c r="N77" s="226" t="str">
        <f t="shared" ca="1" si="21"/>
        <v>No,</v>
      </c>
      <c r="O77" s="227" t="str">
        <f t="shared" ca="1" si="14"/>
        <v>,</v>
      </c>
      <c r="P77" s="227" t="str">
        <f t="shared" ca="1" si="15"/>
        <v>;</v>
      </c>
      <c r="Q77" s="228"/>
    </row>
    <row r="78" spans="1:17" ht="15">
      <c r="A78" s="225" t="str">
        <f ca="1">IF('$Data1'!E80="","!","Lights,")</f>
        <v>Lights,</v>
      </c>
      <c r="B78" s="225" t="str">
        <f ca="1">IF(A78="!","",'$Data1'!E80&amp;"-Ltng,")</f>
        <v>1-Ltng,</v>
      </c>
      <c r="C78" s="225" t="str">
        <f ca="1">IF(A78="!","",'CSV-ZnSiz'!B78)</f>
        <v>1,</v>
      </c>
      <c r="D78" s="225" t="str">
        <f t="shared" ca="1" si="16"/>
        <v>ON ALWAYS,</v>
      </c>
      <c r="E78" s="225" t="str">
        <f ca="1">IF(A78="!","",IF('$Data1'!AH80="W/occ","Watts/Person,",IF('$Data1'!AH80="W/m2","Watts/Area,",IF('$Data1'!AH80="W","LightingLevel,",""))))</f>
        <v/>
      </c>
      <c r="F78" s="225" t="str">
        <f ca="1">IF(A78="!","",IF('$Data1'!AH80="W",'$Data1'!AG80,"")&amp;",")</f>
        <v>,</v>
      </c>
      <c r="G78" s="225" t="str">
        <f ca="1">IF(A78="!","",IF('$Data1'!AH80="W/m2",'$Data1'!AG80,"")&amp;",")</f>
        <v>,</v>
      </c>
      <c r="H78" s="225" t="str">
        <f ca="1">IF(A78="!","",IF('$Data1'!AH80="W/occ",'$Data1'!AG80,"")&amp;",")</f>
        <v>,</v>
      </c>
      <c r="I78" s="225" t="str">
        <f ca="1">IF(A78="!","",'$Data1'!AI80)&amp;","</f>
        <v>,</v>
      </c>
      <c r="J78" s="225" t="str">
        <f t="shared" ca="1" si="17"/>
        <v>0,</v>
      </c>
      <c r="K78" s="225" t="str">
        <f t="shared" ca="1" si="18"/>
        <v>0,</v>
      </c>
      <c r="L78" s="225" t="str">
        <f t="shared" ca="1" si="19"/>
        <v>0.18</v>
      </c>
      <c r="M78" s="225" t="str">
        <f t="shared" ca="1" si="20"/>
        <v>Lights Meter,</v>
      </c>
      <c r="N78" s="226" t="str">
        <f t="shared" ca="1" si="21"/>
        <v>No,</v>
      </c>
      <c r="O78" s="227" t="str">
        <f t="shared" ca="1" si="14"/>
        <v>,</v>
      </c>
      <c r="P78" s="227" t="str">
        <f t="shared" ca="1" si="15"/>
        <v>;</v>
      </c>
      <c r="Q78" s="228"/>
    </row>
    <row r="79" spans="1:17" ht="15">
      <c r="A79" s="225" t="str">
        <f ca="1">IF('$Data1'!E81="","!","Lights,")</f>
        <v>Lights,</v>
      </c>
      <c r="B79" s="225" t="str">
        <f ca="1">IF(A79="!","",'$Data1'!E81&amp;"-Ltng,")</f>
        <v>1-Ltng,</v>
      </c>
      <c r="C79" s="225" t="str">
        <f ca="1">IF(A79="!","",'CSV-ZnSiz'!B79)</f>
        <v>1,</v>
      </c>
      <c r="D79" s="225" t="str">
        <f t="shared" ca="1" si="16"/>
        <v>ON ALWAYS,</v>
      </c>
      <c r="E79" s="225" t="str">
        <f ca="1">IF(A79="!","",IF('$Data1'!AH81="W/occ","Watts/Person,",IF('$Data1'!AH81="W/m2","Watts/Area,",IF('$Data1'!AH81="W","LightingLevel,",""))))</f>
        <v/>
      </c>
      <c r="F79" s="225" t="str">
        <f ca="1">IF(A79="!","",IF('$Data1'!AH81="W",'$Data1'!AG81,"")&amp;",")</f>
        <v>,</v>
      </c>
      <c r="G79" s="225" t="str">
        <f ca="1">IF(A79="!","",IF('$Data1'!AH81="W/m2",'$Data1'!AG81,"")&amp;",")</f>
        <v>,</v>
      </c>
      <c r="H79" s="225" t="str">
        <f ca="1">IF(A79="!","",IF('$Data1'!AH81="W/occ",'$Data1'!AG81,"")&amp;",")</f>
        <v>,</v>
      </c>
      <c r="I79" s="225" t="str">
        <f ca="1">IF(A79="!","",'$Data1'!AI81)&amp;","</f>
        <v>,</v>
      </c>
      <c r="J79" s="225" t="str">
        <f t="shared" ca="1" si="17"/>
        <v>0,</v>
      </c>
      <c r="K79" s="225" t="str">
        <f t="shared" ca="1" si="18"/>
        <v>0,</v>
      </c>
      <c r="L79" s="225" t="str">
        <f t="shared" ca="1" si="19"/>
        <v>0.18</v>
      </c>
      <c r="M79" s="225" t="str">
        <f t="shared" ca="1" si="20"/>
        <v>Lights Meter,</v>
      </c>
      <c r="N79" s="226" t="str">
        <f t="shared" ca="1" si="21"/>
        <v>No,</v>
      </c>
      <c r="O79" s="227" t="str">
        <f t="shared" ca="1" si="14"/>
        <v>,</v>
      </c>
      <c r="P79" s="227" t="str">
        <f t="shared" ca="1" si="15"/>
        <v>;</v>
      </c>
      <c r="Q79" s="228"/>
    </row>
    <row r="80" spans="1:17" ht="15">
      <c r="A80" s="225" t="str">
        <f ca="1">IF('$Data1'!E82="","!","Lights,")</f>
        <v>Lights,</v>
      </c>
      <c r="B80" s="225" t="str">
        <f ca="1">IF(A80="!","",'$Data1'!E82&amp;"-Ltng,")</f>
        <v>1-Ltng,</v>
      </c>
      <c r="C80" s="225" t="str">
        <f ca="1">IF(A80="!","",'CSV-ZnSiz'!B80)</f>
        <v>1,</v>
      </c>
      <c r="D80" s="225" t="str">
        <f t="shared" ca="1" si="16"/>
        <v>ON ALWAYS,</v>
      </c>
      <c r="E80" s="225" t="str">
        <f ca="1">IF(A80="!","",IF('$Data1'!AH82="W/occ","Watts/Person,",IF('$Data1'!AH82="W/m2","Watts/Area,",IF('$Data1'!AH82="W","LightingLevel,",""))))</f>
        <v/>
      </c>
      <c r="F80" s="225" t="str">
        <f ca="1">IF(A80="!","",IF('$Data1'!AH82="W",'$Data1'!AG82,"")&amp;",")</f>
        <v>,</v>
      </c>
      <c r="G80" s="225" t="str">
        <f ca="1">IF(A80="!","",IF('$Data1'!AH82="W/m2",'$Data1'!AG82,"")&amp;",")</f>
        <v>,</v>
      </c>
      <c r="H80" s="225" t="str">
        <f ca="1">IF(A80="!","",IF('$Data1'!AH82="W/occ",'$Data1'!AG82,"")&amp;",")</f>
        <v>,</v>
      </c>
      <c r="I80" s="225" t="str">
        <f ca="1">IF(A80="!","",'$Data1'!AI82)&amp;","</f>
        <v>,</v>
      </c>
      <c r="J80" s="225" t="str">
        <f t="shared" ca="1" si="17"/>
        <v>0,</v>
      </c>
      <c r="K80" s="225" t="str">
        <f t="shared" ca="1" si="18"/>
        <v>0,</v>
      </c>
      <c r="L80" s="225" t="str">
        <f t="shared" ca="1" si="19"/>
        <v>0.18</v>
      </c>
      <c r="M80" s="225" t="str">
        <f t="shared" ca="1" si="20"/>
        <v>Lights Meter,</v>
      </c>
      <c r="N80" s="226" t="str">
        <f t="shared" ca="1" si="21"/>
        <v>No,</v>
      </c>
      <c r="O80" s="227" t="str">
        <f t="shared" ca="1" si="14"/>
        <v>,</v>
      </c>
      <c r="P80" s="227" t="str">
        <f t="shared" ca="1" si="15"/>
        <v>;</v>
      </c>
      <c r="Q80" s="228"/>
    </row>
    <row r="81" spans="1:18" ht="15">
      <c r="A81" s="225" t="str">
        <f ca="1">IF('$Data1'!E83="","!","Lights,")</f>
        <v>Lights,</v>
      </c>
      <c r="B81" s="225" t="str">
        <f ca="1">IF(A81="!","",'$Data1'!E83&amp;"-Ltng,")</f>
        <v>1-Ltng,</v>
      </c>
      <c r="C81" s="225" t="str">
        <f ca="1">IF(A81="!","",'CSV-ZnSiz'!B81)</f>
        <v>1,</v>
      </c>
      <c r="D81" s="225" t="str">
        <f t="shared" ca="1" si="16"/>
        <v>ON ALWAYS,</v>
      </c>
      <c r="E81" s="225" t="str">
        <f ca="1">IF(A81="!","",IF('$Data1'!AH83="W/occ","Watts/Person,",IF('$Data1'!AH83="W/m2","Watts/Area,",IF('$Data1'!AH83="W","LightingLevel,",""))))</f>
        <v/>
      </c>
      <c r="F81" s="225" t="str">
        <f ca="1">IF(A81="!","",IF('$Data1'!AH83="W",'$Data1'!AG83,"")&amp;",")</f>
        <v>,</v>
      </c>
      <c r="G81" s="225" t="str">
        <f ca="1">IF(A81="!","",IF('$Data1'!AH83="W/m2",'$Data1'!AG83,"")&amp;",")</f>
        <v>,</v>
      </c>
      <c r="H81" s="225" t="str">
        <f ca="1">IF(A81="!","",IF('$Data1'!AH83="W/occ",'$Data1'!AG83,"")&amp;",")</f>
        <v>,</v>
      </c>
      <c r="I81" s="225" t="str">
        <f ca="1">IF(A81="!","",'$Data1'!AI83)&amp;","</f>
        <v>,</v>
      </c>
      <c r="J81" s="225" t="str">
        <f t="shared" ca="1" si="17"/>
        <v>0,</v>
      </c>
      <c r="K81" s="225" t="str">
        <f t="shared" ca="1" si="18"/>
        <v>0,</v>
      </c>
      <c r="L81" s="225" t="str">
        <f t="shared" ca="1" si="19"/>
        <v>0.18</v>
      </c>
      <c r="M81" s="225" t="str">
        <f t="shared" ca="1" si="20"/>
        <v>Lights Meter,</v>
      </c>
      <c r="N81" s="226" t="str">
        <f t="shared" ca="1" si="21"/>
        <v>No,</v>
      </c>
      <c r="O81" s="227" t="str">
        <f t="shared" ca="1" si="14"/>
        <v>,</v>
      </c>
      <c r="P81" s="227" t="str">
        <f t="shared" ca="1" si="15"/>
        <v>;</v>
      </c>
      <c r="Q81" s="228"/>
    </row>
    <row r="82" spans="1:18" ht="15">
      <c r="A82" s="225" t="str">
        <f ca="1">IF('$Data1'!E84="","!","Lights,")</f>
        <v>Lights,</v>
      </c>
      <c r="B82" s="225" t="str">
        <f ca="1">IF(A82="!","",'$Data1'!E84&amp;"-Ltng,")</f>
        <v>1-Ltng,</v>
      </c>
      <c r="C82" s="225" t="str">
        <f ca="1">IF(A82="!","",'CSV-ZnSiz'!B82)</f>
        <v>1,</v>
      </c>
      <c r="D82" s="225" t="str">
        <f t="shared" ca="1" si="16"/>
        <v>ON ALWAYS,</v>
      </c>
      <c r="E82" s="225" t="str">
        <f ca="1">IF(A82="!","",IF('$Data1'!AH84="W/occ","Watts/Person,",IF('$Data1'!AH84="W/m2","Watts/Area,",IF('$Data1'!AH84="W","LightingLevel,",""))))</f>
        <v/>
      </c>
      <c r="F82" s="225" t="str">
        <f ca="1">IF(A82="!","",IF('$Data1'!AH84="W",'$Data1'!AG84,"")&amp;",")</f>
        <v>,</v>
      </c>
      <c r="G82" s="225" t="str">
        <f ca="1">IF(A82="!","",IF('$Data1'!AH84="W/m2",'$Data1'!AG84,"")&amp;",")</f>
        <v>,</v>
      </c>
      <c r="H82" s="225" t="str">
        <f ca="1">IF(A82="!","",IF('$Data1'!AH84="W/occ",'$Data1'!AG84,"")&amp;",")</f>
        <v>,</v>
      </c>
      <c r="I82" s="225" t="str">
        <f ca="1">IF(A82="!","",'$Data1'!AI84)&amp;","</f>
        <v>,</v>
      </c>
      <c r="J82" s="225" t="str">
        <f t="shared" ca="1" si="17"/>
        <v>0,</v>
      </c>
      <c r="K82" s="225" t="str">
        <f t="shared" ca="1" si="18"/>
        <v>0,</v>
      </c>
      <c r="L82" s="225" t="str">
        <f t="shared" ca="1" si="19"/>
        <v>0.18</v>
      </c>
      <c r="M82" s="225" t="str">
        <f t="shared" ca="1" si="20"/>
        <v>Lights Meter,</v>
      </c>
      <c r="N82" s="226" t="str">
        <f t="shared" ca="1" si="21"/>
        <v>No,</v>
      </c>
      <c r="O82" s="227" t="str">
        <f t="shared" ca="1" si="14"/>
        <v>,</v>
      </c>
      <c r="P82" s="227" t="str">
        <f t="shared" ca="1" si="15"/>
        <v>;</v>
      </c>
      <c r="Q82" s="228"/>
    </row>
    <row r="83" spans="1:18" ht="15">
      <c r="A83" s="225" t="str">
        <f ca="1">IF('$Data1'!E85="","!","Lights,")</f>
        <v>Lights,</v>
      </c>
      <c r="B83" s="225" t="str">
        <f ca="1">IF(A83="!","",'$Data1'!E85&amp;"-Ltng,")</f>
        <v>1-Ltng,</v>
      </c>
      <c r="C83" s="225" t="str">
        <f ca="1">IF(A83="!","",'CSV-ZnSiz'!B83)</f>
        <v>1,</v>
      </c>
      <c r="D83" s="225" t="str">
        <f t="shared" ca="1" si="16"/>
        <v>ON ALWAYS,</v>
      </c>
      <c r="E83" s="225" t="str">
        <f ca="1">IF(A83="!","",IF('$Data1'!AH85="W/occ","Watts/Person,",IF('$Data1'!AH85="W/m2","Watts/Area,",IF('$Data1'!AH85="W","LightingLevel,",""))))</f>
        <v/>
      </c>
      <c r="F83" s="225" t="str">
        <f ca="1">IF(A83="!","",IF('$Data1'!AH85="W",'$Data1'!AG85,"")&amp;",")</f>
        <v>,</v>
      </c>
      <c r="G83" s="225" t="str">
        <f ca="1">IF(A83="!","",IF('$Data1'!AH85="W/m2",'$Data1'!AG85,"")&amp;",")</f>
        <v>,</v>
      </c>
      <c r="H83" s="225" t="str">
        <f ca="1">IF(A83="!","",IF('$Data1'!AH85="W/occ",'$Data1'!AG85,"")&amp;",")</f>
        <v>,</v>
      </c>
      <c r="I83" s="225" t="str">
        <f ca="1">IF(A83="!","",'$Data1'!AI85)&amp;","</f>
        <v>,</v>
      </c>
      <c r="J83" s="225" t="str">
        <f t="shared" ca="1" si="17"/>
        <v>0,</v>
      </c>
      <c r="K83" s="225" t="str">
        <f t="shared" ca="1" si="18"/>
        <v>0,</v>
      </c>
      <c r="L83" s="225" t="str">
        <f t="shared" ca="1" si="19"/>
        <v>0.18</v>
      </c>
      <c r="M83" s="225" t="str">
        <f t="shared" ca="1" si="20"/>
        <v>Lights Meter,</v>
      </c>
      <c r="N83" s="226" t="str">
        <f t="shared" ca="1" si="21"/>
        <v>No,</v>
      </c>
      <c r="O83" s="227" t="str">
        <f t="shared" ca="1" si="14"/>
        <v>,</v>
      </c>
      <c r="P83" s="227" t="str">
        <f t="shared" ca="1" si="15"/>
        <v>;</v>
      </c>
      <c r="Q83" s="228"/>
    </row>
    <row r="84" spans="1:18" ht="15">
      <c r="A84" s="225" t="str">
        <f ca="1">IF('$Data1'!E86="","!","Lights,")</f>
        <v>Lights,</v>
      </c>
      <c r="B84" s="225" t="str">
        <f ca="1">IF(A84="!","",'$Data1'!E86&amp;"-Ltng,")</f>
        <v>1-Ltng,</v>
      </c>
      <c r="C84" s="225" t="str">
        <f ca="1">IF(A84="!","",'CSV-ZnSiz'!B84)</f>
        <v>1,</v>
      </c>
      <c r="D84" s="225" t="str">
        <f t="shared" ca="1" si="16"/>
        <v>ON ALWAYS,</v>
      </c>
      <c r="E84" s="225" t="str">
        <f ca="1">IF(A84="!","",IF('$Data1'!AH86="W/occ","Watts/Person,",IF('$Data1'!AH86="W/m2","Watts/Area,",IF('$Data1'!AH86="W","LightingLevel,",""))))</f>
        <v/>
      </c>
      <c r="F84" s="225" t="str">
        <f ca="1">IF(A84="!","",IF('$Data1'!AH86="W",'$Data1'!AG86,"")&amp;",")</f>
        <v>,</v>
      </c>
      <c r="G84" s="225" t="str">
        <f ca="1">IF(A84="!","",IF('$Data1'!AH86="W/m2",'$Data1'!AG86,"")&amp;",")</f>
        <v>,</v>
      </c>
      <c r="H84" s="225" t="str">
        <f ca="1">IF(A84="!","",IF('$Data1'!AH86="W/occ",'$Data1'!AG86,"")&amp;",")</f>
        <v>,</v>
      </c>
      <c r="I84" s="225" t="str">
        <f ca="1">IF(A84="!","",'$Data1'!AI86)&amp;","</f>
        <v>,</v>
      </c>
      <c r="J84" s="225" t="str">
        <f t="shared" ca="1" si="17"/>
        <v>0,</v>
      </c>
      <c r="K84" s="225" t="str">
        <f t="shared" ca="1" si="18"/>
        <v>0,</v>
      </c>
      <c r="L84" s="225" t="str">
        <f t="shared" ca="1" si="19"/>
        <v>0.18</v>
      </c>
      <c r="M84" s="225" t="str">
        <f t="shared" ca="1" si="20"/>
        <v>Lights Meter,</v>
      </c>
      <c r="N84" s="226" t="str">
        <f t="shared" ca="1" si="21"/>
        <v>No,</v>
      </c>
      <c r="O84" s="227" t="str">
        <f t="shared" ca="1" si="14"/>
        <v>,</v>
      </c>
      <c r="P84" s="227" t="str">
        <f t="shared" ca="1" si="15"/>
        <v>;</v>
      </c>
      <c r="Q84" s="228"/>
    </row>
    <row r="85" spans="1:18" ht="15">
      <c r="A85" s="225" t="str">
        <f ca="1">IF('$Data1'!E87="","!","Lights,")</f>
        <v>Lights,</v>
      </c>
      <c r="B85" s="225" t="str">
        <f ca="1">IF(A85="!","",'$Data1'!E87&amp;"-Ltng,")</f>
        <v>1-Ltng,</v>
      </c>
      <c r="C85" s="225" t="str">
        <f ca="1">IF(A85="!","",'CSV-ZnSiz'!B85)</f>
        <v>1,</v>
      </c>
      <c r="D85" s="225" t="str">
        <f t="shared" ca="1" si="16"/>
        <v>ON ALWAYS,</v>
      </c>
      <c r="E85" s="225" t="str">
        <f ca="1">IF(A85="!","",IF('$Data1'!AH87="W/occ","Watts/Person,",IF('$Data1'!AH87="W/m2","Watts/Area,",IF('$Data1'!AH87="W","LightingLevel,",""))))</f>
        <v/>
      </c>
      <c r="F85" s="225" t="str">
        <f ca="1">IF(A85="!","",IF('$Data1'!AH87="W",'$Data1'!AG87,"")&amp;",")</f>
        <v>,</v>
      </c>
      <c r="G85" s="225" t="str">
        <f ca="1">IF(A85="!","",IF('$Data1'!AH87="W/m2",'$Data1'!AG87,"")&amp;",")</f>
        <v>,</v>
      </c>
      <c r="H85" s="225" t="str">
        <f ca="1">IF(A85="!","",IF('$Data1'!AH87="W/occ",'$Data1'!AG87,"")&amp;",")</f>
        <v>,</v>
      </c>
      <c r="I85" s="225" t="str">
        <f ca="1">IF(A85="!","",'$Data1'!AI87)&amp;","</f>
        <v>,</v>
      </c>
      <c r="J85" s="225" t="str">
        <f t="shared" ca="1" si="17"/>
        <v>0,</v>
      </c>
      <c r="K85" s="225" t="str">
        <f t="shared" ca="1" si="18"/>
        <v>0,</v>
      </c>
      <c r="L85" s="225" t="str">
        <f t="shared" ca="1" si="19"/>
        <v>0.18</v>
      </c>
      <c r="M85" s="225" t="str">
        <f t="shared" ca="1" si="20"/>
        <v>Lights Meter,</v>
      </c>
      <c r="N85" s="226" t="str">
        <f t="shared" ca="1" si="21"/>
        <v>No,</v>
      </c>
      <c r="O85" s="227" t="str">
        <f t="shared" ca="1" si="14"/>
        <v>,</v>
      </c>
      <c r="P85" s="227" t="str">
        <f t="shared" ca="1" si="15"/>
        <v>;</v>
      </c>
      <c r="Q85" s="228"/>
    </row>
    <row r="86" spans="1:18" ht="15">
      <c r="A86" s="225" t="str">
        <f ca="1">IF('$Data1'!E88="","!","Lights,")</f>
        <v>Lights,</v>
      </c>
      <c r="B86" s="225" t="str">
        <f ca="1">IF(A86="!","",'$Data1'!E88&amp;"-Ltng,")</f>
        <v>1-Ltng,</v>
      </c>
      <c r="C86" s="225" t="str">
        <f ca="1">IF(A86="!","",'CSV-ZnSiz'!B86)</f>
        <v>1,</v>
      </c>
      <c r="D86" s="225" t="str">
        <f t="shared" ca="1" si="16"/>
        <v>ON ALWAYS,</v>
      </c>
      <c r="E86" s="225" t="str">
        <f ca="1">IF(A86="!","",IF('$Data1'!AH88="W/occ","Watts/Person,",IF('$Data1'!AH88="W/m2","Watts/Area,",IF('$Data1'!AH88="W","LightingLevel,",""))))</f>
        <v/>
      </c>
      <c r="F86" s="225" t="str">
        <f ca="1">IF(A86="!","",IF('$Data1'!AH88="W",'$Data1'!AG88,"")&amp;",")</f>
        <v>,</v>
      </c>
      <c r="G86" s="225" t="str">
        <f ca="1">IF(A86="!","",IF('$Data1'!AH88="W/m2",'$Data1'!AG88,"")&amp;",")</f>
        <v>,</v>
      </c>
      <c r="H86" s="225" t="str">
        <f ca="1">IF(A86="!","",IF('$Data1'!AH88="W/occ",'$Data1'!AG88,"")&amp;",")</f>
        <v>,</v>
      </c>
      <c r="I86" s="225" t="str">
        <f ca="1">IF(A86="!","",'$Data1'!AI88)&amp;","</f>
        <v>,</v>
      </c>
      <c r="J86" s="225" t="str">
        <f t="shared" ca="1" si="17"/>
        <v>0,</v>
      </c>
      <c r="K86" s="225" t="str">
        <f t="shared" ca="1" si="18"/>
        <v>0,</v>
      </c>
      <c r="L86" s="225" t="str">
        <f t="shared" ca="1" si="19"/>
        <v>0.18</v>
      </c>
      <c r="M86" s="225" t="str">
        <f t="shared" ca="1" si="20"/>
        <v>Lights Meter,</v>
      </c>
      <c r="N86" s="226" t="str">
        <f t="shared" ca="1" si="21"/>
        <v>No,</v>
      </c>
      <c r="O86" s="227" t="str">
        <f t="shared" ca="1" si="14"/>
        <v>,</v>
      </c>
      <c r="P86" s="227" t="str">
        <f t="shared" ca="1" si="15"/>
        <v>;</v>
      </c>
      <c r="Q86" s="228"/>
      <c r="R86" s="228"/>
    </row>
    <row r="87" spans="1:18" ht="15">
      <c r="A87" s="225" t="str">
        <f ca="1">IF('$Data1'!E89="","!","Lights,")</f>
        <v>Lights,</v>
      </c>
      <c r="B87" s="225" t="str">
        <f ca="1">IF(A87="!","",'$Data1'!E89&amp;"-Ltng,")</f>
        <v>1-Ltng,</v>
      </c>
      <c r="C87" s="225" t="str">
        <f ca="1">IF(A87="!","",'CSV-ZnSiz'!B87)</f>
        <v>1,</v>
      </c>
      <c r="D87" s="225" t="str">
        <f t="shared" ca="1" si="16"/>
        <v>ON ALWAYS,</v>
      </c>
      <c r="E87" s="225" t="str">
        <f ca="1">IF(A87="!","",IF('$Data1'!AH89="W/occ","Watts/Person,",IF('$Data1'!AH89="W/m2","Watts/Area,",IF('$Data1'!AH89="W","LightingLevel,",""))))</f>
        <v/>
      </c>
      <c r="F87" s="225" t="str">
        <f ca="1">IF(A87="!","",IF('$Data1'!AH89="W",'$Data1'!AG89,"")&amp;",")</f>
        <v>,</v>
      </c>
      <c r="G87" s="225" t="str">
        <f ca="1">IF(A87="!","",IF('$Data1'!AH89="W/m2",'$Data1'!AG89,"")&amp;",")</f>
        <v>,</v>
      </c>
      <c r="H87" s="225" t="str">
        <f ca="1">IF(A87="!","",IF('$Data1'!AH89="W/occ",'$Data1'!AG89,"")&amp;",")</f>
        <v>,</v>
      </c>
      <c r="I87" s="225" t="str">
        <f ca="1">IF(A87="!","",'$Data1'!AI89)&amp;","</f>
        <v>,</v>
      </c>
      <c r="J87" s="225" t="str">
        <f t="shared" ca="1" si="17"/>
        <v>0,</v>
      </c>
      <c r="K87" s="225" t="str">
        <f t="shared" ca="1" si="18"/>
        <v>0,</v>
      </c>
      <c r="L87" s="225" t="str">
        <f t="shared" ca="1" si="19"/>
        <v>0.18</v>
      </c>
      <c r="M87" s="225" t="str">
        <f t="shared" ca="1" si="20"/>
        <v>Lights Meter,</v>
      </c>
      <c r="N87" s="226" t="str">
        <f t="shared" ca="1" si="21"/>
        <v>No,</v>
      </c>
      <c r="O87" s="227" t="str">
        <f t="shared" ca="1" si="14"/>
        <v>,</v>
      </c>
      <c r="P87" s="227" t="str">
        <f t="shared" ca="1" si="15"/>
        <v>;</v>
      </c>
      <c r="Q87" s="228"/>
      <c r="R87" s="228"/>
    </row>
    <row r="88" spans="1:18" ht="15">
      <c r="A88" s="225" t="str">
        <f ca="1">IF('$Data1'!E90="","!","Lights,")</f>
        <v>Lights,</v>
      </c>
      <c r="B88" s="225" t="str">
        <f ca="1">IF(A88="!","",'$Data1'!E90&amp;"-Ltng,")</f>
        <v>1-Ltng,</v>
      </c>
      <c r="C88" s="225" t="str">
        <f ca="1">IF(A88="!","",'CSV-ZnSiz'!B88)</f>
        <v>1,</v>
      </c>
      <c r="D88" s="225" t="str">
        <f t="shared" ca="1" si="16"/>
        <v>ON ALWAYS,</v>
      </c>
      <c r="E88" s="225" t="str">
        <f ca="1">IF(A88="!","",IF('$Data1'!AH90="W/occ","Watts/Person,",IF('$Data1'!AH90="W/m2","Watts/Area,",IF('$Data1'!AH90="W","LightingLevel,",""))))</f>
        <v/>
      </c>
      <c r="F88" s="225" t="str">
        <f ca="1">IF(A88="!","",IF('$Data1'!AH90="W",'$Data1'!AG90,"")&amp;",")</f>
        <v>,</v>
      </c>
      <c r="G88" s="225" t="str">
        <f ca="1">IF(A88="!","",IF('$Data1'!AH90="W/m2",'$Data1'!AG90,"")&amp;",")</f>
        <v>,</v>
      </c>
      <c r="H88" s="225" t="str">
        <f ca="1">IF(A88="!","",IF('$Data1'!AH90="W/occ",'$Data1'!AG90,"")&amp;",")</f>
        <v>,</v>
      </c>
      <c r="I88" s="225" t="str">
        <f ca="1">IF(A88="!","",'$Data1'!AI90)&amp;","</f>
        <v>,</v>
      </c>
      <c r="J88" s="225" t="str">
        <f t="shared" ca="1" si="17"/>
        <v>0,</v>
      </c>
      <c r="K88" s="225" t="str">
        <f t="shared" ca="1" si="18"/>
        <v>0,</v>
      </c>
      <c r="L88" s="225" t="str">
        <f t="shared" ca="1" si="19"/>
        <v>0.18</v>
      </c>
      <c r="M88" s="225" t="str">
        <f t="shared" ca="1" si="20"/>
        <v>Lights Meter,</v>
      </c>
      <c r="N88" s="226" t="str">
        <f t="shared" ca="1" si="21"/>
        <v>No,</v>
      </c>
      <c r="O88" s="227" t="str">
        <f t="shared" ca="1" si="14"/>
        <v>,</v>
      </c>
      <c r="P88" s="227" t="str">
        <f t="shared" ca="1" si="15"/>
        <v>;</v>
      </c>
      <c r="Q88" s="228"/>
      <c r="R88" s="228"/>
    </row>
    <row r="89" spans="1:18" ht="15">
      <c r="A89" s="225" t="str">
        <f ca="1">IF('$Data1'!E91="","!","Lights,")</f>
        <v>Lights,</v>
      </c>
      <c r="B89" s="225" t="str">
        <f ca="1">IF(A89="!","",'$Data1'!E91&amp;"-Ltng,")</f>
        <v>1-Ltng,</v>
      </c>
      <c r="C89" s="225" t="str">
        <f ca="1">IF(A89="!","",'CSV-ZnSiz'!B89)</f>
        <v>1,</v>
      </c>
      <c r="D89" s="225" t="str">
        <f t="shared" ca="1" si="16"/>
        <v>ON ALWAYS,</v>
      </c>
      <c r="E89" s="225" t="str">
        <f ca="1">IF(A89="!","",IF('$Data1'!AH91="W/occ","Watts/Person,",IF('$Data1'!AH91="W/m2","Watts/Area,",IF('$Data1'!AH91="W","LightingLevel,",""))))</f>
        <v/>
      </c>
      <c r="F89" s="225" t="str">
        <f ca="1">IF(A89="!","",IF('$Data1'!AH91="W",'$Data1'!AG91,"")&amp;",")</f>
        <v>,</v>
      </c>
      <c r="G89" s="225" t="str">
        <f ca="1">IF(A89="!","",IF('$Data1'!AH91="W/m2",'$Data1'!AG91,"")&amp;",")</f>
        <v>,</v>
      </c>
      <c r="H89" s="225" t="str">
        <f ca="1">IF(A89="!","",IF('$Data1'!AH91="W/occ",'$Data1'!AG91,"")&amp;",")</f>
        <v>,</v>
      </c>
      <c r="I89" s="225" t="str">
        <f ca="1">IF(A89="!","",'$Data1'!AI91)&amp;","</f>
        <v>,</v>
      </c>
      <c r="J89" s="225" t="str">
        <f t="shared" ca="1" si="17"/>
        <v>0,</v>
      </c>
      <c r="K89" s="225" t="str">
        <f t="shared" ca="1" si="18"/>
        <v>0,</v>
      </c>
      <c r="L89" s="225" t="str">
        <f t="shared" ca="1" si="19"/>
        <v>0.18</v>
      </c>
      <c r="M89" s="225" t="str">
        <f t="shared" ca="1" si="20"/>
        <v>Lights Meter,</v>
      </c>
      <c r="N89" s="226" t="str">
        <f t="shared" ca="1" si="21"/>
        <v>No,</v>
      </c>
      <c r="O89" s="227" t="str">
        <f t="shared" ca="1" si="14"/>
        <v>,</v>
      </c>
      <c r="P89" s="227" t="str">
        <f t="shared" ca="1" si="15"/>
        <v>;</v>
      </c>
      <c r="Q89" s="228"/>
      <c r="R89" s="228"/>
    </row>
    <row r="90" spans="1:18" ht="15">
      <c r="A90" s="225" t="str">
        <f ca="1">IF('$Data1'!E92="","!","Lights,")</f>
        <v>Lights,</v>
      </c>
      <c r="B90" s="225" t="str">
        <f ca="1">IF(A90="!","",'$Data1'!E92&amp;"-Ltng,")</f>
        <v>1-Ltng,</v>
      </c>
      <c r="C90" s="225" t="str">
        <f ca="1">IF(A90="!","",'CSV-ZnSiz'!B90)</f>
        <v>1,</v>
      </c>
      <c r="D90" s="225" t="str">
        <f t="shared" ca="1" si="16"/>
        <v>ON ALWAYS,</v>
      </c>
      <c r="E90" s="225" t="str">
        <f ca="1">IF(A90="!","",IF('$Data1'!AH92="W/occ","Watts/Person,",IF('$Data1'!AH92="W/m2","Watts/Area,",IF('$Data1'!AH92="W","LightingLevel,",""))))</f>
        <v/>
      </c>
      <c r="F90" s="225" t="str">
        <f ca="1">IF(A90="!","",IF('$Data1'!AH92="W",'$Data1'!AG92,"")&amp;",")</f>
        <v>,</v>
      </c>
      <c r="G90" s="225" t="str">
        <f ca="1">IF(A90="!","",IF('$Data1'!AH92="W/m2",'$Data1'!AG92,"")&amp;",")</f>
        <v>,</v>
      </c>
      <c r="H90" s="225" t="str">
        <f ca="1">IF(A90="!","",IF('$Data1'!AH92="W/occ",'$Data1'!AG92,"")&amp;",")</f>
        <v>,</v>
      </c>
      <c r="I90" s="225" t="str">
        <f ca="1">IF(A90="!","",'$Data1'!AI92)&amp;","</f>
        <v>,</v>
      </c>
      <c r="J90" s="225" t="str">
        <f t="shared" ca="1" si="17"/>
        <v>0,</v>
      </c>
      <c r="K90" s="225" t="str">
        <f t="shared" ca="1" si="18"/>
        <v>0,</v>
      </c>
      <c r="L90" s="225" t="str">
        <f t="shared" ca="1" si="19"/>
        <v>0.18</v>
      </c>
      <c r="M90" s="225" t="str">
        <f t="shared" ca="1" si="20"/>
        <v>Lights Meter,</v>
      </c>
      <c r="N90" s="226" t="str">
        <f t="shared" ca="1" si="21"/>
        <v>No,</v>
      </c>
      <c r="O90" s="227" t="str">
        <f t="shared" ca="1" si="14"/>
        <v>,</v>
      </c>
      <c r="P90" s="227" t="str">
        <f t="shared" ca="1" si="15"/>
        <v>;</v>
      </c>
      <c r="Q90" s="228"/>
      <c r="R90" s="228"/>
    </row>
    <row r="91" spans="1:18" ht="15">
      <c r="A91" s="225" t="str">
        <f ca="1">IF('$Data1'!E93="","!","Lights,")</f>
        <v>Lights,</v>
      </c>
      <c r="B91" s="225" t="str">
        <f ca="1">IF(A91="!","",'$Data1'!E93&amp;"-Ltng,")</f>
        <v>1-Ltng,</v>
      </c>
      <c r="C91" s="225" t="str">
        <f ca="1">IF(A91="!","",'CSV-ZnSiz'!B91)</f>
        <v>1,</v>
      </c>
      <c r="D91" s="225" t="str">
        <f t="shared" ca="1" si="16"/>
        <v>ON ALWAYS,</v>
      </c>
      <c r="E91" s="225" t="str">
        <f ca="1">IF(A91="!","",IF('$Data1'!AH93="W/occ","Watts/Person,",IF('$Data1'!AH93="W/m2","Watts/Area,",IF('$Data1'!AH93="W","LightingLevel,",""))))</f>
        <v/>
      </c>
      <c r="F91" s="225" t="str">
        <f ca="1">IF(A91="!","",IF('$Data1'!AH93="W",'$Data1'!AG93,"")&amp;",")</f>
        <v>,</v>
      </c>
      <c r="G91" s="225" t="str">
        <f ca="1">IF(A91="!","",IF('$Data1'!AH93="W/m2",'$Data1'!AG93,"")&amp;",")</f>
        <v>,</v>
      </c>
      <c r="H91" s="225" t="str">
        <f ca="1">IF(A91="!","",IF('$Data1'!AH93="W/occ",'$Data1'!AG93,"")&amp;",")</f>
        <v>,</v>
      </c>
      <c r="I91" s="225" t="str">
        <f ca="1">IF(A91="!","",'$Data1'!AI93)&amp;","</f>
        <v>,</v>
      </c>
      <c r="J91" s="225" t="str">
        <f t="shared" ca="1" si="17"/>
        <v>0,</v>
      </c>
      <c r="K91" s="225" t="str">
        <f t="shared" ca="1" si="18"/>
        <v>0,</v>
      </c>
      <c r="L91" s="225" t="str">
        <f t="shared" ca="1" si="19"/>
        <v>0.18</v>
      </c>
      <c r="M91" s="225" t="str">
        <f t="shared" ca="1" si="20"/>
        <v>Lights Meter,</v>
      </c>
      <c r="N91" s="226" t="str">
        <f t="shared" ca="1" si="21"/>
        <v>No,</v>
      </c>
      <c r="O91" s="227" t="str">
        <f t="shared" ca="1" si="14"/>
        <v>,</v>
      </c>
      <c r="P91" s="227" t="str">
        <f t="shared" ca="1" si="15"/>
        <v>;</v>
      </c>
      <c r="Q91" s="228"/>
      <c r="R91" s="228"/>
    </row>
    <row r="92" spans="1:18" ht="15">
      <c r="A92" s="225" t="str">
        <f ca="1">IF('$Data1'!E94="","!","Lights,")</f>
        <v>Lights,</v>
      </c>
      <c r="B92" s="225" t="str">
        <f ca="1">IF(A92="!","",'$Data1'!E94&amp;"-Ltng,")</f>
        <v>1-Ltng,</v>
      </c>
      <c r="C92" s="225" t="str">
        <f ca="1">IF(A92="!","",'CSV-ZnSiz'!B92)</f>
        <v>1,</v>
      </c>
      <c r="D92" s="225" t="str">
        <f t="shared" ca="1" si="16"/>
        <v>ON ALWAYS,</v>
      </c>
      <c r="E92" s="225" t="str">
        <f ca="1">IF(A92="!","",IF('$Data1'!AH94="W/occ","Watts/Person,",IF('$Data1'!AH94="W/m2","Watts/Area,",IF('$Data1'!AH94="W","LightingLevel,",""))))</f>
        <v/>
      </c>
      <c r="F92" s="225" t="str">
        <f ca="1">IF(A92="!","",IF('$Data1'!AH94="W",'$Data1'!AG94,"")&amp;",")</f>
        <v>,</v>
      </c>
      <c r="G92" s="225" t="str">
        <f ca="1">IF(A92="!","",IF('$Data1'!AH94="W/m2",'$Data1'!AG94,"")&amp;",")</f>
        <v>,</v>
      </c>
      <c r="H92" s="225" t="str">
        <f ca="1">IF(A92="!","",IF('$Data1'!AH94="W/occ",'$Data1'!AG94,"")&amp;",")</f>
        <v>,</v>
      </c>
      <c r="I92" s="225" t="str">
        <f ca="1">IF(A92="!","",'$Data1'!AI94)&amp;","</f>
        <v>,</v>
      </c>
      <c r="J92" s="225" t="str">
        <f t="shared" ca="1" si="17"/>
        <v>0,</v>
      </c>
      <c r="K92" s="225" t="str">
        <f t="shared" ca="1" si="18"/>
        <v>0,</v>
      </c>
      <c r="L92" s="225" t="str">
        <f t="shared" ca="1" si="19"/>
        <v>0.18</v>
      </c>
      <c r="M92" s="225" t="str">
        <f t="shared" ca="1" si="20"/>
        <v>Lights Meter,</v>
      </c>
      <c r="N92" s="226" t="str">
        <f t="shared" ca="1" si="21"/>
        <v>No,</v>
      </c>
      <c r="O92" s="227" t="str">
        <f t="shared" ca="1" si="14"/>
        <v>,</v>
      </c>
      <c r="P92" s="227" t="str">
        <f t="shared" ca="1" si="15"/>
        <v>;</v>
      </c>
      <c r="Q92" s="228"/>
      <c r="R92" s="228"/>
    </row>
    <row r="93" spans="1:18" ht="15">
      <c r="A93" s="225" t="str">
        <f ca="1">IF('$Data1'!E95="","!","Lights,")</f>
        <v>Lights,</v>
      </c>
      <c r="B93" s="225" t="str">
        <f ca="1">IF(A93="!","",'$Data1'!E95&amp;"-Ltng,")</f>
        <v>1-Ltng,</v>
      </c>
      <c r="C93" s="225" t="str">
        <f ca="1">IF(A93="!","",'CSV-ZnSiz'!B93)</f>
        <v>1,</v>
      </c>
      <c r="D93" s="225" t="str">
        <f t="shared" ca="1" si="16"/>
        <v>ON ALWAYS,</v>
      </c>
      <c r="E93" s="225" t="str">
        <f ca="1">IF(A93="!","",IF('$Data1'!AH95="W/occ","Watts/Person,",IF('$Data1'!AH95="W/m2","Watts/Area,",IF('$Data1'!AH95="W","LightingLevel,",""))))</f>
        <v/>
      </c>
      <c r="F93" s="225" t="str">
        <f ca="1">IF(A93="!","",IF('$Data1'!AH95="W",'$Data1'!AG95,"")&amp;",")</f>
        <v>,</v>
      </c>
      <c r="G93" s="225" t="str">
        <f ca="1">IF(A93="!","",IF('$Data1'!AH95="W/m2",'$Data1'!AG95,"")&amp;",")</f>
        <v>,</v>
      </c>
      <c r="H93" s="225" t="str">
        <f ca="1">IF(A93="!","",IF('$Data1'!AH95="W/occ",'$Data1'!AG95,"")&amp;",")</f>
        <v>,</v>
      </c>
      <c r="I93" s="225" t="str">
        <f ca="1">IF(A93="!","",'$Data1'!AI95)&amp;","</f>
        <v>,</v>
      </c>
      <c r="J93" s="225" t="str">
        <f t="shared" ca="1" si="17"/>
        <v>0,</v>
      </c>
      <c r="K93" s="225" t="str">
        <f t="shared" ca="1" si="18"/>
        <v>0,</v>
      </c>
      <c r="L93" s="225" t="str">
        <f t="shared" ca="1" si="19"/>
        <v>0.18</v>
      </c>
      <c r="M93" s="225" t="str">
        <f t="shared" ca="1" si="20"/>
        <v>Lights Meter,</v>
      </c>
      <c r="N93" s="226" t="str">
        <f t="shared" ca="1" si="21"/>
        <v>No,</v>
      </c>
      <c r="O93" s="227" t="str">
        <f t="shared" ca="1" si="14"/>
        <v>,</v>
      </c>
      <c r="P93" s="227" t="str">
        <f t="shared" ca="1" si="15"/>
        <v>;</v>
      </c>
      <c r="Q93" s="228"/>
      <c r="R93" s="228"/>
    </row>
    <row r="94" spans="1:18" ht="15">
      <c r="A94" s="225" t="str">
        <f ca="1">IF('$Data1'!E96="","!","Lights,")</f>
        <v>Lights,</v>
      </c>
      <c r="B94" s="225" t="str">
        <f ca="1">IF(A94="!","",'$Data1'!E96&amp;"-Ltng,")</f>
        <v>1-Ltng,</v>
      </c>
      <c r="C94" s="225" t="str">
        <f ca="1">IF(A94="!","",'CSV-ZnSiz'!B94)</f>
        <v>1,</v>
      </c>
      <c r="D94" s="225" t="str">
        <f t="shared" ca="1" si="16"/>
        <v>ON ALWAYS,</v>
      </c>
      <c r="E94" s="225" t="str">
        <f ca="1">IF(A94="!","",IF('$Data1'!AH96="W/occ","Watts/Person,",IF('$Data1'!AH96="W/m2","Watts/Area,",IF('$Data1'!AH96="W","LightingLevel,",""))))</f>
        <v/>
      </c>
      <c r="F94" s="225" t="str">
        <f ca="1">IF(A94="!","",IF('$Data1'!AH96="W",'$Data1'!AG96,"")&amp;",")</f>
        <v>,</v>
      </c>
      <c r="G94" s="225" t="str">
        <f ca="1">IF(A94="!","",IF('$Data1'!AH96="W/m2",'$Data1'!AG96,"")&amp;",")</f>
        <v>,</v>
      </c>
      <c r="H94" s="225" t="str">
        <f ca="1">IF(A94="!","",IF('$Data1'!AH96="W/occ",'$Data1'!AG96,"")&amp;",")</f>
        <v>,</v>
      </c>
      <c r="I94" s="225" t="str">
        <f ca="1">IF(A94="!","",'$Data1'!AI96)&amp;","</f>
        <v>,</v>
      </c>
      <c r="J94" s="225" t="str">
        <f t="shared" ca="1" si="17"/>
        <v>0,</v>
      </c>
      <c r="K94" s="225" t="str">
        <f t="shared" ca="1" si="18"/>
        <v>0,</v>
      </c>
      <c r="L94" s="225" t="str">
        <f t="shared" ca="1" si="19"/>
        <v>0.18</v>
      </c>
      <c r="M94" s="225" t="str">
        <f t="shared" ca="1" si="20"/>
        <v>Lights Meter,</v>
      </c>
      <c r="N94" s="226" t="str">
        <f t="shared" ca="1" si="21"/>
        <v>No,</v>
      </c>
      <c r="O94" s="227" t="str">
        <f t="shared" ca="1" si="14"/>
        <v>,</v>
      </c>
      <c r="P94" s="227" t="str">
        <f t="shared" ca="1" si="15"/>
        <v>;</v>
      </c>
      <c r="Q94" s="228"/>
      <c r="R94" s="228"/>
    </row>
    <row r="95" spans="1:18" ht="15">
      <c r="A95" s="225" t="str">
        <f ca="1">IF('$Data1'!E97="","!","Lights,")</f>
        <v>Lights,</v>
      </c>
      <c r="B95" s="225" t="str">
        <f ca="1">IF(A95="!","",'$Data1'!E97&amp;"-Ltng,")</f>
        <v>1-Ltng,</v>
      </c>
      <c r="C95" s="225" t="str">
        <f ca="1">IF(A95="!","",'CSV-ZnSiz'!B95)</f>
        <v>1,</v>
      </c>
      <c r="D95" s="225" t="str">
        <f t="shared" ca="1" si="16"/>
        <v>ON ALWAYS,</v>
      </c>
      <c r="E95" s="225" t="str">
        <f ca="1">IF(A95="!","",IF('$Data1'!AH97="W/occ","Watts/Person,",IF('$Data1'!AH97="W/m2","Watts/Area,",IF('$Data1'!AH97="W","LightingLevel,",""))))</f>
        <v/>
      </c>
      <c r="F95" s="225" t="str">
        <f ca="1">IF(A95="!","",IF('$Data1'!AH97="W",'$Data1'!AG97,"")&amp;",")</f>
        <v>,</v>
      </c>
      <c r="G95" s="225" t="str">
        <f ca="1">IF(A95="!","",IF('$Data1'!AH97="W/m2",'$Data1'!AG97,"")&amp;",")</f>
        <v>,</v>
      </c>
      <c r="H95" s="225" t="str">
        <f ca="1">IF(A95="!","",IF('$Data1'!AH97="W/occ",'$Data1'!AG97,"")&amp;",")</f>
        <v>,</v>
      </c>
      <c r="I95" s="225" t="str">
        <f ca="1">IF(A95="!","",'$Data1'!AI97)&amp;","</f>
        <v>,</v>
      </c>
      <c r="J95" s="225" t="str">
        <f t="shared" ca="1" si="17"/>
        <v>0,</v>
      </c>
      <c r="K95" s="225" t="str">
        <f t="shared" ca="1" si="18"/>
        <v>0,</v>
      </c>
      <c r="L95" s="225" t="str">
        <f t="shared" ca="1" si="19"/>
        <v>0.18</v>
      </c>
      <c r="M95" s="225" t="str">
        <f t="shared" ca="1" si="20"/>
        <v>Lights Meter,</v>
      </c>
      <c r="N95" s="226" t="str">
        <f t="shared" ca="1" si="21"/>
        <v>No,</v>
      </c>
      <c r="O95" s="227" t="str">
        <f t="shared" ca="1" si="14"/>
        <v>,</v>
      </c>
      <c r="P95" s="227" t="str">
        <f t="shared" ca="1" si="15"/>
        <v>;</v>
      </c>
      <c r="Q95" s="228"/>
      <c r="R95" s="228"/>
    </row>
    <row r="96" spans="1:18" ht="15">
      <c r="A96" s="225" t="str">
        <f ca="1">IF('$Data1'!E98="","!","Lights,")</f>
        <v>Lights,</v>
      </c>
      <c r="B96" s="225" t="str">
        <f ca="1">IF(A96="!","",'$Data1'!E98&amp;"-Ltng,")</f>
        <v>1-Ltng,</v>
      </c>
      <c r="C96" s="225" t="str">
        <f ca="1">IF(A96="!","",'CSV-ZnSiz'!B96)</f>
        <v>1,</v>
      </c>
      <c r="D96" s="225" t="str">
        <f t="shared" ca="1" si="16"/>
        <v>ON ALWAYS,</v>
      </c>
      <c r="E96" s="225" t="str">
        <f ca="1">IF(A96="!","",IF('$Data1'!AH98="W/occ","Watts/Person,",IF('$Data1'!AH98="W/m2","Watts/Area,",IF('$Data1'!AH98="W","LightingLevel,",""))))</f>
        <v/>
      </c>
      <c r="F96" s="225" t="str">
        <f ca="1">IF(A96="!","",IF('$Data1'!AH98="W",'$Data1'!AG98,"")&amp;",")</f>
        <v>,</v>
      </c>
      <c r="G96" s="225" t="str">
        <f ca="1">IF(A96="!","",IF('$Data1'!AH98="W/m2",'$Data1'!AG98,"")&amp;",")</f>
        <v>,</v>
      </c>
      <c r="H96" s="225" t="str">
        <f ca="1">IF(A96="!","",IF('$Data1'!AH98="W/occ",'$Data1'!AG98,"")&amp;",")</f>
        <v>,</v>
      </c>
      <c r="I96" s="225" t="str">
        <f ca="1">IF(A96="!","",'$Data1'!AI98)&amp;","</f>
        <v>,</v>
      </c>
      <c r="J96" s="225" t="str">
        <f t="shared" ca="1" si="17"/>
        <v>0,</v>
      </c>
      <c r="K96" s="225" t="str">
        <f t="shared" ca="1" si="18"/>
        <v>0,</v>
      </c>
      <c r="L96" s="225" t="str">
        <f t="shared" ca="1" si="19"/>
        <v>0.18</v>
      </c>
      <c r="M96" s="225" t="str">
        <f t="shared" ca="1" si="20"/>
        <v>Lights Meter,</v>
      </c>
      <c r="N96" s="226" t="str">
        <f t="shared" ca="1" si="21"/>
        <v>No,</v>
      </c>
      <c r="O96" s="227" t="str">
        <f t="shared" ca="1" si="14"/>
        <v>,</v>
      </c>
      <c r="P96" s="227" t="str">
        <f t="shared" ca="1" si="15"/>
        <v>;</v>
      </c>
      <c r="Q96" s="228"/>
      <c r="R96" s="228"/>
    </row>
    <row r="97" spans="1:18" ht="15">
      <c r="A97" s="225" t="str">
        <f ca="1">IF('$Data1'!E99="","!","Lights,")</f>
        <v>Lights,</v>
      </c>
      <c r="B97" s="225" t="str">
        <f ca="1">IF(A97="!","",'$Data1'!E99&amp;"-Ltng,")</f>
        <v>1-Ltng,</v>
      </c>
      <c r="C97" s="225" t="str">
        <f ca="1">IF(A97="!","",'CSV-ZnSiz'!B97)</f>
        <v>1,</v>
      </c>
      <c r="D97" s="225" t="str">
        <f t="shared" ca="1" si="16"/>
        <v>ON ALWAYS,</v>
      </c>
      <c r="E97" s="225" t="str">
        <f ca="1">IF(A97="!","",IF('$Data1'!AH99="W/occ","Watts/Person,",IF('$Data1'!AH99="W/m2","Watts/Area,",IF('$Data1'!AH99="W","LightingLevel,",""))))</f>
        <v/>
      </c>
      <c r="F97" s="225" t="str">
        <f ca="1">IF(A97="!","",IF('$Data1'!AH99="W",'$Data1'!AG99,"")&amp;",")</f>
        <v>,</v>
      </c>
      <c r="G97" s="225" t="str">
        <f ca="1">IF(A97="!","",IF('$Data1'!AH99="W/m2",'$Data1'!AG99,"")&amp;",")</f>
        <v>,</v>
      </c>
      <c r="H97" s="225" t="str">
        <f ca="1">IF(A97="!","",IF('$Data1'!AH99="W/occ",'$Data1'!AG99,"")&amp;",")</f>
        <v>,</v>
      </c>
      <c r="I97" s="225" t="str">
        <f ca="1">IF(A97="!","",'$Data1'!AI99)&amp;","</f>
        <v>,</v>
      </c>
      <c r="J97" s="225" t="str">
        <f t="shared" ca="1" si="17"/>
        <v>0,</v>
      </c>
      <c r="K97" s="225" t="str">
        <f t="shared" ca="1" si="18"/>
        <v>0,</v>
      </c>
      <c r="L97" s="225" t="str">
        <f t="shared" ca="1" si="19"/>
        <v>0.18</v>
      </c>
      <c r="M97" s="225" t="str">
        <f t="shared" ca="1" si="20"/>
        <v>Lights Meter,</v>
      </c>
      <c r="N97" s="226" t="str">
        <f t="shared" ca="1" si="21"/>
        <v>No,</v>
      </c>
      <c r="O97" s="227" t="str">
        <f t="shared" ca="1" si="14"/>
        <v>,</v>
      </c>
      <c r="P97" s="227" t="str">
        <f t="shared" ca="1" si="15"/>
        <v>;</v>
      </c>
      <c r="Q97" s="228"/>
      <c r="R97" s="228"/>
    </row>
    <row r="98" spans="1:18" ht="15">
      <c r="A98" s="225" t="str">
        <f ca="1">IF('$Data1'!E100="","!","Lights,")</f>
        <v>Lights,</v>
      </c>
      <c r="B98" s="225" t="str">
        <f ca="1">IF(A98="!","",'$Data1'!E100&amp;"-Ltng,")</f>
        <v>1-Ltng,</v>
      </c>
      <c r="C98" s="225" t="str">
        <f ca="1">IF(A98="!","",'CSV-ZnSiz'!B98)</f>
        <v>1,</v>
      </c>
      <c r="D98" s="225" t="str">
        <f t="shared" ca="1" si="16"/>
        <v>ON ALWAYS,</v>
      </c>
      <c r="E98" s="225" t="str">
        <f ca="1">IF(A98="!","",IF('$Data1'!AH100="W/occ","Watts/Person,",IF('$Data1'!AH100="W/m2","Watts/Area,",IF('$Data1'!AH100="W","LightingLevel,",""))))</f>
        <v/>
      </c>
      <c r="F98" s="225" t="str">
        <f ca="1">IF(A98="!","",IF('$Data1'!AH100="W",'$Data1'!AG100,"")&amp;",")</f>
        <v>,</v>
      </c>
      <c r="G98" s="225" t="str">
        <f ca="1">IF(A98="!","",IF('$Data1'!AH100="W/m2",'$Data1'!AG100,"")&amp;",")</f>
        <v>,</v>
      </c>
      <c r="H98" s="225" t="str">
        <f ca="1">IF(A98="!","",IF('$Data1'!AH100="W/occ",'$Data1'!AG100,"")&amp;",")</f>
        <v>,</v>
      </c>
      <c r="I98" s="225" t="str">
        <f ca="1">IF(A98="!","",'$Data1'!AI100)&amp;","</f>
        <v>,</v>
      </c>
      <c r="J98" s="225" t="str">
        <f t="shared" ca="1" si="17"/>
        <v>0,</v>
      </c>
      <c r="K98" s="225" t="str">
        <f t="shared" ca="1" si="18"/>
        <v>0,</v>
      </c>
      <c r="L98" s="225" t="str">
        <f t="shared" ca="1" si="19"/>
        <v>0.18</v>
      </c>
      <c r="M98" s="225" t="str">
        <f t="shared" ca="1" si="20"/>
        <v>Lights Meter,</v>
      </c>
      <c r="N98" s="226" t="str">
        <f t="shared" ca="1" si="21"/>
        <v>No,</v>
      </c>
      <c r="O98" s="227" t="str">
        <f t="shared" ca="1" si="14"/>
        <v>,</v>
      </c>
      <c r="P98" s="227" t="str">
        <f t="shared" ca="1" si="15"/>
        <v>;</v>
      </c>
      <c r="Q98" s="228"/>
      <c r="R98" s="228"/>
    </row>
    <row r="99" spans="1:18" ht="15">
      <c r="A99" s="225" t="str">
        <f ca="1">IF('$Data1'!E101="","!","Lights,")</f>
        <v>Lights,</v>
      </c>
      <c r="B99" s="225" t="str">
        <f ca="1">IF(A99="!","",'$Data1'!E101&amp;"-Ltng,")</f>
        <v>1-Ltng,</v>
      </c>
      <c r="C99" s="225" t="str">
        <f ca="1">IF(A99="!","",'CSV-ZnSiz'!B99)</f>
        <v>1,</v>
      </c>
      <c r="D99" s="225" t="str">
        <f t="shared" ca="1" si="16"/>
        <v>ON ALWAYS,</v>
      </c>
      <c r="E99" s="225" t="str">
        <f ca="1">IF(A99="!","",IF('$Data1'!AH101="W/occ","Watts/Person,",IF('$Data1'!AH101="W/m2","Watts/Area,",IF('$Data1'!AH101="W","LightingLevel,",""))))</f>
        <v/>
      </c>
      <c r="F99" s="225" t="str">
        <f ca="1">IF(A99="!","",IF('$Data1'!AH101="W",'$Data1'!AG101,"")&amp;",")</f>
        <v>,</v>
      </c>
      <c r="G99" s="225" t="str">
        <f ca="1">IF(A99="!","",IF('$Data1'!AH101="W/m2",'$Data1'!AG101,"")&amp;",")</f>
        <v>,</v>
      </c>
      <c r="H99" s="225" t="str">
        <f ca="1">IF(A99="!","",IF('$Data1'!AH101="W/occ",'$Data1'!AG101,"")&amp;",")</f>
        <v>,</v>
      </c>
      <c r="I99" s="225" t="str">
        <f ca="1">IF(A99="!","",'$Data1'!AI101)&amp;","</f>
        <v>,</v>
      </c>
      <c r="J99" s="225" t="str">
        <f t="shared" ca="1" si="17"/>
        <v>0,</v>
      </c>
      <c r="K99" s="225" t="str">
        <f t="shared" ca="1" si="18"/>
        <v>0,</v>
      </c>
      <c r="L99" s="225" t="str">
        <f t="shared" ca="1" si="19"/>
        <v>0.18</v>
      </c>
      <c r="M99" s="225" t="str">
        <f t="shared" ca="1" si="20"/>
        <v>Lights Meter,</v>
      </c>
      <c r="N99" s="226" t="str">
        <f t="shared" ca="1" si="21"/>
        <v>No,</v>
      </c>
      <c r="O99" s="227" t="str">
        <f t="shared" ca="1" si="14"/>
        <v>,</v>
      </c>
      <c r="P99" s="227" t="str">
        <f t="shared" ca="1" si="15"/>
        <v>;</v>
      </c>
      <c r="Q99" s="228"/>
      <c r="R99" s="228"/>
    </row>
    <row r="100" spans="1:18" ht="15">
      <c r="A100" s="225" t="str">
        <f ca="1">IF('$Data1'!E102="","!","Lights,")</f>
        <v>Lights,</v>
      </c>
      <c r="B100" s="225" t="str">
        <f ca="1">IF(A100="!","",'$Data1'!E102&amp;"-Ltng,")</f>
        <v>1-Ltng,</v>
      </c>
      <c r="C100" s="225" t="str">
        <f ca="1">IF(A100="!","",'CSV-ZnSiz'!B100)</f>
        <v>1,</v>
      </c>
      <c r="D100" s="225" t="str">
        <f t="shared" ca="1" si="16"/>
        <v>ON ALWAYS,</v>
      </c>
      <c r="E100" s="225" t="str">
        <f ca="1">IF(A100="!","",IF('$Data1'!AH102="W/occ","Watts/Person,",IF('$Data1'!AH102="W/m2","Watts/Area,",IF('$Data1'!AH102="W","LightingLevel,",""))))</f>
        <v/>
      </c>
      <c r="F100" s="225" t="str">
        <f ca="1">IF(A100="!","",IF('$Data1'!AH102="W",'$Data1'!AG102,"")&amp;",")</f>
        <v>,</v>
      </c>
      <c r="G100" s="225" t="str">
        <f ca="1">IF(A100="!","",IF('$Data1'!AH102="W/m2",'$Data1'!AG102,"")&amp;",")</f>
        <v>,</v>
      </c>
      <c r="H100" s="225" t="str">
        <f ca="1">IF(A100="!","",IF('$Data1'!AH102="W/occ",'$Data1'!AG102,"")&amp;",")</f>
        <v>,</v>
      </c>
      <c r="I100" s="225" t="str">
        <f ca="1">IF(A100="!","",'$Data1'!AI102)&amp;","</f>
        <v>,</v>
      </c>
      <c r="J100" s="225" t="str">
        <f t="shared" ca="1" si="17"/>
        <v>0,</v>
      </c>
      <c r="K100" s="225" t="str">
        <f t="shared" ca="1" si="18"/>
        <v>0,</v>
      </c>
      <c r="L100" s="225" t="str">
        <f t="shared" ca="1" si="19"/>
        <v>0.18</v>
      </c>
      <c r="M100" s="225" t="str">
        <f t="shared" ca="1" si="20"/>
        <v>Lights Meter,</v>
      </c>
      <c r="N100" s="226" t="str">
        <f t="shared" ca="1" si="21"/>
        <v>No,</v>
      </c>
      <c r="O100" s="227" t="str">
        <f t="shared" ca="1" si="14"/>
        <v>,</v>
      </c>
      <c r="P100" s="227" t="str">
        <f t="shared" ca="1" si="15"/>
        <v>;</v>
      </c>
      <c r="Q100" s="228"/>
      <c r="R100" s="228"/>
    </row>
    <row r="101" spans="1:18" ht="15">
      <c r="A101" s="225" t="str">
        <f ca="1">IF('$Data1'!E103="","!","Lights,")</f>
        <v>Lights,</v>
      </c>
      <c r="B101" s="225" t="str">
        <f ca="1">IF(A101="!","",'$Data1'!E103&amp;"-Ltng,")</f>
        <v>1-Ltng,</v>
      </c>
      <c r="C101" s="225" t="str">
        <f ca="1">IF(A101="!","",'CSV-ZnSiz'!B101)</f>
        <v>1,</v>
      </c>
      <c r="D101" s="225" t="str">
        <f t="shared" ca="1" si="16"/>
        <v>ON ALWAYS,</v>
      </c>
      <c r="E101" s="225" t="str">
        <f ca="1">IF(A101="!","",IF('$Data1'!AH103="W/occ","Watts/Person,",IF('$Data1'!AH103="W/m2","Watts/Area,",IF('$Data1'!AH103="W","LightingLevel,",""))))</f>
        <v/>
      </c>
      <c r="F101" s="225" t="str">
        <f ca="1">IF(A101="!","",IF('$Data1'!AH103="W",'$Data1'!AG103,"")&amp;",")</f>
        <v>,</v>
      </c>
      <c r="G101" s="225" t="str">
        <f ca="1">IF(A101="!","",IF('$Data1'!AH103="W/m2",'$Data1'!AG103,"")&amp;",")</f>
        <v>,</v>
      </c>
      <c r="H101" s="225" t="str">
        <f ca="1">IF(A101="!","",IF('$Data1'!AH103="W/occ",'$Data1'!AG103,"")&amp;",")</f>
        <v>,</v>
      </c>
      <c r="I101" s="225" t="str">
        <f ca="1">IF(A101="!","",'$Data1'!AI103)&amp;","</f>
        <v>,</v>
      </c>
      <c r="J101" s="225" t="str">
        <f t="shared" ca="1" si="17"/>
        <v>0,</v>
      </c>
      <c r="K101" s="225" t="str">
        <f t="shared" ca="1" si="18"/>
        <v>0,</v>
      </c>
      <c r="L101" s="225" t="str">
        <f t="shared" ca="1" si="19"/>
        <v>0.18</v>
      </c>
      <c r="M101" s="225" t="str">
        <f t="shared" ca="1" si="20"/>
        <v>Lights Meter,</v>
      </c>
      <c r="N101" s="226" t="str">
        <f t="shared" ca="1" si="21"/>
        <v>No,</v>
      </c>
      <c r="O101" s="227" t="str">
        <f t="shared" ca="1" si="14"/>
        <v>,</v>
      </c>
      <c r="P101" s="227" t="str">
        <f t="shared" ca="1" si="15"/>
        <v>;</v>
      </c>
      <c r="Q101" s="228"/>
      <c r="R101" s="228"/>
    </row>
    <row r="102" spans="1:18" ht="15">
      <c r="A102" s="225" t="str">
        <f ca="1">IF('$Data1'!E104="","!","Lights,")</f>
        <v>Lights,</v>
      </c>
      <c r="B102" s="225" t="str">
        <f ca="1">IF(A102="!","",'$Data1'!E104&amp;"-Ltng,")</f>
        <v>1-Ltng,</v>
      </c>
      <c r="C102" s="225" t="str">
        <f ca="1">IF(A102="!","",'CSV-ZnSiz'!B102)</f>
        <v>1,</v>
      </c>
      <c r="D102" s="225" t="str">
        <f t="shared" ca="1" si="16"/>
        <v>ON ALWAYS,</v>
      </c>
      <c r="E102" s="225" t="str">
        <f ca="1">IF(A102="!","",IF('$Data1'!AH104="W/occ","Watts/Person,",IF('$Data1'!AH104="W/m2","Watts/Area,",IF('$Data1'!AH104="W","LightingLevel,",""))))</f>
        <v/>
      </c>
      <c r="F102" s="225" t="str">
        <f ca="1">IF(A102="!","",IF('$Data1'!AH104="W",'$Data1'!AG104,"")&amp;",")</f>
        <v>,</v>
      </c>
      <c r="G102" s="225" t="str">
        <f ca="1">IF(A102="!","",IF('$Data1'!AH104="W/m2",'$Data1'!AG104,"")&amp;",")</f>
        <v>,</v>
      </c>
      <c r="H102" s="225" t="str">
        <f ca="1">IF(A102="!","",IF('$Data1'!AH104="W/occ",'$Data1'!AG104,"")&amp;",")</f>
        <v>,</v>
      </c>
      <c r="I102" s="225" t="str">
        <f ca="1">IF(A102="!","",'$Data1'!AI104)&amp;","</f>
        <v>,</v>
      </c>
      <c r="J102" s="225" t="str">
        <f t="shared" ca="1" si="17"/>
        <v>0,</v>
      </c>
      <c r="K102" s="225" t="str">
        <f t="shared" ca="1" si="18"/>
        <v>0,</v>
      </c>
      <c r="L102" s="225" t="str">
        <f t="shared" ca="1" si="19"/>
        <v>0.18</v>
      </c>
      <c r="M102" s="225" t="str">
        <f t="shared" ca="1" si="20"/>
        <v>Lights Meter,</v>
      </c>
      <c r="N102" s="226" t="str">
        <f t="shared" ca="1" si="21"/>
        <v>No,</v>
      </c>
      <c r="O102" s="227" t="str">
        <f t="shared" ca="1" si="14"/>
        <v>,</v>
      </c>
      <c r="P102" s="227" t="str">
        <f t="shared" ca="1" si="15"/>
        <v>;</v>
      </c>
      <c r="Q102" s="228"/>
      <c r="R102" s="228"/>
    </row>
    <row r="103" spans="1:18" ht="15">
      <c r="A103" s="225" t="str">
        <f ca="1">IF('$Data1'!E105="","!","Lights,")</f>
        <v>Lights,</v>
      </c>
      <c r="B103" s="225" t="str">
        <f ca="1">IF(A103="!","",'$Data1'!E105&amp;"-Ltng,")</f>
        <v>1-Ltng,</v>
      </c>
      <c r="C103" s="225" t="str">
        <f ca="1">IF(A103="!","",'CSV-ZnSiz'!B103)</f>
        <v>1,</v>
      </c>
      <c r="D103" s="225" t="str">
        <f t="shared" ca="1" si="16"/>
        <v>ON ALWAYS,</v>
      </c>
      <c r="E103" s="225" t="str">
        <f ca="1">IF(A103="!","",IF('$Data1'!AH105="W/occ","Watts/Person,",IF('$Data1'!AH105="W/m2","Watts/Area,",IF('$Data1'!AH105="W","LightingLevel,",""))))</f>
        <v/>
      </c>
      <c r="F103" s="225" t="str">
        <f ca="1">IF(A103="!","",IF('$Data1'!AH105="W",'$Data1'!AG105,"")&amp;",")</f>
        <v>,</v>
      </c>
      <c r="G103" s="225" t="str">
        <f ca="1">IF(A103="!","",IF('$Data1'!AH105="W/m2",'$Data1'!AG105,"")&amp;",")</f>
        <v>,</v>
      </c>
      <c r="H103" s="225" t="str">
        <f ca="1">IF(A103="!","",IF('$Data1'!AH105="W/occ",'$Data1'!AG105,"")&amp;",")</f>
        <v>,</v>
      </c>
      <c r="I103" s="225" t="str">
        <f ca="1">IF(A103="!","",'$Data1'!AI105)&amp;","</f>
        <v>,</v>
      </c>
      <c r="J103" s="225" t="str">
        <f t="shared" ca="1" si="17"/>
        <v>0,</v>
      </c>
      <c r="K103" s="225" t="str">
        <f t="shared" ca="1" si="18"/>
        <v>0,</v>
      </c>
      <c r="L103" s="225" t="str">
        <f t="shared" ca="1" si="19"/>
        <v>0.18</v>
      </c>
      <c r="M103" s="225" t="str">
        <f t="shared" ca="1" si="20"/>
        <v>Lights Meter,</v>
      </c>
      <c r="N103" s="226" t="str">
        <f t="shared" ca="1" si="21"/>
        <v>No,</v>
      </c>
      <c r="O103" s="227" t="str">
        <f t="shared" ca="1" si="14"/>
        <v>,</v>
      </c>
      <c r="P103" s="227" t="str">
        <f t="shared" ca="1" si="15"/>
        <v>;</v>
      </c>
      <c r="Q103" s="228"/>
      <c r="R103" s="228"/>
    </row>
    <row r="104" spans="1:18" ht="15">
      <c r="A104" s="225" t="str">
        <f ca="1">IF('$Data1'!E106="","!","Lights,")</f>
        <v>Lights,</v>
      </c>
      <c r="B104" s="225" t="str">
        <f ca="1">IF(A104="!","",'$Data1'!E106&amp;"-Ltng,")</f>
        <v>1-Ltng,</v>
      </c>
      <c r="C104" s="225" t="str">
        <f ca="1">IF(A104="!","",'CSV-ZnSiz'!B104)</f>
        <v>1,</v>
      </c>
      <c r="D104" s="225" t="str">
        <f t="shared" ca="1" si="16"/>
        <v>ON ALWAYS,</v>
      </c>
      <c r="E104" s="225" t="str">
        <f ca="1">IF(A104="!","",IF('$Data1'!AH106="W/occ","Watts/Person,",IF('$Data1'!AH106="W/m2","Watts/Area,",IF('$Data1'!AH106="W","LightingLevel,",""))))</f>
        <v/>
      </c>
      <c r="F104" s="225" t="str">
        <f ca="1">IF(A104="!","",IF('$Data1'!AH106="W",'$Data1'!AG106,"")&amp;",")</f>
        <v>,</v>
      </c>
      <c r="G104" s="225" t="str">
        <f ca="1">IF(A104="!","",IF('$Data1'!AH106="W/m2",'$Data1'!AG106,"")&amp;",")</f>
        <v>,</v>
      </c>
      <c r="H104" s="225" t="str">
        <f ca="1">IF(A104="!","",IF('$Data1'!AH106="W/occ",'$Data1'!AG106,"")&amp;",")</f>
        <v>,</v>
      </c>
      <c r="I104" s="225" t="str">
        <f ca="1">IF(A104="!","",'$Data1'!AI106)&amp;","</f>
        <v>,</v>
      </c>
      <c r="J104" s="225" t="str">
        <f t="shared" ca="1" si="17"/>
        <v>0,</v>
      </c>
      <c r="K104" s="225" t="str">
        <f t="shared" ca="1" si="18"/>
        <v>0,</v>
      </c>
      <c r="L104" s="225" t="str">
        <f t="shared" ca="1" si="19"/>
        <v>0.18</v>
      </c>
      <c r="M104" s="225" t="str">
        <f t="shared" ca="1" si="20"/>
        <v>Lights Meter,</v>
      </c>
      <c r="N104" s="226" t="str">
        <f t="shared" ca="1" si="21"/>
        <v>No,</v>
      </c>
      <c r="O104" s="227" t="str">
        <f t="shared" ca="1" si="14"/>
        <v>,</v>
      </c>
      <c r="P104" s="227" t="str">
        <f t="shared" ca="1" si="15"/>
        <v>;</v>
      </c>
      <c r="Q104" s="228"/>
      <c r="R104" s="228"/>
    </row>
    <row r="105" spans="1:18" ht="15">
      <c r="A105" s="225" t="str">
        <f ca="1">IF('$Data1'!E107="","!","Lights,")</f>
        <v>Lights,</v>
      </c>
      <c r="B105" s="225" t="str">
        <f ca="1">IF(A105="!","",'$Data1'!E107&amp;"-Ltng,")</f>
        <v>1-Ltng,</v>
      </c>
      <c r="C105" s="225" t="str">
        <f ca="1">IF(A105="!","",'CSV-ZnSiz'!B105)</f>
        <v>1,</v>
      </c>
      <c r="D105" s="225" t="str">
        <f t="shared" ca="1" si="16"/>
        <v>ON ALWAYS,</v>
      </c>
      <c r="E105" s="225" t="str">
        <f ca="1">IF(A105="!","",IF('$Data1'!AH107="W/occ","Watts/Person,",IF('$Data1'!AH107="W/m2","Watts/Area,",IF('$Data1'!AH107="W","LightingLevel,",""))))</f>
        <v/>
      </c>
      <c r="F105" s="225" t="str">
        <f ca="1">IF(A105="!","",IF('$Data1'!AH107="W",'$Data1'!AG107,"")&amp;",")</f>
        <v>,</v>
      </c>
      <c r="G105" s="225" t="str">
        <f ca="1">IF(A105="!","",IF('$Data1'!AH107="W/m2",'$Data1'!AG107,"")&amp;",")</f>
        <v>,</v>
      </c>
      <c r="H105" s="225" t="str">
        <f ca="1">IF(A105="!","",IF('$Data1'!AH107="W/occ",'$Data1'!AG107,"")&amp;",")</f>
        <v>,</v>
      </c>
      <c r="I105" s="225" t="str">
        <f ca="1">IF(A105="!","",'$Data1'!AI107)&amp;","</f>
        <v>,</v>
      </c>
      <c r="J105" s="225" t="str">
        <f t="shared" ca="1" si="17"/>
        <v>0,</v>
      </c>
      <c r="K105" s="225" t="str">
        <f t="shared" ca="1" si="18"/>
        <v>0,</v>
      </c>
      <c r="L105" s="225" t="str">
        <f t="shared" ca="1" si="19"/>
        <v>0.18</v>
      </c>
      <c r="M105" s="225" t="str">
        <f t="shared" ca="1" si="20"/>
        <v>Lights Meter,</v>
      </c>
      <c r="N105" s="226" t="str">
        <f t="shared" ca="1" si="21"/>
        <v>No,</v>
      </c>
      <c r="O105" s="227" t="str">
        <f t="shared" ca="1" si="14"/>
        <v>,</v>
      </c>
      <c r="P105" s="227" t="str">
        <f t="shared" ca="1" si="15"/>
        <v>;</v>
      </c>
      <c r="Q105" s="228"/>
      <c r="R105" s="228"/>
    </row>
    <row r="106" spans="1:18" ht="15">
      <c r="A106" s="225" t="str">
        <f ca="1">IF('$Data1'!E108="","!","Lights,")</f>
        <v>Lights,</v>
      </c>
      <c r="B106" s="225" t="str">
        <f ca="1">IF(A106="!","",'$Data1'!E108&amp;"-Ltng,")</f>
        <v>1-Ltng,</v>
      </c>
      <c r="C106" s="225" t="str">
        <f ca="1">IF(A106="!","",'CSV-ZnSiz'!B106)</f>
        <v>1,</v>
      </c>
      <c r="D106" s="225" t="str">
        <f t="shared" ca="1" si="16"/>
        <v>ON ALWAYS,</v>
      </c>
      <c r="E106" s="225" t="str">
        <f ca="1">IF(A106="!","",IF('$Data1'!AH108="W/occ","Watts/Person,",IF('$Data1'!AH108="W/m2","Watts/Area,",IF('$Data1'!AH108="W","LightingLevel,",""))))</f>
        <v/>
      </c>
      <c r="F106" s="225" t="str">
        <f ca="1">IF(A106="!","",IF('$Data1'!AH108="W",'$Data1'!AG108,"")&amp;",")</f>
        <v>,</v>
      </c>
      <c r="G106" s="225" t="str">
        <f ca="1">IF(A106="!","",IF('$Data1'!AH108="W/m2",'$Data1'!AG108,"")&amp;",")</f>
        <v>,</v>
      </c>
      <c r="H106" s="225" t="str">
        <f ca="1">IF(A106="!","",IF('$Data1'!AH108="W/occ",'$Data1'!AG108,"")&amp;",")</f>
        <v>,</v>
      </c>
      <c r="I106" s="225" t="str">
        <f ca="1">IF(A106="!","",'$Data1'!AI108)&amp;","</f>
        <v>,</v>
      </c>
      <c r="J106" s="225" t="str">
        <f t="shared" ca="1" si="17"/>
        <v>0,</v>
      </c>
      <c r="K106" s="225" t="str">
        <f t="shared" ca="1" si="18"/>
        <v>0,</v>
      </c>
      <c r="L106" s="225" t="str">
        <f t="shared" ca="1" si="19"/>
        <v>0.18</v>
      </c>
      <c r="M106" s="225" t="str">
        <f t="shared" ca="1" si="20"/>
        <v>Lights Meter,</v>
      </c>
      <c r="N106" s="226" t="str">
        <f t="shared" ca="1" si="21"/>
        <v>No,</v>
      </c>
      <c r="O106" s="227" t="str">
        <f t="shared" ca="1" si="14"/>
        <v>,</v>
      </c>
      <c r="P106" s="227" t="str">
        <f t="shared" ca="1" si="15"/>
        <v>;</v>
      </c>
      <c r="Q106" s="228"/>
      <c r="R106" s="228"/>
    </row>
    <row r="107" spans="1:18" ht="15">
      <c r="A107" s="225" t="str">
        <f ca="1">IF('$Data1'!E109="","!","Lights,")</f>
        <v>Lights,</v>
      </c>
      <c r="B107" s="225" t="str">
        <f ca="1">IF(A107="!","",'$Data1'!E109&amp;"-Ltng,")</f>
        <v>1-Ltng,</v>
      </c>
      <c r="C107" s="225" t="str">
        <f ca="1">IF(A107="!","",'CSV-ZnSiz'!B107)</f>
        <v>1,</v>
      </c>
      <c r="D107" s="225" t="str">
        <f t="shared" ca="1" si="16"/>
        <v>ON ALWAYS,</v>
      </c>
      <c r="E107" s="225" t="str">
        <f ca="1">IF(A107="!","",IF('$Data1'!AH109="W/occ","Watts/Person,",IF('$Data1'!AH109="W/m2","Watts/Area,",IF('$Data1'!AH109="W","LightingLevel,",""))))</f>
        <v/>
      </c>
      <c r="F107" s="225" t="str">
        <f ca="1">IF(A107="!","",IF('$Data1'!AH109="W",'$Data1'!AG109,"")&amp;",")</f>
        <v>,</v>
      </c>
      <c r="G107" s="225" t="str">
        <f ca="1">IF(A107="!","",IF('$Data1'!AH109="W/m2",'$Data1'!AG109,"")&amp;",")</f>
        <v>,</v>
      </c>
      <c r="H107" s="225" t="str">
        <f ca="1">IF(A107="!","",IF('$Data1'!AH109="W/occ",'$Data1'!AG109,"")&amp;",")</f>
        <v>,</v>
      </c>
      <c r="I107" s="225" t="str">
        <f ca="1">IF(A107="!","",'$Data1'!AI109)&amp;","</f>
        <v>,</v>
      </c>
      <c r="J107" s="225" t="str">
        <f t="shared" ca="1" si="17"/>
        <v>0,</v>
      </c>
      <c r="K107" s="225" t="str">
        <f t="shared" ca="1" si="18"/>
        <v>0,</v>
      </c>
      <c r="L107" s="225" t="str">
        <f t="shared" ca="1" si="19"/>
        <v>0.18</v>
      </c>
      <c r="M107" s="225" t="str">
        <f t="shared" ca="1" si="20"/>
        <v>Lights Meter,</v>
      </c>
      <c r="N107" s="226" t="str">
        <f t="shared" ca="1" si="21"/>
        <v>No,</v>
      </c>
      <c r="O107" s="227" t="str">
        <f t="shared" ca="1" si="14"/>
        <v>,</v>
      </c>
      <c r="P107" s="227" t="str">
        <f t="shared" ca="1" si="15"/>
        <v>;</v>
      </c>
      <c r="Q107" s="228"/>
      <c r="R107" s="228"/>
    </row>
    <row r="108" spans="1:18" ht="15">
      <c r="A108" s="225" t="str">
        <f ca="1">IF('$Data1'!E110="","!","Lights,")</f>
        <v>Lights,</v>
      </c>
      <c r="B108" s="225" t="str">
        <f ca="1">IF(A108="!","",'$Data1'!E110&amp;"-Ltng,")</f>
        <v>1-Ltng,</v>
      </c>
      <c r="C108" s="225" t="str">
        <f ca="1">IF(A108="!","",'CSV-ZnSiz'!B108)</f>
        <v>1,</v>
      </c>
      <c r="D108" s="225" t="str">
        <f t="shared" ca="1" si="16"/>
        <v>ON ALWAYS,</v>
      </c>
      <c r="E108" s="225" t="str">
        <f ca="1">IF(A108="!","",IF('$Data1'!AH110="W/occ","Watts/Person,",IF('$Data1'!AH110="W/m2","Watts/Area,",IF('$Data1'!AH110="W","LightingLevel,",""))))</f>
        <v/>
      </c>
      <c r="F108" s="225" t="str">
        <f ca="1">IF(A108="!","",IF('$Data1'!AH110="W",'$Data1'!AG110,"")&amp;",")</f>
        <v>,</v>
      </c>
      <c r="G108" s="225" t="str">
        <f ca="1">IF(A108="!","",IF('$Data1'!AH110="W/m2",'$Data1'!AG110,"")&amp;",")</f>
        <v>,</v>
      </c>
      <c r="H108" s="225" t="str">
        <f ca="1">IF(A108="!","",IF('$Data1'!AH110="W/occ",'$Data1'!AG110,"")&amp;",")</f>
        <v>,</v>
      </c>
      <c r="I108" s="225" t="str">
        <f ca="1">IF(A108="!","",'$Data1'!AI110)&amp;","</f>
        <v>,</v>
      </c>
      <c r="J108" s="225" t="str">
        <f t="shared" ca="1" si="17"/>
        <v>0,</v>
      </c>
      <c r="K108" s="225" t="str">
        <f t="shared" ca="1" si="18"/>
        <v>0,</v>
      </c>
      <c r="L108" s="225" t="str">
        <f t="shared" ca="1" si="19"/>
        <v>0.18</v>
      </c>
      <c r="M108" s="225" t="str">
        <f t="shared" ca="1" si="20"/>
        <v>Lights Meter,</v>
      </c>
      <c r="N108" s="226" t="str">
        <f t="shared" ca="1" si="21"/>
        <v>No,</v>
      </c>
      <c r="O108" s="227" t="str">
        <f t="shared" ca="1" si="14"/>
        <v>,</v>
      </c>
      <c r="P108" s="227" t="str">
        <f t="shared" ca="1" si="15"/>
        <v>;</v>
      </c>
      <c r="Q108" s="228"/>
      <c r="R108" s="228"/>
    </row>
    <row r="109" spans="1:18" ht="15">
      <c r="A109" s="225" t="str">
        <f ca="1">IF('$Data1'!E111="","!","Lights,")</f>
        <v>Lights,</v>
      </c>
      <c r="B109" s="225" t="str">
        <f ca="1">IF(A109="!","",'$Data1'!E111&amp;"-Ltng,")</f>
        <v>1-Ltng,</v>
      </c>
      <c r="C109" s="225" t="str">
        <f ca="1">IF(A109="!","",'CSV-ZnSiz'!B109)</f>
        <v>1,</v>
      </c>
      <c r="D109" s="225" t="str">
        <f t="shared" ca="1" si="16"/>
        <v>ON ALWAYS,</v>
      </c>
      <c r="E109" s="225" t="str">
        <f ca="1">IF(A109="!","",IF('$Data1'!AH111="W/occ","Watts/Person,",IF('$Data1'!AH111="W/m2","Watts/Area,",IF('$Data1'!AH111="W","LightingLevel,",""))))</f>
        <v/>
      </c>
      <c r="F109" s="225" t="str">
        <f ca="1">IF(A109="!","",IF('$Data1'!AH111="W",'$Data1'!AG111,"")&amp;",")</f>
        <v>,</v>
      </c>
      <c r="G109" s="225" t="str">
        <f ca="1">IF(A109="!","",IF('$Data1'!AH111="W/m2",'$Data1'!AG111,"")&amp;",")</f>
        <v>,</v>
      </c>
      <c r="H109" s="225" t="str">
        <f ca="1">IF(A109="!","",IF('$Data1'!AH111="W/occ",'$Data1'!AG111,"")&amp;",")</f>
        <v>,</v>
      </c>
      <c r="I109" s="225" t="str">
        <f ca="1">IF(A109="!","",'$Data1'!AI111)&amp;","</f>
        <v>,</v>
      </c>
      <c r="J109" s="225" t="str">
        <f t="shared" ca="1" si="17"/>
        <v>0,</v>
      </c>
      <c r="K109" s="225" t="str">
        <f t="shared" ca="1" si="18"/>
        <v>0,</v>
      </c>
      <c r="L109" s="225" t="str">
        <f t="shared" ca="1" si="19"/>
        <v>0.18</v>
      </c>
      <c r="M109" s="225" t="str">
        <f t="shared" ca="1" si="20"/>
        <v>Lights Meter,</v>
      </c>
      <c r="N109" s="226" t="str">
        <f t="shared" ca="1" si="21"/>
        <v>No,</v>
      </c>
      <c r="O109" s="227" t="str">
        <f t="shared" ca="1" si="14"/>
        <v>,</v>
      </c>
      <c r="P109" s="227" t="str">
        <f t="shared" ca="1" si="15"/>
        <v>;</v>
      </c>
      <c r="Q109" s="228"/>
      <c r="R109" s="228"/>
    </row>
    <row r="110" spans="1:18" ht="15">
      <c r="A110" s="225" t="str">
        <f ca="1">IF('$Data1'!E112="","!","Lights,")</f>
        <v>Lights,</v>
      </c>
      <c r="B110" s="225" t="str">
        <f ca="1">IF(A110="!","",'$Data1'!E112&amp;"-Ltng,")</f>
        <v>1-Ltng,</v>
      </c>
      <c r="C110" s="225" t="str">
        <f ca="1">IF(A110="!","",'CSV-ZnSiz'!B110)</f>
        <v>1,</v>
      </c>
      <c r="D110" s="225" t="str">
        <f t="shared" ca="1" si="16"/>
        <v>ON ALWAYS,</v>
      </c>
      <c r="E110" s="225" t="str">
        <f ca="1">IF(A110="!","",IF('$Data1'!AH112="W/occ","Watts/Person,",IF('$Data1'!AH112="W/m2","Watts/Area,",IF('$Data1'!AH112="W","LightingLevel,",""))))</f>
        <v/>
      </c>
      <c r="F110" s="225" t="str">
        <f ca="1">IF(A110="!","",IF('$Data1'!AH112="W",'$Data1'!AG112,"")&amp;",")</f>
        <v>,</v>
      </c>
      <c r="G110" s="225" t="str">
        <f ca="1">IF(A110="!","",IF('$Data1'!AH112="W/m2",'$Data1'!AG112,"")&amp;",")</f>
        <v>,</v>
      </c>
      <c r="H110" s="225" t="str">
        <f ca="1">IF(A110="!","",IF('$Data1'!AH112="W/occ",'$Data1'!AG112,"")&amp;",")</f>
        <v>,</v>
      </c>
      <c r="I110" s="225" t="str">
        <f ca="1">IF(A110="!","",'$Data1'!AI112)&amp;","</f>
        <v>,</v>
      </c>
      <c r="J110" s="225" t="str">
        <f t="shared" ca="1" si="17"/>
        <v>0,</v>
      </c>
      <c r="K110" s="225" t="str">
        <f t="shared" ca="1" si="18"/>
        <v>0,</v>
      </c>
      <c r="L110" s="225" t="str">
        <f t="shared" ca="1" si="19"/>
        <v>0.18</v>
      </c>
      <c r="M110" s="225" t="str">
        <f t="shared" ca="1" si="20"/>
        <v>Lights Meter,</v>
      </c>
      <c r="N110" s="226" t="str">
        <f t="shared" ca="1" si="21"/>
        <v>No,</v>
      </c>
      <c r="O110" s="227" t="str">
        <f t="shared" ca="1" si="14"/>
        <v>,</v>
      </c>
      <c r="P110" s="227" t="str">
        <f t="shared" ca="1" si="15"/>
        <v>;</v>
      </c>
      <c r="Q110" s="228"/>
      <c r="R110" s="228"/>
    </row>
    <row r="111" spans="1:18" ht="15">
      <c r="A111" s="225" t="str">
        <f ca="1">IF('$Data1'!E113="","!","Lights,")</f>
        <v>Lights,</v>
      </c>
      <c r="B111" s="225" t="str">
        <f ca="1">IF(A111="!","",'$Data1'!E113&amp;"-Ltng,")</f>
        <v>1-Ltng,</v>
      </c>
      <c r="C111" s="225" t="str">
        <f ca="1">IF(A111="!","",'CSV-ZnSiz'!B111)</f>
        <v>1,</v>
      </c>
      <c r="D111" s="225" t="str">
        <f t="shared" ca="1" si="16"/>
        <v>ON ALWAYS,</v>
      </c>
      <c r="E111" s="225" t="str">
        <f ca="1">IF(A111="!","",IF('$Data1'!AH113="W/occ","Watts/Person,",IF('$Data1'!AH113="W/m2","Watts/Area,",IF('$Data1'!AH113="W","LightingLevel,",""))))</f>
        <v/>
      </c>
      <c r="F111" s="225" t="str">
        <f ca="1">IF(A111="!","",IF('$Data1'!AH113="W",'$Data1'!AG113,"")&amp;",")</f>
        <v>,</v>
      </c>
      <c r="G111" s="225" t="str">
        <f ca="1">IF(A111="!","",IF('$Data1'!AH113="W/m2",'$Data1'!AG113,"")&amp;",")</f>
        <v>,</v>
      </c>
      <c r="H111" s="225" t="str">
        <f ca="1">IF(A111="!","",IF('$Data1'!AH113="W/occ",'$Data1'!AG113,"")&amp;",")</f>
        <v>,</v>
      </c>
      <c r="I111" s="225" t="str">
        <f ca="1">IF(A111="!","",'$Data1'!AI113)&amp;","</f>
        <v>,</v>
      </c>
      <c r="J111" s="225" t="str">
        <f t="shared" ca="1" si="17"/>
        <v>0,</v>
      </c>
      <c r="K111" s="225" t="str">
        <f t="shared" ca="1" si="18"/>
        <v>0,</v>
      </c>
      <c r="L111" s="225" t="str">
        <f t="shared" ca="1" si="19"/>
        <v>0.18</v>
      </c>
      <c r="M111" s="225" t="str">
        <f t="shared" ca="1" si="20"/>
        <v>Lights Meter,</v>
      </c>
      <c r="N111" s="226" t="str">
        <f t="shared" ca="1" si="21"/>
        <v>No,</v>
      </c>
      <c r="O111" s="227" t="str">
        <f t="shared" ca="1" si="14"/>
        <v>,</v>
      </c>
      <c r="P111" s="227" t="str">
        <f t="shared" ca="1" si="15"/>
        <v>;</v>
      </c>
      <c r="Q111" s="228"/>
      <c r="R111" s="228"/>
    </row>
    <row r="112" spans="1:18" ht="15">
      <c r="A112" s="225" t="str">
        <f ca="1">IF('$Data1'!E114="","!","Lights,")</f>
        <v>Lights,</v>
      </c>
      <c r="B112" s="225" t="str">
        <f ca="1">IF(A112="!","",'$Data1'!E114&amp;"-Ltng,")</f>
        <v>1-Ltng,</v>
      </c>
      <c r="C112" s="225" t="str">
        <f ca="1">IF(A112="!","",'CSV-ZnSiz'!B112)</f>
        <v>1,</v>
      </c>
      <c r="D112" s="225" t="str">
        <f t="shared" ca="1" si="16"/>
        <v>ON ALWAYS,</v>
      </c>
      <c r="E112" s="225" t="str">
        <f ca="1">IF(A112="!","",IF('$Data1'!AH114="W/occ","Watts/Person,",IF('$Data1'!AH114="W/m2","Watts/Area,",IF('$Data1'!AH114="W","LightingLevel,",""))))</f>
        <v/>
      </c>
      <c r="F112" s="225" t="str">
        <f ca="1">IF(A112="!","",IF('$Data1'!AH114="W",'$Data1'!AG114,"")&amp;",")</f>
        <v>,</v>
      </c>
      <c r="G112" s="225" t="str">
        <f ca="1">IF(A112="!","",IF('$Data1'!AH114="W/m2",'$Data1'!AG114,"")&amp;",")</f>
        <v>,</v>
      </c>
      <c r="H112" s="225" t="str">
        <f ca="1">IF(A112="!","",IF('$Data1'!AH114="W/occ",'$Data1'!AG114,"")&amp;",")</f>
        <v>,</v>
      </c>
      <c r="I112" s="225" t="str">
        <f ca="1">IF(A112="!","",'$Data1'!AI114)&amp;","</f>
        <v>,</v>
      </c>
      <c r="J112" s="225" t="str">
        <f t="shared" ca="1" si="17"/>
        <v>0,</v>
      </c>
      <c r="K112" s="225" t="str">
        <f t="shared" ca="1" si="18"/>
        <v>0,</v>
      </c>
      <c r="L112" s="225" t="str">
        <f t="shared" ca="1" si="19"/>
        <v>0.18</v>
      </c>
      <c r="M112" s="225" t="str">
        <f t="shared" ca="1" si="20"/>
        <v>Lights Meter,</v>
      </c>
      <c r="N112" s="226" t="str">
        <f t="shared" ca="1" si="21"/>
        <v>No,</v>
      </c>
      <c r="O112" s="227" t="str">
        <f t="shared" ca="1" si="14"/>
        <v>,</v>
      </c>
      <c r="P112" s="227" t="str">
        <f t="shared" ca="1" si="15"/>
        <v>;</v>
      </c>
      <c r="Q112" s="228"/>
      <c r="R112" s="228"/>
    </row>
    <row r="113" spans="1:18" ht="15">
      <c r="A113" s="225" t="str">
        <f ca="1">IF('$Data1'!E115="","!","Lights,")</f>
        <v>Lights,</v>
      </c>
      <c r="B113" s="225" t="str">
        <f ca="1">IF(A113="!","",'$Data1'!E115&amp;"-Ltng,")</f>
        <v>1-Ltng,</v>
      </c>
      <c r="C113" s="225" t="str">
        <f ca="1">IF(A113="!","",'CSV-ZnSiz'!B113)</f>
        <v>1,</v>
      </c>
      <c r="D113" s="225" t="str">
        <f t="shared" ca="1" si="16"/>
        <v>ON ALWAYS,</v>
      </c>
      <c r="E113" s="225" t="str">
        <f ca="1">IF(A113="!","",IF('$Data1'!AH115="W/occ","Watts/Person,",IF('$Data1'!AH115="W/m2","Watts/Area,",IF('$Data1'!AH115="W","LightingLevel,",""))))</f>
        <v/>
      </c>
      <c r="F113" s="225" t="str">
        <f ca="1">IF(A113="!","",IF('$Data1'!AH115="W",'$Data1'!AG115,"")&amp;",")</f>
        <v>,</v>
      </c>
      <c r="G113" s="225" t="str">
        <f ca="1">IF(A113="!","",IF('$Data1'!AH115="W/m2",'$Data1'!AG115,"")&amp;",")</f>
        <v>,</v>
      </c>
      <c r="H113" s="225" t="str">
        <f ca="1">IF(A113="!","",IF('$Data1'!AH115="W/occ",'$Data1'!AG115,"")&amp;",")</f>
        <v>,</v>
      </c>
      <c r="I113" s="225" t="str">
        <f ca="1">IF(A113="!","",'$Data1'!AI115)&amp;","</f>
        <v>,</v>
      </c>
      <c r="J113" s="225" t="str">
        <f t="shared" ca="1" si="17"/>
        <v>0,</v>
      </c>
      <c r="K113" s="225" t="str">
        <f t="shared" ca="1" si="18"/>
        <v>0,</v>
      </c>
      <c r="L113" s="225" t="str">
        <f t="shared" ca="1" si="19"/>
        <v>0.18</v>
      </c>
      <c r="M113" s="225" t="str">
        <f t="shared" ca="1" si="20"/>
        <v>Lights Meter,</v>
      </c>
      <c r="N113" s="226" t="str">
        <f t="shared" ca="1" si="21"/>
        <v>No,</v>
      </c>
      <c r="O113" s="227" t="str">
        <f t="shared" ca="1" si="14"/>
        <v>,</v>
      </c>
      <c r="P113" s="227" t="str">
        <f t="shared" ca="1" si="15"/>
        <v>;</v>
      </c>
      <c r="Q113" s="228"/>
      <c r="R113" s="228"/>
    </row>
    <row r="114" spans="1:18" ht="15">
      <c r="A114" s="225" t="str">
        <f ca="1">IF('$Data1'!E116="","!","Lights,")</f>
        <v>Lights,</v>
      </c>
      <c r="B114" s="225" t="str">
        <f ca="1">IF(A114="!","",'$Data1'!E116&amp;"-Ltng,")</f>
        <v>1-Ltng,</v>
      </c>
      <c r="C114" s="225" t="str">
        <f ca="1">IF(A114="!","",'CSV-ZnSiz'!B114)</f>
        <v>1,</v>
      </c>
      <c r="D114" s="225" t="str">
        <f t="shared" ca="1" si="16"/>
        <v>ON ALWAYS,</v>
      </c>
      <c r="E114" s="225" t="str">
        <f ca="1">IF(A114="!","",IF('$Data1'!AH116="W/occ","Watts/Person,",IF('$Data1'!AH116="W/m2","Watts/Area,",IF('$Data1'!AH116="W","LightingLevel,",""))))</f>
        <v/>
      </c>
      <c r="F114" s="225" t="str">
        <f ca="1">IF(A114="!","",IF('$Data1'!AH116="W",'$Data1'!AG116,"")&amp;",")</f>
        <v>,</v>
      </c>
      <c r="G114" s="225" t="str">
        <f ca="1">IF(A114="!","",IF('$Data1'!AH116="W/m2",'$Data1'!AG116,"")&amp;",")</f>
        <v>,</v>
      </c>
      <c r="H114" s="225" t="str">
        <f ca="1">IF(A114="!","",IF('$Data1'!AH116="W/occ",'$Data1'!AG116,"")&amp;",")</f>
        <v>,</v>
      </c>
      <c r="I114" s="225" t="str">
        <f ca="1">IF(A114="!","",'$Data1'!AI116)&amp;","</f>
        <v>,</v>
      </c>
      <c r="J114" s="225" t="str">
        <f t="shared" ca="1" si="17"/>
        <v>0,</v>
      </c>
      <c r="K114" s="225" t="str">
        <f t="shared" ca="1" si="18"/>
        <v>0,</v>
      </c>
      <c r="L114" s="225" t="str">
        <f t="shared" ca="1" si="19"/>
        <v>0.18</v>
      </c>
      <c r="M114" s="225" t="str">
        <f t="shared" ca="1" si="20"/>
        <v>Lights Meter,</v>
      </c>
      <c r="N114" s="226" t="str">
        <f t="shared" ca="1" si="21"/>
        <v>No,</v>
      </c>
      <c r="O114" s="227" t="str">
        <f t="shared" ca="1" si="14"/>
        <v>,</v>
      </c>
      <c r="P114" s="227" t="str">
        <f t="shared" ca="1" si="15"/>
        <v>;</v>
      </c>
      <c r="Q114" s="228"/>
      <c r="R114" s="228"/>
    </row>
    <row r="115" spans="1:18" ht="15">
      <c r="A115" s="225" t="str">
        <f ca="1">IF('$Data1'!E117="","!","Lights,")</f>
        <v>Lights,</v>
      </c>
      <c r="B115" s="225" t="str">
        <f ca="1">IF(A115="!","",'$Data1'!E117&amp;"-Ltng,")</f>
        <v>1-Ltng,</v>
      </c>
      <c r="C115" s="225" t="str">
        <f ca="1">IF(A115="!","",'CSV-ZnSiz'!B115)</f>
        <v>1,</v>
      </c>
      <c r="D115" s="225" t="str">
        <f t="shared" ca="1" si="16"/>
        <v>ON ALWAYS,</v>
      </c>
      <c r="E115" s="225" t="str">
        <f ca="1">IF(A115="!","",IF('$Data1'!AH117="W/occ","Watts/Person,",IF('$Data1'!AH117="W/m2","Watts/Area,",IF('$Data1'!AH117="W","LightingLevel,",""))))</f>
        <v/>
      </c>
      <c r="F115" s="225" t="str">
        <f ca="1">IF(A115="!","",IF('$Data1'!AH117="W",'$Data1'!AG117,"")&amp;",")</f>
        <v>,</v>
      </c>
      <c r="G115" s="225" t="str">
        <f ca="1">IF(A115="!","",IF('$Data1'!AH117="W/m2",'$Data1'!AG117,"")&amp;",")</f>
        <v>,</v>
      </c>
      <c r="H115" s="225" t="str">
        <f ca="1">IF(A115="!","",IF('$Data1'!AH117="W/occ",'$Data1'!AG117,"")&amp;",")</f>
        <v>,</v>
      </c>
      <c r="I115" s="225" t="str">
        <f ca="1">IF(A115="!","",'$Data1'!AI117)&amp;","</f>
        <v>,</v>
      </c>
      <c r="J115" s="225" t="str">
        <f t="shared" ca="1" si="17"/>
        <v>0,</v>
      </c>
      <c r="K115" s="225" t="str">
        <f t="shared" ca="1" si="18"/>
        <v>0,</v>
      </c>
      <c r="L115" s="225" t="str">
        <f t="shared" ca="1" si="19"/>
        <v>0.18</v>
      </c>
      <c r="M115" s="225" t="str">
        <f t="shared" ca="1" si="20"/>
        <v>Lights Meter,</v>
      </c>
      <c r="N115" s="226" t="str">
        <f t="shared" ca="1" si="21"/>
        <v>No,</v>
      </c>
      <c r="O115" s="227" t="str">
        <f t="shared" ca="1" si="14"/>
        <v>,</v>
      </c>
      <c r="P115" s="227" t="str">
        <f t="shared" ca="1" si="15"/>
        <v>;</v>
      </c>
      <c r="Q115" s="228"/>
      <c r="R115" s="228"/>
    </row>
    <row r="116" spans="1:18" ht="15">
      <c r="A116" s="225" t="str">
        <f ca="1">IF('$Data1'!E118="","!","Lights,")</f>
        <v>Lights,</v>
      </c>
      <c r="B116" s="225" t="str">
        <f ca="1">IF(A116="!","",'$Data1'!E118&amp;"-Ltng,")</f>
        <v>1-Ltng,</v>
      </c>
      <c r="C116" s="225" t="str">
        <f ca="1">IF(A116="!","",'CSV-ZnSiz'!B116)</f>
        <v>1,</v>
      </c>
      <c r="D116" s="225" t="str">
        <f t="shared" ca="1" si="16"/>
        <v>ON ALWAYS,</v>
      </c>
      <c r="E116" s="225" t="str">
        <f ca="1">IF(A116="!","",IF('$Data1'!AH118="W/occ","Watts/Person,",IF('$Data1'!AH118="W/m2","Watts/Area,",IF('$Data1'!AH118="W","LightingLevel,",""))))</f>
        <v/>
      </c>
      <c r="F116" s="225" t="str">
        <f ca="1">IF(A116="!","",IF('$Data1'!AH118="W",'$Data1'!AG118,"")&amp;",")</f>
        <v>,</v>
      </c>
      <c r="G116" s="225" t="str">
        <f ca="1">IF(A116="!","",IF('$Data1'!AH118="W/m2",'$Data1'!AG118,"")&amp;",")</f>
        <v>,</v>
      </c>
      <c r="H116" s="225" t="str">
        <f ca="1">IF(A116="!","",IF('$Data1'!AH118="W/occ",'$Data1'!AG118,"")&amp;",")</f>
        <v>,</v>
      </c>
      <c r="I116" s="225" t="str">
        <f ca="1">IF(A116="!","",'$Data1'!AI118)&amp;","</f>
        <v>,</v>
      </c>
      <c r="J116" s="225" t="str">
        <f t="shared" ca="1" si="17"/>
        <v>0,</v>
      </c>
      <c r="K116" s="225" t="str">
        <f t="shared" ca="1" si="18"/>
        <v>0,</v>
      </c>
      <c r="L116" s="225" t="str">
        <f t="shared" ca="1" si="19"/>
        <v>0.18</v>
      </c>
      <c r="M116" s="225" t="str">
        <f t="shared" ca="1" si="20"/>
        <v>Lights Meter,</v>
      </c>
      <c r="N116" s="226" t="str">
        <f t="shared" ca="1" si="21"/>
        <v>No,</v>
      </c>
      <c r="O116" s="227" t="str">
        <f t="shared" ca="1" si="14"/>
        <v>,</v>
      </c>
      <c r="P116" s="227" t="str">
        <f t="shared" ca="1" si="15"/>
        <v>;</v>
      </c>
      <c r="Q116" s="228"/>
      <c r="R116" s="228"/>
    </row>
    <row r="117" spans="1:18" ht="15">
      <c r="A117" s="225" t="str">
        <f ca="1">IF('$Data1'!E119="","!","Lights,")</f>
        <v>Lights,</v>
      </c>
      <c r="B117" s="225" t="str">
        <f ca="1">IF(A117="!","",'$Data1'!E119&amp;"-Ltng,")</f>
        <v>1-Ltng,</v>
      </c>
      <c r="C117" s="225" t="str">
        <f ca="1">IF(A117="!","",'CSV-ZnSiz'!B117)</f>
        <v>1,</v>
      </c>
      <c r="D117" s="225" t="str">
        <f t="shared" ca="1" si="16"/>
        <v>ON ALWAYS,</v>
      </c>
      <c r="E117" s="225" t="str">
        <f ca="1">IF(A117="!","",IF('$Data1'!AH119="W/occ","Watts/Person,",IF('$Data1'!AH119="W/m2","Watts/Area,",IF('$Data1'!AH119="W","LightingLevel,",""))))</f>
        <v/>
      </c>
      <c r="F117" s="225" t="str">
        <f ca="1">IF(A117="!","",IF('$Data1'!AH119="W",'$Data1'!AG119,"")&amp;",")</f>
        <v>,</v>
      </c>
      <c r="G117" s="225" t="str">
        <f ca="1">IF(A117="!","",IF('$Data1'!AH119="W/m2",'$Data1'!AG119,"")&amp;",")</f>
        <v>,</v>
      </c>
      <c r="H117" s="225" t="str">
        <f ca="1">IF(A117="!","",IF('$Data1'!AH119="W/occ",'$Data1'!AG119,"")&amp;",")</f>
        <v>,</v>
      </c>
      <c r="I117" s="225" t="str">
        <f ca="1">IF(A117="!","",'$Data1'!AI119)&amp;","</f>
        <v>,</v>
      </c>
      <c r="J117" s="225" t="str">
        <f t="shared" ca="1" si="17"/>
        <v>0,</v>
      </c>
      <c r="K117" s="225" t="str">
        <f t="shared" ca="1" si="18"/>
        <v>0,</v>
      </c>
      <c r="L117" s="225" t="str">
        <f t="shared" ca="1" si="19"/>
        <v>0.18</v>
      </c>
      <c r="M117" s="225" t="str">
        <f t="shared" ca="1" si="20"/>
        <v>Lights Meter,</v>
      </c>
      <c r="N117" s="226" t="str">
        <f t="shared" ca="1" si="21"/>
        <v>No,</v>
      </c>
      <c r="O117" s="227" t="str">
        <f t="shared" ca="1" si="14"/>
        <v>,</v>
      </c>
      <c r="P117" s="227" t="str">
        <f t="shared" ca="1" si="15"/>
        <v>;</v>
      </c>
      <c r="Q117" s="228"/>
      <c r="R117" s="228"/>
    </row>
    <row r="118" spans="1:18" ht="15">
      <c r="A118" s="225" t="str">
        <f ca="1">IF('$Data1'!E120="","!","Lights,")</f>
        <v>Lights,</v>
      </c>
      <c r="B118" s="225" t="str">
        <f ca="1">IF(A118="!","",'$Data1'!E120&amp;"-Ltng,")</f>
        <v>1-Ltng,</v>
      </c>
      <c r="C118" s="225" t="str">
        <f ca="1">IF(A118="!","",'CSV-ZnSiz'!B118)</f>
        <v>1,</v>
      </c>
      <c r="D118" s="225" t="str">
        <f t="shared" ca="1" si="16"/>
        <v>ON ALWAYS,</v>
      </c>
      <c r="E118" s="225" t="str">
        <f ca="1">IF(A118="!","",IF('$Data1'!AH120="W/occ","Watts/Person,",IF('$Data1'!AH120="W/m2","Watts/Area,",IF('$Data1'!AH120="W","LightingLevel,",""))))</f>
        <v/>
      </c>
      <c r="F118" s="225" t="str">
        <f ca="1">IF(A118="!","",IF('$Data1'!AH120="W",'$Data1'!AG120,"")&amp;",")</f>
        <v>,</v>
      </c>
      <c r="G118" s="225" t="str">
        <f ca="1">IF(A118="!","",IF('$Data1'!AH120="W/m2",'$Data1'!AG120,"")&amp;",")</f>
        <v>,</v>
      </c>
      <c r="H118" s="225" t="str">
        <f ca="1">IF(A118="!","",IF('$Data1'!AH120="W/occ",'$Data1'!AG120,"")&amp;",")</f>
        <v>,</v>
      </c>
      <c r="I118" s="225" t="str">
        <f ca="1">IF(A118="!","",'$Data1'!AI120)&amp;","</f>
        <v>,</v>
      </c>
      <c r="J118" s="225" t="str">
        <f t="shared" ca="1" si="17"/>
        <v>0,</v>
      </c>
      <c r="K118" s="225" t="str">
        <f t="shared" ca="1" si="18"/>
        <v>0,</v>
      </c>
      <c r="L118" s="225" t="str">
        <f t="shared" ca="1" si="19"/>
        <v>0.18</v>
      </c>
      <c r="M118" s="225" t="str">
        <f t="shared" ca="1" si="20"/>
        <v>Lights Meter,</v>
      </c>
      <c r="N118" s="226" t="str">
        <f t="shared" ca="1" si="21"/>
        <v>No,</v>
      </c>
      <c r="O118" s="227" t="str">
        <f t="shared" ca="1" si="14"/>
        <v>,</v>
      </c>
      <c r="P118" s="227" t="str">
        <f t="shared" ca="1" si="15"/>
        <v>;</v>
      </c>
      <c r="Q118" s="228"/>
      <c r="R118" s="228"/>
    </row>
    <row r="119" spans="1:18" ht="15">
      <c r="A119" s="225" t="str">
        <f ca="1">IF('$Data1'!E121="","!","Lights,")</f>
        <v>Lights,</v>
      </c>
      <c r="B119" s="225" t="str">
        <f ca="1">IF(A119="!","",'$Data1'!E121&amp;"-Ltng,")</f>
        <v>1-Ltng,</v>
      </c>
      <c r="C119" s="225" t="str">
        <f ca="1">IF(A119="!","",'CSV-ZnSiz'!B119)</f>
        <v>1,</v>
      </c>
      <c r="D119" s="225" t="str">
        <f t="shared" ca="1" si="16"/>
        <v>ON ALWAYS,</v>
      </c>
      <c r="E119" s="225" t="str">
        <f ca="1">IF(A119="!","",IF('$Data1'!AH121="W/occ","Watts/Person,",IF('$Data1'!AH121="W/m2","Watts/Area,",IF('$Data1'!AH121="W","LightingLevel,",""))))</f>
        <v/>
      </c>
      <c r="F119" s="225" t="str">
        <f ca="1">IF(A119="!","",IF('$Data1'!AH121="W",'$Data1'!AG121,"")&amp;",")</f>
        <v>,</v>
      </c>
      <c r="G119" s="225" t="str">
        <f ca="1">IF(A119="!","",IF('$Data1'!AH121="W/m2",'$Data1'!AG121,"")&amp;",")</f>
        <v>,</v>
      </c>
      <c r="H119" s="225" t="str">
        <f ca="1">IF(A119="!","",IF('$Data1'!AH121="W/occ",'$Data1'!AG121,"")&amp;",")</f>
        <v>,</v>
      </c>
      <c r="I119" s="225" t="str">
        <f ca="1">IF(A119="!","",'$Data1'!AI121)&amp;","</f>
        <v>,</v>
      </c>
      <c r="J119" s="225" t="str">
        <f t="shared" ca="1" si="17"/>
        <v>0,</v>
      </c>
      <c r="K119" s="225" t="str">
        <f t="shared" ca="1" si="18"/>
        <v>0,</v>
      </c>
      <c r="L119" s="225" t="str">
        <f t="shared" ca="1" si="19"/>
        <v>0.18</v>
      </c>
      <c r="M119" s="225" t="str">
        <f t="shared" ca="1" si="20"/>
        <v>Lights Meter,</v>
      </c>
      <c r="N119" s="226" t="str">
        <f t="shared" ca="1" si="21"/>
        <v>No,</v>
      </c>
      <c r="O119" s="227" t="str">
        <f t="shared" ca="1" si="14"/>
        <v>,</v>
      </c>
      <c r="P119" s="227" t="str">
        <f t="shared" ca="1" si="15"/>
        <v>;</v>
      </c>
      <c r="Q119" s="228"/>
      <c r="R119" s="228"/>
    </row>
    <row r="120" spans="1:18" ht="15">
      <c r="A120" s="225" t="str">
        <f ca="1">IF('$Data1'!E122="","!","Lights,")</f>
        <v>Lights,</v>
      </c>
      <c r="B120" s="225" t="str">
        <f ca="1">IF(A120="!","",'$Data1'!E122&amp;"-Ltng,")</f>
        <v>1-Ltng,</v>
      </c>
      <c r="C120" s="225" t="str">
        <f ca="1">IF(A120="!","",'CSV-ZnSiz'!B120)</f>
        <v>1,</v>
      </c>
      <c r="D120" s="225" t="str">
        <f t="shared" ca="1" si="16"/>
        <v>ON ALWAYS,</v>
      </c>
      <c r="E120" s="225" t="str">
        <f ca="1">IF(A120="!","",IF('$Data1'!AH122="W/occ","Watts/Person,",IF('$Data1'!AH122="W/m2","Watts/Area,",IF('$Data1'!AH122="W","LightingLevel,",""))))</f>
        <v/>
      </c>
      <c r="F120" s="225" t="str">
        <f ca="1">IF(A120="!","",IF('$Data1'!AH122="W",'$Data1'!AG122,"")&amp;",")</f>
        <v>,</v>
      </c>
      <c r="G120" s="225" t="str">
        <f ca="1">IF(A120="!","",IF('$Data1'!AH122="W/m2",'$Data1'!AG122,"")&amp;",")</f>
        <v>,</v>
      </c>
      <c r="H120" s="225" t="str">
        <f ca="1">IF(A120="!","",IF('$Data1'!AH122="W/occ",'$Data1'!AG122,"")&amp;",")</f>
        <v>,</v>
      </c>
      <c r="I120" s="225" t="str">
        <f ca="1">IF(A120="!","",'$Data1'!AI122)&amp;","</f>
        <v>,</v>
      </c>
      <c r="J120" s="225" t="str">
        <f t="shared" ca="1" si="17"/>
        <v>0,</v>
      </c>
      <c r="K120" s="225" t="str">
        <f t="shared" ca="1" si="18"/>
        <v>0,</v>
      </c>
      <c r="L120" s="225" t="str">
        <f t="shared" ca="1" si="19"/>
        <v>0.18</v>
      </c>
      <c r="M120" s="225" t="str">
        <f t="shared" ca="1" si="20"/>
        <v>Lights Meter,</v>
      </c>
      <c r="N120" s="226" t="str">
        <f t="shared" ca="1" si="21"/>
        <v>No,</v>
      </c>
      <c r="O120" s="227" t="str">
        <f t="shared" ca="1" si="14"/>
        <v>,</v>
      </c>
      <c r="P120" s="227" t="str">
        <f t="shared" ca="1" si="15"/>
        <v>;</v>
      </c>
      <c r="Q120" s="228"/>
      <c r="R120" s="228"/>
    </row>
    <row r="121" spans="1:18" ht="15">
      <c r="A121" s="225" t="str">
        <f ca="1">IF('$Data1'!E123="","!","Lights,")</f>
        <v>Lights,</v>
      </c>
      <c r="B121" s="225" t="str">
        <f ca="1">IF(A121="!","",'$Data1'!E123&amp;"-Ltng,")</f>
        <v>1-Ltng,</v>
      </c>
      <c r="C121" s="225" t="str">
        <f ca="1">IF(A121="!","",'CSV-ZnSiz'!B121)</f>
        <v>1,</v>
      </c>
      <c r="D121" s="225" t="str">
        <f t="shared" ca="1" si="16"/>
        <v>ON ALWAYS,</v>
      </c>
      <c r="E121" s="225" t="str">
        <f ca="1">IF(A121="!","",IF('$Data1'!AH123="W/occ","Watts/Person,",IF('$Data1'!AH123="W/m2","Watts/Area,",IF('$Data1'!AH123="W","LightingLevel,",""))))</f>
        <v/>
      </c>
      <c r="F121" s="225" t="str">
        <f ca="1">IF(A121="!","",IF('$Data1'!AH123="W",'$Data1'!AG123,"")&amp;",")</f>
        <v>,</v>
      </c>
      <c r="G121" s="225" t="str">
        <f ca="1">IF(A121="!","",IF('$Data1'!AH123="W/m2",'$Data1'!AG123,"")&amp;",")</f>
        <v>,</v>
      </c>
      <c r="H121" s="225" t="str">
        <f ca="1">IF(A121="!","",IF('$Data1'!AH123="W/occ",'$Data1'!AG123,"")&amp;",")</f>
        <v>,</v>
      </c>
      <c r="I121" s="225" t="str">
        <f ca="1">IF(A121="!","",'$Data1'!AI123)&amp;","</f>
        <v>,</v>
      </c>
      <c r="J121" s="225" t="str">
        <f t="shared" ca="1" si="17"/>
        <v>0,</v>
      </c>
      <c r="K121" s="225" t="str">
        <f t="shared" ca="1" si="18"/>
        <v>0,</v>
      </c>
      <c r="L121" s="225" t="str">
        <f t="shared" ca="1" si="19"/>
        <v>0.18</v>
      </c>
      <c r="M121" s="225" t="str">
        <f t="shared" ca="1" si="20"/>
        <v>Lights Meter,</v>
      </c>
      <c r="N121" s="226" t="str">
        <f t="shared" ca="1" si="21"/>
        <v>No,</v>
      </c>
      <c r="O121" s="227" t="str">
        <f t="shared" ca="1" si="14"/>
        <v>,</v>
      </c>
      <c r="P121" s="227" t="str">
        <f t="shared" ca="1" si="15"/>
        <v>;</v>
      </c>
      <c r="Q121" s="228"/>
      <c r="R121" s="228"/>
    </row>
    <row r="122" spans="1:18" ht="15">
      <c r="A122" s="225" t="str">
        <f ca="1">IF('$Data1'!E124="","!","Lights,")</f>
        <v>Lights,</v>
      </c>
      <c r="B122" s="225" t="str">
        <f ca="1">IF(A122="!","",'$Data1'!E124&amp;"-Ltng,")</f>
        <v>1-Ltng,</v>
      </c>
      <c r="C122" s="225" t="str">
        <f ca="1">IF(A122="!","",'CSV-ZnSiz'!B122)</f>
        <v>1,</v>
      </c>
      <c r="D122" s="225" t="str">
        <f t="shared" ca="1" si="16"/>
        <v>ON ALWAYS,</v>
      </c>
      <c r="E122" s="225" t="str">
        <f ca="1">IF(A122="!","",IF('$Data1'!AH124="W/occ","Watts/Person,",IF('$Data1'!AH124="W/m2","Watts/Area,",IF('$Data1'!AH124="W","LightingLevel,",""))))</f>
        <v/>
      </c>
      <c r="F122" s="225" t="str">
        <f ca="1">IF(A122="!","",IF('$Data1'!AH124="W",'$Data1'!AG124,"")&amp;",")</f>
        <v>,</v>
      </c>
      <c r="G122" s="225" t="str">
        <f ca="1">IF(A122="!","",IF('$Data1'!AH124="W/m2",'$Data1'!AG124,"")&amp;",")</f>
        <v>,</v>
      </c>
      <c r="H122" s="225" t="str">
        <f ca="1">IF(A122="!","",IF('$Data1'!AH124="W/occ",'$Data1'!AG124,"")&amp;",")</f>
        <v>,</v>
      </c>
      <c r="I122" s="225" t="str">
        <f ca="1">IF(A122="!","",'$Data1'!AI124)&amp;","</f>
        <v>,</v>
      </c>
      <c r="J122" s="225" t="str">
        <f t="shared" ca="1" si="17"/>
        <v>0,</v>
      </c>
      <c r="K122" s="225" t="str">
        <f t="shared" ca="1" si="18"/>
        <v>0,</v>
      </c>
      <c r="L122" s="225" t="str">
        <f t="shared" ca="1" si="19"/>
        <v>0.18</v>
      </c>
      <c r="M122" s="225" t="str">
        <f t="shared" ca="1" si="20"/>
        <v>Lights Meter,</v>
      </c>
      <c r="N122" s="226" t="str">
        <f t="shared" ca="1" si="21"/>
        <v>No,</v>
      </c>
      <c r="O122" s="227" t="str">
        <f t="shared" ca="1" si="14"/>
        <v>,</v>
      </c>
      <c r="P122" s="227" t="str">
        <f t="shared" ca="1" si="15"/>
        <v>;</v>
      </c>
      <c r="Q122" s="228"/>
      <c r="R122" s="228"/>
    </row>
    <row r="123" spans="1:18" ht="15">
      <c r="A123" s="225" t="str">
        <f ca="1">IF('$Data1'!E125="","!","Lights,")</f>
        <v>Lights,</v>
      </c>
      <c r="B123" s="225" t="str">
        <f ca="1">IF(A123="!","",'$Data1'!E125&amp;"-Ltng,")</f>
        <v>1-Ltng,</v>
      </c>
      <c r="C123" s="225" t="str">
        <f ca="1">IF(A123="!","",'CSV-ZnSiz'!B123)</f>
        <v>1,</v>
      </c>
      <c r="D123" s="225" t="str">
        <f t="shared" ca="1" si="16"/>
        <v>ON ALWAYS,</v>
      </c>
      <c r="E123" s="225" t="str">
        <f ca="1">IF(A123="!","",IF('$Data1'!AH125="W/occ","Watts/Person,",IF('$Data1'!AH125="W/m2","Watts/Area,",IF('$Data1'!AH125="W","LightingLevel,",""))))</f>
        <v/>
      </c>
      <c r="F123" s="225" t="str">
        <f ca="1">IF(A123="!","",IF('$Data1'!AH125="W",'$Data1'!AG125,"")&amp;",")</f>
        <v>,</v>
      </c>
      <c r="G123" s="225" t="str">
        <f ca="1">IF(A123="!","",IF('$Data1'!AH125="W/m2",'$Data1'!AG125,"")&amp;",")</f>
        <v>,</v>
      </c>
      <c r="H123" s="225" t="str">
        <f ca="1">IF(A123="!","",IF('$Data1'!AH125="W/occ",'$Data1'!AG125,"")&amp;",")</f>
        <v>,</v>
      </c>
      <c r="I123" s="225" t="str">
        <f ca="1">IF(A123="!","",'$Data1'!AI125)&amp;","</f>
        <v>,</v>
      </c>
      <c r="J123" s="225" t="str">
        <f t="shared" ca="1" si="17"/>
        <v>0,</v>
      </c>
      <c r="K123" s="225" t="str">
        <f t="shared" ca="1" si="18"/>
        <v>0,</v>
      </c>
      <c r="L123" s="225" t="str">
        <f t="shared" ca="1" si="19"/>
        <v>0.18</v>
      </c>
      <c r="M123" s="225" t="str">
        <f t="shared" ca="1" si="20"/>
        <v>Lights Meter,</v>
      </c>
      <c r="N123" s="226" t="str">
        <f t="shared" ca="1" si="21"/>
        <v>No,</v>
      </c>
      <c r="O123" s="227" t="str">
        <f t="shared" ca="1" si="14"/>
        <v>,</v>
      </c>
      <c r="P123" s="227" t="str">
        <f t="shared" ca="1" si="15"/>
        <v>;</v>
      </c>
      <c r="Q123" s="228"/>
      <c r="R123" s="228"/>
    </row>
    <row r="124" spans="1:18" ht="15">
      <c r="A124" s="225" t="str">
        <f ca="1">IF('$Data1'!E126="","!","Lights,")</f>
        <v>Lights,</v>
      </c>
      <c r="B124" s="225" t="str">
        <f ca="1">IF(A124="!","",'$Data1'!E126&amp;"-Ltng,")</f>
        <v>1-Ltng,</v>
      </c>
      <c r="C124" s="225" t="str">
        <f ca="1">IF(A124="!","",'CSV-ZnSiz'!B124)</f>
        <v>1,</v>
      </c>
      <c r="D124" s="225" t="str">
        <f t="shared" ca="1" si="16"/>
        <v>ON ALWAYS,</v>
      </c>
      <c r="E124" s="225" t="str">
        <f ca="1">IF(A124="!","",IF('$Data1'!AH126="W/occ","Watts/Person,",IF('$Data1'!AH126="W/m2","Watts/Area,",IF('$Data1'!AH126="W","LightingLevel,",""))))</f>
        <v/>
      </c>
      <c r="F124" s="225" t="str">
        <f ca="1">IF(A124="!","",IF('$Data1'!AH126="W",'$Data1'!AG126,"")&amp;",")</f>
        <v>,</v>
      </c>
      <c r="G124" s="225" t="str">
        <f ca="1">IF(A124="!","",IF('$Data1'!AH126="W/m2",'$Data1'!AG126,"")&amp;",")</f>
        <v>,</v>
      </c>
      <c r="H124" s="225" t="str">
        <f ca="1">IF(A124="!","",IF('$Data1'!AH126="W/occ",'$Data1'!AG126,"")&amp;",")</f>
        <v>,</v>
      </c>
      <c r="I124" s="225" t="str">
        <f ca="1">IF(A124="!","",'$Data1'!AI126)&amp;","</f>
        <v>,</v>
      </c>
      <c r="J124" s="225" t="str">
        <f t="shared" ca="1" si="17"/>
        <v>0,</v>
      </c>
      <c r="K124" s="225" t="str">
        <f t="shared" ca="1" si="18"/>
        <v>0,</v>
      </c>
      <c r="L124" s="225" t="str">
        <f t="shared" ca="1" si="19"/>
        <v>0.18</v>
      </c>
      <c r="M124" s="225" t="str">
        <f t="shared" ca="1" si="20"/>
        <v>Lights Meter,</v>
      </c>
      <c r="N124" s="226" t="str">
        <f t="shared" ca="1" si="21"/>
        <v>No,</v>
      </c>
      <c r="O124" s="227" t="str">
        <f t="shared" ca="1" si="14"/>
        <v>,</v>
      </c>
      <c r="P124" s="227" t="str">
        <f t="shared" ca="1" si="15"/>
        <v>;</v>
      </c>
      <c r="Q124" s="228"/>
      <c r="R124" s="228"/>
    </row>
    <row r="125" spans="1:18" ht="15">
      <c r="A125" s="225" t="str">
        <f ca="1">IF('$Data1'!E127="","!","Lights,")</f>
        <v>Lights,</v>
      </c>
      <c r="B125" s="225" t="str">
        <f ca="1">IF(A125="!","",'$Data1'!E127&amp;"-Ltng,")</f>
        <v>1-Ltng,</v>
      </c>
      <c r="C125" s="225" t="str">
        <f ca="1">IF(A125="!","",'CSV-ZnSiz'!B125)</f>
        <v>1,</v>
      </c>
      <c r="D125" s="225" t="str">
        <f t="shared" ca="1" si="16"/>
        <v>ON ALWAYS,</v>
      </c>
      <c r="E125" s="225" t="str">
        <f ca="1">IF(A125="!","",IF('$Data1'!AH127="W/occ","Watts/Person,",IF('$Data1'!AH127="W/m2","Watts/Area,",IF('$Data1'!AH127="W","LightingLevel,",""))))</f>
        <v/>
      </c>
      <c r="F125" s="225" t="str">
        <f ca="1">IF(A125="!","",IF('$Data1'!AH127="W",'$Data1'!AG127,"")&amp;",")</f>
        <v>,</v>
      </c>
      <c r="G125" s="225" t="str">
        <f ca="1">IF(A125="!","",IF('$Data1'!AH127="W/m2",'$Data1'!AG127,"")&amp;",")</f>
        <v>,</v>
      </c>
      <c r="H125" s="225" t="str">
        <f ca="1">IF(A125="!","",IF('$Data1'!AH127="W/occ",'$Data1'!AG127,"")&amp;",")</f>
        <v>,</v>
      </c>
      <c r="I125" s="225" t="str">
        <f ca="1">IF(A125="!","",'$Data1'!AI127)&amp;","</f>
        <v>,</v>
      </c>
      <c r="J125" s="225" t="str">
        <f t="shared" ca="1" si="17"/>
        <v>0,</v>
      </c>
      <c r="K125" s="225" t="str">
        <f t="shared" ca="1" si="18"/>
        <v>0,</v>
      </c>
      <c r="L125" s="225" t="str">
        <f t="shared" ca="1" si="19"/>
        <v>0.18</v>
      </c>
      <c r="M125" s="225" t="str">
        <f t="shared" ca="1" si="20"/>
        <v>Lights Meter,</v>
      </c>
      <c r="N125" s="226" t="str">
        <f t="shared" ca="1" si="21"/>
        <v>No,</v>
      </c>
      <c r="O125" s="227" t="str">
        <f t="shared" ca="1" si="14"/>
        <v>,</v>
      </c>
      <c r="P125" s="227" t="str">
        <f t="shared" ca="1" si="15"/>
        <v>;</v>
      </c>
      <c r="Q125" s="228"/>
      <c r="R125" s="228"/>
    </row>
    <row r="126" spans="1:18" ht="15">
      <c r="A126" s="225" t="str">
        <f ca="1">IF('$Data1'!E128="","!","Lights,")</f>
        <v>Lights,</v>
      </c>
      <c r="B126" s="225" t="str">
        <f ca="1">IF(A126="!","",'$Data1'!E128&amp;"-Ltng,")</f>
        <v>1-Ltng,</v>
      </c>
      <c r="C126" s="225" t="str">
        <f ca="1">IF(A126="!","",'CSV-ZnSiz'!B126)</f>
        <v>1,</v>
      </c>
      <c r="D126" s="225" t="str">
        <f t="shared" ca="1" si="16"/>
        <v>ON ALWAYS,</v>
      </c>
      <c r="E126" s="225" t="str">
        <f ca="1">IF(A126="!","",IF('$Data1'!AH128="W/occ","Watts/Person,",IF('$Data1'!AH128="W/m2","Watts/Area,",IF('$Data1'!AH128="W","LightingLevel,",""))))</f>
        <v/>
      </c>
      <c r="F126" s="225" t="str">
        <f ca="1">IF(A126="!","",IF('$Data1'!AH128="W",'$Data1'!AG128,"")&amp;",")</f>
        <v>,</v>
      </c>
      <c r="G126" s="225" t="str">
        <f ca="1">IF(A126="!","",IF('$Data1'!AH128="W/m2",'$Data1'!AG128,"")&amp;",")</f>
        <v>,</v>
      </c>
      <c r="H126" s="225" t="str">
        <f ca="1">IF(A126="!","",IF('$Data1'!AH128="W/occ",'$Data1'!AG128,"")&amp;",")</f>
        <v>,</v>
      </c>
      <c r="I126" s="225" t="str">
        <f ca="1">IF(A126="!","",'$Data1'!AI128)&amp;","</f>
        <v>,</v>
      </c>
      <c r="J126" s="225" t="str">
        <f t="shared" ca="1" si="17"/>
        <v>0,</v>
      </c>
      <c r="K126" s="225" t="str">
        <f t="shared" ca="1" si="18"/>
        <v>0,</v>
      </c>
      <c r="L126" s="225" t="str">
        <f t="shared" ca="1" si="19"/>
        <v>0.18</v>
      </c>
      <c r="M126" s="225" t="str">
        <f t="shared" ca="1" si="20"/>
        <v>Lights Meter,</v>
      </c>
      <c r="N126" s="226" t="str">
        <f t="shared" ca="1" si="21"/>
        <v>No,</v>
      </c>
      <c r="O126" s="227" t="str">
        <f t="shared" ca="1" si="14"/>
        <v>,</v>
      </c>
      <c r="P126" s="227" t="str">
        <f t="shared" ca="1" si="15"/>
        <v>;</v>
      </c>
      <c r="Q126" s="228"/>
      <c r="R126" s="228"/>
    </row>
    <row r="127" spans="1:18" ht="15">
      <c r="A127" s="225" t="str">
        <f ca="1">IF('$Data1'!E129="","!","Lights,")</f>
        <v>Lights,</v>
      </c>
      <c r="B127" s="225" t="str">
        <f ca="1">IF(A127="!","",'$Data1'!E129&amp;"-Ltng,")</f>
        <v>1-Ltng,</v>
      </c>
      <c r="C127" s="225" t="str">
        <f ca="1">IF(A127="!","",'CSV-ZnSiz'!B127)</f>
        <v>1,</v>
      </c>
      <c r="D127" s="225" t="str">
        <f t="shared" ca="1" si="16"/>
        <v>ON ALWAYS,</v>
      </c>
      <c r="E127" s="225" t="str">
        <f ca="1">IF(A127="!","",IF('$Data1'!AH129="W/occ","Watts/Person,",IF('$Data1'!AH129="W/m2","Watts/Area,",IF('$Data1'!AH129="W","LightingLevel,",""))))</f>
        <v/>
      </c>
      <c r="F127" s="225" t="str">
        <f ca="1">IF(A127="!","",IF('$Data1'!AH129="W",'$Data1'!AG129,"")&amp;",")</f>
        <v>,</v>
      </c>
      <c r="G127" s="225" t="str">
        <f ca="1">IF(A127="!","",IF('$Data1'!AH129="W/m2",'$Data1'!AG129,"")&amp;",")</f>
        <v>,</v>
      </c>
      <c r="H127" s="225" t="str">
        <f ca="1">IF(A127="!","",IF('$Data1'!AH129="W/occ",'$Data1'!AG129,"")&amp;",")</f>
        <v>,</v>
      </c>
      <c r="I127" s="225" t="str">
        <f ca="1">IF(A127="!","",'$Data1'!AI129)&amp;","</f>
        <v>,</v>
      </c>
      <c r="J127" s="225" t="str">
        <f t="shared" ca="1" si="17"/>
        <v>0,</v>
      </c>
      <c r="K127" s="225" t="str">
        <f t="shared" ca="1" si="18"/>
        <v>0,</v>
      </c>
      <c r="L127" s="225" t="str">
        <f t="shared" ca="1" si="19"/>
        <v>0.18</v>
      </c>
      <c r="M127" s="225" t="str">
        <f t="shared" ca="1" si="20"/>
        <v>Lights Meter,</v>
      </c>
      <c r="N127" s="226" t="str">
        <f t="shared" ca="1" si="21"/>
        <v>No,</v>
      </c>
      <c r="O127" s="227" t="str">
        <f t="shared" ca="1" si="14"/>
        <v>,</v>
      </c>
      <c r="P127" s="227" t="str">
        <f t="shared" ca="1" si="15"/>
        <v>;</v>
      </c>
      <c r="Q127" s="228"/>
      <c r="R127" s="228"/>
    </row>
    <row r="128" spans="1:18" ht="15">
      <c r="A128" s="225" t="str">
        <f ca="1">IF('$Data1'!E130="","!","Lights,")</f>
        <v>Lights,</v>
      </c>
      <c r="B128" s="225" t="str">
        <f ca="1">IF(A128="!","",'$Data1'!E130&amp;"-Ltng,")</f>
        <v>1-Ltng,</v>
      </c>
      <c r="C128" s="225" t="str">
        <f ca="1">IF(A128="!","",'CSV-ZnSiz'!B128)</f>
        <v>1,</v>
      </c>
      <c r="D128" s="225" t="str">
        <f t="shared" ca="1" si="16"/>
        <v>ON ALWAYS,</v>
      </c>
      <c r="E128" s="225" t="str">
        <f ca="1">IF(A128="!","",IF('$Data1'!AH130="W/occ","Watts/Person,",IF('$Data1'!AH130="W/m2","Watts/Area,",IF('$Data1'!AH130="W","LightingLevel,",""))))</f>
        <v/>
      </c>
      <c r="F128" s="225" t="str">
        <f ca="1">IF(A128="!","",IF('$Data1'!AH130="W",'$Data1'!AG130,"")&amp;",")</f>
        <v>,</v>
      </c>
      <c r="G128" s="225" t="str">
        <f ca="1">IF(A128="!","",IF('$Data1'!AH130="W/m2",'$Data1'!AG130,"")&amp;",")</f>
        <v>,</v>
      </c>
      <c r="H128" s="225" t="str">
        <f ca="1">IF(A128="!","",IF('$Data1'!AH130="W/occ",'$Data1'!AG130,"")&amp;",")</f>
        <v>,</v>
      </c>
      <c r="I128" s="225" t="str">
        <f ca="1">IF(A128="!","",'$Data1'!AI130)&amp;","</f>
        <v>,</v>
      </c>
      <c r="J128" s="225" t="str">
        <f t="shared" ca="1" si="17"/>
        <v>0,</v>
      </c>
      <c r="K128" s="225" t="str">
        <f t="shared" ca="1" si="18"/>
        <v>0,</v>
      </c>
      <c r="L128" s="225" t="str">
        <f t="shared" ca="1" si="19"/>
        <v>0.18</v>
      </c>
      <c r="M128" s="225" t="str">
        <f t="shared" ca="1" si="20"/>
        <v>Lights Meter,</v>
      </c>
      <c r="N128" s="226" t="str">
        <f t="shared" ca="1" si="21"/>
        <v>No,</v>
      </c>
      <c r="O128" s="227" t="str">
        <f t="shared" ca="1" si="14"/>
        <v>,</v>
      </c>
      <c r="P128" s="227" t="str">
        <f t="shared" ca="1" si="15"/>
        <v>;</v>
      </c>
      <c r="Q128" s="228"/>
      <c r="R128" s="228"/>
    </row>
    <row r="129" spans="1:18" ht="15">
      <c r="A129" s="225" t="str">
        <f ca="1">IF('$Data1'!E131="","!","Lights,")</f>
        <v>Lights,</v>
      </c>
      <c r="B129" s="225" t="str">
        <f ca="1">IF(A129="!","",'$Data1'!E131&amp;"-Ltng,")</f>
        <v>1-Ltng,</v>
      </c>
      <c r="C129" s="225" t="str">
        <f ca="1">IF(A129="!","",'CSV-ZnSiz'!B129)</f>
        <v>1,</v>
      </c>
      <c r="D129" s="225" t="str">
        <f t="shared" ca="1" si="16"/>
        <v>ON ALWAYS,</v>
      </c>
      <c r="E129" s="225" t="str">
        <f ca="1">IF(A129="!","",IF('$Data1'!AH131="W/occ","Watts/Person,",IF('$Data1'!AH131="W/m2","Watts/Area,",IF('$Data1'!AH131="W","LightingLevel,",""))))</f>
        <v/>
      </c>
      <c r="F129" s="225" t="str">
        <f ca="1">IF(A129="!","",IF('$Data1'!AH131="W",'$Data1'!AG131,"")&amp;",")</f>
        <v>,</v>
      </c>
      <c r="G129" s="225" t="str">
        <f ca="1">IF(A129="!","",IF('$Data1'!AH131="W/m2",'$Data1'!AG131,"")&amp;",")</f>
        <v>,</v>
      </c>
      <c r="H129" s="225" t="str">
        <f ca="1">IF(A129="!","",IF('$Data1'!AH131="W/occ",'$Data1'!AG131,"")&amp;",")</f>
        <v>,</v>
      </c>
      <c r="I129" s="225" t="str">
        <f ca="1">IF(A129="!","",'$Data1'!AI131)&amp;","</f>
        <v>,</v>
      </c>
      <c r="J129" s="225" t="str">
        <f t="shared" ca="1" si="17"/>
        <v>0,</v>
      </c>
      <c r="K129" s="225" t="str">
        <f t="shared" ca="1" si="18"/>
        <v>0,</v>
      </c>
      <c r="L129" s="225" t="str">
        <f t="shared" ca="1" si="19"/>
        <v>0.18</v>
      </c>
      <c r="M129" s="225" t="str">
        <f t="shared" ca="1" si="20"/>
        <v>Lights Meter,</v>
      </c>
      <c r="N129" s="226" t="str">
        <f t="shared" ca="1" si="21"/>
        <v>No,</v>
      </c>
      <c r="O129" s="227" t="str">
        <f t="shared" ca="1" si="14"/>
        <v>,</v>
      </c>
      <c r="P129" s="227" t="str">
        <f t="shared" ca="1" si="15"/>
        <v>;</v>
      </c>
      <c r="Q129" s="228"/>
      <c r="R129" s="228"/>
    </row>
    <row r="130" spans="1:18" ht="15">
      <c r="A130" s="225" t="str">
        <f ca="1">IF('$Data1'!E132="","!","Lights,")</f>
        <v>Lights,</v>
      </c>
      <c r="B130" s="225" t="str">
        <f ca="1">IF(A130="!","",'$Data1'!E132&amp;"-Ltng,")</f>
        <v>1-Ltng,</v>
      </c>
      <c r="C130" s="225" t="str">
        <f ca="1">IF(A130="!","",'CSV-ZnSiz'!B130)</f>
        <v>1,</v>
      </c>
      <c r="D130" s="225" t="str">
        <f t="shared" ca="1" si="16"/>
        <v>ON ALWAYS,</v>
      </c>
      <c r="E130" s="225" t="str">
        <f ca="1">IF(A130="!","",IF('$Data1'!AH132="W/occ","Watts/Person,",IF('$Data1'!AH132="W/m2","Watts/Area,",IF('$Data1'!AH132="W","LightingLevel,",""))))</f>
        <v/>
      </c>
      <c r="F130" s="225" t="str">
        <f ca="1">IF(A130="!","",IF('$Data1'!AH132="W",'$Data1'!AG132,"")&amp;",")</f>
        <v>,</v>
      </c>
      <c r="G130" s="225" t="str">
        <f ca="1">IF(A130="!","",IF('$Data1'!AH132="W/m2",'$Data1'!AG132,"")&amp;",")</f>
        <v>,</v>
      </c>
      <c r="H130" s="225" t="str">
        <f ca="1">IF(A130="!","",IF('$Data1'!AH132="W/occ",'$Data1'!AG132,"")&amp;",")</f>
        <v>,</v>
      </c>
      <c r="I130" s="225" t="str">
        <f ca="1">IF(A130="!","",'$Data1'!AI132)&amp;","</f>
        <v>,</v>
      </c>
      <c r="J130" s="225" t="str">
        <f t="shared" ca="1" si="17"/>
        <v>0,</v>
      </c>
      <c r="K130" s="225" t="str">
        <f t="shared" ca="1" si="18"/>
        <v>0,</v>
      </c>
      <c r="L130" s="225" t="str">
        <f t="shared" ca="1" si="19"/>
        <v>0.18</v>
      </c>
      <c r="M130" s="225" t="str">
        <f t="shared" ca="1" si="20"/>
        <v>Lights Meter,</v>
      </c>
      <c r="N130" s="226" t="str">
        <f t="shared" ca="1" si="21"/>
        <v>No,</v>
      </c>
      <c r="O130" s="227" t="str">
        <f t="shared" ca="1" si="14"/>
        <v>,</v>
      </c>
      <c r="P130" s="227" t="str">
        <f t="shared" ca="1" si="15"/>
        <v>;</v>
      </c>
      <c r="Q130" s="228"/>
      <c r="R130" s="228"/>
    </row>
    <row r="131" spans="1:18" ht="15">
      <c r="A131" s="225" t="str">
        <f ca="1">IF('$Data1'!E133="","!","Lights,")</f>
        <v>Lights,</v>
      </c>
      <c r="B131" s="225" t="str">
        <f ca="1">IF(A131="!","",'$Data1'!E133&amp;"-Ltng,")</f>
        <v>1-Ltng,</v>
      </c>
      <c r="C131" s="225" t="str">
        <f ca="1">IF(A131="!","",'CSV-ZnSiz'!B131)</f>
        <v>1,</v>
      </c>
      <c r="D131" s="225" t="str">
        <f t="shared" ca="1" si="16"/>
        <v>ON ALWAYS,</v>
      </c>
      <c r="E131" s="225" t="str">
        <f ca="1">IF(A131="!","",IF('$Data1'!AH133="W/occ","Watts/Person,",IF('$Data1'!AH133="W/m2","Watts/Area,",IF('$Data1'!AH133="W","LightingLevel,",""))))</f>
        <v/>
      </c>
      <c r="F131" s="225" t="str">
        <f ca="1">IF(A131="!","",IF('$Data1'!AH133="W",'$Data1'!AG133,"")&amp;",")</f>
        <v>,</v>
      </c>
      <c r="G131" s="225" t="str">
        <f ca="1">IF(A131="!","",IF('$Data1'!AH133="W/m2",'$Data1'!AG133,"")&amp;",")</f>
        <v>,</v>
      </c>
      <c r="H131" s="225" t="str">
        <f ca="1">IF(A131="!","",IF('$Data1'!AH133="W/occ",'$Data1'!AG133,"")&amp;",")</f>
        <v>,</v>
      </c>
      <c r="I131" s="225" t="str">
        <f ca="1">IF(A131="!","",'$Data1'!AI133)&amp;","</f>
        <v>,</v>
      </c>
      <c r="J131" s="225" t="str">
        <f t="shared" ca="1" si="17"/>
        <v>0,</v>
      </c>
      <c r="K131" s="225" t="str">
        <f t="shared" ca="1" si="18"/>
        <v>0,</v>
      </c>
      <c r="L131" s="225" t="str">
        <f t="shared" ca="1" si="19"/>
        <v>0.18</v>
      </c>
      <c r="M131" s="225" t="str">
        <f t="shared" ca="1" si="20"/>
        <v>Lights Meter,</v>
      </c>
      <c r="N131" s="226" t="str">
        <f t="shared" ca="1" si="21"/>
        <v>No,</v>
      </c>
      <c r="O131" s="227" t="str">
        <f t="shared" ca="1" si="14"/>
        <v>,</v>
      </c>
      <c r="P131" s="227" t="str">
        <f t="shared" ca="1" si="15"/>
        <v>;</v>
      </c>
      <c r="Q131" s="228"/>
      <c r="R131" s="228"/>
    </row>
    <row r="132" spans="1:18" ht="15">
      <c r="A132" s="225" t="str">
        <f ca="1">IF('$Data1'!E134="","!","Lights,")</f>
        <v>Lights,</v>
      </c>
      <c r="B132" s="225" t="str">
        <f ca="1">IF(A132="!","",'$Data1'!E134&amp;"-Ltng,")</f>
        <v>1-Ltng,</v>
      </c>
      <c r="C132" s="225" t="str">
        <f ca="1">IF(A132="!","",'CSV-ZnSiz'!B132)</f>
        <v>1,</v>
      </c>
      <c r="D132" s="225" t="str">
        <f t="shared" ca="1" si="16"/>
        <v>ON ALWAYS,</v>
      </c>
      <c r="E132" s="225" t="str">
        <f ca="1">IF(A132="!","",IF('$Data1'!AH134="W/occ","Watts/Person,",IF('$Data1'!AH134="W/m2","Watts/Area,",IF('$Data1'!AH134="W","LightingLevel,",""))))</f>
        <v/>
      </c>
      <c r="F132" s="225" t="str">
        <f ca="1">IF(A132="!","",IF('$Data1'!AH134="W",'$Data1'!AG134,"")&amp;",")</f>
        <v>,</v>
      </c>
      <c r="G132" s="225" t="str">
        <f ca="1">IF(A132="!","",IF('$Data1'!AH134="W/m2",'$Data1'!AG134,"")&amp;",")</f>
        <v>,</v>
      </c>
      <c r="H132" s="225" t="str">
        <f ca="1">IF(A132="!","",IF('$Data1'!AH134="W/occ",'$Data1'!AG134,"")&amp;",")</f>
        <v>,</v>
      </c>
      <c r="I132" s="225" t="str">
        <f ca="1">IF(A132="!","",'$Data1'!AI134)&amp;","</f>
        <v>,</v>
      </c>
      <c r="J132" s="225" t="str">
        <f t="shared" ca="1" si="17"/>
        <v>0,</v>
      </c>
      <c r="K132" s="225" t="str">
        <f t="shared" ca="1" si="18"/>
        <v>0,</v>
      </c>
      <c r="L132" s="225" t="str">
        <f t="shared" ca="1" si="19"/>
        <v>0.18</v>
      </c>
      <c r="M132" s="225" t="str">
        <f t="shared" ca="1" si="20"/>
        <v>Lights Meter,</v>
      </c>
      <c r="N132" s="226" t="str">
        <f t="shared" ca="1" si="21"/>
        <v>No,</v>
      </c>
      <c r="O132" s="227" t="str">
        <f t="shared" ca="1" si="14"/>
        <v>,</v>
      </c>
      <c r="P132" s="227" t="str">
        <f t="shared" ca="1" si="15"/>
        <v>;</v>
      </c>
      <c r="Q132" s="228"/>
      <c r="R132" s="228"/>
    </row>
    <row r="133" spans="1:18" ht="15">
      <c r="A133" s="225" t="str">
        <f ca="1">IF('$Data1'!E135="","!","Lights,")</f>
        <v>Lights,</v>
      </c>
      <c r="B133" s="225" t="str">
        <f ca="1">IF(A133="!","",'$Data1'!E135&amp;"-Ltng,")</f>
        <v>1-Ltng,</v>
      </c>
      <c r="C133" s="225" t="str">
        <f ca="1">IF(A133="!","",'CSV-ZnSiz'!B133)</f>
        <v>1,</v>
      </c>
      <c r="D133" s="225" t="str">
        <f t="shared" ca="1" si="16"/>
        <v>ON ALWAYS,</v>
      </c>
      <c r="E133" s="225" t="str">
        <f ca="1">IF(A133="!","",IF('$Data1'!AH135="W/occ","Watts/Person,",IF('$Data1'!AH135="W/m2","Watts/Area,",IF('$Data1'!AH135="W","LightingLevel,",""))))</f>
        <v/>
      </c>
      <c r="F133" s="225" t="str">
        <f ca="1">IF(A133="!","",IF('$Data1'!AH135="W",'$Data1'!AG135,"")&amp;",")</f>
        <v>,</v>
      </c>
      <c r="G133" s="225" t="str">
        <f ca="1">IF(A133="!","",IF('$Data1'!AH135="W/m2",'$Data1'!AG135,"")&amp;",")</f>
        <v>,</v>
      </c>
      <c r="H133" s="225" t="str">
        <f ca="1">IF(A133="!","",IF('$Data1'!AH135="W/occ",'$Data1'!AG135,"")&amp;",")</f>
        <v>,</v>
      </c>
      <c r="I133" s="225" t="str">
        <f ca="1">IF(A133="!","",'$Data1'!AI135)&amp;","</f>
        <v>,</v>
      </c>
      <c r="J133" s="225" t="str">
        <f t="shared" ca="1" si="17"/>
        <v>0,</v>
      </c>
      <c r="K133" s="225" t="str">
        <f t="shared" ca="1" si="18"/>
        <v>0,</v>
      </c>
      <c r="L133" s="225" t="str">
        <f t="shared" ca="1" si="19"/>
        <v>0.18</v>
      </c>
      <c r="M133" s="225" t="str">
        <f t="shared" ca="1" si="20"/>
        <v>Lights Meter,</v>
      </c>
      <c r="N133" s="226" t="str">
        <f t="shared" ca="1" si="21"/>
        <v>No,</v>
      </c>
      <c r="O133" s="227" t="str">
        <f t="shared" ca="1" si="14"/>
        <v>,</v>
      </c>
      <c r="P133" s="227" t="str">
        <f t="shared" ca="1" si="15"/>
        <v>;</v>
      </c>
      <c r="Q133" s="228"/>
      <c r="R133" s="228"/>
    </row>
    <row r="134" spans="1:18" ht="15">
      <c r="A134" s="225" t="str">
        <f ca="1">IF('$Data1'!E136="","!","Lights,")</f>
        <v>Lights,</v>
      </c>
      <c r="B134" s="225" t="str">
        <f ca="1">IF(A134="!","",'$Data1'!E136&amp;"-Ltng,")</f>
        <v>1-Ltng,</v>
      </c>
      <c r="C134" s="225" t="str">
        <f ca="1">IF(A134="!","",'CSV-ZnSiz'!B134)</f>
        <v>1,</v>
      </c>
      <c r="D134" s="225" t="str">
        <f t="shared" ca="1" si="16"/>
        <v>ON ALWAYS,</v>
      </c>
      <c r="E134" s="225" t="str">
        <f ca="1">IF(A134="!","",IF('$Data1'!AH136="W/occ","Watts/Person,",IF('$Data1'!AH136="W/m2","Watts/Area,",IF('$Data1'!AH136="W","LightingLevel,",""))))</f>
        <v/>
      </c>
      <c r="F134" s="225" t="str">
        <f ca="1">IF(A134="!","",IF('$Data1'!AH136="W",'$Data1'!AG136,"")&amp;",")</f>
        <v>,</v>
      </c>
      <c r="G134" s="225" t="str">
        <f ca="1">IF(A134="!","",IF('$Data1'!AH136="W/m2",'$Data1'!AG136,"")&amp;",")</f>
        <v>,</v>
      </c>
      <c r="H134" s="225" t="str">
        <f ca="1">IF(A134="!","",IF('$Data1'!AH136="W/occ",'$Data1'!AG136,"")&amp;",")</f>
        <v>,</v>
      </c>
      <c r="I134" s="225" t="str">
        <f ca="1">IF(A134="!","",'$Data1'!AI136)&amp;","</f>
        <v>,</v>
      </c>
      <c r="J134" s="225" t="str">
        <f t="shared" ca="1" si="17"/>
        <v>0,</v>
      </c>
      <c r="K134" s="225" t="str">
        <f t="shared" ca="1" si="18"/>
        <v>0,</v>
      </c>
      <c r="L134" s="225" t="str">
        <f t="shared" ca="1" si="19"/>
        <v>0.18</v>
      </c>
      <c r="M134" s="225" t="str">
        <f t="shared" ca="1" si="20"/>
        <v>Lights Meter,</v>
      </c>
      <c r="N134" s="226" t="str">
        <f t="shared" ca="1" si="21"/>
        <v>No,</v>
      </c>
      <c r="O134" s="227" t="str">
        <f t="shared" ca="1" si="14"/>
        <v>,</v>
      </c>
      <c r="P134" s="227" t="str">
        <f t="shared" ca="1" si="15"/>
        <v>;</v>
      </c>
      <c r="Q134" s="228"/>
      <c r="R134" s="228"/>
    </row>
    <row r="135" spans="1:18" ht="15">
      <c r="A135" s="225" t="str">
        <f ca="1">IF('$Data1'!E137="","!","Lights,")</f>
        <v>Lights,</v>
      </c>
      <c r="B135" s="225" t="str">
        <f ca="1">IF(A135="!","",'$Data1'!E137&amp;"-Ltng,")</f>
        <v>1-Ltng,</v>
      </c>
      <c r="C135" s="225" t="str">
        <f ca="1">IF(A135="!","",'CSV-ZnSiz'!B135)</f>
        <v>1,</v>
      </c>
      <c r="D135" s="225" t="str">
        <f t="shared" ca="1" si="16"/>
        <v>ON ALWAYS,</v>
      </c>
      <c r="E135" s="225" t="str">
        <f ca="1">IF(A135="!","",IF('$Data1'!AH137="W/occ","Watts/Person,",IF('$Data1'!AH137="W/m2","Watts/Area,",IF('$Data1'!AH137="W","LightingLevel,",""))))</f>
        <v/>
      </c>
      <c r="F135" s="225" t="str">
        <f ca="1">IF(A135="!","",IF('$Data1'!AH137="W",'$Data1'!AG137,"")&amp;",")</f>
        <v>,</v>
      </c>
      <c r="G135" s="225" t="str">
        <f ca="1">IF(A135="!","",IF('$Data1'!AH137="W/m2",'$Data1'!AG137,"")&amp;",")</f>
        <v>,</v>
      </c>
      <c r="H135" s="225" t="str">
        <f ca="1">IF(A135="!","",IF('$Data1'!AH137="W/occ",'$Data1'!AG137,"")&amp;",")</f>
        <v>,</v>
      </c>
      <c r="I135" s="225" t="str">
        <f ca="1">IF(A135="!","",'$Data1'!AI137)&amp;","</f>
        <v>,</v>
      </c>
      <c r="J135" s="225" t="str">
        <f t="shared" ca="1" si="17"/>
        <v>0,</v>
      </c>
      <c r="K135" s="225" t="str">
        <f t="shared" ca="1" si="18"/>
        <v>0,</v>
      </c>
      <c r="L135" s="225" t="str">
        <f t="shared" ca="1" si="19"/>
        <v>0.18</v>
      </c>
      <c r="M135" s="225" t="str">
        <f t="shared" ca="1" si="20"/>
        <v>Lights Meter,</v>
      </c>
      <c r="N135" s="226" t="str">
        <f t="shared" ca="1" si="21"/>
        <v>No,</v>
      </c>
      <c r="O135" s="227" t="str">
        <f t="shared" ref="O135:O198" ca="1" si="22">IF($A135="!","",",")</f>
        <v>,</v>
      </c>
      <c r="P135" s="227" t="str">
        <f t="shared" ref="P135:P198" ca="1" si="23">IF($A135="!","",";")</f>
        <v>;</v>
      </c>
      <c r="Q135" s="228"/>
      <c r="R135" s="228"/>
    </row>
    <row r="136" spans="1:18" ht="15">
      <c r="A136" s="225" t="str">
        <f ca="1">IF('$Data1'!E138="","!","Lights,")</f>
        <v>Lights,</v>
      </c>
      <c r="B136" s="225" t="str">
        <f ca="1">IF(A136="!","",'$Data1'!E138&amp;"-Ltng,")</f>
        <v>1-Ltng,</v>
      </c>
      <c r="C136" s="225" t="str">
        <f ca="1">IF(A136="!","",'CSV-ZnSiz'!B136)</f>
        <v>1,</v>
      </c>
      <c r="D136" s="225" t="str">
        <f t="shared" ref="D136:D199" ca="1" si="24">IF(A136="!","","ON ALWAYS,")</f>
        <v>ON ALWAYS,</v>
      </c>
      <c r="E136" s="225" t="str">
        <f ca="1">IF(A136="!","",IF('$Data1'!AH138="W/occ","Watts/Person,",IF('$Data1'!AH138="W/m2","Watts/Area,",IF('$Data1'!AH138="W","LightingLevel,",""))))</f>
        <v/>
      </c>
      <c r="F136" s="225" t="str">
        <f ca="1">IF(A136="!","",IF('$Data1'!AH138="W",'$Data1'!AG138,"")&amp;",")</f>
        <v>,</v>
      </c>
      <c r="G136" s="225" t="str">
        <f ca="1">IF(A136="!","",IF('$Data1'!AH138="W/m2",'$Data1'!AG138,"")&amp;",")</f>
        <v>,</v>
      </c>
      <c r="H136" s="225" t="str">
        <f ca="1">IF(A136="!","",IF('$Data1'!AH138="W/occ",'$Data1'!AG138,"")&amp;",")</f>
        <v>,</v>
      </c>
      <c r="I136" s="225" t="str">
        <f ca="1">IF(A136="!","",'$Data1'!AI138)&amp;","</f>
        <v>,</v>
      </c>
      <c r="J136" s="225" t="str">
        <f t="shared" ref="J136:J199" ca="1" si="25">IF(A136="!","","0,")</f>
        <v>0,</v>
      </c>
      <c r="K136" s="225" t="str">
        <f t="shared" ref="K136:K199" ca="1" si="26">IF(A136="!","","0,")</f>
        <v>0,</v>
      </c>
      <c r="L136" s="225" t="str">
        <f t="shared" ref="L136:L199" ca="1" si="27">IF(A136="!","","0.18")</f>
        <v>0.18</v>
      </c>
      <c r="M136" s="225" t="str">
        <f t="shared" ref="M136:M199" ca="1" si="28">IF(A136="!","","Lights Meter,")</f>
        <v>Lights Meter,</v>
      </c>
      <c r="N136" s="226" t="str">
        <f t="shared" ref="N136:N199" ca="1" si="29">IF(A136="!","","No,")</f>
        <v>No,</v>
      </c>
      <c r="O136" s="227" t="str">
        <f t="shared" ca="1" si="22"/>
        <v>,</v>
      </c>
      <c r="P136" s="227" t="str">
        <f t="shared" ca="1" si="23"/>
        <v>;</v>
      </c>
      <c r="Q136" s="228"/>
      <c r="R136" s="228"/>
    </row>
    <row r="137" spans="1:18" ht="15">
      <c r="A137" s="225" t="str">
        <f ca="1">IF('$Data1'!E139="","!","Lights,")</f>
        <v>Lights,</v>
      </c>
      <c r="B137" s="225" t="str">
        <f ca="1">IF(A137="!","",'$Data1'!E139&amp;"-Ltng,")</f>
        <v>1-Ltng,</v>
      </c>
      <c r="C137" s="225" t="str">
        <f ca="1">IF(A137="!","",'CSV-ZnSiz'!B137)</f>
        <v>1,</v>
      </c>
      <c r="D137" s="225" t="str">
        <f t="shared" ca="1" si="24"/>
        <v>ON ALWAYS,</v>
      </c>
      <c r="E137" s="225" t="str">
        <f ca="1">IF(A137="!","",IF('$Data1'!AH139="W/occ","Watts/Person,",IF('$Data1'!AH139="W/m2","Watts/Area,",IF('$Data1'!AH139="W","LightingLevel,",""))))</f>
        <v/>
      </c>
      <c r="F137" s="225" t="str">
        <f ca="1">IF(A137="!","",IF('$Data1'!AH139="W",'$Data1'!AG139,"")&amp;",")</f>
        <v>,</v>
      </c>
      <c r="G137" s="225" t="str">
        <f ca="1">IF(A137="!","",IF('$Data1'!AH139="W/m2",'$Data1'!AG139,"")&amp;",")</f>
        <v>,</v>
      </c>
      <c r="H137" s="225" t="str">
        <f ca="1">IF(A137="!","",IF('$Data1'!AH139="W/occ",'$Data1'!AG139,"")&amp;",")</f>
        <v>,</v>
      </c>
      <c r="I137" s="225" t="str">
        <f ca="1">IF(A137="!","",'$Data1'!AI139)&amp;","</f>
        <v>,</v>
      </c>
      <c r="J137" s="225" t="str">
        <f t="shared" ca="1" si="25"/>
        <v>0,</v>
      </c>
      <c r="K137" s="225" t="str">
        <f t="shared" ca="1" si="26"/>
        <v>0,</v>
      </c>
      <c r="L137" s="225" t="str">
        <f t="shared" ca="1" si="27"/>
        <v>0.18</v>
      </c>
      <c r="M137" s="225" t="str">
        <f t="shared" ca="1" si="28"/>
        <v>Lights Meter,</v>
      </c>
      <c r="N137" s="226" t="str">
        <f t="shared" ca="1" si="29"/>
        <v>No,</v>
      </c>
      <c r="O137" s="227" t="str">
        <f t="shared" ca="1" si="22"/>
        <v>,</v>
      </c>
      <c r="P137" s="227" t="str">
        <f t="shared" ca="1" si="23"/>
        <v>;</v>
      </c>
      <c r="Q137" s="228"/>
      <c r="R137" s="228"/>
    </row>
    <row r="138" spans="1:18" ht="15">
      <c r="A138" s="225" t="str">
        <f ca="1">IF('$Data1'!E140="","!","Lights,")</f>
        <v>Lights,</v>
      </c>
      <c r="B138" s="225" t="str">
        <f ca="1">IF(A138="!","",'$Data1'!E140&amp;"-Ltng,")</f>
        <v>1-Ltng,</v>
      </c>
      <c r="C138" s="225" t="str">
        <f ca="1">IF(A138="!","",'CSV-ZnSiz'!B138)</f>
        <v>1,</v>
      </c>
      <c r="D138" s="225" t="str">
        <f t="shared" ca="1" si="24"/>
        <v>ON ALWAYS,</v>
      </c>
      <c r="E138" s="225" t="str">
        <f ca="1">IF(A138="!","",IF('$Data1'!AH140="W/occ","Watts/Person,",IF('$Data1'!AH140="W/m2","Watts/Area,",IF('$Data1'!AH140="W","LightingLevel,",""))))</f>
        <v/>
      </c>
      <c r="F138" s="225" t="str">
        <f ca="1">IF(A138="!","",IF('$Data1'!AH140="W",'$Data1'!AG140,"")&amp;",")</f>
        <v>,</v>
      </c>
      <c r="G138" s="225" t="str">
        <f ca="1">IF(A138="!","",IF('$Data1'!AH140="W/m2",'$Data1'!AG140,"")&amp;",")</f>
        <v>,</v>
      </c>
      <c r="H138" s="225" t="str">
        <f ca="1">IF(A138="!","",IF('$Data1'!AH140="W/occ",'$Data1'!AG140,"")&amp;",")</f>
        <v>,</v>
      </c>
      <c r="I138" s="225" t="str">
        <f ca="1">IF(A138="!","",'$Data1'!AI140)&amp;","</f>
        <v>,</v>
      </c>
      <c r="J138" s="225" t="str">
        <f t="shared" ca="1" si="25"/>
        <v>0,</v>
      </c>
      <c r="K138" s="225" t="str">
        <f t="shared" ca="1" si="26"/>
        <v>0,</v>
      </c>
      <c r="L138" s="225" t="str">
        <f t="shared" ca="1" si="27"/>
        <v>0.18</v>
      </c>
      <c r="M138" s="225" t="str">
        <f t="shared" ca="1" si="28"/>
        <v>Lights Meter,</v>
      </c>
      <c r="N138" s="226" t="str">
        <f t="shared" ca="1" si="29"/>
        <v>No,</v>
      </c>
      <c r="O138" s="227" t="str">
        <f t="shared" ca="1" si="22"/>
        <v>,</v>
      </c>
      <c r="P138" s="227" t="str">
        <f t="shared" ca="1" si="23"/>
        <v>;</v>
      </c>
      <c r="Q138" s="228"/>
      <c r="R138" s="228"/>
    </row>
    <row r="139" spans="1:18" ht="15">
      <c r="A139" s="225" t="str">
        <f ca="1">IF('$Data1'!E141="","!","Lights,")</f>
        <v>Lights,</v>
      </c>
      <c r="B139" s="225" t="str">
        <f ca="1">IF(A139="!","",'$Data1'!E141&amp;"-Ltng,")</f>
        <v>1-Ltng,</v>
      </c>
      <c r="C139" s="225" t="str">
        <f ca="1">IF(A139="!","",'CSV-ZnSiz'!B139)</f>
        <v>1,</v>
      </c>
      <c r="D139" s="225" t="str">
        <f t="shared" ca="1" si="24"/>
        <v>ON ALWAYS,</v>
      </c>
      <c r="E139" s="225" t="str">
        <f ca="1">IF(A139="!","",IF('$Data1'!AH141="W/occ","Watts/Person,",IF('$Data1'!AH141="W/m2","Watts/Area,",IF('$Data1'!AH141="W","LightingLevel,",""))))</f>
        <v/>
      </c>
      <c r="F139" s="225" t="str">
        <f ca="1">IF(A139="!","",IF('$Data1'!AH141="W",'$Data1'!AG141,"")&amp;",")</f>
        <v>,</v>
      </c>
      <c r="G139" s="225" t="str">
        <f ca="1">IF(A139="!","",IF('$Data1'!AH141="W/m2",'$Data1'!AG141,"")&amp;",")</f>
        <v>,</v>
      </c>
      <c r="H139" s="225" t="str">
        <f ca="1">IF(A139="!","",IF('$Data1'!AH141="W/occ",'$Data1'!AG141,"")&amp;",")</f>
        <v>,</v>
      </c>
      <c r="I139" s="225" t="str">
        <f ca="1">IF(A139="!","",'$Data1'!AI141)&amp;","</f>
        <v>,</v>
      </c>
      <c r="J139" s="225" t="str">
        <f t="shared" ca="1" si="25"/>
        <v>0,</v>
      </c>
      <c r="K139" s="225" t="str">
        <f t="shared" ca="1" si="26"/>
        <v>0,</v>
      </c>
      <c r="L139" s="225" t="str">
        <f t="shared" ca="1" si="27"/>
        <v>0.18</v>
      </c>
      <c r="M139" s="225" t="str">
        <f t="shared" ca="1" si="28"/>
        <v>Lights Meter,</v>
      </c>
      <c r="N139" s="226" t="str">
        <f t="shared" ca="1" si="29"/>
        <v>No,</v>
      </c>
      <c r="O139" s="227" t="str">
        <f t="shared" ca="1" si="22"/>
        <v>,</v>
      </c>
      <c r="P139" s="227" t="str">
        <f t="shared" ca="1" si="23"/>
        <v>;</v>
      </c>
      <c r="Q139" s="228"/>
      <c r="R139" s="228"/>
    </row>
    <row r="140" spans="1:18" ht="15">
      <c r="A140" s="225" t="str">
        <f ca="1">IF('$Data1'!E142="","!","Lights,")</f>
        <v>Lights,</v>
      </c>
      <c r="B140" s="225" t="str">
        <f ca="1">IF(A140="!","",'$Data1'!E142&amp;"-Ltng,")</f>
        <v>1-Ltng,</v>
      </c>
      <c r="C140" s="225" t="str">
        <f ca="1">IF(A140="!","",'CSV-ZnSiz'!B140)</f>
        <v>1,</v>
      </c>
      <c r="D140" s="225" t="str">
        <f t="shared" ca="1" si="24"/>
        <v>ON ALWAYS,</v>
      </c>
      <c r="E140" s="225" t="str">
        <f ca="1">IF(A140="!","",IF('$Data1'!AH142="W/occ","Watts/Person,",IF('$Data1'!AH142="W/m2","Watts/Area,",IF('$Data1'!AH142="W","LightingLevel,",""))))</f>
        <v/>
      </c>
      <c r="F140" s="225" t="str">
        <f ca="1">IF(A140="!","",IF('$Data1'!AH142="W",'$Data1'!AG142,"")&amp;",")</f>
        <v>,</v>
      </c>
      <c r="G140" s="225" t="str">
        <f ca="1">IF(A140="!","",IF('$Data1'!AH142="W/m2",'$Data1'!AG142,"")&amp;",")</f>
        <v>,</v>
      </c>
      <c r="H140" s="225" t="str">
        <f ca="1">IF(A140="!","",IF('$Data1'!AH142="W/occ",'$Data1'!AG142,"")&amp;",")</f>
        <v>,</v>
      </c>
      <c r="I140" s="225" t="str">
        <f ca="1">IF(A140="!","",'$Data1'!AI142)&amp;","</f>
        <v>,</v>
      </c>
      <c r="J140" s="225" t="str">
        <f t="shared" ca="1" si="25"/>
        <v>0,</v>
      </c>
      <c r="K140" s="225" t="str">
        <f t="shared" ca="1" si="26"/>
        <v>0,</v>
      </c>
      <c r="L140" s="225" t="str">
        <f t="shared" ca="1" si="27"/>
        <v>0.18</v>
      </c>
      <c r="M140" s="225" t="str">
        <f t="shared" ca="1" si="28"/>
        <v>Lights Meter,</v>
      </c>
      <c r="N140" s="226" t="str">
        <f t="shared" ca="1" si="29"/>
        <v>No,</v>
      </c>
      <c r="O140" s="227" t="str">
        <f t="shared" ca="1" si="22"/>
        <v>,</v>
      </c>
      <c r="P140" s="227" t="str">
        <f t="shared" ca="1" si="23"/>
        <v>;</v>
      </c>
      <c r="Q140" s="228"/>
      <c r="R140" s="228"/>
    </row>
    <row r="141" spans="1:18" ht="15">
      <c r="A141" s="225" t="str">
        <f ca="1">IF('$Data1'!E143="","!","Lights,")</f>
        <v>Lights,</v>
      </c>
      <c r="B141" s="225" t="str">
        <f ca="1">IF(A141="!","",'$Data1'!E143&amp;"-Ltng,")</f>
        <v>1-Ltng,</v>
      </c>
      <c r="C141" s="225" t="str">
        <f ca="1">IF(A141="!","",'CSV-ZnSiz'!B141)</f>
        <v>1,</v>
      </c>
      <c r="D141" s="225" t="str">
        <f t="shared" ca="1" si="24"/>
        <v>ON ALWAYS,</v>
      </c>
      <c r="E141" s="225" t="str">
        <f ca="1">IF(A141="!","",IF('$Data1'!AH143="W/occ","Watts/Person,",IF('$Data1'!AH143="W/m2","Watts/Area,",IF('$Data1'!AH143="W","LightingLevel,",""))))</f>
        <v/>
      </c>
      <c r="F141" s="225" t="str">
        <f ca="1">IF(A141="!","",IF('$Data1'!AH143="W",'$Data1'!AG143,"")&amp;",")</f>
        <v>,</v>
      </c>
      <c r="G141" s="225" t="str">
        <f ca="1">IF(A141="!","",IF('$Data1'!AH143="W/m2",'$Data1'!AG143,"")&amp;",")</f>
        <v>,</v>
      </c>
      <c r="H141" s="225" t="str">
        <f ca="1">IF(A141="!","",IF('$Data1'!AH143="W/occ",'$Data1'!AG143,"")&amp;",")</f>
        <v>,</v>
      </c>
      <c r="I141" s="225" t="str">
        <f ca="1">IF(A141="!","",'$Data1'!AI143)&amp;","</f>
        <v>,</v>
      </c>
      <c r="J141" s="225" t="str">
        <f t="shared" ca="1" si="25"/>
        <v>0,</v>
      </c>
      <c r="K141" s="225" t="str">
        <f t="shared" ca="1" si="26"/>
        <v>0,</v>
      </c>
      <c r="L141" s="225" t="str">
        <f t="shared" ca="1" si="27"/>
        <v>0.18</v>
      </c>
      <c r="M141" s="225" t="str">
        <f t="shared" ca="1" si="28"/>
        <v>Lights Meter,</v>
      </c>
      <c r="N141" s="226" t="str">
        <f t="shared" ca="1" si="29"/>
        <v>No,</v>
      </c>
      <c r="O141" s="227" t="str">
        <f t="shared" ca="1" si="22"/>
        <v>,</v>
      </c>
      <c r="P141" s="227" t="str">
        <f t="shared" ca="1" si="23"/>
        <v>;</v>
      </c>
      <c r="Q141" s="228"/>
      <c r="R141" s="228"/>
    </row>
    <row r="142" spans="1:18" ht="15">
      <c r="A142" s="225" t="str">
        <f ca="1">IF('$Data1'!E144="","!","Lights,")</f>
        <v>Lights,</v>
      </c>
      <c r="B142" s="225" t="str">
        <f ca="1">IF(A142="!","",'$Data1'!E144&amp;"-Ltng,")</f>
        <v>1-Ltng,</v>
      </c>
      <c r="C142" s="225" t="str">
        <f ca="1">IF(A142="!","",'CSV-ZnSiz'!B142)</f>
        <v>1,</v>
      </c>
      <c r="D142" s="225" t="str">
        <f t="shared" ca="1" si="24"/>
        <v>ON ALWAYS,</v>
      </c>
      <c r="E142" s="225" t="str">
        <f ca="1">IF(A142="!","",IF('$Data1'!AH144="W/occ","Watts/Person,",IF('$Data1'!AH144="W/m2","Watts/Area,",IF('$Data1'!AH144="W","LightingLevel,",""))))</f>
        <v/>
      </c>
      <c r="F142" s="225" t="str">
        <f ca="1">IF(A142="!","",IF('$Data1'!AH144="W",'$Data1'!AG144,"")&amp;",")</f>
        <v>,</v>
      </c>
      <c r="G142" s="225" t="str">
        <f ca="1">IF(A142="!","",IF('$Data1'!AH144="W/m2",'$Data1'!AG144,"")&amp;",")</f>
        <v>,</v>
      </c>
      <c r="H142" s="225" t="str">
        <f ca="1">IF(A142="!","",IF('$Data1'!AH144="W/occ",'$Data1'!AG144,"")&amp;",")</f>
        <v>,</v>
      </c>
      <c r="I142" s="225" t="str">
        <f ca="1">IF(A142="!","",'$Data1'!AI144)&amp;","</f>
        <v>,</v>
      </c>
      <c r="J142" s="225" t="str">
        <f t="shared" ca="1" si="25"/>
        <v>0,</v>
      </c>
      <c r="K142" s="225" t="str">
        <f t="shared" ca="1" si="26"/>
        <v>0,</v>
      </c>
      <c r="L142" s="225" t="str">
        <f t="shared" ca="1" si="27"/>
        <v>0.18</v>
      </c>
      <c r="M142" s="225" t="str">
        <f t="shared" ca="1" si="28"/>
        <v>Lights Meter,</v>
      </c>
      <c r="N142" s="226" t="str">
        <f t="shared" ca="1" si="29"/>
        <v>No,</v>
      </c>
      <c r="O142" s="227" t="str">
        <f t="shared" ca="1" si="22"/>
        <v>,</v>
      </c>
      <c r="P142" s="227" t="str">
        <f t="shared" ca="1" si="23"/>
        <v>;</v>
      </c>
      <c r="Q142" s="228"/>
      <c r="R142" s="228"/>
    </row>
    <row r="143" spans="1:18" ht="15">
      <c r="A143" s="225" t="str">
        <f ca="1">IF('$Data1'!E145="","!","Lights,")</f>
        <v>Lights,</v>
      </c>
      <c r="B143" s="225" t="str">
        <f ca="1">IF(A143="!","",'$Data1'!E145&amp;"-Ltng,")</f>
        <v>1-Ltng,</v>
      </c>
      <c r="C143" s="225" t="str">
        <f ca="1">IF(A143="!","",'CSV-ZnSiz'!B143)</f>
        <v>1,</v>
      </c>
      <c r="D143" s="225" t="str">
        <f t="shared" ca="1" si="24"/>
        <v>ON ALWAYS,</v>
      </c>
      <c r="E143" s="225" t="str">
        <f ca="1">IF(A143="!","",IF('$Data1'!AH145="W/occ","Watts/Person,",IF('$Data1'!AH145="W/m2","Watts/Area,",IF('$Data1'!AH145="W","LightingLevel,",""))))</f>
        <v/>
      </c>
      <c r="F143" s="225" t="str">
        <f ca="1">IF(A143="!","",IF('$Data1'!AH145="W",'$Data1'!AG145,"")&amp;",")</f>
        <v>,</v>
      </c>
      <c r="G143" s="225" t="str">
        <f ca="1">IF(A143="!","",IF('$Data1'!AH145="W/m2",'$Data1'!AG145,"")&amp;",")</f>
        <v>,</v>
      </c>
      <c r="H143" s="225" t="str">
        <f ca="1">IF(A143="!","",IF('$Data1'!AH145="W/occ",'$Data1'!AG145,"")&amp;",")</f>
        <v>,</v>
      </c>
      <c r="I143" s="225" t="str">
        <f ca="1">IF(A143="!","",'$Data1'!AI145)&amp;","</f>
        <v>,</v>
      </c>
      <c r="J143" s="225" t="str">
        <f t="shared" ca="1" si="25"/>
        <v>0,</v>
      </c>
      <c r="K143" s="225" t="str">
        <f t="shared" ca="1" si="26"/>
        <v>0,</v>
      </c>
      <c r="L143" s="225" t="str">
        <f t="shared" ca="1" si="27"/>
        <v>0.18</v>
      </c>
      <c r="M143" s="225" t="str">
        <f t="shared" ca="1" si="28"/>
        <v>Lights Meter,</v>
      </c>
      <c r="N143" s="226" t="str">
        <f t="shared" ca="1" si="29"/>
        <v>No,</v>
      </c>
      <c r="O143" s="227" t="str">
        <f t="shared" ca="1" si="22"/>
        <v>,</v>
      </c>
      <c r="P143" s="227" t="str">
        <f t="shared" ca="1" si="23"/>
        <v>;</v>
      </c>
      <c r="Q143" s="228"/>
      <c r="R143" s="228"/>
    </row>
    <row r="144" spans="1:18" ht="15">
      <c r="A144" s="225" t="str">
        <f ca="1">IF('$Data1'!E146="","!","Lights,")</f>
        <v>Lights,</v>
      </c>
      <c r="B144" s="225" t="str">
        <f ca="1">IF(A144="!","",'$Data1'!E146&amp;"-Ltng,")</f>
        <v>1-Ltng,</v>
      </c>
      <c r="C144" s="225" t="str">
        <f ca="1">IF(A144="!","",'CSV-ZnSiz'!B144)</f>
        <v>1,</v>
      </c>
      <c r="D144" s="225" t="str">
        <f t="shared" ca="1" si="24"/>
        <v>ON ALWAYS,</v>
      </c>
      <c r="E144" s="225" t="str">
        <f ca="1">IF(A144="!","",IF('$Data1'!AH146="W/occ","Watts/Person,",IF('$Data1'!AH146="W/m2","Watts/Area,",IF('$Data1'!AH146="W","LightingLevel,",""))))</f>
        <v/>
      </c>
      <c r="F144" s="225" t="str">
        <f ca="1">IF(A144="!","",IF('$Data1'!AH146="W",'$Data1'!AG146,"")&amp;",")</f>
        <v>,</v>
      </c>
      <c r="G144" s="225" t="str">
        <f ca="1">IF(A144="!","",IF('$Data1'!AH146="W/m2",'$Data1'!AG146,"")&amp;",")</f>
        <v>,</v>
      </c>
      <c r="H144" s="225" t="str">
        <f ca="1">IF(A144="!","",IF('$Data1'!AH146="W/occ",'$Data1'!AG146,"")&amp;",")</f>
        <v>,</v>
      </c>
      <c r="I144" s="225" t="str">
        <f ca="1">IF(A144="!","",'$Data1'!AI146)&amp;","</f>
        <v>,</v>
      </c>
      <c r="J144" s="225" t="str">
        <f t="shared" ca="1" si="25"/>
        <v>0,</v>
      </c>
      <c r="K144" s="225" t="str">
        <f t="shared" ca="1" si="26"/>
        <v>0,</v>
      </c>
      <c r="L144" s="225" t="str">
        <f t="shared" ca="1" si="27"/>
        <v>0.18</v>
      </c>
      <c r="M144" s="225" t="str">
        <f t="shared" ca="1" si="28"/>
        <v>Lights Meter,</v>
      </c>
      <c r="N144" s="226" t="str">
        <f t="shared" ca="1" si="29"/>
        <v>No,</v>
      </c>
      <c r="O144" s="227" t="str">
        <f t="shared" ca="1" si="22"/>
        <v>,</v>
      </c>
      <c r="P144" s="227" t="str">
        <f t="shared" ca="1" si="23"/>
        <v>;</v>
      </c>
      <c r="Q144" s="228"/>
      <c r="R144" s="228"/>
    </row>
    <row r="145" spans="1:18" ht="15">
      <c r="A145" s="225" t="str">
        <f ca="1">IF('$Data1'!E147="","!","Lights,")</f>
        <v>Lights,</v>
      </c>
      <c r="B145" s="225" t="str">
        <f ca="1">IF(A145="!","",'$Data1'!E147&amp;"-Ltng,")</f>
        <v>1-Ltng,</v>
      </c>
      <c r="C145" s="225" t="str">
        <f ca="1">IF(A145="!","",'CSV-ZnSiz'!B145)</f>
        <v>1,</v>
      </c>
      <c r="D145" s="225" t="str">
        <f t="shared" ca="1" si="24"/>
        <v>ON ALWAYS,</v>
      </c>
      <c r="E145" s="225" t="str">
        <f ca="1">IF(A145="!","",IF('$Data1'!AH147="W/occ","Watts/Person,",IF('$Data1'!AH147="W/m2","Watts/Area,",IF('$Data1'!AH147="W","LightingLevel,",""))))</f>
        <v/>
      </c>
      <c r="F145" s="225" t="str">
        <f ca="1">IF(A145="!","",IF('$Data1'!AH147="W",'$Data1'!AG147,"")&amp;",")</f>
        <v>,</v>
      </c>
      <c r="G145" s="225" t="str">
        <f ca="1">IF(A145="!","",IF('$Data1'!AH147="W/m2",'$Data1'!AG147,"")&amp;",")</f>
        <v>,</v>
      </c>
      <c r="H145" s="225" t="str">
        <f ca="1">IF(A145="!","",IF('$Data1'!AH147="W/occ",'$Data1'!AG147,"")&amp;",")</f>
        <v>,</v>
      </c>
      <c r="I145" s="225" t="str">
        <f ca="1">IF(A145="!","",'$Data1'!AI147)&amp;","</f>
        <v>,</v>
      </c>
      <c r="J145" s="225" t="str">
        <f t="shared" ca="1" si="25"/>
        <v>0,</v>
      </c>
      <c r="K145" s="225" t="str">
        <f t="shared" ca="1" si="26"/>
        <v>0,</v>
      </c>
      <c r="L145" s="225" t="str">
        <f t="shared" ca="1" si="27"/>
        <v>0.18</v>
      </c>
      <c r="M145" s="225" t="str">
        <f t="shared" ca="1" si="28"/>
        <v>Lights Meter,</v>
      </c>
      <c r="N145" s="226" t="str">
        <f t="shared" ca="1" si="29"/>
        <v>No,</v>
      </c>
      <c r="O145" s="227" t="str">
        <f t="shared" ca="1" si="22"/>
        <v>,</v>
      </c>
      <c r="P145" s="227" t="str">
        <f t="shared" ca="1" si="23"/>
        <v>;</v>
      </c>
      <c r="Q145" s="228"/>
      <c r="R145" s="228"/>
    </row>
    <row r="146" spans="1:18" ht="15">
      <c r="A146" s="225" t="str">
        <f ca="1">IF('$Data1'!E148="","!","Lights,")</f>
        <v>Lights,</v>
      </c>
      <c r="B146" s="225" t="str">
        <f ca="1">IF(A146="!","",'$Data1'!E148&amp;"-Ltng,")</f>
        <v>1-Ltng,</v>
      </c>
      <c r="C146" s="225" t="str">
        <f ca="1">IF(A146="!","",'CSV-ZnSiz'!B146)</f>
        <v>1,</v>
      </c>
      <c r="D146" s="225" t="str">
        <f t="shared" ca="1" si="24"/>
        <v>ON ALWAYS,</v>
      </c>
      <c r="E146" s="225" t="str">
        <f ca="1">IF(A146="!","",IF('$Data1'!AH148="W/occ","Watts/Person,",IF('$Data1'!AH148="W/m2","Watts/Area,",IF('$Data1'!AH148="W","LightingLevel,",""))))</f>
        <v/>
      </c>
      <c r="F146" s="225" t="str">
        <f ca="1">IF(A146="!","",IF('$Data1'!AH148="W",'$Data1'!AG148,"")&amp;",")</f>
        <v>,</v>
      </c>
      <c r="G146" s="225" t="str">
        <f ca="1">IF(A146="!","",IF('$Data1'!AH148="W/m2",'$Data1'!AG148,"")&amp;",")</f>
        <v>,</v>
      </c>
      <c r="H146" s="225" t="str">
        <f ca="1">IF(A146="!","",IF('$Data1'!AH148="W/occ",'$Data1'!AG148,"")&amp;",")</f>
        <v>,</v>
      </c>
      <c r="I146" s="225" t="str">
        <f ca="1">IF(A146="!","",'$Data1'!AI148)&amp;","</f>
        <v>,</v>
      </c>
      <c r="J146" s="225" t="str">
        <f t="shared" ca="1" si="25"/>
        <v>0,</v>
      </c>
      <c r="K146" s="225" t="str">
        <f t="shared" ca="1" si="26"/>
        <v>0,</v>
      </c>
      <c r="L146" s="225" t="str">
        <f t="shared" ca="1" si="27"/>
        <v>0.18</v>
      </c>
      <c r="M146" s="225" t="str">
        <f t="shared" ca="1" si="28"/>
        <v>Lights Meter,</v>
      </c>
      <c r="N146" s="226" t="str">
        <f t="shared" ca="1" si="29"/>
        <v>No,</v>
      </c>
      <c r="O146" s="227" t="str">
        <f t="shared" ca="1" si="22"/>
        <v>,</v>
      </c>
      <c r="P146" s="227" t="str">
        <f t="shared" ca="1" si="23"/>
        <v>;</v>
      </c>
      <c r="Q146" s="228"/>
      <c r="R146" s="228"/>
    </row>
    <row r="147" spans="1:18" ht="15">
      <c r="A147" s="225" t="str">
        <f ca="1">IF('$Data1'!E149="","!","Lights,")</f>
        <v>Lights,</v>
      </c>
      <c r="B147" s="225" t="str">
        <f ca="1">IF(A147="!","",'$Data1'!E149&amp;"-Ltng,")</f>
        <v>1-Ltng,</v>
      </c>
      <c r="C147" s="225" t="str">
        <f ca="1">IF(A147="!","",'CSV-ZnSiz'!B147)</f>
        <v>1,</v>
      </c>
      <c r="D147" s="225" t="str">
        <f t="shared" ca="1" si="24"/>
        <v>ON ALWAYS,</v>
      </c>
      <c r="E147" s="225" t="str">
        <f ca="1">IF(A147="!","",IF('$Data1'!AH149="W/occ","Watts/Person,",IF('$Data1'!AH149="W/m2","Watts/Area,",IF('$Data1'!AH149="W","LightingLevel,",""))))</f>
        <v/>
      </c>
      <c r="F147" s="225" t="str">
        <f ca="1">IF(A147="!","",IF('$Data1'!AH149="W",'$Data1'!AG149,"")&amp;",")</f>
        <v>,</v>
      </c>
      <c r="G147" s="225" t="str">
        <f ca="1">IF(A147="!","",IF('$Data1'!AH149="W/m2",'$Data1'!AG149,"")&amp;",")</f>
        <v>,</v>
      </c>
      <c r="H147" s="225" t="str">
        <f ca="1">IF(A147="!","",IF('$Data1'!AH149="W/occ",'$Data1'!AG149,"")&amp;",")</f>
        <v>,</v>
      </c>
      <c r="I147" s="225" t="str">
        <f ca="1">IF(A147="!","",'$Data1'!AI149)&amp;","</f>
        <v>,</v>
      </c>
      <c r="J147" s="225" t="str">
        <f t="shared" ca="1" si="25"/>
        <v>0,</v>
      </c>
      <c r="K147" s="225" t="str">
        <f t="shared" ca="1" si="26"/>
        <v>0,</v>
      </c>
      <c r="L147" s="225" t="str">
        <f t="shared" ca="1" si="27"/>
        <v>0.18</v>
      </c>
      <c r="M147" s="225" t="str">
        <f t="shared" ca="1" si="28"/>
        <v>Lights Meter,</v>
      </c>
      <c r="N147" s="226" t="str">
        <f t="shared" ca="1" si="29"/>
        <v>No,</v>
      </c>
      <c r="O147" s="227" t="str">
        <f t="shared" ca="1" si="22"/>
        <v>,</v>
      </c>
      <c r="P147" s="227" t="str">
        <f t="shared" ca="1" si="23"/>
        <v>;</v>
      </c>
      <c r="Q147" s="228"/>
      <c r="R147" s="228"/>
    </row>
    <row r="148" spans="1:18" ht="15">
      <c r="A148" s="225" t="str">
        <f ca="1">IF('$Data1'!E150="","!","Lights,")</f>
        <v>Lights,</v>
      </c>
      <c r="B148" s="225" t="str">
        <f ca="1">IF(A148="!","",'$Data1'!E150&amp;"-Ltng,")</f>
        <v>1-Ltng,</v>
      </c>
      <c r="C148" s="225" t="str">
        <f ca="1">IF(A148="!","",'CSV-ZnSiz'!B148)</f>
        <v>1,</v>
      </c>
      <c r="D148" s="225" t="str">
        <f t="shared" ca="1" si="24"/>
        <v>ON ALWAYS,</v>
      </c>
      <c r="E148" s="225" t="str">
        <f ca="1">IF(A148="!","",IF('$Data1'!AH150="W/occ","Watts/Person,",IF('$Data1'!AH150="W/m2","Watts/Area,",IF('$Data1'!AH150="W","LightingLevel,",""))))</f>
        <v/>
      </c>
      <c r="F148" s="225" t="str">
        <f ca="1">IF(A148="!","",IF('$Data1'!AH150="W",'$Data1'!AG150,"")&amp;",")</f>
        <v>,</v>
      </c>
      <c r="G148" s="225" t="str">
        <f ca="1">IF(A148="!","",IF('$Data1'!AH150="W/m2",'$Data1'!AG150,"")&amp;",")</f>
        <v>,</v>
      </c>
      <c r="H148" s="225" t="str">
        <f ca="1">IF(A148="!","",IF('$Data1'!AH150="W/occ",'$Data1'!AG150,"")&amp;",")</f>
        <v>,</v>
      </c>
      <c r="I148" s="225" t="str">
        <f ca="1">IF(A148="!","",'$Data1'!AI150)&amp;","</f>
        <v>,</v>
      </c>
      <c r="J148" s="225" t="str">
        <f t="shared" ca="1" si="25"/>
        <v>0,</v>
      </c>
      <c r="K148" s="225" t="str">
        <f t="shared" ca="1" si="26"/>
        <v>0,</v>
      </c>
      <c r="L148" s="225" t="str">
        <f t="shared" ca="1" si="27"/>
        <v>0.18</v>
      </c>
      <c r="M148" s="225" t="str">
        <f t="shared" ca="1" si="28"/>
        <v>Lights Meter,</v>
      </c>
      <c r="N148" s="226" t="str">
        <f t="shared" ca="1" si="29"/>
        <v>No,</v>
      </c>
      <c r="O148" s="227" t="str">
        <f t="shared" ca="1" si="22"/>
        <v>,</v>
      </c>
      <c r="P148" s="227" t="str">
        <f t="shared" ca="1" si="23"/>
        <v>;</v>
      </c>
      <c r="Q148" s="228"/>
      <c r="R148" s="228"/>
    </row>
    <row r="149" spans="1:18" ht="15">
      <c r="A149" s="225" t="str">
        <f ca="1">IF('$Data1'!E151="","!","Lights,")</f>
        <v>Lights,</v>
      </c>
      <c r="B149" s="225" t="str">
        <f ca="1">IF(A149="!","",'$Data1'!E151&amp;"-Ltng,")</f>
        <v>1-Ltng,</v>
      </c>
      <c r="C149" s="225" t="str">
        <f ca="1">IF(A149="!","",'CSV-ZnSiz'!B149)</f>
        <v>1,</v>
      </c>
      <c r="D149" s="225" t="str">
        <f t="shared" ca="1" si="24"/>
        <v>ON ALWAYS,</v>
      </c>
      <c r="E149" s="225" t="str">
        <f ca="1">IF(A149="!","",IF('$Data1'!AH151="W/occ","Watts/Person,",IF('$Data1'!AH151="W/m2","Watts/Area,",IF('$Data1'!AH151="W","LightingLevel,",""))))</f>
        <v/>
      </c>
      <c r="F149" s="225" t="str">
        <f ca="1">IF(A149="!","",IF('$Data1'!AH151="W",'$Data1'!AG151,"")&amp;",")</f>
        <v>,</v>
      </c>
      <c r="G149" s="225" t="str">
        <f ca="1">IF(A149="!","",IF('$Data1'!AH151="W/m2",'$Data1'!AG151,"")&amp;",")</f>
        <v>,</v>
      </c>
      <c r="H149" s="225" t="str">
        <f ca="1">IF(A149="!","",IF('$Data1'!AH151="W/occ",'$Data1'!AG151,"")&amp;",")</f>
        <v>,</v>
      </c>
      <c r="I149" s="225" t="str">
        <f ca="1">IF(A149="!","",'$Data1'!AI151)&amp;","</f>
        <v>,</v>
      </c>
      <c r="J149" s="225" t="str">
        <f t="shared" ca="1" si="25"/>
        <v>0,</v>
      </c>
      <c r="K149" s="225" t="str">
        <f t="shared" ca="1" si="26"/>
        <v>0,</v>
      </c>
      <c r="L149" s="225" t="str">
        <f t="shared" ca="1" si="27"/>
        <v>0.18</v>
      </c>
      <c r="M149" s="225" t="str">
        <f t="shared" ca="1" si="28"/>
        <v>Lights Meter,</v>
      </c>
      <c r="N149" s="226" t="str">
        <f t="shared" ca="1" si="29"/>
        <v>No,</v>
      </c>
      <c r="O149" s="227" t="str">
        <f t="shared" ca="1" si="22"/>
        <v>,</v>
      </c>
      <c r="P149" s="227" t="str">
        <f t="shared" ca="1" si="23"/>
        <v>;</v>
      </c>
      <c r="Q149" s="228"/>
      <c r="R149" s="228"/>
    </row>
    <row r="150" spans="1:18" ht="15">
      <c r="A150" s="225" t="str">
        <f ca="1">IF('$Data1'!E152="","!","Lights,")</f>
        <v>Lights,</v>
      </c>
      <c r="B150" s="225" t="str">
        <f ca="1">IF(A150="!","",'$Data1'!E152&amp;"-Ltng,")</f>
        <v>1-Ltng,</v>
      </c>
      <c r="C150" s="225" t="str">
        <f ca="1">IF(A150="!","",'CSV-ZnSiz'!B150)</f>
        <v>1,</v>
      </c>
      <c r="D150" s="225" t="str">
        <f t="shared" ca="1" si="24"/>
        <v>ON ALWAYS,</v>
      </c>
      <c r="E150" s="225" t="str">
        <f ca="1">IF(A150="!","",IF('$Data1'!AH152="W/occ","Watts/Person,",IF('$Data1'!AH152="W/m2","Watts/Area,",IF('$Data1'!AH152="W","LightingLevel,",""))))</f>
        <v/>
      </c>
      <c r="F150" s="225" t="str">
        <f ca="1">IF(A150="!","",IF('$Data1'!AH152="W",'$Data1'!AG152,"")&amp;",")</f>
        <v>,</v>
      </c>
      <c r="G150" s="225" t="str">
        <f ca="1">IF(A150="!","",IF('$Data1'!AH152="W/m2",'$Data1'!AG152,"")&amp;",")</f>
        <v>,</v>
      </c>
      <c r="H150" s="225" t="str">
        <f ca="1">IF(A150="!","",IF('$Data1'!AH152="W/occ",'$Data1'!AG152,"")&amp;",")</f>
        <v>,</v>
      </c>
      <c r="I150" s="225" t="str">
        <f ca="1">IF(A150="!","",'$Data1'!AI152)&amp;","</f>
        <v>,</v>
      </c>
      <c r="J150" s="225" t="str">
        <f t="shared" ca="1" si="25"/>
        <v>0,</v>
      </c>
      <c r="K150" s="225" t="str">
        <f t="shared" ca="1" si="26"/>
        <v>0,</v>
      </c>
      <c r="L150" s="225" t="str">
        <f t="shared" ca="1" si="27"/>
        <v>0.18</v>
      </c>
      <c r="M150" s="225" t="str">
        <f t="shared" ca="1" si="28"/>
        <v>Lights Meter,</v>
      </c>
      <c r="N150" s="226" t="str">
        <f t="shared" ca="1" si="29"/>
        <v>No,</v>
      </c>
      <c r="O150" s="227" t="str">
        <f t="shared" ca="1" si="22"/>
        <v>,</v>
      </c>
      <c r="P150" s="227" t="str">
        <f t="shared" ca="1" si="23"/>
        <v>;</v>
      </c>
      <c r="Q150" s="228"/>
      <c r="R150" s="228"/>
    </row>
    <row r="151" spans="1:18" ht="15">
      <c r="A151" s="225" t="str">
        <f ca="1">IF('$Data1'!E153="","!","Lights,")</f>
        <v>Lights,</v>
      </c>
      <c r="B151" s="225" t="str">
        <f ca="1">IF(A151="!","",'$Data1'!E153&amp;"-Ltng,")</f>
        <v>1-Ltng,</v>
      </c>
      <c r="C151" s="225" t="str">
        <f ca="1">IF(A151="!","",'CSV-ZnSiz'!B151)</f>
        <v>1,</v>
      </c>
      <c r="D151" s="225" t="str">
        <f t="shared" ca="1" si="24"/>
        <v>ON ALWAYS,</v>
      </c>
      <c r="E151" s="225" t="str">
        <f ca="1">IF(A151="!","",IF('$Data1'!AH153="W/occ","Watts/Person,",IF('$Data1'!AH153="W/m2","Watts/Area,",IF('$Data1'!AH153="W","LightingLevel,",""))))</f>
        <v/>
      </c>
      <c r="F151" s="225" t="str">
        <f ca="1">IF(A151="!","",IF('$Data1'!AH153="W",'$Data1'!AG153,"")&amp;",")</f>
        <v>,</v>
      </c>
      <c r="G151" s="225" t="str">
        <f ca="1">IF(A151="!","",IF('$Data1'!AH153="W/m2",'$Data1'!AG153,"")&amp;",")</f>
        <v>,</v>
      </c>
      <c r="H151" s="225" t="str">
        <f ca="1">IF(A151="!","",IF('$Data1'!AH153="W/occ",'$Data1'!AG153,"")&amp;",")</f>
        <v>,</v>
      </c>
      <c r="I151" s="225" t="str">
        <f ca="1">IF(A151="!","",'$Data1'!AI153)&amp;","</f>
        <v>,</v>
      </c>
      <c r="J151" s="225" t="str">
        <f t="shared" ca="1" si="25"/>
        <v>0,</v>
      </c>
      <c r="K151" s="225" t="str">
        <f t="shared" ca="1" si="26"/>
        <v>0,</v>
      </c>
      <c r="L151" s="225" t="str">
        <f t="shared" ca="1" si="27"/>
        <v>0.18</v>
      </c>
      <c r="M151" s="225" t="str">
        <f t="shared" ca="1" si="28"/>
        <v>Lights Meter,</v>
      </c>
      <c r="N151" s="226" t="str">
        <f t="shared" ca="1" si="29"/>
        <v>No,</v>
      </c>
      <c r="O151" s="227" t="str">
        <f t="shared" ca="1" si="22"/>
        <v>,</v>
      </c>
      <c r="P151" s="227" t="str">
        <f t="shared" ca="1" si="23"/>
        <v>;</v>
      </c>
      <c r="Q151" s="228"/>
      <c r="R151" s="228"/>
    </row>
    <row r="152" spans="1:18" ht="15">
      <c r="A152" s="225" t="str">
        <f ca="1">IF('$Data1'!E154="","!","Lights,")</f>
        <v>Lights,</v>
      </c>
      <c r="B152" s="225" t="str">
        <f ca="1">IF(A152="!","",'$Data1'!E154&amp;"-Ltng,")</f>
        <v>1-Ltng,</v>
      </c>
      <c r="C152" s="225" t="str">
        <f ca="1">IF(A152="!","",'CSV-ZnSiz'!B152)</f>
        <v>1,</v>
      </c>
      <c r="D152" s="225" t="str">
        <f t="shared" ca="1" si="24"/>
        <v>ON ALWAYS,</v>
      </c>
      <c r="E152" s="225" t="str">
        <f ca="1">IF(A152="!","",IF('$Data1'!AH154="W/occ","Watts/Person,",IF('$Data1'!AH154="W/m2","Watts/Area,",IF('$Data1'!AH154="W","LightingLevel,",""))))</f>
        <v/>
      </c>
      <c r="F152" s="225" t="str">
        <f ca="1">IF(A152="!","",IF('$Data1'!AH154="W",'$Data1'!AG154,"")&amp;",")</f>
        <v>,</v>
      </c>
      <c r="G152" s="225" t="str">
        <f ca="1">IF(A152="!","",IF('$Data1'!AH154="W/m2",'$Data1'!AG154,"")&amp;",")</f>
        <v>,</v>
      </c>
      <c r="H152" s="225" t="str">
        <f ca="1">IF(A152="!","",IF('$Data1'!AH154="W/occ",'$Data1'!AG154,"")&amp;",")</f>
        <v>,</v>
      </c>
      <c r="I152" s="225" t="str">
        <f ca="1">IF(A152="!","",'$Data1'!AI154)&amp;","</f>
        <v>,</v>
      </c>
      <c r="J152" s="225" t="str">
        <f t="shared" ca="1" si="25"/>
        <v>0,</v>
      </c>
      <c r="K152" s="225" t="str">
        <f t="shared" ca="1" si="26"/>
        <v>0,</v>
      </c>
      <c r="L152" s="225" t="str">
        <f t="shared" ca="1" si="27"/>
        <v>0.18</v>
      </c>
      <c r="M152" s="225" t="str">
        <f t="shared" ca="1" si="28"/>
        <v>Lights Meter,</v>
      </c>
      <c r="N152" s="226" t="str">
        <f t="shared" ca="1" si="29"/>
        <v>No,</v>
      </c>
      <c r="O152" s="227" t="str">
        <f t="shared" ca="1" si="22"/>
        <v>,</v>
      </c>
      <c r="P152" s="227" t="str">
        <f t="shared" ca="1" si="23"/>
        <v>;</v>
      </c>
      <c r="Q152" s="228"/>
      <c r="R152" s="228"/>
    </row>
    <row r="153" spans="1:18" ht="15">
      <c r="A153" s="225" t="str">
        <f ca="1">IF('$Data1'!E155="","!","Lights,")</f>
        <v>Lights,</v>
      </c>
      <c r="B153" s="225" t="str">
        <f ca="1">IF(A153="!","",'$Data1'!E155&amp;"-Ltng,")</f>
        <v>1-Ltng,</v>
      </c>
      <c r="C153" s="225" t="str">
        <f ca="1">IF(A153="!","",'CSV-ZnSiz'!B153)</f>
        <v>1,</v>
      </c>
      <c r="D153" s="225" t="str">
        <f t="shared" ca="1" si="24"/>
        <v>ON ALWAYS,</v>
      </c>
      <c r="E153" s="225" t="str">
        <f ca="1">IF(A153="!","",IF('$Data1'!AH155="W/occ","Watts/Person,",IF('$Data1'!AH155="W/m2","Watts/Area,",IF('$Data1'!AH155="W","LightingLevel,",""))))</f>
        <v/>
      </c>
      <c r="F153" s="225" t="str">
        <f ca="1">IF(A153="!","",IF('$Data1'!AH155="W",'$Data1'!AG155,"")&amp;",")</f>
        <v>,</v>
      </c>
      <c r="G153" s="225" t="str">
        <f ca="1">IF(A153="!","",IF('$Data1'!AH155="W/m2",'$Data1'!AG155,"")&amp;",")</f>
        <v>,</v>
      </c>
      <c r="H153" s="225" t="str">
        <f ca="1">IF(A153="!","",IF('$Data1'!AH155="W/occ",'$Data1'!AG155,"")&amp;",")</f>
        <v>,</v>
      </c>
      <c r="I153" s="225" t="str">
        <f ca="1">IF(A153="!","",'$Data1'!AI155)&amp;","</f>
        <v>,</v>
      </c>
      <c r="J153" s="225" t="str">
        <f t="shared" ca="1" si="25"/>
        <v>0,</v>
      </c>
      <c r="K153" s="225" t="str">
        <f t="shared" ca="1" si="26"/>
        <v>0,</v>
      </c>
      <c r="L153" s="225" t="str">
        <f t="shared" ca="1" si="27"/>
        <v>0.18</v>
      </c>
      <c r="M153" s="225" t="str">
        <f t="shared" ca="1" si="28"/>
        <v>Lights Meter,</v>
      </c>
      <c r="N153" s="226" t="str">
        <f t="shared" ca="1" si="29"/>
        <v>No,</v>
      </c>
      <c r="O153" s="227" t="str">
        <f t="shared" ca="1" si="22"/>
        <v>,</v>
      </c>
      <c r="P153" s="227" t="str">
        <f t="shared" ca="1" si="23"/>
        <v>;</v>
      </c>
      <c r="Q153" s="228"/>
      <c r="R153" s="228"/>
    </row>
    <row r="154" spans="1:18" ht="15">
      <c r="A154" s="225" t="str">
        <f ca="1">IF('$Data1'!E156="","!","Lights,")</f>
        <v>Lights,</v>
      </c>
      <c r="B154" s="225" t="str">
        <f ca="1">IF(A154="!","",'$Data1'!E156&amp;"-Ltng,")</f>
        <v>1-Ltng,</v>
      </c>
      <c r="C154" s="225" t="str">
        <f ca="1">IF(A154="!","",'CSV-ZnSiz'!B154)</f>
        <v>1,</v>
      </c>
      <c r="D154" s="225" t="str">
        <f t="shared" ca="1" si="24"/>
        <v>ON ALWAYS,</v>
      </c>
      <c r="E154" s="225" t="str">
        <f ca="1">IF(A154="!","",IF('$Data1'!AH156="W/occ","Watts/Person,",IF('$Data1'!AH156="W/m2","Watts/Area,",IF('$Data1'!AH156="W","LightingLevel,",""))))</f>
        <v/>
      </c>
      <c r="F154" s="225" t="str">
        <f ca="1">IF(A154="!","",IF('$Data1'!AH156="W",'$Data1'!AG156,"")&amp;",")</f>
        <v>,</v>
      </c>
      <c r="G154" s="225" t="str">
        <f ca="1">IF(A154="!","",IF('$Data1'!AH156="W/m2",'$Data1'!AG156,"")&amp;",")</f>
        <v>,</v>
      </c>
      <c r="H154" s="225" t="str">
        <f ca="1">IF(A154="!","",IF('$Data1'!AH156="W/occ",'$Data1'!AG156,"")&amp;",")</f>
        <v>,</v>
      </c>
      <c r="I154" s="225" t="str">
        <f ca="1">IF(A154="!","",'$Data1'!AI156)&amp;","</f>
        <v>,</v>
      </c>
      <c r="J154" s="225" t="str">
        <f t="shared" ca="1" si="25"/>
        <v>0,</v>
      </c>
      <c r="K154" s="225" t="str">
        <f t="shared" ca="1" si="26"/>
        <v>0,</v>
      </c>
      <c r="L154" s="225" t="str">
        <f t="shared" ca="1" si="27"/>
        <v>0.18</v>
      </c>
      <c r="M154" s="225" t="str">
        <f t="shared" ca="1" si="28"/>
        <v>Lights Meter,</v>
      </c>
      <c r="N154" s="226" t="str">
        <f t="shared" ca="1" si="29"/>
        <v>No,</v>
      </c>
      <c r="O154" s="227" t="str">
        <f t="shared" ca="1" si="22"/>
        <v>,</v>
      </c>
      <c r="P154" s="227" t="str">
        <f t="shared" ca="1" si="23"/>
        <v>;</v>
      </c>
      <c r="Q154" s="228"/>
      <c r="R154" s="228"/>
    </row>
    <row r="155" spans="1:18" ht="15">
      <c r="A155" s="225" t="str">
        <f ca="1">IF('$Data1'!E157="","!","Lights,")</f>
        <v>Lights,</v>
      </c>
      <c r="B155" s="225" t="str">
        <f ca="1">IF(A155="!","",'$Data1'!E157&amp;"-Ltng,")</f>
        <v>1-Ltng,</v>
      </c>
      <c r="C155" s="225" t="str">
        <f ca="1">IF(A155="!","",'CSV-ZnSiz'!B155)</f>
        <v>1,</v>
      </c>
      <c r="D155" s="225" t="str">
        <f t="shared" ca="1" si="24"/>
        <v>ON ALWAYS,</v>
      </c>
      <c r="E155" s="225" t="str">
        <f ca="1">IF(A155="!","",IF('$Data1'!AH157="W/occ","Watts/Person,",IF('$Data1'!AH157="W/m2","Watts/Area,",IF('$Data1'!AH157="W","LightingLevel,",""))))</f>
        <v/>
      </c>
      <c r="F155" s="225" t="str">
        <f ca="1">IF(A155="!","",IF('$Data1'!AH157="W",'$Data1'!AG157,"")&amp;",")</f>
        <v>,</v>
      </c>
      <c r="G155" s="225" t="str">
        <f ca="1">IF(A155="!","",IF('$Data1'!AH157="W/m2",'$Data1'!AG157,"")&amp;",")</f>
        <v>,</v>
      </c>
      <c r="H155" s="225" t="str">
        <f ca="1">IF(A155="!","",IF('$Data1'!AH157="W/occ",'$Data1'!AG157,"")&amp;",")</f>
        <v>,</v>
      </c>
      <c r="I155" s="225" t="str">
        <f ca="1">IF(A155="!","",'$Data1'!AI157)&amp;","</f>
        <v>,</v>
      </c>
      <c r="J155" s="225" t="str">
        <f t="shared" ca="1" si="25"/>
        <v>0,</v>
      </c>
      <c r="K155" s="225" t="str">
        <f t="shared" ca="1" si="26"/>
        <v>0,</v>
      </c>
      <c r="L155" s="225" t="str">
        <f t="shared" ca="1" si="27"/>
        <v>0.18</v>
      </c>
      <c r="M155" s="225" t="str">
        <f t="shared" ca="1" si="28"/>
        <v>Lights Meter,</v>
      </c>
      <c r="N155" s="226" t="str">
        <f t="shared" ca="1" si="29"/>
        <v>No,</v>
      </c>
      <c r="O155" s="227" t="str">
        <f t="shared" ca="1" si="22"/>
        <v>,</v>
      </c>
      <c r="P155" s="227" t="str">
        <f t="shared" ca="1" si="23"/>
        <v>;</v>
      </c>
      <c r="Q155" s="228"/>
      <c r="R155" s="228"/>
    </row>
    <row r="156" spans="1:18" ht="15">
      <c r="A156" s="225" t="str">
        <f ca="1">IF('$Data1'!E158="","!","Lights,")</f>
        <v>Lights,</v>
      </c>
      <c r="B156" s="225" t="str">
        <f ca="1">IF(A156="!","",'$Data1'!E158&amp;"-Ltng,")</f>
        <v>1-Ltng,</v>
      </c>
      <c r="C156" s="225" t="str">
        <f ca="1">IF(A156="!","",'CSV-ZnSiz'!B156)</f>
        <v>1,</v>
      </c>
      <c r="D156" s="225" t="str">
        <f t="shared" ca="1" si="24"/>
        <v>ON ALWAYS,</v>
      </c>
      <c r="E156" s="225" t="str">
        <f ca="1">IF(A156="!","",IF('$Data1'!AH158="W/occ","Watts/Person,",IF('$Data1'!AH158="W/m2","Watts/Area,",IF('$Data1'!AH158="W","LightingLevel,",""))))</f>
        <v/>
      </c>
      <c r="F156" s="225" t="str">
        <f ca="1">IF(A156="!","",IF('$Data1'!AH158="W",'$Data1'!AG158,"")&amp;",")</f>
        <v>,</v>
      </c>
      <c r="G156" s="225" t="str">
        <f ca="1">IF(A156="!","",IF('$Data1'!AH158="W/m2",'$Data1'!AG158,"")&amp;",")</f>
        <v>,</v>
      </c>
      <c r="H156" s="225" t="str">
        <f ca="1">IF(A156="!","",IF('$Data1'!AH158="W/occ",'$Data1'!AG158,"")&amp;",")</f>
        <v>,</v>
      </c>
      <c r="I156" s="225" t="str">
        <f ca="1">IF(A156="!","",'$Data1'!AI158)&amp;","</f>
        <v>,</v>
      </c>
      <c r="J156" s="225" t="str">
        <f t="shared" ca="1" si="25"/>
        <v>0,</v>
      </c>
      <c r="K156" s="225" t="str">
        <f t="shared" ca="1" si="26"/>
        <v>0,</v>
      </c>
      <c r="L156" s="225" t="str">
        <f t="shared" ca="1" si="27"/>
        <v>0.18</v>
      </c>
      <c r="M156" s="225" t="str">
        <f t="shared" ca="1" si="28"/>
        <v>Lights Meter,</v>
      </c>
      <c r="N156" s="226" t="str">
        <f t="shared" ca="1" si="29"/>
        <v>No,</v>
      </c>
      <c r="O156" s="227" t="str">
        <f t="shared" ca="1" si="22"/>
        <v>,</v>
      </c>
      <c r="P156" s="227" t="str">
        <f t="shared" ca="1" si="23"/>
        <v>;</v>
      </c>
      <c r="Q156" s="228"/>
      <c r="R156" s="228"/>
    </row>
    <row r="157" spans="1:18" ht="15">
      <c r="A157" s="225" t="str">
        <f ca="1">IF('$Data1'!E159="","!","Lights,")</f>
        <v>Lights,</v>
      </c>
      <c r="B157" s="225" t="str">
        <f ca="1">IF(A157="!","",'$Data1'!E159&amp;"-Ltng,")</f>
        <v>1-Ltng,</v>
      </c>
      <c r="C157" s="225" t="str">
        <f ca="1">IF(A157="!","",'CSV-ZnSiz'!B157)</f>
        <v>1,</v>
      </c>
      <c r="D157" s="225" t="str">
        <f t="shared" ca="1" si="24"/>
        <v>ON ALWAYS,</v>
      </c>
      <c r="E157" s="225" t="str">
        <f ca="1">IF(A157="!","",IF('$Data1'!AH159="W/occ","Watts/Person,",IF('$Data1'!AH159="W/m2","Watts/Area,",IF('$Data1'!AH159="W","LightingLevel,",""))))</f>
        <v/>
      </c>
      <c r="F157" s="225" t="str">
        <f ca="1">IF(A157="!","",IF('$Data1'!AH159="W",'$Data1'!AG159,"")&amp;",")</f>
        <v>,</v>
      </c>
      <c r="G157" s="225" t="str">
        <f ca="1">IF(A157="!","",IF('$Data1'!AH159="W/m2",'$Data1'!AG159,"")&amp;",")</f>
        <v>,</v>
      </c>
      <c r="H157" s="225" t="str">
        <f ca="1">IF(A157="!","",IF('$Data1'!AH159="W/occ",'$Data1'!AG159,"")&amp;",")</f>
        <v>,</v>
      </c>
      <c r="I157" s="225" t="str">
        <f ca="1">IF(A157="!","",'$Data1'!AI159)&amp;","</f>
        <v>,</v>
      </c>
      <c r="J157" s="225" t="str">
        <f t="shared" ca="1" si="25"/>
        <v>0,</v>
      </c>
      <c r="K157" s="225" t="str">
        <f t="shared" ca="1" si="26"/>
        <v>0,</v>
      </c>
      <c r="L157" s="225" t="str">
        <f t="shared" ca="1" si="27"/>
        <v>0.18</v>
      </c>
      <c r="M157" s="225" t="str">
        <f t="shared" ca="1" si="28"/>
        <v>Lights Meter,</v>
      </c>
      <c r="N157" s="226" t="str">
        <f t="shared" ca="1" si="29"/>
        <v>No,</v>
      </c>
      <c r="O157" s="227" t="str">
        <f t="shared" ca="1" si="22"/>
        <v>,</v>
      </c>
      <c r="P157" s="227" t="str">
        <f t="shared" ca="1" si="23"/>
        <v>;</v>
      </c>
      <c r="Q157" s="228"/>
      <c r="R157" s="228"/>
    </row>
    <row r="158" spans="1:18" ht="15">
      <c r="A158" s="225" t="str">
        <f ca="1">IF('$Data1'!E160="","!","Lights,")</f>
        <v>Lights,</v>
      </c>
      <c r="B158" s="225" t="str">
        <f ca="1">IF(A158="!","",'$Data1'!E160&amp;"-Ltng,")</f>
        <v>1-Ltng,</v>
      </c>
      <c r="C158" s="225" t="str">
        <f ca="1">IF(A158="!","",'CSV-ZnSiz'!B158)</f>
        <v>1,</v>
      </c>
      <c r="D158" s="225" t="str">
        <f t="shared" ca="1" si="24"/>
        <v>ON ALWAYS,</v>
      </c>
      <c r="E158" s="225" t="str">
        <f ca="1">IF(A158="!","",IF('$Data1'!AH160="W/occ","Watts/Person,",IF('$Data1'!AH160="W/m2","Watts/Area,",IF('$Data1'!AH160="W","LightingLevel,",""))))</f>
        <v/>
      </c>
      <c r="F158" s="225" t="str">
        <f ca="1">IF(A158="!","",IF('$Data1'!AH160="W",'$Data1'!AG160,"")&amp;",")</f>
        <v>,</v>
      </c>
      <c r="G158" s="225" t="str">
        <f ca="1">IF(A158="!","",IF('$Data1'!AH160="W/m2",'$Data1'!AG160,"")&amp;",")</f>
        <v>,</v>
      </c>
      <c r="H158" s="225" t="str">
        <f ca="1">IF(A158="!","",IF('$Data1'!AH160="W/occ",'$Data1'!AG160,"")&amp;",")</f>
        <v>,</v>
      </c>
      <c r="I158" s="225" t="str">
        <f ca="1">IF(A158="!","",'$Data1'!AI160)&amp;","</f>
        <v>,</v>
      </c>
      <c r="J158" s="225" t="str">
        <f t="shared" ca="1" si="25"/>
        <v>0,</v>
      </c>
      <c r="K158" s="225" t="str">
        <f t="shared" ca="1" si="26"/>
        <v>0,</v>
      </c>
      <c r="L158" s="225" t="str">
        <f t="shared" ca="1" si="27"/>
        <v>0.18</v>
      </c>
      <c r="M158" s="225" t="str">
        <f t="shared" ca="1" si="28"/>
        <v>Lights Meter,</v>
      </c>
      <c r="N158" s="226" t="str">
        <f t="shared" ca="1" si="29"/>
        <v>No,</v>
      </c>
      <c r="O158" s="227" t="str">
        <f t="shared" ca="1" si="22"/>
        <v>,</v>
      </c>
      <c r="P158" s="227" t="str">
        <f t="shared" ca="1" si="23"/>
        <v>;</v>
      </c>
      <c r="Q158" s="228"/>
      <c r="R158" s="228"/>
    </row>
    <row r="159" spans="1:18" ht="15">
      <c r="A159" s="225" t="str">
        <f ca="1">IF('$Data1'!E161="","!","Lights,")</f>
        <v>Lights,</v>
      </c>
      <c r="B159" s="225" t="str">
        <f ca="1">IF(A159="!","",'$Data1'!E161&amp;"-Ltng,")</f>
        <v>1-Ltng,</v>
      </c>
      <c r="C159" s="225" t="str">
        <f ca="1">IF(A159="!","",'CSV-ZnSiz'!B159)</f>
        <v>1,</v>
      </c>
      <c r="D159" s="225" t="str">
        <f t="shared" ca="1" si="24"/>
        <v>ON ALWAYS,</v>
      </c>
      <c r="E159" s="225" t="str">
        <f ca="1">IF(A159="!","",IF('$Data1'!AH161="W/occ","Watts/Person,",IF('$Data1'!AH161="W/m2","Watts/Area,",IF('$Data1'!AH161="W","LightingLevel,",""))))</f>
        <v/>
      </c>
      <c r="F159" s="225" t="str">
        <f ca="1">IF(A159="!","",IF('$Data1'!AH161="W",'$Data1'!AG161,"")&amp;",")</f>
        <v>,</v>
      </c>
      <c r="G159" s="225" t="str">
        <f ca="1">IF(A159="!","",IF('$Data1'!AH161="W/m2",'$Data1'!AG161,"")&amp;",")</f>
        <v>,</v>
      </c>
      <c r="H159" s="225" t="str">
        <f ca="1">IF(A159="!","",IF('$Data1'!AH161="W/occ",'$Data1'!AG161,"")&amp;",")</f>
        <v>,</v>
      </c>
      <c r="I159" s="225" t="str">
        <f ca="1">IF(A159="!","",'$Data1'!AI161)&amp;","</f>
        <v>,</v>
      </c>
      <c r="J159" s="225" t="str">
        <f t="shared" ca="1" si="25"/>
        <v>0,</v>
      </c>
      <c r="K159" s="225" t="str">
        <f t="shared" ca="1" si="26"/>
        <v>0,</v>
      </c>
      <c r="L159" s="225" t="str">
        <f t="shared" ca="1" si="27"/>
        <v>0.18</v>
      </c>
      <c r="M159" s="225" t="str">
        <f t="shared" ca="1" si="28"/>
        <v>Lights Meter,</v>
      </c>
      <c r="N159" s="226" t="str">
        <f t="shared" ca="1" si="29"/>
        <v>No,</v>
      </c>
      <c r="O159" s="227" t="str">
        <f t="shared" ca="1" si="22"/>
        <v>,</v>
      </c>
      <c r="P159" s="227" t="str">
        <f t="shared" ca="1" si="23"/>
        <v>;</v>
      </c>
      <c r="Q159" s="228"/>
      <c r="R159" s="228"/>
    </row>
    <row r="160" spans="1:18" ht="15">
      <c r="A160" s="225" t="str">
        <f ca="1">IF('$Data1'!E162="","!","Lights,")</f>
        <v>Lights,</v>
      </c>
      <c r="B160" s="225" t="str">
        <f ca="1">IF(A160="!","",'$Data1'!E162&amp;"-Ltng,")</f>
        <v>1-Ltng,</v>
      </c>
      <c r="C160" s="225" t="str">
        <f ca="1">IF(A160="!","",'CSV-ZnSiz'!B160)</f>
        <v>1,</v>
      </c>
      <c r="D160" s="225" t="str">
        <f t="shared" ca="1" si="24"/>
        <v>ON ALWAYS,</v>
      </c>
      <c r="E160" s="225" t="str">
        <f ca="1">IF(A160="!","",IF('$Data1'!AH162="W/occ","Watts/Person,",IF('$Data1'!AH162="W/m2","Watts/Area,",IF('$Data1'!AH162="W","LightingLevel,",""))))</f>
        <v/>
      </c>
      <c r="F160" s="225" t="str">
        <f ca="1">IF(A160="!","",IF('$Data1'!AH162="W",'$Data1'!AG162,"")&amp;",")</f>
        <v>,</v>
      </c>
      <c r="G160" s="225" t="str">
        <f ca="1">IF(A160="!","",IF('$Data1'!AH162="W/m2",'$Data1'!AG162,"")&amp;",")</f>
        <v>,</v>
      </c>
      <c r="H160" s="225" t="str">
        <f ca="1">IF(A160="!","",IF('$Data1'!AH162="W/occ",'$Data1'!AG162,"")&amp;",")</f>
        <v>,</v>
      </c>
      <c r="I160" s="225" t="str">
        <f ca="1">IF(A160="!","",'$Data1'!AI162)&amp;","</f>
        <v>,</v>
      </c>
      <c r="J160" s="225" t="str">
        <f t="shared" ca="1" si="25"/>
        <v>0,</v>
      </c>
      <c r="K160" s="225" t="str">
        <f t="shared" ca="1" si="26"/>
        <v>0,</v>
      </c>
      <c r="L160" s="225" t="str">
        <f t="shared" ca="1" si="27"/>
        <v>0.18</v>
      </c>
      <c r="M160" s="225" t="str">
        <f t="shared" ca="1" si="28"/>
        <v>Lights Meter,</v>
      </c>
      <c r="N160" s="226" t="str">
        <f t="shared" ca="1" si="29"/>
        <v>No,</v>
      </c>
      <c r="O160" s="227" t="str">
        <f t="shared" ca="1" si="22"/>
        <v>,</v>
      </c>
      <c r="P160" s="227" t="str">
        <f t="shared" ca="1" si="23"/>
        <v>;</v>
      </c>
      <c r="Q160" s="228"/>
      <c r="R160" s="228"/>
    </row>
    <row r="161" spans="1:18" ht="15">
      <c r="A161" s="225" t="str">
        <f ca="1">IF('$Data1'!E163="","!","Lights,")</f>
        <v>Lights,</v>
      </c>
      <c r="B161" s="225" t="str">
        <f ca="1">IF(A161="!","",'$Data1'!E163&amp;"-Ltng,")</f>
        <v>1-Ltng,</v>
      </c>
      <c r="C161" s="225" t="str">
        <f ca="1">IF(A161="!","",'CSV-ZnSiz'!B161)</f>
        <v>1,</v>
      </c>
      <c r="D161" s="225" t="str">
        <f t="shared" ca="1" si="24"/>
        <v>ON ALWAYS,</v>
      </c>
      <c r="E161" s="225" t="str">
        <f ca="1">IF(A161="!","",IF('$Data1'!AH163="W/occ","Watts/Person,",IF('$Data1'!AH163="W/m2","Watts/Area,",IF('$Data1'!AH163="W","LightingLevel,",""))))</f>
        <v/>
      </c>
      <c r="F161" s="225" t="str">
        <f ca="1">IF(A161="!","",IF('$Data1'!AH163="W",'$Data1'!AG163,"")&amp;",")</f>
        <v>,</v>
      </c>
      <c r="G161" s="225" t="str">
        <f ca="1">IF(A161="!","",IF('$Data1'!AH163="W/m2",'$Data1'!AG163,"")&amp;",")</f>
        <v>,</v>
      </c>
      <c r="H161" s="225" t="str">
        <f ca="1">IF(A161="!","",IF('$Data1'!AH163="W/occ",'$Data1'!AG163,"")&amp;",")</f>
        <v>,</v>
      </c>
      <c r="I161" s="225" t="str">
        <f ca="1">IF(A161="!","",'$Data1'!AI163)&amp;","</f>
        <v>,</v>
      </c>
      <c r="J161" s="225" t="str">
        <f t="shared" ca="1" si="25"/>
        <v>0,</v>
      </c>
      <c r="K161" s="225" t="str">
        <f t="shared" ca="1" si="26"/>
        <v>0,</v>
      </c>
      <c r="L161" s="225" t="str">
        <f t="shared" ca="1" si="27"/>
        <v>0.18</v>
      </c>
      <c r="M161" s="225" t="str">
        <f t="shared" ca="1" si="28"/>
        <v>Lights Meter,</v>
      </c>
      <c r="N161" s="226" t="str">
        <f t="shared" ca="1" si="29"/>
        <v>No,</v>
      </c>
      <c r="O161" s="227" t="str">
        <f t="shared" ca="1" si="22"/>
        <v>,</v>
      </c>
      <c r="P161" s="227" t="str">
        <f t="shared" ca="1" si="23"/>
        <v>;</v>
      </c>
      <c r="Q161" s="228"/>
      <c r="R161" s="228"/>
    </row>
    <row r="162" spans="1:18" ht="15">
      <c r="A162" s="225" t="str">
        <f ca="1">IF('$Data1'!E164="","!","Lights,")</f>
        <v>Lights,</v>
      </c>
      <c r="B162" s="225" t="str">
        <f ca="1">IF(A162="!","",'$Data1'!E164&amp;"-Ltng,")</f>
        <v>1-Ltng,</v>
      </c>
      <c r="C162" s="225" t="str">
        <f ca="1">IF(A162="!","",'CSV-ZnSiz'!B162)</f>
        <v>1,</v>
      </c>
      <c r="D162" s="225" t="str">
        <f t="shared" ca="1" si="24"/>
        <v>ON ALWAYS,</v>
      </c>
      <c r="E162" s="225" t="str">
        <f ca="1">IF(A162="!","",IF('$Data1'!AH164="W/occ","Watts/Person,",IF('$Data1'!AH164="W/m2","Watts/Area,",IF('$Data1'!AH164="W","LightingLevel,",""))))</f>
        <v/>
      </c>
      <c r="F162" s="225" t="str">
        <f ca="1">IF(A162="!","",IF('$Data1'!AH164="W",'$Data1'!AG164,"")&amp;",")</f>
        <v>,</v>
      </c>
      <c r="G162" s="225" t="str">
        <f ca="1">IF(A162="!","",IF('$Data1'!AH164="W/m2",'$Data1'!AG164,"")&amp;",")</f>
        <v>,</v>
      </c>
      <c r="H162" s="225" t="str">
        <f ca="1">IF(A162="!","",IF('$Data1'!AH164="W/occ",'$Data1'!AG164,"")&amp;",")</f>
        <v>,</v>
      </c>
      <c r="I162" s="225" t="str">
        <f ca="1">IF(A162="!","",'$Data1'!AI164)&amp;","</f>
        <v>,</v>
      </c>
      <c r="J162" s="225" t="str">
        <f t="shared" ca="1" si="25"/>
        <v>0,</v>
      </c>
      <c r="K162" s="225" t="str">
        <f t="shared" ca="1" si="26"/>
        <v>0,</v>
      </c>
      <c r="L162" s="225" t="str">
        <f t="shared" ca="1" si="27"/>
        <v>0.18</v>
      </c>
      <c r="M162" s="225" t="str">
        <f t="shared" ca="1" si="28"/>
        <v>Lights Meter,</v>
      </c>
      <c r="N162" s="226" t="str">
        <f t="shared" ca="1" si="29"/>
        <v>No,</v>
      </c>
      <c r="O162" s="227" t="str">
        <f t="shared" ca="1" si="22"/>
        <v>,</v>
      </c>
      <c r="P162" s="227" t="str">
        <f t="shared" ca="1" si="23"/>
        <v>;</v>
      </c>
      <c r="Q162" s="228"/>
      <c r="R162" s="228"/>
    </row>
    <row r="163" spans="1:18" ht="15">
      <c r="A163" s="225" t="str">
        <f ca="1">IF('$Data1'!E165="","!","Lights,")</f>
        <v>Lights,</v>
      </c>
      <c r="B163" s="225" t="str">
        <f ca="1">IF(A163="!","",'$Data1'!E165&amp;"-Ltng,")</f>
        <v>1-Ltng,</v>
      </c>
      <c r="C163" s="225" t="str">
        <f ca="1">IF(A163="!","",'CSV-ZnSiz'!B163)</f>
        <v>1,</v>
      </c>
      <c r="D163" s="225" t="str">
        <f t="shared" ca="1" si="24"/>
        <v>ON ALWAYS,</v>
      </c>
      <c r="E163" s="225" t="str">
        <f ca="1">IF(A163="!","",IF('$Data1'!AH165="W/occ","Watts/Person,",IF('$Data1'!AH165="W/m2","Watts/Area,",IF('$Data1'!AH165="W","LightingLevel,",""))))</f>
        <v/>
      </c>
      <c r="F163" s="225" t="str">
        <f ca="1">IF(A163="!","",IF('$Data1'!AH165="W",'$Data1'!AG165,"")&amp;",")</f>
        <v>,</v>
      </c>
      <c r="G163" s="225" t="str">
        <f ca="1">IF(A163="!","",IF('$Data1'!AH165="W/m2",'$Data1'!AG165,"")&amp;",")</f>
        <v>,</v>
      </c>
      <c r="H163" s="225" t="str">
        <f ca="1">IF(A163="!","",IF('$Data1'!AH165="W/occ",'$Data1'!AG165,"")&amp;",")</f>
        <v>,</v>
      </c>
      <c r="I163" s="225" t="str">
        <f ca="1">IF(A163="!","",'$Data1'!AI165)&amp;","</f>
        <v>,</v>
      </c>
      <c r="J163" s="225" t="str">
        <f t="shared" ca="1" si="25"/>
        <v>0,</v>
      </c>
      <c r="K163" s="225" t="str">
        <f t="shared" ca="1" si="26"/>
        <v>0,</v>
      </c>
      <c r="L163" s="225" t="str">
        <f t="shared" ca="1" si="27"/>
        <v>0.18</v>
      </c>
      <c r="M163" s="225" t="str">
        <f t="shared" ca="1" si="28"/>
        <v>Lights Meter,</v>
      </c>
      <c r="N163" s="226" t="str">
        <f t="shared" ca="1" si="29"/>
        <v>No,</v>
      </c>
      <c r="O163" s="227" t="str">
        <f t="shared" ca="1" si="22"/>
        <v>,</v>
      </c>
      <c r="P163" s="227" t="str">
        <f t="shared" ca="1" si="23"/>
        <v>;</v>
      </c>
      <c r="Q163" s="228"/>
      <c r="R163" s="228"/>
    </row>
    <row r="164" spans="1:18" ht="15">
      <c r="A164" s="225" t="str">
        <f ca="1">IF('$Data1'!E166="","!","Lights,")</f>
        <v>Lights,</v>
      </c>
      <c r="B164" s="225" t="str">
        <f ca="1">IF(A164="!","",'$Data1'!E166&amp;"-Ltng,")</f>
        <v>1-Ltng,</v>
      </c>
      <c r="C164" s="225" t="str">
        <f ca="1">IF(A164="!","",'CSV-ZnSiz'!B164)</f>
        <v>1,</v>
      </c>
      <c r="D164" s="225" t="str">
        <f t="shared" ca="1" si="24"/>
        <v>ON ALWAYS,</v>
      </c>
      <c r="E164" s="225" t="str">
        <f ca="1">IF(A164="!","",IF('$Data1'!AH166="W/occ","Watts/Person,",IF('$Data1'!AH166="W/m2","Watts/Area,",IF('$Data1'!AH166="W","LightingLevel,",""))))</f>
        <v/>
      </c>
      <c r="F164" s="225" t="str">
        <f ca="1">IF(A164="!","",IF('$Data1'!AH166="W",'$Data1'!AG166,"")&amp;",")</f>
        <v>,</v>
      </c>
      <c r="G164" s="225" t="str">
        <f ca="1">IF(A164="!","",IF('$Data1'!AH166="W/m2",'$Data1'!AG166,"")&amp;",")</f>
        <v>,</v>
      </c>
      <c r="H164" s="225" t="str">
        <f ca="1">IF(A164="!","",IF('$Data1'!AH166="W/occ",'$Data1'!AG166,"")&amp;",")</f>
        <v>,</v>
      </c>
      <c r="I164" s="225" t="str">
        <f ca="1">IF(A164="!","",'$Data1'!AI166)&amp;","</f>
        <v>,</v>
      </c>
      <c r="J164" s="225" t="str">
        <f t="shared" ca="1" si="25"/>
        <v>0,</v>
      </c>
      <c r="K164" s="225" t="str">
        <f t="shared" ca="1" si="26"/>
        <v>0,</v>
      </c>
      <c r="L164" s="225" t="str">
        <f t="shared" ca="1" si="27"/>
        <v>0.18</v>
      </c>
      <c r="M164" s="225" t="str">
        <f t="shared" ca="1" si="28"/>
        <v>Lights Meter,</v>
      </c>
      <c r="N164" s="226" t="str">
        <f t="shared" ca="1" si="29"/>
        <v>No,</v>
      </c>
      <c r="O164" s="227" t="str">
        <f t="shared" ca="1" si="22"/>
        <v>,</v>
      </c>
      <c r="P164" s="227" t="str">
        <f t="shared" ca="1" si="23"/>
        <v>;</v>
      </c>
      <c r="Q164" s="228"/>
      <c r="R164" s="228"/>
    </row>
    <row r="165" spans="1:18" ht="15">
      <c r="A165" s="225" t="str">
        <f ca="1">IF('$Data1'!E167="","!","Lights,")</f>
        <v>Lights,</v>
      </c>
      <c r="B165" s="225" t="str">
        <f ca="1">IF(A165="!","",'$Data1'!E167&amp;"-Ltng,")</f>
        <v>1-Ltng,</v>
      </c>
      <c r="C165" s="225" t="str">
        <f ca="1">IF(A165="!","",'CSV-ZnSiz'!B165)</f>
        <v>1,</v>
      </c>
      <c r="D165" s="225" t="str">
        <f t="shared" ca="1" si="24"/>
        <v>ON ALWAYS,</v>
      </c>
      <c r="E165" s="225" t="str">
        <f ca="1">IF(A165="!","",IF('$Data1'!AH167="W/occ","Watts/Person,",IF('$Data1'!AH167="W/m2","Watts/Area,",IF('$Data1'!AH167="W","LightingLevel,",""))))</f>
        <v/>
      </c>
      <c r="F165" s="225" t="str">
        <f ca="1">IF(A165="!","",IF('$Data1'!AH167="W",'$Data1'!AG167,"")&amp;",")</f>
        <v>,</v>
      </c>
      <c r="G165" s="225" t="str">
        <f ca="1">IF(A165="!","",IF('$Data1'!AH167="W/m2",'$Data1'!AG167,"")&amp;",")</f>
        <v>,</v>
      </c>
      <c r="H165" s="225" t="str">
        <f ca="1">IF(A165="!","",IF('$Data1'!AH167="W/occ",'$Data1'!AG167,"")&amp;",")</f>
        <v>,</v>
      </c>
      <c r="I165" s="225" t="str">
        <f ca="1">IF(A165="!","",'$Data1'!AI167)&amp;","</f>
        <v>,</v>
      </c>
      <c r="J165" s="225" t="str">
        <f t="shared" ca="1" si="25"/>
        <v>0,</v>
      </c>
      <c r="K165" s="225" t="str">
        <f t="shared" ca="1" si="26"/>
        <v>0,</v>
      </c>
      <c r="L165" s="225" t="str">
        <f t="shared" ca="1" si="27"/>
        <v>0.18</v>
      </c>
      <c r="M165" s="225" t="str">
        <f t="shared" ca="1" si="28"/>
        <v>Lights Meter,</v>
      </c>
      <c r="N165" s="226" t="str">
        <f t="shared" ca="1" si="29"/>
        <v>No,</v>
      </c>
      <c r="O165" s="227" t="str">
        <f t="shared" ca="1" si="22"/>
        <v>,</v>
      </c>
      <c r="P165" s="227" t="str">
        <f t="shared" ca="1" si="23"/>
        <v>;</v>
      </c>
      <c r="Q165" s="228"/>
      <c r="R165" s="228"/>
    </row>
    <row r="166" spans="1:18" ht="15">
      <c r="A166" s="225" t="str">
        <f ca="1">IF('$Data1'!E168="","!","Lights,")</f>
        <v>Lights,</v>
      </c>
      <c r="B166" s="225" t="str">
        <f ca="1">IF(A166="!","",'$Data1'!E168&amp;"-Ltng,")</f>
        <v>1-Ltng,</v>
      </c>
      <c r="C166" s="225" t="str">
        <f ca="1">IF(A166="!","",'CSV-ZnSiz'!B166)</f>
        <v>1,</v>
      </c>
      <c r="D166" s="225" t="str">
        <f t="shared" ca="1" si="24"/>
        <v>ON ALWAYS,</v>
      </c>
      <c r="E166" s="225" t="str">
        <f ca="1">IF(A166="!","",IF('$Data1'!AH168="W/occ","Watts/Person,",IF('$Data1'!AH168="W/m2","Watts/Area,",IF('$Data1'!AH168="W","LightingLevel,",""))))</f>
        <v/>
      </c>
      <c r="F166" s="225" t="str">
        <f ca="1">IF(A166="!","",IF('$Data1'!AH168="W",'$Data1'!AG168,"")&amp;",")</f>
        <v>,</v>
      </c>
      <c r="G166" s="225" t="str">
        <f ca="1">IF(A166="!","",IF('$Data1'!AH168="W/m2",'$Data1'!AG168,"")&amp;",")</f>
        <v>,</v>
      </c>
      <c r="H166" s="225" t="str">
        <f ca="1">IF(A166="!","",IF('$Data1'!AH168="W/occ",'$Data1'!AG168,"")&amp;",")</f>
        <v>,</v>
      </c>
      <c r="I166" s="225" t="str">
        <f ca="1">IF(A166="!","",'$Data1'!AI168)&amp;","</f>
        <v>,</v>
      </c>
      <c r="J166" s="225" t="str">
        <f t="shared" ca="1" si="25"/>
        <v>0,</v>
      </c>
      <c r="K166" s="225" t="str">
        <f t="shared" ca="1" si="26"/>
        <v>0,</v>
      </c>
      <c r="L166" s="225" t="str">
        <f t="shared" ca="1" si="27"/>
        <v>0.18</v>
      </c>
      <c r="M166" s="225" t="str">
        <f t="shared" ca="1" si="28"/>
        <v>Lights Meter,</v>
      </c>
      <c r="N166" s="226" t="str">
        <f t="shared" ca="1" si="29"/>
        <v>No,</v>
      </c>
      <c r="O166" s="227" t="str">
        <f t="shared" ca="1" si="22"/>
        <v>,</v>
      </c>
      <c r="P166" s="227" t="str">
        <f t="shared" ca="1" si="23"/>
        <v>;</v>
      </c>
      <c r="Q166" s="228"/>
      <c r="R166" s="228"/>
    </row>
    <row r="167" spans="1:18" ht="15">
      <c r="A167" s="225" t="str">
        <f ca="1">IF('$Data1'!E169="","!","Lights,")</f>
        <v>Lights,</v>
      </c>
      <c r="B167" s="225" t="str">
        <f ca="1">IF(A167="!","",'$Data1'!E169&amp;"-Ltng,")</f>
        <v>1-Ltng,</v>
      </c>
      <c r="C167" s="225" t="str">
        <f ca="1">IF(A167="!","",'CSV-ZnSiz'!B167)</f>
        <v>1,</v>
      </c>
      <c r="D167" s="225" t="str">
        <f t="shared" ca="1" si="24"/>
        <v>ON ALWAYS,</v>
      </c>
      <c r="E167" s="225" t="str">
        <f ca="1">IF(A167="!","",IF('$Data1'!AH169="W/occ","Watts/Person,",IF('$Data1'!AH169="W/m2","Watts/Area,",IF('$Data1'!AH169="W","LightingLevel,",""))))</f>
        <v/>
      </c>
      <c r="F167" s="225" t="str">
        <f ca="1">IF(A167="!","",IF('$Data1'!AH169="W",'$Data1'!AG169,"")&amp;",")</f>
        <v>,</v>
      </c>
      <c r="G167" s="225" t="str">
        <f ca="1">IF(A167="!","",IF('$Data1'!AH169="W/m2",'$Data1'!AG169,"")&amp;",")</f>
        <v>,</v>
      </c>
      <c r="H167" s="225" t="str">
        <f ca="1">IF(A167="!","",IF('$Data1'!AH169="W/occ",'$Data1'!AG169,"")&amp;",")</f>
        <v>,</v>
      </c>
      <c r="I167" s="225" t="str">
        <f ca="1">IF(A167="!","",'$Data1'!AI169)&amp;","</f>
        <v>,</v>
      </c>
      <c r="J167" s="225" t="str">
        <f t="shared" ca="1" si="25"/>
        <v>0,</v>
      </c>
      <c r="K167" s="225" t="str">
        <f t="shared" ca="1" si="26"/>
        <v>0,</v>
      </c>
      <c r="L167" s="225" t="str">
        <f t="shared" ca="1" si="27"/>
        <v>0.18</v>
      </c>
      <c r="M167" s="225" t="str">
        <f t="shared" ca="1" si="28"/>
        <v>Lights Meter,</v>
      </c>
      <c r="N167" s="226" t="str">
        <f t="shared" ca="1" si="29"/>
        <v>No,</v>
      </c>
      <c r="O167" s="227" t="str">
        <f t="shared" ca="1" si="22"/>
        <v>,</v>
      </c>
      <c r="P167" s="227" t="str">
        <f t="shared" ca="1" si="23"/>
        <v>;</v>
      </c>
      <c r="Q167" s="228"/>
      <c r="R167" s="228"/>
    </row>
    <row r="168" spans="1:18" ht="15">
      <c r="A168" s="225" t="str">
        <f ca="1">IF('$Data1'!E170="","!","Lights,")</f>
        <v>Lights,</v>
      </c>
      <c r="B168" s="225" t="str">
        <f ca="1">IF(A168="!","",'$Data1'!E170&amp;"-Ltng,")</f>
        <v>1-Ltng,</v>
      </c>
      <c r="C168" s="225" t="str">
        <f ca="1">IF(A168="!","",'CSV-ZnSiz'!B168)</f>
        <v>1,</v>
      </c>
      <c r="D168" s="225" t="str">
        <f t="shared" ca="1" si="24"/>
        <v>ON ALWAYS,</v>
      </c>
      <c r="E168" s="225" t="str">
        <f ca="1">IF(A168="!","",IF('$Data1'!AH170="W/occ","Watts/Person,",IF('$Data1'!AH170="W/m2","Watts/Area,",IF('$Data1'!AH170="W","LightingLevel,",""))))</f>
        <v/>
      </c>
      <c r="F168" s="225" t="str">
        <f ca="1">IF(A168="!","",IF('$Data1'!AH170="W",'$Data1'!AG170,"")&amp;",")</f>
        <v>,</v>
      </c>
      <c r="G168" s="225" t="str">
        <f ca="1">IF(A168="!","",IF('$Data1'!AH170="W/m2",'$Data1'!AG170,"")&amp;",")</f>
        <v>,</v>
      </c>
      <c r="H168" s="225" t="str">
        <f ca="1">IF(A168="!","",IF('$Data1'!AH170="W/occ",'$Data1'!AG170,"")&amp;",")</f>
        <v>,</v>
      </c>
      <c r="I168" s="225" t="str">
        <f ca="1">IF(A168="!","",'$Data1'!AI170)&amp;","</f>
        <v>,</v>
      </c>
      <c r="J168" s="225" t="str">
        <f t="shared" ca="1" si="25"/>
        <v>0,</v>
      </c>
      <c r="K168" s="225" t="str">
        <f t="shared" ca="1" si="26"/>
        <v>0,</v>
      </c>
      <c r="L168" s="225" t="str">
        <f t="shared" ca="1" si="27"/>
        <v>0.18</v>
      </c>
      <c r="M168" s="225" t="str">
        <f t="shared" ca="1" si="28"/>
        <v>Lights Meter,</v>
      </c>
      <c r="N168" s="226" t="str">
        <f t="shared" ca="1" si="29"/>
        <v>No,</v>
      </c>
      <c r="O168" s="227" t="str">
        <f t="shared" ca="1" si="22"/>
        <v>,</v>
      </c>
      <c r="P168" s="227" t="str">
        <f t="shared" ca="1" si="23"/>
        <v>;</v>
      </c>
      <c r="Q168" s="228"/>
      <c r="R168" s="228"/>
    </row>
    <row r="169" spans="1:18" ht="15">
      <c r="A169" s="225" t="str">
        <f ca="1">IF('$Data1'!E171="","!","Lights,")</f>
        <v>Lights,</v>
      </c>
      <c r="B169" s="225" t="str">
        <f ca="1">IF(A169="!","",'$Data1'!E171&amp;"-Ltng,")</f>
        <v>1-Ltng,</v>
      </c>
      <c r="C169" s="225" t="str">
        <f ca="1">IF(A169="!","",'CSV-ZnSiz'!B169)</f>
        <v>1,</v>
      </c>
      <c r="D169" s="225" t="str">
        <f t="shared" ca="1" si="24"/>
        <v>ON ALWAYS,</v>
      </c>
      <c r="E169" s="225" t="str">
        <f ca="1">IF(A169="!","",IF('$Data1'!AH171="W/occ","Watts/Person,",IF('$Data1'!AH171="W/m2","Watts/Area,",IF('$Data1'!AH171="W","LightingLevel,",""))))</f>
        <v/>
      </c>
      <c r="F169" s="225" t="str">
        <f ca="1">IF(A169="!","",IF('$Data1'!AH171="W",'$Data1'!AG171,"")&amp;",")</f>
        <v>,</v>
      </c>
      <c r="G169" s="225" t="str">
        <f ca="1">IF(A169="!","",IF('$Data1'!AH171="W/m2",'$Data1'!AG171,"")&amp;",")</f>
        <v>,</v>
      </c>
      <c r="H169" s="225" t="str">
        <f ca="1">IF(A169="!","",IF('$Data1'!AH171="W/occ",'$Data1'!AG171,"")&amp;",")</f>
        <v>,</v>
      </c>
      <c r="I169" s="225" t="str">
        <f ca="1">IF(A169="!","",'$Data1'!AI171)&amp;","</f>
        <v>,</v>
      </c>
      <c r="J169" s="225" t="str">
        <f t="shared" ca="1" si="25"/>
        <v>0,</v>
      </c>
      <c r="K169" s="225" t="str">
        <f t="shared" ca="1" si="26"/>
        <v>0,</v>
      </c>
      <c r="L169" s="225" t="str">
        <f t="shared" ca="1" si="27"/>
        <v>0.18</v>
      </c>
      <c r="M169" s="225" t="str">
        <f t="shared" ca="1" si="28"/>
        <v>Lights Meter,</v>
      </c>
      <c r="N169" s="226" t="str">
        <f t="shared" ca="1" si="29"/>
        <v>No,</v>
      </c>
      <c r="O169" s="227" t="str">
        <f t="shared" ca="1" si="22"/>
        <v>,</v>
      </c>
      <c r="P169" s="227" t="str">
        <f t="shared" ca="1" si="23"/>
        <v>;</v>
      </c>
      <c r="Q169" s="228"/>
      <c r="R169" s="228"/>
    </row>
    <row r="170" spans="1:18" ht="15">
      <c r="A170" s="225" t="str">
        <f ca="1">IF('$Data1'!E172="","!","Lights,")</f>
        <v>Lights,</v>
      </c>
      <c r="B170" s="225" t="str">
        <f ca="1">IF(A170="!","",'$Data1'!E172&amp;"-Ltng,")</f>
        <v>1-Ltng,</v>
      </c>
      <c r="C170" s="225" t="str">
        <f ca="1">IF(A170="!","",'CSV-ZnSiz'!B170)</f>
        <v>1,</v>
      </c>
      <c r="D170" s="225" t="str">
        <f t="shared" ca="1" si="24"/>
        <v>ON ALWAYS,</v>
      </c>
      <c r="E170" s="225" t="str">
        <f ca="1">IF(A170="!","",IF('$Data1'!AH172="W/occ","Watts/Person,",IF('$Data1'!AH172="W/m2","Watts/Area,",IF('$Data1'!AH172="W","LightingLevel,",""))))</f>
        <v/>
      </c>
      <c r="F170" s="225" t="str">
        <f ca="1">IF(A170="!","",IF('$Data1'!AH172="W",'$Data1'!AG172,"")&amp;",")</f>
        <v>,</v>
      </c>
      <c r="G170" s="225" t="str">
        <f ca="1">IF(A170="!","",IF('$Data1'!AH172="W/m2",'$Data1'!AG172,"")&amp;",")</f>
        <v>,</v>
      </c>
      <c r="H170" s="225" t="str">
        <f ca="1">IF(A170="!","",IF('$Data1'!AH172="W/occ",'$Data1'!AG172,"")&amp;",")</f>
        <v>,</v>
      </c>
      <c r="I170" s="225" t="str">
        <f ca="1">IF(A170="!","",'$Data1'!AI172)&amp;","</f>
        <v>,</v>
      </c>
      <c r="J170" s="225" t="str">
        <f t="shared" ca="1" si="25"/>
        <v>0,</v>
      </c>
      <c r="K170" s="225" t="str">
        <f t="shared" ca="1" si="26"/>
        <v>0,</v>
      </c>
      <c r="L170" s="225" t="str">
        <f t="shared" ca="1" si="27"/>
        <v>0.18</v>
      </c>
      <c r="M170" s="225" t="str">
        <f t="shared" ca="1" si="28"/>
        <v>Lights Meter,</v>
      </c>
      <c r="N170" s="226" t="str">
        <f t="shared" ca="1" si="29"/>
        <v>No,</v>
      </c>
      <c r="O170" s="227" t="str">
        <f t="shared" ca="1" si="22"/>
        <v>,</v>
      </c>
      <c r="P170" s="227" t="str">
        <f t="shared" ca="1" si="23"/>
        <v>;</v>
      </c>
      <c r="Q170" s="228"/>
      <c r="R170" s="228"/>
    </row>
    <row r="171" spans="1:18" ht="15">
      <c r="A171" s="225" t="str">
        <f ca="1">IF('$Data1'!E173="","!","Lights,")</f>
        <v>Lights,</v>
      </c>
      <c r="B171" s="225" t="str">
        <f ca="1">IF(A171="!","",'$Data1'!E173&amp;"-Ltng,")</f>
        <v>1-Ltng,</v>
      </c>
      <c r="C171" s="225" t="str">
        <f ca="1">IF(A171="!","",'CSV-ZnSiz'!B171)</f>
        <v>1,</v>
      </c>
      <c r="D171" s="225" t="str">
        <f t="shared" ca="1" si="24"/>
        <v>ON ALWAYS,</v>
      </c>
      <c r="E171" s="225" t="str">
        <f ca="1">IF(A171="!","",IF('$Data1'!AH173="W/occ","Watts/Person,",IF('$Data1'!AH173="W/m2","Watts/Area,",IF('$Data1'!AH173="W","LightingLevel,",""))))</f>
        <v/>
      </c>
      <c r="F171" s="225" t="str">
        <f ca="1">IF(A171="!","",IF('$Data1'!AH173="W",'$Data1'!AG173,"")&amp;",")</f>
        <v>,</v>
      </c>
      <c r="G171" s="225" t="str">
        <f ca="1">IF(A171="!","",IF('$Data1'!AH173="W/m2",'$Data1'!AG173,"")&amp;",")</f>
        <v>,</v>
      </c>
      <c r="H171" s="225" t="str">
        <f ca="1">IF(A171="!","",IF('$Data1'!AH173="W/occ",'$Data1'!AG173,"")&amp;",")</f>
        <v>,</v>
      </c>
      <c r="I171" s="225" t="str">
        <f ca="1">IF(A171="!","",'$Data1'!AI173)&amp;","</f>
        <v>,</v>
      </c>
      <c r="J171" s="225" t="str">
        <f t="shared" ca="1" si="25"/>
        <v>0,</v>
      </c>
      <c r="K171" s="225" t="str">
        <f t="shared" ca="1" si="26"/>
        <v>0,</v>
      </c>
      <c r="L171" s="225" t="str">
        <f t="shared" ca="1" si="27"/>
        <v>0.18</v>
      </c>
      <c r="M171" s="225" t="str">
        <f t="shared" ca="1" si="28"/>
        <v>Lights Meter,</v>
      </c>
      <c r="N171" s="226" t="str">
        <f t="shared" ca="1" si="29"/>
        <v>No,</v>
      </c>
      <c r="O171" s="227" t="str">
        <f t="shared" ca="1" si="22"/>
        <v>,</v>
      </c>
      <c r="P171" s="227" t="str">
        <f t="shared" ca="1" si="23"/>
        <v>;</v>
      </c>
      <c r="Q171" s="228"/>
      <c r="R171" s="228"/>
    </row>
    <row r="172" spans="1:18" ht="15">
      <c r="A172" s="225" t="str">
        <f ca="1">IF('$Data1'!E174="","!","Lights,")</f>
        <v>Lights,</v>
      </c>
      <c r="B172" s="225" t="str">
        <f ca="1">IF(A172="!","",'$Data1'!E174&amp;"-Ltng,")</f>
        <v>1-Ltng,</v>
      </c>
      <c r="C172" s="225" t="str">
        <f ca="1">IF(A172="!","",'CSV-ZnSiz'!B172)</f>
        <v>1,</v>
      </c>
      <c r="D172" s="225" t="str">
        <f t="shared" ca="1" si="24"/>
        <v>ON ALWAYS,</v>
      </c>
      <c r="E172" s="225" t="str">
        <f ca="1">IF(A172="!","",IF('$Data1'!AH174="W/occ","Watts/Person,",IF('$Data1'!AH174="W/m2","Watts/Area,",IF('$Data1'!AH174="W","LightingLevel,",""))))</f>
        <v/>
      </c>
      <c r="F172" s="225" t="str">
        <f ca="1">IF(A172="!","",IF('$Data1'!AH174="W",'$Data1'!AG174,"")&amp;",")</f>
        <v>,</v>
      </c>
      <c r="G172" s="225" t="str">
        <f ca="1">IF(A172="!","",IF('$Data1'!AH174="W/m2",'$Data1'!AG174,"")&amp;",")</f>
        <v>,</v>
      </c>
      <c r="H172" s="225" t="str">
        <f ca="1">IF(A172="!","",IF('$Data1'!AH174="W/occ",'$Data1'!AG174,"")&amp;",")</f>
        <v>,</v>
      </c>
      <c r="I172" s="225" t="str">
        <f ca="1">IF(A172="!","",'$Data1'!AI174)&amp;","</f>
        <v>,</v>
      </c>
      <c r="J172" s="225" t="str">
        <f t="shared" ca="1" si="25"/>
        <v>0,</v>
      </c>
      <c r="K172" s="225" t="str">
        <f t="shared" ca="1" si="26"/>
        <v>0,</v>
      </c>
      <c r="L172" s="225" t="str">
        <f t="shared" ca="1" si="27"/>
        <v>0.18</v>
      </c>
      <c r="M172" s="225" t="str">
        <f t="shared" ca="1" si="28"/>
        <v>Lights Meter,</v>
      </c>
      <c r="N172" s="226" t="str">
        <f t="shared" ca="1" si="29"/>
        <v>No,</v>
      </c>
      <c r="O172" s="227" t="str">
        <f t="shared" ca="1" si="22"/>
        <v>,</v>
      </c>
      <c r="P172" s="227" t="str">
        <f t="shared" ca="1" si="23"/>
        <v>;</v>
      </c>
      <c r="Q172" s="228"/>
      <c r="R172" s="228"/>
    </row>
    <row r="173" spans="1:18" ht="15">
      <c r="A173" s="225" t="str">
        <f ca="1">IF('$Data1'!E175="","!","Lights,")</f>
        <v>Lights,</v>
      </c>
      <c r="B173" s="225" t="str">
        <f ca="1">IF(A173="!","",'$Data1'!E175&amp;"-Ltng,")</f>
        <v>1-Ltng,</v>
      </c>
      <c r="C173" s="225" t="str">
        <f ca="1">IF(A173="!","",'CSV-ZnSiz'!B173)</f>
        <v>1,</v>
      </c>
      <c r="D173" s="225" t="str">
        <f t="shared" ca="1" si="24"/>
        <v>ON ALWAYS,</v>
      </c>
      <c r="E173" s="225" t="str">
        <f ca="1">IF(A173="!","",IF('$Data1'!AH175="W/occ","Watts/Person,",IF('$Data1'!AH175="W/m2","Watts/Area,",IF('$Data1'!AH175="W","LightingLevel,",""))))</f>
        <v/>
      </c>
      <c r="F173" s="225" t="str">
        <f ca="1">IF(A173="!","",IF('$Data1'!AH175="W",'$Data1'!AG175,"")&amp;",")</f>
        <v>,</v>
      </c>
      <c r="G173" s="225" t="str">
        <f ca="1">IF(A173="!","",IF('$Data1'!AH175="W/m2",'$Data1'!AG175,"")&amp;",")</f>
        <v>,</v>
      </c>
      <c r="H173" s="225" t="str">
        <f ca="1">IF(A173="!","",IF('$Data1'!AH175="W/occ",'$Data1'!AG175,"")&amp;",")</f>
        <v>,</v>
      </c>
      <c r="I173" s="225" t="str">
        <f ca="1">IF(A173="!","",'$Data1'!AI175)&amp;","</f>
        <v>,</v>
      </c>
      <c r="J173" s="225" t="str">
        <f t="shared" ca="1" si="25"/>
        <v>0,</v>
      </c>
      <c r="K173" s="225" t="str">
        <f t="shared" ca="1" si="26"/>
        <v>0,</v>
      </c>
      <c r="L173" s="225" t="str">
        <f t="shared" ca="1" si="27"/>
        <v>0.18</v>
      </c>
      <c r="M173" s="225" t="str">
        <f t="shared" ca="1" si="28"/>
        <v>Lights Meter,</v>
      </c>
      <c r="N173" s="226" t="str">
        <f t="shared" ca="1" si="29"/>
        <v>No,</v>
      </c>
      <c r="O173" s="227" t="str">
        <f t="shared" ca="1" si="22"/>
        <v>,</v>
      </c>
      <c r="P173" s="227" t="str">
        <f t="shared" ca="1" si="23"/>
        <v>;</v>
      </c>
      <c r="Q173" s="228"/>
      <c r="R173" s="228"/>
    </row>
    <row r="174" spans="1:18" ht="15">
      <c r="A174" s="225" t="str">
        <f ca="1">IF('$Data1'!E176="","!","Lights,")</f>
        <v>Lights,</v>
      </c>
      <c r="B174" s="225" t="str">
        <f ca="1">IF(A174="!","",'$Data1'!E176&amp;"-Ltng,")</f>
        <v>1-Ltng,</v>
      </c>
      <c r="C174" s="225" t="str">
        <f ca="1">IF(A174="!","",'CSV-ZnSiz'!B174)</f>
        <v>1,</v>
      </c>
      <c r="D174" s="225" t="str">
        <f t="shared" ca="1" si="24"/>
        <v>ON ALWAYS,</v>
      </c>
      <c r="E174" s="225" t="str">
        <f ca="1">IF(A174="!","",IF('$Data1'!AH176="W/occ","Watts/Person,",IF('$Data1'!AH176="W/m2","Watts/Area,",IF('$Data1'!AH176="W","LightingLevel,",""))))</f>
        <v/>
      </c>
      <c r="F174" s="225" t="str">
        <f ca="1">IF(A174="!","",IF('$Data1'!AH176="W",'$Data1'!AG176,"")&amp;",")</f>
        <v>,</v>
      </c>
      <c r="G174" s="225" t="str">
        <f ca="1">IF(A174="!","",IF('$Data1'!AH176="W/m2",'$Data1'!AG176,"")&amp;",")</f>
        <v>,</v>
      </c>
      <c r="H174" s="225" t="str">
        <f ca="1">IF(A174="!","",IF('$Data1'!AH176="W/occ",'$Data1'!AG176,"")&amp;",")</f>
        <v>,</v>
      </c>
      <c r="I174" s="225" t="str">
        <f ca="1">IF(A174="!","",'$Data1'!AI176)&amp;","</f>
        <v>,</v>
      </c>
      <c r="J174" s="225" t="str">
        <f t="shared" ca="1" si="25"/>
        <v>0,</v>
      </c>
      <c r="K174" s="225" t="str">
        <f t="shared" ca="1" si="26"/>
        <v>0,</v>
      </c>
      <c r="L174" s="225" t="str">
        <f t="shared" ca="1" si="27"/>
        <v>0.18</v>
      </c>
      <c r="M174" s="225" t="str">
        <f t="shared" ca="1" si="28"/>
        <v>Lights Meter,</v>
      </c>
      <c r="N174" s="226" t="str">
        <f t="shared" ca="1" si="29"/>
        <v>No,</v>
      </c>
      <c r="O174" s="227" t="str">
        <f t="shared" ca="1" si="22"/>
        <v>,</v>
      </c>
      <c r="P174" s="227" t="str">
        <f t="shared" ca="1" si="23"/>
        <v>;</v>
      </c>
      <c r="Q174" s="228"/>
      <c r="R174" s="228"/>
    </row>
    <row r="175" spans="1:18" ht="15">
      <c r="A175" s="225" t="str">
        <f ca="1">IF('$Data1'!E177="","!","Lights,")</f>
        <v>Lights,</v>
      </c>
      <c r="B175" s="225" t="str">
        <f ca="1">IF(A175="!","",'$Data1'!E177&amp;"-Ltng,")</f>
        <v>1-Ltng,</v>
      </c>
      <c r="C175" s="225" t="str">
        <f ca="1">IF(A175="!","",'CSV-ZnSiz'!B175)</f>
        <v>1,</v>
      </c>
      <c r="D175" s="225" t="str">
        <f t="shared" ca="1" si="24"/>
        <v>ON ALWAYS,</v>
      </c>
      <c r="E175" s="225" t="str">
        <f ca="1">IF(A175="!","",IF('$Data1'!AH177="W/occ","Watts/Person,",IF('$Data1'!AH177="W/m2","Watts/Area,",IF('$Data1'!AH177="W","LightingLevel,",""))))</f>
        <v/>
      </c>
      <c r="F175" s="225" t="str">
        <f ca="1">IF(A175="!","",IF('$Data1'!AH177="W",'$Data1'!AG177,"")&amp;",")</f>
        <v>,</v>
      </c>
      <c r="G175" s="225" t="str">
        <f ca="1">IF(A175="!","",IF('$Data1'!AH177="W/m2",'$Data1'!AG177,"")&amp;",")</f>
        <v>,</v>
      </c>
      <c r="H175" s="225" t="str">
        <f ca="1">IF(A175="!","",IF('$Data1'!AH177="W/occ",'$Data1'!AG177,"")&amp;",")</f>
        <v>,</v>
      </c>
      <c r="I175" s="225" t="str">
        <f ca="1">IF(A175="!","",'$Data1'!AI177)&amp;","</f>
        <v>,</v>
      </c>
      <c r="J175" s="225" t="str">
        <f t="shared" ca="1" si="25"/>
        <v>0,</v>
      </c>
      <c r="K175" s="225" t="str">
        <f t="shared" ca="1" si="26"/>
        <v>0,</v>
      </c>
      <c r="L175" s="225" t="str">
        <f t="shared" ca="1" si="27"/>
        <v>0.18</v>
      </c>
      <c r="M175" s="225" t="str">
        <f t="shared" ca="1" si="28"/>
        <v>Lights Meter,</v>
      </c>
      <c r="N175" s="226" t="str">
        <f t="shared" ca="1" si="29"/>
        <v>No,</v>
      </c>
      <c r="O175" s="227" t="str">
        <f t="shared" ca="1" si="22"/>
        <v>,</v>
      </c>
      <c r="P175" s="227" t="str">
        <f t="shared" ca="1" si="23"/>
        <v>;</v>
      </c>
      <c r="Q175" s="228"/>
      <c r="R175" s="228"/>
    </row>
    <row r="176" spans="1:18" ht="15">
      <c r="A176" s="225" t="str">
        <f ca="1">IF('$Data1'!E178="","!","Lights,")</f>
        <v>Lights,</v>
      </c>
      <c r="B176" s="225" t="str">
        <f ca="1">IF(A176="!","",'$Data1'!E178&amp;"-Ltng,")</f>
        <v>1-Ltng,</v>
      </c>
      <c r="C176" s="225" t="str">
        <f ca="1">IF(A176="!","",'CSV-ZnSiz'!B176)</f>
        <v>1,</v>
      </c>
      <c r="D176" s="225" t="str">
        <f t="shared" ca="1" si="24"/>
        <v>ON ALWAYS,</v>
      </c>
      <c r="E176" s="225" t="str">
        <f ca="1">IF(A176="!","",IF('$Data1'!AH178="W/occ","Watts/Person,",IF('$Data1'!AH178="W/m2","Watts/Area,",IF('$Data1'!AH178="W","LightingLevel,",""))))</f>
        <v/>
      </c>
      <c r="F176" s="225" t="str">
        <f ca="1">IF(A176="!","",IF('$Data1'!AH178="W",'$Data1'!AG178,"")&amp;",")</f>
        <v>,</v>
      </c>
      <c r="G176" s="225" t="str">
        <f ca="1">IF(A176="!","",IF('$Data1'!AH178="W/m2",'$Data1'!AG178,"")&amp;",")</f>
        <v>,</v>
      </c>
      <c r="H176" s="225" t="str">
        <f ca="1">IF(A176="!","",IF('$Data1'!AH178="W/occ",'$Data1'!AG178,"")&amp;",")</f>
        <v>,</v>
      </c>
      <c r="I176" s="225" t="str">
        <f ca="1">IF(A176="!","",'$Data1'!AI178)&amp;","</f>
        <v>,</v>
      </c>
      <c r="J176" s="225" t="str">
        <f t="shared" ca="1" si="25"/>
        <v>0,</v>
      </c>
      <c r="K176" s="225" t="str">
        <f t="shared" ca="1" si="26"/>
        <v>0,</v>
      </c>
      <c r="L176" s="225" t="str">
        <f t="shared" ca="1" si="27"/>
        <v>0.18</v>
      </c>
      <c r="M176" s="225" t="str">
        <f t="shared" ca="1" si="28"/>
        <v>Lights Meter,</v>
      </c>
      <c r="N176" s="226" t="str">
        <f t="shared" ca="1" si="29"/>
        <v>No,</v>
      </c>
      <c r="O176" s="227" t="str">
        <f t="shared" ca="1" si="22"/>
        <v>,</v>
      </c>
      <c r="P176" s="227" t="str">
        <f t="shared" ca="1" si="23"/>
        <v>;</v>
      </c>
      <c r="Q176" s="228"/>
      <c r="R176" s="228"/>
    </row>
    <row r="177" spans="1:18" ht="15">
      <c r="A177" s="225" t="str">
        <f ca="1">IF('$Data1'!E179="","!","Lights,")</f>
        <v>Lights,</v>
      </c>
      <c r="B177" s="225" t="str">
        <f ca="1">IF(A177="!","",'$Data1'!E179&amp;"-Ltng,")</f>
        <v>1-Ltng,</v>
      </c>
      <c r="C177" s="225" t="str">
        <f ca="1">IF(A177="!","",'CSV-ZnSiz'!B177)</f>
        <v>1,</v>
      </c>
      <c r="D177" s="225" t="str">
        <f t="shared" ca="1" si="24"/>
        <v>ON ALWAYS,</v>
      </c>
      <c r="E177" s="225" t="str">
        <f ca="1">IF(A177="!","",IF('$Data1'!AH179="W/occ","Watts/Person,",IF('$Data1'!AH179="W/m2","Watts/Area,",IF('$Data1'!AH179="W","LightingLevel,",""))))</f>
        <v/>
      </c>
      <c r="F177" s="225" t="str">
        <f ca="1">IF(A177="!","",IF('$Data1'!AH179="W",'$Data1'!AG179,"")&amp;",")</f>
        <v>,</v>
      </c>
      <c r="G177" s="225" t="str">
        <f ca="1">IF(A177="!","",IF('$Data1'!AH179="W/m2",'$Data1'!AG179,"")&amp;",")</f>
        <v>,</v>
      </c>
      <c r="H177" s="225" t="str">
        <f ca="1">IF(A177="!","",IF('$Data1'!AH179="W/occ",'$Data1'!AG179,"")&amp;",")</f>
        <v>,</v>
      </c>
      <c r="I177" s="225" t="str">
        <f ca="1">IF(A177="!","",'$Data1'!AI179)&amp;","</f>
        <v>,</v>
      </c>
      <c r="J177" s="225" t="str">
        <f t="shared" ca="1" si="25"/>
        <v>0,</v>
      </c>
      <c r="K177" s="225" t="str">
        <f t="shared" ca="1" si="26"/>
        <v>0,</v>
      </c>
      <c r="L177" s="225" t="str">
        <f t="shared" ca="1" si="27"/>
        <v>0.18</v>
      </c>
      <c r="M177" s="225" t="str">
        <f t="shared" ca="1" si="28"/>
        <v>Lights Meter,</v>
      </c>
      <c r="N177" s="226" t="str">
        <f t="shared" ca="1" si="29"/>
        <v>No,</v>
      </c>
      <c r="O177" s="227" t="str">
        <f t="shared" ca="1" si="22"/>
        <v>,</v>
      </c>
      <c r="P177" s="227" t="str">
        <f t="shared" ca="1" si="23"/>
        <v>;</v>
      </c>
      <c r="Q177" s="228"/>
      <c r="R177" s="228"/>
    </row>
    <row r="178" spans="1:18" ht="15">
      <c r="A178" s="225" t="str">
        <f ca="1">IF('$Data1'!E180="","!","Lights,")</f>
        <v>Lights,</v>
      </c>
      <c r="B178" s="225" t="str">
        <f ca="1">IF(A178="!","",'$Data1'!E180&amp;"-Ltng,")</f>
        <v>1-Ltng,</v>
      </c>
      <c r="C178" s="225" t="str">
        <f ca="1">IF(A178="!","",'CSV-ZnSiz'!B178)</f>
        <v>1,</v>
      </c>
      <c r="D178" s="225" t="str">
        <f t="shared" ca="1" si="24"/>
        <v>ON ALWAYS,</v>
      </c>
      <c r="E178" s="225" t="str">
        <f ca="1">IF(A178="!","",IF('$Data1'!AH180="W/occ","Watts/Person,",IF('$Data1'!AH180="W/m2","Watts/Area,",IF('$Data1'!AH180="W","LightingLevel,",""))))</f>
        <v/>
      </c>
      <c r="F178" s="225" t="str">
        <f ca="1">IF(A178="!","",IF('$Data1'!AH180="W",'$Data1'!AG180,"")&amp;",")</f>
        <v>,</v>
      </c>
      <c r="G178" s="225" t="str">
        <f ca="1">IF(A178="!","",IF('$Data1'!AH180="W/m2",'$Data1'!AG180,"")&amp;",")</f>
        <v>,</v>
      </c>
      <c r="H178" s="225" t="str">
        <f ca="1">IF(A178="!","",IF('$Data1'!AH180="W/occ",'$Data1'!AG180,"")&amp;",")</f>
        <v>,</v>
      </c>
      <c r="I178" s="225" t="str">
        <f ca="1">IF(A178="!","",'$Data1'!AI180)&amp;","</f>
        <v>,</v>
      </c>
      <c r="J178" s="225" t="str">
        <f t="shared" ca="1" si="25"/>
        <v>0,</v>
      </c>
      <c r="K178" s="225" t="str">
        <f t="shared" ca="1" si="26"/>
        <v>0,</v>
      </c>
      <c r="L178" s="225" t="str">
        <f t="shared" ca="1" si="27"/>
        <v>0.18</v>
      </c>
      <c r="M178" s="225" t="str">
        <f t="shared" ca="1" si="28"/>
        <v>Lights Meter,</v>
      </c>
      <c r="N178" s="226" t="str">
        <f t="shared" ca="1" si="29"/>
        <v>No,</v>
      </c>
      <c r="O178" s="227" t="str">
        <f t="shared" ca="1" si="22"/>
        <v>,</v>
      </c>
      <c r="P178" s="227" t="str">
        <f t="shared" ca="1" si="23"/>
        <v>;</v>
      </c>
      <c r="Q178" s="228"/>
      <c r="R178" s="228"/>
    </row>
    <row r="179" spans="1:18" ht="15">
      <c r="A179" s="225" t="str">
        <f ca="1">IF('$Data1'!E181="","!","Lights,")</f>
        <v>Lights,</v>
      </c>
      <c r="B179" s="225" t="str">
        <f ca="1">IF(A179="!","",'$Data1'!E181&amp;"-Ltng,")</f>
        <v>1-Ltng,</v>
      </c>
      <c r="C179" s="225" t="str">
        <f ca="1">IF(A179="!","",'CSV-ZnSiz'!B179)</f>
        <v>1,</v>
      </c>
      <c r="D179" s="225" t="str">
        <f t="shared" ca="1" si="24"/>
        <v>ON ALWAYS,</v>
      </c>
      <c r="E179" s="225" t="str">
        <f ca="1">IF(A179="!","",IF('$Data1'!AH181="W/occ","Watts/Person,",IF('$Data1'!AH181="W/m2","Watts/Area,",IF('$Data1'!AH181="W","LightingLevel,",""))))</f>
        <v/>
      </c>
      <c r="F179" s="225" t="str">
        <f ca="1">IF(A179="!","",IF('$Data1'!AH181="W",'$Data1'!AG181,"")&amp;",")</f>
        <v>,</v>
      </c>
      <c r="G179" s="225" t="str">
        <f ca="1">IF(A179="!","",IF('$Data1'!AH181="W/m2",'$Data1'!AG181,"")&amp;",")</f>
        <v>,</v>
      </c>
      <c r="H179" s="225" t="str">
        <f ca="1">IF(A179="!","",IF('$Data1'!AH181="W/occ",'$Data1'!AG181,"")&amp;",")</f>
        <v>,</v>
      </c>
      <c r="I179" s="225" t="str">
        <f ca="1">IF(A179="!","",'$Data1'!AI181)&amp;","</f>
        <v>,</v>
      </c>
      <c r="J179" s="225" t="str">
        <f t="shared" ca="1" si="25"/>
        <v>0,</v>
      </c>
      <c r="K179" s="225" t="str">
        <f t="shared" ca="1" si="26"/>
        <v>0,</v>
      </c>
      <c r="L179" s="225" t="str">
        <f t="shared" ca="1" si="27"/>
        <v>0.18</v>
      </c>
      <c r="M179" s="225" t="str">
        <f t="shared" ca="1" si="28"/>
        <v>Lights Meter,</v>
      </c>
      <c r="N179" s="226" t="str">
        <f t="shared" ca="1" si="29"/>
        <v>No,</v>
      </c>
      <c r="O179" s="227" t="str">
        <f t="shared" ca="1" si="22"/>
        <v>,</v>
      </c>
      <c r="P179" s="227" t="str">
        <f t="shared" ca="1" si="23"/>
        <v>;</v>
      </c>
      <c r="Q179" s="228"/>
      <c r="R179" s="228"/>
    </row>
    <row r="180" spans="1:18" ht="15">
      <c r="A180" s="225" t="str">
        <f ca="1">IF('$Data1'!E182="","!","Lights,")</f>
        <v>Lights,</v>
      </c>
      <c r="B180" s="225" t="str">
        <f ca="1">IF(A180="!","",'$Data1'!E182&amp;"-Ltng,")</f>
        <v>1-Ltng,</v>
      </c>
      <c r="C180" s="225" t="str">
        <f ca="1">IF(A180="!","",'CSV-ZnSiz'!B180)</f>
        <v>1,</v>
      </c>
      <c r="D180" s="225" t="str">
        <f t="shared" ca="1" si="24"/>
        <v>ON ALWAYS,</v>
      </c>
      <c r="E180" s="225" t="str">
        <f ca="1">IF(A180="!","",IF('$Data1'!AH182="W/occ","Watts/Person,",IF('$Data1'!AH182="W/m2","Watts/Area,",IF('$Data1'!AH182="W","LightingLevel,",""))))</f>
        <v/>
      </c>
      <c r="F180" s="225" t="str">
        <f ca="1">IF(A180="!","",IF('$Data1'!AH182="W",'$Data1'!AG182,"")&amp;",")</f>
        <v>,</v>
      </c>
      <c r="G180" s="225" t="str">
        <f ca="1">IF(A180="!","",IF('$Data1'!AH182="W/m2",'$Data1'!AG182,"")&amp;",")</f>
        <v>,</v>
      </c>
      <c r="H180" s="225" t="str">
        <f ca="1">IF(A180="!","",IF('$Data1'!AH182="W/occ",'$Data1'!AG182,"")&amp;",")</f>
        <v>,</v>
      </c>
      <c r="I180" s="225" t="str">
        <f ca="1">IF(A180="!","",'$Data1'!AI182)&amp;","</f>
        <v>,</v>
      </c>
      <c r="J180" s="225" t="str">
        <f t="shared" ca="1" si="25"/>
        <v>0,</v>
      </c>
      <c r="K180" s="225" t="str">
        <f t="shared" ca="1" si="26"/>
        <v>0,</v>
      </c>
      <c r="L180" s="225" t="str">
        <f t="shared" ca="1" si="27"/>
        <v>0.18</v>
      </c>
      <c r="M180" s="225" t="str">
        <f t="shared" ca="1" si="28"/>
        <v>Lights Meter,</v>
      </c>
      <c r="N180" s="226" t="str">
        <f t="shared" ca="1" si="29"/>
        <v>No,</v>
      </c>
      <c r="O180" s="227" t="str">
        <f t="shared" ca="1" si="22"/>
        <v>,</v>
      </c>
      <c r="P180" s="227" t="str">
        <f t="shared" ca="1" si="23"/>
        <v>;</v>
      </c>
      <c r="Q180" s="228"/>
      <c r="R180" s="228"/>
    </row>
    <row r="181" spans="1:18" ht="15">
      <c r="A181" s="225" t="str">
        <f ca="1">IF('$Data1'!E183="","!","Lights,")</f>
        <v>Lights,</v>
      </c>
      <c r="B181" s="225" t="str">
        <f ca="1">IF(A181="!","",'$Data1'!E183&amp;"-Ltng,")</f>
        <v>1-Ltng,</v>
      </c>
      <c r="C181" s="225" t="str">
        <f ca="1">IF(A181="!","",'CSV-ZnSiz'!B181)</f>
        <v>1,</v>
      </c>
      <c r="D181" s="225" t="str">
        <f t="shared" ca="1" si="24"/>
        <v>ON ALWAYS,</v>
      </c>
      <c r="E181" s="225" t="str">
        <f ca="1">IF(A181="!","",IF('$Data1'!AH183="W/occ","Watts/Person,",IF('$Data1'!AH183="W/m2","Watts/Area,",IF('$Data1'!AH183="W","LightingLevel,",""))))</f>
        <v/>
      </c>
      <c r="F181" s="225" t="str">
        <f ca="1">IF(A181="!","",IF('$Data1'!AH183="W",'$Data1'!AG183,"")&amp;",")</f>
        <v>,</v>
      </c>
      <c r="G181" s="225" t="str">
        <f ca="1">IF(A181="!","",IF('$Data1'!AH183="W/m2",'$Data1'!AG183,"")&amp;",")</f>
        <v>,</v>
      </c>
      <c r="H181" s="225" t="str">
        <f ca="1">IF(A181="!","",IF('$Data1'!AH183="W/occ",'$Data1'!AG183,"")&amp;",")</f>
        <v>,</v>
      </c>
      <c r="I181" s="225" t="str">
        <f ca="1">IF(A181="!","",'$Data1'!AI183)&amp;","</f>
        <v>,</v>
      </c>
      <c r="J181" s="225" t="str">
        <f t="shared" ca="1" si="25"/>
        <v>0,</v>
      </c>
      <c r="K181" s="225" t="str">
        <f t="shared" ca="1" si="26"/>
        <v>0,</v>
      </c>
      <c r="L181" s="225" t="str">
        <f t="shared" ca="1" si="27"/>
        <v>0.18</v>
      </c>
      <c r="M181" s="225" t="str">
        <f t="shared" ca="1" si="28"/>
        <v>Lights Meter,</v>
      </c>
      <c r="N181" s="226" t="str">
        <f t="shared" ca="1" si="29"/>
        <v>No,</v>
      </c>
      <c r="O181" s="227" t="str">
        <f t="shared" ca="1" si="22"/>
        <v>,</v>
      </c>
      <c r="P181" s="227" t="str">
        <f t="shared" ca="1" si="23"/>
        <v>;</v>
      </c>
      <c r="Q181" s="228"/>
      <c r="R181" s="228"/>
    </row>
    <row r="182" spans="1:18" ht="15">
      <c r="A182" s="225" t="str">
        <f ca="1">IF('$Data1'!E184="","!","Lights,")</f>
        <v>Lights,</v>
      </c>
      <c r="B182" s="225" t="str">
        <f ca="1">IF(A182="!","",'$Data1'!E184&amp;"-Ltng,")</f>
        <v>1-Ltng,</v>
      </c>
      <c r="C182" s="225" t="str">
        <f ca="1">IF(A182="!","",'CSV-ZnSiz'!B182)</f>
        <v>1,</v>
      </c>
      <c r="D182" s="225" t="str">
        <f t="shared" ca="1" si="24"/>
        <v>ON ALWAYS,</v>
      </c>
      <c r="E182" s="225" t="str">
        <f ca="1">IF(A182="!","",IF('$Data1'!AH184="W/occ","Watts/Person,",IF('$Data1'!AH184="W/m2","Watts/Area,",IF('$Data1'!AH184="W","LightingLevel,",""))))</f>
        <v/>
      </c>
      <c r="F182" s="225" t="str">
        <f ca="1">IF(A182="!","",IF('$Data1'!AH184="W",'$Data1'!AG184,"")&amp;",")</f>
        <v>,</v>
      </c>
      <c r="G182" s="225" t="str">
        <f ca="1">IF(A182="!","",IF('$Data1'!AH184="W/m2",'$Data1'!AG184,"")&amp;",")</f>
        <v>,</v>
      </c>
      <c r="H182" s="225" t="str">
        <f ca="1">IF(A182="!","",IF('$Data1'!AH184="W/occ",'$Data1'!AG184,"")&amp;",")</f>
        <v>,</v>
      </c>
      <c r="I182" s="225" t="str">
        <f ca="1">IF(A182="!","",'$Data1'!AI184)&amp;","</f>
        <v>,</v>
      </c>
      <c r="J182" s="225" t="str">
        <f t="shared" ca="1" si="25"/>
        <v>0,</v>
      </c>
      <c r="K182" s="225" t="str">
        <f t="shared" ca="1" si="26"/>
        <v>0,</v>
      </c>
      <c r="L182" s="225" t="str">
        <f t="shared" ca="1" si="27"/>
        <v>0.18</v>
      </c>
      <c r="M182" s="225" t="str">
        <f t="shared" ca="1" si="28"/>
        <v>Lights Meter,</v>
      </c>
      <c r="N182" s="226" t="str">
        <f t="shared" ca="1" si="29"/>
        <v>No,</v>
      </c>
      <c r="O182" s="227" t="str">
        <f t="shared" ca="1" si="22"/>
        <v>,</v>
      </c>
      <c r="P182" s="227" t="str">
        <f t="shared" ca="1" si="23"/>
        <v>;</v>
      </c>
      <c r="Q182" s="228"/>
      <c r="R182" s="228"/>
    </row>
    <row r="183" spans="1:18" ht="15">
      <c r="A183" s="225" t="str">
        <f ca="1">IF('$Data1'!E185="","!","Lights,")</f>
        <v>Lights,</v>
      </c>
      <c r="B183" s="225" t="str">
        <f ca="1">IF(A183="!","",'$Data1'!E185&amp;"-Ltng,")</f>
        <v>1-Ltng,</v>
      </c>
      <c r="C183" s="225" t="str">
        <f ca="1">IF(A183="!","",'CSV-ZnSiz'!B183)</f>
        <v>1,</v>
      </c>
      <c r="D183" s="225" t="str">
        <f t="shared" ca="1" si="24"/>
        <v>ON ALWAYS,</v>
      </c>
      <c r="E183" s="225" t="str">
        <f ca="1">IF(A183="!","",IF('$Data1'!AH185="W/occ","Watts/Person,",IF('$Data1'!AH185="W/m2","Watts/Area,",IF('$Data1'!AH185="W","LightingLevel,",""))))</f>
        <v/>
      </c>
      <c r="F183" s="225" t="str">
        <f ca="1">IF(A183="!","",IF('$Data1'!AH185="W",'$Data1'!AG185,"")&amp;",")</f>
        <v>,</v>
      </c>
      <c r="G183" s="225" t="str">
        <f ca="1">IF(A183="!","",IF('$Data1'!AH185="W/m2",'$Data1'!AG185,"")&amp;",")</f>
        <v>,</v>
      </c>
      <c r="H183" s="225" t="str">
        <f ca="1">IF(A183="!","",IF('$Data1'!AH185="W/occ",'$Data1'!AG185,"")&amp;",")</f>
        <v>,</v>
      </c>
      <c r="I183" s="225" t="str">
        <f ca="1">IF(A183="!","",'$Data1'!AI185)&amp;","</f>
        <v>,</v>
      </c>
      <c r="J183" s="225" t="str">
        <f t="shared" ca="1" si="25"/>
        <v>0,</v>
      </c>
      <c r="K183" s="225" t="str">
        <f t="shared" ca="1" si="26"/>
        <v>0,</v>
      </c>
      <c r="L183" s="225" t="str">
        <f t="shared" ca="1" si="27"/>
        <v>0.18</v>
      </c>
      <c r="M183" s="225" t="str">
        <f t="shared" ca="1" si="28"/>
        <v>Lights Meter,</v>
      </c>
      <c r="N183" s="226" t="str">
        <f t="shared" ca="1" si="29"/>
        <v>No,</v>
      </c>
      <c r="O183" s="227" t="str">
        <f t="shared" ca="1" si="22"/>
        <v>,</v>
      </c>
      <c r="P183" s="227" t="str">
        <f t="shared" ca="1" si="23"/>
        <v>;</v>
      </c>
      <c r="Q183" s="228"/>
      <c r="R183" s="228"/>
    </row>
    <row r="184" spans="1:18" ht="15">
      <c r="A184" s="225" t="str">
        <f ca="1">IF('$Data1'!E186="","!","Lights,")</f>
        <v>Lights,</v>
      </c>
      <c r="B184" s="225" t="str">
        <f ca="1">IF(A184="!","",'$Data1'!E186&amp;"-Ltng,")</f>
        <v>1-Ltng,</v>
      </c>
      <c r="C184" s="225" t="str">
        <f ca="1">IF(A184="!","",'CSV-ZnSiz'!B184)</f>
        <v>1,</v>
      </c>
      <c r="D184" s="225" t="str">
        <f t="shared" ca="1" si="24"/>
        <v>ON ALWAYS,</v>
      </c>
      <c r="E184" s="225" t="str">
        <f ca="1">IF(A184="!","",IF('$Data1'!AH186="W/occ","Watts/Person,",IF('$Data1'!AH186="W/m2","Watts/Area,",IF('$Data1'!AH186="W","LightingLevel,",""))))</f>
        <v/>
      </c>
      <c r="F184" s="225" t="str">
        <f ca="1">IF(A184="!","",IF('$Data1'!AH186="W",'$Data1'!AG186,"")&amp;",")</f>
        <v>,</v>
      </c>
      <c r="G184" s="225" t="str">
        <f ca="1">IF(A184="!","",IF('$Data1'!AH186="W/m2",'$Data1'!AG186,"")&amp;",")</f>
        <v>,</v>
      </c>
      <c r="H184" s="225" t="str">
        <f ca="1">IF(A184="!","",IF('$Data1'!AH186="W/occ",'$Data1'!AG186,"")&amp;",")</f>
        <v>,</v>
      </c>
      <c r="I184" s="225" t="str">
        <f ca="1">IF(A184="!","",'$Data1'!AI186)&amp;","</f>
        <v>,</v>
      </c>
      <c r="J184" s="225" t="str">
        <f t="shared" ca="1" si="25"/>
        <v>0,</v>
      </c>
      <c r="K184" s="225" t="str">
        <f t="shared" ca="1" si="26"/>
        <v>0,</v>
      </c>
      <c r="L184" s="225" t="str">
        <f t="shared" ca="1" si="27"/>
        <v>0.18</v>
      </c>
      <c r="M184" s="225" t="str">
        <f t="shared" ca="1" si="28"/>
        <v>Lights Meter,</v>
      </c>
      <c r="N184" s="226" t="str">
        <f t="shared" ca="1" si="29"/>
        <v>No,</v>
      </c>
      <c r="O184" s="227" t="str">
        <f t="shared" ca="1" si="22"/>
        <v>,</v>
      </c>
      <c r="P184" s="227" t="str">
        <f t="shared" ca="1" si="23"/>
        <v>;</v>
      </c>
      <c r="Q184" s="228"/>
      <c r="R184" s="228"/>
    </row>
    <row r="185" spans="1:18" ht="15">
      <c r="A185" s="225" t="str">
        <f ca="1">IF('$Data1'!E187="","!","Lights,")</f>
        <v>Lights,</v>
      </c>
      <c r="B185" s="225" t="str">
        <f ca="1">IF(A185="!","",'$Data1'!E187&amp;"-Ltng,")</f>
        <v>1-Ltng,</v>
      </c>
      <c r="C185" s="225" t="str">
        <f ca="1">IF(A185="!","",'CSV-ZnSiz'!B185)</f>
        <v>1,</v>
      </c>
      <c r="D185" s="225" t="str">
        <f t="shared" ca="1" si="24"/>
        <v>ON ALWAYS,</v>
      </c>
      <c r="E185" s="225" t="str">
        <f ca="1">IF(A185="!","",IF('$Data1'!AH187="W/occ","Watts/Person,",IF('$Data1'!AH187="W/m2","Watts/Area,",IF('$Data1'!AH187="W","LightingLevel,",""))))</f>
        <v/>
      </c>
      <c r="F185" s="225" t="str">
        <f ca="1">IF(A185="!","",IF('$Data1'!AH187="W",'$Data1'!AG187,"")&amp;",")</f>
        <v>,</v>
      </c>
      <c r="G185" s="225" t="str">
        <f ca="1">IF(A185="!","",IF('$Data1'!AH187="W/m2",'$Data1'!AG187,"")&amp;",")</f>
        <v>,</v>
      </c>
      <c r="H185" s="225" t="str">
        <f ca="1">IF(A185="!","",IF('$Data1'!AH187="W/occ",'$Data1'!AG187,"")&amp;",")</f>
        <v>,</v>
      </c>
      <c r="I185" s="225" t="str">
        <f ca="1">IF(A185="!","",'$Data1'!AI187)&amp;","</f>
        <v>,</v>
      </c>
      <c r="J185" s="225" t="str">
        <f t="shared" ca="1" si="25"/>
        <v>0,</v>
      </c>
      <c r="K185" s="225" t="str">
        <f t="shared" ca="1" si="26"/>
        <v>0,</v>
      </c>
      <c r="L185" s="225" t="str">
        <f t="shared" ca="1" si="27"/>
        <v>0.18</v>
      </c>
      <c r="M185" s="225" t="str">
        <f t="shared" ca="1" si="28"/>
        <v>Lights Meter,</v>
      </c>
      <c r="N185" s="226" t="str">
        <f t="shared" ca="1" si="29"/>
        <v>No,</v>
      </c>
      <c r="O185" s="227" t="str">
        <f t="shared" ca="1" si="22"/>
        <v>,</v>
      </c>
      <c r="P185" s="227" t="str">
        <f t="shared" ca="1" si="23"/>
        <v>;</v>
      </c>
      <c r="Q185" s="228"/>
      <c r="R185" s="228"/>
    </row>
    <row r="186" spans="1:18" ht="15">
      <c r="A186" s="225" t="str">
        <f ca="1">IF('$Data1'!E188="","!","Lights,")</f>
        <v>Lights,</v>
      </c>
      <c r="B186" s="225" t="str">
        <f ca="1">IF(A186="!","",'$Data1'!E188&amp;"-Ltng,")</f>
        <v>1-Ltng,</v>
      </c>
      <c r="C186" s="225" t="str">
        <f ca="1">IF(A186="!","",'CSV-ZnSiz'!B186)</f>
        <v>1,</v>
      </c>
      <c r="D186" s="225" t="str">
        <f t="shared" ca="1" si="24"/>
        <v>ON ALWAYS,</v>
      </c>
      <c r="E186" s="225" t="str">
        <f ca="1">IF(A186="!","",IF('$Data1'!AH188="W/occ","Watts/Person,",IF('$Data1'!AH188="W/m2","Watts/Area,",IF('$Data1'!AH188="W","LightingLevel,",""))))</f>
        <v/>
      </c>
      <c r="F186" s="225" t="str">
        <f ca="1">IF(A186="!","",IF('$Data1'!AH188="W",'$Data1'!AG188,"")&amp;",")</f>
        <v>,</v>
      </c>
      <c r="G186" s="225" t="str">
        <f ca="1">IF(A186="!","",IF('$Data1'!AH188="W/m2",'$Data1'!AG188,"")&amp;",")</f>
        <v>,</v>
      </c>
      <c r="H186" s="225" t="str">
        <f ca="1">IF(A186="!","",IF('$Data1'!AH188="W/occ",'$Data1'!AG188,"")&amp;",")</f>
        <v>,</v>
      </c>
      <c r="I186" s="225" t="str">
        <f ca="1">IF(A186="!","",'$Data1'!AI188)&amp;","</f>
        <v>,</v>
      </c>
      <c r="J186" s="225" t="str">
        <f t="shared" ca="1" si="25"/>
        <v>0,</v>
      </c>
      <c r="K186" s="225" t="str">
        <f t="shared" ca="1" si="26"/>
        <v>0,</v>
      </c>
      <c r="L186" s="225" t="str">
        <f t="shared" ca="1" si="27"/>
        <v>0.18</v>
      </c>
      <c r="M186" s="225" t="str">
        <f t="shared" ca="1" si="28"/>
        <v>Lights Meter,</v>
      </c>
      <c r="N186" s="226" t="str">
        <f t="shared" ca="1" si="29"/>
        <v>No,</v>
      </c>
      <c r="O186" s="227" t="str">
        <f t="shared" ca="1" si="22"/>
        <v>,</v>
      </c>
      <c r="P186" s="227" t="str">
        <f t="shared" ca="1" si="23"/>
        <v>;</v>
      </c>
      <c r="Q186" s="228"/>
      <c r="R186" s="228"/>
    </row>
    <row r="187" spans="1:18" ht="15">
      <c r="A187" s="225" t="str">
        <f ca="1">IF('$Data1'!E189="","!","Lights,")</f>
        <v>Lights,</v>
      </c>
      <c r="B187" s="225" t="str">
        <f ca="1">IF(A187="!","",'$Data1'!E189&amp;"-Ltng,")</f>
        <v>1-Ltng,</v>
      </c>
      <c r="C187" s="225" t="str">
        <f ca="1">IF(A187="!","",'CSV-ZnSiz'!B187)</f>
        <v>1,</v>
      </c>
      <c r="D187" s="225" t="str">
        <f t="shared" ca="1" si="24"/>
        <v>ON ALWAYS,</v>
      </c>
      <c r="E187" s="225" t="str">
        <f ca="1">IF(A187="!","",IF('$Data1'!AH189="W/occ","Watts/Person,",IF('$Data1'!AH189="W/m2","Watts/Area,",IF('$Data1'!AH189="W","LightingLevel,",""))))</f>
        <v/>
      </c>
      <c r="F187" s="225" t="str">
        <f ca="1">IF(A187="!","",IF('$Data1'!AH189="W",'$Data1'!AG189,"")&amp;",")</f>
        <v>,</v>
      </c>
      <c r="G187" s="225" t="str">
        <f ca="1">IF(A187="!","",IF('$Data1'!AH189="W/m2",'$Data1'!AG189,"")&amp;",")</f>
        <v>,</v>
      </c>
      <c r="H187" s="225" t="str">
        <f ca="1">IF(A187="!","",IF('$Data1'!AH189="W/occ",'$Data1'!AG189,"")&amp;",")</f>
        <v>,</v>
      </c>
      <c r="I187" s="225" t="str">
        <f ca="1">IF(A187="!","",'$Data1'!AI189)&amp;","</f>
        <v>,</v>
      </c>
      <c r="J187" s="225" t="str">
        <f t="shared" ca="1" si="25"/>
        <v>0,</v>
      </c>
      <c r="K187" s="225" t="str">
        <f t="shared" ca="1" si="26"/>
        <v>0,</v>
      </c>
      <c r="L187" s="225" t="str">
        <f t="shared" ca="1" si="27"/>
        <v>0.18</v>
      </c>
      <c r="M187" s="225" t="str">
        <f t="shared" ca="1" si="28"/>
        <v>Lights Meter,</v>
      </c>
      <c r="N187" s="226" t="str">
        <f t="shared" ca="1" si="29"/>
        <v>No,</v>
      </c>
      <c r="O187" s="227" t="str">
        <f t="shared" ca="1" si="22"/>
        <v>,</v>
      </c>
      <c r="P187" s="227" t="str">
        <f t="shared" ca="1" si="23"/>
        <v>;</v>
      </c>
      <c r="Q187" s="228"/>
      <c r="R187" s="228"/>
    </row>
    <row r="188" spans="1:18" ht="15">
      <c r="A188" s="225" t="str">
        <f ca="1">IF('$Data1'!E190="","!","Lights,")</f>
        <v>Lights,</v>
      </c>
      <c r="B188" s="225" t="str">
        <f ca="1">IF(A188="!","",'$Data1'!E190&amp;"-Ltng,")</f>
        <v>1-Ltng,</v>
      </c>
      <c r="C188" s="225" t="str">
        <f ca="1">IF(A188="!","",'CSV-ZnSiz'!B188)</f>
        <v>1,</v>
      </c>
      <c r="D188" s="225" t="str">
        <f t="shared" ca="1" si="24"/>
        <v>ON ALWAYS,</v>
      </c>
      <c r="E188" s="225" t="str">
        <f ca="1">IF(A188="!","",IF('$Data1'!AH190="W/occ","Watts/Person,",IF('$Data1'!AH190="W/m2","Watts/Area,",IF('$Data1'!AH190="W","LightingLevel,",""))))</f>
        <v/>
      </c>
      <c r="F188" s="225" t="str">
        <f ca="1">IF(A188="!","",IF('$Data1'!AH190="W",'$Data1'!AG190,"")&amp;",")</f>
        <v>,</v>
      </c>
      <c r="G188" s="225" t="str">
        <f ca="1">IF(A188="!","",IF('$Data1'!AH190="W/m2",'$Data1'!AG190,"")&amp;",")</f>
        <v>,</v>
      </c>
      <c r="H188" s="225" t="str">
        <f ca="1">IF(A188="!","",IF('$Data1'!AH190="W/occ",'$Data1'!AG190,"")&amp;",")</f>
        <v>,</v>
      </c>
      <c r="I188" s="225" t="str">
        <f ca="1">IF(A188="!","",'$Data1'!AI190)&amp;","</f>
        <v>,</v>
      </c>
      <c r="J188" s="225" t="str">
        <f t="shared" ca="1" si="25"/>
        <v>0,</v>
      </c>
      <c r="K188" s="225" t="str">
        <f t="shared" ca="1" si="26"/>
        <v>0,</v>
      </c>
      <c r="L188" s="225" t="str">
        <f t="shared" ca="1" si="27"/>
        <v>0.18</v>
      </c>
      <c r="M188" s="225" t="str">
        <f t="shared" ca="1" si="28"/>
        <v>Lights Meter,</v>
      </c>
      <c r="N188" s="226" t="str">
        <f t="shared" ca="1" si="29"/>
        <v>No,</v>
      </c>
      <c r="O188" s="227" t="str">
        <f t="shared" ca="1" si="22"/>
        <v>,</v>
      </c>
      <c r="P188" s="227" t="str">
        <f t="shared" ca="1" si="23"/>
        <v>;</v>
      </c>
      <c r="Q188" s="228"/>
      <c r="R188" s="228"/>
    </row>
    <row r="189" spans="1:18" ht="15">
      <c r="A189" s="225" t="str">
        <f ca="1">IF('$Data1'!E191="","!","Lights,")</f>
        <v>Lights,</v>
      </c>
      <c r="B189" s="225" t="str">
        <f ca="1">IF(A189="!","",'$Data1'!E191&amp;"-Ltng,")</f>
        <v>1-Ltng,</v>
      </c>
      <c r="C189" s="225" t="str">
        <f ca="1">IF(A189="!","",'CSV-ZnSiz'!B189)</f>
        <v>1,</v>
      </c>
      <c r="D189" s="225" t="str">
        <f t="shared" ca="1" si="24"/>
        <v>ON ALWAYS,</v>
      </c>
      <c r="E189" s="225" t="str">
        <f ca="1">IF(A189="!","",IF('$Data1'!AH191="W/occ","Watts/Person,",IF('$Data1'!AH191="W/m2","Watts/Area,",IF('$Data1'!AH191="W","LightingLevel,",""))))</f>
        <v/>
      </c>
      <c r="F189" s="225" t="str">
        <f ca="1">IF(A189="!","",IF('$Data1'!AH191="W",'$Data1'!AG191,"")&amp;",")</f>
        <v>,</v>
      </c>
      <c r="G189" s="225" t="str">
        <f ca="1">IF(A189="!","",IF('$Data1'!AH191="W/m2",'$Data1'!AG191,"")&amp;",")</f>
        <v>,</v>
      </c>
      <c r="H189" s="225" t="str">
        <f ca="1">IF(A189="!","",IF('$Data1'!AH191="W/occ",'$Data1'!AG191,"")&amp;",")</f>
        <v>,</v>
      </c>
      <c r="I189" s="225" t="str">
        <f ca="1">IF(A189="!","",'$Data1'!AI191)&amp;","</f>
        <v>,</v>
      </c>
      <c r="J189" s="225" t="str">
        <f t="shared" ca="1" si="25"/>
        <v>0,</v>
      </c>
      <c r="K189" s="225" t="str">
        <f t="shared" ca="1" si="26"/>
        <v>0,</v>
      </c>
      <c r="L189" s="225" t="str">
        <f t="shared" ca="1" si="27"/>
        <v>0.18</v>
      </c>
      <c r="M189" s="225" t="str">
        <f t="shared" ca="1" si="28"/>
        <v>Lights Meter,</v>
      </c>
      <c r="N189" s="226" t="str">
        <f t="shared" ca="1" si="29"/>
        <v>No,</v>
      </c>
      <c r="O189" s="227" t="str">
        <f t="shared" ca="1" si="22"/>
        <v>,</v>
      </c>
      <c r="P189" s="227" t="str">
        <f t="shared" ca="1" si="23"/>
        <v>;</v>
      </c>
      <c r="Q189" s="228"/>
      <c r="R189" s="228"/>
    </row>
    <row r="190" spans="1:18" ht="15">
      <c r="A190" s="225" t="str">
        <f ca="1">IF('$Data1'!E192="","!","Lights,")</f>
        <v>Lights,</v>
      </c>
      <c r="B190" s="225" t="str">
        <f ca="1">IF(A190="!","",'$Data1'!E192&amp;"-Ltng,")</f>
        <v>1-Ltng,</v>
      </c>
      <c r="C190" s="225" t="str">
        <f ca="1">IF(A190="!","",'CSV-ZnSiz'!B190)</f>
        <v>1,</v>
      </c>
      <c r="D190" s="225" t="str">
        <f t="shared" ca="1" si="24"/>
        <v>ON ALWAYS,</v>
      </c>
      <c r="E190" s="225" t="str">
        <f ca="1">IF(A190="!","",IF('$Data1'!AH192="W/occ","Watts/Person,",IF('$Data1'!AH192="W/m2","Watts/Area,",IF('$Data1'!AH192="W","LightingLevel,",""))))</f>
        <v/>
      </c>
      <c r="F190" s="225" t="str">
        <f ca="1">IF(A190="!","",IF('$Data1'!AH192="W",'$Data1'!AG192,"")&amp;",")</f>
        <v>,</v>
      </c>
      <c r="G190" s="225" t="str">
        <f ca="1">IF(A190="!","",IF('$Data1'!AH192="W/m2",'$Data1'!AG192,"")&amp;",")</f>
        <v>,</v>
      </c>
      <c r="H190" s="225" t="str">
        <f ca="1">IF(A190="!","",IF('$Data1'!AH192="W/occ",'$Data1'!AG192,"")&amp;",")</f>
        <v>,</v>
      </c>
      <c r="I190" s="225" t="str">
        <f ca="1">IF(A190="!","",'$Data1'!AI192)&amp;","</f>
        <v>,</v>
      </c>
      <c r="J190" s="225" t="str">
        <f t="shared" ca="1" si="25"/>
        <v>0,</v>
      </c>
      <c r="K190" s="225" t="str">
        <f t="shared" ca="1" si="26"/>
        <v>0,</v>
      </c>
      <c r="L190" s="225" t="str">
        <f t="shared" ca="1" si="27"/>
        <v>0.18</v>
      </c>
      <c r="M190" s="225" t="str">
        <f t="shared" ca="1" si="28"/>
        <v>Lights Meter,</v>
      </c>
      <c r="N190" s="226" t="str">
        <f t="shared" ca="1" si="29"/>
        <v>No,</v>
      </c>
      <c r="O190" s="227" t="str">
        <f t="shared" ca="1" si="22"/>
        <v>,</v>
      </c>
      <c r="P190" s="227" t="str">
        <f t="shared" ca="1" si="23"/>
        <v>;</v>
      </c>
      <c r="Q190" s="228"/>
      <c r="R190" s="228"/>
    </row>
    <row r="191" spans="1:18" ht="15">
      <c r="A191" s="225" t="str">
        <f ca="1">IF('$Data1'!E193="","!","Lights,")</f>
        <v>Lights,</v>
      </c>
      <c r="B191" s="225" t="str">
        <f ca="1">IF(A191="!","",'$Data1'!E193&amp;"-Ltng,")</f>
        <v>1-Ltng,</v>
      </c>
      <c r="C191" s="225" t="str">
        <f ca="1">IF(A191="!","",'CSV-ZnSiz'!B191)</f>
        <v>1,</v>
      </c>
      <c r="D191" s="225" t="str">
        <f t="shared" ca="1" si="24"/>
        <v>ON ALWAYS,</v>
      </c>
      <c r="E191" s="225" t="str">
        <f ca="1">IF(A191="!","",IF('$Data1'!AH193="W/occ","Watts/Person,",IF('$Data1'!AH193="W/m2","Watts/Area,",IF('$Data1'!AH193="W","LightingLevel,",""))))</f>
        <v/>
      </c>
      <c r="F191" s="225" t="str">
        <f ca="1">IF(A191="!","",IF('$Data1'!AH193="W",'$Data1'!AG193,"")&amp;",")</f>
        <v>,</v>
      </c>
      <c r="G191" s="225" t="str">
        <f ca="1">IF(A191="!","",IF('$Data1'!AH193="W/m2",'$Data1'!AG193,"")&amp;",")</f>
        <v>,</v>
      </c>
      <c r="H191" s="225" t="str">
        <f ca="1">IF(A191="!","",IF('$Data1'!AH193="W/occ",'$Data1'!AG193,"")&amp;",")</f>
        <v>,</v>
      </c>
      <c r="I191" s="225" t="str">
        <f ca="1">IF(A191="!","",'$Data1'!AI193)&amp;","</f>
        <v>,</v>
      </c>
      <c r="J191" s="225" t="str">
        <f t="shared" ca="1" si="25"/>
        <v>0,</v>
      </c>
      <c r="K191" s="225" t="str">
        <f t="shared" ca="1" si="26"/>
        <v>0,</v>
      </c>
      <c r="L191" s="225" t="str">
        <f t="shared" ca="1" si="27"/>
        <v>0.18</v>
      </c>
      <c r="M191" s="225" t="str">
        <f t="shared" ca="1" si="28"/>
        <v>Lights Meter,</v>
      </c>
      <c r="N191" s="226" t="str">
        <f t="shared" ca="1" si="29"/>
        <v>No,</v>
      </c>
      <c r="O191" s="227" t="str">
        <f t="shared" ca="1" si="22"/>
        <v>,</v>
      </c>
      <c r="P191" s="227" t="str">
        <f t="shared" ca="1" si="23"/>
        <v>;</v>
      </c>
      <c r="Q191" s="228"/>
      <c r="R191" s="228"/>
    </row>
    <row r="192" spans="1:18" ht="15">
      <c r="A192" s="225" t="str">
        <f ca="1">IF('$Data1'!E194="","!","Lights,")</f>
        <v>Lights,</v>
      </c>
      <c r="B192" s="225" t="str">
        <f ca="1">IF(A192="!","",'$Data1'!E194&amp;"-Ltng,")</f>
        <v>1-Ltng,</v>
      </c>
      <c r="C192" s="225" t="str">
        <f ca="1">IF(A192="!","",'CSV-ZnSiz'!B192)</f>
        <v>1,</v>
      </c>
      <c r="D192" s="225" t="str">
        <f t="shared" ca="1" si="24"/>
        <v>ON ALWAYS,</v>
      </c>
      <c r="E192" s="225" t="str">
        <f ca="1">IF(A192="!","",IF('$Data1'!AH194="W/occ","Watts/Person,",IF('$Data1'!AH194="W/m2","Watts/Area,",IF('$Data1'!AH194="W","LightingLevel,",""))))</f>
        <v/>
      </c>
      <c r="F192" s="225" t="str">
        <f ca="1">IF(A192="!","",IF('$Data1'!AH194="W",'$Data1'!AG194,"")&amp;",")</f>
        <v>,</v>
      </c>
      <c r="G192" s="225" t="str">
        <f ca="1">IF(A192="!","",IF('$Data1'!AH194="W/m2",'$Data1'!AG194,"")&amp;",")</f>
        <v>,</v>
      </c>
      <c r="H192" s="225" t="str">
        <f ca="1">IF(A192="!","",IF('$Data1'!AH194="W/occ",'$Data1'!AG194,"")&amp;",")</f>
        <v>,</v>
      </c>
      <c r="I192" s="225" t="str">
        <f ca="1">IF(A192="!","",'$Data1'!AI194)&amp;","</f>
        <v>,</v>
      </c>
      <c r="J192" s="225" t="str">
        <f t="shared" ca="1" si="25"/>
        <v>0,</v>
      </c>
      <c r="K192" s="225" t="str">
        <f t="shared" ca="1" si="26"/>
        <v>0,</v>
      </c>
      <c r="L192" s="225" t="str">
        <f t="shared" ca="1" si="27"/>
        <v>0.18</v>
      </c>
      <c r="M192" s="225" t="str">
        <f t="shared" ca="1" si="28"/>
        <v>Lights Meter,</v>
      </c>
      <c r="N192" s="226" t="str">
        <f t="shared" ca="1" si="29"/>
        <v>No,</v>
      </c>
      <c r="O192" s="227" t="str">
        <f t="shared" ca="1" si="22"/>
        <v>,</v>
      </c>
      <c r="P192" s="227" t="str">
        <f t="shared" ca="1" si="23"/>
        <v>;</v>
      </c>
      <c r="Q192" s="228"/>
      <c r="R192" s="228"/>
    </row>
    <row r="193" spans="1:18" ht="15">
      <c r="A193" s="225" t="str">
        <f ca="1">IF('$Data1'!E195="","!","Lights,")</f>
        <v>Lights,</v>
      </c>
      <c r="B193" s="225" t="str">
        <f ca="1">IF(A193="!","",'$Data1'!E195&amp;"-Ltng,")</f>
        <v>1-Ltng,</v>
      </c>
      <c r="C193" s="225" t="str">
        <f ca="1">IF(A193="!","",'CSV-ZnSiz'!B193)</f>
        <v>1,</v>
      </c>
      <c r="D193" s="225" t="str">
        <f t="shared" ca="1" si="24"/>
        <v>ON ALWAYS,</v>
      </c>
      <c r="E193" s="225" t="str">
        <f ca="1">IF(A193="!","",IF('$Data1'!AH195="W/occ","Watts/Person,",IF('$Data1'!AH195="W/m2","Watts/Area,",IF('$Data1'!AH195="W","LightingLevel,",""))))</f>
        <v/>
      </c>
      <c r="F193" s="225" t="str">
        <f ca="1">IF(A193="!","",IF('$Data1'!AH195="W",'$Data1'!AG195,"")&amp;",")</f>
        <v>,</v>
      </c>
      <c r="G193" s="225" t="str">
        <f ca="1">IF(A193="!","",IF('$Data1'!AH195="W/m2",'$Data1'!AG195,"")&amp;",")</f>
        <v>,</v>
      </c>
      <c r="H193" s="225" t="str">
        <f ca="1">IF(A193="!","",IF('$Data1'!AH195="W/occ",'$Data1'!AG195,"")&amp;",")</f>
        <v>,</v>
      </c>
      <c r="I193" s="225" t="str">
        <f ca="1">IF(A193="!","",'$Data1'!AI195)&amp;","</f>
        <v>,</v>
      </c>
      <c r="J193" s="225" t="str">
        <f t="shared" ca="1" si="25"/>
        <v>0,</v>
      </c>
      <c r="K193" s="225" t="str">
        <f t="shared" ca="1" si="26"/>
        <v>0,</v>
      </c>
      <c r="L193" s="225" t="str">
        <f t="shared" ca="1" si="27"/>
        <v>0.18</v>
      </c>
      <c r="M193" s="225" t="str">
        <f t="shared" ca="1" si="28"/>
        <v>Lights Meter,</v>
      </c>
      <c r="N193" s="226" t="str">
        <f t="shared" ca="1" si="29"/>
        <v>No,</v>
      </c>
      <c r="O193" s="227" t="str">
        <f t="shared" ca="1" si="22"/>
        <v>,</v>
      </c>
      <c r="P193" s="227" t="str">
        <f t="shared" ca="1" si="23"/>
        <v>;</v>
      </c>
      <c r="Q193" s="228"/>
      <c r="R193" s="228"/>
    </row>
    <row r="194" spans="1:18" ht="15">
      <c r="A194" s="225" t="str">
        <f ca="1">IF('$Data1'!E196="","!","Lights,")</f>
        <v>Lights,</v>
      </c>
      <c r="B194" s="225" t="str">
        <f ca="1">IF(A194="!","",'$Data1'!E196&amp;"-Ltng,")</f>
        <v>1-Ltng,</v>
      </c>
      <c r="C194" s="225" t="str">
        <f ca="1">IF(A194="!","",'CSV-ZnSiz'!B194)</f>
        <v>1,</v>
      </c>
      <c r="D194" s="225" t="str">
        <f t="shared" ca="1" si="24"/>
        <v>ON ALWAYS,</v>
      </c>
      <c r="E194" s="225" t="str">
        <f ca="1">IF(A194="!","",IF('$Data1'!AH196="W/occ","Watts/Person,",IF('$Data1'!AH196="W/m2","Watts/Area,",IF('$Data1'!AH196="W","LightingLevel,",""))))</f>
        <v/>
      </c>
      <c r="F194" s="225" t="str">
        <f ca="1">IF(A194="!","",IF('$Data1'!AH196="W",'$Data1'!AG196,"")&amp;",")</f>
        <v>,</v>
      </c>
      <c r="G194" s="225" t="str">
        <f ca="1">IF(A194="!","",IF('$Data1'!AH196="W/m2",'$Data1'!AG196,"")&amp;",")</f>
        <v>,</v>
      </c>
      <c r="H194" s="225" t="str">
        <f ca="1">IF(A194="!","",IF('$Data1'!AH196="W/occ",'$Data1'!AG196,"")&amp;",")</f>
        <v>,</v>
      </c>
      <c r="I194" s="225" t="str">
        <f ca="1">IF(A194="!","",'$Data1'!AI196)&amp;","</f>
        <v>,</v>
      </c>
      <c r="J194" s="225" t="str">
        <f t="shared" ca="1" si="25"/>
        <v>0,</v>
      </c>
      <c r="K194" s="225" t="str">
        <f t="shared" ca="1" si="26"/>
        <v>0,</v>
      </c>
      <c r="L194" s="225" t="str">
        <f t="shared" ca="1" si="27"/>
        <v>0.18</v>
      </c>
      <c r="M194" s="225" t="str">
        <f t="shared" ca="1" si="28"/>
        <v>Lights Meter,</v>
      </c>
      <c r="N194" s="226" t="str">
        <f t="shared" ca="1" si="29"/>
        <v>No,</v>
      </c>
      <c r="O194" s="227" t="str">
        <f t="shared" ca="1" si="22"/>
        <v>,</v>
      </c>
      <c r="P194" s="227" t="str">
        <f t="shared" ca="1" si="23"/>
        <v>;</v>
      </c>
      <c r="Q194" s="228"/>
      <c r="R194" s="228"/>
    </row>
    <row r="195" spans="1:18" ht="15">
      <c r="A195" s="225" t="str">
        <f ca="1">IF('$Data1'!E197="","!","Lights,")</f>
        <v>Lights,</v>
      </c>
      <c r="B195" s="225" t="str">
        <f ca="1">IF(A195="!","",'$Data1'!E197&amp;"-Ltng,")</f>
        <v>1-Ltng,</v>
      </c>
      <c r="C195" s="225" t="str">
        <f ca="1">IF(A195="!","",'CSV-ZnSiz'!B195)</f>
        <v>1,</v>
      </c>
      <c r="D195" s="225" t="str">
        <f t="shared" ca="1" si="24"/>
        <v>ON ALWAYS,</v>
      </c>
      <c r="E195" s="225" t="str">
        <f ca="1">IF(A195="!","",IF('$Data1'!AH197="W/occ","Watts/Person,",IF('$Data1'!AH197="W/m2","Watts/Area,",IF('$Data1'!AH197="W","LightingLevel,",""))))</f>
        <v/>
      </c>
      <c r="F195" s="225" t="str">
        <f ca="1">IF(A195="!","",IF('$Data1'!AH197="W",'$Data1'!AG197,"")&amp;",")</f>
        <v>,</v>
      </c>
      <c r="G195" s="225" t="str">
        <f ca="1">IF(A195="!","",IF('$Data1'!AH197="W/m2",'$Data1'!AG197,"")&amp;",")</f>
        <v>,</v>
      </c>
      <c r="H195" s="225" t="str">
        <f ca="1">IF(A195="!","",IF('$Data1'!AH197="W/occ",'$Data1'!AG197,"")&amp;",")</f>
        <v>,</v>
      </c>
      <c r="I195" s="225" t="str">
        <f ca="1">IF(A195="!","",'$Data1'!AI197)&amp;","</f>
        <v>,</v>
      </c>
      <c r="J195" s="225" t="str">
        <f t="shared" ca="1" si="25"/>
        <v>0,</v>
      </c>
      <c r="K195" s="225" t="str">
        <f t="shared" ca="1" si="26"/>
        <v>0,</v>
      </c>
      <c r="L195" s="225" t="str">
        <f t="shared" ca="1" si="27"/>
        <v>0.18</v>
      </c>
      <c r="M195" s="225" t="str">
        <f t="shared" ca="1" si="28"/>
        <v>Lights Meter,</v>
      </c>
      <c r="N195" s="226" t="str">
        <f t="shared" ca="1" si="29"/>
        <v>No,</v>
      </c>
      <c r="O195" s="227" t="str">
        <f t="shared" ca="1" si="22"/>
        <v>,</v>
      </c>
      <c r="P195" s="227" t="str">
        <f t="shared" ca="1" si="23"/>
        <v>;</v>
      </c>
      <c r="Q195" s="228"/>
      <c r="R195" s="228"/>
    </row>
    <row r="196" spans="1:18" ht="15">
      <c r="A196" s="225" t="str">
        <f ca="1">IF('$Data1'!E198="","!","Lights,")</f>
        <v>Lights,</v>
      </c>
      <c r="B196" s="225" t="str">
        <f ca="1">IF(A196="!","",'$Data1'!E198&amp;"-Ltng,")</f>
        <v>1-Ltng,</v>
      </c>
      <c r="C196" s="225" t="str">
        <f ca="1">IF(A196="!","",'CSV-ZnSiz'!B196)</f>
        <v>1,</v>
      </c>
      <c r="D196" s="225" t="str">
        <f t="shared" ca="1" si="24"/>
        <v>ON ALWAYS,</v>
      </c>
      <c r="E196" s="225" t="str">
        <f ca="1">IF(A196="!","",IF('$Data1'!AH198="W/occ","Watts/Person,",IF('$Data1'!AH198="W/m2","Watts/Area,",IF('$Data1'!AH198="W","LightingLevel,",""))))</f>
        <v/>
      </c>
      <c r="F196" s="225" t="str">
        <f ca="1">IF(A196="!","",IF('$Data1'!AH198="W",'$Data1'!AG198,"")&amp;",")</f>
        <v>,</v>
      </c>
      <c r="G196" s="225" t="str">
        <f ca="1">IF(A196="!","",IF('$Data1'!AH198="W/m2",'$Data1'!AG198,"")&amp;",")</f>
        <v>,</v>
      </c>
      <c r="H196" s="225" t="str">
        <f ca="1">IF(A196="!","",IF('$Data1'!AH198="W/occ",'$Data1'!AG198,"")&amp;",")</f>
        <v>,</v>
      </c>
      <c r="I196" s="225" t="str">
        <f ca="1">IF(A196="!","",'$Data1'!AI198)&amp;","</f>
        <v>,</v>
      </c>
      <c r="J196" s="225" t="str">
        <f t="shared" ca="1" si="25"/>
        <v>0,</v>
      </c>
      <c r="K196" s="225" t="str">
        <f t="shared" ca="1" si="26"/>
        <v>0,</v>
      </c>
      <c r="L196" s="225" t="str">
        <f t="shared" ca="1" si="27"/>
        <v>0.18</v>
      </c>
      <c r="M196" s="225" t="str">
        <f t="shared" ca="1" si="28"/>
        <v>Lights Meter,</v>
      </c>
      <c r="N196" s="226" t="str">
        <f t="shared" ca="1" si="29"/>
        <v>No,</v>
      </c>
      <c r="O196" s="227" t="str">
        <f t="shared" ca="1" si="22"/>
        <v>,</v>
      </c>
      <c r="P196" s="227" t="str">
        <f t="shared" ca="1" si="23"/>
        <v>;</v>
      </c>
      <c r="Q196" s="228"/>
      <c r="R196" s="228"/>
    </row>
    <row r="197" spans="1:18" ht="15">
      <c r="A197" s="225" t="str">
        <f ca="1">IF('$Data1'!E199="","!","Lights,")</f>
        <v>Lights,</v>
      </c>
      <c r="B197" s="225" t="str">
        <f ca="1">IF(A197="!","",'$Data1'!E199&amp;"-Ltng,")</f>
        <v>1-Ltng,</v>
      </c>
      <c r="C197" s="225" t="str">
        <f ca="1">IF(A197="!","",'CSV-ZnSiz'!B197)</f>
        <v>1,</v>
      </c>
      <c r="D197" s="225" t="str">
        <f t="shared" ca="1" si="24"/>
        <v>ON ALWAYS,</v>
      </c>
      <c r="E197" s="225" t="str">
        <f ca="1">IF(A197="!","",IF('$Data1'!AH199="W/occ","Watts/Person,",IF('$Data1'!AH199="W/m2","Watts/Area,",IF('$Data1'!AH199="W","LightingLevel,",""))))</f>
        <v/>
      </c>
      <c r="F197" s="225" t="str">
        <f ca="1">IF(A197="!","",IF('$Data1'!AH199="W",'$Data1'!AG199,"")&amp;",")</f>
        <v>,</v>
      </c>
      <c r="G197" s="225" t="str">
        <f ca="1">IF(A197="!","",IF('$Data1'!AH199="W/m2",'$Data1'!AG199,"")&amp;",")</f>
        <v>,</v>
      </c>
      <c r="H197" s="225" t="str">
        <f ca="1">IF(A197="!","",IF('$Data1'!AH199="W/occ",'$Data1'!AG199,"")&amp;",")</f>
        <v>,</v>
      </c>
      <c r="I197" s="225" t="str">
        <f ca="1">IF(A197="!","",'$Data1'!AI199)&amp;","</f>
        <v>,</v>
      </c>
      <c r="J197" s="225" t="str">
        <f t="shared" ca="1" si="25"/>
        <v>0,</v>
      </c>
      <c r="K197" s="225" t="str">
        <f t="shared" ca="1" si="26"/>
        <v>0,</v>
      </c>
      <c r="L197" s="225" t="str">
        <f t="shared" ca="1" si="27"/>
        <v>0.18</v>
      </c>
      <c r="M197" s="225" t="str">
        <f t="shared" ca="1" si="28"/>
        <v>Lights Meter,</v>
      </c>
      <c r="N197" s="226" t="str">
        <f t="shared" ca="1" si="29"/>
        <v>No,</v>
      </c>
      <c r="O197" s="227" t="str">
        <f t="shared" ca="1" si="22"/>
        <v>,</v>
      </c>
      <c r="P197" s="227" t="str">
        <f t="shared" ca="1" si="23"/>
        <v>;</v>
      </c>
      <c r="Q197" s="228"/>
      <c r="R197" s="228"/>
    </row>
    <row r="198" spans="1:18" ht="15">
      <c r="A198" s="225" t="str">
        <f ca="1">IF('$Data1'!E200="","!","Lights,")</f>
        <v>Lights,</v>
      </c>
      <c r="B198" s="225" t="str">
        <f ca="1">IF(A198="!","",'$Data1'!E200&amp;"-Ltng,")</f>
        <v>1-Ltng,</v>
      </c>
      <c r="C198" s="225" t="str">
        <f ca="1">IF(A198="!","",'CSV-ZnSiz'!B198)</f>
        <v>1,</v>
      </c>
      <c r="D198" s="225" t="str">
        <f t="shared" ca="1" si="24"/>
        <v>ON ALWAYS,</v>
      </c>
      <c r="E198" s="225" t="str">
        <f ca="1">IF(A198="!","",IF('$Data1'!AH200="W/occ","Watts/Person,",IF('$Data1'!AH200="W/m2","Watts/Area,",IF('$Data1'!AH200="W","LightingLevel,",""))))</f>
        <v/>
      </c>
      <c r="F198" s="225" t="str">
        <f ca="1">IF(A198="!","",IF('$Data1'!AH200="W",'$Data1'!AG200,"")&amp;",")</f>
        <v>,</v>
      </c>
      <c r="G198" s="225" t="str">
        <f ca="1">IF(A198="!","",IF('$Data1'!AH200="W/m2",'$Data1'!AG200,"")&amp;",")</f>
        <v>,</v>
      </c>
      <c r="H198" s="225" t="str">
        <f ca="1">IF(A198="!","",IF('$Data1'!AH200="W/occ",'$Data1'!AG200,"")&amp;",")</f>
        <v>,</v>
      </c>
      <c r="I198" s="225" t="str">
        <f ca="1">IF(A198="!","",'$Data1'!AI200)&amp;","</f>
        <v>,</v>
      </c>
      <c r="J198" s="225" t="str">
        <f t="shared" ca="1" si="25"/>
        <v>0,</v>
      </c>
      <c r="K198" s="225" t="str">
        <f t="shared" ca="1" si="26"/>
        <v>0,</v>
      </c>
      <c r="L198" s="225" t="str">
        <f t="shared" ca="1" si="27"/>
        <v>0.18</v>
      </c>
      <c r="M198" s="225" t="str">
        <f t="shared" ca="1" si="28"/>
        <v>Lights Meter,</v>
      </c>
      <c r="N198" s="226" t="str">
        <f t="shared" ca="1" si="29"/>
        <v>No,</v>
      </c>
      <c r="O198" s="227" t="str">
        <f t="shared" ca="1" si="22"/>
        <v>,</v>
      </c>
      <c r="P198" s="227" t="str">
        <f t="shared" ca="1" si="23"/>
        <v>;</v>
      </c>
      <c r="Q198" s="228"/>
      <c r="R198" s="228"/>
    </row>
    <row r="199" spans="1:18" ht="15">
      <c r="A199" s="225" t="str">
        <f ca="1">IF('$Data1'!E201="","!","Lights,")</f>
        <v>Lights,</v>
      </c>
      <c r="B199" s="225" t="str">
        <f ca="1">IF(A199="!","",'$Data1'!E201&amp;"-Ltng,")</f>
        <v>1-Ltng,</v>
      </c>
      <c r="C199" s="225" t="str">
        <f ca="1">IF(A199="!","",'CSV-ZnSiz'!B199)</f>
        <v>1,</v>
      </c>
      <c r="D199" s="225" t="str">
        <f t="shared" ca="1" si="24"/>
        <v>ON ALWAYS,</v>
      </c>
      <c r="E199" s="225" t="str">
        <f ca="1">IF(A199="!","",IF('$Data1'!AH201="W/occ","Watts/Person,",IF('$Data1'!AH201="W/m2","Watts/Area,",IF('$Data1'!AH201="W","LightingLevel,",""))))</f>
        <v/>
      </c>
      <c r="F199" s="225" t="str">
        <f ca="1">IF(A199="!","",IF('$Data1'!AH201="W",'$Data1'!AG201,"")&amp;",")</f>
        <v>,</v>
      </c>
      <c r="G199" s="225" t="str">
        <f ca="1">IF(A199="!","",IF('$Data1'!AH201="W/m2",'$Data1'!AG201,"")&amp;",")</f>
        <v>,</v>
      </c>
      <c r="H199" s="225" t="str">
        <f ca="1">IF(A199="!","",IF('$Data1'!AH201="W/occ",'$Data1'!AG201,"")&amp;",")</f>
        <v>,</v>
      </c>
      <c r="I199" s="225" t="str">
        <f ca="1">IF(A199="!","",'$Data1'!AI201)&amp;","</f>
        <v>,</v>
      </c>
      <c r="J199" s="225" t="str">
        <f t="shared" ca="1" si="25"/>
        <v>0,</v>
      </c>
      <c r="K199" s="225" t="str">
        <f t="shared" ca="1" si="26"/>
        <v>0,</v>
      </c>
      <c r="L199" s="225" t="str">
        <f t="shared" ca="1" si="27"/>
        <v>0.18</v>
      </c>
      <c r="M199" s="225" t="str">
        <f t="shared" ca="1" si="28"/>
        <v>Lights Meter,</v>
      </c>
      <c r="N199" s="226" t="str">
        <f t="shared" ca="1" si="29"/>
        <v>No,</v>
      </c>
      <c r="O199" s="227" t="str">
        <f t="shared" ref="O199:O206" ca="1" si="30">IF($A199="!","",",")</f>
        <v>,</v>
      </c>
      <c r="P199" s="227" t="str">
        <f t="shared" ref="P199:P206" ca="1" si="31">IF($A199="!","",";")</f>
        <v>;</v>
      </c>
      <c r="Q199" s="228"/>
      <c r="R199" s="228"/>
    </row>
    <row r="200" spans="1:18" ht="15">
      <c r="A200" s="225" t="str">
        <f ca="1">IF('$Data1'!E202="","!","Lights,")</f>
        <v>Lights,</v>
      </c>
      <c r="B200" s="225" t="str">
        <f ca="1">IF(A200="!","",'$Data1'!E202&amp;"-Ltng,")</f>
        <v>1-Ltng,</v>
      </c>
      <c r="C200" s="225" t="str">
        <f ca="1">IF(A200="!","",'CSV-ZnSiz'!B200)</f>
        <v>1,</v>
      </c>
      <c r="D200" s="225" t="str">
        <f t="shared" ref="D200:D206" ca="1" si="32">IF(A200="!","","ON ALWAYS,")</f>
        <v>ON ALWAYS,</v>
      </c>
      <c r="E200" s="225" t="str">
        <f ca="1">IF(A200="!","",IF('$Data1'!AH202="W/occ","Watts/Person,",IF('$Data1'!AH202="W/m2","Watts/Area,",IF('$Data1'!AH202="W","LightingLevel,",""))))</f>
        <v/>
      </c>
      <c r="F200" s="225" t="str">
        <f ca="1">IF(A200="!","",IF('$Data1'!AH202="W",'$Data1'!AG202,"")&amp;",")</f>
        <v>,</v>
      </c>
      <c r="G200" s="225" t="str">
        <f ca="1">IF(A200="!","",IF('$Data1'!AH202="W/m2",'$Data1'!AG202,"")&amp;",")</f>
        <v>,</v>
      </c>
      <c r="H200" s="225" t="str">
        <f ca="1">IF(A200="!","",IF('$Data1'!AH202="W/occ",'$Data1'!AG202,"")&amp;",")</f>
        <v>,</v>
      </c>
      <c r="I200" s="225" t="str">
        <f ca="1">IF(A200="!","",'$Data1'!AI202)&amp;","</f>
        <v>,</v>
      </c>
      <c r="J200" s="225" t="str">
        <f t="shared" ref="J200:J206" ca="1" si="33">IF(A200="!","","0,")</f>
        <v>0,</v>
      </c>
      <c r="K200" s="225" t="str">
        <f t="shared" ref="K200:K206" ca="1" si="34">IF(A200="!","","0,")</f>
        <v>0,</v>
      </c>
      <c r="L200" s="225" t="str">
        <f t="shared" ref="L200:L206" ca="1" si="35">IF(A200="!","","0.18")</f>
        <v>0.18</v>
      </c>
      <c r="M200" s="225" t="str">
        <f t="shared" ref="M200:M206" ca="1" si="36">IF(A200="!","","Lights Meter,")</f>
        <v>Lights Meter,</v>
      </c>
      <c r="N200" s="226" t="str">
        <f t="shared" ref="N200:N206" ca="1" si="37">IF(A200="!","","No,")</f>
        <v>No,</v>
      </c>
      <c r="O200" s="227" t="str">
        <f t="shared" ca="1" si="30"/>
        <v>,</v>
      </c>
      <c r="P200" s="227" t="str">
        <f t="shared" ca="1" si="31"/>
        <v>;</v>
      </c>
      <c r="Q200" s="228"/>
      <c r="R200" s="228"/>
    </row>
    <row r="201" spans="1:18" ht="15">
      <c r="A201" s="225" t="str">
        <f ca="1">IF('$Data1'!E203="","!","Lights,")</f>
        <v>Lights,</v>
      </c>
      <c r="B201" s="225" t="str">
        <f ca="1">IF(A201="!","",'$Data1'!E203&amp;"-Ltng,")</f>
        <v>1-Ltng,</v>
      </c>
      <c r="C201" s="225" t="str">
        <f ca="1">IF(A201="!","",'CSV-ZnSiz'!B201)</f>
        <v>1,</v>
      </c>
      <c r="D201" s="225" t="str">
        <f t="shared" ca="1" si="32"/>
        <v>ON ALWAYS,</v>
      </c>
      <c r="E201" s="225" t="str">
        <f ca="1">IF(A201="!","",IF('$Data1'!AH203="W/occ","Watts/Person,",IF('$Data1'!AH203="W/m2","Watts/Area,",IF('$Data1'!AH203="W","LightingLevel,",""))))</f>
        <v/>
      </c>
      <c r="F201" s="225" t="str">
        <f ca="1">IF(A201="!","",IF('$Data1'!AH203="W",'$Data1'!AG203,"")&amp;",")</f>
        <v>,</v>
      </c>
      <c r="G201" s="225" t="str">
        <f ca="1">IF(A201="!","",IF('$Data1'!AH203="W/m2",'$Data1'!AG203,"")&amp;",")</f>
        <v>,</v>
      </c>
      <c r="H201" s="225" t="str">
        <f ca="1">IF(A201="!","",IF('$Data1'!AH203="W/occ",'$Data1'!AG203,"")&amp;",")</f>
        <v>,</v>
      </c>
      <c r="I201" s="225" t="str">
        <f ca="1">IF(A201="!","",'$Data1'!AI203)&amp;","</f>
        <v>,</v>
      </c>
      <c r="J201" s="225" t="str">
        <f t="shared" ca="1" si="33"/>
        <v>0,</v>
      </c>
      <c r="K201" s="225" t="str">
        <f t="shared" ca="1" si="34"/>
        <v>0,</v>
      </c>
      <c r="L201" s="225" t="str">
        <f t="shared" ca="1" si="35"/>
        <v>0.18</v>
      </c>
      <c r="M201" s="225" t="str">
        <f t="shared" ca="1" si="36"/>
        <v>Lights Meter,</v>
      </c>
      <c r="N201" s="226" t="str">
        <f t="shared" ca="1" si="37"/>
        <v>No,</v>
      </c>
      <c r="O201" s="227" t="str">
        <f t="shared" ca="1" si="30"/>
        <v>,</v>
      </c>
      <c r="P201" s="227" t="str">
        <f t="shared" ca="1" si="31"/>
        <v>;</v>
      </c>
      <c r="Q201" s="228"/>
      <c r="R201" s="228"/>
    </row>
    <row r="202" spans="1:18" ht="15">
      <c r="A202" s="225" t="str">
        <f ca="1">IF('$Data1'!E204="","!","Lights,")</f>
        <v>Lights,</v>
      </c>
      <c r="B202" s="225" t="str">
        <f ca="1">IF(A202="!","",'$Data1'!E204&amp;"-Ltng,")</f>
        <v>1-Ltng,</v>
      </c>
      <c r="C202" s="225" t="str">
        <f ca="1">IF(A202="!","",'CSV-ZnSiz'!B202)</f>
        <v>1,</v>
      </c>
      <c r="D202" s="225" t="str">
        <f t="shared" ca="1" si="32"/>
        <v>ON ALWAYS,</v>
      </c>
      <c r="E202" s="225" t="str">
        <f ca="1">IF(A202="!","",IF('$Data1'!AH204="W/occ","Watts/Person,",IF('$Data1'!AH204="W/m2","Watts/Area,",IF('$Data1'!AH204="W","LightingLevel,",""))))</f>
        <v/>
      </c>
      <c r="F202" s="225" t="str">
        <f ca="1">IF(A202="!","",IF('$Data1'!AH204="W",'$Data1'!AG204,"")&amp;",")</f>
        <v>,</v>
      </c>
      <c r="G202" s="225" t="str">
        <f ca="1">IF(A202="!","",IF('$Data1'!AH204="W/m2",'$Data1'!AG204,"")&amp;",")</f>
        <v>,</v>
      </c>
      <c r="H202" s="225" t="str">
        <f ca="1">IF(A202="!","",IF('$Data1'!AH204="W/occ",'$Data1'!AG204,"")&amp;",")</f>
        <v>,</v>
      </c>
      <c r="I202" s="225" t="str">
        <f ca="1">IF(A202="!","",'$Data1'!AI204)&amp;","</f>
        <v>,</v>
      </c>
      <c r="J202" s="225" t="str">
        <f t="shared" ca="1" si="33"/>
        <v>0,</v>
      </c>
      <c r="K202" s="225" t="str">
        <f t="shared" ca="1" si="34"/>
        <v>0,</v>
      </c>
      <c r="L202" s="225" t="str">
        <f t="shared" ca="1" si="35"/>
        <v>0.18</v>
      </c>
      <c r="M202" s="225" t="str">
        <f t="shared" ca="1" si="36"/>
        <v>Lights Meter,</v>
      </c>
      <c r="N202" s="226" t="str">
        <f t="shared" ca="1" si="37"/>
        <v>No,</v>
      </c>
      <c r="O202" s="227" t="str">
        <f t="shared" ca="1" si="30"/>
        <v>,</v>
      </c>
      <c r="P202" s="227" t="str">
        <f t="shared" ca="1" si="31"/>
        <v>;</v>
      </c>
      <c r="Q202" s="228"/>
      <c r="R202" s="228"/>
    </row>
    <row r="203" spans="1:18" ht="15">
      <c r="A203" s="225" t="str">
        <f ca="1">IF('$Data1'!E205="","!","Lights,")</f>
        <v>Lights,</v>
      </c>
      <c r="B203" s="225" t="str">
        <f ca="1">IF(A203="!","",'$Data1'!E205&amp;"-Ltng,")</f>
        <v>1-Ltng,</v>
      </c>
      <c r="C203" s="225" t="str">
        <f ca="1">IF(A203="!","",'CSV-ZnSiz'!B203)</f>
        <v>1,</v>
      </c>
      <c r="D203" s="225" t="str">
        <f t="shared" ca="1" si="32"/>
        <v>ON ALWAYS,</v>
      </c>
      <c r="E203" s="225" t="str">
        <f ca="1">IF(A203="!","",IF('$Data1'!AH205="W/occ","Watts/Person,",IF('$Data1'!AH205="W/m2","Watts/Area,",IF('$Data1'!AH205="W","LightingLevel,",""))))</f>
        <v/>
      </c>
      <c r="F203" s="225" t="str">
        <f ca="1">IF(A203="!","",IF('$Data1'!AH205="W",'$Data1'!AG205,"")&amp;",")</f>
        <v>,</v>
      </c>
      <c r="G203" s="225" t="str">
        <f ca="1">IF(A203="!","",IF('$Data1'!AH205="W/m2",'$Data1'!AG205,"")&amp;",")</f>
        <v>,</v>
      </c>
      <c r="H203" s="225" t="str">
        <f ca="1">IF(A203="!","",IF('$Data1'!AH205="W/occ",'$Data1'!AG205,"")&amp;",")</f>
        <v>,</v>
      </c>
      <c r="I203" s="225" t="str">
        <f ca="1">IF(A203="!","",'$Data1'!AI205)&amp;","</f>
        <v>,</v>
      </c>
      <c r="J203" s="225" t="str">
        <f t="shared" ca="1" si="33"/>
        <v>0,</v>
      </c>
      <c r="K203" s="225" t="str">
        <f t="shared" ca="1" si="34"/>
        <v>0,</v>
      </c>
      <c r="L203" s="225" t="str">
        <f t="shared" ca="1" si="35"/>
        <v>0.18</v>
      </c>
      <c r="M203" s="225" t="str">
        <f t="shared" ca="1" si="36"/>
        <v>Lights Meter,</v>
      </c>
      <c r="N203" s="226" t="str">
        <f t="shared" ca="1" si="37"/>
        <v>No,</v>
      </c>
      <c r="O203" s="227" t="str">
        <f t="shared" ca="1" si="30"/>
        <v>,</v>
      </c>
      <c r="P203" s="227" t="str">
        <f t="shared" ca="1" si="31"/>
        <v>;</v>
      </c>
      <c r="Q203" s="228"/>
      <c r="R203" s="228"/>
    </row>
    <row r="204" spans="1:18" ht="15">
      <c r="A204" s="225" t="str">
        <f ca="1">IF('$Data1'!E206="","!","Lights,")</f>
        <v>Lights,</v>
      </c>
      <c r="B204" s="225" t="str">
        <f ca="1">IF(A204="!","",'$Data1'!E206&amp;"-Ltng,")</f>
        <v>1-Ltng,</v>
      </c>
      <c r="C204" s="225" t="str">
        <f ca="1">IF(A204="!","",'CSV-ZnSiz'!B204)</f>
        <v>1,</v>
      </c>
      <c r="D204" s="225" t="str">
        <f t="shared" ca="1" si="32"/>
        <v>ON ALWAYS,</v>
      </c>
      <c r="E204" s="225" t="str">
        <f ca="1">IF(A204="!","",IF('$Data1'!AH206="W/occ","Watts/Person,",IF('$Data1'!AH206="W/m2","Watts/Area,",IF('$Data1'!AH206="W","LightingLevel,",""))))</f>
        <v/>
      </c>
      <c r="F204" s="225" t="str">
        <f ca="1">IF(A204="!","",IF('$Data1'!AH206="W",'$Data1'!AG206,"")&amp;",")</f>
        <v>,</v>
      </c>
      <c r="G204" s="225" t="str">
        <f ca="1">IF(A204="!","",IF('$Data1'!AH206="W/m2",'$Data1'!AG206,"")&amp;",")</f>
        <v>,</v>
      </c>
      <c r="H204" s="225" t="str">
        <f ca="1">IF(A204="!","",IF('$Data1'!AH206="W/occ",'$Data1'!AG206,"")&amp;",")</f>
        <v>,</v>
      </c>
      <c r="I204" s="225" t="str">
        <f ca="1">IF(A204="!","",'$Data1'!AI206)&amp;","</f>
        <v>,</v>
      </c>
      <c r="J204" s="225" t="str">
        <f t="shared" ca="1" si="33"/>
        <v>0,</v>
      </c>
      <c r="K204" s="225" t="str">
        <f t="shared" ca="1" si="34"/>
        <v>0,</v>
      </c>
      <c r="L204" s="225" t="str">
        <f t="shared" ca="1" si="35"/>
        <v>0.18</v>
      </c>
      <c r="M204" s="225" t="str">
        <f t="shared" ca="1" si="36"/>
        <v>Lights Meter,</v>
      </c>
      <c r="N204" s="226" t="str">
        <f t="shared" ca="1" si="37"/>
        <v>No,</v>
      </c>
      <c r="O204" s="227" t="str">
        <f t="shared" ca="1" si="30"/>
        <v>,</v>
      </c>
      <c r="P204" s="227" t="str">
        <f t="shared" ca="1" si="31"/>
        <v>;</v>
      </c>
      <c r="Q204" s="228"/>
      <c r="R204" s="228"/>
    </row>
    <row r="205" spans="1:18" ht="15">
      <c r="A205" s="225" t="str">
        <f ca="1">IF('$Data1'!E207="","!","Lights,")</f>
        <v>Lights,</v>
      </c>
      <c r="B205" s="225" t="str">
        <f ca="1">IF(A205="!","",'$Data1'!E207&amp;"-Ltng,")</f>
        <v>1-Ltng,</v>
      </c>
      <c r="C205" s="225" t="str">
        <f ca="1">IF(A205="!","",'CSV-ZnSiz'!B205)</f>
        <v>1,</v>
      </c>
      <c r="D205" s="225" t="str">
        <f t="shared" ca="1" si="32"/>
        <v>ON ALWAYS,</v>
      </c>
      <c r="E205" s="225" t="str">
        <f ca="1">IF(A205="!","",IF('$Data1'!AH207="W/occ","Watts/Person,",IF('$Data1'!AH207="W/m2","Watts/Area,",IF('$Data1'!AH207="W","LightingLevel,",""))))</f>
        <v/>
      </c>
      <c r="F205" s="225" t="str">
        <f ca="1">IF(A205="!","",IF('$Data1'!AH207="W",'$Data1'!AG207,"")&amp;",")</f>
        <v>,</v>
      </c>
      <c r="G205" s="225" t="str">
        <f ca="1">IF(A205="!","",IF('$Data1'!AH207="W/m2",'$Data1'!AG207,"")&amp;",")</f>
        <v>,</v>
      </c>
      <c r="H205" s="225" t="str">
        <f ca="1">IF(A205="!","",IF('$Data1'!AH207="W/occ",'$Data1'!AG207,"")&amp;",")</f>
        <v>,</v>
      </c>
      <c r="I205" s="225" t="str">
        <f ca="1">IF(A205="!","",'$Data1'!AI207)&amp;","</f>
        <v>,</v>
      </c>
      <c r="J205" s="225" t="str">
        <f t="shared" ca="1" si="33"/>
        <v>0,</v>
      </c>
      <c r="K205" s="225" t="str">
        <f t="shared" ca="1" si="34"/>
        <v>0,</v>
      </c>
      <c r="L205" s="225" t="str">
        <f t="shared" ca="1" si="35"/>
        <v>0.18</v>
      </c>
      <c r="M205" s="225" t="str">
        <f t="shared" ca="1" si="36"/>
        <v>Lights Meter,</v>
      </c>
      <c r="N205" s="226" t="str">
        <f t="shared" ca="1" si="37"/>
        <v>No,</v>
      </c>
      <c r="O205" s="227" t="str">
        <f t="shared" ca="1" si="30"/>
        <v>,</v>
      </c>
      <c r="P205" s="227" t="str">
        <f t="shared" ca="1" si="31"/>
        <v>;</v>
      </c>
      <c r="Q205" s="228"/>
      <c r="R205" s="228"/>
    </row>
    <row r="206" spans="1:18" ht="15">
      <c r="A206" s="225" t="str">
        <f ca="1">IF('$Data1'!E208="","!","Lights,")</f>
        <v>Lights,</v>
      </c>
      <c r="B206" s="225" t="str">
        <f ca="1">IF(A206="!","",'$Data1'!E208&amp;"-Ltng,")</f>
        <v>1-Ltng,</v>
      </c>
      <c r="C206" s="225" t="str">
        <f ca="1">IF(A206="!","",'CSV-ZnSiz'!B206)</f>
        <v>1,</v>
      </c>
      <c r="D206" s="225" t="str">
        <f t="shared" ca="1" si="32"/>
        <v>ON ALWAYS,</v>
      </c>
      <c r="E206" s="225" t="str">
        <f ca="1">IF(A206="!","",IF('$Data1'!AH208="W/occ","Watts/Person,",IF('$Data1'!AH208="W/m2","Watts/Area,",IF('$Data1'!AH208="W","LightingLevel,",""))))</f>
        <v/>
      </c>
      <c r="F206" s="225" t="str">
        <f ca="1">IF(A206="!","",IF('$Data1'!AH208="W",'$Data1'!AG208,"")&amp;",")</f>
        <v>,</v>
      </c>
      <c r="G206" s="225" t="str">
        <f ca="1">IF(A206="!","",IF('$Data1'!AH208="W/m2",'$Data1'!AG208,"")&amp;",")</f>
        <v>,</v>
      </c>
      <c r="H206" s="225" t="str">
        <f ca="1">IF(A206="!","",IF('$Data1'!AH208="W/occ",'$Data1'!AG208,"")&amp;",")</f>
        <v>,</v>
      </c>
      <c r="I206" s="225" t="str">
        <f ca="1">IF(A206="!","",'$Data1'!AI208)&amp;","</f>
        <v>,</v>
      </c>
      <c r="J206" s="225" t="str">
        <f t="shared" ca="1" si="33"/>
        <v>0,</v>
      </c>
      <c r="K206" s="225" t="str">
        <f t="shared" ca="1" si="34"/>
        <v>0,</v>
      </c>
      <c r="L206" s="225" t="str">
        <f t="shared" ca="1" si="35"/>
        <v>0.18</v>
      </c>
      <c r="M206" s="225" t="str">
        <f t="shared" ca="1" si="36"/>
        <v>Lights Meter,</v>
      </c>
      <c r="N206" s="226" t="str">
        <f t="shared" ca="1" si="37"/>
        <v>No,</v>
      </c>
      <c r="O206" s="227" t="str">
        <f t="shared" ca="1" si="30"/>
        <v>,</v>
      </c>
      <c r="P206" s="227" t="str">
        <f t="shared" ca="1" si="31"/>
        <v>;</v>
      </c>
      <c r="Q206" s="228"/>
      <c r="R206" s="228"/>
    </row>
  </sheetData>
  <printOptions gridLines="1"/>
  <pageMargins left="1.1812499999999999" right="0.39374999999999999" top="0.33541666666666697" bottom="0.59027777777777801" header="0.196527777777778" footer="0.51180555555555496"/>
  <pageSetup paperSize="0" scale="0" firstPageNumber="0" orientation="portrait" usePrinterDefaults="0" horizontalDpi="0" verticalDpi="0" copies="0"/>
  <headerFooter>
    <oddHeader>&amp;L&amp;"Arial,Regular"HHA #&amp;C&amp;"Arial,Regular"&amp;A&amp;R&amp;"Arial,Regular"Printed &amp;D &amp;T</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6"/>
  <sheetViews>
    <sheetView zoomScaleNormal="100" zoomScalePageLayoutView="60" workbookViewId="0">
      <selection activeCell="N15" sqref="N15"/>
    </sheetView>
  </sheetViews>
  <sheetFormatPr defaultRowHeight="14.25"/>
  <cols>
    <col min="1" max="1" width="9.75" customWidth="1"/>
    <col min="2" max="2" width="20.75" customWidth="1"/>
    <col min="3" max="3" width="14.375" customWidth="1"/>
    <col min="4" max="4" width="15.25" customWidth="1"/>
    <col min="5" max="5" width="20.375" customWidth="1"/>
    <col min="6" max="7" width="8.5" customWidth="1"/>
    <col min="8" max="8" width="7.625" customWidth="1"/>
    <col min="9" max="9" width="4.375" customWidth="1"/>
    <col min="10" max="10" width="4.5" customWidth="1"/>
    <col min="11" max="11" width="5.5" customWidth="1"/>
    <col min="12" max="12" width="6.875" customWidth="1"/>
    <col min="13" max="14" width="15.875" customWidth="1"/>
    <col min="15" max="17" width="8.5" customWidth="1"/>
    <col min="18" max="1025" width="7.5"/>
  </cols>
  <sheetData>
    <row r="1" spans="1:16" ht="15">
      <c r="A1" s="190" t="s">
        <v>116</v>
      </c>
      <c r="B1" s="190"/>
      <c r="C1" s="190"/>
      <c r="D1" s="190"/>
      <c r="E1" s="190"/>
      <c r="F1" s="190"/>
      <c r="G1" s="190"/>
      <c r="H1" s="190"/>
      <c r="I1" s="190"/>
      <c r="J1" s="190"/>
      <c r="K1" s="190"/>
      <c r="L1" s="190"/>
      <c r="M1" s="190"/>
      <c r="N1" s="205"/>
      <c r="O1" s="224"/>
      <c r="P1" s="224"/>
    </row>
    <row r="2" spans="1:16" ht="15">
      <c r="A2" s="205" t="s">
        <v>315</v>
      </c>
      <c r="B2" s="205" t="s">
        <v>272</v>
      </c>
      <c r="C2" s="205" t="s">
        <v>272</v>
      </c>
      <c r="D2" s="207" t="s">
        <v>316</v>
      </c>
      <c r="E2" s="205" t="s">
        <v>317</v>
      </c>
      <c r="F2" s="205" t="s">
        <v>318</v>
      </c>
      <c r="G2" s="205" t="s">
        <v>318</v>
      </c>
      <c r="H2" s="205" t="s">
        <v>318</v>
      </c>
      <c r="I2" s="205" t="s">
        <v>318</v>
      </c>
      <c r="J2" s="205" t="s">
        <v>318</v>
      </c>
      <c r="K2" s="205" t="s">
        <v>318</v>
      </c>
      <c r="L2" s="205" t="s">
        <v>318</v>
      </c>
      <c r="M2" s="205" t="s">
        <v>318</v>
      </c>
      <c r="N2" s="205"/>
      <c r="O2" s="224"/>
      <c r="P2" s="224"/>
    </row>
    <row r="3" spans="1:16" ht="15">
      <c r="A3" s="190" t="s">
        <v>300</v>
      </c>
      <c r="B3" s="205" t="s">
        <v>301</v>
      </c>
      <c r="C3" s="205"/>
      <c r="D3" s="205"/>
      <c r="E3" s="205"/>
      <c r="F3" s="205"/>
      <c r="G3" s="205"/>
      <c r="H3" s="206"/>
      <c r="I3" s="206"/>
      <c r="J3" s="206"/>
      <c r="K3" s="206"/>
      <c r="L3" s="205"/>
      <c r="M3" s="205"/>
      <c r="N3" s="205"/>
      <c r="O3" s="224"/>
      <c r="P3" s="224"/>
    </row>
    <row r="4" spans="1:16" ht="15">
      <c r="A4" s="205" t="s">
        <v>116</v>
      </c>
      <c r="B4" s="205"/>
      <c r="C4" s="205"/>
      <c r="D4" s="205" t="s">
        <v>302</v>
      </c>
      <c r="E4" s="205" t="s">
        <v>303</v>
      </c>
      <c r="F4" s="211" t="s">
        <v>33</v>
      </c>
      <c r="G4" s="211" t="s">
        <v>33</v>
      </c>
      <c r="H4" s="211" t="s">
        <v>33</v>
      </c>
      <c r="I4" s="206" t="s">
        <v>126</v>
      </c>
      <c r="J4" s="206" t="s">
        <v>304</v>
      </c>
      <c r="K4" s="229" t="s">
        <v>305</v>
      </c>
      <c r="L4" s="206" t="s">
        <v>306</v>
      </c>
      <c r="M4" s="205"/>
      <c r="N4" s="190"/>
      <c r="O4" s="223"/>
      <c r="P4" s="223"/>
    </row>
    <row r="5" spans="1:16" ht="12.6" customHeight="1">
      <c r="A5" s="229" t="s">
        <v>116</v>
      </c>
      <c r="B5" s="205" t="s">
        <v>16</v>
      </c>
      <c r="C5" s="205" t="s">
        <v>308</v>
      </c>
      <c r="D5" s="211" t="s">
        <v>309</v>
      </c>
      <c r="E5" s="211" t="s">
        <v>310</v>
      </c>
      <c r="F5" s="211" t="s">
        <v>76</v>
      </c>
      <c r="G5" s="211" t="s">
        <v>131</v>
      </c>
      <c r="H5" s="211" t="s">
        <v>63</v>
      </c>
      <c r="I5" s="213" t="s">
        <v>311</v>
      </c>
      <c r="J5" s="213" t="s">
        <v>311</v>
      </c>
      <c r="K5" s="213" t="s">
        <v>311</v>
      </c>
      <c r="L5" s="213" t="s">
        <v>311</v>
      </c>
      <c r="M5" s="211" t="s">
        <v>312</v>
      </c>
      <c r="N5" s="205"/>
      <c r="O5" s="230"/>
      <c r="P5" s="230"/>
    </row>
    <row r="6" spans="1:16" ht="15">
      <c r="A6" s="229" t="s">
        <v>116</v>
      </c>
      <c r="B6" s="229"/>
      <c r="C6" s="229"/>
      <c r="D6" s="229"/>
      <c r="E6" s="229"/>
      <c r="F6" s="211"/>
      <c r="G6" s="211"/>
      <c r="H6" s="211"/>
      <c r="I6" s="229"/>
      <c r="J6" s="229"/>
      <c r="K6" s="229"/>
      <c r="L6" s="229"/>
      <c r="M6" s="229"/>
      <c r="N6" s="193"/>
      <c r="O6" s="228"/>
    </row>
    <row r="7" spans="1:16" ht="15">
      <c r="A7" s="225" t="str">
        <f ca="1">IF('$Data1'!E9="","",IF('$Data1'!AJ9="","!","Lights,"))</f>
        <v>!</v>
      </c>
      <c r="B7" s="225" t="str">
        <f ca="1">IF($A7="","",IF($A7="!","NO TSK LGTS FOR",'$Data1'!E9&amp;"-TskLgt,"))</f>
        <v>NO TSK LGTS FOR</v>
      </c>
      <c r="C7" s="225" t="str">
        <f ca="1">IF(A7="","",'CSV-ZnSiz'!B7)</f>
        <v>HHA ZONE , Field 1: Zone #,</v>
      </c>
      <c r="D7" s="225" t="str">
        <f t="shared" ref="D7" ca="1" si="0">IF(A7="","","ON ALWAYS,")</f>
        <v>ON ALWAYS,</v>
      </c>
      <c r="E7" s="225" t="str">
        <f ca="1">IF(A7="","",IF('$Data1'!AH9="W/occ","Watts/Person",IF('$Data1'!AH9="W/m2","Watts/Area",IF('$Data1'!AH9="W","LightingLevel","")))&amp;",")</f>
        <v>,</v>
      </c>
      <c r="F7" s="225" t="str">
        <f ca="1">IF(A7="","",IF('$Data1'!AH9="W",'$Data1'!AG9,"")&amp;",")</f>
        <v>,</v>
      </c>
      <c r="G7" s="225" t="str">
        <f ca="1">IF(A7="","",IF('$Data1'!AH9="W/m2",'$Data1'!AG9,"")&amp;",")</f>
        <v>,</v>
      </c>
      <c r="H7" s="225" t="str">
        <f ca="1">IF(A7="","",IF('$Data1'!AH9="W/occ",'$Data1'!AG9,"")&amp;",")</f>
        <v>,</v>
      </c>
      <c r="I7" s="225" t="str">
        <f t="shared" ref="I7:J26" ca="1" si="1">IF($A7="","","0,")</f>
        <v>0,</v>
      </c>
      <c r="J7" s="225" t="str">
        <f t="shared" ca="1" si="1"/>
        <v>0,</v>
      </c>
      <c r="K7" s="225" t="str">
        <f t="shared" ref="K7:K70" ca="1" si="2">IF($A7="","","0.8,")</f>
        <v>0.8,</v>
      </c>
      <c r="L7" s="225" t="str">
        <f t="shared" ref="L7:L70" ca="1" si="3">IF($A7="","","0,")</f>
        <v>0,</v>
      </c>
      <c r="M7" s="225" t="str">
        <f t="shared" ref="M7" ca="1" si="4">IF(A7="","","Task Lights"&amp;";")</f>
        <v>Task Lights;</v>
      </c>
      <c r="N7" s="225"/>
      <c r="O7" s="231"/>
      <c r="P7" s="231"/>
    </row>
    <row r="8" spans="1:16" ht="15">
      <c r="A8" s="225" t="str">
        <f ca="1">IF('$Data1'!E10="","",IF('$Data1'!AJ10="","!","Lights,"))</f>
        <v>!</v>
      </c>
      <c r="B8" s="225" t="str">
        <f ca="1">IF($A8="","",IF($A8="!","NO TSK LGTS FOR",'$Data1'!E10&amp;"-TskLgt,"))</f>
        <v>NO TSK LGTS FOR</v>
      </c>
      <c r="C8" s="225" t="str">
        <f ca="1">IF(A8="","",'CSV-ZnSiz'!B8)</f>
        <v>1,</v>
      </c>
      <c r="D8" s="225" t="str">
        <f t="shared" ref="D8:D71" ca="1" si="5">IF(A8="","","ON ALWAYS,")</f>
        <v>ON ALWAYS,</v>
      </c>
      <c r="E8" s="225" t="str">
        <f ca="1">IF(A8="","",IF('$Data1'!AH10="W/occ","Watts/Person",IF('$Data1'!AH10="W/m2","Watts/Area",IF('$Data1'!AH10="W","LightingLevel","")))&amp;",")</f>
        <v>,</v>
      </c>
      <c r="F8" s="225" t="str">
        <f ca="1">IF(A8="","",IF('$Data1'!AH10="W",'$Data1'!AG10,"")&amp;",")</f>
        <v>,</v>
      </c>
      <c r="G8" s="225" t="str">
        <f ca="1">IF(A8="","",IF('$Data1'!AH10="W/m2",'$Data1'!AG10,"")&amp;",")</f>
        <v>,</v>
      </c>
      <c r="H8" s="225" t="str">
        <f ca="1">IF(A8="","",IF('$Data1'!AH10="W/occ",'$Data1'!AG10,"")&amp;",")</f>
        <v>,</v>
      </c>
      <c r="I8" s="225" t="str">
        <f t="shared" ca="1" si="1"/>
        <v>0,</v>
      </c>
      <c r="J8" s="225" t="str">
        <f t="shared" ca="1" si="1"/>
        <v>0,</v>
      </c>
      <c r="K8" s="225" t="str">
        <f t="shared" ca="1" si="2"/>
        <v>0.8,</v>
      </c>
      <c r="L8" s="225" t="str">
        <f t="shared" ca="1" si="3"/>
        <v>0,</v>
      </c>
      <c r="M8" s="225" t="str">
        <f t="shared" ref="M8:M71" ca="1" si="6">IF(A8="","","Task Lights"&amp;";")</f>
        <v>Task Lights;</v>
      </c>
      <c r="N8" s="193"/>
      <c r="O8" s="228"/>
    </row>
    <row r="9" spans="1:16" ht="15">
      <c r="A9" s="225" t="str">
        <f ca="1">IF('$Data1'!E11="","",IF('$Data1'!AJ11="","!","Lights,"))</f>
        <v>!</v>
      </c>
      <c r="B9" s="225" t="str">
        <f ca="1">IF($A9="","",IF($A9="!","NO TSK LGTS FOR",'$Data1'!E11&amp;"-TskLgt,"))</f>
        <v>NO TSK LGTS FOR</v>
      </c>
      <c r="C9" s="225" t="str">
        <f ca="1">IF(A9="","",'CSV-ZnSiz'!B9)</f>
        <v>2,</v>
      </c>
      <c r="D9" s="225" t="str">
        <f t="shared" ca="1" si="5"/>
        <v>ON ALWAYS,</v>
      </c>
      <c r="E9" s="225" t="str">
        <f ca="1">IF(A9="","",IF('$Data1'!AH11="W/occ","Watts/Person",IF('$Data1'!AH11="W/m2","Watts/Area",IF('$Data1'!AH11="W","LightingLevel","")))&amp;",")</f>
        <v>,</v>
      </c>
      <c r="F9" s="225" t="str">
        <f ca="1">IF(A9="","",IF('$Data1'!AH11="W",'$Data1'!AG11,"")&amp;",")</f>
        <v>,</v>
      </c>
      <c r="G9" s="225" t="str">
        <f ca="1">IF(A9="","",IF('$Data1'!AH11="W/m2",'$Data1'!AG11,"")&amp;",")</f>
        <v>,</v>
      </c>
      <c r="H9" s="225" t="str">
        <f ca="1">IF(A9="","",IF('$Data1'!AH11="W/occ",'$Data1'!AG11,"")&amp;",")</f>
        <v>,</v>
      </c>
      <c r="I9" s="225" t="str">
        <f t="shared" ca="1" si="1"/>
        <v>0,</v>
      </c>
      <c r="J9" s="225" t="str">
        <f t="shared" ca="1" si="1"/>
        <v>0,</v>
      </c>
      <c r="K9" s="225" t="str">
        <f t="shared" ca="1" si="2"/>
        <v>0.8,</v>
      </c>
      <c r="L9" s="225" t="str">
        <f t="shared" ca="1" si="3"/>
        <v>0,</v>
      </c>
      <c r="M9" s="225" t="str">
        <f t="shared" ca="1" si="6"/>
        <v>Task Lights;</v>
      </c>
      <c r="N9" s="193"/>
      <c r="O9" s="228"/>
    </row>
    <row r="10" spans="1:16" ht="15">
      <c r="A10" s="225" t="str">
        <f ca="1">IF('$Data1'!E12="","",IF('$Data1'!AJ12="","!","Lights,"))</f>
        <v>!</v>
      </c>
      <c r="B10" s="225" t="str">
        <f ca="1">IF($A10="","",IF($A10="!","NO TSK LGTS FOR",'$Data1'!E12&amp;"-TskLgt,"))</f>
        <v>NO TSK LGTS FOR</v>
      </c>
      <c r="C10" s="225" t="str">
        <f ca="1">IF(A10="","",'CSV-ZnSiz'!B10)</f>
        <v>1,</v>
      </c>
      <c r="D10" s="225" t="str">
        <f t="shared" ca="1" si="5"/>
        <v>ON ALWAYS,</v>
      </c>
      <c r="E10" s="225" t="str">
        <f ca="1">IF(A10="","",IF('$Data1'!AH12="W/occ","Watts/Person",IF('$Data1'!AH12="W/m2","Watts/Area",IF('$Data1'!AH12="W","LightingLevel","")))&amp;",")</f>
        <v>,</v>
      </c>
      <c r="F10" s="225" t="str">
        <f ca="1">IF(A10="","",IF('$Data1'!AH12="W",'$Data1'!AG12,"")&amp;",")</f>
        <v>,</v>
      </c>
      <c r="G10" s="225" t="str">
        <f ca="1">IF(A10="","",IF('$Data1'!AH12="W/m2",'$Data1'!AG12,"")&amp;",")</f>
        <v>,</v>
      </c>
      <c r="H10" s="225" t="str">
        <f ca="1">IF(A10="","",IF('$Data1'!AH12="W/occ",'$Data1'!AG12,"")&amp;",")</f>
        <v>,</v>
      </c>
      <c r="I10" s="225" t="str">
        <f t="shared" ca="1" si="1"/>
        <v>0,</v>
      </c>
      <c r="J10" s="225" t="str">
        <f t="shared" ca="1" si="1"/>
        <v>0,</v>
      </c>
      <c r="K10" s="225" t="str">
        <f t="shared" ca="1" si="2"/>
        <v>0.8,</v>
      </c>
      <c r="L10" s="225" t="str">
        <f t="shared" ca="1" si="3"/>
        <v>0,</v>
      </c>
      <c r="M10" s="225" t="str">
        <f t="shared" ca="1" si="6"/>
        <v>Task Lights;</v>
      </c>
      <c r="N10" s="193"/>
      <c r="O10" s="228"/>
    </row>
    <row r="11" spans="1:16" ht="15">
      <c r="A11" s="225" t="str">
        <f ca="1">IF('$Data1'!E13="","",IF('$Data1'!AJ13="","!","Lights,"))</f>
        <v>!</v>
      </c>
      <c r="B11" s="225" t="str">
        <f ca="1">IF($A11="","",IF($A11="!","NO TSK LGTS FOR",'$Data1'!E13&amp;"-TskLgt,"))</f>
        <v>NO TSK LGTS FOR</v>
      </c>
      <c r="C11" s="225" t="str">
        <f ca="1">IF(A11="","",'CSV-ZnSiz'!B11)</f>
        <v>1,</v>
      </c>
      <c r="D11" s="225" t="str">
        <f t="shared" ca="1" si="5"/>
        <v>ON ALWAYS,</v>
      </c>
      <c r="E11" s="225" t="str">
        <f ca="1">IF(A11="","",IF('$Data1'!AH13="W/occ","Watts/Person",IF('$Data1'!AH13="W/m2","Watts/Area",IF('$Data1'!AH13="W","LightingLevel","")))&amp;",")</f>
        <v>,</v>
      </c>
      <c r="F11" s="225" t="str">
        <f ca="1">IF(A11="","",IF('$Data1'!AH13="W",'$Data1'!AG13,"")&amp;",")</f>
        <v>,</v>
      </c>
      <c r="G11" s="225" t="str">
        <f ca="1">IF(A11="","",IF('$Data1'!AH13="W/m2",'$Data1'!AG13,"")&amp;",")</f>
        <v>,</v>
      </c>
      <c r="H11" s="225" t="str">
        <f ca="1">IF(A11="","",IF('$Data1'!AH13="W/occ",'$Data1'!AG13,"")&amp;",")</f>
        <v>,</v>
      </c>
      <c r="I11" s="225" t="str">
        <f t="shared" ca="1" si="1"/>
        <v>0,</v>
      </c>
      <c r="J11" s="225" t="str">
        <f t="shared" ca="1" si="1"/>
        <v>0,</v>
      </c>
      <c r="K11" s="225" t="str">
        <f t="shared" ca="1" si="2"/>
        <v>0.8,</v>
      </c>
      <c r="L11" s="225" t="str">
        <f t="shared" ca="1" si="3"/>
        <v>0,</v>
      </c>
      <c r="M11" s="225" t="str">
        <f t="shared" ca="1" si="6"/>
        <v>Task Lights;</v>
      </c>
      <c r="N11" s="193"/>
      <c r="O11" s="228"/>
    </row>
    <row r="12" spans="1:16" ht="15">
      <c r="A12" s="225" t="str">
        <f ca="1">IF('$Data1'!E14="","",IF('$Data1'!AJ14="","!","Lights,"))</f>
        <v>!</v>
      </c>
      <c r="B12" s="225" t="str">
        <f ca="1">IF($A12="","",IF($A12="!","NO TSK LGTS FOR",'$Data1'!E14&amp;"-TskLgt,"))</f>
        <v>NO TSK LGTS FOR</v>
      </c>
      <c r="C12" s="225" t="str">
        <f ca="1">IF(A12="","",'CSV-ZnSiz'!B12)</f>
        <v>1,</v>
      </c>
      <c r="D12" s="225" t="str">
        <f t="shared" ca="1" si="5"/>
        <v>ON ALWAYS,</v>
      </c>
      <c r="E12" s="225" t="str">
        <f ca="1">IF(A12="","",IF('$Data1'!AH14="W/occ","Watts/Person",IF('$Data1'!AH14="W/m2","Watts/Area",IF('$Data1'!AH14="W","LightingLevel","")))&amp;",")</f>
        <v>,</v>
      </c>
      <c r="F12" s="225" t="str">
        <f ca="1">IF(A12="","",IF('$Data1'!AH14="W",'$Data1'!AG14,"")&amp;",")</f>
        <v>,</v>
      </c>
      <c r="G12" s="225" t="str">
        <f ca="1">IF(A12="","",IF('$Data1'!AH14="W/m2",'$Data1'!AG14,"")&amp;",")</f>
        <v>,</v>
      </c>
      <c r="H12" s="225" t="str">
        <f ca="1">IF(A12="","",IF('$Data1'!AH14="W/occ",'$Data1'!AG14,"")&amp;",")</f>
        <v>,</v>
      </c>
      <c r="I12" s="225" t="str">
        <f t="shared" ca="1" si="1"/>
        <v>0,</v>
      </c>
      <c r="J12" s="225" t="str">
        <f t="shared" ca="1" si="1"/>
        <v>0,</v>
      </c>
      <c r="K12" s="225" t="str">
        <f t="shared" ca="1" si="2"/>
        <v>0.8,</v>
      </c>
      <c r="L12" s="225" t="str">
        <f t="shared" ca="1" si="3"/>
        <v>0,</v>
      </c>
      <c r="M12" s="225" t="str">
        <f t="shared" ca="1" si="6"/>
        <v>Task Lights;</v>
      </c>
      <c r="N12" s="193"/>
      <c r="O12" s="228"/>
    </row>
    <row r="13" spans="1:16" ht="15">
      <c r="A13" s="225" t="str">
        <f ca="1">IF('$Data1'!E15="","",IF('$Data1'!AJ15="","!","Lights,"))</f>
        <v>!</v>
      </c>
      <c r="B13" s="225" t="str">
        <f ca="1">IF($A13="","",IF($A13="!","NO TSK LGTS FOR",'$Data1'!E15&amp;"-TskLgt,"))</f>
        <v>NO TSK LGTS FOR</v>
      </c>
      <c r="C13" s="225" t="str">
        <f ca="1">IF(A13="","",'CSV-ZnSiz'!B13)</f>
        <v>1,</v>
      </c>
      <c r="D13" s="225" t="str">
        <f t="shared" ca="1" si="5"/>
        <v>ON ALWAYS,</v>
      </c>
      <c r="E13" s="225" t="str">
        <f ca="1">IF(A13="","",IF('$Data1'!AH15="W/occ","Watts/Person",IF('$Data1'!AH15="W/m2","Watts/Area",IF('$Data1'!AH15="W","LightingLevel","")))&amp;",")</f>
        <v>,</v>
      </c>
      <c r="F13" s="225" t="str">
        <f ca="1">IF(A13="","",IF('$Data1'!AH15="W",'$Data1'!AG15,"")&amp;",")</f>
        <v>,</v>
      </c>
      <c r="G13" s="225" t="str">
        <f ca="1">IF(A13="","",IF('$Data1'!AH15="W/m2",'$Data1'!AG15,"")&amp;",")</f>
        <v>,</v>
      </c>
      <c r="H13" s="225" t="str">
        <f ca="1">IF(A13="","",IF('$Data1'!AH15="W/occ",'$Data1'!AG15,"")&amp;",")</f>
        <v>,</v>
      </c>
      <c r="I13" s="225" t="str">
        <f t="shared" ca="1" si="1"/>
        <v>0,</v>
      </c>
      <c r="J13" s="225" t="str">
        <f t="shared" ca="1" si="1"/>
        <v>0,</v>
      </c>
      <c r="K13" s="225" t="str">
        <f t="shared" ca="1" si="2"/>
        <v>0.8,</v>
      </c>
      <c r="L13" s="225" t="str">
        <f t="shared" ca="1" si="3"/>
        <v>0,</v>
      </c>
      <c r="M13" s="225" t="str">
        <f t="shared" ca="1" si="6"/>
        <v>Task Lights;</v>
      </c>
      <c r="N13" s="193"/>
      <c r="O13" s="232"/>
      <c r="P13" s="233"/>
    </row>
    <row r="14" spans="1:16" ht="15">
      <c r="A14" s="225" t="str">
        <f ca="1">IF('$Data1'!E16="","",IF('$Data1'!AJ16="","!","Lights,"))</f>
        <v>!</v>
      </c>
      <c r="B14" s="225" t="str">
        <f ca="1">IF($A14="","",IF($A14="!","NO TSK LGTS FOR",'$Data1'!E16&amp;"-TskLgt,"))</f>
        <v>NO TSK LGTS FOR</v>
      </c>
      <c r="C14" s="225" t="str">
        <f ca="1">IF(A14="","",'CSV-ZnSiz'!B14)</f>
        <v>1,</v>
      </c>
      <c r="D14" s="225" t="str">
        <f t="shared" ca="1" si="5"/>
        <v>ON ALWAYS,</v>
      </c>
      <c r="E14" s="225" t="str">
        <f ca="1">IF(A14="","",IF('$Data1'!AH16="W/occ","Watts/Person",IF('$Data1'!AH16="W/m2","Watts/Area",IF('$Data1'!AH16="W","LightingLevel","")))&amp;",")</f>
        <v>,</v>
      </c>
      <c r="F14" s="225" t="str">
        <f ca="1">IF(A14="","",IF('$Data1'!AH16="W",'$Data1'!AG16,"")&amp;",")</f>
        <v>,</v>
      </c>
      <c r="G14" s="225" t="str">
        <f ca="1">IF(A14="","",IF('$Data1'!AH16="W/m2",'$Data1'!AG16,"")&amp;",")</f>
        <v>,</v>
      </c>
      <c r="H14" s="225" t="str">
        <f ca="1">IF(A14="","",IF('$Data1'!AH16="W/occ",'$Data1'!AG16,"")&amp;",")</f>
        <v>,</v>
      </c>
      <c r="I14" s="225" t="str">
        <f t="shared" ca="1" si="1"/>
        <v>0,</v>
      </c>
      <c r="J14" s="225" t="str">
        <f t="shared" ca="1" si="1"/>
        <v>0,</v>
      </c>
      <c r="K14" s="225" t="str">
        <f t="shared" ca="1" si="2"/>
        <v>0.8,</v>
      </c>
      <c r="L14" s="225" t="str">
        <f t="shared" ca="1" si="3"/>
        <v>0,</v>
      </c>
      <c r="M14" s="225" t="str">
        <f t="shared" ca="1" si="6"/>
        <v>Task Lights;</v>
      </c>
      <c r="N14" s="193"/>
      <c r="O14" s="228"/>
    </row>
    <row r="15" spans="1:16" ht="15">
      <c r="A15" s="225" t="str">
        <f ca="1">IF('$Data1'!E17="","",IF('$Data1'!AJ17="","!","Lights,"))</f>
        <v>!</v>
      </c>
      <c r="B15" s="225" t="str">
        <f ca="1">IF($A15="","",IF($A15="!","NO TSK LGTS FOR",'$Data1'!E17&amp;"-TskLgt,"))</f>
        <v>NO TSK LGTS FOR</v>
      </c>
      <c r="C15" s="225" t="str">
        <f ca="1">IF(A15="","",'CSV-ZnSiz'!B15)</f>
        <v>1,</v>
      </c>
      <c r="D15" s="225" t="str">
        <f t="shared" ca="1" si="5"/>
        <v>ON ALWAYS,</v>
      </c>
      <c r="E15" s="225" t="str">
        <f ca="1">IF(A15="","",IF('$Data1'!AH17="W/occ","Watts/Person",IF('$Data1'!AH17="W/m2","Watts/Area",IF('$Data1'!AH17="W","LightingLevel","")))&amp;",")</f>
        <v>,</v>
      </c>
      <c r="F15" s="225" t="str">
        <f ca="1">IF(A15="","",IF('$Data1'!AH17="W",'$Data1'!AG17,"")&amp;",")</f>
        <v>,</v>
      </c>
      <c r="G15" s="225" t="str">
        <f ca="1">IF(A15="","",IF('$Data1'!AH17="W/m2",'$Data1'!AG17,"")&amp;",")</f>
        <v>,</v>
      </c>
      <c r="H15" s="225" t="str">
        <f ca="1">IF(A15="","",IF('$Data1'!AH17="W/occ",'$Data1'!AG17,"")&amp;",")</f>
        <v>,</v>
      </c>
      <c r="I15" s="225" t="str">
        <f t="shared" ca="1" si="1"/>
        <v>0,</v>
      </c>
      <c r="J15" s="225" t="str">
        <f t="shared" ca="1" si="1"/>
        <v>0,</v>
      </c>
      <c r="K15" s="225" t="str">
        <f t="shared" ca="1" si="2"/>
        <v>0.8,</v>
      </c>
      <c r="L15" s="225" t="str">
        <f t="shared" ca="1" si="3"/>
        <v>0,</v>
      </c>
      <c r="M15" s="225" t="str">
        <f t="shared" ca="1" si="6"/>
        <v>Task Lights;</v>
      </c>
      <c r="N15" s="193"/>
      <c r="O15" s="228"/>
    </row>
    <row r="16" spans="1:16" ht="15">
      <c r="A16" s="225" t="str">
        <f ca="1">IF('$Data1'!E18="","",IF('$Data1'!AJ18="","!","Lights,"))</f>
        <v>!</v>
      </c>
      <c r="B16" s="225" t="str">
        <f ca="1">IF($A16="","",IF($A16="!","NO TSK LGTS FOR",'$Data1'!E18&amp;"-TskLgt,"))</f>
        <v>NO TSK LGTS FOR</v>
      </c>
      <c r="C16" s="225" t="str">
        <f ca="1">IF(A16="","",'CSV-ZnSiz'!B16)</f>
        <v>1,</v>
      </c>
      <c r="D16" s="225" t="str">
        <f t="shared" ca="1" si="5"/>
        <v>ON ALWAYS,</v>
      </c>
      <c r="E16" s="225" t="str">
        <f ca="1">IF(A16="","",IF('$Data1'!AH18="W/occ","Watts/Person",IF('$Data1'!AH18="W/m2","Watts/Area",IF('$Data1'!AH18="W","LightingLevel","")))&amp;",")</f>
        <v>,</v>
      </c>
      <c r="F16" s="225" t="str">
        <f ca="1">IF(A16="","",IF('$Data1'!AH18="W",'$Data1'!AG18,"")&amp;",")</f>
        <v>,</v>
      </c>
      <c r="G16" s="225" t="str">
        <f ca="1">IF(A16="","",IF('$Data1'!AH18="W/m2",'$Data1'!AG18,"")&amp;",")</f>
        <v>,</v>
      </c>
      <c r="H16" s="225" t="str">
        <f ca="1">IF(A16="","",IF('$Data1'!AH18="W/occ",'$Data1'!AG18,"")&amp;",")</f>
        <v>,</v>
      </c>
      <c r="I16" s="225" t="str">
        <f t="shared" ca="1" si="1"/>
        <v>0,</v>
      </c>
      <c r="J16" s="225" t="str">
        <f t="shared" ca="1" si="1"/>
        <v>0,</v>
      </c>
      <c r="K16" s="225" t="str">
        <f t="shared" ca="1" si="2"/>
        <v>0.8,</v>
      </c>
      <c r="L16" s="225" t="str">
        <f t="shared" ca="1" si="3"/>
        <v>0,</v>
      </c>
      <c r="M16" s="225" t="str">
        <f t="shared" ca="1" si="6"/>
        <v>Task Lights;</v>
      </c>
      <c r="N16" s="193"/>
      <c r="O16" s="228"/>
    </row>
    <row r="17" spans="1:15" ht="15">
      <c r="A17" s="225" t="str">
        <f ca="1">IF('$Data1'!E19="","",IF('$Data1'!AJ19="","!","Lights,"))</f>
        <v>!</v>
      </c>
      <c r="B17" s="225" t="str">
        <f ca="1">IF($A17="","",IF($A17="!","NO TSK LGTS FOR",'$Data1'!E19&amp;"-TskLgt,"))</f>
        <v>NO TSK LGTS FOR</v>
      </c>
      <c r="C17" s="225" t="str">
        <f ca="1">IF(A17="","",'CSV-ZnSiz'!B17)</f>
        <v>1,</v>
      </c>
      <c r="D17" s="225" t="str">
        <f t="shared" ca="1" si="5"/>
        <v>ON ALWAYS,</v>
      </c>
      <c r="E17" s="225" t="str">
        <f ca="1">IF(A17="","",IF('$Data1'!AH19="W/occ","Watts/Person",IF('$Data1'!AH19="W/m2","Watts/Area",IF('$Data1'!AH19="W","LightingLevel","")))&amp;",")</f>
        <v>,</v>
      </c>
      <c r="F17" s="225" t="str">
        <f ca="1">IF(A17="","",IF('$Data1'!AH19="W",'$Data1'!AG19,"")&amp;",")</f>
        <v>,</v>
      </c>
      <c r="G17" s="225" t="str">
        <f ca="1">IF(A17="","",IF('$Data1'!AH19="W/m2",'$Data1'!AG19,"")&amp;",")</f>
        <v>,</v>
      </c>
      <c r="H17" s="225" t="str">
        <f ca="1">IF(A17="","",IF('$Data1'!AH19="W/occ",'$Data1'!AG19,"")&amp;",")</f>
        <v>,</v>
      </c>
      <c r="I17" s="225" t="str">
        <f t="shared" ca="1" si="1"/>
        <v>0,</v>
      </c>
      <c r="J17" s="225" t="str">
        <f t="shared" ca="1" si="1"/>
        <v>0,</v>
      </c>
      <c r="K17" s="225" t="str">
        <f t="shared" ca="1" si="2"/>
        <v>0.8,</v>
      </c>
      <c r="L17" s="225" t="str">
        <f t="shared" ca="1" si="3"/>
        <v>0,</v>
      </c>
      <c r="M17" s="225" t="str">
        <f t="shared" ca="1" si="6"/>
        <v>Task Lights;</v>
      </c>
      <c r="N17" s="193"/>
      <c r="O17" s="228"/>
    </row>
    <row r="18" spans="1:15" ht="15">
      <c r="A18" s="225" t="str">
        <f ca="1">IF('$Data1'!E20="","",IF('$Data1'!AJ20="","!","Lights,"))</f>
        <v>!</v>
      </c>
      <c r="B18" s="225" t="str">
        <f ca="1">IF($A18="","",IF($A18="!","NO TSK LGTS FOR",'$Data1'!E20&amp;"-TskLgt,"))</f>
        <v>NO TSK LGTS FOR</v>
      </c>
      <c r="C18" s="225" t="str">
        <f ca="1">IF(A18="","",'CSV-ZnSiz'!B18)</f>
        <v>1,</v>
      </c>
      <c r="D18" s="225" t="str">
        <f t="shared" ca="1" si="5"/>
        <v>ON ALWAYS,</v>
      </c>
      <c r="E18" s="225" t="str">
        <f ca="1">IF(A18="","",IF('$Data1'!AH20="W/occ","Watts/Person",IF('$Data1'!AH20="W/m2","Watts/Area",IF('$Data1'!AH20="W","LightingLevel","")))&amp;",")</f>
        <v>,</v>
      </c>
      <c r="F18" s="225" t="str">
        <f ca="1">IF(A18="","",IF('$Data1'!AH20="W",'$Data1'!AG20,"")&amp;",")</f>
        <v>,</v>
      </c>
      <c r="G18" s="225" t="str">
        <f ca="1">IF(A18="","",IF('$Data1'!AH20="W/m2",'$Data1'!AG20,"")&amp;",")</f>
        <v>,</v>
      </c>
      <c r="H18" s="225" t="str">
        <f ca="1">IF(A18="","",IF('$Data1'!AH20="W/occ",'$Data1'!AG20,"")&amp;",")</f>
        <v>,</v>
      </c>
      <c r="I18" s="225" t="str">
        <f t="shared" ca="1" si="1"/>
        <v>0,</v>
      </c>
      <c r="J18" s="225" t="str">
        <f t="shared" ca="1" si="1"/>
        <v>0,</v>
      </c>
      <c r="K18" s="225" t="str">
        <f t="shared" ca="1" si="2"/>
        <v>0.8,</v>
      </c>
      <c r="L18" s="225" t="str">
        <f t="shared" ca="1" si="3"/>
        <v>0,</v>
      </c>
      <c r="M18" s="225" t="str">
        <f t="shared" ca="1" si="6"/>
        <v>Task Lights;</v>
      </c>
      <c r="N18" s="193"/>
      <c r="O18" s="228"/>
    </row>
    <row r="19" spans="1:15" ht="15">
      <c r="A19" s="225" t="str">
        <f ca="1">IF('$Data1'!E21="","",IF('$Data1'!AJ21="","!","Lights,"))</f>
        <v>!</v>
      </c>
      <c r="B19" s="225" t="str">
        <f ca="1">IF($A19="","",IF($A19="!","NO TSK LGTS FOR",'$Data1'!E21&amp;"-TskLgt,"))</f>
        <v>NO TSK LGTS FOR</v>
      </c>
      <c r="C19" s="225" t="str">
        <f ca="1">IF(A19="","",'CSV-ZnSiz'!B19)</f>
        <v>1,</v>
      </c>
      <c r="D19" s="225" t="str">
        <f t="shared" ca="1" si="5"/>
        <v>ON ALWAYS,</v>
      </c>
      <c r="E19" s="225" t="str">
        <f ca="1">IF(A19="","",IF('$Data1'!AH21="W/occ","Watts/Person",IF('$Data1'!AH21="W/m2","Watts/Area",IF('$Data1'!AH21="W","LightingLevel","")))&amp;",")</f>
        <v>,</v>
      </c>
      <c r="F19" s="225" t="str">
        <f ca="1">IF(A19="","",IF('$Data1'!AH21="W",'$Data1'!AG21,"")&amp;",")</f>
        <v>,</v>
      </c>
      <c r="G19" s="225" t="str">
        <f ca="1">IF(A19="","",IF('$Data1'!AH21="W/m2",'$Data1'!AG21,"")&amp;",")</f>
        <v>,</v>
      </c>
      <c r="H19" s="225" t="str">
        <f ca="1">IF(A19="","",IF('$Data1'!AH21="W/occ",'$Data1'!AG21,"")&amp;",")</f>
        <v>,</v>
      </c>
      <c r="I19" s="225" t="str">
        <f t="shared" ca="1" si="1"/>
        <v>0,</v>
      </c>
      <c r="J19" s="225" t="str">
        <f t="shared" ca="1" si="1"/>
        <v>0,</v>
      </c>
      <c r="K19" s="225" t="str">
        <f t="shared" ca="1" si="2"/>
        <v>0.8,</v>
      </c>
      <c r="L19" s="225" t="str">
        <f t="shared" ca="1" si="3"/>
        <v>0,</v>
      </c>
      <c r="M19" s="225" t="str">
        <f t="shared" ca="1" si="6"/>
        <v>Task Lights;</v>
      </c>
      <c r="N19" s="193"/>
      <c r="O19" s="228"/>
    </row>
    <row r="20" spans="1:15" ht="15">
      <c r="A20" s="225" t="str">
        <f ca="1">IF('$Data1'!E22="","",IF('$Data1'!AJ22="","!","Lights,"))</f>
        <v>!</v>
      </c>
      <c r="B20" s="225" t="str">
        <f ca="1">IF($A20="","",IF($A20="!","NO TSK LGTS FOR",'$Data1'!E22&amp;"-TskLgt,"))</f>
        <v>NO TSK LGTS FOR</v>
      </c>
      <c r="C20" s="225" t="str">
        <f ca="1">IF(A20="","",'CSV-ZnSiz'!B20)</f>
        <v>1,</v>
      </c>
      <c r="D20" s="225" t="str">
        <f t="shared" ca="1" si="5"/>
        <v>ON ALWAYS,</v>
      </c>
      <c r="E20" s="225" t="str">
        <f ca="1">IF(A20="","",IF('$Data1'!AH22="W/occ","Watts/Person",IF('$Data1'!AH22="W/m2","Watts/Area",IF('$Data1'!AH22="W","LightingLevel","")))&amp;",")</f>
        <v>,</v>
      </c>
      <c r="F20" s="225" t="str">
        <f ca="1">IF(A20="","",IF('$Data1'!AH22="W",'$Data1'!AG22,"")&amp;",")</f>
        <v>,</v>
      </c>
      <c r="G20" s="225" t="str">
        <f ca="1">IF(A20="","",IF('$Data1'!AH22="W/m2",'$Data1'!AG22,"")&amp;",")</f>
        <v>,</v>
      </c>
      <c r="H20" s="225" t="str">
        <f ca="1">IF(A20="","",IF('$Data1'!AH22="W/occ",'$Data1'!AG22,"")&amp;",")</f>
        <v>,</v>
      </c>
      <c r="I20" s="225" t="str">
        <f t="shared" ca="1" si="1"/>
        <v>0,</v>
      </c>
      <c r="J20" s="225" t="str">
        <f t="shared" ca="1" si="1"/>
        <v>0,</v>
      </c>
      <c r="K20" s="225" t="str">
        <f t="shared" ca="1" si="2"/>
        <v>0.8,</v>
      </c>
      <c r="L20" s="225" t="str">
        <f t="shared" ca="1" si="3"/>
        <v>0,</v>
      </c>
      <c r="M20" s="225" t="str">
        <f t="shared" ca="1" si="6"/>
        <v>Task Lights;</v>
      </c>
      <c r="N20" s="193"/>
      <c r="O20" s="228"/>
    </row>
    <row r="21" spans="1:15" ht="15">
      <c r="A21" s="225" t="str">
        <f ca="1">IF('$Data1'!E23="","",IF('$Data1'!AJ23="","!","Lights,"))</f>
        <v>!</v>
      </c>
      <c r="B21" s="225" t="str">
        <f ca="1">IF($A21="","",IF($A21="!","NO TSK LGTS FOR",'$Data1'!E23&amp;"-TskLgt,"))</f>
        <v>NO TSK LGTS FOR</v>
      </c>
      <c r="C21" s="225" t="str">
        <f ca="1">IF(A21="","",'CSV-ZnSiz'!B21)</f>
        <v>1,</v>
      </c>
      <c r="D21" s="225" t="str">
        <f t="shared" ca="1" si="5"/>
        <v>ON ALWAYS,</v>
      </c>
      <c r="E21" s="225" t="str">
        <f ca="1">IF(A21="","",IF('$Data1'!AH23="W/occ","Watts/Person",IF('$Data1'!AH23="W/m2","Watts/Area",IF('$Data1'!AH23="W","LightingLevel","")))&amp;",")</f>
        <v>,</v>
      </c>
      <c r="F21" s="225" t="str">
        <f ca="1">IF(A21="","",IF('$Data1'!AH23="W",'$Data1'!AG23,"")&amp;",")</f>
        <v>,</v>
      </c>
      <c r="G21" s="225" t="str">
        <f ca="1">IF(A21="","",IF('$Data1'!AH23="W/m2",'$Data1'!AG23,"")&amp;",")</f>
        <v>,</v>
      </c>
      <c r="H21" s="225" t="str">
        <f ca="1">IF(A21="","",IF('$Data1'!AH23="W/occ",'$Data1'!AG23,"")&amp;",")</f>
        <v>,</v>
      </c>
      <c r="I21" s="225" t="str">
        <f t="shared" ca="1" si="1"/>
        <v>0,</v>
      </c>
      <c r="J21" s="225" t="str">
        <f t="shared" ca="1" si="1"/>
        <v>0,</v>
      </c>
      <c r="K21" s="225" t="str">
        <f t="shared" ca="1" si="2"/>
        <v>0.8,</v>
      </c>
      <c r="L21" s="225" t="str">
        <f t="shared" ca="1" si="3"/>
        <v>0,</v>
      </c>
      <c r="M21" s="225" t="str">
        <f t="shared" ca="1" si="6"/>
        <v>Task Lights;</v>
      </c>
      <c r="N21" s="193"/>
      <c r="O21" s="228"/>
    </row>
    <row r="22" spans="1:15" ht="15">
      <c r="A22" s="225" t="e">
        <f ca="1">IF('$Data1'!E24="","",IF('$Data1'!AJ24="","!","Lights,"))</f>
        <v>#N/A</v>
      </c>
      <c r="B22" s="225" t="e">
        <f ca="1">IF($A22="","",IF($A22="!","NO TSK LGTS FOR",'$Data1'!E24&amp;"-TskLgt,"))</f>
        <v>#N/A</v>
      </c>
      <c r="C22" s="225" t="e">
        <f ca="1">IF(A22="","",'CSV-ZnSiz'!B22)</f>
        <v>#N/A</v>
      </c>
      <c r="D22" s="225" t="e">
        <f t="shared" ca="1" si="5"/>
        <v>#N/A</v>
      </c>
      <c r="E22" s="225" t="e">
        <f ca="1">IF(A22="","",IF('$Data1'!AH24="W/occ","Watts/Person",IF('$Data1'!AH24="W/m2","Watts/Area",IF('$Data1'!AH24="W","LightingLevel","")))&amp;",")</f>
        <v>#N/A</v>
      </c>
      <c r="F22" s="225" t="e">
        <f ca="1">IF(A22="","",IF('$Data1'!AH24="W",'$Data1'!AG24,"")&amp;",")</f>
        <v>#N/A</v>
      </c>
      <c r="G22" s="225" t="e">
        <f ca="1">IF(A22="","",IF('$Data1'!AH24="W/m2",'$Data1'!AG24,"")&amp;",")</f>
        <v>#N/A</v>
      </c>
      <c r="H22" s="225" t="e">
        <f ca="1">IF(A22="","",IF('$Data1'!AH24="W/occ",'$Data1'!AG24,"")&amp;",")</f>
        <v>#N/A</v>
      </c>
      <c r="I22" s="225" t="e">
        <f t="shared" ca="1" si="1"/>
        <v>#N/A</v>
      </c>
      <c r="J22" s="225" t="e">
        <f t="shared" ca="1" si="1"/>
        <v>#N/A</v>
      </c>
      <c r="K22" s="225" t="e">
        <f t="shared" ca="1" si="2"/>
        <v>#N/A</v>
      </c>
      <c r="L22" s="225" t="e">
        <f t="shared" ca="1" si="3"/>
        <v>#N/A</v>
      </c>
      <c r="M22" s="225" t="e">
        <f t="shared" ca="1" si="6"/>
        <v>#N/A</v>
      </c>
      <c r="N22" s="193"/>
      <c r="O22" s="228"/>
    </row>
    <row r="23" spans="1:15" ht="15">
      <c r="A23" s="225" t="str">
        <f ca="1">IF('$Data1'!E25="","",IF('$Data1'!AJ25="","!","Lights,"))</f>
        <v>!</v>
      </c>
      <c r="B23" s="225" t="str">
        <f ca="1">IF($A23="","",IF($A23="!","NO TSK LGTS FOR",'$Data1'!E25&amp;"-TskLgt,"))</f>
        <v>NO TSK LGTS FOR</v>
      </c>
      <c r="C23" s="225" t="str">
        <f ca="1">IF(A23="","",'CSV-ZnSiz'!B23)</f>
        <v>1,</v>
      </c>
      <c r="D23" s="225" t="str">
        <f t="shared" ca="1" si="5"/>
        <v>ON ALWAYS,</v>
      </c>
      <c r="E23" s="225" t="str">
        <f ca="1">IF(A23="","",IF('$Data1'!AH25="W/occ","Watts/Person",IF('$Data1'!AH25="W/m2","Watts/Area",IF('$Data1'!AH25="W","LightingLevel","")))&amp;",")</f>
        <v>,</v>
      </c>
      <c r="F23" s="225" t="str">
        <f ca="1">IF(A23="","",IF('$Data1'!AH25="W",'$Data1'!AG25,"")&amp;",")</f>
        <v>,</v>
      </c>
      <c r="G23" s="225" t="str">
        <f ca="1">IF(A23="","",IF('$Data1'!AH25="W/m2",'$Data1'!AG25,"")&amp;",")</f>
        <v>,</v>
      </c>
      <c r="H23" s="225" t="str">
        <f ca="1">IF(A23="","",IF('$Data1'!AH25="W/occ",'$Data1'!AG25,"")&amp;",")</f>
        <v>,</v>
      </c>
      <c r="I23" s="225" t="str">
        <f t="shared" ca="1" si="1"/>
        <v>0,</v>
      </c>
      <c r="J23" s="225" t="str">
        <f t="shared" ca="1" si="1"/>
        <v>0,</v>
      </c>
      <c r="K23" s="225" t="str">
        <f t="shared" ca="1" si="2"/>
        <v>0.8,</v>
      </c>
      <c r="L23" s="225" t="str">
        <f t="shared" ca="1" si="3"/>
        <v>0,</v>
      </c>
      <c r="M23" s="225" t="str">
        <f t="shared" ca="1" si="6"/>
        <v>Task Lights;</v>
      </c>
      <c r="N23" s="193"/>
      <c r="O23" s="228"/>
    </row>
    <row r="24" spans="1:15" ht="15">
      <c r="A24" s="225" t="str">
        <f ca="1">IF('$Data1'!E26="","",IF('$Data1'!AJ26="","!","Lights,"))</f>
        <v>!</v>
      </c>
      <c r="B24" s="225" t="str">
        <f ca="1">IF($A24="","",IF($A24="!","NO TSK LGTS FOR",'$Data1'!E26&amp;"-TskLgt,"))</f>
        <v>NO TSK LGTS FOR</v>
      </c>
      <c r="C24" s="225" t="str">
        <f ca="1">IF(A24="","",'CSV-ZnSiz'!B24)</f>
        <v>1,</v>
      </c>
      <c r="D24" s="225" t="str">
        <f t="shared" ca="1" si="5"/>
        <v>ON ALWAYS,</v>
      </c>
      <c r="E24" s="225" t="str">
        <f ca="1">IF(A24="","",IF('$Data1'!AH26="W/occ","Watts/Person",IF('$Data1'!AH26="W/m2","Watts/Area",IF('$Data1'!AH26="W","LightingLevel","")))&amp;",")</f>
        <v>,</v>
      </c>
      <c r="F24" s="225" t="str">
        <f ca="1">IF(A24="","",IF('$Data1'!AH26="W",'$Data1'!AG26,"")&amp;",")</f>
        <v>,</v>
      </c>
      <c r="G24" s="225" t="str">
        <f ca="1">IF(A24="","",IF('$Data1'!AH26="W/m2",'$Data1'!AG26,"")&amp;",")</f>
        <v>,</v>
      </c>
      <c r="H24" s="225" t="str">
        <f ca="1">IF(A24="","",IF('$Data1'!AH26="W/occ",'$Data1'!AG26,"")&amp;",")</f>
        <v>,</v>
      </c>
      <c r="I24" s="225" t="str">
        <f t="shared" ca="1" si="1"/>
        <v>0,</v>
      </c>
      <c r="J24" s="225" t="str">
        <f t="shared" ca="1" si="1"/>
        <v>0,</v>
      </c>
      <c r="K24" s="225" t="str">
        <f t="shared" ca="1" si="2"/>
        <v>0.8,</v>
      </c>
      <c r="L24" s="225" t="str">
        <f t="shared" ca="1" si="3"/>
        <v>0,</v>
      </c>
      <c r="M24" s="225" t="str">
        <f t="shared" ca="1" si="6"/>
        <v>Task Lights;</v>
      </c>
      <c r="N24" s="193"/>
      <c r="O24" s="228"/>
    </row>
    <row r="25" spans="1:15" ht="15">
      <c r="A25" s="225" t="str">
        <f ca="1">IF('$Data1'!E27="","",IF('$Data1'!AJ27="","!","Lights,"))</f>
        <v>!</v>
      </c>
      <c r="B25" s="225" t="str">
        <f ca="1">IF($A25="","",IF($A25="!","NO TSK LGTS FOR",'$Data1'!E27&amp;"-TskLgt,"))</f>
        <v>NO TSK LGTS FOR</v>
      </c>
      <c r="C25" s="225" t="str">
        <f ca="1">IF(A25="","",'CSV-ZnSiz'!B25)</f>
        <v>1,</v>
      </c>
      <c r="D25" s="225" t="str">
        <f t="shared" ca="1" si="5"/>
        <v>ON ALWAYS,</v>
      </c>
      <c r="E25" s="225" t="str">
        <f ca="1">IF(A25="","",IF('$Data1'!AH27="W/occ","Watts/Person",IF('$Data1'!AH27="W/m2","Watts/Area",IF('$Data1'!AH27="W","LightingLevel","")))&amp;",")</f>
        <v>,</v>
      </c>
      <c r="F25" s="225" t="str">
        <f ca="1">IF(A25="","",IF('$Data1'!AH27="W",'$Data1'!AG27,"")&amp;",")</f>
        <v>,</v>
      </c>
      <c r="G25" s="225" t="str">
        <f ca="1">IF(A25="","",IF('$Data1'!AH27="W/m2",'$Data1'!AG27,"")&amp;",")</f>
        <v>,</v>
      </c>
      <c r="H25" s="225" t="str">
        <f ca="1">IF(A25="","",IF('$Data1'!AH27="W/occ",'$Data1'!AG27,"")&amp;",")</f>
        <v>,</v>
      </c>
      <c r="I25" s="225" t="str">
        <f t="shared" ca="1" si="1"/>
        <v>0,</v>
      </c>
      <c r="J25" s="225" t="str">
        <f t="shared" ca="1" si="1"/>
        <v>0,</v>
      </c>
      <c r="K25" s="225" t="str">
        <f t="shared" ca="1" si="2"/>
        <v>0.8,</v>
      </c>
      <c r="L25" s="225" t="str">
        <f t="shared" ca="1" si="3"/>
        <v>0,</v>
      </c>
      <c r="M25" s="225" t="str">
        <f t="shared" ca="1" si="6"/>
        <v>Task Lights;</v>
      </c>
      <c r="N25" s="193"/>
      <c r="O25" s="228"/>
    </row>
    <row r="26" spans="1:15" ht="15">
      <c r="A26" s="225" t="str">
        <f ca="1">IF('$Data1'!E28="","",IF('$Data1'!AJ28="","!","Lights,"))</f>
        <v>!</v>
      </c>
      <c r="B26" s="225" t="str">
        <f ca="1">IF($A26="","",IF($A26="!","NO TSK LGTS FOR",'$Data1'!E28&amp;"-TskLgt,"))</f>
        <v>NO TSK LGTS FOR</v>
      </c>
      <c r="C26" s="225" t="str">
        <f ca="1">IF(A26="","",'CSV-ZnSiz'!B26)</f>
        <v>1,</v>
      </c>
      <c r="D26" s="225" t="str">
        <f t="shared" ca="1" si="5"/>
        <v>ON ALWAYS,</v>
      </c>
      <c r="E26" s="225" t="str">
        <f ca="1">IF(A26="","",IF('$Data1'!AH28="W/occ","Watts/Person",IF('$Data1'!AH28="W/m2","Watts/Area",IF('$Data1'!AH28="W","LightingLevel","")))&amp;",")</f>
        <v>,</v>
      </c>
      <c r="F26" s="225" t="str">
        <f ca="1">IF(A26="","",IF('$Data1'!AH28="W",'$Data1'!AG28,"")&amp;",")</f>
        <v>,</v>
      </c>
      <c r="G26" s="225" t="str">
        <f ca="1">IF(A26="","",IF('$Data1'!AH28="W/m2",'$Data1'!AG28,"")&amp;",")</f>
        <v>,</v>
      </c>
      <c r="H26" s="225" t="str">
        <f ca="1">IF(A26="","",IF('$Data1'!AH28="W/occ",'$Data1'!AG28,"")&amp;",")</f>
        <v>,</v>
      </c>
      <c r="I26" s="225" t="str">
        <f t="shared" ca="1" si="1"/>
        <v>0,</v>
      </c>
      <c r="J26" s="225" t="str">
        <f t="shared" ca="1" si="1"/>
        <v>0,</v>
      </c>
      <c r="K26" s="225" t="str">
        <f t="shared" ca="1" si="2"/>
        <v>0.8,</v>
      </c>
      <c r="L26" s="225" t="str">
        <f t="shared" ca="1" si="3"/>
        <v>0,</v>
      </c>
      <c r="M26" s="225" t="str">
        <f t="shared" ca="1" si="6"/>
        <v>Task Lights;</v>
      </c>
      <c r="N26" s="193"/>
      <c r="O26" s="228"/>
    </row>
    <row r="27" spans="1:15" ht="15">
      <c r="A27" s="225" t="str">
        <f ca="1">IF('$Data1'!E29="","",IF('$Data1'!AJ29="","!","Lights,"))</f>
        <v>!</v>
      </c>
      <c r="B27" s="225" t="str">
        <f ca="1">IF($A27="","",IF($A27="!","NO TSK LGTS FOR",'$Data1'!E29&amp;"-TskLgt,"))</f>
        <v>NO TSK LGTS FOR</v>
      </c>
      <c r="C27" s="225" t="str">
        <f ca="1">IF(A27="","",'CSV-ZnSiz'!B27)</f>
        <v>1,</v>
      </c>
      <c r="D27" s="225" t="str">
        <f t="shared" ca="1" si="5"/>
        <v>ON ALWAYS,</v>
      </c>
      <c r="E27" s="225" t="str">
        <f ca="1">IF(A27="","",IF('$Data1'!AH29="W/occ","Watts/Person",IF('$Data1'!AH29="W/m2","Watts/Area",IF('$Data1'!AH29="W","LightingLevel","")))&amp;",")</f>
        <v>,</v>
      </c>
      <c r="F27" s="225" t="str">
        <f ca="1">IF(A27="","",IF('$Data1'!AH29="W",'$Data1'!AG29,"")&amp;",")</f>
        <v>,</v>
      </c>
      <c r="G27" s="225" t="str">
        <f ca="1">IF(A27="","",IF('$Data1'!AH29="W/m2",'$Data1'!AG29,"")&amp;",")</f>
        <v>,</v>
      </c>
      <c r="H27" s="225" t="str">
        <f ca="1">IF(A27="","",IF('$Data1'!AH29="W/occ",'$Data1'!AG29,"")&amp;",")</f>
        <v>,</v>
      </c>
      <c r="I27" s="225" t="str">
        <f t="shared" ref="I27:J90" ca="1" si="7">IF($A27="","","0,")</f>
        <v>0,</v>
      </c>
      <c r="J27" s="225" t="str">
        <f t="shared" ca="1" si="7"/>
        <v>0,</v>
      </c>
      <c r="K27" s="225" t="str">
        <f t="shared" ca="1" si="2"/>
        <v>0.8,</v>
      </c>
      <c r="L27" s="225" t="str">
        <f t="shared" ca="1" si="3"/>
        <v>0,</v>
      </c>
      <c r="M27" s="225" t="str">
        <f t="shared" ca="1" si="6"/>
        <v>Task Lights;</v>
      </c>
      <c r="N27" s="193"/>
      <c r="O27" s="228"/>
    </row>
    <row r="28" spans="1:15" ht="15">
      <c r="A28" s="225" t="str">
        <f ca="1">IF('$Data1'!E30="","",IF('$Data1'!AJ30="","!","Lights,"))</f>
        <v>!</v>
      </c>
      <c r="B28" s="225" t="str">
        <f ca="1">IF($A28="","",IF($A28="!","NO TSK LGTS FOR",'$Data1'!E30&amp;"-TskLgt,"))</f>
        <v>NO TSK LGTS FOR</v>
      </c>
      <c r="C28" s="225" t="str">
        <f ca="1">IF(A28="","",'CSV-ZnSiz'!B28)</f>
        <v>1,</v>
      </c>
      <c r="D28" s="225" t="str">
        <f t="shared" ca="1" si="5"/>
        <v>ON ALWAYS,</v>
      </c>
      <c r="E28" s="225" t="str">
        <f ca="1">IF(A28="","",IF('$Data1'!AH30="W/occ","Watts/Person",IF('$Data1'!AH30="W/m2","Watts/Area",IF('$Data1'!AH30="W","LightingLevel","")))&amp;",")</f>
        <v>,</v>
      </c>
      <c r="F28" s="225" t="str">
        <f ca="1">IF(A28="","",IF('$Data1'!AH30="W",'$Data1'!AG30,"")&amp;",")</f>
        <v>,</v>
      </c>
      <c r="G28" s="225" t="str">
        <f ca="1">IF(A28="","",IF('$Data1'!AH30="W/m2",'$Data1'!AG30,"")&amp;",")</f>
        <v>,</v>
      </c>
      <c r="H28" s="225" t="str">
        <f ca="1">IF(A28="","",IF('$Data1'!AH30="W/occ",'$Data1'!AG30,"")&amp;",")</f>
        <v>,</v>
      </c>
      <c r="I28" s="225" t="str">
        <f t="shared" ca="1" si="7"/>
        <v>0,</v>
      </c>
      <c r="J28" s="225" t="str">
        <f t="shared" ca="1" si="7"/>
        <v>0,</v>
      </c>
      <c r="K28" s="225" t="str">
        <f t="shared" ca="1" si="2"/>
        <v>0.8,</v>
      </c>
      <c r="L28" s="225" t="str">
        <f t="shared" ca="1" si="3"/>
        <v>0,</v>
      </c>
      <c r="M28" s="225" t="str">
        <f t="shared" ca="1" si="6"/>
        <v>Task Lights;</v>
      </c>
      <c r="N28" s="193"/>
      <c r="O28" s="228"/>
    </row>
    <row r="29" spans="1:15" ht="15">
      <c r="A29" s="225" t="str">
        <f ca="1">IF('$Data1'!E31="","",IF('$Data1'!AJ31="","!","Lights,"))</f>
        <v>!</v>
      </c>
      <c r="B29" s="225" t="str">
        <f ca="1">IF($A29="","",IF($A29="!","NO TSK LGTS FOR",'$Data1'!E31&amp;"-TskLgt,"))</f>
        <v>NO TSK LGTS FOR</v>
      </c>
      <c r="C29" s="225" t="str">
        <f ca="1">IF(A29="","",'CSV-ZnSiz'!B29)</f>
        <v>1,</v>
      </c>
      <c r="D29" s="225" t="str">
        <f t="shared" ca="1" si="5"/>
        <v>ON ALWAYS,</v>
      </c>
      <c r="E29" s="225" t="str">
        <f ca="1">IF(A29="","",IF('$Data1'!AH31="W/occ","Watts/Person",IF('$Data1'!AH31="W/m2","Watts/Area",IF('$Data1'!AH31="W","LightingLevel","")))&amp;",")</f>
        <v>,</v>
      </c>
      <c r="F29" s="225" t="str">
        <f ca="1">IF(A29="","",IF('$Data1'!AH31="W",'$Data1'!AG31,"")&amp;",")</f>
        <v>,</v>
      </c>
      <c r="G29" s="225" t="str">
        <f ca="1">IF(A29="","",IF('$Data1'!AH31="W/m2",'$Data1'!AG31,"")&amp;",")</f>
        <v>,</v>
      </c>
      <c r="H29" s="225" t="str">
        <f ca="1">IF(A29="","",IF('$Data1'!AH31="W/occ",'$Data1'!AG31,"")&amp;",")</f>
        <v>,</v>
      </c>
      <c r="I29" s="225" t="str">
        <f t="shared" ca="1" si="7"/>
        <v>0,</v>
      </c>
      <c r="J29" s="225" t="str">
        <f t="shared" ca="1" si="7"/>
        <v>0,</v>
      </c>
      <c r="K29" s="225" t="str">
        <f t="shared" ca="1" si="2"/>
        <v>0.8,</v>
      </c>
      <c r="L29" s="225" t="str">
        <f t="shared" ca="1" si="3"/>
        <v>0,</v>
      </c>
      <c r="M29" s="225" t="str">
        <f t="shared" ca="1" si="6"/>
        <v>Task Lights;</v>
      </c>
      <c r="N29" s="193"/>
      <c r="O29" s="228"/>
    </row>
    <row r="30" spans="1:15" ht="15">
      <c r="A30" s="225" t="e">
        <f ca="1">IF('$Data1'!E32="","",IF('$Data1'!AJ32="","!","Lights,"))</f>
        <v>#N/A</v>
      </c>
      <c r="B30" s="225" t="e">
        <f ca="1">IF($A30="","",IF($A30="!","NO TSK LGTS FOR",'$Data1'!E32&amp;"-TskLgt,"))</f>
        <v>#N/A</v>
      </c>
      <c r="C30" s="225" t="e">
        <f ca="1">IF(A30="","",'CSV-ZnSiz'!B30)</f>
        <v>#N/A</v>
      </c>
      <c r="D30" s="225" t="e">
        <f t="shared" ca="1" si="5"/>
        <v>#N/A</v>
      </c>
      <c r="E30" s="225" t="e">
        <f ca="1">IF(A30="","",IF('$Data1'!AH32="W/occ","Watts/Person",IF('$Data1'!AH32="W/m2","Watts/Area",IF('$Data1'!AH32="W","LightingLevel","")))&amp;",")</f>
        <v>#N/A</v>
      </c>
      <c r="F30" s="225" t="e">
        <f ca="1">IF(A30="","",IF('$Data1'!AH32="W",'$Data1'!AG32,"")&amp;",")</f>
        <v>#N/A</v>
      </c>
      <c r="G30" s="225" t="e">
        <f ca="1">IF(A30="","",IF('$Data1'!AH32="W/m2",'$Data1'!AG32,"")&amp;",")</f>
        <v>#N/A</v>
      </c>
      <c r="H30" s="225" t="e">
        <f ca="1">IF(A30="","",IF('$Data1'!AH32="W/occ",'$Data1'!AG32,"")&amp;",")</f>
        <v>#N/A</v>
      </c>
      <c r="I30" s="225" t="e">
        <f t="shared" ca="1" si="7"/>
        <v>#N/A</v>
      </c>
      <c r="J30" s="225" t="e">
        <f t="shared" ca="1" si="7"/>
        <v>#N/A</v>
      </c>
      <c r="K30" s="225" t="e">
        <f t="shared" ca="1" si="2"/>
        <v>#N/A</v>
      </c>
      <c r="L30" s="225" t="e">
        <f t="shared" ca="1" si="3"/>
        <v>#N/A</v>
      </c>
      <c r="M30" s="225" t="e">
        <f t="shared" ca="1" si="6"/>
        <v>#N/A</v>
      </c>
      <c r="N30" s="193"/>
      <c r="O30" s="228"/>
    </row>
    <row r="31" spans="1:15" ht="15">
      <c r="A31" s="225" t="e">
        <f ca="1">IF('$Data1'!E33="","",IF('$Data1'!AJ33="","!","Lights,"))</f>
        <v>#N/A</v>
      </c>
      <c r="B31" s="225" t="e">
        <f ca="1">IF($A31="","",IF($A31="!","NO TSK LGTS FOR",'$Data1'!E33&amp;"-TskLgt,"))</f>
        <v>#N/A</v>
      </c>
      <c r="C31" s="225" t="e">
        <f ca="1">IF(A31="","",'CSV-ZnSiz'!B31)</f>
        <v>#N/A</v>
      </c>
      <c r="D31" s="225" t="e">
        <f t="shared" ca="1" si="5"/>
        <v>#N/A</v>
      </c>
      <c r="E31" s="225" t="e">
        <f ca="1">IF(A31="","",IF('$Data1'!AH33="W/occ","Watts/Person",IF('$Data1'!AH33="W/m2","Watts/Area",IF('$Data1'!AH33="W","LightingLevel","")))&amp;",")</f>
        <v>#N/A</v>
      </c>
      <c r="F31" s="225" t="e">
        <f ca="1">IF(A31="","",IF('$Data1'!AH33="W",'$Data1'!AG33,"")&amp;",")</f>
        <v>#N/A</v>
      </c>
      <c r="G31" s="225" t="e">
        <f ca="1">IF(A31="","",IF('$Data1'!AH33="W/m2",'$Data1'!AG33,"")&amp;",")</f>
        <v>#N/A</v>
      </c>
      <c r="H31" s="225" t="e">
        <f ca="1">IF(A31="","",IF('$Data1'!AH33="W/occ",'$Data1'!AG33,"")&amp;",")</f>
        <v>#N/A</v>
      </c>
      <c r="I31" s="225" t="e">
        <f t="shared" ca="1" si="7"/>
        <v>#N/A</v>
      </c>
      <c r="J31" s="225" t="e">
        <f t="shared" ca="1" si="7"/>
        <v>#N/A</v>
      </c>
      <c r="K31" s="225" t="e">
        <f t="shared" ca="1" si="2"/>
        <v>#N/A</v>
      </c>
      <c r="L31" s="225" t="e">
        <f t="shared" ca="1" si="3"/>
        <v>#N/A</v>
      </c>
      <c r="M31" s="225" t="e">
        <f t="shared" ca="1" si="6"/>
        <v>#N/A</v>
      </c>
      <c r="N31" s="193"/>
      <c r="O31" s="228"/>
    </row>
    <row r="32" spans="1:15" ht="15">
      <c r="A32" s="225" t="e">
        <f ca="1">IF('$Data1'!E34="","",IF('$Data1'!AJ34="","!","Lights,"))</f>
        <v>#N/A</v>
      </c>
      <c r="B32" s="225" t="e">
        <f ca="1">IF($A32="","",IF($A32="!","NO TSK LGTS FOR",'$Data1'!E34&amp;"-TskLgt,"))</f>
        <v>#N/A</v>
      </c>
      <c r="C32" s="225" t="e">
        <f ca="1">IF(A32="","",'CSV-ZnSiz'!B32)</f>
        <v>#N/A</v>
      </c>
      <c r="D32" s="225" t="e">
        <f t="shared" ca="1" si="5"/>
        <v>#N/A</v>
      </c>
      <c r="E32" s="225" t="e">
        <f ca="1">IF(A32="","",IF('$Data1'!AH34="W/occ","Watts/Person",IF('$Data1'!AH34="W/m2","Watts/Area",IF('$Data1'!AH34="W","LightingLevel","")))&amp;",")</f>
        <v>#N/A</v>
      </c>
      <c r="F32" s="225" t="e">
        <f ca="1">IF(A32="","",IF('$Data1'!AH34="W",'$Data1'!AG34,"")&amp;",")</f>
        <v>#N/A</v>
      </c>
      <c r="G32" s="225" t="e">
        <f ca="1">IF(A32="","",IF('$Data1'!AH34="W/m2",'$Data1'!AG34,"")&amp;",")</f>
        <v>#N/A</v>
      </c>
      <c r="H32" s="225" t="e">
        <f ca="1">IF(A32="","",IF('$Data1'!AH34="W/occ",'$Data1'!AG34,"")&amp;",")</f>
        <v>#N/A</v>
      </c>
      <c r="I32" s="225" t="e">
        <f t="shared" ca="1" si="7"/>
        <v>#N/A</v>
      </c>
      <c r="J32" s="225" t="e">
        <f t="shared" ca="1" si="7"/>
        <v>#N/A</v>
      </c>
      <c r="K32" s="225" t="e">
        <f t="shared" ca="1" si="2"/>
        <v>#N/A</v>
      </c>
      <c r="L32" s="225" t="e">
        <f t="shared" ca="1" si="3"/>
        <v>#N/A</v>
      </c>
      <c r="M32" s="225" t="e">
        <f t="shared" ca="1" si="6"/>
        <v>#N/A</v>
      </c>
      <c r="N32" s="193"/>
      <c r="O32" s="228"/>
    </row>
    <row r="33" spans="1:15" ht="15">
      <c r="A33" s="225" t="e">
        <f ca="1">IF('$Data1'!E35="","",IF('$Data1'!AJ35="","!","Lights,"))</f>
        <v>#N/A</v>
      </c>
      <c r="B33" s="225" t="e">
        <f ca="1">IF($A33="","",IF($A33="!","NO TSK LGTS FOR",'$Data1'!E35&amp;"-TskLgt,"))</f>
        <v>#N/A</v>
      </c>
      <c r="C33" s="225" t="e">
        <f ca="1">IF(A33="","",'CSV-ZnSiz'!B33)</f>
        <v>#N/A</v>
      </c>
      <c r="D33" s="225" t="e">
        <f t="shared" ca="1" si="5"/>
        <v>#N/A</v>
      </c>
      <c r="E33" s="225" t="e">
        <f ca="1">IF(A33="","",IF('$Data1'!AH35="W/occ","Watts/Person",IF('$Data1'!AH35="W/m2","Watts/Area",IF('$Data1'!AH35="W","LightingLevel","")))&amp;",")</f>
        <v>#N/A</v>
      </c>
      <c r="F33" s="225" t="e">
        <f ca="1">IF(A33="","",IF('$Data1'!AH35="W",'$Data1'!AG35,"")&amp;",")</f>
        <v>#N/A</v>
      </c>
      <c r="G33" s="225" t="e">
        <f ca="1">IF(A33="","",IF('$Data1'!AH35="W/m2",'$Data1'!AG35,"")&amp;",")</f>
        <v>#N/A</v>
      </c>
      <c r="H33" s="225" t="e">
        <f ca="1">IF(A33="","",IF('$Data1'!AH35="W/occ",'$Data1'!AG35,"")&amp;",")</f>
        <v>#N/A</v>
      </c>
      <c r="I33" s="225" t="e">
        <f t="shared" ca="1" si="7"/>
        <v>#N/A</v>
      </c>
      <c r="J33" s="225" t="e">
        <f t="shared" ca="1" si="7"/>
        <v>#N/A</v>
      </c>
      <c r="K33" s="225" t="e">
        <f t="shared" ca="1" si="2"/>
        <v>#N/A</v>
      </c>
      <c r="L33" s="225" t="e">
        <f t="shared" ca="1" si="3"/>
        <v>#N/A</v>
      </c>
      <c r="M33" s="225" t="e">
        <f t="shared" ca="1" si="6"/>
        <v>#N/A</v>
      </c>
      <c r="N33" s="193"/>
      <c r="O33" s="228"/>
    </row>
    <row r="34" spans="1:15" ht="15">
      <c r="A34" s="225" t="e">
        <f ca="1">IF('$Data1'!E36="","",IF('$Data1'!AJ36="","!","Lights,"))</f>
        <v>#N/A</v>
      </c>
      <c r="B34" s="225" t="e">
        <f ca="1">IF($A34="","",IF($A34="!","NO TSK LGTS FOR",'$Data1'!E36&amp;"-TskLgt,"))</f>
        <v>#N/A</v>
      </c>
      <c r="C34" s="225" t="e">
        <f ca="1">IF(A34="","",'CSV-ZnSiz'!B34)</f>
        <v>#N/A</v>
      </c>
      <c r="D34" s="225" t="e">
        <f t="shared" ca="1" si="5"/>
        <v>#N/A</v>
      </c>
      <c r="E34" s="225" t="e">
        <f ca="1">IF(A34="","",IF('$Data1'!AH36="W/occ","Watts/Person",IF('$Data1'!AH36="W/m2","Watts/Area",IF('$Data1'!AH36="W","LightingLevel","")))&amp;",")</f>
        <v>#N/A</v>
      </c>
      <c r="F34" s="225" t="e">
        <f ca="1">IF(A34="","",IF('$Data1'!AH36="W",'$Data1'!AG36,"")&amp;",")</f>
        <v>#N/A</v>
      </c>
      <c r="G34" s="225" t="e">
        <f ca="1">IF(A34="","",IF('$Data1'!AH36="W/m2",'$Data1'!AG36,"")&amp;",")</f>
        <v>#N/A</v>
      </c>
      <c r="H34" s="225" t="e">
        <f ca="1">IF(A34="","",IF('$Data1'!AH36="W/occ",'$Data1'!AG36,"")&amp;",")</f>
        <v>#N/A</v>
      </c>
      <c r="I34" s="225" t="e">
        <f t="shared" ca="1" si="7"/>
        <v>#N/A</v>
      </c>
      <c r="J34" s="225" t="e">
        <f t="shared" ca="1" si="7"/>
        <v>#N/A</v>
      </c>
      <c r="K34" s="225" t="e">
        <f t="shared" ca="1" si="2"/>
        <v>#N/A</v>
      </c>
      <c r="L34" s="225" t="e">
        <f t="shared" ca="1" si="3"/>
        <v>#N/A</v>
      </c>
      <c r="M34" s="225" t="e">
        <f t="shared" ca="1" si="6"/>
        <v>#N/A</v>
      </c>
      <c r="N34" s="193"/>
      <c r="O34" s="228"/>
    </row>
    <row r="35" spans="1:15" ht="15">
      <c r="A35" s="225" t="e">
        <f ca="1">IF('$Data1'!E37="","",IF('$Data1'!AJ37="","!","Lights,"))</f>
        <v>#N/A</v>
      </c>
      <c r="B35" s="225" t="e">
        <f ca="1">IF($A35="","",IF($A35="!","NO TSK LGTS FOR",'$Data1'!E37&amp;"-TskLgt,"))</f>
        <v>#N/A</v>
      </c>
      <c r="C35" s="225" t="e">
        <f ca="1">IF(A35="","",'CSV-ZnSiz'!B35)</f>
        <v>#N/A</v>
      </c>
      <c r="D35" s="225" t="e">
        <f t="shared" ca="1" si="5"/>
        <v>#N/A</v>
      </c>
      <c r="E35" s="225" t="e">
        <f ca="1">IF(A35="","",IF('$Data1'!AH37="W/occ","Watts/Person",IF('$Data1'!AH37="W/m2","Watts/Area",IF('$Data1'!AH37="W","LightingLevel","")))&amp;",")</f>
        <v>#N/A</v>
      </c>
      <c r="F35" s="225" t="e">
        <f ca="1">IF(A35="","",IF('$Data1'!AH37="W",'$Data1'!AG37,"")&amp;",")</f>
        <v>#N/A</v>
      </c>
      <c r="G35" s="225" t="e">
        <f ca="1">IF(A35="","",IF('$Data1'!AH37="W/m2",'$Data1'!AG37,"")&amp;",")</f>
        <v>#N/A</v>
      </c>
      <c r="H35" s="225" t="e">
        <f ca="1">IF(A35="","",IF('$Data1'!AH37="W/occ",'$Data1'!AG37,"")&amp;",")</f>
        <v>#N/A</v>
      </c>
      <c r="I35" s="225" t="e">
        <f t="shared" ca="1" si="7"/>
        <v>#N/A</v>
      </c>
      <c r="J35" s="225" t="e">
        <f t="shared" ca="1" si="7"/>
        <v>#N/A</v>
      </c>
      <c r="K35" s="225" t="e">
        <f t="shared" ca="1" si="2"/>
        <v>#N/A</v>
      </c>
      <c r="L35" s="225" t="e">
        <f t="shared" ca="1" si="3"/>
        <v>#N/A</v>
      </c>
      <c r="M35" s="225" t="e">
        <f t="shared" ca="1" si="6"/>
        <v>#N/A</v>
      </c>
      <c r="N35" s="193"/>
      <c r="O35" s="228"/>
    </row>
    <row r="36" spans="1:15" ht="15">
      <c r="A36" s="225" t="e">
        <f ca="1">IF('$Data1'!E38="","",IF('$Data1'!AJ38="","!","Lights,"))</f>
        <v>#N/A</v>
      </c>
      <c r="B36" s="225" t="e">
        <f ca="1">IF($A36="","",IF($A36="!","NO TSK LGTS FOR",'$Data1'!E38&amp;"-TskLgt,"))</f>
        <v>#N/A</v>
      </c>
      <c r="C36" s="225" t="e">
        <f ca="1">IF(A36="","",'CSV-ZnSiz'!B36)</f>
        <v>#N/A</v>
      </c>
      <c r="D36" s="225" t="e">
        <f t="shared" ca="1" si="5"/>
        <v>#N/A</v>
      </c>
      <c r="E36" s="225" t="e">
        <f ca="1">IF(A36="","",IF('$Data1'!AH38="W/occ","Watts/Person",IF('$Data1'!AH38="W/m2","Watts/Area",IF('$Data1'!AH38="W","LightingLevel","")))&amp;",")</f>
        <v>#N/A</v>
      </c>
      <c r="F36" s="225" t="e">
        <f ca="1">IF(A36="","",IF('$Data1'!AH38="W",'$Data1'!AG38,"")&amp;",")</f>
        <v>#N/A</v>
      </c>
      <c r="G36" s="225" t="e">
        <f ca="1">IF(A36="","",IF('$Data1'!AH38="W/m2",'$Data1'!AG38,"")&amp;",")</f>
        <v>#N/A</v>
      </c>
      <c r="H36" s="225" t="e">
        <f ca="1">IF(A36="","",IF('$Data1'!AH38="W/occ",'$Data1'!AG38,"")&amp;",")</f>
        <v>#N/A</v>
      </c>
      <c r="I36" s="225" t="e">
        <f t="shared" ca="1" si="7"/>
        <v>#N/A</v>
      </c>
      <c r="J36" s="225" t="e">
        <f t="shared" ca="1" si="7"/>
        <v>#N/A</v>
      </c>
      <c r="K36" s="225" t="e">
        <f t="shared" ca="1" si="2"/>
        <v>#N/A</v>
      </c>
      <c r="L36" s="225" t="e">
        <f t="shared" ca="1" si="3"/>
        <v>#N/A</v>
      </c>
      <c r="M36" s="225" t="e">
        <f t="shared" ca="1" si="6"/>
        <v>#N/A</v>
      </c>
      <c r="N36" s="193"/>
      <c r="O36" s="228"/>
    </row>
    <row r="37" spans="1:15" ht="15">
      <c r="A37" s="225" t="e">
        <f ca="1">IF('$Data1'!E39="","",IF('$Data1'!AJ39="","!","Lights,"))</f>
        <v>#N/A</v>
      </c>
      <c r="B37" s="225" t="e">
        <f ca="1">IF($A37="","",IF($A37="!","NO TSK LGTS FOR",'$Data1'!E39&amp;"-TskLgt,"))</f>
        <v>#N/A</v>
      </c>
      <c r="C37" s="225" t="e">
        <f ca="1">IF(A37="","",'CSV-ZnSiz'!B37)</f>
        <v>#N/A</v>
      </c>
      <c r="D37" s="225" t="e">
        <f t="shared" ca="1" si="5"/>
        <v>#N/A</v>
      </c>
      <c r="E37" s="225" t="e">
        <f ca="1">IF(A37="","",IF('$Data1'!AH39="W/occ","Watts/Person",IF('$Data1'!AH39="W/m2","Watts/Area",IF('$Data1'!AH39="W","LightingLevel","")))&amp;",")</f>
        <v>#N/A</v>
      </c>
      <c r="F37" s="225" t="e">
        <f ca="1">IF(A37="","",IF('$Data1'!AH39="W",'$Data1'!AG39,"")&amp;",")</f>
        <v>#N/A</v>
      </c>
      <c r="G37" s="225" t="e">
        <f ca="1">IF(A37="","",IF('$Data1'!AH39="W/m2",'$Data1'!AG39,"")&amp;",")</f>
        <v>#N/A</v>
      </c>
      <c r="H37" s="225" t="e">
        <f ca="1">IF(A37="","",IF('$Data1'!AH39="W/occ",'$Data1'!AG39,"")&amp;",")</f>
        <v>#N/A</v>
      </c>
      <c r="I37" s="225" t="e">
        <f t="shared" ca="1" si="7"/>
        <v>#N/A</v>
      </c>
      <c r="J37" s="225" t="e">
        <f t="shared" ca="1" si="7"/>
        <v>#N/A</v>
      </c>
      <c r="K37" s="225" t="e">
        <f t="shared" ca="1" si="2"/>
        <v>#N/A</v>
      </c>
      <c r="L37" s="225" t="e">
        <f t="shared" ca="1" si="3"/>
        <v>#N/A</v>
      </c>
      <c r="M37" s="225" t="e">
        <f t="shared" ca="1" si="6"/>
        <v>#N/A</v>
      </c>
      <c r="N37" s="193"/>
      <c r="O37" s="228"/>
    </row>
    <row r="38" spans="1:15" ht="15">
      <c r="A38" s="225" t="e">
        <f ca="1">IF('$Data1'!E40="","",IF('$Data1'!AJ40="","!","Lights,"))</f>
        <v>#N/A</v>
      </c>
      <c r="B38" s="225" t="e">
        <f ca="1">IF($A38="","",IF($A38="!","NO TSK LGTS FOR",'$Data1'!E40&amp;"-TskLgt,"))</f>
        <v>#N/A</v>
      </c>
      <c r="C38" s="225" t="e">
        <f ca="1">IF(A38="","",'CSV-ZnSiz'!B38)</f>
        <v>#N/A</v>
      </c>
      <c r="D38" s="225" t="e">
        <f t="shared" ca="1" si="5"/>
        <v>#N/A</v>
      </c>
      <c r="E38" s="225" t="e">
        <f ca="1">IF(A38="","",IF('$Data1'!AH40="W/occ","Watts/Person",IF('$Data1'!AH40="W/m2","Watts/Area",IF('$Data1'!AH40="W","LightingLevel","")))&amp;",")</f>
        <v>#N/A</v>
      </c>
      <c r="F38" s="225" t="e">
        <f ca="1">IF(A38="","",IF('$Data1'!AH40="W",'$Data1'!AG40,"")&amp;",")</f>
        <v>#N/A</v>
      </c>
      <c r="G38" s="225" t="e">
        <f ca="1">IF(A38="","",IF('$Data1'!AH40="W/m2",'$Data1'!AG40,"")&amp;",")</f>
        <v>#N/A</v>
      </c>
      <c r="H38" s="225" t="e">
        <f ca="1">IF(A38="","",IF('$Data1'!AH40="W/occ",'$Data1'!AG40,"")&amp;",")</f>
        <v>#N/A</v>
      </c>
      <c r="I38" s="225" t="e">
        <f t="shared" ca="1" si="7"/>
        <v>#N/A</v>
      </c>
      <c r="J38" s="225" t="e">
        <f t="shared" ca="1" si="7"/>
        <v>#N/A</v>
      </c>
      <c r="K38" s="225" t="e">
        <f t="shared" ca="1" si="2"/>
        <v>#N/A</v>
      </c>
      <c r="L38" s="225" t="e">
        <f t="shared" ca="1" si="3"/>
        <v>#N/A</v>
      </c>
      <c r="M38" s="225" t="e">
        <f t="shared" ca="1" si="6"/>
        <v>#N/A</v>
      </c>
      <c r="N38" s="193"/>
      <c r="O38" s="228"/>
    </row>
    <row r="39" spans="1:15" ht="15">
      <c r="A39" s="225" t="str">
        <f ca="1">IF('$Data1'!E41="","",IF('$Data1'!AJ41="","!","Lights,"))</f>
        <v>!</v>
      </c>
      <c r="B39" s="225" t="str">
        <f ca="1">IF($A39="","",IF($A39="!","NO TSK LGTS FOR",'$Data1'!E41&amp;"-TskLgt,"))</f>
        <v>NO TSK LGTS FOR</v>
      </c>
      <c r="C39" s="225" t="str">
        <f ca="1">IF(A39="","",'CSV-ZnSiz'!B39)</f>
        <v>1,</v>
      </c>
      <c r="D39" s="225" t="str">
        <f t="shared" ca="1" si="5"/>
        <v>ON ALWAYS,</v>
      </c>
      <c r="E39" s="225" t="str">
        <f ca="1">IF(A39="","",IF('$Data1'!AH41="W/occ","Watts/Person",IF('$Data1'!AH41="W/m2","Watts/Area",IF('$Data1'!AH41="W","LightingLevel","")))&amp;",")</f>
        <v>,</v>
      </c>
      <c r="F39" s="225" t="str">
        <f ca="1">IF(A39="","",IF('$Data1'!AH41="W",'$Data1'!AG41,"")&amp;",")</f>
        <v>,</v>
      </c>
      <c r="G39" s="225" t="str">
        <f ca="1">IF(A39="","",IF('$Data1'!AH41="W/m2",'$Data1'!AG41,"")&amp;",")</f>
        <v>,</v>
      </c>
      <c r="H39" s="225" t="str">
        <f ca="1">IF(A39="","",IF('$Data1'!AH41="W/occ",'$Data1'!AG41,"")&amp;",")</f>
        <v>,</v>
      </c>
      <c r="I39" s="225" t="str">
        <f t="shared" ca="1" si="7"/>
        <v>0,</v>
      </c>
      <c r="J39" s="225" t="str">
        <f t="shared" ca="1" si="7"/>
        <v>0,</v>
      </c>
      <c r="K39" s="225" t="str">
        <f t="shared" ca="1" si="2"/>
        <v>0.8,</v>
      </c>
      <c r="L39" s="225" t="str">
        <f t="shared" ca="1" si="3"/>
        <v>0,</v>
      </c>
      <c r="M39" s="225" t="str">
        <f t="shared" ca="1" si="6"/>
        <v>Task Lights;</v>
      </c>
      <c r="N39" s="193"/>
      <c r="O39" s="228"/>
    </row>
    <row r="40" spans="1:15" ht="15">
      <c r="A40" s="225" t="str">
        <f ca="1">IF('$Data1'!E42="","",IF('$Data1'!AJ42="","!","Lights,"))</f>
        <v>!</v>
      </c>
      <c r="B40" s="225" t="str">
        <f ca="1">IF($A40="","",IF($A40="!","NO TSK LGTS FOR",'$Data1'!E42&amp;"-TskLgt,"))</f>
        <v>NO TSK LGTS FOR</v>
      </c>
      <c r="C40" s="225" t="str">
        <f ca="1">IF(A40="","",'CSV-ZnSiz'!B40)</f>
        <v>1,</v>
      </c>
      <c r="D40" s="225" t="str">
        <f t="shared" ca="1" si="5"/>
        <v>ON ALWAYS,</v>
      </c>
      <c r="E40" s="225" t="str">
        <f ca="1">IF(A40="","",IF('$Data1'!AH42="W/occ","Watts/Person",IF('$Data1'!AH42="W/m2","Watts/Area",IF('$Data1'!AH42="W","LightingLevel","")))&amp;",")</f>
        <v>,</v>
      </c>
      <c r="F40" s="225" t="str">
        <f ca="1">IF(A40="","",IF('$Data1'!AH42="W",'$Data1'!AG42,"")&amp;",")</f>
        <v>,</v>
      </c>
      <c r="G40" s="225" t="str">
        <f ca="1">IF(A40="","",IF('$Data1'!AH42="W/m2",'$Data1'!AG42,"")&amp;",")</f>
        <v>,</v>
      </c>
      <c r="H40" s="225" t="str">
        <f ca="1">IF(A40="","",IF('$Data1'!AH42="W/occ",'$Data1'!AG42,"")&amp;",")</f>
        <v>,</v>
      </c>
      <c r="I40" s="225" t="str">
        <f t="shared" ca="1" si="7"/>
        <v>0,</v>
      </c>
      <c r="J40" s="225" t="str">
        <f t="shared" ca="1" si="7"/>
        <v>0,</v>
      </c>
      <c r="K40" s="225" t="str">
        <f t="shared" ca="1" si="2"/>
        <v>0.8,</v>
      </c>
      <c r="L40" s="225" t="str">
        <f t="shared" ca="1" si="3"/>
        <v>0,</v>
      </c>
      <c r="M40" s="225" t="str">
        <f t="shared" ca="1" si="6"/>
        <v>Task Lights;</v>
      </c>
      <c r="N40" s="193"/>
      <c r="O40" s="228"/>
    </row>
    <row r="41" spans="1:15" ht="15">
      <c r="A41" s="225" t="str">
        <f ca="1">IF('$Data1'!E43="","",IF('$Data1'!AJ43="","!","Lights,"))</f>
        <v>!</v>
      </c>
      <c r="B41" s="225" t="str">
        <f ca="1">IF($A41="","",IF($A41="!","NO TSK LGTS FOR",'$Data1'!E43&amp;"-TskLgt,"))</f>
        <v>NO TSK LGTS FOR</v>
      </c>
      <c r="C41" s="225" t="str">
        <f ca="1">IF(A41="","",'CSV-ZnSiz'!B41)</f>
        <v>1,</v>
      </c>
      <c r="D41" s="225" t="str">
        <f t="shared" ca="1" si="5"/>
        <v>ON ALWAYS,</v>
      </c>
      <c r="E41" s="225" t="str">
        <f ca="1">IF(A41="","",IF('$Data1'!AH43="W/occ","Watts/Person",IF('$Data1'!AH43="W/m2","Watts/Area",IF('$Data1'!AH43="W","LightingLevel","")))&amp;",")</f>
        <v>,</v>
      </c>
      <c r="F41" s="225" t="str">
        <f ca="1">IF(A41="","",IF('$Data1'!AH43="W",'$Data1'!AG43,"")&amp;",")</f>
        <v>,</v>
      </c>
      <c r="G41" s="225" t="str">
        <f ca="1">IF(A41="","",IF('$Data1'!AH43="W/m2",'$Data1'!AG43,"")&amp;",")</f>
        <v>,</v>
      </c>
      <c r="H41" s="225" t="str">
        <f ca="1">IF(A41="","",IF('$Data1'!AH43="W/occ",'$Data1'!AG43,"")&amp;",")</f>
        <v>,</v>
      </c>
      <c r="I41" s="225" t="str">
        <f t="shared" ca="1" si="7"/>
        <v>0,</v>
      </c>
      <c r="J41" s="225" t="str">
        <f t="shared" ca="1" si="7"/>
        <v>0,</v>
      </c>
      <c r="K41" s="225" t="str">
        <f t="shared" ca="1" si="2"/>
        <v>0.8,</v>
      </c>
      <c r="L41" s="225" t="str">
        <f t="shared" ca="1" si="3"/>
        <v>0,</v>
      </c>
      <c r="M41" s="225" t="str">
        <f t="shared" ca="1" si="6"/>
        <v>Task Lights;</v>
      </c>
      <c r="N41" s="193"/>
      <c r="O41" s="228"/>
    </row>
    <row r="42" spans="1:15" ht="15">
      <c r="A42" s="225" t="str">
        <f ca="1">IF('$Data1'!E44="","",IF('$Data1'!AJ44="","!","Lights,"))</f>
        <v>!</v>
      </c>
      <c r="B42" s="225" t="str">
        <f ca="1">IF($A42="","",IF($A42="!","NO TSK LGTS FOR",'$Data1'!E44&amp;"-TskLgt,"))</f>
        <v>NO TSK LGTS FOR</v>
      </c>
      <c r="C42" s="225" t="str">
        <f ca="1">IF(A42="","",'CSV-ZnSiz'!B42)</f>
        <v>1,</v>
      </c>
      <c r="D42" s="225" t="str">
        <f t="shared" ca="1" si="5"/>
        <v>ON ALWAYS,</v>
      </c>
      <c r="E42" s="225" t="str">
        <f ca="1">IF(A42="","",IF('$Data1'!AH44="W/occ","Watts/Person",IF('$Data1'!AH44="W/m2","Watts/Area",IF('$Data1'!AH44="W","LightingLevel","")))&amp;",")</f>
        <v>,</v>
      </c>
      <c r="F42" s="225" t="str">
        <f ca="1">IF(A42="","",IF('$Data1'!AH44="W",'$Data1'!AG44,"")&amp;",")</f>
        <v>,</v>
      </c>
      <c r="G42" s="225" t="str">
        <f ca="1">IF(A42="","",IF('$Data1'!AH44="W/m2",'$Data1'!AG44,"")&amp;",")</f>
        <v>,</v>
      </c>
      <c r="H42" s="225" t="str">
        <f ca="1">IF(A42="","",IF('$Data1'!AH44="W/occ",'$Data1'!AG44,"")&amp;",")</f>
        <v>,</v>
      </c>
      <c r="I42" s="225" t="str">
        <f t="shared" ca="1" si="7"/>
        <v>0,</v>
      </c>
      <c r="J42" s="225" t="str">
        <f t="shared" ca="1" si="7"/>
        <v>0,</v>
      </c>
      <c r="K42" s="225" t="str">
        <f t="shared" ca="1" si="2"/>
        <v>0.8,</v>
      </c>
      <c r="L42" s="225" t="str">
        <f t="shared" ca="1" si="3"/>
        <v>0,</v>
      </c>
      <c r="M42" s="225" t="str">
        <f t="shared" ca="1" si="6"/>
        <v>Task Lights;</v>
      </c>
      <c r="N42" s="193"/>
      <c r="O42" s="228"/>
    </row>
    <row r="43" spans="1:15" ht="15">
      <c r="A43" s="225" t="str">
        <f ca="1">IF('$Data1'!E45="","",IF('$Data1'!AJ45="","!","Lights,"))</f>
        <v>!</v>
      </c>
      <c r="B43" s="225" t="str">
        <f ca="1">IF($A43="","",IF($A43="!","NO TSK LGTS FOR",'$Data1'!E45&amp;"-TskLgt,"))</f>
        <v>NO TSK LGTS FOR</v>
      </c>
      <c r="C43" s="225" t="str">
        <f ca="1">IF(A43="","",'CSV-ZnSiz'!B43)</f>
        <v>1,</v>
      </c>
      <c r="D43" s="225" t="str">
        <f t="shared" ca="1" si="5"/>
        <v>ON ALWAYS,</v>
      </c>
      <c r="E43" s="225" t="str">
        <f ca="1">IF(A43="","",IF('$Data1'!AH45="W/occ","Watts/Person",IF('$Data1'!AH45="W/m2","Watts/Area",IF('$Data1'!AH45="W","LightingLevel","")))&amp;",")</f>
        <v>,</v>
      </c>
      <c r="F43" s="225" t="str">
        <f ca="1">IF(A43="","",IF('$Data1'!AH45="W",'$Data1'!AG45,"")&amp;",")</f>
        <v>,</v>
      </c>
      <c r="G43" s="225" t="str">
        <f ca="1">IF(A43="","",IF('$Data1'!AH45="W/m2",'$Data1'!AG45,"")&amp;",")</f>
        <v>,</v>
      </c>
      <c r="H43" s="225" t="str">
        <f ca="1">IF(A43="","",IF('$Data1'!AH45="W/occ",'$Data1'!AG45,"")&amp;",")</f>
        <v>,</v>
      </c>
      <c r="I43" s="225" t="str">
        <f t="shared" ca="1" si="7"/>
        <v>0,</v>
      </c>
      <c r="J43" s="225" t="str">
        <f t="shared" ca="1" si="7"/>
        <v>0,</v>
      </c>
      <c r="K43" s="225" t="str">
        <f t="shared" ca="1" si="2"/>
        <v>0.8,</v>
      </c>
      <c r="L43" s="225" t="str">
        <f t="shared" ca="1" si="3"/>
        <v>0,</v>
      </c>
      <c r="M43" s="225" t="str">
        <f t="shared" ca="1" si="6"/>
        <v>Task Lights;</v>
      </c>
      <c r="N43" s="193"/>
      <c r="O43" s="228"/>
    </row>
    <row r="44" spans="1:15" ht="15">
      <c r="A44" s="225" t="str">
        <f ca="1">IF('$Data1'!E46="","",IF('$Data1'!AJ46="","!","Lights,"))</f>
        <v>!</v>
      </c>
      <c r="B44" s="225" t="str">
        <f ca="1">IF($A44="","",IF($A44="!","NO TSK LGTS FOR",'$Data1'!E46&amp;"-TskLgt,"))</f>
        <v>NO TSK LGTS FOR</v>
      </c>
      <c r="C44" s="225" t="str">
        <f ca="1">IF(A44="","",'CSV-ZnSiz'!B44)</f>
        <v>1,</v>
      </c>
      <c r="D44" s="225" t="str">
        <f t="shared" ca="1" si="5"/>
        <v>ON ALWAYS,</v>
      </c>
      <c r="E44" s="225" t="str">
        <f ca="1">IF(A44="","",IF('$Data1'!AH46="W/occ","Watts/Person",IF('$Data1'!AH46="W/m2","Watts/Area",IF('$Data1'!AH46="W","LightingLevel","")))&amp;",")</f>
        <v>,</v>
      </c>
      <c r="F44" s="225" t="str">
        <f ca="1">IF(A44="","",IF('$Data1'!AH46="W",'$Data1'!AG46,"")&amp;",")</f>
        <v>,</v>
      </c>
      <c r="G44" s="225" t="str">
        <f ca="1">IF(A44="","",IF('$Data1'!AH46="W/m2",'$Data1'!AG46,"")&amp;",")</f>
        <v>,</v>
      </c>
      <c r="H44" s="225" t="str">
        <f ca="1">IF(A44="","",IF('$Data1'!AH46="W/occ",'$Data1'!AG46,"")&amp;",")</f>
        <v>,</v>
      </c>
      <c r="I44" s="225" t="str">
        <f t="shared" ca="1" si="7"/>
        <v>0,</v>
      </c>
      <c r="J44" s="225" t="str">
        <f t="shared" ca="1" si="7"/>
        <v>0,</v>
      </c>
      <c r="K44" s="225" t="str">
        <f t="shared" ca="1" si="2"/>
        <v>0.8,</v>
      </c>
      <c r="L44" s="225" t="str">
        <f t="shared" ca="1" si="3"/>
        <v>0,</v>
      </c>
      <c r="M44" s="225" t="str">
        <f t="shared" ca="1" si="6"/>
        <v>Task Lights;</v>
      </c>
      <c r="N44" s="193"/>
      <c r="O44" s="228"/>
    </row>
    <row r="45" spans="1:15" ht="15">
      <c r="A45" s="225" t="str">
        <f ca="1">IF('$Data1'!E47="","",IF('$Data1'!AJ47="","!","Lights,"))</f>
        <v>!</v>
      </c>
      <c r="B45" s="225" t="str">
        <f ca="1">IF($A45="","",IF($A45="!","NO TSK LGTS FOR",'$Data1'!E47&amp;"-TskLgt,"))</f>
        <v>NO TSK LGTS FOR</v>
      </c>
      <c r="C45" s="225" t="str">
        <f ca="1">IF(A45="","",'CSV-ZnSiz'!B45)</f>
        <v>1,</v>
      </c>
      <c r="D45" s="225" t="str">
        <f t="shared" ca="1" si="5"/>
        <v>ON ALWAYS,</v>
      </c>
      <c r="E45" s="225" t="str">
        <f ca="1">IF(A45="","",IF('$Data1'!AH47="W/occ","Watts/Person",IF('$Data1'!AH47="W/m2","Watts/Area",IF('$Data1'!AH47="W","LightingLevel","")))&amp;",")</f>
        <v>,</v>
      </c>
      <c r="F45" s="225" t="str">
        <f ca="1">IF(A45="","",IF('$Data1'!AH47="W",'$Data1'!AG47,"")&amp;",")</f>
        <v>,</v>
      </c>
      <c r="G45" s="225" t="str">
        <f ca="1">IF(A45="","",IF('$Data1'!AH47="W/m2",'$Data1'!AG47,"")&amp;",")</f>
        <v>,</v>
      </c>
      <c r="H45" s="225" t="str">
        <f ca="1">IF(A45="","",IF('$Data1'!AH47="W/occ",'$Data1'!AG47,"")&amp;",")</f>
        <v>,</v>
      </c>
      <c r="I45" s="225" t="str">
        <f t="shared" ca="1" si="7"/>
        <v>0,</v>
      </c>
      <c r="J45" s="225" t="str">
        <f t="shared" ca="1" si="7"/>
        <v>0,</v>
      </c>
      <c r="K45" s="225" t="str">
        <f t="shared" ca="1" si="2"/>
        <v>0.8,</v>
      </c>
      <c r="L45" s="225" t="str">
        <f t="shared" ca="1" si="3"/>
        <v>0,</v>
      </c>
      <c r="M45" s="225" t="str">
        <f t="shared" ca="1" si="6"/>
        <v>Task Lights;</v>
      </c>
      <c r="N45" s="193"/>
      <c r="O45" s="228"/>
    </row>
    <row r="46" spans="1:15" ht="15">
      <c r="A46" s="225" t="str">
        <f ca="1">IF('$Data1'!E48="","",IF('$Data1'!AJ48="","!","Lights,"))</f>
        <v>!</v>
      </c>
      <c r="B46" s="225" t="str">
        <f ca="1">IF($A46="","",IF($A46="!","NO TSK LGTS FOR",'$Data1'!E48&amp;"-TskLgt,"))</f>
        <v>NO TSK LGTS FOR</v>
      </c>
      <c r="C46" s="225" t="str">
        <f ca="1">IF(A46="","",'CSV-ZnSiz'!B46)</f>
        <v>1,</v>
      </c>
      <c r="D46" s="225" t="str">
        <f t="shared" ca="1" si="5"/>
        <v>ON ALWAYS,</v>
      </c>
      <c r="E46" s="225" t="str">
        <f ca="1">IF(A46="","",IF('$Data1'!AH48="W/occ","Watts/Person",IF('$Data1'!AH48="W/m2","Watts/Area",IF('$Data1'!AH48="W","LightingLevel","")))&amp;",")</f>
        <v>,</v>
      </c>
      <c r="F46" s="225" t="str">
        <f ca="1">IF(A46="","",IF('$Data1'!AH48="W",'$Data1'!AG48,"")&amp;",")</f>
        <v>,</v>
      </c>
      <c r="G46" s="225" t="str">
        <f ca="1">IF(A46="","",IF('$Data1'!AH48="W/m2",'$Data1'!AG48,"")&amp;",")</f>
        <v>,</v>
      </c>
      <c r="H46" s="225" t="str">
        <f ca="1">IF(A46="","",IF('$Data1'!AH48="W/occ",'$Data1'!AG48,"")&amp;",")</f>
        <v>,</v>
      </c>
      <c r="I46" s="225" t="str">
        <f t="shared" ca="1" si="7"/>
        <v>0,</v>
      </c>
      <c r="J46" s="225" t="str">
        <f t="shared" ca="1" si="7"/>
        <v>0,</v>
      </c>
      <c r="K46" s="225" t="str">
        <f t="shared" ca="1" si="2"/>
        <v>0.8,</v>
      </c>
      <c r="L46" s="225" t="str">
        <f t="shared" ca="1" si="3"/>
        <v>0,</v>
      </c>
      <c r="M46" s="225" t="str">
        <f t="shared" ca="1" si="6"/>
        <v>Task Lights;</v>
      </c>
      <c r="N46" s="193"/>
      <c r="O46" s="228"/>
    </row>
    <row r="47" spans="1:15" ht="15">
      <c r="A47" s="225" t="str">
        <f ca="1">IF('$Data1'!E49="","",IF('$Data1'!AJ49="","!","Lights,"))</f>
        <v>!</v>
      </c>
      <c r="B47" s="225" t="str">
        <f ca="1">IF($A47="","",IF($A47="!","NO TSK LGTS FOR",'$Data1'!E49&amp;"-TskLgt,"))</f>
        <v>NO TSK LGTS FOR</v>
      </c>
      <c r="C47" s="225" t="str">
        <f ca="1">IF(A47="","",'CSV-ZnSiz'!B47)</f>
        <v>1,</v>
      </c>
      <c r="D47" s="225" t="str">
        <f t="shared" ca="1" si="5"/>
        <v>ON ALWAYS,</v>
      </c>
      <c r="E47" s="225" t="str">
        <f ca="1">IF(A47="","",IF('$Data1'!AH49="W/occ","Watts/Person",IF('$Data1'!AH49="W/m2","Watts/Area",IF('$Data1'!AH49="W","LightingLevel","")))&amp;",")</f>
        <v>,</v>
      </c>
      <c r="F47" s="225" t="str">
        <f ca="1">IF(A47="","",IF('$Data1'!AH49="W",'$Data1'!AG49,"")&amp;",")</f>
        <v>,</v>
      </c>
      <c r="G47" s="225" t="str">
        <f ca="1">IF(A47="","",IF('$Data1'!AH49="W/m2",'$Data1'!AG49,"")&amp;",")</f>
        <v>,</v>
      </c>
      <c r="H47" s="225" t="str">
        <f ca="1">IF(A47="","",IF('$Data1'!AH49="W/occ",'$Data1'!AG49,"")&amp;",")</f>
        <v>,</v>
      </c>
      <c r="I47" s="225" t="str">
        <f t="shared" ca="1" si="7"/>
        <v>0,</v>
      </c>
      <c r="J47" s="225" t="str">
        <f t="shared" ca="1" si="7"/>
        <v>0,</v>
      </c>
      <c r="K47" s="225" t="str">
        <f t="shared" ca="1" si="2"/>
        <v>0.8,</v>
      </c>
      <c r="L47" s="225" t="str">
        <f t="shared" ca="1" si="3"/>
        <v>0,</v>
      </c>
      <c r="M47" s="225" t="str">
        <f t="shared" ca="1" si="6"/>
        <v>Task Lights;</v>
      </c>
      <c r="N47" s="193"/>
      <c r="O47" s="228"/>
    </row>
    <row r="48" spans="1:15" ht="15">
      <c r="A48" s="225" t="str">
        <f ca="1">IF('$Data1'!E50="","",IF('$Data1'!AJ50="","!","Lights,"))</f>
        <v>!</v>
      </c>
      <c r="B48" s="225" t="str">
        <f ca="1">IF($A48="","",IF($A48="!","NO TSK LGTS FOR",'$Data1'!E50&amp;"-TskLgt,"))</f>
        <v>NO TSK LGTS FOR</v>
      </c>
      <c r="C48" s="225" t="str">
        <f ca="1">IF(A48="","",'CSV-ZnSiz'!B48)</f>
        <v>1,</v>
      </c>
      <c r="D48" s="225" t="str">
        <f t="shared" ca="1" si="5"/>
        <v>ON ALWAYS,</v>
      </c>
      <c r="E48" s="225" t="str">
        <f ca="1">IF(A48="","",IF('$Data1'!AH50="W/occ","Watts/Person",IF('$Data1'!AH50="W/m2","Watts/Area",IF('$Data1'!AH50="W","LightingLevel","")))&amp;",")</f>
        <v>,</v>
      </c>
      <c r="F48" s="225" t="str">
        <f ca="1">IF(A48="","",IF('$Data1'!AH50="W",'$Data1'!AG50,"")&amp;",")</f>
        <v>,</v>
      </c>
      <c r="G48" s="225" t="str">
        <f ca="1">IF(A48="","",IF('$Data1'!AH50="W/m2",'$Data1'!AG50,"")&amp;",")</f>
        <v>,</v>
      </c>
      <c r="H48" s="225" t="str">
        <f ca="1">IF(A48="","",IF('$Data1'!AH50="W/occ",'$Data1'!AG50,"")&amp;",")</f>
        <v>,</v>
      </c>
      <c r="I48" s="225" t="str">
        <f t="shared" ca="1" si="7"/>
        <v>0,</v>
      </c>
      <c r="J48" s="225" t="str">
        <f t="shared" ca="1" si="7"/>
        <v>0,</v>
      </c>
      <c r="K48" s="225" t="str">
        <f t="shared" ca="1" si="2"/>
        <v>0.8,</v>
      </c>
      <c r="L48" s="225" t="str">
        <f t="shared" ca="1" si="3"/>
        <v>0,</v>
      </c>
      <c r="M48" s="225" t="str">
        <f t="shared" ca="1" si="6"/>
        <v>Task Lights;</v>
      </c>
      <c r="N48" s="193"/>
      <c r="O48" s="228"/>
    </row>
    <row r="49" spans="1:15" ht="15">
      <c r="A49" s="225" t="str">
        <f ca="1">IF('$Data1'!E51="","",IF('$Data1'!AJ51="","!","Lights,"))</f>
        <v>!</v>
      </c>
      <c r="B49" s="225" t="str">
        <f ca="1">IF($A49="","",IF($A49="!","NO TSK LGTS FOR",'$Data1'!E51&amp;"-TskLgt,"))</f>
        <v>NO TSK LGTS FOR</v>
      </c>
      <c r="C49" s="225" t="str">
        <f ca="1">IF(A49="","",'CSV-ZnSiz'!B49)</f>
        <v>1,</v>
      </c>
      <c r="D49" s="225" t="str">
        <f t="shared" ca="1" si="5"/>
        <v>ON ALWAYS,</v>
      </c>
      <c r="E49" s="225" t="str">
        <f ca="1">IF(A49="","",IF('$Data1'!AH51="W/occ","Watts/Person",IF('$Data1'!AH51="W/m2","Watts/Area",IF('$Data1'!AH51="W","LightingLevel","")))&amp;",")</f>
        <v>,</v>
      </c>
      <c r="F49" s="225" t="str">
        <f ca="1">IF(A49="","",IF('$Data1'!AH51="W",'$Data1'!AG51,"")&amp;",")</f>
        <v>,</v>
      </c>
      <c r="G49" s="225" t="str">
        <f ca="1">IF(A49="","",IF('$Data1'!AH51="W/m2",'$Data1'!AG51,"")&amp;",")</f>
        <v>,</v>
      </c>
      <c r="H49" s="225" t="str">
        <f ca="1">IF(A49="","",IF('$Data1'!AH51="W/occ",'$Data1'!AG51,"")&amp;",")</f>
        <v>,</v>
      </c>
      <c r="I49" s="225" t="str">
        <f t="shared" ca="1" si="7"/>
        <v>0,</v>
      </c>
      <c r="J49" s="225" t="str">
        <f t="shared" ca="1" si="7"/>
        <v>0,</v>
      </c>
      <c r="K49" s="225" t="str">
        <f t="shared" ca="1" si="2"/>
        <v>0.8,</v>
      </c>
      <c r="L49" s="225" t="str">
        <f t="shared" ca="1" si="3"/>
        <v>0,</v>
      </c>
      <c r="M49" s="225" t="str">
        <f t="shared" ca="1" si="6"/>
        <v>Task Lights;</v>
      </c>
      <c r="N49" s="193"/>
      <c r="O49" s="228"/>
    </row>
    <row r="50" spans="1:15" ht="15">
      <c r="A50" s="225" t="str">
        <f ca="1">IF('$Data1'!E52="","",IF('$Data1'!AJ52="","!","Lights,"))</f>
        <v>!</v>
      </c>
      <c r="B50" s="225" t="str">
        <f ca="1">IF($A50="","",IF($A50="!","NO TSK LGTS FOR",'$Data1'!E52&amp;"-TskLgt,"))</f>
        <v>NO TSK LGTS FOR</v>
      </c>
      <c r="C50" s="225" t="str">
        <f ca="1">IF(A50="","",'CSV-ZnSiz'!B50)</f>
        <v>1,</v>
      </c>
      <c r="D50" s="225" t="str">
        <f t="shared" ca="1" si="5"/>
        <v>ON ALWAYS,</v>
      </c>
      <c r="E50" s="225" t="str">
        <f ca="1">IF(A50="","",IF('$Data1'!AH52="W/occ","Watts/Person",IF('$Data1'!AH52="W/m2","Watts/Area",IF('$Data1'!AH52="W","LightingLevel","")))&amp;",")</f>
        <v>,</v>
      </c>
      <c r="F50" s="225" t="str">
        <f ca="1">IF(A50="","",IF('$Data1'!AH52="W",'$Data1'!AG52,"")&amp;",")</f>
        <v>,</v>
      </c>
      <c r="G50" s="225" t="str">
        <f ca="1">IF(A50="","",IF('$Data1'!AH52="W/m2",'$Data1'!AG52,"")&amp;",")</f>
        <v>,</v>
      </c>
      <c r="H50" s="225" t="str">
        <f ca="1">IF(A50="","",IF('$Data1'!AH52="W/occ",'$Data1'!AG52,"")&amp;",")</f>
        <v>,</v>
      </c>
      <c r="I50" s="225" t="str">
        <f t="shared" ca="1" si="7"/>
        <v>0,</v>
      </c>
      <c r="J50" s="225" t="str">
        <f t="shared" ca="1" si="7"/>
        <v>0,</v>
      </c>
      <c r="K50" s="225" t="str">
        <f t="shared" ca="1" si="2"/>
        <v>0.8,</v>
      </c>
      <c r="L50" s="225" t="str">
        <f t="shared" ca="1" si="3"/>
        <v>0,</v>
      </c>
      <c r="M50" s="225" t="str">
        <f t="shared" ca="1" si="6"/>
        <v>Task Lights;</v>
      </c>
      <c r="N50" s="193"/>
      <c r="O50" s="228"/>
    </row>
    <row r="51" spans="1:15" ht="15">
      <c r="A51" s="225" t="str">
        <f ca="1">IF('$Data1'!E53="","",IF('$Data1'!AJ53="","!","Lights,"))</f>
        <v>!</v>
      </c>
      <c r="B51" s="225" t="str">
        <f ca="1">IF($A51="","",IF($A51="!","NO TSK LGTS FOR",'$Data1'!E53&amp;"-TskLgt,"))</f>
        <v>NO TSK LGTS FOR</v>
      </c>
      <c r="C51" s="225" t="str">
        <f ca="1">IF(A51="","",'CSV-ZnSiz'!B51)</f>
        <v>1,</v>
      </c>
      <c r="D51" s="225" t="str">
        <f t="shared" ca="1" si="5"/>
        <v>ON ALWAYS,</v>
      </c>
      <c r="E51" s="225" t="str">
        <f ca="1">IF(A51="","",IF('$Data1'!AH53="W/occ","Watts/Person",IF('$Data1'!AH53="W/m2","Watts/Area",IF('$Data1'!AH53="W","LightingLevel","")))&amp;",")</f>
        <v>,</v>
      </c>
      <c r="F51" s="225" t="str">
        <f ca="1">IF(A51="","",IF('$Data1'!AH53="W",'$Data1'!AG53,"")&amp;",")</f>
        <v>,</v>
      </c>
      <c r="G51" s="225" t="str">
        <f ca="1">IF(A51="","",IF('$Data1'!AH53="W/m2",'$Data1'!AG53,"")&amp;",")</f>
        <v>,</v>
      </c>
      <c r="H51" s="225" t="str">
        <f ca="1">IF(A51="","",IF('$Data1'!AH53="W/occ",'$Data1'!AG53,"")&amp;",")</f>
        <v>,</v>
      </c>
      <c r="I51" s="225" t="str">
        <f t="shared" ca="1" si="7"/>
        <v>0,</v>
      </c>
      <c r="J51" s="225" t="str">
        <f t="shared" ca="1" si="7"/>
        <v>0,</v>
      </c>
      <c r="K51" s="225" t="str">
        <f t="shared" ca="1" si="2"/>
        <v>0.8,</v>
      </c>
      <c r="L51" s="225" t="str">
        <f t="shared" ca="1" si="3"/>
        <v>0,</v>
      </c>
      <c r="M51" s="225" t="str">
        <f t="shared" ca="1" si="6"/>
        <v>Task Lights;</v>
      </c>
      <c r="N51" s="193"/>
      <c r="O51" s="228"/>
    </row>
    <row r="52" spans="1:15" ht="15">
      <c r="A52" s="225" t="str">
        <f ca="1">IF('$Data1'!E54="","",IF('$Data1'!AJ54="","!","Lights,"))</f>
        <v>!</v>
      </c>
      <c r="B52" s="225" t="str">
        <f ca="1">IF($A52="","",IF($A52="!","NO TSK LGTS FOR",'$Data1'!E54&amp;"-TskLgt,"))</f>
        <v>NO TSK LGTS FOR</v>
      </c>
      <c r="C52" s="225" t="str">
        <f ca="1">IF(A52="","",'CSV-ZnSiz'!B52)</f>
        <v>1,</v>
      </c>
      <c r="D52" s="225" t="str">
        <f t="shared" ca="1" si="5"/>
        <v>ON ALWAYS,</v>
      </c>
      <c r="E52" s="225" t="str">
        <f ca="1">IF(A52="","",IF('$Data1'!AH54="W/occ","Watts/Person",IF('$Data1'!AH54="W/m2","Watts/Area",IF('$Data1'!AH54="W","LightingLevel","")))&amp;",")</f>
        <v>,</v>
      </c>
      <c r="F52" s="225" t="str">
        <f ca="1">IF(A52="","",IF('$Data1'!AH54="W",'$Data1'!AG54,"")&amp;",")</f>
        <v>,</v>
      </c>
      <c r="G52" s="225" t="str">
        <f ca="1">IF(A52="","",IF('$Data1'!AH54="W/m2",'$Data1'!AG54,"")&amp;",")</f>
        <v>,</v>
      </c>
      <c r="H52" s="225" t="str">
        <f ca="1">IF(A52="","",IF('$Data1'!AH54="W/occ",'$Data1'!AG54,"")&amp;",")</f>
        <v>,</v>
      </c>
      <c r="I52" s="225" t="str">
        <f t="shared" ca="1" si="7"/>
        <v>0,</v>
      </c>
      <c r="J52" s="225" t="str">
        <f t="shared" ca="1" si="7"/>
        <v>0,</v>
      </c>
      <c r="K52" s="225" t="str">
        <f t="shared" ca="1" si="2"/>
        <v>0.8,</v>
      </c>
      <c r="L52" s="225" t="str">
        <f t="shared" ca="1" si="3"/>
        <v>0,</v>
      </c>
      <c r="M52" s="225" t="str">
        <f t="shared" ca="1" si="6"/>
        <v>Task Lights;</v>
      </c>
      <c r="N52" s="193"/>
      <c r="O52" s="228"/>
    </row>
    <row r="53" spans="1:15" ht="15">
      <c r="A53" s="225" t="str">
        <f ca="1">IF('$Data1'!E55="","",IF('$Data1'!AJ55="","!","Lights,"))</f>
        <v>!</v>
      </c>
      <c r="B53" s="225" t="str">
        <f ca="1">IF($A53="","",IF($A53="!","NO TSK LGTS FOR",'$Data1'!E55&amp;"-TskLgt,"))</f>
        <v>NO TSK LGTS FOR</v>
      </c>
      <c r="C53" s="225" t="str">
        <f ca="1">IF(A53="","",'CSV-ZnSiz'!B53)</f>
        <v>1,</v>
      </c>
      <c r="D53" s="225" t="str">
        <f t="shared" ca="1" si="5"/>
        <v>ON ALWAYS,</v>
      </c>
      <c r="E53" s="225" t="str">
        <f ca="1">IF(A53="","",IF('$Data1'!AH55="W/occ","Watts/Person",IF('$Data1'!AH55="W/m2","Watts/Area",IF('$Data1'!AH55="W","LightingLevel","")))&amp;",")</f>
        <v>,</v>
      </c>
      <c r="F53" s="225" t="str">
        <f ca="1">IF(A53="","",IF('$Data1'!AH55="W",'$Data1'!AG55,"")&amp;",")</f>
        <v>,</v>
      </c>
      <c r="G53" s="225" t="str">
        <f ca="1">IF(A53="","",IF('$Data1'!AH55="W/m2",'$Data1'!AG55,"")&amp;",")</f>
        <v>,</v>
      </c>
      <c r="H53" s="225" t="str">
        <f ca="1">IF(A53="","",IF('$Data1'!AH55="W/occ",'$Data1'!AG55,"")&amp;",")</f>
        <v>,</v>
      </c>
      <c r="I53" s="225" t="str">
        <f t="shared" ca="1" si="7"/>
        <v>0,</v>
      </c>
      <c r="J53" s="225" t="str">
        <f t="shared" ca="1" si="7"/>
        <v>0,</v>
      </c>
      <c r="K53" s="225" t="str">
        <f t="shared" ca="1" si="2"/>
        <v>0.8,</v>
      </c>
      <c r="L53" s="225" t="str">
        <f t="shared" ca="1" si="3"/>
        <v>0,</v>
      </c>
      <c r="M53" s="225" t="str">
        <f t="shared" ca="1" si="6"/>
        <v>Task Lights;</v>
      </c>
      <c r="N53" s="193" t="s">
        <v>319</v>
      </c>
      <c r="O53" s="228"/>
    </row>
    <row r="54" spans="1:15" ht="15">
      <c r="A54" s="225" t="str">
        <f ca="1">IF('$Data1'!E56="","",IF('$Data1'!AJ56="","!","Lights,"))</f>
        <v>!</v>
      </c>
      <c r="B54" s="225" t="str">
        <f ca="1">IF($A54="","",IF($A54="!","NO TSK LGTS FOR",'$Data1'!E56&amp;"-TskLgt,"))</f>
        <v>NO TSK LGTS FOR</v>
      </c>
      <c r="C54" s="225" t="str">
        <f ca="1">IF(A54="","",'CSV-ZnSiz'!B54)</f>
        <v>1,</v>
      </c>
      <c r="D54" s="225" t="str">
        <f t="shared" ca="1" si="5"/>
        <v>ON ALWAYS,</v>
      </c>
      <c r="E54" s="225" t="str">
        <f ca="1">IF(A54="","",IF('$Data1'!AH56="W/occ","Watts/Person",IF('$Data1'!AH56="W/m2","Watts/Area",IF('$Data1'!AH56="W","LightingLevel","")))&amp;",")</f>
        <v>,</v>
      </c>
      <c r="F54" s="225" t="str">
        <f ca="1">IF(A54="","",IF('$Data1'!AH56="W",'$Data1'!AG56,"")&amp;",")</f>
        <v>,</v>
      </c>
      <c r="G54" s="225" t="str">
        <f ca="1">IF(A54="","",IF('$Data1'!AH56="W/m2",'$Data1'!AG56,"")&amp;",")</f>
        <v>,</v>
      </c>
      <c r="H54" s="225" t="str">
        <f ca="1">IF(A54="","",IF('$Data1'!AH56="W/occ",'$Data1'!AG56,"")&amp;",")</f>
        <v>,</v>
      </c>
      <c r="I54" s="225" t="str">
        <f t="shared" ca="1" si="7"/>
        <v>0,</v>
      </c>
      <c r="J54" s="225" t="str">
        <f t="shared" ca="1" si="7"/>
        <v>0,</v>
      </c>
      <c r="K54" s="225" t="str">
        <f t="shared" ca="1" si="2"/>
        <v>0.8,</v>
      </c>
      <c r="L54" s="225" t="str">
        <f t="shared" ca="1" si="3"/>
        <v>0,</v>
      </c>
      <c r="M54" s="225" t="str">
        <f t="shared" ca="1" si="6"/>
        <v>Task Lights;</v>
      </c>
      <c r="N54" s="193" t="s">
        <v>319</v>
      </c>
      <c r="O54" s="228"/>
    </row>
    <row r="55" spans="1:15" ht="15">
      <c r="A55" s="225" t="str">
        <f ca="1">IF('$Data1'!E57="","",IF('$Data1'!AJ57="","!","Lights,"))</f>
        <v>!</v>
      </c>
      <c r="B55" s="225" t="str">
        <f ca="1">IF($A55="","",IF($A55="!","NO TSK LGTS FOR",'$Data1'!E57&amp;"-TskLgt,"))</f>
        <v>NO TSK LGTS FOR</v>
      </c>
      <c r="C55" s="225" t="str">
        <f ca="1">IF(A55="","",'CSV-ZnSiz'!B55)</f>
        <v>1,</v>
      </c>
      <c r="D55" s="225" t="str">
        <f t="shared" ca="1" si="5"/>
        <v>ON ALWAYS,</v>
      </c>
      <c r="E55" s="225" t="str">
        <f ca="1">IF(A55="","",IF('$Data1'!AH57="W/occ","Watts/Person",IF('$Data1'!AH57="W/m2","Watts/Area",IF('$Data1'!AH57="W","LightingLevel","")))&amp;",")</f>
        <v>,</v>
      </c>
      <c r="F55" s="225" t="str">
        <f ca="1">IF(A55="","",IF('$Data1'!AH57="W",'$Data1'!AG57,"")&amp;",")</f>
        <v>,</v>
      </c>
      <c r="G55" s="225" t="str">
        <f ca="1">IF(A55="","",IF('$Data1'!AH57="W/m2",'$Data1'!AG57,"")&amp;",")</f>
        <v>,</v>
      </c>
      <c r="H55" s="225" t="str">
        <f ca="1">IF(A55="","",IF('$Data1'!AH57="W/occ",'$Data1'!AG57,"")&amp;",")</f>
        <v>,</v>
      </c>
      <c r="I55" s="225" t="str">
        <f t="shared" ca="1" si="7"/>
        <v>0,</v>
      </c>
      <c r="J55" s="225" t="str">
        <f t="shared" ca="1" si="7"/>
        <v>0,</v>
      </c>
      <c r="K55" s="225" t="str">
        <f t="shared" ca="1" si="2"/>
        <v>0.8,</v>
      </c>
      <c r="L55" s="225" t="str">
        <f t="shared" ca="1" si="3"/>
        <v>0,</v>
      </c>
      <c r="M55" s="225" t="str">
        <f t="shared" ca="1" si="6"/>
        <v>Task Lights;</v>
      </c>
      <c r="N55" s="193" t="s">
        <v>319</v>
      </c>
      <c r="O55" s="228"/>
    </row>
    <row r="56" spans="1:15" ht="15">
      <c r="A56" s="225" t="str">
        <f ca="1">IF('$Data1'!E58="","",IF('$Data1'!AJ58="","!","Lights,"))</f>
        <v>!</v>
      </c>
      <c r="B56" s="225" t="str">
        <f ca="1">IF($A56="","",IF($A56="!","NO TSK LGTS FOR",'$Data1'!E58&amp;"-TskLgt,"))</f>
        <v>NO TSK LGTS FOR</v>
      </c>
      <c r="C56" s="225" t="str">
        <f ca="1">IF(A56="","",'CSV-ZnSiz'!B56)</f>
        <v>1,</v>
      </c>
      <c r="D56" s="225" t="str">
        <f t="shared" ca="1" si="5"/>
        <v>ON ALWAYS,</v>
      </c>
      <c r="E56" s="225" t="str">
        <f ca="1">IF(A56="","",IF('$Data1'!AH58="W/occ","Watts/Person",IF('$Data1'!AH58="W/m2","Watts/Area",IF('$Data1'!AH58="W","LightingLevel","")))&amp;",")</f>
        <v>,</v>
      </c>
      <c r="F56" s="225" t="str">
        <f ca="1">IF(A56="","",IF('$Data1'!AH58="W",'$Data1'!AG58,"")&amp;",")</f>
        <v>,</v>
      </c>
      <c r="G56" s="225" t="str">
        <f ca="1">IF(A56="","",IF('$Data1'!AH58="W/m2",'$Data1'!AG58,"")&amp;",")</f>
        <v>,</v>
      </c>
      <c r="H56" s="225" t="str">
        <f ca="1">IF(A56="","",IF('$Data1'!AH58="W/occ",'$Data1'!AG58,"")&amp;",")</f>
        <v>,</v>
      </c>
      <c r="I56" s="225" t="str">
        <f t="shared" ca="1" si="7"/>
        <v>0,</v>
      </c>
      <c r="J56" s="225" t="str">
        <f t="shared" ca="1" si="7"/>
        <v>0,</v>
      </c>
      <c r="K56" s="225" t="str">
        <f t="shared" ca="1" si="2"/>
        <v>0.8,</v>
      </c>
      <c r="L56" s="225" t="str">
        <f t="shared" ca="1" si="3"/>
        <v>0,</v>
      </c>
      <c r="M56" s="225" t="str">
        <f t="shared" ca="1" si="6"/>
        <v>Task Lights;</v>
      </c>
      <c r="N56" s="193" t="s">
        <v>319</v>
      </c>
      <c r="O56" s="228"/>
    </row>
    <row r="57" spans="1:15" ht="15">
      <c r="A57" s="225" t="str">
        <f ca="1">IF('$Data1'!E59="","",IF('$Data1'!AJ59="","!","Lights,"))</f>
        <v>!</v>
      </c>
      <c r="B57" s="225" t="str">
        <f ca="1">IF($A57="","",IF($A57="!","NO TSK LGTS FOR",'$Data1'!E59&amp;"-TskLgt,"))</f>
        <v>NO TSK LGTS FOR</v>
      </c>
      <c r="C57" s="225" t="str">
        <f ca="1">IF(A57="","",'CSV-ZnSiz'!B57)</f>
        <v>1,</v>
      </c>
      <c r="D57" s="225" t="str">
        <f t="shared" ca="1" si="5"/>
        <v>ON ALWAYS,</v>
      </c>
      <c r="E57" s="225" t="str">
        <f ca="1">IF(A57="","",IF('$Data1'!AH59="W/occ","Watts/Person",IF('$Data1'!AH59="W/m2","Watts/Area",IF('$Data1'!AH59="W","LightingLevel","")))&amp;",")</f>
        <v>,</v>
      </c>
      <c r="F57" s="225" t="str">
        <f ca="1">IF(A57="","",IF('$Data1'!AH59="W",'$Data1'!AG59,"")&amp;",")</f>
        <v>,</v>
      </c>
      <c r="G57" s="225" t="str">
        <f ca="1">IF(A57="","",IF('$Data1'!AH59="W/m2",'$Data1'!AG59,"")&amp;",")</f>
        <v>,</v>
      </c>
      <c r="H57" s="225" t="str">
        <f ca="1">IF(A57="","",IF('$Data1'!AH59="W/occ",'$Data1'!AG59,"")&amp;",")</f>
        <v>,</v>
      </c>
      <c r="I57" s="225" t="str">
        <f t="shared" ca="1" si="7"/>
        <v>0,</v>
      </c>
      <c r="J57" s="225" t="str">
        <f t="shared" ca="1" si="7"/>
        <v>0,</v>
      </c>
      <c r="K57" s="225" t="str">
        <f t="shared" ca="1" si="2"/>
        <v>0.8,</v>
      </c>
      <c r="L57" s="225" t="str">
        <f t="shared" ca="1" si="3"/>
        <v>0,</v>
      </c>
      <c r="M57" s="225" t="str">
        <f t="shared" ca="1" si="6"/>
        <v>Task Lights;</v>
      </c>
      <c r="N57" s="193" t="s">
        <v>319</v>
      </c>
      <c r="O57" s="228"/>
    </row>
    <row r="58" spans="1:15" ht="15">
      <c r="A58" s="225" t="str">
        <f ca="1">IF('$Data1'!E60="","",IF('$Data1'!AJ60="","!","Lights,"))</f>
        <v>!</v>
      </c>
      <c r="B58" s="225" t="str">
        <f ca="1">IF($A58="","",IF($A58="!","NO TSK LGTS FOR",'$Data1'!E60&amp;"-TskLgt,"))</f>
        <v>NO TSK LGTS FOR</v>
      </c>
      <c r="C58" s="225" t="str">
        <f ca="1">IF(A58="","",'CSV-ZnSiz'!B58)</f>
        <v>1,</v>
      </c>
      <c r="D58" s="225" t="str">
        <f t="shared" ca="1" si="5"/>
        <v>ON ALWAYS,</v>
      </c>
      <c r="E58" s="225" t="str">
        <f ca="1">IF(A58="","",IF('$Data1'!AH60="W/occ","Watts/Person",IF('$Data1'!AH60="W/m2","Watts/Area",IF('$Data1'!AH60="W","LightingLevel","")))&amp;",")</f>
        <v>,</v>
      </c>
      <c r="F58" s="225" t="str">
        <f ca="1">IF(A58="","",IF('$Data1'!AH60="W",'$Data1'!AG60,"")&amp;",")</f>
        <v>,</v>
      </c>
      <c r="G58" s="225" t="str">
        <f ca="1">IF(A58="","",IF('$Data1'!AH60="W/m2",'$Data1'!AG60,"")&amp;",")</f>
        <v>,</v>
      </c>
      <c r="H58" s="225" t="str">
        <f ca="1">IF(A58="","",IF('$Data1'!AH60="W/occ",'$Data1'!AG60,"")&amp;",")</f>
        <v>,</v>
      </c>
      <c r="I58" s="225" t="str">
        <f t="shared" ca="1" si="7"/>
        <v>0,</v>
      </c>
      <c r="J58" s="225" t="str">
        <f t="shared" ca="1" si="7"/>
        <v>0,</v>
      </c>
      <c r="K58" s="225" t="str">
        <f t="shared" ca="1" si="2"/>
        <v>0.8,</v>
      </c>
      <c r="L58" s="225" t="str">
        <f t="shared" ca="1" si="3"/>
        <v>0,</v>
      </c>
      <c r="M58" s="225" t="str">
        <f t="shared" ca="1" si="6"/>
        <v>Task Lights;</v>
      </c>
      <c r="N58" s="190"/>
    </row>
    <row r="59" spans="1:15" ht="15">
      <c r="A59" s="225" t="str">
        <f ca="1">IF('$Data1'!E61="","",IF('$Data1'!AJ61="","!","Lights,"))</f>
        <v>!</v>
      </c>
      <c r="B59" s="225" t="str">
        <f ca="1">IF($A59="","",IF($A59="!","NO TSK LGTS FOR",'$Data1'!E61&amp;"-TskLgt,"))</f>
        <v>NO TSK LGTS FOR</v>
      </c>
      <c r="C59" s="225" t="str">
        <f ca="1">IF(A59="","",'CSV-ZnSiz'!B59)</f>
        <v>1,</v>
      </c>
      <c r="D59" s="225" t="str">
        <f t="shared" ca="1" si="5"/>
        <v>ON ALWAYS,</v>
      </c>
      <c r="E59" s="225" t="str">
        <f ca="1">IF(A59="","",IF('$Data1'!AH61="W/occ","Watts/Person",IF('$Data1'!AH61="W/m2","Watts/Area",IF('$Data1'!AH61="W","LightingLevel","")))&amp;",")</f>
        <v>,</v>
      </c>
      <c r="F59" s="225" t="str">
        <f ca="1">IF(A59="","",IF('$Data1'!AH61="W",'$Data1'!AG61,"")&amp;",")</f>
        <v>,</v>
      </c>
      <c r="G59" s="225" t="str">
        <f ca="1">IF(A59="","",IF('$Data1'!AH61="W/m2",'$Data1'!AG61,"")&amp;",")</f>
        <v>,</v>
      </c>
      <c r="H59" s="225" t="str">
        <f ca="1">IF(A59="","",IF('$Data1'!AH61="W/occ",'$Data1'!AG61,"")&amp;",")</f>
        <v>,</v>
      </c>
      <c r="I59" s="225" t="str">
        <f t="shared" ca="1" si="7"/>
        <v>0,</v>
      </c>
      <c r="J59" s="225" t="str">
        <f t="shared" ca="1" si="7"/>
        <v>0,</v>
      </c>
      <c r="K59" s="225" t="str">
        <f t="shared" ca="1" si="2"/>
        <v>0.8,</v>
      </c>
      <c r="L59" s="225" t="str">
        <f t="shared" ca="1" si="3"/>
        <v>0,</v>
      </c>
      <c r="M59" s="225" t="str">
        <f t="shared" ca="1" si="6"/>
        <v>Task Lights;</v>
      </c>
      <c r="N59" s="190"/>
    </row>
    <row r="60" spans="1:15" ht="15">
      <c r="A60" s="225" t="str">
        <f ca="1">IF('$Data1'!E62="","",IF('$Data1'!AJ62="","!","Lights,"))</f>
        <v>!</v>
      </c>
      <c r="B60" s="225" t="str">
        <f ca="1">IF($A60="","",IF($A60="!","NO TSK LGTS FOR",'$Data1'!E62&amp;"-TskLgt,"))</f>
        <v>NO TSK LGTS FOR</v>
      </c>
      <c r="C60" s="225" t="str">
        <f ca="1">IF(A60="","",'CSV-ZnSiz'!B60)</f>
        <v>1,</v>
      </c>
      <c r="D60" s="225" t="str">
        <f t="shared" ca="1" si="5"/>
        <v>ON ALWAYS,</v>
      </c>
      <c r="E60" s="225" t="str">
        <f ca="1">IF(A60="","",IF('$Data1'!AH62="W/occ","Watts/Person",IF('$Data1'!AH62="W/m2","Watts/Area",IF('$Data1'!AH62="W","LightingLevel","")))&amp;",")</f>
        <v>,</v>
      </c>
      <c r="F60" s="225" t="str">
        <f ca="1">IF(A60="","",IF('$Data1'!AH62="W",'$Data1'!AG62,"")&amp;",")</f>
        <v>,</v>
      </c>
      <c r="G60" s="225" t="str">
        <f ca="1">IF(A60="","",IF('$Data1'!AH62="W/m2",'$Data1'!AG62,"")&amp;",")</f>
        <v>,</v>
      </c>
      <c r="H60" s="225" t="str">
        <f ca="1">IF(A60="","",IF('$Data1'!AH62="W/occ",'$Data1'!AG62,"")&amp;",")</f>
        <v>,</v>
      </c>
      <c r="I60" s="225" t="str">
        <f t="shared" ca="1" si="7"/>
        <v>0,</v>
      </c>
      <c r="J60" s="225" t="str">
        <f t="shared" ca="1" si="7"/>
        <v>0,</v>
      </c>
      <c r="K60" s="225" t="str">
        <f t="shared" ca="1" si="2"/>
        <v>0.8,</v>
      </c>
      <c r="L60" s="225" t="str">
        <f t="shared" ca="1" si="3"/>
        <v>0,</v>
      </c>
      <c r="M60" s="225" t="str">
        <f t="shared" ca="1" si="6"/>
        <v>Task Lights;</v>
      </c>
      <c r="N60" s="190"/>
    </row>
    <row r="61" spans="1:15" ht="15">
      <c r="A61" s="225" t="str">
        <f ca="1">IF('$Data1'!E63="","",IF('$Data1'!AJ63="","!","Lights,"))</f>
        <v>!</v>
      </c>
      <c r="B61" s="225" t="str">
        <f ca="1">IF($A61="","",IF($A61="!","NO TSK LGTS FOR",'$Data1'!E63&amp;"-TskLgt,"))</f>
        <v>NO TSK LGTS FOR</v>
      </c>
      <c r="C61" s="225" t="str">
        <f ca="1">IF(A61="","",'CSV-ZnSiz'!B61)</f>
        <v>1,</v>
      </c>
      <c r="D61" s="225" t="str">
        <f t="shared" ca="1" si="5"/>
        <v>ON ALWAYS,</v>
      </c>
      <c r="E61" s="225" t="str">
        <f ca="1">IF(A61="","",IF('$Data1'!AH63="W/occ","Watts/Person",IF('$Data1'!AH63="W/m2","Watts/Area",IF('$Data1'!AH63="W","LightingLevel","")))&amp;",")</f>
        <v>,</v>
      </c>
      <c r="F61" s="225" t="str">
        <f ca="1">IF(A61="","",IF('$Data1'!AH63="W",'$Data1'!AG63,"")&amp;",")</f>
        <v>,</v>
      </c>
      <c r="G61" s="225" t="str">
        <f ca="1">IF(A61="","",IF('$Data1'!AH63="W/m2",'$Data1'!AG63,"")&amp;",")</f>
        <v>,</v>
      </c>
      <c r="H61" s="225" t="str">
        <f ca="1">IF(A61="","",IF('$Data1'!AH63="W/occ",'$Data1'!AG63,"")&amp;",")</f>
        <v>,</v>
      </c>
      <c r="I61" s="225" t="str">
        <f t="shared" ca="1" si="7"/>
        <v>0,</v>
      </c>
      <c r="J61" s="225" t="str">
        <f t="shared" ca="1" si="7"/>
        <v>0,</v>
      </c>
      <c r="K61" s="225" t="str">
        <f t="shared" ca="1" si="2"/>
        <v>0.8,</v>
      </c>
      <c r="L61" s="225" t="str">
        <f t="shared" ca="1" si="3"/>
        <v>0,</v>
      </c>
      <c r="M61" s="225" t="str">
        <f t="shared" ca="1" si="6"/>
        <v>Task Lights;</v>
      </c>
      <c r="N61" s="190"/>
    </row>
    <row r="62" spans="1:15" ht="15">
      <c r="A62" s="225" t="str">
        <f ca="1">IF('$Data1'!E64="","",IF('$Data1'!AJ64="","!","Lights,"))</f>
        <v>!</v>
      </c>
      <c r="B62" s="225" t="str">
        <f ca="1">IF($A62="","",IF($A62="!","NO TSK LGTS FOR",'$Data1'!E64&amp;"-TskLgt,"))</f>
        <v>NO TSK LGTS FOR</v>
      </c>
      <c r="C62" s="225" t="str">
        <f ca="1">IF(A62="","",'CSV-ZnSiz'!B62)</f>
        <v>1,</v>
      </c>
      <c r="D62" s="225" t="str">
        <f t="shared" ca="1" si="5"/>
        <v>ON ALWAYS,</v>
      </c>
      <c r="E62" s="225" t="str">
        <f ca="1">IF(A62="","",IF('$Data1'!AH64="W/occ","Watts/Person",IF('$Data1'!AH64="W/m2","Watts/Area",IF('$Data1'!AH64="W","LightingLevel","")))&amp;",")</f>
        <v>,</v>
      </c>
      <c r="F62" s="225" t="str">
        <f ca="1">IF(A62="","",IF('$Data1'!AH64="W",'$Data1'!AG64,"")&amp;",")</f>
        <v>,</v>
      </c>
      <c r="G62" s="225" t="str">
        <f ca="1">IF(A62="","",IF('$Data1'!AH64="W/m2",'$Data1'!AG64,"")&amp;",")</f>
        <v>,</v>
      </c>
      <c r="H62" s="225" t="str">
        <f ca="1">IF(A62="","",IF('$Data1'!AH64="W/occ",'$Data1'!AG64,"")&amp;",")</f>
        <v>,</v>
      </c>
      <c r="I62" s="225" t="str">
        <f t="shared" ca="1" si="7"/>
        <v>0,</v>
      </c>
      <c r="J62" s="225" t="str">
        <f t="shared" ca="1" si="7"/>
        <v>0,</v>
      </c>
      <c r="K62" s="225" t="str">
        <f t="shared" ca="1" si="2"/>
        <v>0.8,</v>
      </c>
      <c r="L62" s="225" t="str">
        <f t="shared" ca="1" si="3"/>
        <v>0,</v>
      </c>
      <c r="M62" s="225" t="str">
        <f t="shared" ca="1" si="6"/>
        <v>Task Lights;</v>
      </c>
      <c r="N62" s="190"/>
    </row>
    <row r="63" spans="1:15" ht="15">
      <c r="A63" s="225" t="str">
        <f ca="1">IF('$Data1'!E65="","",IF('$Data1'!AJ65="","!","Lights,"))</f>
        <v>!</v>
      </c>
      <c r="B63" s="225" t="str">
        <f ca="1">IF($A63="","",IF($A63="!","NO TSK LGTS FOR",'$Data1'!E65&amp;"-TskLgt,"))</f>
        <v>NO TSK LGTS FOR</v>
      </c>
      <c r="C63" s="225" t="str">
        <f ca="1">IF(A63="","",'CSV-ZnSiz'!B63)</f>
        <v>1,</v>
      </c>
      <c r="D63" s="225" t="str">
        <f t="shared" ca="1" si="5"/>
        <v>ON ALWAYS,</v>
      </c>
      <c r="E63" s="225" t="str">
        <f ca="1">IF(A63="","",IF('$Data1'!AH65="W/occ","Watts/Person",IF('$Data1'!AH65="W/m2","Watts/Area",IF('$Data1'!AH65="W","LightingLevel","")))&amp;",")</f>
        <v>,</v>
      </c>
      <c r="F63" s="225" t="str">
        <f ca="1">IF(A63="","",IF('$Data1'!AH65="W",'$Data1'!AG65,"")&amp;",")</f>
        <v>,</v>
      </c>
      <c r="G63" s="225" t="str">
        <f ca="1">IF(A63="","",IF('$Data1'!AH65="W/m2",'$Data1'!AG65,"")&amp;",")</f>
        <v>,</v>
      </c>
      <c r="H63" s="225" t="str">
        <f ca="1">IF(A63="","",IF('$Data1'!AH65="W/occ",'$Data1'!AG65,"")&amp;",")</f>
        <v>,</v>
      </c>
      <c r="I63" s="225" t="str">
        <f t="shared" ca="1" si="7"/>
        <v>0,</v>
      </c>
      <c r="J63" s="225" t="str">
        <f t="shared" ca="1" si="7"/>
        <v>0,</v>
      </c>
      <c r="K63" s="225" t="str">
        <f t="shared" ca="1" si="2"/>
        <v>0.8,</v>
      </c>
      <c r="L63" s="225" t="str">
        <f t="shared" ca="1" si="3"/>
        <v>0,</v>
      </c>
      <c r="M63" s="225" t="str">
        <f t="shared" ca="1" si="6"/>
        <v>Task Lights;</v>
      </c>
      <c r="N63" s="190"/>
    </row>
    <row r="64" spans="1:15" ht="15">
      <c r="A64" s="225" t="str">
        <f ca="1">IF('$Data1'!E66="","",IF('$Data1'!AJ66="","!","Lights,"))</f>
        <v>!</v>
      </c>
      <c r="B64" s="225" t="str">
        <f ca="1">IF($A64="","",IF($A64="!","NO TSK LGTS FOR",'$Data1'!E66&amp;"-TskLgt,"))</f>
        <v>NO TSK LGTS FOR</v>
      </c>
      <c r="C64" s="225" t="str">
        <f ca="1">IF(A64="","",'CSV-ZnSiz'!B64)</f>
        <v>1,</v>
      </c>
      <c r="D64" s="225" t="str">
        <f t="shared" ca="1" si="5"/>
        <v>ON ALWAYS,</v>
      </c>
      <c r="E64" s="225" t="str">
        <f ca="1">IF(A64="","",IF('$Data1'!AH66="W/occ","Watts/Person",IF('$Data1'!AH66="W/m2","Watts/Area",IF('$Data1'!AH66="W","LightingLevel","")))&amp;",")</f>
        <v>,</v>
      </c>
      <c r="F64" s="225" t="str">
        <f ca="1">IF(A64="","",IF('$Data1'!AH66="W",'$Data1'!AG66,"")&amp;",")</f>
        <v>,</v>
      </c>
      <c r="G64" s="225" t="str">
        <f ca="1">IF(A64="","",IF('$Data1'!AH66="W/m2",'$Data1'!AG66,"")&amp;",")</f>
        <v>,</v>
      </c>
      <c r="H64" s="225" t="str">
        <f ca="1">IF(A64="","",IF('$Data1'!AH66="W/occ",'$Data1'!AG66,"")&amp;",")</f>
        <v>,</v>
      </c>
      <c r="I64" s="225" t="str">
        <f t="shared" ca="1" si="7"/>
        <v>0,</v>
      </c>
      <c r="J64" s="225" t="str">
        <f t="shared" ca="1" si="7"/>
        <v>0,</v>
      </c>
      <c r="K64" s="225" t="str">
        <f t="shared" ca="1" si="2"/>
        <v>0.8,</v>
      </c>
      <c r="L64" s="225" t="str">
        <f t="shared" ca="1" si="3"/>
        <v>0,</v>
      </c>
      <c r="M64" s="225" t="str">
        <f t="shared" ca="1" si="6"/>
        <v>Task Lights;</v>
      </c>
      <c r="N64" s="190"/>
    </row>
    <row r="65" spans="1:14" ht="15">
      <c r="A65" s="225" t="str">
        <f ca="1">IF('$Data1'!E67="","",IF('$Data1'!AJ67="","!","Lights,"))</f>
        <v>!</v>
      </c>
      <c r="B65" s="225" t="str">
        <f ca="1">IF($A65="","",IF($A65="!","NO TSK LGTS FOR",'$Data1'!E67&amp;"-TskLgt,"))</f>
        <v>NO TSK LGTS FOR</v>
      </c>
      <c r="C65" s="225" t="str">
        <f ca="1">IF(A65="","",'CSV-ZnSiz'!B65)</f>
        <v>1,</v>
      </c>
      <c r="D65" s="225" t="str">
        <f t="shared" ca="1" si="5"/>
        <v>ON ALWAYS,</v>
      </c>
      <c r="E65" s="225" t="str">
        <f ca="1">IF(A65="","",IF('$Data1'!AH67="W/occ","Watts/Person",IF('$Data1'!AH67="W/m2","Watts/Area",IF('$Data1'!AH67="W","LightingLevel","")))&amp;",")</f>
        <v>,</v>
      </c>
      <c r="F65" s="225" t="str">
        <f ca="1">IF(A65="","",IF('$Data1'!AH67="W",'$Data1'!AG67,"")&amp;",")</f>
        <v>,</v>
      </c>
      <c r="G65" s="225" t="str">
        <f ca="1">IF(A65="","",IF('$Data1'!AH67="W/m2",'$Data1'!AG67,"")&amp;",")</f>
        <v>,</v>
      </c>
      <c r="H65" s="225" t="str">
        <f ca="1">IF(A65="","",IF('$Data1'!AH67="W/occ",'$Data1'!AG67,"")&amp;",")</f>
        <v>,</v>
      </c>
      <c r="I65" s="225" t="str">
        <f t="shared" ca="1" si="7"/>
        <v>0,</v>
      </c>
      <c r="J65" s="225" t="str">
        <f t="shared" ca="1" si="7"/>
        <v>0,</v>
      </c>
      <c r="K65" s="225" t="str">
        <f t="shared" ca="1" si="2"/>
        <v>0.8,</v>
      </c>
      <c r="L65" s="225" t="str">
        <f t="shared" ca="1" si="3"/>
        <v>0,</v>
      </c>
      <c r="M65" s="225" t="str">
        <f t="shared" ca="1" si="6"/>
        <v>Task Lights;</v>
      </c>
      <c r="N65" s="190"/>
    </row>
    <row r="66" spans="1:14" ht="15">
      <c r="A66" s="225" t="str">
        <f ca="1">IF('$Data1'!E68="","",IF('$Data1'!AJ68="","!","Lights,"))</f>
        <v>!</v>
      </c>
      <c r="B66" s="225" t="str">
        <f ca="1">IF($A66="","",IF($A66="!","NO TSK LGTS FOR",'$Data1'!E68&amp;"-TskLgt,"))</f>
        <v>NO TSK LGTS FOR</v>
      </c>
      <c r="C66" s="225" t="str">
        <f ca="1">IF(A66="","",'CSV-ZnSiz'!B66)</f>
        <v>1,</v>
      </c>
      <c r="D66" s="225" t="str">
        <f t="shared" ca="1" si="5"/>
        <v>ON ALWAYS,</v>
      </c>
      <c r="E66" s="225" t="str">
        <f ca="1">IF(A66="","",IF('$Data1'!AH68="W/occ","Watts/Person",IF('$Data1'!AH68="W/m2","Watts/Area",IF('$Data1'!AH68="W","LightingLevel","")))&amp;",")</f>
        <v>,</v>
      </c>
      <c r="F66" s="225" t="str">
        <f ca="1">IF(A66="","",IF('$Data1'!AH68="W",'$Data1'!AG68,"")&amp;",")</f>
        <v>,</v>
      </c>
      <c r="G66" s="225" t="str">
        <f ca="1">IF(A66="","",IF('$Data1'!AH68="W/m2",'$Data1'!AG68,"")&amp;",")</f>
        <v>,</v>
      </c>
      <c r="H66" s="225" t="str">
        <f ca="1">IF(A66="","",IF('$Data1'!AH68="W/occ",'$Data1'!AG68,"")&amp;",")</f>
        <v>,</v>
      </c>
      <c r="I66" s="225" t="str">
        <f t="shared" ca="1" si="7"/>
        <v>0,</v>
      </c>
      <c r="J66" s="225" t="str">
        <f t="shared" ca="1" si="7"/>
        <v>0,</v>
      </c>
      <c r="K66" s="225" t="str">
        <f t="shared" ca="1" si="2"/>
        <v>0.8,</v>
      </c>
      <c r="L66" s="225" t="str">
        <f t="shared" ca="1" si="3"/>
        <v>0,</v>
      </c>
      <c r="M66" s="225" t="str">
        <f t="shared" ca="1" si="6"/>
        <v>Task Lights;</v>
      </c>
      <c r="N66" s="190"/>
    </row>
    <row r="67" spans="1:14" ht="15">
      <c r="A67" s="225" t="str">
        <f ca="1">IF('$Data1'!E69="","",IF('$Data1'!AJ69="","!","Lights,"))</f>
        <v>!</v>
      </c>
      <c r="B67" s="225" t="str">
        <f ca="1">IF($A67="","",IF($A67="!","NO TSK LGTS FOR",'$Data1'!E69&amp;"-TskLgt,"))</f>
        <v>NO TSK LGTS FOR</v>
      </c>
      <c r="C67" s="225" t="str">
        <f ca="1">IF(A67="","",'CSV-ZnSiz'!B67)</f>
        <v>1,</v>
      </c>
      <c r="D67" s="225" t="str">
        <f t="shared" ca="1" si="5"/>
        <v>ON ALWAYS,</v>
      </c>
      <c r="E67" s="225" t="str">
        <f ca="1">IF(A67="","",IF('$Data1'!AH69="W/occ","Watts/Person",IF('$Data1'!AH69="W/m2","Watts/Area",IF('$Data1'!AH69="W","LightingLevel","")))&amp;",")</f>
        <v>,</v>
      </c>
      <c r="F67" s="225" t="str">
        <f ca="1">IF(A67="","",IF('$Data1'!AH69="W",'$Data1'!AG69,"")&amp;",")</f>
        <v>,</v>
      </c>
      <c r="G67" s="225" t="str">
        <f ca="1">IF(A67="","",IF('$Data1'!AH69="W/m2",'$Data1'!AG69,"")&amp;",")</f>
        <v>,</v>
      </c>
      <c r="H67" s="225" t="str">
        <f ca="1">IF(A67="","",IF('$Data1'!AH69="W/occ",'$Data1'!AG69,"")&amp;",")</f>
        <v>,</v>
      </c>
      <c r="I67" s="225" t="str">
        <f t="shared" ca="1" si="7"/>
        <v>0,</v>
      </c>
      <c r="J67" s="225" t="str">
        <f t="shared" ca="1" si="7"/>
        <v>0,</v>
      </c>
      <c r="K67" s="225" t="str">
        <f t="shared" ca="1" si="2"/>
        <v>0.8,</v>
      </c>
      <c r="L67" s="225" t="str">
        <f t="shared" ca="1" si="3"/>
        <v>0,</v>
      </c>
      <c r="M67" s="225" t="str">
        <f t="shared" ca="1" si="6"/>
        <v>Task Lights;</v>
      </c>
      <c r="N67" s="190"/>
    </row>
    <row r="68" spans="1:14" ht="15">
      <c r="A68" s="225" t="str">
        <f ca="1">IF('$Data1'!E70="","",IF('$Data1'!AJ70="","!","Lights,"))</f>
        <v>!</v>
      </c>
      <c r="B68" s="225" t="str">
        <f ca="1">IF($A68="","",IF($A68="!","NO TSK LGTS FOR",'$Data1'!E70&amp;"-TskLgt,"))</f>
        <v>NO TSK LGTS FOR</v>
      </c>
      <c r="C68" s="225" t="str">
        <f ca="1">IF(A68="","",'CSV-ZnSiz'!B68)</f>
        <v>1,</v>
      </c>
      <c r="D68" s="225" t="str">
        <f t="shared" ca="1" si="5"/>
        <v>ON ALWAYS,</v>
      </c>
      <c r="E68" s="225" t="str">
        <f ca="1">IF(A68="","",IF('$Data1'!AH70="W/occ","Watts/Person",IF('$Data1'!AH70="W/m2","Watts/Area",IF('$Data1'!AH70="W","LightingLevel","")))&amp;",")</f>
        <v>,</v>
      </c>
      <c r="F68" s="225" t="str">
        <f ca="1">IF(A68="","",IF('$Data1'!AH70="W",'$Data1'!AG70,"")&amp;",")</f>
        <v>,</v>
      </c>
      <c r="G68" s="225" t="str">
        <f ca="1">IF(A68="","",IF('$Data1'!AH70="W/m2",'$Data1'!AG70,"")&amp;",")</f>
        <v>,</v>
      </c>
      <c r="H68" s="225" t="str">
        <f ca="1">IF(A68="","",IF('$Data1'!AH70="W/occ",'$Data1'!AG70,"")&amp;",")</f>
        <v>,</v>
      </c>
      <c r="I68" s="225" t="str">
        <f t="shared" ca="1" si="7"/>
        <v>0,</v>
      </c>
      <c r="J68" s="225" t="str">
        <f t="shared" ca="1" si="7"/>
        <v>0,</v>
      </c>
      <c r="K68" s="225" t="str">
        <f t="shared" ca="1" si="2"/>
        <v>0.8,</v>
      </c>
      <c r="L68" s="225" t="str">
        <f t="shared" ca="1" si="3"/>
        <v>0,</v>
      </c>
      <c r="M68" s="225" t="str">
        <f t="shared" ca="1" si="6"/>
        <v>Task Lights;</v>
      </c>
      <c r="N68" s="190"/>
    </row>
    <row r="69" spans="1:14" ht="15">
      <c r="A69" s="225" t="str">
        <f ca="1">IF('$Data1'!E71="","",IF('$Data1'!AJ71="","!","Lights,"))</f>
        <v>!</v>
      </c>
      <c r="B69" s="225" t="str">
        <f ca="1">IF($A69="","",IF($A69="!","NO TSK LGTS FOR",'$Data1'!E71&amp;"-TskLgt,"))</f>
        <v>NO TSK LGTS FOR</v>
      </c>
      <c r="C69" s="225" t="str">
        <f ca="1">IF(A69="","",'CSV-ZnSiz'!B69)</f>
        <v>1,</v>
      </c>
      <c r="D69" s="225" t="str">
        <f t="shared" ca="1" si="5"/>
        <v>ON ALWAYS,</v>
      </c>
      <c r="E69" s="225" t="str">
        <f ca="1">IF(A69="","",IF('$Data1'!AH71="W/occ","Watts/Person",IF('$Data1'!AH71="W/m2","Watts/Area",IF('$Data1'!AH71="W","LightingLevel","")))&amp;",")</f>
        <v>,</v>
      </c>
      <c r="F69" s="225" t="str">
        <f ca="1">IF(A69="","",IF('$Data1'!AH71="W",'$Data1'!AG71,"")&amp;",")</f>
        <v>,</v>
      </c>
      <c r="G69" s="225" t="str">
        <f ca="1">IF(A69="","",IF('$Data1'!AH71="W/m2",'$Data1'!AG71,"")&amp;",")</f>
        <v>,</v>
      </c>
      <c r="H69" s="225" t="str">
        <f ca="1">IF(A69="","",IF('$Data1'!AH71="W/occ",'$Data1'!AG71,"")&amp;",")</f>
        <v>,</v>
      </c>
      <c r="I69" s="225" t="str">
        <f t="shared" ca="1" si="7"/>
        <v>0,</v>
      </c>
      <c r="J69" s="225" t="str">
        <f t="shared" ca="1" si="7"/>
        <v>0,</v>
      </c>
      <c r="K69" s="225" t="str">
        <f t="shared" ca="1" si="2"/>
        <v>0.8,</v>
      </c>
      <c r="L69" s="225" t="str">
        <f t="shared" ca="1" si="3"/>
        <v>0,</v>
      </c>
      <c r="M69" s="225" t="str">
        <f t="shared" ca="1" si="6"/>
        <v>Task Lights;</v>
      </c>
      <c r="N69" s="190"/>
    </row>
    <row r="70" spans="1:14" ht="15">
      <c r="A70" s="225" t="str">
        <f ca="1">IF('$Data1'!E72="","",IF('$Data1'!AJ72="","!","Lights,"))</f>
        <v>!</v>
      </c>
      <c r="B70" s="225" t="str">
        <f ca="1">IF($A70="","",IF($A70="!","NO TSK LGTS FOR",'$Data1'!E72&amp;"-TskLgt,"))</f>
        <v>NO TSK LGTS FOR</v>
      </c>
      <c r="C70" s="225" t="str">
        <f ca="1">IF(A70="","",'CSV-ZnSiz'!B70)</f>
        <v>1,</v>
      </c>
      <c r="D70" s="225" t="str">
        <f t="shared" ca="1" si="5"/>
        <v>ON ALWAYS,</v>
      </c>
      <c r="E70" s="225" t="str">
        <f ca="1">IF(A70="","",IF('$Data1'!AH72="W/occ","Watts/Person",IF('$Data1'!AH72="W/m2","Watts/Area",IF('$Data1'!AH72="W","LightingLevel","")))&amp;",")</f>
        <v>,</v>
      </c>
      <c r="F70" s="225" t="str">
        <f ca="1">IF(A70="","",IF('$Data1'!AH72="W",'$Data1'!AG72,"")&amp;",")</f>
        <v>,</v>
      </c>
      <c r="G70" s="225" t="str">
        <f ca="1">IF(A70="","",IF('$Data1'!AH72="W/m2",'$Data1'!AG72,"")&amp;",")</f>
        <v>,</v>
      </c>
      <c r="H70" s="225" t="str">
        <f ca="1">IF(A70="","",IF('$Data1'!AH72="W/occ",'$Data1'!AG72,"")&amp;",")</f>
        <v>,</v>
      </c>
      <c r="I70" s="225" t="str">
        <f t="shared" ca="1" si="7"/>
        <v>0,</v>
      </c>
      <c r="J70" s="225" t="str">
        <f t="shared" ca="1" si="7"/>
        <v>0,</v>
      </c>
      <c r="K70" s="225" t="str">
        <f t="shared" ca="1" si="2"/>
        <v>0.8,</v>
      </c>
      <c r="L70" s="225" t="str">
        <f t="shared" ca="1" si="3"/>
        <v>0,</v>
      </c>
      <c r="M70" s="225" t="str">
        <f t="shared" ca="1" si="6"/>
        <v>Task Lights;</v>
      </c>
      <c r="N70" s="190"/>
    </row>
    <row r="71" spans="1:14" ht="15">
      <c r="A71" s="225" t="str">
        <f ca="1">IF('$Data1'!E73="","",IF('$Data1'!AJ73="","!","Lights,"))</f>
        <v>!</v>
      </c>
      <c r="B71" s="225" t="str">
        <f ca="1">IF($A71="","",IF($A71="!","NO TSK LGTS FOR",'$Data1'!E73&amp;"-TskLgt,"))</f>
        <v>NO TSK LGTS FOR</v>
      </c>
      <c r="C71" s="225" t="str">
        <f ca="1">IF(A71="","",'CSV-ZnSiz'!B71)</f>
        <v>1,</v>
      </c>
      <c r="D71" s="225" t="str">
        <f t="shared" ca="1" si="5"/>
        <v>ON ALWAYS,</v>
      </c>
      <c r="E71" s="225" t="str">
        <f ca="1">IF(A71="","",IF('$Data1'!AH73="W/occ","Watts/Person",IF('$Data1'!AH73="W/m2","Watts/Area",IF('$Data1'!AH73="W","LightingLevel","")))&amp;",")</f>
        <v>,</v>
      </c>
      <c r="F71" s="225" t="str">
        <f ca="1">IF(A71="","",IF('$Data1'!AH73="W",'$Data1'!AG73,"")&amp;",")</f>
        <v>,</v>
      </c>
      <c r="G71" s="225" t="str">
        <f ca="1">IF(A71="","",IF('$Data1'!AH73="W/m2",'$Data1'!AG73,"")&amp;",")</f>
        <v>,</v>
      </c>
      <c r="H71" s="225" t="str">
        <f ca="1">IF(A71="","",IF('$Data1'!AH73="W/occ",'$Data1'!AG73,"")&amp;",")</f>
        <v>,</v>
      </c>
      <c r="I71" s="225" t="str">
        <f t="shared" ca="1" si="7"/>
        <v>0,</v>
      </c>
      <c r="J71" s="225" t="str">
        <f t="shared" ca="1" si="7"/>
        <v>0,</v>
      </c>
      <c r="K71" s="225" t="str">
        <f t="shared" ref="K71:K134" ca="1" si="8">IF($A71="","","0.8,")</f>
        <v>0.8,</v>
      </c>
      <c r="L71" s="225" t="str">
        <f t="shared" ref="L71:L134" ca="1" si="9">IF($A71="","","0,")</f>
        <v>0,</v>
      </c>
      <c r="M71" s="225" t="str">
        <f t="shared" ca="1" si="6"/>
        <v>Task Lights;</v>
      </c>
      <c r="N71" s="190"/>
    </row>
    <row r="72" spans="1:14" ht="15">
      <c r="A72" s="225" t="str">
        <f ca="1">IF('$Data1'!E74="","",IF('$Data1'!AJ74="","!","Lights,"))</f>
        <v>!</v>
      </c>
      <c r="B72" s="225" t="str">
        <f ca="1">IF($A72="","",IF($A72="!","NO TSK LGTS FOR",'$Data1'!E74&amp;"-TskLgt,"))</f>
        <v>NO TSK LGTS FOR</v>
      </c>
      <c r="C72" s="225" t="str">
        <f ca="1">IF(A72="","",'CSV-ZnSiz'!B72)</f>
        <v>1,</v>
      </c>
      <c r="D72" s="225" t="str">
        <f t="shared" ref="D72:D135" ca="1" si="10">IF(A72="","","ON ALWAYS,")</f>
        <v>ON ALWAYS,</v>
      </c>
      <c r="E72" s="225" t="str">
        <f ca="1">IF(A72="","",IF('$Data1'!AH74="W/occ","Watts/Person",IF('$Data1'!AH74="W/m2","Watts/Area",IF('$Data1'!AH74="W","LightingLevel","")))&amp;",")</f>
        <v>,</v>
      </c>
      <c r="F72" s="225" t="str">
        <f ca="1">IF(A72="","",IF('$Data1'!AH74="W",'$Data1'!AG74,"")&amp;",")</f>
        <v>,</v>
      </c>
      <c r="G72" s="225" t="str">
        <f ca="1">IF(A72="","",IF('$Data1'!AH74="W/m2",'$Data1'!AG74,"")&amp;",")</f>
        <v>,</v>
      </c>
      <c r="H72" s="225" t="str">
        <f ca="1">IF(A72="","",IF('$Data1'!AH74="W/occ",'$Data1'!AG74,"")&amp;",")</f>
        <v>,</v>
      </c>
      <c r="I72" s="225" t="str">
        <f t="shared" ca="1" si="7"/>
        <v>0,</v>
      </c>
      <c r="J72" s="225" t="str">
        <f t="shared" ca="1" si="7"/>
        <v>0,</v>
      </c>
      <c r="K72" s="225" t="str">
        <f t="shared" ca="1" si="8"/>
        <v>0.8,</v>
      </c>
      <c r="L72" s="225" t="str">
        <f t="shared" ca="1" si="9"/>
        <v>0,</v>
      </c>
      <c r="M72" s="225" t="str">
        <f t="shared" ref="M72:M135" ca="1" si="11">IF(A72="","","Task Lights"&amp;";")</f>
        <v>Task Lights;</v>
      </c>
      <c r="N72" s="190"/>
    </row>
    <row r="73" spans="1:14" ht="15">
      <c r="A73" s="225" t="str">
        <f ca="1">IF('$Data1'!E75="","",IF('$Data1'!AJ75="","!","Lights,"))</f>
        <v>!</v>
      </c>
      <c r="B73" s="225" t="str">
        <f ca="1">IF($A73="","",IF($A73="!","NO TSK LGTS FOR",'$Data1'!E75&amp;"-TskLgt,"))</f>
        <v>NO TSK LGTS FOR</v>
      </c>
      <c r="C73" s="225" t="str">
        <f ca="1">IF(A73="","",'CSV-ZnSiz'!B73)</f>
        <v>1,</v>
      </c>
      <c r="D73" s="225" t="str">
        <f t="shared" ca="1" si="10"/>
        <v>ON ALWAYS,</v>
      </c>
      <c r="E73" s="225" t="str">
        <f ca="1">IF(A73="","",IF('$Data1'!AH75="W/occ","Watts/Person",IF('$Data1'!AH75="W/m2","Watts/Area",IF('$Data1'!AH75="W","LightingLevel","")))&amp;",")</f>
        <v>,</v>
      </c>
      <c r="F73" s="225" t="str">
        <f ca="1">IF(A73="","",IF('$Data1'!AH75="W",'$Data1'!AG75,"")&amp;",")</f>
        <v>,</v>
      </c>
      <c r="G73" s="225" t="str">
        <f ca="1">IF(A73="","",IF('$Data1'!AH75="W/m2",'$Data1'!AG75,"")&amp;",")</f>
        <v>,</v>
      </c>
      <c r="H73" s="225" t="str">
        <f ca="1">IF(A73="","",IF('$Data1'!AH75="W/occ",'$Data1'!AG75,"")&amp;",")</f>
        <v>,</v>
      </c>
      <c r="I73" s="225" t="str">
        <f t="shared" ca="1" si="7"/>
        <v>0,</v>
      </c>
      <c r="J73" s="225" t="str">
        <f t="shared" ca="1" si="7"/>
        <v>0,</v>
      </c>
      <c r="K73" s="225" t="str">
        <f t="shared" ca="1" si="8"/>
        <v>0.8,</v>
      </c>
      <c r="L73" s="225" t="str">
        <f t="shared" ca="1" si="9"/>
        <v>0,</v>
      </c>
      <c r="M73" s="225" t="str">
        <f t="shared" ca="1" si="11"/>
        <v>Task Lights;</v>
      </c>
      <c r="N73" s="190"/>
    </row>
    <row r="74" spans="1:14" ht="15">
      <c r="A74" s="225" t="str">
        <f ca="1">IF('$Data1'!E76="","",IF('$Data1'!AJ76="","!","Lights,"))</f>
        <v>!</v>
      </c>
      <c r="B74" s="225" t="str">
        <f ca="1">IF($A74="","",IF($A74="!","NO TSK LGTS FOR",'$Data1'!E76&amp;"-TskLgt,"))</f>
        <v>NO TSK LGTS FOR</v>
      </c>
      <c r="C74" s="225" t="str">
        <f ca="1">IF(A74="","",'CSV-ZnSiz'!B74)</f>
        <v>1,</v>
      </c>
      <c r="D74" s="225" t="str">
        <f t="shared" ca="1" si="10"/>
        <v>ON ALWAYS,</v>
      </c>
      <c r="E74" s="225" t="str">
        <f ca="1">IF(A74="","",IF('$Data1'!AH76="W/occ","Watts/Person",IF('$Data1'!AH76="W/m2","Watts/Area",IF('$Data1'!AH76="W","LightingLevel","")))&amp;",")</f>
        <v>,</v>
      </c>
      <c r="F74" s="225" t="str">
        <f ca="1">IF(A74="","",IF('$Data1'!AH76="W",'$Data1'!AG76,"")&amp;",")</f>
        <v>,</v>
      </c>
      <c r="G74" s="225" t="str">
        <f ca="1">IF(A74="","",IF('$Data1'!AH76="W/m2",'$Data1'!AG76,"")&amp;",")</f>
        <v>,</v>
      </c>
      <c r="H74" s="225" t="str">
        <f ca="1">IF(A74="","",IF('$Data1'!AH76="W/occ",'$Data1'!AG76,"")&amp;",")</f>
        <v>,</v>
      </c>
      <c r="I74" s="225" t="str">
        <f t="shared" ca="1" si="7"/>
        <v>0,</v>
      </c>
      <c r="J74" s="225" t="str">
        <f t="shared" ca="1" si="7"/>
        <v>0,</v>
      </c>
      <c r="K74" s="225" t="str">
        <f t="shared" ca="1" si="8"/>
        <v>0.8,</v>
      </c>
      <c r="L74" s="225" t="str">
        <f t="shared" ca="1" si="9"/>
        <v>0,</v>
      </c>
      <c r="M74" s="225" t="str">
        <f t="shared" ca="1" si="11"/>
        <v>Task Lights;</v>
      </c>
      <c r="N74" s="190"/>
    </row>
    <row r="75" spans="1:14" ht="15">
      <c r="A75" s="225" t="str">
        <f ca="1">IF('$Data1'!E77="","",IF('$Data1'!AJ77="","!","Lights,"))</f>
        <v>!</v>
      </c>
      <c r="B75" s="225" t="str">
        <f ca="1">IF($A75="","",IF($A75="!","NO TSK LGTS FOR",'$Data1'!E77&amp;"-TskLgt,"))</f>
        <v>NO TSK LGTS FOR</v>
      </c>
      <c r="C75" s="225" t="str">
        <f ca="1">IF(A75="","",'CSV-ZnSiz'!B75)</f>
        <v>1,</v>
      </c>
      <c r="D75" s="225" t="str">
        <f t="shared" ca="1" si="10"/>
        <v>ON ALWAYS,</v>
      </c>
      <c r="E75" s="225" t="str">
        <f ca="1">IF(A75="","",IF('$Data1'!AH77="W/occ","Watts/Person",IF('$Data1'!AH77="W/m2","Watts/Area",IF('$Data1'!AH77="W","LightingLevel","")))&amp;",")</f>
        <v>,</v>
      </c>
      <c r="F75" s="225" t="str">
        <f ca="1">IF(A75="","",IF('$Data1'!AH77="W",'$Data1'!AG77,"")&amp;",")</f>
        <v>,</v>
      </c>
      <c r="G75" s="225" t="str">
        <f ca="1">IF(A75="","",IF('$Data1'!AH77="W/m2",'$Data1'!AG77,"")&amp;",")</f>
        <v>,</v>
      </c>
      <c r="H75" s="225" t="str">
        <f ca="1">IF(A75="","",IF('$Data1'!AH77="W/occ",'$Data1'!AG77,"")&amp;",")</f>
        <v>,</v>
      </c>
      <c r="I75" s="225" t="str">
        <f t="shared" ca="1" si="7"/>
        <v>0,</v>
      </c>
      <c r="J75" s="225" t="str">
        <f t="shared" ca="1" si="7"/>
        <v>0,</v>
      </c>
      <c r="K75" s="225" t="str">
        <f t="shared" ca="1" si="8"/>
        <v>0.8,</v>
      </c>
      <c r="L75" s="225" t="str">
        <f t="shared" ca="1" si="9"/>
        <v>0,</v>
      </c>
      <c r="M75" s="225" t="str">
        <f t="shared" ca="1" si="11"/>
        <v>Task Lights;</v>
      </c>
      <c r="N75" s="190"/>
    </row>
    <row r="76" spans="1:14" ht="15">
      <c r="A76" s="225" t="str">
        <f ca="1">IF('$Data1'!E78="","",IF('$Data1'!AJ78="","!","Lights,"))</f>
        <v>!</v>
      </c>
      <c r="B76" s="225" t="str">
        <f ca="1">IF($A76="","",IF($A76="!","NO TSK LGTS FOR",'$Data1'!E78&amp;"-TskLgt,"))</f>
        <v>NO TSK LGTS FOR</v>
      </c>
      <c r="C76" s="225" t="str">
        <f ca="1">IF(A76="","",'CSV-ZnSiz'!B76)</f>
        <v>1,</v>
      </c>
      <c r="D76" s="225" t="str">
        <f t="shared" ca="1" si="10"/>
        <v>ON ALWAYS,</v>
      </c>
      <c r="E76" s="225" t="str">
        <f ca="1">IF(A76="","",IF('$Data1'!AH78="W/occ","Watts/Person",IF('$Data1'!AH78="W/m2","Watts/Area",IF('$Data1'!AH78="W","LightingLevel","")))&amp;",")</f>
        <v>,</v>
      </c>
      <c r="F76" s="225" t="str">
        <f ca="1">IF(A76="","",IF('$Data1'!AH78="W",'$Data1'!AG78,"")&amp;",")</f>
        <v>,</v>
      </c>
      <c r="G76" s="225" t="str">
        <f ca="1">IF(A76="","",IF('$Data1'!AH78="W/m2",'$Data1'!AG78,"")&amp;",")</f>
        <v>,</v>
      </c>
      <c r="H76" s="225" t="str">
        <f ca="1">IF(A76="","",IF('$Data1'!AH78="W/occ",'$Data1'!AG78,"")&amp;",")</f>
        <v>,</v>
      </c>
      <c r="I76" s="225" t="str">
        <f t="shared" ca="1" si="7"/>
        <v>0,</v>
      </c>
      <c r="J76" s="225" t="str">
        <f t="shared" ca="1" si="7"/>
        <v>0,</v>
      </c>
      <c r="K76" s="225" t="str">
        <f t="shared" ca="1" si="8"/>
        <v>0.8,</v>
      </c>
      <c r="L76" s="225" t="str">
        <f t="shared" ca="1" si="9"/>
        <v>0,</v>
      </c>
      <c r="M76" s="225" t="str">
        <f t="shared" ca="1" si="11"/>
        <v>Task Lights;</v>
      </c>
      <c r="N76" s="190"/>
    </row>
    <row r="77" spans="1:14" ht="15">
      <c r="A77" s="225" t="str">
        <f ca="1">IF('$Data1'!E79="","",IF('$Data1'!AJ79="","!","Lights,"))</f>
        <v>!</v>
      </c>
      <c r="B77" s="225" t="str">
        <f ca="1">IF($A77="","",IF($A77="!","NO TSK LGTS FOR",'$Data1'!E79&amp;"-TskLgt,"))</f>
        <v>NO TSK LGTS FOR</v>
      </c>
      <c r="C77" s="225" t="str">
        <f ca="1">IF(A77="","",'CSV-ZnSiz'!B77)</f>
        <v>1,</v>
      </c>
      <c r="D77" s="225" t="str">
        <f t="shared" ca="1" si="10"/>
        <v>ON ALWAYS,</v>
      </c>
      <c r="E77" s="225" t="str">
        <f ca="1">IF(A77="","",IF('$Data1'!AH79="W/occ","Watts/Person",IF('$Data1'!AH79="W/m2","Watts/Area",IF('$Data1'!AH79="W","LightingLevel","")))&amp;",")</f>
        <v>,</v>
      </c>
      <c r="F77" s="225" t="str">
        <f ca="1">IF(A77="","",IF('$Data1'!AH79="W",'$Data1'!AG79,"")&amp;",")</f>
        <v>,</v>
      </c>
      <c r="G77" s="225" t="str">
        <f ca="1">IF(A77="","",IF('$Data1'!AH79="W/m2",'$Data1'!AG79,"")&amp;",")</f>
        <v>,</v>
      </c>
      <c r="H77" s="225" t="str">
        <f ca="1">IF(A77="","",IF('$Data1'!AH79="W/occ",'$Data1'!AG79,"")&amp;",")</f>
        <v>,</v>
      </c>
      <c r="I77" s="225" t="str">
        <f t="shared" ca="1" si="7"/>
        <v>0,</v>
      </c>
      <c r="J77" s="225" t="str">
        <f t="shared" ca="1" si="7"/>
        <v>0,</v>
      </c>
      <c r="K77" s="225" t="str">
        <f t="shared" ca="1" si="8"/>
        <v>0.8,</v>
      </c>
      <c r="L77" s="225" t="str">
        <f t="shared" ca="1" si="9"/>
        <v>0,</v>
      </c>
      <c r="M77" s="225" t="str">
        <f t="shared" ca="1" si="11"/>
        <v>Task Lights;</v>
      </c>
      <c r="N77" s="190"/>
    </row>
    <row r="78" spans="1:14" ht="15">
      <c r="A78" s="225" t="str">
        <f ca="1">IF('$Data1'!E80="","",IF('$Data1'!AJ80="","!","Lights,"))</f>
        <v>!</v>
      </c>
      <c r="B78" s="225" t="str">
        <f ca="1">IF($A78="","",IF($A78="!","NO TSK LGTS FOR",'$Data1'!E80&amp;"-TskLgt,"))</f>
        <v>NO TSK LGTS FOR</v>
      </c>
      <c r="C78" s="225" t="str">
        <f ca="1">IF(A78="","",'CSV-ZnSiz'!B78)</f>
        <v>1,</v>
      </c>
      <c r="D78" s="225" t="str">
        <f t="shared" ca="1" si="10"/>
        <v>ON ALWAYS,</v>
      </c>
      <c r="E78" s="225" t="str">
        <f ca="1">IF(A78="","",IF('$Data1'!AH80="W/occ","Watts/Person",IF('$Data1'!AH80="W/m2","Watts/Area",IF('$Data1'!AH80="W","LightingLevel","")))&amp;",")</f>
        <v>,</v>
      </c>
      <c r="F78" s="225" t="str">
        <f ca="1">IF(A78="","",IF('$Data1'!AH80="W",'$Data1'!AG80,"")&amp;",")</f>
        <v>,</v>
      </c>
      <c r="G78" s="225" t="str">
        <f ca="1">IF(A78="","",IF('$Data1'!AH80="W/m2",'$Data1'!AG80,"")&amp;",")</f>
        <v>,</v>
      </c>
      <c r="H78" s="225" t="str">
        <f ca="1">IF(A78="","",IF('$Data1'!AH80="W/occ",'$Data1'!AG80,"")&amp;",")</f>
        <v>,</v>
      </c>
      <c r="I78" s="225" t="str">
        <f t="shared" ca="1" si="7"/>
        <v>0,</v>
      </c>
      <c r="J78" s="225" t="str">
        <f t="shared" ca="1" si="7"/>
        <v>0,</v>
      </c>
      <c r="K78" s="225" t="str">
        <f t="shared" ca="1" si="8"/>
        <v>0.8,</v>
      </c>
      <c r="L78" s="225" t="str">
        <f t="shared" ca="1" si="9"/>
        <v>0,</v>
      </c>
      <c r="M78" s="225" t="str">
        <f t="shared" ca="1" si="11"/>
        <v>Task Lights;</v>
      </c>
      <c r="N78" s="190"/>
    </row>
    <row r="79" spans="1:14" ht="15">
      <c r="A79" s="225" t="str">
        <f ca="1">IF('$Data1'!E81="","",IF('$Data1'!AJ81="","!","Lights,"))</f>
        <v>!</v>
      </c>
      <c r="B79" s="225" t="str">
        <f ca="1">IF($A79="","",IF($A79="!","NO TSK LGTS FOR",'$Data1'!E81&amp;"-TskLgt,"))</f>
        <v>NO TSK LGTS FOR</v>
      </c>
      <c r="C79" s="225" t="str">
        <f ca="1">IF(A79="","",'CSV-ZnSiz'!B79)</f>
        <v>1,</v>
      </c>
      <c r="D79" s="225" t="str">
        <f t="shared" ca="1" si="10"/>
        <v>ON ALWAYS,</v>
      </c>
      <c r="E79" s="225" t="str">
        <f ca="1">IF(A79="","",IF('$Data1'!AH81="W/occ","Watts/Person",IF('$Data1'!AH81="W/m2","Watts/Area",IF('$Data1'!AH81="W","LightingLevel","")))&amp;",")</f>
        <v>,</v>
      </c>
      <c r="F79" s="225" t="str">
        <f ca="1">IF(A79="","",IF('$Data1'!AH81="W",'$Data1'!AG81,"")&amp;",")</f>
        <v>,</v>
      </c>
      <c r="G79" s="225" t="str">
        <f ca="1">IF(A79="","",IF('$Data1'!AH81="W/m2",'$Data1'!AG81,"")&amp;",")</f>
        <v>,</v>
      </c>
      <c r="H79" s="225" t="str">
        <f ca="1">IF(A79="","",IF('$Data1'!AH81="W/occ",'$Data1'!AG81,"")&amp;",")</f>
        <v>,</v>
      </c>
      <c r="I79" s="225" t="str">
        <f t="shared" ca="1" si="7"/>
        <v>0,</v>
      </c>
      <c r="J79" s="225" t="str">
        <f t="shared" ca="1" si="7"/>
        <v>0,</v>
      </c>
      <c r="K79" s="225" t="str">
        <f t="shared" ca="1" si="8"/>
        <v>0.8,</v>
      </c>
      <c r="L79" s="225" t="str">
        <f t="shared" ca="1" si="9"/>
        <v>0,</v>
      </c>
      <c r="M79" s="225" t="str">
        <f t="shared" ca="1" si="11"/>
        <v>Task Lights;</v>
      </c>
      <c r="N79" s="190"/>
    </row>
    <row r="80" spans="1:14" ht="15">
      <c r="A80" s="225" t="str">
        <f ca="1">IF('$Data1'!E82="","",IF('$Data1'!AJ82="","!","Lights,"))</f>
        <v>!</v>
      </c>
      <c r="B80" s="225" t="str">
        <f ca="1">IF($A80="","",IF($A80="!","NO TSK LGTS FOR",'$Data1'!E82&amp;"-TskLgt,"))</f>
        <v>NO TSK LGTS FOR</v>
      </c>
      <c r="C80" s="225" t="str">
        <f ca="1">IF(A80="","",'CSV-ZnSiz'!B80)</f>
        <v>1,</v>
      </c>
      <c r="D80" s="225" t="str">
        <f t="shared" ca="1" si="10"/>
        <v>ON ALWAYS,</v>
      </c>
      <c r="E80" s="225" t="str">
        <f ca="1">IF(A80="","",IF('$Data1'!AH82="W/occ","Watts/Person",IF('$Data1'!AH82="W/m2","Watts/Area",IF('$Data1'!AH82="W","LightingLevel","")))&amp;",")</f>
        <v>,</v>
      </c>
      <c r="F80" s="225" t="str">
        <f ca="1">IF(A80="","",IF('$Data1'!AH82="W",'$Data1'!AG82,"")&amp;",")</f>
        <v>,</v>
      </c>
      <c r="G80" s="225" t="str">
        <f ca="1">IF(A80="","",IF('$Data1'!AH82="W/m2",'$Data1'!AG82,"")&amp;",")</f>
        <v>,</v>
      </c>
      <c r="H80" s="225" t="str">
        <f ca="1">IF(A80="","",IF('$Data1'!AH82="W/occ",'$Data1'!AG82,"")&amp;",")</f>
        <v>,</v>
      </c>
      <c r="I80" s="225" t="str">
        <f t="shared" ca="1" si="7"/>
        <v>0,</v>
      </c>
      <c r="J80" s="225" t="str">
        <f t="shared" ca="1" si="7"/>
        <v>0,</v>
      </c>
      <c r="K80" s="225" t="str">
        <f t="shared" ca="1" si="8"/>
        <v>0.8,</v>
      </c>
      <c r="L80" s="225" t="str">
        <f t="shared" ca="1" si="9"/>
        <v>0,</v>
      </c>
      <c r="M80" s="225" t="str">
        <f t="shared" ca="1" si="11"/>
        <v>Task Lights;</v>
      </c>
      <c r="N80" s="190"/>
    </row>
    <row r="81" spans="1:14" ht="15">
      <c r="A81" s="225" t="str">
        <f ca="1">IF('$Data1'!E83="","",IF('$Data1'!AJ83="","!","Lights,"))</f>
        <v>!</v>
      </c>
      <c r="B81" s="225" t="str">
        <f ca="1">IF($A81="","",IF($A81="!","NO TSK LGTS FOR",'$Data1'!E83&amp;"-TskLgt,"))</f>
        <v>NO TSK LGTS FOR</v>
      </c>
      <c r="C81" s="225" t="str">
        <f ca="1">IF(A81="","",'CSV-ZnSiz'!B81)</f>
        <v>1,</v>
      </c>
      <c r="D81" s="225" t="str">
        <f t="shared" ca="1" si="10"/>
        <v>ON ALWAYS,</v>
      </c>
      <c r="E81" s="225" t="str">
        <f ca="1">IF(A81="","",IF('$Data1'!AH83="W/occ","Watts/Person",IF('$Data1'!AH83="W/m2","Watts/Area",IF('$Data1'!AH83="W","LightingLevel","")))&amp;",")</f>
        <v>,</v>
      </c>
      <c r="F81" s="225" t="str">
        <f ca="1">IF(A81="","",IF('$Data1'!AH83="W",'$Data1'!AG83,"")&amp;",")</f>
        <v>,</v>
      </c>
      <c r="G81" s="225" t="str">
        <f ca="1">IF(A81="","",IF('$Data1'!AH83="W/m2",'$Data1'!AG83,"")&amp;",")</f>
        <v>,</v>
      </c>
      <c r="H81" s="225" t="str">
        <f ca="1">IF(A81="","",IF('$Data1'!AH83="W/occ",'$Data1'!AG83,"")&amp;",")</f>
        <v>,</v>
      </c>
      <c r="I81" s="225" t="str">
        <f t="shared" ca="1" si="7"/>
        <v>0,</v>
      </c>
      <c r="J81" s="225" t="str">
        <f t="shared" ca="1" si="7"/>
        <v>0,</v>
      </c>
      <c r="K81" s="225" t="str">
        <f t="shared" ca="1" si="8"/>
        <v>0.8,</v>
      </c>
      <c r="L81" s="225" t="str">
        <f t="shared" ca="1" si="9"/>
        <v>0,</v>
      </c>
      <c r="M81" s="225" t="str">
        <f t="shared" ca="1" si="11"/>
        <v>Task Lights;</v>
      </c>
      <c r="N81" s="190"/>
    </row>
    <row r="82" spans="1:14" ht="15">
      <c r="A82" s="225" t="str">
        <f ca="1">IF('$Data1'!E84="","",IF('$Data1'!AJ84="","!","Lights,"))</f>
        <v>!</v>
      </c>
      <c r="B82" s="225" t="str">
        <f ca="1">IF($A82="","",IF($A82="!","NO TSK LGTS FOR",'$Data1'!E84&amp;"-TskLgt,"))</f>
        <v>NO TSK LGTS FOR</v>
      </c>
      <c r="C82" s="225" t="str">
        <f ca="1">IF(A82="","",'CSV-ZnSiz'!B82)</f>
        <v>1,</v>
      </c>
      <c r="D82" s="225" t="str">
        <f t="shared" ca="1" si="10"/>
        <v>ON ALWAYS,</v>
      </c>
      <c r="E82" s="225" t="str">
        <f ca="1">IF(A82="","",IF('$Data1'!AH84="W/occ","Watts/Person",IF('$Data1'!AH84="W/m2","Watts/Area",IF('$Data1'!AH84="W","LightingLevel","")))&amp;",")</f>
        <v>,</v>
      </c>
      <c r="F82" s="225" t="str">
        <f ca="1">IF(A82="","",IF('$Data1'!AH84="W",'$Data1'!AG84,"")&amp;",")</f>
        <v>,</v>
      </c>
      <c r="G82" s="225" t="str">
        <f ca="1">IF(A82="","",IF('$Data1'!AH84="W/m2",'$Data1'!AG84,"")&amp;",")</f>
        <v>,</v>
      </c>
      <c r="H82" s="225" t="str">
        <f ca="1">IF(A82="","",IF('$Data1'!AH84="W/occ",'$Data1'!AG84,"")&amp;",")</f>
        <v>,</v>
      </c>
      <c r="I82" s="225" t="str">
        <f t="shared" ca="1" si="7"/>
        <v>0,</v>
      </c>
      <c r="J82" s="225" t="str">
        <f t="shared" ca="1" si="7"/>
        <v>0,</v>
      </c>
      <c r="K82" s="225" t="str">
        <f t="shared" ca="1" si="8"/>
        <v>0.8,</v>
      </c>
      <c r="L82" s="225" t="str">
        <f t="shared" ca="1" si="9"/>
        <v>0,</v>
      </c>
      <c r="M82" s="225" t="str">
        <f t="shared" ca="1" si="11"/>
        <v>Task Lights;</v>
      </c>
      <c r="N82" s="190"/>
    </row>
    <row r="83" spans="1:14" ht="15">
      <c r="A83" s="225" t="str">
        <f ca="1">IF('$Data1'!E85="","",IF('$Data1'!AJ85="","!","Lights,"))</f>
        <v>!</v>
      </c>
      <c r="B83" s="225" t="str">
        <f ca="1">IF($A83="","",IF($A83="!","NO TSK LGTS FOR",'$Data1'!E85&amp;"-TskLgt,"))</f>
        <v>NO TSK LGTS FOR</v>
      </c>
      <c r="C83" s="225" t="str">
        <f ca="1">IF(A83="","",'CSV-ZnSiz'!B83)</f>
        <v>1,</v>
      </c>
      <c r="D83" s="225" t="str">
        <f t="shared" ca="1" si="10"/>
        <v>ON ALWAYS,</v>
      </c>
      <c r="E83" s="225" t="str">
        <f ca="1">IF(A83="","",IF('$Data1'!AH85="W/occ","Watts/Person",IF('$Data1'!AH85="W/m2","Watts/Area",IF('$Data1'!AH85="W","LightingLevel","")))&amp;",")</f>
        <v>,</v>
      </c>
      <c r="F83" s="225" t="str">
        <f ca="1">IF(A83="","",IF('$Data1'!AH85="W",'$Data1'!AG85,"")&amp;",")</f>
        <v>,</v>
      </c>
      <c r="G83" s="225" t="str">
        <f ca="1">IF(A83="","",IF('$Data1'!AH85="W/m2",'$Data1'!AG85,"")&amp;",")</f>
        <v>,</v>
      </c>
      <c r="H83" s="225" t="str">
        <f ca="1">IF(A83="","",IF('$Data1'!AH85="W/occ",'$Data1'!AG85,"")&amp;",")</f>
        <v>,</v>
      </c>
      <c r="I83" s="225" t="str">
        <f t="shared" ca="1" si="7"/>
        <v>0,</v>
      </c>
      <c r="J83" s="225" t="str">
        <f t="shared" ca="1" si="7"/>
        <v>0,</v>
      </c>
      <c r="K83" s="225" t="str">
        <f t="shared" ca="1" si="8"/>
        <v>0.8,</v>
      </c>
      <c r="L83" s="225" t="str">
        <f t="shared" ca="1" si="9"/>
        <v>0,</v>
      </c>
      <c r="M83" s="225" t="str">
        <f t="shared" ca="1" si="11"/>
        <v>Task Lights;</v>
      </c>
      <c r="N83" s="190"/>
    </row>
    <row r="84" spans="1:14" ht="15">
      <c r="A84" s="225" t="str">
        <f ca="1">IF('$Data1'!E86="","",IF('$Data1'!AJ86="","!","Lights,"))</f>
        <v>!</v>
      </c>
      <c r="B84" s="225" t="str">
        <f ca="1">IF($A84="","",IF($A84="!","NO TSK LGTS FOR",'$Data1'!E86&amp;"-TskLgt,"))</f>
        <v>NO TSK LGTS FOR</v>
      </c>
      <c r="C84" s="225" t="str">
        <f ca="1">IF(A84="","",'CSV-ZnSiz'!B84)</f>
        <v>1,</v>
      </c>
      <c r="D84" s="225" t="str">
        <f t="shared" ca="1" si="10"/>
        <v>ON ALWAYS,</v>
      </c>
      <c r="E84" s="225" t="str">
        <f ca="1">IF(A84="","",IF('$Data1'!AH86="W/occ","Watts/Person",IF('$Data1'!AH86="W/m2","Watts/Area",IF('$Data1'!AH86="W","LightingLevel","")))&amp;",")</f>
        <v>,</v>
      </c>
      <c r="F84" s="225" t="str">
        <f ca="1">IF(A84="","",IF('$Data1'!AH86="W",'$Data1'!AG86,"")&amp;",")</f>
        <v>,</v>
      </c>
      <c r="G84" s="225" t="str">
        <f ca="1">IF(A84="","",IF('$Data1'!AH86="W/m2",'$Data1'!AG86,"")&amp;",")</f>
        <v>,</v>
      </c>
      <c r="H84" s="225" t="str">
        <f ca="1">IF(A84="","",IF('$Data1'!AH86="W/occ",'$Data1'!AG86,"")&amp;",")</f>
        <v>,</v>
      </c>
      <c r="I84" s="225" t="str">
        <f t="shared" ca="1" si="7"/>
        <v>0,</v>
      </c>
      <c r="J84" s="225" t="str">
        <f t="shared" ca="1" si="7"/>
        <v>0,</v>
      </c>
      <c r="K84" s="225" t="str">
        <f t="shared" ca="1" si="8"/>
        <v>0.8,</v>
      </c>
      <c r="L84" s="225" t="str">
        <f t="shared" ca="1" si="9"/>
        <v>0,</v>
      </c>
      <c r="M84" s="225" t="str">
        <f t="shared" ca="1" si="11"/>
        <v>Task Lights;</v>
      </c>
      <c r="N84" s="190"/>
    </row>
    <row r="85" spans="1:14" ht="15">
      <c r="A85" s="225" t="str">
        <f ca="1">IF('$Data1'!E87="","",IF('$Data1'!AJ87="","!","Lights,"))</f>
        <v>!</v>
      </c>
      <c r="B85" s="225" t="str">
        <f ca="1">IF($A85="","",IF($A85="!","NO TSK LGTS FOR",'$Data1'!E87&amp;"-TskLgt,"))</f>
        <v>NO TSK LGTS FOR</v>
      </c>
      <c r="C85" s="225" t="str">
        <f ca="1">IF(A85="","",'CSV-ZnSiz'!B85)</f>
        <v>1,</v>
      </c>
      <c r="D85" s="225" t="str">
        <f t="shared" ca="1" si="10"/>
        <v>ON ALWAYS,</v>
      </c>
      <c r="E85" s="225" t="str">
        <f ca="1">IF(A85="","",IF('$Data1'!AH87="W/occ","Watts/Person",IF('$Data1'!AH87="W/m2","Watts/Area",IF('$Data1'!AH87="W","LightingLevel","")))&amp;",")</f>
        <v>,</v>
      </c>
      <c r="F85" s="225" t="str">
        <f ca="1">IF(A85="","",IF('$Data1'!AH87="W",'$Data1'!AG87,"")&amp;",")</f>
        <v>,</v>
      </c>
      <c r="G85" s="225" t="str">
        <f ca="1">IF(A85="","",IF('$Data1'!AH87="W/m2",'$Data1'!AG87,"")&amp;",")</f>
        <v>,</v>
      </c>
      <c r="H85" s="225" t="str">
        <f ca="1">IF(A85="","",IF('$Data1'!AH87="W/occ",'$Data1'!AG87,"")&amp;",")</f>
        <v>,</v>
      </c>
      <c r="I85" s="225" t="str">
        <f t="shared" ca="1" si="7"/>
        <v>0,</v>
      </c>
      <c r="J85" s="225" t="str">
        <f t="shared" ca="1" si="7"/>
        <v>0,</v>
      </c>
      <c r="K85" s="225" t="str">
        <f t="shared" ca="1" si="8"/>
        <v>0.8,</v>
      </c>
      <c r="L85" s="225" t="str">
        <f t="shared" ca="1" si="9"/>
        <v>0,</v>
      </c>
      <c r="M85" s="225" t="str">
        <f t="shared" ca="1" si="11"/>
        <v>Task Lights;</v>
      </c>
      <c r="N85" s="190"/>
    </row>
    <row r="86" spans="1:14" ht="15">
      <c r="A86" s="225" t="str">
        <f ca="1">IF('$Data1'!E88="","",IF('$Data1'!AJ88="","!","Lights,"))</f>
        <v>!</v>
      </c>
      <c r="B86" s="225" t="str">
        <f ca="1">IF($A86="","",IF($A86="!","NO TSK LGTS FOR",'$Data1'!E88&amp;"-TskLgt,"))</f>
        <v>NO TSK LGTS FOR</v>
      </c>
      <c r="C86" s="225" t="str">
        <f ca="1">IF(A86="","",'CSV-ZnSiz'!B86)</f>
        <v>1,</v>
      </c>
      <c r="D86" s="225" t="str">
        <f t="shared" ca="1" si="10"/>
        <v>ON ALWAYS,</v>
      </c>
      <c r="E86" s="225" t="str">
        <f ca="1">IF(A86="","",IF('$Data1'!AH88="W/occ","Watts/Person",IF('$Data1'!AH88="W/m2","Watts/Area",IF('$Data1'!AH88="W","LightingLevel","")))&amp;",")</f>
        <v>,</v>
      </c>
      <c r="F86" s="225" t="str">
        <f ca="1">IF(A86="","",IF('$Data1'!AH88="W",'$Data1'!AG88,"")&amp;",")</f>
        <v>,</v>
      </c>
      <c r="G86" s="225" t="str">
        <f ca="1">IF(A86="","",IF('$Data1'!AH88="W/m2",'$Data1'!AG88,"")&amp;",")</f>
        <v>,</v>
      </c>
      <c r="H86" s="225" t="str">
        <f ca="1">IF(A86="","",IF('$Data1'!AH88="W/occ",'$Data1'!AG88,"")&amp;",")</f>
        <v>,</v>
      </c>
      <c r="I86" s="225" t="str">
        <f t="shared" ca="1" si="7"/>
        <v>0,</v>
      </c>
      <c r="J86" s="225" t="str">
        <f t="shared" ca="1" si="7"/>
        <v>0,</v>
      </c>
      <c r="K86" s="225" t="str">
        <f t="shared" ca="1" si="8"/>
        <v>0.8,</v>
      </c>
      <c r="L86" s="225" t="str">
        <f t="shared" ca="1" si="9"/>
        <v>0,</v>
      </c>
      <c r="M86" s="225" t="str">
        <f t="shared" ca="1" si="11"/>
        <v>Task Lights;</v>
      </c>
      <c r="N86" s="190"/>
    </row>
    <row r="87" spans="1:14" ht="15">
      <c r="A87" s="225" t="str">
        <f ca="1">IF('$Data1'!E89="","",IF('$Data1'!AJ89="","!","Lights,"))</f>
        <v>!</v>
      </c>
      <c r="B87" s="225" t="str">
        <f ca="1">IF($A87="","",IF($A87="!","NO TSK LGTS FOR",'$Data1'!E89&amp;"-TskLgt,"))</f>
        <v>NO TSK LGTS FOR</v>
      </c>
      <c r="C87" s="225" t="str">
        <f ca="1">IF(A87="","",'CSV-ZnSiz'!B87)</f>
        <v>1,</v>
      </c>
      <c r="D87" s="225" t="str">
        <f t="shared" ca="1" si="10"/>
        <v>ON ALWAYS,</v>
      </c>
      <c r="E87" s="225" t="str">
        <f ca="1">IF(A87="","",IF('$Data1'!AH89="W/occ","Watts/Person",IF('$Data1'!AH89="W/m2","Watts/Area",IF('$Data1'!AH89="W","LightingLevel","")))&amp;",")</f>
        <v>,</v>
      </c>
      <c r="F87" s="225" t="str">
        <f ca="1">IF(A87="","",IF('$Data1'!AH89="W",'$Data1'!AG89,"")&amp;",")</f>
        <v>,</v>
      </c>
      <c r="G87" s="225" t="str">
        <f ca="1">IF(A87="","",IF('$Data1'!AH89="W/m2",'$Data1'!AG89,"")&amp;",")</f>
        <v>,</v>
      </c>
      <c r="H87" s="225" t="str">
        <f ca="1">IF(A87="","",IF('$Data1'!AH89="W/occ",'$Data1'!AG89,"")&amp;",")</f>
        <v>,</v>
      </c>
      <c r="I87" s="225" t="str">
        <f t="shared" ca="1" si="7"/>
        <v>0,</v>
      </c>
      <c r="J87" s="225" t="str">
        <f t="shared" ca="1" si="7"/>
        <v>0,</v>
      </c>
      <c r="K87" s="225" t="str">
        <f t="shared" ca="1" si="8"/>
        <v>0.8,</v>
      </c>
      <c r="L87" s="225" t="str">
        <f t="shared" ca="1" si="9"/>
        <v>0,</v>
      </c>
      <c r="M87" s="225" t="str">
        <f t="shared" ca="1" si="11"/>
        <v>Task Lights;</v>
      </c>
      <c r="N87" s="190"/>
    </row>
    <row r="88" spans="1:14" ht="15">
      <c r="A88" s="225" t="str">
        <f ca="1">IF('$Data1'!E90="","",IF('$Data1'!AJ90="","!","Lights,"))</f>
        <v>!</v>
      </c>
      <c r="B88" s="225" t="str">
        <f ca="1">IF($A88="","",IF($A88="!","NO TSK LGTS FOR",'$Data1'!E90&amp;"-TskLgt,"))</f>
        <v>NO TSK LGTS FOR</v>
      </c>
      <c r="C88" s="225" t="str">
        <f ca="1">IF(A88="","",'CSV-ZnSiz'!B88)</f>
        <v>1,</v>
      </c>
      <c r="D88" s="225" t="str">
        <f t="shared" ca="1" si="10"/>
        <v>ON ALWAYS,</v>
      </c>
      <c r="E88" s="225" t="str">
        <f ca="1">IF(A88="","",IF('$Data1'!AH90="W/occ","Watts/Person",IF('$Data1'!AH90="W/m2","Watts/Area",IF('$Data1'!AH90="W","LightingLevel","")))&amp;",")</f>
        <v>,</v>
      </c>
      <c r="F88" s="225" t="str">
        <f ca="1">IF(A88="","",IF('$Data1'!AH90="W",'$Data1'!AG90,"")&amp;",")</f>
        <v>,</v>
      </c>
      <c r="G88" s="225" t="str">
        <f ca="1">IF(A88="","",IF('$Data1'!AH90="W/m2",'$Data1'!AG90,"")&amp;",")</f>
        <v>,</v>
      </c>
      <c r="H88" s="225" t="str">
        <f ca="1">IF(A88="","",IF('$Data1'!AH90="W/occ",'$Data1'!AG90,"")&amp;",")</f>
        <v>,</v>
      </c>
      <c r="I88" s="225" t="str">
        <f t="shared" ca="1" si="7"/>
        <v>0,</v>
      </c>
      <c r="J88" s="225" t="str">
        <f t="shared" ca="1" si="7"/>
        <v>0,</v>
      </c>
      <c r="K88" s="225" t="str">
        <f t="shared" ca="1" si="8"/>
        <v>0.8,</v>
      </c>
      <c r="L88" s="225" t="str">
        <f t="shared" ca="1" si="9"/>
        <v>0,</v>
      </c>
      <c r="M88" s="225" t="str">
        <f t="shared" ca="1" si="11"/>
        <v>Task Lights;</v>
      </c>
      <c r="N88" s="190"/>
    </row>
    <row r="89" spans="1:14" ht="15">
      <c r="A89" s="225" t="str">
        <f ca="1">IF('$Data1'!E91="","",IF('$Data1'!AJ91="","!","Lights,"))</f>
        <v>!</v>
      </c>
      <c r="B89" s="225" t="str">
        <f ca="1">IF($A89="","",IF($A89="!","NO TSK LGTS FOR",'$Data1'!E91&amp;"-TskLgt,"))</f>
        <v>NO TSK LGTS FOR</v>
      </c>
      <c r="C89" s="225" t="str">
        <f ca="1">IF(A89="","",'CSV-ZnSiz'!B89)</f>
        <v>1,</v>
      </c>
      <c r="D89" s="225" t="str">
        <f t="shared" ca="1" si="10"/>
        <v>ON ALWAYS,</v>
      </c>
      <c r="E89" s="225" t="str">
        <f ca="1">IF(A89="","",IF('$Data1'!AH91="W/occ","Watts/Person",IF('$Data1'!AH91="W/m2","Watts/Area",IF('$Data1'!AH91="W","LightingLevel","")))&amp;",")</f>
        <v>,</v>
      </c>
      <c r="F89" s="225" t="str">
        <f ca="1">IF(A89="","",IF('$Data1'!AH91="W",'$Data1'!AG91,"")&amp;",")</f>
        <v>,</v>
      </c>
      <c r="G89" s="225" t="str">
        <f ca="1">IF(A89="","",IF('$Data1'!AH91="W/m2",'$Data1'!AG91,"")&amp;",")</f>
        <v>,</v>
      </c>
      <c r="H89" s="225" t="str">
        <f ca="1">IF(A89="","",IF('$Data1'!AH91="W/occ",'$Data1'!AG91,"")&amp;",")</f>
        <v>,</v>
      </c>
      <c r="I89" s="225" t="str">
        <f t="shared" ca="1" si="7"/>
        <v>0,</v>
      </c>
      <c r="J89" s="225" t="str">
        <f t="shared" ca="1" si="7"/>
        <v>0,</v>
      </c>
      <c r="K89" s="225" t="str">
        <f t="shared" ca="1" si="8"/>
        <v>0.8,</v>
      </c>
      <c r="L89" s="225" t="str">
        <f t="shared" ca="1" si="9"/>
        <v>0,</v>
      </c>
      <c r="M89" s="225" t="str">
        <f t="shared" ca="1" si="11"/>
        <v>Task Lights;</v>
      </c>
      <c r="N89" s="190"/>
    </row>
    <row r="90" spans="1:14" ht="15">
      <c r="A90" s="225" t="str">
        <f ca="1">IF('$Data1'!E92="","",IF('$Data1'!AJ92="","!","Lights,"))</f>
        <v>!</v>
      </c>
      <c r="B90" s="225" t="str">
        <f ca="1">IF($A90="","",IF($A90="!","NO TSK LGTS FOR",'$Data1'!E92&amp;"-TskLgt,"))</f>
        <v>NO TSK LGTS FOR</v>
      </c>
      <c r="C90" s="225" t="str">
        <f ca="1">IF(A90="","",'CSV-ZnSiz'!B90)</f>
        <v>1,</v>
      </c>
      <c r="D90" s="225" t="str">
        <f t="shared" ca="1" si="10"/>
        <v>ON ALWAYS,</v>
      </c>
      <c r="E90" s="225" t="str">
        <f ca="1">IF(A90="","",IF('$Data1'!AH92="W/occ","Watts/Person",IF('$Data1'!AH92="W/m2","Watts/Area",IF('$Data1'!AH92="W","LightingLevel","")))&amp;",")</f>
        <v>,</v>
      </c>
      <c r="F90" s="225" t="str">
        <f ca="1">IF(A90="","",IF('$Data1'!AH92="W",'$Data1'!AG92,"")&amp;",")</f>
        <v>,</v>
      </c>
      <c r="G90" s="225" t="str">
        <f ca="1">IF(A90="","",IF('$Data1'!AH92="W/m2",'$Data1'!AG92,"")&amp;",")</f>
        <v>,</v>
      </c>
      <c r="H90" s="225" t="str">
        <f ca="1">IF(A90="","",IF('$Data1'!AH92="W/occ",'$Data1'!AG92,"")&amp;",")</f>
        <v>,</v>
      </c>
      <c r="I90" s="225" t="str">
        <f t="shared" ca="1" si="7"/>
        <v>0,</v>
      </c>
      <c r="J90" s="225" t="str">
        <f t="shared" ca="1" si="7"/>
        <v>0,</v>
      </c>
      <c r="K90" s="225" t="str">
        <f t="shared" ca="1" si="8"/>
        <v>0.8,</v>
      </c>
      <c r="L90" s="225" t="str">
        <f t="shared" ca="1" si="9"/>
        <v>0,</v>
      </c>
      <c r="M90" s="225" t="str">
        <f t="shared" ca="1" si="11"/>
        <v>Task Lights;</v>
      </c>
      <c r="N90" s="190"/>
    </row>
    <row r="91" spans="1:14" ht="15">
      <c r="A91" s="225" t="str">
        <f ca="1">IF('$Data1'!E93="","",IF('$Data1'!AJ93="","!","Lights,"))</f>
        <v>!</v>
      </c>
      <c r="B91" s="225" t="str">
        <f ca="1">IF($A91="","",IF($A91="!","NO TSK LGTS FOR",'$Data1'!E93&amp;"-TskLgt,"))</f>
        <v>NO TSK LGTS FOR</v>
      </c>
      <c r="C91" s="225" t="str">
        <f ca="1">IF(A91="","",'CSV-ZnSiz'!B91)</f>
        <v>1,</v>
      </c>
      <c r="D91" s="225" t="str">
        <f t="shared" ca="1" si="10"/>
        <v>ON ALWAYS,</v>
      </c>
      <c r="E91" s="225" t="str">
        <f ca="1">IF(A91="","",IF('$Data1'!AH93="W/occ","Watts/Person",IF('$Data1'!AH93="W/m2","Watts/Area",IF('$Data1'!AH93="W","LightingLevel","")))&amp;",")</f>
        <v>,</v>
      </c>
      <c r="F91" s="225" t="str">
        <f ca="1">IF(A91="","",IF('$Data1'!AH93="W",'$Data1'!AG93,"")&amp;",")</f>
        <v>,</v>
      </c>
      <c r="G91" s="225" t="str">
        <f ca="1">IF(A91="","",IF('$Data1'!AH93="W/m2",'$Data1'!AG93,"")&amp;",")</f>
        <v>,</v>
      </c>
      <c r="H91" s="225" t="str">
        <f ca="1">IF(A91="","",IF('$Data1'!AH93="W/occ",'$Data1'!AG93,"")&amp;",")</f>
        <v>,</v>
      </c>
      <c r="I91" s="225" t="str">
        <f t="shared" ref="I91:J154" ca="1" si="12">IF($A91="","","0,")</f>
        <v>0,</v>
      </c>
      <c r="J91" s="225" t="str">
        <f t="shared" ca="1" si="12"/>
        <v>0,</v>
      </c>
      <c r="K91" s="225" t="str">
        <f t="shared" ca="1" si="8"/>
        <v>0.8,</v>
      </c>
      <c r="L91" s="225" t="str">
        <f t="shared" ca="1" si="9"/>
        <v>0,</v>
      </c>
      <c r="M91" s="225" t="str">
        <f t="shared" ca="1" si="11"/>
        <v>Task Lights;</v>
      </c>
      <c r="N91" s="190"/>
    </row>
    <row r="92" spans="1:14" ht="15">
      <c r="A92" s="225" t="str">
        <f ca="1">IF('$Data1'!E94="","",IF('$Data1'!AJ94="","!","Lights,"))</f>
        <v>!</v>
      </c>
      <c r="B92" s="225" t="str">
        <f ca="1">IF($A92="","",IF($A92="!","NO TSK LGTS FOR",'$Data1'!E94&amp;"-TskLgt,"))</f>
        <v>NO TSK LGTS FOR</v>
      </c>
      <c r="C92" s="225" t="str">
        <f ca="1">IF(A92="","",'CSV-ZnSiz'!B92)</f>
        <v>1,</v>
      </c>
      <c r="D92" s="225" t="str">
        <f t="shared" ca="1" si="10"/>
        <v>ON ALWAYS,</v>
      </c>
      <c r="E92" s="225" t="str">
        <f ca="1">IF(A92="","",IF('$Data1'!AH94="W/occ","Watts/Person",IF('$Data1'!AH94="W/m2","Watts/Area",IF('$Data1'!AH94="W","LightingLevel","")))&amp;",")</f>
        <v>,</v>
      </c>
      <c r="F92" s="225" t="str">
        <f ca="1">IF(A92="","",IF('$Data1'!AH94="W",'$Data1'!AG94,"")&amp;",")</f>
        <v>,</v>
      </c>
      <c r="G92" s="225" t="str">
        <f ca="1">IF(A92="","",IF('$Data1'!AH94="W/m2",'$Data1'!AG94,"")&amp;",")</f>
        <v>,</v>
      </c>
      <c r="H92" s="225" t="str">
        <f ca="1">IF(A92="","",IF('$Data1'!AH94="W/occ",'$Data1'!AG94,"")&amp;",")</f>
        <v>,</v>
      </c>
      <c r="I92" s="225" t="str">
        <f t="shared" ca="1" si="12"/>
        <v>0,</v>
      </c>
      <c r="J92" s="225" t="str">
        <f t="shared" ca="1" si="12"/>
        <v>0,</v>
      </c>
      <c r="K92" s="225" t="str">
        <f t="shared" ca="1" si="8"/>
        <v>0.8,</v>
      </c>
      <c r="L92" s="225" t="str">
        <f t="shared" ca="1" si="9"/>
        <v>0,</v>
      </c>
      <c r="M92" s="225" t="str">
        <f t="shared" ca="1" si="11"/>
        <v>Task Lights;</v>
      </c>
      <c r="N92" s="190"/>
    </row>
    <row r="93" spans="1:14" ht="15">
      <c r="A93" s="225" t="str">
        <f ca="1">IF('$Data1'!E95="","",IF('$Data1'!AJ95="","!","Lights,"))</f>
        <v>!</v>
      </c>
      <c r="B93" s="225" t="str">
        <f ca="1">IF($A93="","",IF($A93="!","NO TSK LGTS FOR",'$Data1'!E95&amp;"-TskLgt,"))</f>
        <v>NO TSK LGTS FOR</v>
      </c>
      <c r="C93" s="225" t="str">
        <f ca="1">IF(A93="","",'CSV-ZnSiz'!B93)</f>
        <v>1,</v>
      </c>
      <c r="D93" s="225" t="str">
        <f t="shared" ca="1" si="10"/>
        <v>ON ALWAYS,</v>
      </c>
      <c r="E93" s="225" t="str">
        <f ca="1">IF(A93="","",IF('$Data1'!AH95="W/occ","Watts/Person",IF('$Data1'!AH95="W/m2","Watts/Area",IF('$Data1'!AH95="W","LightingLevel","")))&amp;",")</f>
        <v>,</v>
      </c>
      <c r="F93" s="225" t="str">
        <f ca="1">IF(A93="","",IF('$Data1'!AH95="W",'$Data1'!AG95,"")&amp;",")</f>
        <v>,</v>
      </c>
      <c r="G93" s="225" t="str">
        <f ca="1">IF(A93="","",IF('$Data1'!AH95="W/m2",'$Data1'!AG95,"")&amp;",")</f>
        <v>,</v>
      </c>
      <c r="H93" s="225" t="str">
        <f ca="1">IF(A93="","",IF('$Data1'!AH95="W/occ",'$Data1'!AG95,"")&amp;",")</f>
        <v>,</v>
      </c>
      <c r="I93" s="225" t="str">
        <f t="shared" ca="1" si="12"/>
        <v>0,</v>
      </c>
      <c r="J93" s="225" t="str">
        <f t="shared" ca="1" si="12"/>
        <v>0,</v>
      </c>
      <c r="K93" s="225" t="str">
        <f t="shared" ca="1" si="8"/>
        <v>0.8,</v>
      </c>
      <c r="L93" s="225" t="str">
        <f t="shared" ca="1" si="9"/>
        <v>0,</v>
      </c>
      <c r="M93" s="225" t="str">
        <f t="shared" ca="1" si="11"/>
        <v>Task Lights;</v>
      </c>
      <c r="N93" s="190"/>
    </row>
    <row r="94" spans="1:14" ht="15">
      <c r="A94" s="225" t="str">
        <f ca="1">IF('$Data1'!E96="","",IF('$Data1'!AJ96="","!","Lights,"))</f>
        <v>!</v>
      </c>
      <c r="B94" s="225" t="str">
        <f ca="1">IF($A94="","",IF($A94="!","NO TSK LGTS FOR",'$Data1'!E96&amp;"-TskLgt,"))</f>
        <v>NO TSK LGTS FOR</v>
      </c>
      <c r="C94" s="225" t="str">
        <f ca="1">IF(A94="","",'CSV-ZnSiz'!B94)</f>
        <v>1,</v>
      </c>
      <c r="D94" s="225" t="str">
        <f t="shared" ca="1" si="10"/>
        <v>ON ALWAYS,</v>
      </c>
      <c r="E94" s="225" t="str">
        <f ca="1">IF(A94="","",IF('$Data1'!AH96="W/occ","Watts/Person",IF('$Data1'!AH96="W/m2","Watts/Area",IF('$Data1'!AH96="W","LightingLevel","")))&amp;",")</f>
        <v>,</v>
      </c>
      <c r="F94" s="225" t="str">
        <f ca="1">IF(A94="","",IF('$Data1'!AH96="W",'$Data1'!AG96,"")&amp;",")</f>
        <v>,</v>
      </c>
      <c r="G94" s="225" t="str">
        <f ca="1">IF(A94="","",IF('$Data1'!AH96="W/m2",'$Data1'!AG96,"")&amp;",")</f>
        <v>,</v>
      </c>
      <c r="H94" s="225" t="str">
        <f ca="1">IF(A94="","",IF('$Data1'!AH96="W/occ",'$Data1'!AG96,"")&amp;",")</f>
        <v>,</v>
      </c>
      <c r="I94" s="225" t="str">
        <f t="shared" ca="1" si="12"/>
        <v>0,</v>
      </c>
      <c r="J94" s="225" t="str">
        <f t="shared" ca="1" si="12"/>
        <v>0,</v>
      </c>
      <c r="K94" s="225" t="str">
        <f t="shared" ca="1" si="8"/>
        <v>0.8,</v>
      </c>
      <c r="L94" s="225" t="str">
        <f t="shared" ca="1" si="9"/>
        <v>0,</v>
      </c>
      <c r="M94" s="225" t="str">
        <f t="shared" ca="1" si="11"/>
        <v>Task Lights;</v>
      </c>
      <c r="N94" s="190"/>
    </row>
    <row r="95" spans="1:14" ht="15">
      <c r="A95" s="225" t="str">
        <f ca="1">IF('$Data1'!E97="","",IF('$Data1'!AJ97="","!","Lights,"))</f>
        <v>!</v>
      </c>
      <c r="B95" s="225" t="str">
        <f ca="1">IF($A95="","",IF($A95="!","NO TSK LGTS FOR",'$Data1'!E97&amp;"-TskLgt,"))</f>
        <v>NO TSK LGTS FOR</v>
      </c>
      <c r="C95" s="225" t="str">
        <f ca="1">IF(A95="","",'CSV-ZnSiz'!B95)</f>
        <v>1,</v>
      </c>
      <c r="D95" s="225" t="str">
        <f t="shared" ca="1" si="10"/>
        <v>ON ALWAYS,</v>
      </c>
      <c r="E95" s="225" t="str">
        <f ca="1">IF(A95="","",IF('$Data1'!AH97="W/occ","Watts/Person",IF('$Data1'!AH97="W/m2","Watts/Area",IF('$Data1'!AH97="W","LightingLevel","")))&amp;",")</f>
        <v>,</v>
      </c>
      <c r="F95" s="225" t="str">
        <f ca="1">IF(A95="","",IF('$Data1'!AH97="W",'$Data1'!AG97,"")&amp;",")</f>
        <v>,</v>
      </c>
      <c r="G95" s="225" t="str">
        <f ca="1">IF(A95="","",IF('$Data1'!AH97="W/m2",'$Data1'!AG97,"")&amp;",")</f>
        <v>,</v>
      </c>
      <c r="H95" s="225" t="str">
        <f ca="1">IF(A95="","",IF('$Data1'!AH97="W/occ",'$Data1'!AG97,"")&amp;",")</f>
        <v>,</v>
      </c>
      <c r="I95" s="225" t="str">
        <f t="shared" ca="1" si="12"/>
        <v>0,</v>
      </c>
      <c r="J95" s="225" t="str">
        <f t="shared" ca="1" si="12"/>
        <v>0,</v>
      </c>
      <c r="K95" s="225" t="str">
        <f t="shared" ca="1" si="8"/>
        <v>0.8,</v>
      </c>
      <c r="L95" s="225" t="str">
        <f t="shared" ca="1" si="9"/>
        <v>0,</v>
      </c>
      <c r="M95" s="225" t="str">
        <f t="shared" ca="1" si="11"/>
        <v>Task Lights;</v>
      </c>
      <c r="N95" s="190"/>
    </row>
    <row r="96" spans="1:14" ht="15">
      <c r="A96" s="225" t="str">
        <f ca="1">IF('$Data1'!E98="","",IF('$Data1'!AJ98="","!","Lights,"))</f>
        <v>!</v>
      </c>
      <c r="B96" s="225" t="str">
        <f ca="1">IF($A96="","",IF($A96="!","NO TSK LGTS FOR",'$Data1'!E98&amp;"-TskLgt,"))</f>
        <v>NO TSK LGTS FOR</v>
      </c>
      <c r="C96" s="225" t="str">
        <f ca="1">IF(A96="","",'CSV-ZnSiz'!B96)</f>
        <v>1,</v>
      </c>
      <c r="D96" s="225" t="str">
        <f t="shared" ca="1" si="10"/>
        <v>ON ALWAYS,</v>
      </c>
      <c r="E96" s="225" t="str">
        <f ca="1">IF(A96="","",IF('$Data1'!AH98="W/occ","Watts/Person",IF('$Data1'!AH98="W/m2","Watts/Area",IF('$Data1'!AH98="W","LightingLevel","")))&amp;",")</f>
        <v>,</v>
      </c>
      <c r="F96" s="225" t="str">
        <f ca="1">IF(A96="","",IF('$Data1'!AH98="W",'$Data1'!AG98,"")&amp;",")</f>
        <v>,</v>
      </c>
      <c r="G96" s="225" t="str">
        <f ca="1">IF(A96="","",IF('$Data1'!AH98="W/m2",'$Data1'!AG98,"")&amp;",")</f>
        <v>,</v>
      </c>
      <c r="H96" s="225" t="str">
        <f ca="1">IF(A96="","",IF('$Data1'!AH98="W/occ",'$Data1'!AG98,"")&amp;",")</f>
        <v>,</v>
      </c>
      <c r="I96" s="225" t="str">
        <f t="shared" ca="1" si="12"/>
        <v>0,</v>
      </c>
      <c r="J96" s="225" t="str">
        <f t="shared" ca="1" si="12"/>
        <v>0,</v>
      </c>
      <c r="K96" s="225" t="str">
        <f t="shared" ca="1" si="8"/>
        <v>0.8,</v>
      </c>
      <c r="L96" s="225" t="str">
        <f t="shared" ca="1" si="9"/>
        <v>0,</v>
      </c>
      <c r="M96" s="225" t="str">
        <f t="shared" ca="1" si="11"/>
        <v>Task Lights;</v>
      </c>
      <c r="N96" s="190"/>
    </row>
    <row r="97" spans="1:14" ht="15">
      <c r="A97" s="225" t="str">
        <f ca="1">IF('$Data1'!E99="","",IF('$Data1'!AJ99="","!","Lights,"))</f>
        <v>!</v>
      </c>
      <c r="B97" s="225" t="str">
        <f ca="1">IF($A97="","",IF($A97="!","NO TSK LGTS FOR",'$Data1'!E99&amp;"-TskLgt,"))</f>
        <v>NO TSK LGTS FOR</v>
      </c>
      <c r="C97" s="225" t="str">
        <f ca="1">IF(A97="","",'CSV-ZnSiz'!B97)</f>
        <v>1,</v>
      </c>
      <c r="D97" s="225" t="str">
        <f t="shared" ca="1" si="10"/>
        <v>ON ALWAYS,</v>
      </c>
      <c r="E97" s="225" t="str">
        <f ca="1">IF(A97="","",IF('$Data1'!AH99="W/occ","Watts/Person",IF('$Data1'!AH99="W/m2","Watts/Area",IF('$Data1'!AH99="W","LightingLevel","")))&amp;",")</f>
        <v>,</v>
      </c>
      <c r="F97" s="225" t="str">
        <f ca="1">IF(A97="","",IF('$Data1'!AH99="W",'$Data1'!AG99,"")&amp;",")</f>
        <v>,</v>
      </c>
      <c r="G97" s="225" t="str">
        <f ca="1">IF(A97="","",IF('$Data1'!AH99="W/m2",'$Data1'!AG99,"")&amp;",")</f>
        <v>,</v>
      </c>
      <c r="H97" s="225" t="str">
        <f ca="1">IF(A97="","",IF('$Data1'!AH99="W/occ",'$Data1'!AG99,"")&amp;",")</f>
        <v>,</v>
      </c>
      <c r="I97" s="225" t="str">
        <f t="shared" ca="1" si="12"/>
        <v>0,</v>
      </c>
      <c r="J97" s="225" t="str">
        <f t="shared" ca="1" si="12"/>
        <v>0,</v>
      </c>
      <c r="K97" s="225" t="str">
        <f t="shared" ca="1" si="8"/>
        <v>0.8,</v>
      </c>
      <c r="L97" s="225" t="str">
        <f t="shared" ca="1" si="9"/>
        <v>0,</v>
      </c>
      <c r="M97" s="225" t="str">
        <f t="shared" ca="1" si="11"/>
        <v>Task Lights;</v>
      </c>
      <c r="N97" s="190"/>
    </row>
    <row r="98" spans="1:14" ht="15">
      <c r="A98" s="225" t="str">
        <f ca="1">IF('$Data1'!E100="","",IF('$Data1'!AJ100="","!","Lights,"))</f>
        <v>!</v>
      </c>
      <c r="B98" s="225" t="str">
        <f ca="1">IF($A98="","",IF($A98="!","NO TSK LGTS FOR",'$Data1'!E100&amp;"-TskLgt,"))</f>
        <v>NO TSK LGTS FOR</v>
      </c>
      <c r="C98" s="225" t="str">
        <f ca="1">IF(A98="","",'CSV-ZnSiz'!B98)</f>
        <v>1,</v>
      </c>
      <c r="D98" s="225" t="str">
        <f t="shared" ca="1" si="10"/>
        <v>ON ALWAYS,</v>
      </c>
      <c r="E98" s="225" t="str">
        <f ca="1">IF(A98="","",IF('$Data1'!AH100="W/occ","Watts/Person",IF('$Data1'!AH100="W/m2","Watts/Area",IF('$Data1'!AH100="W","LightingLevel","")))&amp;",")</f>
        <v>,</v>
      </c>
      <c r="F98" s="225" t="str">
        <f ca="1">IF(A98="","",IF('$Data1'!AH100="W",'$Data1'!AG100,"")&amp;",")</f>
        <v>,</v>
      </c>
      <c r="G98" s="225" t="str">
        <f ca="1">IF(A98="","",IF('$Data1'!AH100="W/m2",'$Data1'!AG100,"")&amp;",")</f>
        <v>,</v>
      </c>
      <c r="H98" s="225" t="str">
        <f ca="1">IF(A98="","",IF('$Data1'!AH100="W/occ",'$Data1'!AG100,"")&amp;",")</f>
        <v>,</v>
      </c>
      <c r="I98" s="225" t="str">
        <f t="shared" ca="1" si="12"/>
        <v>0,</v>
      </c>
      <c r="J98" s="225" t="str">
        <f t="shared" ca="1" si="12"/>
        <v>0,</v>
      </c>
      <c r="K98" s="225" t="str">
        <f t="shared" ca="1" si="8"/>
        <v>0.8,</v>
      </c>
      <c r="L98" s="225" t="str">
        <f t="shared" ca="1" si="9"/>
        <v>0,</v>
      </c>
      <c r="M98" s="225" t="str">
        <f t="shared" ca="1" si="11"/>
        <v>Task Lights;</v>
      </c>
      <c r="N98" s="190"/>
    </row>
    <row r="99" spans="1:14" ht="15">
      <c r="A99" s="225" t="str">
        <f ca="1">IF('$Data1'!E101="","",IF('$Data1'!AJ101="","!","Lights,"))</f>
        <v>!</v>
      </c>
      <c r="B99" s="225" t="str">
        <f ca="1">IF($A99="","",IF($A99="!","NO TSK LGTS FOR",'$Data1'!E101&amp;"-TskLgt,"))</f>
        <v>NO TSK LGTS FOR</v>
      </c>
      <c r="C99" s="225" t="str">
        <f ca="1">IF(A99="","",'CSV-ZnSiz'!B99)</f>
        <v>1,</v>
      </c>
      <c r="D99" s="225" t="str">
        <f t="shared" ca="1" si="10"/>
        <v>ON ALWAYS,</v>
      </c>
      <c r="E99" s="225" t="str">
        <f ca="1">IF(A99="","",IF('$Data1'!AH101="W/occ","Watts/Person",IF('$Data1'!AH101="W/m2","Watts/Area",IF('$Data1'!AH101="W","LightingLevel","")))&amp;",")</f>
        <v>,</v>
      </c>
      <c r="F99" s="225" t="str">
        <f ca="1">IF(A99="","",IF('$Data1'!AH101="W",'$Data1'!AG101,"")&amp;",")</f>
        <v>,</v>
      </c>
      <c r="G99" s="225" t="str">
        <f ca="1">IF(A99="","",IF('$Data1'!AH101="W/m2",'$Data1'!AG101,"")&amp;",")</f>
        <v>,</v>
      </c>
      <c r="H99" s="225" t="str">
        <f ca="1">IF(A99="","",IF('$Data1'!AH101="W/occ",'$Data1'!AG101,"")&amp;",")</f>
        <v>,</v>
      </c>
      <c r="I99" s="225" t="str">
        <f t="shared" ca="1" si="12"/>
        <v>0,</v>
      </c>
      <c r="J99" s="225" t="str">
        <f t="shared" ca="1" si="12"/>
        <v>0,</v>
      </c>
      <c r="K99" s="225" t="str">
        <f t="shared" ca="1" si="8"/>
        <v>0.8,</v>
      </c>
      <c r="L99" s="225" t="str">
        <f t="shared" ca="1" si="9"/>
        <v>0,</v>
      </c>
      <c r="M99" s="225" t="str">
        <f t="shared" ca="1" si="11"/>
        <v>Task Lights;</v>
      </c>
      <c r="N99" s="190"/>
    </row>
    <row r="100" spans="1:14" ht="15">
      <c r="A100" s="225" t="str">
        <f ca="1">IF('$Data1'!E102="","",IF('$Data1'!AJ102="","!","Lights,"))</f>
        <v>!</v>
      </c>
      <c r="B100" s="225" t="str">
        <f ca="1">IF($A100="","",IF($A100="!","NO TSK LGTS FOR",'$Data1'!E102&amp;"-TskLgt,"))</f>
        <v>NO TSK LGTS FOR</v>
      </c>
      <c r="C100" s="225" t="str">
        <f ca="1">IF(A100="","",'CSV-ZnSiz'!B100)</f>
        <v>1,</v>
      </c>
      <c r="D100" s="225" t="str">
        <f t="shared" ca="1" si="10"/>
        <v>ON ALWAYS,</v>
      </c>
      <c r="E100" s="225" t="str">
        <f ca="1">IF(A100="","",IF('$Data1'!AH102="W/occ","Watts/Person",IF('$Data1'!AH102="W/m2","Watts/Area",IF('$Data1'!AH102="W","LightingLevel","")))&amp;",")</f>
        <v>,</v>
      </c>
      <c r="F100" s="225" t="str">
        <f ca="1">IF(A100="","",IF('$Data1'!AH102="W",'$Data1'!AG102,"")&amp;",")</f>
        <v>,</v>
      </c>
      <c r="G100" s="225" t="str">
        <f ca="1">IF(A100="","",IF('$Data1'!AH102="W/m2",'$Data1'!AG102,"")&amp;",")</f>
        <v>,</v>
      </c>
      <c r="H100" s="225" t="str">
        <f ca="1">IF(A100="","",IF('$Data1'!AH102="W/occ",'$Data1'!AG102,"")&amp;",")</f>
        <v>,</v>
      </c>
      <c r="I100" s="225" t="str">
        <f t="shared" ca="1" si="12"/>
        <v>0,</v>
      </c>
      <c r="J100" s="225" t="str">
        <f t="shared" ca="1" si="12"/>
        <v>0,</v>
      </c>
      <c r="K100" s="225" t="str">
        <f t="shared" ca="1" si="8"/>
        <v>0.8,</v>
      </c>
      <c r="L100" s="225" t="str">
        <f t="shared" ca="1" si="9"/>
        <v>0,</v>
      </c>
      <c r="M100" s="225" t="str">
        <f t="shared" ca="1" si="11"/>
        <v>Task Lights;</v>
      </c>
      <c r="N100" s="190"/>
    </row>
    <row r="101" spans="1:14" ht="15">
      <c r="A101" s="225" t="str">
        <f ca="1">IF('$Data1'!E103="","",IF('$Data1'!AJ103="","!","Lights,"))</f>
        <v>!</v>
      </c>
      <c r="B101" s="225" t="str">
        <f ca="1">IF($A101="","",IF($A101="!","NO TSK LGTS FOR",'$Data1'!E103&amp;"-TskLgt,"))</f>
        <v>NO TSK LGTS FOR</v>
      </c>
      <c r="C101" s="225" t="str">
        <f ca="1">IF(A101="","",'CSV-ZnSiz'!B101)</f>
        <v>1,</v>
      </c>
      <c r="D101" s="225" t="str">
        <f t="shared" ca="1" si="10"/>
        <v>ON ALWAYS,</v>
      </c>
      <c r="E101" s="225" t="str">
        <f ca="1">IF(A101="","",IF('$Data1'!AH103="W/occ","Watts/Person",IF('$Data1'!AH103="W/m2","Watts/Area",IF('$Data1'!AH103="W","LightingLevel","")))&amp;",")</f>
        <v>,</v>
      </c>
      <c r="F101" s="225" t="str">
        <f ca="1">IF(A101="","",IF('$Data1'!AH103="W",'$Data1'!AG103,"")&amp;",")</f>
        <v>,</v>
      </c>
      <c r="G101" s="225" t="str">
        <f ca="1">IF(A101="","",IF('$Data1'!AH103="W/m2",'$Data1'!AG103,"")&amp;",")</f>
        <v>,</v>
      </c>
      <c r="H101" s="225" t="str">
        <f ca="1">IF(A101="","",IF('$Data1'!AH103="W/occ",'$Data1'!AG103,"")&amp;",")</f>
        <v>,</v>
      </c>
      <c r="I101" s="225" t="str">
        <f t="shared" ca="1" si="12"/>
        <v>0,</v>
      </c>
      <c r="J101" s="225" t="str">
        <f t="shared" ca="1" si="12"/>
        <v>0,</v>
      </c>
      <c r="K101" s="225" t="str">
        <f t="shared" ca="1" si="8"/>
        <v>0.8,</v>
      </c>
      <c r="L101" s="225" t="str">
        <f t="shared" ca="1" si="9"/>
        <v>0,</v>
      </c>
      <c r="M101" s="225" t="str">
        <f t="shared" ca="1" si="11"/>
        <v>Task Lights;</v>
      </c>
      <c r="N101" s="190"/>
    </row>
    <row r="102" spans="1:14" ht="15">
      <c r="A102" s="225" t="str">
        <f ca="1">IF('$Data1'!E104="","",IF('$Data1'!AJ104="","!","Lights,"))</f>
        <v>!</v>
      </c>
      <c r="B102" s="225" t="str">
        <f ca="1">IF($A102="","",IF($A102="!","NO TSK LGTS FOR",'$Data1'!E104&amp;"-TskLgt,"))</f>
        <v>NO TSK LGTS FOR</v>
      </c>
      <c r="C102" s="225" t="str">
        <f ca="1">IF(A102="","",'CSV-ZnSiz'!B102)</f>
        <v>1,</v>
      </c>
      <c r="D102" s="225" t="str">
        <f t="shared" ca="1" si="10"/>
        <v>ON ALWAYS,</v>
      </c>
      <c r="E102" s="225" t="str">
        <f ca="1">IF(A102="","",IF('$Data1'!AH104="W/occ","Watts/Person",IF('$Data1'!AH104="W/m2","Watts/Area",IF('$Data1'!AH104="W","LightingLevel","")))&amp;",")</f>
        <v>,</v>
      </c>
      <c r="F102" s="225" t="str">
        <f ca="1">IF(A102="","",IF('$Data1'!AH104="W",'$Data1'!AG104,"")&amp;",")</f>
        <v>,</v>
      </c>
      <c r="G102" s="225" t="str">
        <f ca="1">IF(A102="","",IF('$Data1'!AH104="W/m2",'$Data1'!AG104,"")&amp;",")</f>
        <v>,</v>
      </c>
      <c r="H102" s="225" t="str">
        <f ca="1">IF(A102="","",IF('$Data1'!AH104="W/occ",'$Data1'!AG104,"")&amp;",")</f>
        <v>,</v>
      </c>
      <c r="I102" s="225" t="str">
        <f t="shared" ca="1" si="12"/>
        <v>0,</v>
      </c>
      <c r="J102" s="225" t="str">
        <f t="shared" ca="1" si="12"/>
        <v>0,</v>
      </c>
      <c r="K102" s="225" t="str">
        <f t="shared" ca="1" si="8"/>
        <v>0.8,</v>
      </c>
      <c r="L102" s="225" t="str">
        <f t="shared" ca="1" si="9"/>
        <v>0,</v>
      </c>
      <c r="M102" s="225" t="str">
        <f t="shared" ca="1" si="11"/>
        <v>Task Lights;</v>
      </c>
      <c r="N102" s="190"/>
    </row>
    <row r="103" spans="1:14" ht="15">
      <c r="A103" s="225" t="str">
        <f ca="1">IF('$Data1'!E105="","",IF('$Data1'!AJ105="","!","Lights,"))</f>
        <v>!</v>
      </c>
      <c r="B103" s="225" t="str">
        <f ca="1">IF($A103="","",IF($A103="!","NO TSK LGTS FOR",'$Data1'!E105&amp;"-TskLgt,"))</f>
        <v>NO TSK LGTS FOR</v>
      </c>
      <c r="C103" s="225" t="str">
        <f ca="1">IF(A103="","",'CSV-ZnSiz'!B103)</f>
        <v>1,</v>
      </c>
      <c r="D103" s="225" t="str">
        <f t="shared" ca="1" si="10"/>
        <v>ON ALWAYS,</v>
      </c>
      <c r="E103" s="225" t="str">
        <f ca="1">IF(A103="","",IF('$Data1'!AH105="W/occ","Watts/Person",IF('$Data1'!AH105="W/m2","Watts/Area",IF('$Data1'!AH105="W","LightingLevel","")))&amp;",")</f>
        <v>,</v>
      </c>
      <c r="F103" s="225" t="str">
        <f ca="1">IF(A103="","",IF('$Data1'!AH105="W",'$Data1'!AG105,"")&amp;",")</f>
        <v>,</v>
      </c>
      <c r="G103" s="225" t="str">
        <f ca="1">IF(A103="","",IF('$Data1'!AH105="W/m2",'$Data1'!AG105,"")&amp;",")</f>
        <v>,</v>
      </c>
      <c r="H103" s="225" t="str">
        <f ca="1">IF(A103="","",IF('$Data1'!AH105="W/occ",'$Data1'!AG105,"")&amp;",")</f>
        <v>,</v>
      </c>
      <c r="I103" s="225" t="str">
        <f t="shared" ca="1" si="12"/>
        <v>0,</v>
      </c>
      <c r="J103" s="225" t="str">
        <f t="shared" ca="1" si="12"/>
        <v>0,</v>
      </c>
      <c r="K103" s="225" t="str">
        <f t="shared" ca="1" si="8"/>
        <v>0.8,</v>
      </c>
      <c r="L103" s="225" t="str">
        <f t="shared" ca="1" si="9"/>
        <v>0,</v>
      </c>
      <c r="M103" s="225" t="str">
        <f t="shared" ca="1" si="11"/>
        <v>Task Lights;</v>
      </c>
      <c r="N103" s="190"/>
    </row>
    <row r="104" spans="1:14" ht="15">
      <c r="A104" s="225" t="str">
        <f ca="1">IF('$Data1'!E106="","",IF('$Data1'!AJ106="","!","Lights,"))</f>
        <v>!</v>
      </c>
      <c r="B104" s="225" t="str">
        <f ca="1">IF($A104="","",IF($A104="!","NO TSK LGTS FOR",'$Data1'!E106&amp;"-TskLgt,"))</f>
        <v>NO TSK LGTS FOR</v>
      </c>
      <c r="C104" s="225" t="str">
        <f ca="1">IF(A104="","",'CSV-ZnSiz'!B104)</f>
        <v>1,</v>
      </c>
      <c r="D104" s="225" t="str">
        <f t="shared" ca="1" si="10"/>
        <v>ON ALWAYS,</v>
      </c>
      <c r="E104" s="225" t="str">
        <f ca="1">IF(A104="","",IF('$Data1'!AH106="W/occ","Watts/Person",IF('$Data1'!AH106="W/m2","Watts/Area",IF('$Data1'!AH106="W","LightingLevel","")))&amp;",")</f>
        <v>,</v>
      </c>
      <c r="F104" s="225" t="str">
        <f ca="1">IF(A104="","",IF('$Data1'!AH106="W",'$Data1'!AG106,"")&amp;",")</f>
        <v>,</v>
      </c>
      <c r="G104" s="225" t="str">
        <f ca="1">IF(A104="","",IF('$Data1'!AH106="W/m2",'$Data1'!AG106,"")&amp;",")</f>
        <v>,</v>
      </c>
      <c r="H104" s="225" t="str">
        <f ca="1">IF(A104="","",IF('$Data1'!AH106="W/occ",'$Data1'!AG106,"")&amp;",")</f>
        <v>,</v>
      </c>
      <c r="I104" s="225" t="str">
        <f t="shared" ca="1" si="12"/>
        <v>0,</v>
      </c>
      <c r="J104" s="225" t="str">
        <f t="shared" ca="1" si="12"/>
        <v>0,</v>
      </c>
      <c r="K104" s="225" t="str">
        <f t="shared" ca="1" si="8"/>
        <v>0.8,</v>
      </c>
      <c r="L104" s="225" t="str">
        <f t="shared" ca="1" si="9"/>
        <v>0,</v>
      </c>
      <c r="M104" s="225" t="str">
        <f t="shared" ca="1" si="11"/>
        <v>Task Lights;</v>
      </c>
      <c r="N104" s="190"/>
    </row>
    <row r="105" spans="1:14" ht="15">
      <c r="A105" s="225" t="str">
        <f ca="1">IF('$Data1'!E107="","",IF('$Data1'!AJ107="","!","Lights,"))</f>
        <v>!</v>
      </c>
      <c r="B105" s="225" t="str">
        <f ca="1">IF($A105="","",IF($A105="!","NO TSK LGTS FOR",'$Data1'!E107&amp;"-TskLgt,"))</f>
        <v>NO TSK LGTS FOR</v>
      </c>
      <c r="C105" s="225" t="str">
        <f ca="1">IF(A105="","",'CSV-ZnSiz'!B105)</f>
        <v>1,</v>
      </c>
      <c r="D105" s="225" t="str">
        <f t="shared" ca="1" si="10"/>
        <v>ON ALWAYS,</v>
      </c>
      <c r="E105" s="225" t="str">
        <f ca="1">IF(A105="","",IF('$Data1'!AH107="W/occ","Watts/Person",IF('$Data1'!AH107="W/m2","Watts/Area",IF('$Data1'!AH107="W","LightingLevel","")))&amp;",")</f>
        <v>,</v>
      </c>
      <c r="F105" s="225" t="str">
        <f ca="1">IF(A105="","",IF('$Data1'!AH107="W",'$Data1'!AG107,"")&amp;",")</f>
        <v>,</v>
      </c>
      <c r="G105" s="225" t="str">
        <f ca="1">IF(A105="","",IF('$Data1'!AH107="W/m2",'$Data1'!AG107,"")&amp;",")</f>
        <v>,</v>
      </c>
      <c r="H105" s="225" t="str">
        <f ca="1">IF(A105="","",IF('$Data1'!AH107="W/occ",'$Data1'!AG107,"")&amp;",")</f>
        <v>,</v>
      </c>
      <c r="I105" s="225" t="str">
        <f t="shared" ca="1" si="12"/>
        <v>0,</v>
      </c>
      <c r="J105" s="225" t="str">
        <f t="shared" ca="1" si="12"/>
        <v>0,</v>
      </c>
      <c r="K105" s="225" t="str">
        <f t="shared" ca="1" si="8"/>
        <v>0.8,</v>
      </c>
      <c r="L105" s="225" t="str">
        <f t="shared" ca="1" si="9"/>
        <v>0,</v>
      </c>
      <c r="M105" s="225" t="str">
        <f t="shared" ca="1" si="11"/>
        <v>Task Lights;</v>
      </c>
      <c r="N105" s="190"/>
    </row>
    <row r="106" spans="1:14" ht="15">
      <c r="A106" s="225" t="str">
        <f ca="1">IF('$Data1'!E108="","",IF('$Data1'!AJ108="","!","Lights,"))</f>
        <v>!</v>
      </c>
      <c r="B106" s="225" t="str">
        <f ca="1">IF($A106="","",IF($A106="!","NO TSK LGTS FOR",'$Data1'!E108&amp;"-TskLgt,"))</f>
        <v>NO TSK LGTS FOR</v>
      </c>
      <c r="C106" s="225" t="str">
        <f ca="1">IF(A106="","",'CSV-ZnSiz'!B106)</f>
        <v>1,</v>
      </c>
      <c r="D106" s="225" t="str">
        <f t="shared" ca="1" si="10"/>
        <v>ON ALWAYS,</v>
      </c>
      <c r="E106" s="225" t="str">
        <f ca="1">IF(A106="","",IF('$Data1'!AH108="W/occ","Watts/Person",IF('$Data1'!AH108="W/m2","Watts/Area",IF('$Data1'!AH108="W","LightingLevel","")))&amp;",")</f>
        <v>,</v>
      </c>
      <c r="F106" s="225" t="str">
        <f ca="1">IF(A106="","",IF('$Data1'!AH108="W",'$Data1'!AG108,"")&amp;",")</f>
        <v>,</v>
      </c>
      <c r="G106" s="225" t="str">
        <f ca="1">IF(A106="","",IF('$Data1'!AH108="W/m2",'$Data1'!AG108,"")&amp;",")</f>
        <v>,</v>
      </c>
      <c r="H106" s="225" t="str">
        <f ca="1">IF(A106="","",IF('$Data1'!AH108="W/occ",'$Data1'!AG108,"")&amp;",")</f>
        <v>,</v>
      </c>
      <c r="I106" s="225" t="str">
        <f t="shared" ca="1" si="12"/>
        <v>0,</v>
      </c>
      <c r="J106" s="225" t="str">
        <f t="shared" ca="1" si="12"/>
        <v>0,</v>
      </c>
      <c r="K106" s="225" t="str">
        <f t="shared" ca="1" si="8"/>
        <v>0.8,</v>
      </c>
      <c r="L106" s="225" t="str">
        <f t="shared" ca="1" si="9"/>
        <v>0,</v>
      </c>
      <c r="M106" s="225" t="str">
        <f t="shared" ca="1" si="11"/>
        <v>Task Lights;</v>
      </c>
      <c r="N106" s="190"/>
    </row>
    <row r="107" spans="1:14" ht="15">
      <c r="A107" s="225" t="str">
        <f ca="1">IF('$Data1'!E109="","",IF('$Data1'!AJ109="","!","Lights,"))</f>
        <v>!</v>
      </c>
      <c r="B107" s="225" t="str">
        <f ca="1">IF($A107="","",IF($A107="!","NO TSK LGTS FOR",'$Data1'!E109&amp;"-TskLgt,"))</f>
        <v>NO TSK LGTS FOR</v>
      </c>
      <c r="C107" s="225" t="str">
        <f ca="1">IF(A107="","",'CSV-ZnSiz'!B107)</f>
        <v>1,</v>
      </c>
      <c r="D107" s="225" t="str">
        <f t="shared" ca="1" si="10"/>
        <v>ON ALWAYS,</v>
      </c>
      <c r="E107" s="225" t="str">
        <f ca="1">IF(A107="","",IF('$Data1'!AH109="W/occ","Watts/Person",IF('$Data1'!AH109="W/m2","Watts/Area",IF('$Data1'!AH109="W","LightingLevel","")))&amp;",")</f>
        <v>,</v>
      </c>
      <c r="F107" s="225" t="str">
        <f ca="1">IF(A107="","",IF('$Data1'!AH109="W",'$Data1'!AG109,"")&amp;",")</f>
        <v>,</v>
      </c>
      <c r="G107" s="225" t="str">
        <f ca="1">IF(A107="","",IF('$Data1'!AH109="W/m2",'$Data1'!AG109,"")&amp;",")</f>
        <v>,</v>
      </c>
      <c r="H107" s="225" t="str">
        <f ca="1">IF(A107="","",IF('$Data1'!AH109="W/occ",'$Data1'!AG109,"")&amp;",")</f>
        <v>,</v>
      </c>
      <c r="I107" s="225" t="str">
        <f t="shared" ca="1" si="12"/>
        <v>0,</v>
      </c>
      <c r="J107" s="225" t="str">
        <f t="shared" ca="1" si="12"/>
        <v>0,</v>
      </c>
      <c r="K107" s="225" t="str">
        <f t="shared" ca="1" si="8"/>
        <v>0.8,</v>
      </c>
      <c r="L107" s="225" t="str">
        <f t="shared" ca="1" si="9"/>
        <v>0,</v>
      </c>
      <c r="M107" s="225" t="str">
        <f t="shared" ca="1" si="11"/>
        <v>Task Lights;</v>
      </c>
      <c r="N107" s="190"/>
    </row>
    <row r="108" spans="1:14" ht="15">
      <c r="A108" s="225" t="str">
        <f ca="1">IF('$Data1'!E110="","",IF('$Data1'!AJ110="","!","Lights,"))</f>
        <v>!</v>
      </c>
      <c r="B108" s="225" t="str">
        <f ca="1">IF($A108="","",IF($A108="!","NO TSK LGTS FOR",'$Data1'!E110&amp;"-TskLgt,"))</f>
        <v>NO TSK LGTS FOR</v>
      </c>
      <c r="C108" s="225" t="str">
        <f ca="1">IF(A108="","",'CSV-ZnSiz'!B108)</f>
        <v>1,</v>
      </c>
      <c r="D108" s="225" t="str">
        <f t="shared" ca="1" si="10"/>
        <v>ON ALWAYS,</v>
      </c>
      <c r="E108" s="225" t="str">
        <f ca="1">IF(A108="","",IF('$Data1'!AH110="W/occ","Watts/Person",IF('$Data1'!AH110="W/m2","Watts/Area",IF('$Data1'!AH110="W","LightingLevel","")))&amp;",")</f>
        <v>,</v>
      </c>
      <c r="F108" s="225" t="str">
        <f ca="1">IF(A108="","",IF('$Data1'!AH110="W",'$Data1'!AG110,"")&amp;",")</f>
        <v>,</v>
      </c>
      <c r="G108" s="225" t="str">
        <f ca="1">IF(A108="","",IF('$Data1'!AH110="W/m2",'$Data1'!AG110,"")&amp;",")</f>
        <v>,</v>
      </c>
      <c r="H108" s="225" t="str">
        <f ca="1">IF(A108="","",IF('$Data1'!AH110="W/occ",'$Data1'!AG110,"")&amp;",")</f>
        <v>,</v>
      </c>
      <c r="I108" s="225" t="str">
        <f t="shared" ca="1" si="12"/>
        <v>0,</v>
      </c>
      <c r="J108" s="225" t="str">
        <f t="shared" ca="1" si="12"/>
        <v>0,</v>
      </c>
      <c r="K108" s="225" t="str">
        <f t="shared" ca="1" si="8"/>
        <v>0.8,</v>
      </c>
      <c r="L108" s="225" t="str">
        <f t="shared" ca="1" si="9"/>
        <v>0,</v>
      </c>
      <c r="M108" s="225" t="str">
        <f t="shared" ca="1" si="11"/>
        <v>Task Lights;</v>
      </c>
      <c r="N108" s="190"/>
    </row>
    <row r="109" spans="1:14" ht="15">
      <c r="A109" s="225" t="str">
        <f ca="1">IF('$Data1'!E111="","",IF('$Data1'!AJ111="","!","Lights,"))</f>
        <v>!</v>
      </c>
      <c r="B109" s="225" t="str">
        <f ca="1">IF($A109="","",IF($A109="!","NO TSK LGTS FOR",'$Data1'!E111&amp;"-TskLgt,"))</f>
        <v>NO TSK LGTS FOR</v>
      </c>
      <c r="C109" s="225" t="str">
        <f ca="1">IF(A109="","",'CSV-ZnSiz'!B109)</f>
        <v>1,</v>
      </c>
      <c r="D109" s="225" t="str">
        <f t="shared" ca="1" si="10"/>
        <v>ON ALWAYS,</v>
      </c>
      <c r="E109" s="225" t="str">
        <f ca="1">IF(A109="","",IF('$Data1'!AH111="W/occ","Watts/Person",IF('$Data1'!AH111="W/m2","Watts/Area",IF('$Data1'!AH111="W","LightingLevel","")))&amp;",")</f>
        <v>,</v>
      </c>
      <c r="F109" s="225" t="str">
        <f ca="1">IF(A109="","",IF('$Data1'!AH111="W",'$Data1'!AG111,"")&amp;",")</f>
        <v>,</v>
      </c>
      <c r="G109" s="225" t="str">
        <f ca="1">IF(A109="","",IF('$Data1'!AH111="W/m2",'$Data1'!AG111,"")&amp;",")</f>
        <v>,</v>
      </c>
      <c r="H109" s="225" t="str">
        <f ca="1">IF(A109="","",IF('$Data1'!AH111="W/occ",'$Data1'!AG111,"")&amp;",")</f>
        <v>,</v>
      </c>
      <c r="I109" s="225" t="str">
        <f t="shared" ca="1" si="12"/>
        <v>0,</v>
      </c>
      <c r="J109" s="225" t="str">
        <f t="shared" ca="1" si="12"/>
        <v>0,</v>
      </c>
      <c r="K109" s="225" t="str">
        <f t="shared" ca="1" si="8"/>
        <v>0.8,</v>
      </c>
      <c r="L109" s="225" t="str">
        <f t="shared" ca="1" si="9"/>
        <v>0,</v>
      </c>
      <c r="M109" s="225" t="str">
        <f t="shared" ca="1" si="11"/>
        <v>Task Lights;</v>
      </c>
      <c r="N109" s="190"/>
    </row>
    <row r="110" spans="1:14" ht="15">
      <c r="A110" s="225" t="str">
        <f ca="1">IF('$Data1'!E112="","",IF('$Data1'!AJ112="","!","Lights,"))</f>
        <v>!</v>
      </c>
      <c r="B110" s="225" t="str">
        <f ca="1">IF($A110="","",IF($A110="!","NO TSK LGTS FOR",'$Data1'!E112&amp;"-TskLgt,"))</f>
        <v>NO TSK LGTS FOR</v>
      </c>
      <c r="C110" s="225" t="str">
        <f ca="1">IF(A110="","",'CSV-ZnSiz'!B110)</f>
        <v>1,</v>
      </c>
      <c r="D110" s="225" t="str">
        <f t="shared" ca="1" si="10"/>
        <v>ON ALWAYS,</v>
      </c>
      <c r="E110" s="225" t="str">
        <f ca="1">IF(A110="","",IF('$Data1'!AH112="W/occ","Watts/Person",IF('$Data1'!AH112="W/m2","Watts/Area",IF('$Data1'!AH112="W","LightingLevel","")))&amp;",")</f>
        <v>,</v>
      </c>
      <c r="F110" s="225" t="str">
        <f ca="1">IF(A110="","",IF('$Data1'!AH112="W",'$Data1'!AG112,"")&amp;",")</f>
        <v>,</v>
      </c>
      <c r="G110" s="225" t="str">
        <f ca="1">IF(A110="","",IF('$Data1'!AH112="W/m2",'$Data1'!AG112,"")&amp;",")</f>
        <v>,</v>
      </c>
      <c r="H110" s="225" t="str">
        <f ca="1">IF(A110="","",IF('$Data1'!AH112="W/occ",'$Data1'!AG112,"")&amp;",")</f>
        <v>,</v>
      </c>
      <c r="I110" s="225" t="str">
        <f t="shared" ca="1" si="12"/>
        <v>0,</v>
      </c>
      <c r="J110" s="225" t="str">
        <f t="shared" ca="1" si="12"/>
        <v>0,</v>
      </c>
      <c r="K110" s="225" t="str">
        <f t="shared" ca="1" si="8"/>
        <v>0.8,</v>
      </c>
      <c r="L110" s="225" t="str">
        <f t="shared" ca="1" si="9"/>
        <v>0,</v>
      </c>
      <c r="M110" s="225" t="str">
        <f t="shared" ca="1" si="11"/>
        <v>Task Lights;</v>
      </c>
      <c r="N110" s="190"/>
    </row>
    <row r="111" spans="1:14" ht="15">
      <c r="A111" s="225" t="str">
        <f ca="1">IF('$Data1'!E113="","",IF('$Data1'!AJ113="","!","Lights,"))</f>
        <v>!</v>
      </c>
      <c r="B111" s="225" t="str">
        <f ca="1">IF($A111="","",IF($A111="!","NO TSK LGTS FOR",'$Data1'!E113&amp;"-TskLgt,"))</f>
        <v>NO TSK LGTS FOR</v>
      </c>
      <c r="C111" s="225" t="str">
        <f ca="1">IF(A111="","",'CSV-ZnSiz'!B111)</f>
        <v>1,</v>
      </c>
      <c r="D111" s="225" t="str">
        <f t="shared" ca="1" si="10"/>
        <v>ON ALWAYS,</v>
      </c>
      <c r="E111" s="225" t="str">
        <f ca="1">IF(A111="","",IF('$Data1'!AH113="W/occ","Watts/Person",IF('$Data1'!AH113="W/m2","Watts/Area",IF('$Data1'!AH113="W","LightingLevel","")))&amp;",")</f>
        <v>,</v>
      </c>
      <c r="F111" s="225" t="str">
        <f ca="1">IF(A111="","",IF('$Data1'!AH113="W",'$Data1'!AG113,"")&amp;",")</f>
        <v>,</v>
      </c>
      <c r="G111" s="225" t="str">
        <f ca="1">IF(A111="","",IF('$Data1'!AH113="W/m2",'$Data1'!AG113,"")&amp;",")</f>
        <v>,</v>
      </c>
      <c r="H111" s="225" t="str">
        <f ca="1">IF(A111="","",IF('$Data1'!AH113="W/occ",'$Data1'!AG113,"")&amp;",")</f>
        <v>,</v>
      </c>
      <c r="I111" s="225" t="str">
        <f t="shared" ca="1" si="12"/>
        <v>0,</v>
      </c>
      <c r="J111" s="225" t="str">
        <f t="shared" ca="1" si="12"/>
        <v>0,</v>
      </c>
      <c r="K111" s="225" t="str">
        <f t="shared" ca="1" si="8"/>
        <v>0.8,</v>
      </c>
      <c r="L111" s="225" t="str">
        <f t="shared" ca="1" si="9"/>
        <v>0,</v>
      </c>
      <c r="M111" s="225" t="str">
        <f t="shared" ca="1" si="11"/>
        <v>Task Lights;</v>
      </c>
      <c r="N111" s="190"/>
    </row>
    <row r="112" spans="1:14" ht="15">
      <c r="A112" s="225" t="str">
        <f ca="1">IF('$Data1'!E114="","",IF('$Data1'!AJ114="","!","Lights,"))</f>
        <v>!</v>
      </c>
      <c r="B112" s="225" t="str">
        <f ca="1">IF($A112="","",IF($A112="!","NO TSK LGTS FOR",'$Data1'!E114&amp;"-TskLgt,"))</f>
        <v>NO TSK LGTS FOR</v>
      </c>
      <c r="C112" s="225" t="str">
        <f ca="1">IF(A112="","",'CSV-ZnSiz'!B112)</f>
        <v>1,</v>
      </c>
      <c r="D112" s="225" t="str">
        <f t="shared" ca="1" si="10"/>
        <v>ON ALWAYS,</v>
      </c>
      <c r="E112" s="225" t="str">
        <f ca="1">IF(A112="","",IF('$Data1'!AH114="W/occ","Watts/Person",IF('$Data1'!AH114="W/m2","Watts/Area",IF('$Data1'!AH114="W","LightingLevel","")))&amp;",")</f>
        <v>,</v>
      </c>
      <c r="F112" s="225" t="str">
        <f ca="1">IF(A112="","",IF('$Data1'!AH114="W",'$Data1'!AG114,"")&amp;",")</f>
        <v>,</v>
      </c>
      <c r="G112" s="225" t="str">
        <f ca="1">IF(A112="","",IF('$Data1'!AH114="W/m2",'$Data1'!AG114,"")&amp;",")</f>
        <v>,</v>
      </c>
      <c r="H112" s="225" t="str">
        <f ca="1">IF(A112="","",IF('$Data1'!AH114="W/occ",'$Data1'!AG114,"")&amp;",")</f>
        <v>,</v>
      </c>
      <c r="I112" s="225" t="str">
        <f t="shared" ca="1" si="12"/>
        <v>0,</v>
      </c>
      <c r="J112" s="225" t="str">
        <f t="shared" ca="1" si="12"/>
        <v>0,</v>
      </c>
      <c r="K112" s="225" t="str">
        <f t="shared" ca="1" si="8"/>
        <v>0.8,</v>
      </c>
      <c r="L112" s="225" t="str">
        <f t="shared" ca="1" si="9"/>
        <v>0,</v>
      </c>
      <c r="M112" s="225" t="str">
        <f t="shared" ca="1" si="11"/>
        <v>Task Lights;</v>
      </c>
      <c r="N112" s="190"/>
    </row>
    <row r="113" spans="1:14" ht="15">
      <c r="A113" s="225" t="str">
        <f ca="1">IF('$Data1'!E115="","",IF('$Data1'!AJ115="","!","Lights,"))</f>
        <v>!</v>
      </c>
      <c r="B113" s="225" t="str">
        <f ca="1">IF($A113="","",IF($A113="!","NO TSK LGTS FOR",'$Data1'!E115&amp;"-TskLgt,"))</f>
        <v>NO TSK LGTS FOR</v>
      </c>
      <c r="C113" s="225" t="str">
        <f ca="1">IF(A113="","",'CSV-ZnSiz'!B113)</f>
        <v>1,</v>
      </c>
      <c r="D113" s="225" t="str">
        <f t="shared" ca="1" si="10"/>
        <v>ON ALWAYS,</v>
      </c>
      <c r="E113" s="225" t="str">
        <f ca="1">IF(A113="","",IF('$Data1'!AH115="W/occ","Watts/Person",IF('$Data1'!AH115="W/m2","Watts/Area",IF('$Data1'!AH115="W","LightingLevel","")))&amp;",")</f>
        <v>,</v>
      </c>
      <c r="F113" s="225" t="str">
        <f ca="1">IF(A113="","",IF('$Data1'!AH115="W",'$Data1'!AG115,"")&amp;",")</f>
        <v>,</v>
      </c>
      <c r="G113" s="225" t="str">
        <f ca="1">IF(A113="","",IF('$Data1'!AH115="W/m2",'$Data1'!AG115,"")&amp;",")</f>
        <v>,</v>
      </c>
      <c r="H113" s="225" t="str">
        <f ca="1">IF(A113="","",IF('$Data1'!AH115="W/occ",'$Data1'!AG115,"")&amp;",")</f>
        <v>,</v>
      </c>
      <c r="I113" s="225" t="str">
        <f t="shared" ca="1" si="12"/>
        <v>0,</v>
      </c>
      <c r="J113" s="225" t="str">
        <f t="shared" ca="1" si="12"/>
        <v>0,</v>
      </c>
      <c r="K113" s="225" t="str">
        <f t="shared" ca="1" si="8"/>
        <v>0.8,</v>
      </c>
      <c r="L113" s="225" t="str">
        <f t="shared" ca="1" si="9"/>
        <v>0,</v>
      </c>
      <c r="M113" s="225" t="str">
        <f t="shared" ca="1" si="11"/>
        <v>Task Lights;</v>
      </c>
      <c r="N113" s="190"/>
    </row>
    <row r="114" spans="1:14" ht="15">
      <c r="A114" s="225" t="str">
        <f ca="1">IF('$Data1'!E116="","",IF('$Data1'!AJ116="","!","Lights,"))</f>
        <v>!</v>
      </c>
      <c r="B114" s="225" t="str">
        <f ca="1">IF($A114="","",IF($A114="!","NO TSK LGTS FOR",'$Data1'!E116&amp;"-TskLgt,"))</f>
        <v>NO TSK LGTS FOR</v>
      </c>
      <c r="C114" s="225" t="str">
        <f ca="1">IF(A114="","",'CSV-ZnSiz'!B114)</f>
        <v>1,</v>
      </c>
      <c r="D114" s="225" t="str">
        <f t="shared" ca="1" si="10"/>
        <v>ON ALWAYS,</v>
      </c>
      <c r="E114" s="225" t="str">
        <f ca="1">IF(A114="","",IF('$Data1'!AH116="W/occ","Watts/Person",IF('$Data1'!AH116="W/m2","Watts/Area",IF('$Data1'!AH116="W","LightingLevel","")))&amp;",")</f>
        <v>,</v>
      </c>
      <c r="F114" s="225" t="str">
        <f ca="1">IF(A114="","",IF('$Data1'!AH116="W",'$Data1'!AG116,"")&amp;",")</f>
        <v>,</v>
      </c>
      <c r="G114" s="225" t="str">
        <f ca="1">IF(A114="","",IF('$Data1'!AH116="W/m2",'$Data1'!AG116,"")&amp;",")</f>
        <v>,</v>
      </c>
      <c r="H114" s="225" t="str">
        <f ca="1">IF(A114="","",IF('$Data1'!AH116="W/occ",'$Data1'!AG116,"")&amp;",")</f>
        <v>,</v>
      </c>
      <c r="I114" s="225" t="str">
        <f t="shared" ca="1" si="12"/>
        <v>0,</v>
      </c>
      <c r="J114" s="225" t="str">
        <f t="shared" ca="1" si="12"/>
        <v>0,</v>
      </c>
      <c r="K114" s="225" t="str">
        <f t="shared" ca="1" si="8"/>
        <v>0.8,</v>
      </c>
      <c r="L114" s="225" t="str">
        <f t="shared" ca="1" si="9"/>
        <v>0,</v>
      </c>
      <c r="M114" s="225" t="str">
        <f t="shared" ca="1" si="11"/>
        <v>Task Lights;</v>
      </c>
      <c r="N114" s="190"/>
    </row>
    <row r="115" spans="1:14" ht="15">
      <c r="A115" s="225" t="str">
        <f ca="1">IF('$Data1'!E117="","",IF('$Data1'!AJ117="","!","Lights,"))</f>
        <v>!</v>
      </c>
      <c r="B115" s="225" t="str">
        <f ca="1">IF($A115="","",IF($A115="!","NO TSK LGTS FOR",'$Data1'!E117&amp;"-TskLgt,"))</f>
        <v>NO TSK LGTS FOR</v>
      </c>
      <c r="C115" s="225" t="str">
        <f ca="1">IF(A115="","",'CSV-ZnSiz'!B115)</f>
        <v>1,</v>
      </c>
      <c r="D115" s="225" t="str">
        <f t="shared" ca="1" si="10"/>
        <v>ON ALWAYS,</v>
      </c>
      <c r="E115" s="225" t="str">
        <f ca="1">IF(A115="","",IF('$Data1'!AH117="W/occ","Watts/Person",IF('$Data1'!AH117="W/m2","Watts/Area",IF('$Data1'!AH117="W","LightingLevel","")))&amp;",")</f>
        <v>,</v>
      </c>
      <c r="F115" s="225" t="str">
        <f ca="1">IF(A115="","",IF('$Data1'!AH117="W",'$Data1'!AG117,"")&amp;",")</f>
        <v>,</v>
      </c>
      <c r="G115" s="225" t="str">
        <f ca="1">IF(A115="","",IF('$Data1'!AH117="W/m2",'$Data1'!AG117,"")&amp;",")</f>
        <v>,</v>
      </c>
      <c r="H115" s="225" t="str">
        <f ca="1">IF(A115="","",IF('$Data1'!AH117="W/occ",'$Data1'!AG117,"")&amp;",")</f>
        <v>,</v>
      </c>
      <c r="I115" s="225" t="str">
        <f t="shared" ca="1" si="12"/>
        <v>0,</v>
      </c>
      <c r="J115" s="225" t="str">
        <f t="shared" ca="1" si="12"/>
        <v>0,</v>
      </c>
      <c r="K115" s="225" t="str">
        <f t="shared" ca="1" si="8"/>
        <v>0.8,</v>
      </c>
      <c r="L115" s="225" t="str">
        <f t="shared" ca="1" si="9"/>
        <v>0,</v>
      </c>
      <c r="M115" s="225" t="str">
        <f t="shared" ca="1" si="11"/>
        <v>Task Lights;</v>
      </c>
      <c r="N115" s="190"/>
    </row>
    <row r="116" spans="1:14" ht="15">
      <c r="A116" s="225" t="str">
        <f ca="1">IF('$Data1'!E118="","",IF('$Data1'!AJ118="","!","Lights,"))</f>
        <v>!</v>
      </c>
      <c r="B116" s="225" t="str">
        <f ca="1">IF($A116="","",IF($A116="!","NO TSK LGTS FOR",'$Data1'!E118&amp;"-TskLgt,"))</f>
        <v>NO TSK LGTS FOR</v>
      </c>
      <c r="C116" s="225" t="str">
        <f ca="1">IF(A116="","",'CSV-ZnSiz'!B116)</f>
        <v>1,</v>
      </c>
      <c r="D116" s="225" t="str">
        <f t="shared" ca="1" si="10"/>
        <v>ON ALWAYS,</v>
      </c>
      <c r="E116" s="225" t="str">
        <f ca="1">IF(A116="","",IF('$Data1'!AH118="W/occ","Watts/Person",IF('$Data1'!AH118="W/m2","Watts/Area",IF('$Data1'!AH118="W","LightingLevel","")))&amp;",")</f>
        <v>,</v>
      </c>
      <c r="F116" s="225" t="str">
        <f ca="1">IF(A116="","",IF('$Data1'!AH118="W",'$Data1'!AG118,"")&amp;",")</f>
        <v>,</v>
      </c>
      <c r="G116" s="225" t="str">
        <f ca="1">IF(A116="","",IF('$Data1'!AH118="W/m2",'$Data1'!AG118,"")&amp;",")</f>
        <v>,</v>
      </c>
      <c r="H116" s="225" t="str">
        <f ca="1">IF(A116="","",IF('$Data1'!AH118="W/occ",'$Data1'!AG118,"")&amp;",")</f>
        <v>,</v>
      </c>
      <c r="I116" s="225" t="str">
        <f t="shared" ca="1" si="12"/>
        <v>0,</v>
      </c>
      <c r="J116" s="225" t="str">
        <f t="shared" ca="1" si="12"/>
        <v>0,</v>
      </c>
      <c r="K116" s="225" t="str">
        <f t="shared" ca="1" si="8"/>
        <v>0.8,</v>
      </c>
      <c r="L116" s="225" t="str">
        <f t="shared" ca="1" si="9"/>
        <v>0,</v>
      </c>
      <c r="M116" s="225" t="str">
        <f t="shared" ca="1" si="11"/>
        <v>Task Lights;</v>
      </c>
      <c r="N116" s="190"/>
    </row>
    <row r="117" spans="1:14" ht="15">
      <c r="A117" s="225" t="str">
        <f ca="1">IF('$Data1'!E119="","",IF('$Data1'!AJ119="","!","Lights,"))</f>
        <v>!</v>
      </c>
      <c r="B117" s="225" t="str">
        <f ca="1">IF($A117="","",IF($A117="!","NO TSK LGTS FOR",'$Data1'!E119&amp;"-TskLgt,"))</f>
        <v>NO TSK LGTS FOR</v>
      </c>
      <c r="C117" s="225" t="str">
        <f ca="1">IF(A117="","",'CSV-ZnSiz'!B117)</f>
        <v>1,</v>
      </c>
      <c r="D117" s="225" t="str">
        <f t="shared" ca="1" si="10"/>
        <v>ON ALWAYS,</v>
      </c>
      <c r="E117" s="225" t="str">
        <f ca="1">IF(A117="","",IF('$Data1'!AH119="W/occ","Watts/Person",IF('$Data1'!AH119="W/m2","Watts/Area",IF('$Data1'!AH119="W","LightingLevel","")))&amp;",")</f>
        <v>,</v>
      </c>
      <c r="F117" s="225" t="str">
        <f ca="1">IF(A117="","",IF('$Data1'!AH119="W",'$Data1'!AG119,"")&amp;",")</f>
        <v>,</v>
      </c>
      <c r="G117" s="225" t="str">
        <f ca="1">IF(A117="","",IF('$Data1'!AH119="W/m2",'$Data1'!AG119,"")&amp;",")</f>
        <v>,</v>
      </c>
      <c r="H117" s="225" t="str">
        <f ca="1">IF(A117="","",IF('$Data1'!AH119="W/occ",'$Data1'!AG119,"")&amp;",")</f>
        <v>,</v>
      </c>
      <c r="I117" s="225" t="str">
        <f t="shared" ca="1" si="12"/>
        <v>0,</v>
      </c>
      <c r="J117" s="225" t="str">
        <f t="shared" ca="1" si="12"/>
        <v>0,</v>
      </c>
      <c r="K117" s="225" t="str">
        <f t="shared" ca="1" si="8"/>
        <v>0.8,</v>
      </c>
      <c r="L117" s="225" t="str">
        <f t="shared" ca="1" si="9"/>
        <v>0,</v>
      </c>
      <c r="M117" s="225" t="str">
        <f t="shared" ca="1" si="11"/>
        <v>Task Lights;</v>
      </c>
      <c r="N117" s="190"/>
    </row>
    <row r="118" spans="1:14" ht="15">
      <c r="A118" s="225" t="str">
        <f ca="1">IF('$Data1'!E120="","",IF('$Data1'!AJ120="","!","Lights,"))</f>
        <v>!</v>
      </c>
      <c r="B118" s="225" t="str">
        <f ca="1">IF($A118="","",IF($A118="!","NO TSK LGTS FOR",'$Data1'!E120&amp;"-TskLgt,"))</f>
        <v>NO TSK LGTS FOR</v>
      </c>
      <c r="C118" s="225" t="str">
        <f ca="1">IF(A118="","",'CSV-ZnSiz'!B118)</f>
        <v>1,</v>
      </c>
      <c r="D118" s="225" t="str">
        <f t="shared" ca="1" si="10"/>
        <v>ON ALWAYS,</v>
      </c>
      <c r="E118" s="225" t="str">
        <f ca="1">IF(A118="","",IF('$Data1'!AH120="W/occ","Watts/Person",IF('$Data1'!AH120="W/m2","Watts/Area",IF('$Data1'!AH120="W","LightingLevel","")))&amp;",")</f>
        <v>,</v>
      </c>
      <c r="F118" s="225" t="str">
        <f ca="1">IF(A118="","",IF('$Data1'!AH120="W",'$Data1'!AG120,"")&amp;",")</f>
        <v>,</v>
      </c>
      <c r="G118" s="225" t="str">
        <f ca="1">IF(A118="","",IF('$Data1'!AH120="W/m2",'$Data1'!AG120,"")&amp;",")</f>
        <v>,</v>
      </c>
      <c r="H118" s="225" t="str">
        <f ca="1">IF(A118="","",IF('$Data1'!AH120="W/occ",'$Data1'!AG120,"")&amp;",")</f>
        <v>,</v>
      </c>
      <c r="I118" s="225" t="str">
        <f t="shared" ca="1" si="12"/>
        <v>0,</v>
      </c>
      <c r="J118" s="225" t="str">
        <f t="shared" ca="1" si="12"/>
        <v>0,</v>
      </c>
      <c r="K118" s="225" t="str">
        <f t="shared" ca="1" si="8"/>
        <v>0.8,</v>
      </c>
      <c r="L118" s="225" t="str">
        <f t="shared" ca="1" si="9"/>
        <v>0,</v>
      </c>
      <c r="M118" s="225" t="str">
        <f t="shared" ca="1" si="11"/>
        <v>Task Lights;</v>
      </c>
      <c r="N118" s="190"/>
    </row>
    <row r="119" spans="1:14" ht="15">
      <c r="A119" s="225" t="str">
        <f ca="1">IF('$Data1'!E121="","",IF('$Data1'!AJ121="","!","Lights,"))</f>
        <v>!</v>
      </c>
      <c r="B119" s="225" t="str">
        <f ca="1">IF($A119="","",IF($A119="!","NO TSK LGTS FOR",'$Data1'!E121&amp;"-TskLgt,"))</f>
        <v>NO TSK LGTS FOR</v>
      </c>
      <c r="C119" s="225" t="str">
        <f ca="1">IF(A119="","",'CSV-ZnSiz'!B119)</f>
        <v>1,</v>
      </c>
      <c r="D119" s="225" t="str">
        <f t="shared" ca="1" si="10"/>
        <v>ON ALWAYS,</v>
      </c>
      <c r="E119" s="225" t="str">
        <f ca="1">IF(A119="","",IF('$Data1'!AH121="W/occ","Watts/Person",IF('$Data1'!AH121="W/m2","Watts/Area",IF('$Data1'!AH121="W","LightingLevel","")))&amp;",")</f>
        <v>,</v>
      </c>
      <c r="F119" s="225" t="str">
        <f ca="1">IF(A119="","",IF('$Data1'!AH121="W",'$Data1'!AG121,"")&amp;",")</f>
        <v>,</v>
      </c>
      <c r="G119" s="225" t="str">
        <f ca="1">IF(A119="","",IF('$Data1'!AH121="W/m2",'$Data1'!AG121,"")&amp;",")</f>
        <v>,</v>
      </c>
      <c r="H119" s="225" t="str">
        <f ca="1">IF(A119="","",IF('$Data1'!AH121="W/occ",'$Data1'!AG121,"")&amp;",")</f>
        <v>,</v>
      </c>
      <c r="I119" s="225" t="str">
        <f t="shared" ca="1" si="12"/>
        <v>0,</v>
      </c>
      <c r="J119" s="225" t="str">
        <f t="shared" ca="1" si="12"/>
        <v>0,</v>
      </c>
      <c r="K119" s="225" t="str">
        <f t="shared" ca="1" si="8"/>
        <v>0.8,</v>
      </c>
      <c r="L119" s="225" t="str">
        <f t="shared" ca="1" si="9"/>
        <v>0,</v>
      </c>
      <c r="M119" s="225" t="str">
        <f t="shared" ca="1" si="11"/>
        <v>Task Lights;</v>
      </c>
      <c r="N119" s="190"/>
    </row>
    <row r="120" spans="1:14" ht="15">
      <c r="A120" s="225" t="str">
        <f ca="1">IF('$Data1'!E122="","",IF('$Data1'!AJ122="","!","Lights,"))</f>
        <v>!</v>
      </c>
      <c r="B120" s="225" t="str">
        <f ca="1">IF($A120="","",IF($A120="!","NO TSK LGTS FOR",'$Data1'!E122&amp;"-TskLgt,"))</f>
        <v>NO TSK LGTS FOR</v>
      </c>
      <c r="C120" s="225" t="str">
        <f ca="1">IF(A120="","",'CSV-ZnSiz'!B120)</f>
        <v>1,</v>
      </c>
      <c r="D120" s="225" t="str">
        <f t="shared" ca="1" si="10"/>
        <v>ON ALWAYS,</v>
      </c>
      <c r="E120" s="225" t="str">
        <f ca="1">IF(A120="","",IF('$Data1'!AH122="W/occ","Watts/Person",IF('$Data1'!AH122="W/m2","Watts/Area",IF('$Data1'!AH122="W","LightingLevel","")))&amp;",")</f>
        <v>,</v>
      </c>
      <c r="F120" s="225" t="str">
        <f ca="1">IF(A120="","",IF('$Data1'!AH122="W",'$Data1'!AG122,"")&amp;",")</f>
        <v>,</v>
      </c>
      <c r="G120" s="225" t="str">
        <f ca="1">IF(A120="","",IF('$Data1'!AH122="W/m2",'$Data1'!AG122,"")&amp;",")</f>
        <v>,</v>
      </c>
      <c r="H120" s="225" t="str">
        <f ca="1">IF(A120="","",IF('$Data1'!AH122="W/occ",'$Data1'!AG122,"")&amp;",")</f>
        <v>,</v>
      </c>
      <c r="I120" s="225" t="str">
        <f t="shared" ca="1" si="12"/>
        <v>0,</v>
      </c>
      <c r="J120" s="225" t="str">
        <f t="shared" ca="1" si="12"/>
        <v>0,</v>
      </c>
      <c r="K120" s="225" t="str">
        <f t="shared" ca="1" si="8"/>
        <v>0.8,</v>
      </c>
      <c r="L120" s="225" t="str">
        <f t="shared" ca="1" si="9"/>
        <v>0,</v>
      </c>
      <c r="M120" s="225" t="str">
        <f t="shared" ca="1" si="11"/>
        <v>Task Lights;</v>
      </c>
      <c r="N120" s="190"/>
    </row>
    <row r="121" spans="1:14" ht="15">
      <c r="A121" s="225" t="str">
        <f ca="1">IF('$Data1'!E123="","",IF('$Data1'!AJ123="","!","Lights,"))</f>
        <v>!</v>
      </c>
      <c r="B121" s="225" t="str">
        <f ca="1">IF($A121="","",IF($A121="!","NO TSK LGTS FOR",'$Data1'!E123&amp;"-TskLgt,"))</f>
        <v>NO TSK LGTS FOR</v>
      </c>
      <c r="C121" s="225" t="str">
        <f ca="1">IF(A121="","",'CSV-ZnSiz'!B121)</f>
        <v>1,</v>
      </c>
      <c r="D121" s="225" t="str">
        <f t="shared" ca="1" si="10"/>
        <v>ON ALWAYS,</v>
      </c>
      <c r="E121" s="225" t="str">
        <f ca="1">IF(A121="","",IF('$Data1'!AH123="W/occ","Watts/Person",IF('$Data1'!AH123="W/m2","Watts/Area",IF('$Data1'!AH123="W","LightingLevel","")))&amp;",")</f>
        <v>,</v>
      </c>
      <c r="F121" s="225" t="str">
        <f ca="1">IF(A121="","",IF('$Data1'!AH123="W",'$Data1'!AG123,"")&amp;",")</f>
        <v>,</v>
      </c>
      <c r="G121" s="225" t="str">
        <f ca="1">IF(A121="","",IF('$Data1'!AH123="W/m2",'$Data1'!AG123,"")&amp;",")</f>
        <v>,</v>
      </c>
      <c r="H121" s="225" t="str">
        <f ca="1">IF(A121="","",IF('$Data1'!AH123="W/occ",'$Data1'!AG123,"")&amp;",")</f>
        <v>,</v>
      </c>
      <c r="I121" s="225" t="str">
        <f t="shared" ca="1" si="12"/>
        <v>0,</v>
      </c>
      <c r="J121" s="225" t="str">
        <f t="shared" ca="1" si="12"/>
        <v>0,</v>
      </c>
      <c r="K121" s="225" t="str">
        <f t="shared" ca="1" si="8"/>
        <v>0.8,</v>
      </c>
      <c r="L121" s="225" t="str">
        <f t="shared" ca="1" si="9"/>
        <v>0,</v>
      </c>
      <c r="M121" s="225" t="str">
        <f t="shared" ca="1" si="11"/>
        <v>Task Lights;</v>
      </c>
      <c r="N121" s="190"/>
    </row>
    <row r="122" spans="1:14" ht="15">
      <c r="A122" s="225" t="str">
        <f ca="1">IF('$Data1'!E124="","",IF('$Data1'!AJ124="","!","Lights,"))</f>
        <v>!</v>
      </c>
      <c r="B122" s="225" t="str">
        <f ca="1">IF($A122="","",IF($A122="!","NO TSK LGTS FOR",'$Data1'!E124&amp;"-TskLgt,"))</f>
        <v>NO TSK LGTS FOR</v>
      </c>
      <c r="C122" s="225" t="str">
        <f ca="1">IF(A122="","",'CSV-ZnSiz'!B122)</f>
        <v>1,</v>
      </c>
      <c r="D122" s="225" t="str">
        <f t="shared" ca="1" si="10"/>
        <v>ON ALWAYS,</v>
      </c>
      <c r="E122" s="225" t="str">
        <f ca="1">IF(A122="","",IF('$Data1'!AH124="W/occ","Watts/Person",IF('$Data1'!AH124="W/m2","Watts/Area",IF('$Data1'!AH124="W","LightingLevel","")))&amp;",")</f>
        <v>,</v>
      </c>
      <c r="F122" s="225" t="str">
        <f ca="1">IF(A122="","",IF('$Data1'!AH124="W",'$Data1'!AG124,"")&amp;",")</f>
        <v>,</v>
      </c>
      <c r="G122" s="225" t="str">
        <f ca="1">IF(A122="","",IF('$Data1'!AH124="W/m2",'$Data1'!AG124,"")&amp;",")</f>
        <v>,</v>
      </c>
      <c r="H122" s="225" t="str">
        <f ca="1">IF(A122="","",IF('$Data1'!AH124="W/occ",'$Data1'!AG124,"")&amp;",")</f>
        <v>,</v>
      </c>
      <c r="I122" s="225" t="str">
        <f t="shared" ca="1" si="12"/>
        <v>0,</v>
      </c>
      <c r="J122" s="225" t="str">
        <f t="shared" ca="1" si="12"/>
        <v>0,</v>
      </c>
      <c r="K122" s="225" t="str">
        <f t="shared" ca="1" si="8"/>
        <v>0.8,</v>
      </c>
      <c r="L122" s="225" t="str">
        <f t="shared" ca="1" si="9"/>
        <v>0,</v>
      </c>
      <c r="M122" s="225" t="str">
        <f t="shared" ca="1" si="11"/>
        <v>Task Lights;</v>
      </c>
      <c r="N122" s="190"/>
    </row>
    <row r="123" spans="1:14" ht="15">
      <c r="A123" s="225" t="str">
        <f ca="1">IF('$Data1'!E125="","",IF('$Data1'!AJ125="","!","Lights,"))</f>
        <v>!</v>
      </c>
      <c r="B123" s="225" t="str">
        <f ca="1">IF($A123="","",IF($A123="!","NO TSK LGTS FOR",'$Data1'!E125&amp;"-TskLgt,"))</f>
        <v>NO TSK LGTS FOR</v>
      </c>
      <c r="C123" s="225" t="str">
        <f ca="1">IF(A123="","",'CSV-ZnSiz'!B123)</f>
        <v>1,</v>
      </c>
      <c r="D123" s="225" t="str">
        <f t="shared" ca="1" si="10"/>
        <v>ON ALWAYS,</v>
      </c>
      <c r="E123" s="225" t="str">
        <f ca="1">IF(A123="","",IF('$Data1'!AH125="W/occ","Watts/Person",IF('$Data1'!AH125="W/m2","Watts/Area",IF('$Data1'!AH125="W","LightingLevel","")))&amp;",")</f>
        <v>,</v>
      </c>
      <c r="F123" s="225" t="str">
        <f ca="1">IF(A123="","",IF('$Data1'!AH125="W",'$Data1'!AG125,"")&amp;",")</f>
        <v>,</v>
      </c>
      <c r="G123" s="225" t="str">
        <f ca="1">IF(A123="","",IF('$Data1'!AH125="W/m2",'$Data1'!AG125,"")&amp;",")</f>
        <v>,</v>
      </c>
      <c r="H123" s="225" t="str">
        <f ca="1">IF(A123="","",IF('$Data1'!AH125="W/occ",'$Data1'!AG125,"")&amp;",")</f>
        <v>,</v>
      </c>
      <c r="I123" s="225" t="str">
        <f t="shared" ca="1" si="12"/>
        <v>0,</v>
      </c>
      <c r="J123" s="225" t="str">
        <f t="shared" ca="1" si="12"/>
        <v>0,</v>
      </c>
      <c r="K123" s="225" t="str">
        <f t="shared" ca="1" si="8"/>
        <v>0.8,</v>
      </c>
      <c r="L123" s="225" t="str">
        <f t="shared" ca="1" si="9"/>
        <v>0,</v>
      </c>
      <c r="M123" s="225" t="str">
        <f t="shared" ca="1" si="11"/>
        <v>Task Lights;</v>
      </c>
      <c r="N123" s="190"/>
    </row>
    <row r="124" spans="1:14" ht="15">
      <c r="A124" s="225" t="str">
        <f ca="1">IF('$Data1'!E126="","",IF('$Data1'!AJ126="","!","Lights,"))</f>
        <v>!</v>
      </c>
      <c r="B124" s="225" t="str">
        <f ca="1">IF($A124="","",IF($A124="!","NO TSK LGTS FOR",'$Data1'!E126&amp;"-TskLgt,"))</f>
        <v>NO TSK LGTS FOR</v>
      </c>
      <c r="C124" s="225" t="str">
        <f ca="1">IF(A124="","",'CSV-ZnSiz'!B124)</f>
        <v>1,</v>
      </c>
      <c r="D124" s="225" t="str">
        <f t="shared" ca="1" si="10"/>
        <v>ON ALWAYS,</v>
      </c>
      <c r="E124" s="225" t="str">
        <f ca="1">IF(A124="","",IF('$Data1'!AH126="W/occ","Watts/Person",IF('$Data1'!AH126="W/m2","Watts/Area",IF('$Data1'!AH126="W","LightingLevel","")))&amp;",")</f>
        <v>,</v>
      </c>
      <c r="F124" s="225" t="str">
        <f ca="1">IF(A124="","",IF('$Data1'!AH126="W",'$Data1'!AG126,"")&amp;",")</f>
        <v>,</v>
      </c>
      <c r="G124" s="225" t="str">
        <f ca="1">IF(A124="","",IF('$Data1'!AH126="W/m2",'$Data1'!AG126,"")&amp;",")</f>
        <v>,</v>
      </c>
      <c r="H124" s="225" t="str">
        <f ca="1">IF(A124="","",IF('$Data1'!AH126="W/occ",'$Data1'!AG126,"")&amp;",")</f>
        <v>,</v>
      </c>
      <c r="I124" s="225" t="str">
        <f t="shared" ca="1" si="12"/>
        <v>0,</v>
      </c>
      <c r="J124" s="225" t="str">
        <f t="shared" ca="1" si="12"/>
        <v>0,</v>
      </c>
      <c r="K124" s="225" t="str">
        <f t="shared" ca="1" si="8"/>
        <v>0.8,</v>
      </c>
      <c r="L124" s="225" t="str">
        <f t="shared" ca="1" si="9"/>
        <v>0,</v>
      </c>
      <c r="M124" s="225" t="str">
        <f t="shared" ca="1" si="11"/>
        <v>Task Lights;</v>
      </c>
      <c r="N124" s="190"/>
    </row>
    <row r="125" spans="1:14" ht="15">
      <c r="A125" s="225" t="str">
        <f ca="1">IF('$Data1'!E127="","",IF('$Data1'!AJ127="","!","Lights,"))</f>
        <v>!</v>
      </c>
      <c r="B125" s="225" t="str">
        <f ca="1">IF($A125="","",IF($A125="!","NO TSK LGTS FOR",'$Data1'!E127&amp;"-TskLgt,"))</f>
        <v>NO TSK LGTS FOR</v>
      </c>
      <c r="C125" s="225" t="str">
        <f ca="1">IF(A125="","",'CSV-ZnSiz'!B125)</f>
        <v>1,</v>
      </c>
      <c r="D125" s="225" t="str">
        <f t="shared" ca="1" si="10"/>
        <v>ON ALWAYS,</v>
      </c>
      <c r="E125" s="225" t="str">
        <f ca="1">IF(A125="","",IF('$Data1'!AH127="W/occ","Watts/Person",IF('$Data1'!AH127="W/m2","Watts/Area",IF('$Data1'!AH127="W","LightingLevel","")))&amp;",")</f>
        <v>,</v>
      </c>
      <c r="F125" s="225" t="str">
        <f ca="1">IF(A125="","",IF('$Data1'!AH127="W",'$Data1'!AG127,"")&amp;",")</f>
        <v>,</v>
      </c>
      <c r="G125" s="225" t="str">
        <f ca="1">IF(A125="","",IF('$Data1'!AH127="W/m2",'$Data1'!AG127,"")&amp;",")</f>
        <v>,</v>
      </c>
      <c r="H125" s="225" t="str">
        <f ca="1">IF(A125="","",IF('$Data1'!AH127="W/occ",'$Data1'!AG127,"")&amp;",")</f>
        <v>,</v>
      </c>
      <c r="I125" s="225" t="str">
        <f t="shared" ca="1" si="12"/>
        <v>0,</v>
      </c>
      <c r="J125" s="225" t="str">
        <f t="shared" ca="1" si="12"/>
        <v>0,</v>
      </c>
      <c r="K125" s="225" t="str">
        <f t="shared" ca="1" si="8"/>
        <v>0.8,</v>
      </c>
      <c r="L125" s="225" t="str">
        <f t="shared" ca="1" si="9"/>
        <v>0,</v>
      </c>
      <c r="M125" s="225" t="str">
        <f t="shared" ca="1" si="11"/>
        <v>Task Lights;</v>
      </c>
      <c r="N125" s="190"/>
    </row>
    <row r="126" spans="1:14" ht="15">
      <c r="A126" s="225" t="str">
        <f ca="1">IF('$Data1'!E128="","",IF('$Data1'!AJ128="","!","Lights,"))</f>
        <v>!</v>
      </c>
      <c r="B126" s="225" t="str">
        <f ca="1">IF($A126="","",IF($A126="!","NO TSK LGTS FOR",'$Data1'!E128&amp;"-TskLgt,"))</f>
        <v>NO TSK LGTS FOR</v>
      </c>
      <c r="C126" s="225" t="str">
        <f ca="1">IF(A126="","",'CSV-ZnSiz'!B126)</f>
        <v>1,</v>
      </c>
      <c r="D126" s="225" t="str">
        <f t="shared" ca="1" si="10"/>
        <v>ON ALWAYS,</v>
      </c>
      <c r="E126" s="225" t="str">
        <f ca="1">IF(A126="","",IF('$Data1'!AH128="W/occ","Watts/Person",IF('$Data1'!AH128="W/m2","Watts/Area",IF('$Data1'!AH128="W","LightingLevel","")))&amp;",")</f>
        <v>,</v>
      </c>
      <c r="F126" s="225" t="str">
        <f ca="1">IF(A126="","",IF('$Data1'!AH128="W",'$Data1'!AG128,"")&amp;",")</f>
        <v>,</v>
      </c>
      <c r="G126" s="225" t="str">
        <f ca="1">IF(A126="","",IF('$Data1'!AH128="W/m2",'$Data1'!AG128,"")&amp;",")</f>
        <v>,</v>
      </c>
      <c r="H126" s="225" t="str">
        <f ca="1">IF(A126="","",IF('$Data1'!AH128="W/occ",'$Data1'!AG128,"")&amp;",")</f>
        <v>,</v>
      </c>
      <c r="I126" s="225" t="str">
        <f t="shared" ca="1" si="12"/>
        <v>0,</v>
      </c>
      <c r="J126" s="225" t="str">
        <f t="shared" ca="1" si="12"/>
        <v>0,</v>
      </c>
      <c r="K126" s="225" t="str">
        <f t="shared" ca="1" si="8"/>
        <v>0.8,</v>
      </c>
      <c r="L126" s="225" t="str">
        <f t="shared" ca="1" si="9"/>
        <v>0,</v>
      </c>
      <c r="M126" s="225" t="str">
        <f t="shared" ca="1" si="11"/>
        <v>Task Lights;</v>
      </c>
      <c r="N126" s="190"/>
    </row>
    <row r="127" spans="1:14" ht="15">
      <c r="A127" s="225" t="str">
        <f ca="1">IF('$Data1'!E129="","",IF('$Data1'!AJ129="","!","Lights,"))</f>
        <v>!</v>
      </c>
      <c r="B127" s="225" t="str">
        <f ca="1">IF($A127="","",IF($A127="!","NO TSK LGTS FOR",'$Data1'!E129&amp;"-TskLgt,"))</f>
        <v>NO TSK LGTS FOR</v>
      </c>
      <c r="C127" s="225" t="str">
        <f ca="1">IF(A127="","",'CSV-ZnSiz'!B127)</f>
        <v>1,</v>
      </c>
      <c r="D127" s="225" t="str">
        <f t="shared" ca="1" si="10"/>
        <v>ON ALWAYS,</v>
      </c>
      <c r="E127" s="225" t="str">
        <f ca="1">IF(A127="","",IF('$Data1'!AH129="W/occ","Watts/Person",IF('$Data1'!AH129="W/m2","Watts/Area",IF('$Data1'!AH129="W","LightingLevel","")))&amp;",")</f>
        <v>,</v>
      </c>
      <c r="F127" s="225" t="str">
        <f ca="1">IF(A127="","",IF('$Data1'!AH129="W",'$Data1'!AG129,"")&amp;",")</f>
        <v>,</v>
      </c>
      <c r="G127" s="225" t="str">
        <f ca="1">IF(A127="","",IF('$Data1'!AH129="W/m2",'$Data1'!AG129,"")&amp;",")</f>
        <v>,</v>
      </c>
      <c r="H127" s="225" t="str">
        <f ca="1">IF(A127="","",IF('$Data1'!AH129="W/occ",'$Data1'!AG129,"")&amp;",")</f>
        <v>,</v>
      </c>
      <c r="I127" s="225" t="str">
        <f t="shared" ca="1" si="12"/>
        <v>0,</v>
      </c>
      <c r="J127" s="225" t="str">
        <f t="shared" ca="1" si="12"/>
        <v>0,</v>
      </c>
      <c r="K127" s="225" t="str">
        <f t="shared" ca="1" si="8"/>
        <v>0.8,</v>
      </c>
      <c r="L127" s="225" t="str">
        <f t="shared" ca="1" si="9"/>
        <v>0,</v>
      </c>
      <c r="M127" s="225" t="str">
        <f t="shared" ca="1" si="11"/>
        <v>Task Lights;</v>
      </c>
      <c r="N127" s="190"/>
    </row>
    <row r="128" spans="1:14" ht="15">
      <c r="A128" s="225" t="str">
        <f ca="1">IF('$Data1'!E130="","",IF('$Data1'!AJ130="","!","Lights,"))</f>
        <v>!</v>
      </c>
      <c r="B128" s="225" t="str">
        <f ca="1">IF($A128="","",IF($A128="!","NO TSK LGTS FOR",'$Data1'!E130&amp;"-TskLgt,"))</f>
        <v>NO TSK LGTS FOR</v>
      </c>
      <c r="C128" s="225" t="str">
        <f ca="1">IF(A128="","",'CSV-ZnSiz'!B128)</f>
        <v>1,</v>
      </c>
      <c r="D128" s="225" t="str">
        <f t="shared" ca="1" si="10"/>
        <v>ON ALWAYS,</v>
      </c>
      <c r="E128" s="225" t="str">
        <f ca="1">IF(A128="","",IF('$Data1'!AH130="W/occ","Watts/Person",IF('$Data1'!AH130="W/m2","Watts/Area",IF('$Data1'!AH130="W","LightingLevel","")))&amp;",")</f>
        <v>,</v>
      </c>
      <c r="F128" s="225" t="str">
        <f ca="1">IF(A128="","",IF('$Data1'!AH130="W",'$Data1'!AG130,"")&amp;",")</f>
        <v>,</v>
      </c>
      <c r="G128" s="225" t="str">
        <f ca="1">IF(A128="","",IF('$Data1'!AH130="W/m2",'$Data1'!AG130,"")&amp;",")</f>
        <v>,</v>
      </c>
      <c r="H128" s="225" t="str">
        <f ca="1">IF(A128="","",IF('$Data1'!AH130="W/occ",'$Data1'!AG130,"")&amp;",")</f>
        <v>,</v>
      </c>
      <c r="I128" s="225" t="str">
        <f t="shared" ca="1" si="12"/>
        <v>0,</v>
      </c>
      <c r="J128" s="225" t="str">
        <f t="shared" ca="1" si="12"/>
        <v>0,</v>
      </c>
      <c r="K128" s="225" t="str">
        <f t="shared" ca="1" si="8"/>
        <v>0.8,</v>
      </c>
      <c r="L128" s="225" t="str">
        <f t="shared" ca="1" si="9"/>
        <v>0,</v>
      </c>
      <c r="M128" s="225" t="str">
        <f t="shared" ca="1" si="11"/>
        <v>Task Lights;</v>
      </c>
      <c r="N128" s="190"/>
    </row>
    <row r="129" spans="1:14" ht="15">
      <c r="A129" s="225" t="str">
        <f ca="1">IF('$Data1'!E131="","",IF('$Data1'!AJ131="","!","Lights,"))</f>
        <v>!</v>
      </c>
      <c r="B129" s="225" t="str">
        <f ca="1">IF($A129="","",IF($A129="!","NO TSK LGTS FOR",'$Data1'!E131&amp;"-TskLgt,"))</f>
        <v>NO TSK LGTS FOR</v>
      </c>
      <c r="C129" s="225" t="str">
        <f ca="1">IF(A129="","",'CSV-ZnSiz'!B129)</f>
        <v>1,</v>
      </c>
      <c r="D129" s="225" t="str">
        <f t="shared" ca="1" si="10"/>
        <v>ON ALWAYS,</v>
      </c>
      <c r="E129" s="225" t="str">
        <f ca="1">IF(A129="","",IF('$Data1'!AH131="W/occ","Watts/Person",IF('$Data1'!AH131="W/m2","Watts/Area",IF('$Data1'!AH131="W","LightingLevel","")))&amp;",")</f>
        <v>,</v>
      </c>
      <c r="F129" s="225" t="str">
        <f ca="1">IF(A129="","",IF('$Data1'!AH131="W",'$Data1'!AG131,"")&amp;",")</f>
        <v>,</v>
      </c>
      <c r="G129" s="225" t="str">
        <f ca="1">IF(A129="","",IF('$Data1'!AH131="W/m2",'$Data1'!AG131,"")&amp;",")</f>
        <v>,</v>
      </c>
      <c r="H129" s="225" t="str">
        <f ca="1">IF(A129="","",IF('$Data1'!AH131="W/occ",'$Data1'!AG131,"")&amp;",")</f>
        <v>,</v>
      </c>
      <c r="I129" s="225" t="str">
        <f t="shared" ca="1" si="12"/>
        <v>0,</v>
      </c>
      <c r="J129" s="225" t="str">
        <f t="shared" ca="1" si="12"/>
        <v>0,</v>
      </c>
      <c r="K129" s="225" t="str">
        <f t="shared" ca="1" si="8"/>
        <v>0.8,</v>
      </c>
      <c r="L129" s="225" t="str">
        <f t="shared" ca="1" si="9"/>
        <v>0,</v>
      </c>
      <c r="M129" s="225" t="str">
        <f t="shared" ca="1" si="11"/>
        <v>Task Lights;</v>
      </c>
      <c r="N129" s="190"/>
    </row>
    <row r="130" spans="1:14" ht="15">
      <c r="A130" s="225" t="str">
        <f ca="1">IF('$Data1'!E132="","",IF('$Data1'!AJ132="","!","Lights,"))</f>
        <v>!</v>
      </c>
      <c r="B130" s="225" t="str">
        <f ca="1">IF($A130="","",IF($A130="!","NO TSK LGTS FOR",'$Data1'!E132&amp;"-TskLgt,"))</f>
        <v>NO TSK LGTS FOR</v>
      </c>
      <c r="C130" s="225" t="str">
        <f ca="1">IF(A130="","",'CSV-ZnSiz'!B130)</f>
        <v>1,</v>
      </c>
      <c r="D130" s="225" t="str">
        <f t="shared" ca="1" si="10"/>
        <v>ON ALWAYS,</v>
      </c>
      <c r="E130" s="225" t="str">
        <f ca="1">IF(A130="","",IF('$Data1'!AH132="W/occ","Watts/Person",IF('$Data1'!AH132="W/m2","Watts/Area",IF('$Data1'!AH132="W","LightingLevel","")))&amp;",")</f>
        <v>,</v>
      </c>
      <c r="F130" s="225" t="str">
        <f ca="1">IF(A130="","",IF('$Data1'!AH132="W",'$Data1'!AG132,"")&amp;",")</f>
        <v>,</v>
      </c>
      <c r="G130" s="225" t="str">
        <f ca="1">IF(A130="","",IF('$Data1'!AH132="W/m2",'$Data1'!AG132,"")&amp;",")</f>
        <v>,</v>
      </c>
      <c r="H130" s="225" t="str">
        <f ca="1">IF(A130="","",IF('$Data1'!AH132="W/occ",'$Data1'!AG132,"")&amp;",")</f>
        <v>,</v>
      </c>
      <c r="I130" s="225" t="str">
        <f t="shared" ca="1" si="12"/>
        <v>0,</v>
      </c>
      <c r="J130" s="225" t="str">
        <f t="shared" ca="1" si="12"/>
        <v>0,</v>
      </c>
      <c r="K130" s="225" t="str">
        <f t="shared" ca="1" si="8"/>
        <v>0.8,</v>
      </c>
      <c r="L130" s="225" t="str">
        <f t="shared" ca="1" si="9"/>
        <v>0,</v>
      </c>
      <c r="M130" s="225" t="str">
        <f t="shared" ca="1" si="11"/>
        <v>Task Lights;</v>
      </c>
      <c r="N130" s="190"/>
    </row>
    <row r="131" spans="1:14" ht="15">
      <c r="A131" s="225" t="str">
        <f ca="1">IF('$Data1'!E133="","",IF('$Data1'!AJ133="","!","Lights,"))</f>
        <v>!</v>
      </c>
      <c r="B131" s="225" t="str">
        <f ca="1">IF($A131="","",IF($A131="!","NO TSK LGTS FOR",'$Data1'!E133&amp;"-TskLgt,"))</f>
        <v>NO TSK LGTS FOR</v>
      </c>
      <c r="C131" s="225" t="str">
        <f ca="1">IF(A131="","",'CSV-ZnSiz'!B131)</f>
        <v>1,</v>
      </c>
      <c r="D131" s="225" t="str">
        <f t="shared" ca="1" si="10"/>
        <v>ON ALWAYS,</v>
      </c>
      <c r="E131" s="225" t="str">
        <f ca="1">IF(A131="","",IF('$Data1'!AH133="W/occ","Watts/Person",IF('$Data1'!AH133="W/m2","Watts/Area",IF('$Data1'!AH133="W","LightingLevel","")))&amp;",")</f>
        <v>,</v>
      </c>
      <c r="F131" s="225" t="str">
        <f ca="1">IF(A131="","",IF('$Data1'!AH133="W",'$Data1'!AG133,"")&amp;",")</f>
        <v>,</v>
      </c>
      <c r="G131" s="225" t="str">
        <f ca="1">IF(A131="","",IF('$Data1'!AH133="W/m2",'$Data1'!AG133,"")&amp;",")</f>
        <v>,</v>
      </c>
      <c r="H131" s="225" t="str">
        <f ca="1">IF(A131="","",IF('$Data1'!AH133="W/occ",'$Data1'!AG133,"")&amp;",")</f>
        <v>,</v>
      </c>
      <c r="I131" s="225" t="str">
        <f t="shared" ca="1" si="12"/>
        <v>0,</v>
      </c>
      <c r="J131" s="225" t="str">
        <f t="shared" ca="1" si="12"/>
        <v>0,</v>
      </c>
      <c r="K131" s="225" t="str">
        <f t="shared" ca="1" si="8"/>
        <v>0.8,</v>
      </c>
      <c r="L131" s="225" t="str">
        <f t="shared" ca="1" si="9"/>
        <v>0,</v>
      </c>
      <c r="M131" s="225" t="str">
        <f t="shared" ca="1" si="11"/>
        <v>Task Lights;</v>
      </c>
      <c r="N131" s="190"/>
    </row>
    <row r="132" spans="1:14" ht="15">
      <c r="A132" s="225" t="str">
        <f ca="1">IF('$Data1'!E134="","",IF('$Data1'!AJ134="","!","Lights,"))</f>
        <v>!</v>
      </c>
      <c r="B132" s="225" t="str">
        <f ca="1">IF($A132="","",IF($A132="!","NO TSK LGTS FOR",'$Data1'!E134&amp;"-TskLgt,"))</f>
        <v>NO TSK LGTS FOR</v>
      </c>
      <c r="C132" s="225" t="str">
        <f ca="1">IF(A132="","",'CSV-ZnSiz'!B132)</f>
        <v>1,</v>
      </c>
      <c r="D132" s="225" t="str">
        <f t="shared" ca="1" si="10"/>
        <v>ON ALWAYS,</v>
      </c>
      <c r="E132" s="225" t="str">
        <f ca="1">IF(A132="","",IF('$Data1'!AH134="W/occ","Watts/Person",IF('$Data1'!AH134="W/m2","Watts/Area",IF('$Data1'!AH134="W","LightingLevel","")))&amp;",")</f>
        <v>,</v>
      </c>
      <c r="F132" s="225" t="str">
        <f ca="1">IF(A132="","",IF('$Data1'!AH134="W",'$Data1'!AG134,"")&amp;",")</f>
        <v>,</v>
      </c>
      <c r="G132" s="225" t="str">
        <f ca="1">IF(A132="","",IF('$Data1'!AH134="W/m2",'$Data1'!AG134,"")&amp;",")</f>
        <v>,</v>
      </c>
      <c r="H132" s="225" t="str">
        <f ca="1">IF(A132="","",IF('$Data1'!AH134="W/occ",'$Data1'!AG134,"")&amp;",")</f>
        <v>,</v>
      </c>
      <c r="I132" s="225" t="str">
        <f t="shared" ca="1" si="12"/>
        <v>0,</v>
      </c>
      <c r="J132" s="225" t="str">
        <f t="shared" ca="1" si="12"/>
        <v>0,</v>
      </c>
      <c r="K132" s="225" t="str">
        <f t="shared" ca="1" si="8"/>
        <v>0.8,</v>
      </c>
      <c r="L132" s="225" t="str">
        <f t="shared" ca="1" si="9"/>
        <v>0,</v>
      </c>
      <c r="M132" s="225" t="str">
        <f t="shared" ca="1" si="11"/>
        <v>Task Lights;</v>
      </c>
      <c r="N132" s="190"/>
    </row>
    <row r="133" spans="1:14" ht="15">
      <c r="A133" s="225" t="str">
        <f ca="1">IF('$Data1'!E135="","",IF('$Data1'!AJ135="","!","Lights,"))</f>
        <v>!</v>
      </c>
      <c r="B133" s="225" t="str">
        <f ca="1">IF($A133="","",IF($A133="!","NO TSK LGTS FOR",'$Data1'!E135&amp;"-TskLgt,"))</f>
        <v>NO TSK LGTS FOR</v>
      </c>
      <c r="C133" s="225" t="str">
        <f ca="1">IF(A133="","",'CSV-ZnSiz'!B133)</f>
        <v>1,</v>
      </c>
      <c r="D133" s="225" t="str">
        <f t="shared" ca="1" si="10"/>
        <v>ON ALWAYS,</v>
      </c>
      <c r="E133" s="225" t="str">
        <f ca="1">IF(A133="","",IF('$Data1'!AH135="W/occ","Watts/Person",IF('$Data1'!AH135="W/m2","Watts/Area",IF('$Data1'!AH135="W","LightingLevel","")))&amp;",")</f>
        <v>,</v>
      </c>
      <c r="F133" s="225" t="str">
        <f ca="1">IF(A133="","",IF('$Data1'!AH135="W",'$Data1'!AG135,"")&amp;",")</f>
        <v>,</v>
      </c>
      <c r="G133" s="225" t="str">
        <f ca="1">IF(A133="","",IF('$Data1'!AH135="W/m2",'$Data1'!AG135,"")&amp;",")</f>
        <v>,</v>
      </c>
      <c r="H133" s="225" t="str">
        <f ca="1">IF(A133="","",IF('$Data1'!AH135="W/occ",'$Data1'!AG135,"")&amp;",")</f>
        <v>,</v>
      </c>
      <c r="I133" s="225" t="str">
        <f t="shared" ca="1" si="12"/>
        <v>0,</v>
      </c>
      <c r="J133" s="225" t="str">
        <f t="shared" ca="1" si="12"/>
        <v>0,</v>
      </c>
      <c r="K133" s="225" t="str">
        <f t="shared" ca="1" si="8"/>
        <v>0.8,</v>
      </c>
      <c r="L133" s="225" t="str">
        <f t="shared" ca="1" si="9"/>
        <v>0,</v>
      </c>
      <c r="M133" s="225" t="str">
        <f t="shared" ca="1" si="11"/>
        <v>Task Lights;</v>
      </c>
      <c r="N133" s="190"/>
    </row>
    <row r="134" spans="1:14" ht="15">
      <c r="A134" s="225" t="str">
        <f ca="1">IF('$Data1'!E136="","",IF('$Data1'!AJ136="","!","Lights,"))</f>
        <v>!</v>
      </c>
      <c r="B134" s="225" t="str">
        <f ca="1">IF($A134="","",IF($A134="!","NO TSK LGTS FOR",'$Data1'!E136&amp;"-TskLgt,"))</f>
        <v>NO TSK LGTS FOR</v>
      </c>
      <c r="C134" s="225" t="str">
        <f ca="1">IF(A134="","",'CSV-ZnSiz'!B134)</f>
        <v>1,</v>
      </c>
      <c r="D134" s="225" t="str">
        <f t="shared" ca="1" si="10"/>
        <v>ON ALWAYS,</v>
      </c>
      <c r="E134" s="225" t="str">
        <f ca="1">IF(A134="","",IF('$Data1'!AH136="W/occ","Watts/Person",IF('$Data1'!AH136="W/m2","Watts/Area",IF('$Data1'!AH136="W","LightingLevel","")))&amp;",")</f>
        <v>,</v>
      </c>
      <c r="F134" s="225" t="str">
        <f ca="1">IF(A134="","",IF('$Data1'!AH136="W",'$Data1'!AG136,"")&amp;",")</f>
        <v>,</v>
      </c>
      <c r="G134" s="225" t="str">
        <f ca="1">IF(A134="","",IF('$Data1'!AH136="W/m2",'$Data1'!AG136,"")&amp;",")</f>
        <v>,</v>
      </c>
      <c r="H134" s="225" t="str">
        <f ca="1">IF(A134="","",IF('$Data1'!AH136="W/occ",'$Data1'!AG136,"")&amp;",")</f>
        <v>,</v>
      </c>
      <c r="I134" s="225" t="str">
        <f t="shared" ca="1" si="12"/>
        <v>0,</v>
      </c>
      <c r="J134" s="225" t="str">
        <f t="shared" ca="1" si="12"/>
        <v>0,</v>
      </c>
      <c r="K134" s="225" t="str">
        <f t="shared" ca="1" si="8"/>
        <v>0.8,</v>
      </c>
      <c r="L134" s="225" t="str">
        <f t="shared" ca="1" si="9"/>
        <v>0,</v>
      </c>
      <c r="M134" s="225" t="str">
        <f t="shared" ca="1" si="11"/>
        <v>Task Lights;</v>
      </c>
      <c r="N134" s="190"/>
    </row>
    <row r="135" spans="1:14" ht="15">
      <c r="A135" s="225" t="str">
        <f ca="1">IF('$Data1'!E137="","",IF('$Data1'!AJ137="","!","Lights,"))</f>
        <v>!</v>
      </c>
      <c r="B135" s="225" t="str">
        <f ca="1">IF($A135="","",IF($A135="!","NO TSK LGTS FOR",'$Data1'!E137&amp;"-TskLgt,"))</f>
        <v>NO TSK LGTS FOR</v>
      </c>
      <c r="C135" s="225" t="str">
        <f ca="1">IF(A135="","",'CSV-ZnSiz'!B135)</f>
        <v>1,</v>
      </c>
      <c r="D135" s="225" t="str">
        <f t="shared" ca="1" si="10"/>
        <v>ON ALWAYS,</v>
      </c>
      <c r="E135" s="225" t="str">
        <f ca="1">IF(A135="","",IF('$Data1'!AH137="W/occ","Watts/Person",IF('$Data1'!AH137="W/m2","Watts/Area",IF('$Data1'!AH137="W","LightingLevel","")))&amp;",")</f>
        <v>,</v>
      </c>
      <c r="F135" s="225" t="str">
        <f ca="1">IF(A135="","",IF('$Data1'!AH137="W",'$Data1'!AG137,"")&amp;",")</f>
        <v>,</v>
      </c>
      <c r="G135" s="225" t="str">
        <f ca="1">IF(A135="","",IF('$Data1'!AH137="W/m2",'$Data1'!AG137,"")&amp;",")</f>
        <v>,</v>
      </c>
      <c r="H135" s="225" t="str">
        <f ca="1">IF(A135="","",IF('$Data1'!AH137="W/occ",'$Data1'!AG137,"")&amp;",")</f>
        <v>,</v>
      </c>
      <c r="I135" s="225" t="str">
        <f t="shared" ca="1" si="12"/>
        <v>0,</v>
      </c>
      <c r="J135" s="225" t="str">
        <f t="shared" ca="1" si="12"/>
        <v>0,</v>
      </c>
      <c r="K135" s="225" t="str">
        <f t="shared" ref="K135:K198" ca="1" si="13">IF($A135="","","0.8,")</f>
        <v>0.8,</v>
      </c>
      <c r="L135" s="225" t="str">
        <f t="shared" ref="L135:L198" ca="1" si="14">IF($A135="","","0,")</f>
        <v>0,</v>
      </c>
      <c r="M135" s="225" t="str">
        <f t="shared" ca="1" si="11"/>
        <v>Task Lights;</v>
      </c>
      <c r="N135" s="190"/>
    </row>
    <row r="136" spans="1:14" ht="15">
      <c r="A136" s="225" t="str">
        <f ca="1">IF('$Data1'!E138="","",IF('$Data1'!AJ138="","!","Lights,"))</f>
        <v>!</v>
      </c>
      <c r="B136" s="225" t="str">
        <f ca="1">IF($A136="","",IF($A136="!","NO TSK LGTS FOR",'$Data1'!E138&amp;"-TskLgt,"))</f>
        <v>NO TSK LGTS FOR</v>
      </c>
      <c r="C136" s="225" t="str">
        <f ca="1">IF(A136="","",'CSV-ZnSiz'!B136)</f>
        <v>1,</v>
      </c>
      <c r="D136" s="225" t="str">
        <f t="shared" ref="D136:D199" ca="1" si="15">IF(A136="","","ON ALWAYS,")</f>
        <v>ON ALWAYS,</v>
      </c>
      <c r="E136" s="225" t="str">
        <f ca="1">IF(A136="","",IF('$Data1'!AH138="W/occ","Watts/Person",IF('$Data1'!AH138="W/m2","Watts/Area",IF('$Data1'!AH138="W","LightingLevel","")))&amp;",")</f>
        <v>,</v>
      </c>
      <c r="F136" s="225" t="str">
        <f ca="1">IF(A136="","",IF('$Data1'!AH138="W",'$Data1'!AG138,"")&amp;",")</f>
        <v>,</v>
      </c>
      <c r="G136" s="225" t="str">
        <f ca="1">IF(A136="","",IF('$Data1'!AH138="W/m2",'$Data1'!AG138,"")&amp;",")</f>
        <v>,</v>
      </c>
      <c r="H136" s="225" t="str">
        <f ca="1">IF(A136="","",IF('$Data1'!AH138="W/occ",'$Data1'!AG138,"")&amp;",")</f>
        <v>,</v>
      </c>
      <c r="I136" s="225" t="str">
        <f t="shared" ca="1" si="12"/>
        <v>0,</v>
      </c>
      <c r="J136" s="225" t="str">
        <f t="shared" ca="1" si="12"/>
        <v>0,</v>
      </c>
      <c r="K136" s="225" t="str">
        <f t="shared" ca="1" si="13"/>
        <v>0.8,</v>
      </c>
      <c r="L136" s="225" t="str">
        <f t="shared" ca="1" si="14"/>
        <v>0,</v>
      </c>
      <c r="M136" s="225" t="str">
        <f t="shared" ref="M136:M199" ca="1" si="16">IF(A136="","","Task Lights"&amp;";")</f>
        <v>Task Lights;</v>
      </c>
      <c r="N136" s="190"/>
    </row>
    <row r="137" spans="1:14" ht="15">
      <c r="A137" s="225" t="str">
        <f ca="1">IF('$Data1'!E139="","",IF('$Data1'!AJ139="","!","Lights,"))</f>
        <v>!</v>
      </c>
      <c r="B137" s="225" t="str">
        <f ca="1">IF($A137="","",IF($A137="!","NO TSK LGTS FOR",'$Data1'!E139&amp;"-TskLgt,"))</f>
        <v>NO TSK LGTS FOR</v>
      </c>
      <c r="C137" s="225" t="str">
        <f ca="1">IF(A137="","",'CSV-ZnSiz'!B137)</f>
        <v>1,</v>
      </c>
      <c r="D137" s="225" t="str">
        <f t="shared" ca="1" si="15"/>
        <v>ON ALWAYS,</v>
      </c>
      <c r="E137" s="225" t="str">
        <f ca="1">IF(A137="","",IF('$Data1'!AH139="W/occ","Watts/Person",IF('$Data1'!AH139="W/m2","Watts/Area",IF('$Data1'!AH139="W","LightingLevel","")))&amp;",")</f>
        <v>,</v>
      </c>
      <c r="F137" s="225" t="str">
        <f ca="1">IF(A137="","",IF('$Data1'!AH139="W",'$Data1'!AG139,"")&amp;",")</f>
        <v>,</v>
      </c>
      <c r="G137" s="225" t="str">
        <f ca="1">IF(A137="","",IF('$Data1'!AH139="W/m2",'$Data1'!AG139,"")&amp;",")</f>
        <v>,</v>
      </c>
      <c r="H137" s="225" t="str">
        <f ca="1">IF(A137="","",IF('$Data1'!AH139="W/occ",'$Data1'!AG139,"")&amp;",")</f>
        <v>,</v>
      </c>
      <c r="I137" s="225" t="str">
        <f t="shared" ca="1" si="12"/>
        <v>0,</v>
      </c>
      <c r="J137" s="225" t="str">
        <f t="shared" ca="1" si="12"/>
        <v>0,</v>
      </c>
      <c r="K137" s="225" t="str">
        <f t="shared" ca="1" si="13"/>
        <v>0.8,</v>
      </c>
      <c r="L137" s="225" t="str">
        <f t="shared" ca="1" si="14"/>
        <v>0,</v>
      </c>
      <c r="M137" s="225" t="str">
        <f t="shared" ca="1" si="16"/>
        <v>Task Lights;</v>
      </c>
      <c r="N137" s="190"/>
    </row>
    <row r="138" spans="1:14" ht="15">
      <c r="A138" s="225" t="str">
        <f ca="1">IF('$Data1'!E140="","",IF('$Data1'!AJ140="","!","Lights,"))</f>
        <v>!</v>
      </c>
      <c r="B138" s="225" t="str">
        <f ca="1">IF($A138="","",IF($A138="!","NO TSK LGTS FOR",'$Data1'!E140&amp;"-TskLgt,"))</f>
        <v>NO TSK LGTS FOR</v>
      </c>
      <c r="C138" s="225" t="str">
        <f ca="1">IF(A138="","",'CSV-ZnSiz'!B138)</f>
        <v>1,</v>
      </c>
      <c r="D138" s="225" t="str">
        <f t="shared" ca="1" si="15"/>
        <v>ON ALWAYS,</v>
      </c>
      <c r="E138" s="225" t="str">
        <f ca="1">IF(A138="","",IF('$Data1'!AH140="W/occ","Watts/Person",IF('$Data1'!AH140="W/m2","Watts/Area",IF('$Data1'!AH140="W","LightingLevel","")))&amp;",")</f>
        <v>,</v>
      </c>
      <c r="F138" s="225" t="str">
        <f ca="1">IF(A138="","",IF('$Data1'!AH140="W",'$Data1'!AG140,"")&amp;",")</f>
        <v>,</v>
      </c>
      <c r="G138" s="225" t="str">
        <f ca="1">IF(A138="","",IF('$Data1'!AH140="W/m2",'$Data1'!AG140,"")&amp;",")</f>
        <v>,</v>
      </c>
      <c r="H138" s="225" t="str">
        <f ca="1">IF(A138="","",IF('$Data1'!AH140="W/occ",'$Data1'!AG140,"")&amp;",")</f>
        <v>,</v>
      </c>
      <c r="I138" s="225" t="str">
        <f t="shared" ca="1" si="12"/>
        <v>0,</v>
      </c>
      <c r="J138" s="225" t="str">
        <f t="shared" ca="1" si="12"/>
        <v>0,</v>
      </c>
      <c r="K138" s="225" t="str">
        <f t="shared" ca="1" si="13"/>
        <v>0.8,</v>
      </c>
      <c r="L138" s="225" t="str">
        <f t="shared" ca="1" si="14"/>
        <v>0,</v>
      </c>
      <c r="M138" s="225" t="str">
        <f t="shared" ca="1" si="16"/>
        <v>Task Lights;</v>
      </c>
      <c r="N138" s="190"/>
    </row>
    <row r="139" spans="1:14" ht="15">
      <c r="A139" s="225" t="str">
        <f ca="1">IF('$Data1'!E141="","",IF('$Data1'!AJ141="","!","Lights,"))</f>
        <v>!</v>
      </c>
      <c r="B139" s="225" t="str">
        <f ca="1">IF($A139="","",IF($A139="!","NO TSK LGTS FOR",'$Data1'!E141&amp;"-TskLgt,"))</f>
        <v>NO TSK LGTS FOR</v>
      </c>
      <c r="C139" s="225" t="str">
        <f ca="1">IF(A139="","",'CSV-ZnSiz'!B139)</f>
        <v>1,</v>
      </c>
      <c r="D139" s="225" t="str">
        <f t="shared" ca="1" si="15"/>
        <v>ON ALWAYS,</v>
      </c>
      <c r="E139" s="225" t="str">
        <f ca="1">IF(A139="","",IF('$Data1'!AH141="W/occ","Watts/Person",IF('$Data1'!AH141="W/m2","Watts/Area",IF('$Data1'!AH141="W","LightingLevel","")))&amp;",")</f>
        <v>,</v>
      </c>
      <c r="F139" s="225" t="str">
        <f ca="1">IF(A139="","",IF('$Data1'!AH141="W",'$Data1'!AG141,"")&amp;",")</f>
        <v>,</v>
      </c>
      <c r="G139" s="225" t="str">
        <f ca="1">IF(A139="","",IF('$Data1'!AH141="W/m2",'$Data1'!AG141,"")&amp;",")</f>
        <v>,</v>
      </c>
      <c r="H139" s="225" t="str">
        <f ca="1">IF(A139="","",IF('$Data1'!AH141="W/occ",'$Data1'!AG141,"")&amp;",")</f>
        <v>,</v>
      </c>
      <c r="I139" s="225" t="str">
        <f t="shared" ca="1" si="12"/>
        <v>0,</v>
      </c>
      <c r="J139" s="225" t="str">
        <f t="shared" ca="1" si="12"/>
        <v>0,</v>
      </c>
      <c r="K139" s="225" t="str">
        <f t="shared" ca="1" si="13"/>
        <v>0.8,</v>
      </c>
      <c r="L139" s="225" t="str">
        <f t="shared" ca="1" si="14"/>
        <v>0,</v>
      </c>
      <c r="M139" s="225" t="str">
        <f t="shared" ca="1" si="16"/>
        <v>Task Lights;</v>
      </c>
      <c r="N139" s="190"/>
    </row>
    <row r="140" spans="1:14" ht="15">
      <c r="A140" s="225" t="str">
        <f ca="1">IF('$Data1'!E142="","",IF('$Data1'!AJ142="","!","Lights,"))</f>
        <v>!</v>
      </c>
      <c r="B140" s="225" t="str">
        <f ca="1">IF($A140="","",IF($A140="!","NO TSK LGTS FOR",'$Data1'!E142&amp;"-TskLgt,"))</f>
        <v>NO TSK LGTS FOR</v>
      </c>
      <c r="C140" s="225" t="str">
        <f ca="1">IF(A140="","",'CSV-ZnSiz'!B140)</f>
        <v>1,</v>
      </c>
      <c r="D140" s="225" t="str">
        <f t="shared" ca="1" si="15"/>
        <v>ON ALWAYS,</v>
      </c>
      <c r="E140" s="225" t="str">
        <f ca="1">IF(A140="","",IF('$Data1'!AH142="W/occ","Watts/Person",IF('$Data1'!AH142="W/m2","Watts/Area",IF('$Data1'!AH142="W","LightingLevel","")))&amp;",")</f>
        <v>,</v>
      </c>
      <c r="F140" s="225" t="str">
        <f ca="1">IF(A140="","",IF('$Data1'!AH142="W",'$Data1'!AG142,"")&amp;",")</f>
        <v>,</v>
      </c>
      <c r="G140" s="225" t="str">
        <f ca="1">IF(A140="","",IF('$Data1'!AH142="W/m2",'$Data1'!AG142,"")&amp;",")</f>
        <v>,</v>
      </c>
      <c r="H140" s="225" t="str">
        <f ca="1">IF(A140="","",IF('$Data1'!AH142="W/occ",'$Data1'!AG142,"")&amp;",")</f>
        <v>,</v>
      </c>
      <c r="I140" s="225" t="str">
        <f t="shared" ca="1" si="12"/>
        <v>0,</v>
      </c>
      <c r="J140" s="225" t="str">
        <f t="shared" ca="1" si="12"/>
        <v>0,</v>
      </c>
      <c r="K140" s="225" t="str">
        <f t="shared" ca="1" si="13"/>
        <v>0.8,</v>
      </c>
      <c r="L140" s="225" t="str">
        <f t="shared" ca="1" si="14"/>
        <v>0,</v>
      </c>
      <c r="M140" s="225" t="str">
        <f t="shared" ca="1" si="16"/>
        <v>Task Lights;</v>
      </c>
      <c r="N140" s="190"/>
    </row>
    <row r="141" spans="1:14" ht="15">
      <c r="A141" s="225" t="str">
        <f ca="1">IF('$Data1'!E143="","",IF('$Data1'!AJ143="","!","Lights,"))</f>
        <v>!</v>
      </c>
      <c r="B141" s="225" t="str">
        <f ca="1">IF($A141="","",IF($A141="!","NO TSK LGTS FOR",'$Data1'!E143&amp;"-TskLgt,"))</f>
        <v>NO TSK LGTS FOR</v>
      </c>
      <c r="C141" s="225" t="str">
        <f ca="1">IF(A141="","",'CSV-ZnSiz'!B141)</f>
        <v>1,</v>
      </c>
      <c r="D141" s="225" t="str">
        <f t="shared" ca="1" si="15"/>
        <v>ON ALWAYS,</v>
      </c>
      <c r="E141" s="225" t="str">
        <f ca="1">IF(A141="","",IF('$Data1'!AH143="W/occ","Watts/Person",IF('$Data1'!AH143="W/m2","Watts/Area",IF('$Data1'!AH143="W","LightingLevel","")))&amp;",")</f>
        <v>,</v>
      </c>
      <c r="F141" s="225" t="str">
        <f ca="1">IF(A141="","",IF('$Data1'!AH143="W",'$Data1'!AG143,"")&amp;",")</f>
        <v>,</v>
      </c>
      <c r="G141" s="225" t="str">
        <f ca="1">IF(A141="","",IF('$Data1'!AH143="W/m2",'$Data1'!AG143,"")&amp;",")</f>
        <v>,</v>
      </c>
      <c r="H141" s="225" t="str">
        <f ca="1">IF(A141="","",IF('$Data1'!AH143="W/occ",'$Data1'!AG143,"")&amp;",")</f>
        <v>,</v>
      </c>
      <c r="I141" s="225" t="str">
        <f t="shared" ca="1" si="12"/>
        <v>0,</v>
      </c>
      <c r="J141" s="225" t="str">
        <f t="shared" ca="1" si="12"/>
        <v>0,</v>
      </c>
      <c r="K141" s="225" t="str">
        <f t="shared" ca="1" si="13"/>
        <v>0.8,</v>
      </c>
      <c r="L141" s="225" t="str">
        <f t="shared" ca="1" si="14"/>
        <v>0,</v>
      </c>
      <c r="M141" s="225" t="str">
        <f t="shared" ca="1" si="16"/>
        <v>Task Lights;</v>
      </c>
      <c r="N141" s="190"/>
    </row>
    <row r="142" spans="1:14" ht="15">
      <c r="A142" s="225" t="str">
        <f ca="1">IF('$Data1'!E144="","",IF('$Data1'!AJ144="","!","Lights,"))</f>
        <v>!</v>
      </c>
      <c r="B142" s="225" t="str">
        <f ca="1">IF($A142="","",IF($A142="!","NO TSK LGTS FOR",'$Data1'!E144&amp;"-TskLgt,"))</f>
        <v>NO TSK LGTS FOR</v>
      </c>
      <c r="C142" s="225" t="str">
        <f ca="1">IF(A142="","",'CSV-ZnSiz'!B142)</f>
        <v>1,</v>
      </c>
      <c r="D142" s="225" t="str">
        <f t="shared" ca="1" si="15"/>
        <v>ON ALWAYS,</v>
      </c>
      <c r="E142" s="225" t="str">
        <f ca="1">IF(A142="","",IF('$Data1'!AH144="W/occ","Watts/Person",IF('$Data1'!AH144="W/m2","Watts/Area",IF('$Data1'!AH144="W","LightingLevel","")))&amp;",")</f>
        <v>,</v>
      </c>
      <c r="F142" s="225" t="str">
        <f ca="1">IF(A142="","",IF('$Data1'!AH144="W",'$Data1'!AG144,"")&amp;",")</f>
        <v>,</v>
      </c>
      <c r="G142" s="225" t="str">
        <f ca="1">IF(A142="","",IF('$Data1'!AH144="W/m2",'$Data1'!AG144,"")&amp;",")</f>
        <v>,</v>
      </c>
      <c r="H142" s="225" t="str">
        <f ca="1">IF(A142="","",IF('$Data1'!AH144="W/occ",'$Data1'!AG144,"")&amp;",")</f>
        <v>,</v>
      </c>
      <c r="I142" s="225" t="str">
        <f t="shared" ca="1" si="12"/>
        <v>0,</v>
      </c>
      <c r="J142" s="225" t="str">
        <f t="shared" ca="1" si="12"/>
        <v>0,</v>
      </c>
      <c r="K142" s="225" t="str">
        <f t="shared" ca="1" si="13"/>
        <v>0.8,</v>
      </c>
      <c r="L142" s="225" t="str">
        <f t="shared" ca="1" si="14"/>
        <v>0,</v>
      </c>
      <c r="M142" s="225" t="str">
        <f t="shared" ca="1" si="16"/>
        <v>Task Lights;</v>
      </c>
      <c r="N142" s="190"/>
    </row>
    <row r="143" spans="1:14" ht="15">
      <c r="A143" s="225" t="str">
        <f ca="1">IF('$Data1'!E145="","",IF('$Data1'!AJ145="","!","Lights,"))</f>
        <v>!</v>
      </c>
      <c r="B143" s="225" t="str">
        <f ca="1">IF($A143="","",IF($A143="!","NO TSK LGTS FOR",'$Data1'!E145&amp;"-TskLgt,"))</f>
        <v>NO TSK LGTS FOR</v>
      </c>
      <c r="C143" s="225" t="str">
        <f ca="1">IF(A143="","",'CSV-ZnSiz'!B143)</f>
        <v>1,</v>
      </c>
      <c r="D143" s="225" t="str">
        <f t="shared" ca="1" si="15"/>
        <v>ON ALWAYS,</v>
      </c>
      <c r="E143" s="225" t="str">
        <f ca="1">IF(A143="","",IF('$Data1'!AH145="W/occ","Watts/Person",IF('$Data1'!AH145="W/m2","Watts/Area",IF('$Data1'!AH145="W","LightingLevel","")))&amp;",")</f>
        <v>,</v>
      </c>
      <c r="F143" s="225" t="str">
        <f ca="1">IF(A143="","",IF('$Data1'!AH145="W",'$Data1'!AG145,"")&amp;",")</f>
        <v>,</v>
      </c>
      <c r="G143" s="225" t="str">
        <f ca="1">IF(A143="","",IF('$Data1'!AH145="W/m2",'$Data1'!AG145,"")&amp;",")</f>
        <v>,</v>
      </c>
      <c r="H143" s="225" t="str">
        <f ca="1">IF(A143="","",IF('$Data1'!AH145="W/occ",'$Data1'!AG145,"")&amp;",")</f>
        <v>,</v>
      </c>
      <c r="I143" s="225" t="str">
        <f t="shared" ca="1" si="12"/>
        <v>0,</v>
      </c>
      <c r="J143" s="225" t="str">
        <f t="shared" ca="1" si="12"/>
        <v>0,</v>
      </c>
      <c r="K143" s="225" t="str">
        <f t="shared" ca="1" si="13"/>
        <v>0.8,</v>
      </c>
      <c r="L143" s="225" t="str">
        <f t="shared" ca="1" si="14"/>
        <v>0,</v>
      </c>
      <c r="M143" s="225" t="str">
        <f t="shared" ca="1" si="16"/>
        <v>Task Lights;</v>
      </c>
      <c r="N143" s="190"/>
    </row>
    <row r="144" spans="1:14" ht="15">
      <c r="A144" s="225" t="str">
        <f ca="1">IF('$Data1'!E146="","",IF('$Data1'!AJ146="","!","Lights,"))</f>
        <v>!</v>
      </c>
      <c r="B144" s="225" t="str">
        <f ca="1">IF($A144="","",IF($A144="!","NO TSK LGTS FOR",'$Data1'!E146&amp;"-TskLgt,"))</f>
        <v>NO TSK LGTS FOR</v>
      </c>
      <c r="C144" s="225" t="str">
        <f ca="1">IF(A144="","",'CSV-ZnSiz'!B144)</f>
        <v>1,</v>
      </c>
      <c r="D144" s="225" t="str">
        <f t="shared" ca="1" si="15"/>
        <v>ON ALWAYS,</v>
      </c>
      <c r="E144" s="225" t="str">
        <f ca="1">IF(A144="","",IF('$Data1'!AH146="W/occ","Watts/Person",IF('$Data1'!AH146="W/m2","Watts/Area",IF('$Data1'!AH146="W","LightingLevel","")))&amp;",")</f>
        <v>,</v>
      </c>
      <c r="F144" s="225" t="str">
        <f ca="1">IF(A144="","",IF('$Data1'!AH146="W",'$Data1'!AG146,"")&amp;",")</f>
        <v>,</v>
      </c>
      <c r="G144" s="225" t="str">
        <f ca="1">IF(A144="","",IF('$Data1'!AH146="W/m2",'$Data1'!AG146,"")&amp;",")</f>
        <v>,</v>
      </c>
      <c r="H144" s="225" t="str">
        <f ca="1">IF(A144="","",IF('$Data1'!AH146="W/occ",'$Data1'!AG146,"")&amp;",")</f>
        <v>,</v>
      </c>
      <c r="I144" s="225" t="str">
        <f t="shared" ca="1" si="12"/>
        <v>0,</v>
      </c>
      <c r="J144" s="225" t="str">
        <f t="shared" ca="1" si="12"/>
        <v>0,</v>
      </c>
      <c r="K144" s="225" t="str">
        <f t="shared" ca="1" si="13"/>
        <v>0.8,</v>
      </c>
      <c r="L144" s="225" t="str">
        <f t="shared" ca="1" si="14"/>
        <v>0,</v>
      </c>
      <c r="M144" s="225" t="str">
        <f t="shared" ca="1" si="16"/>
        <v>Task Lights;</v>
      </c>
      <c r="N144" s="190"/>
    </row>
    <row r="145" spans="1:14" ht="15">
      <c r="A145" s="225" t="str">
        <f ca="1">IF('$Data1'!E147="","",IF('$Data1'!AJ147="","!","Lights,"))</f>
        <v>!</v>
      </c>
      <c r="B145" s="225" t="str">
        <f ca="1">IF($A145="","",IF($A145="!","NO TSK LGTS FOR",'$Data1'!E147&amp;"-TskLgt,"))</f>
        <v>NO TSK LGTS FOR</v>
      </c>
      <c r="C145" s="225" t="str">
        <f ca="1">IF(A145="","",'CSV-ZnSiz'!B145)</f>
        <v>1,</v>
      </c>
      <c r="D145" s="225" t="str">
        <f t="shared" ca="1" si="15"/>
        <v>ON ALWAYS,</v>
      </c>
      <c r="E145" s="225" t="str">
        <f ca="1">IF(A145="","",IF('$Data1'!AH147="W/occ","Watts/Person",IF('$Data1'!AH147="W/m2","Watts/Area",IF('$Data1'!AH147="W","LightingLevel","")))&amp;",")</f>
        <v>,</v>
      </c>
      <c r="F145" s="225" t="str">
        <f ca="1">IF(A145="","",IF('$Data1'!AH147="W",'$Data1'!AG147,"")&amp;",")</f>
        <v>,</v>
      </c>
      <c r="G145" s="225" t="str">
        <f ca="1">IF(A145="","",IF('$Data1'!AH147="W/m2",'$Data1'!AG147,"")&amp;",")</f>
        <v>,</v>
      </c>
      <c r="H145" s="225" t="str">
        <f ca="1">IF(A145="","",IF('$Data1'!AH147="W/occ",'$Data1'!AG147,"")&amp;",")</f>
        <v>,</v>
      </c>
      <c r="I145" s="225" t="str">
        <f t="shared" ca="1" si="12"/>
        <v>0,</v>
      </c>
      <c r="J145" s="225" t="str">
        <f t="shared" ca="1" si="12"/>
        <v>0,</v>
      </c>
      <c r="K145" s="225" t="str">
        <f t="shared" ca="1" si="13"/>
        <v>0.8,</v>
      </c>
      <c r="L145" s="225" t="str">
        <f t="shared" ca="1" si="14"/>
        <v>0,</v>
      </c>
      <c r="M145" s="225" t="str">
        <f t="shared" ca="1" si="16"/>
        <v>Task Lights;</v>
      </c>
      <c r="N145" s="190"/>
    </row>
    <row r="146" spans="1:14" ht="15">
      <c r="A146" s="225" t="str">
        <f ca="1">IF('$Data1'!E148="","",IF('$Data1'!AJ148="","!","Lights,"))</f>
        <v>!</v>
      </c>
      <c r="B146" s="225" t="str">
        <f ca="1">IF($A146="","",IF($A146="!","NO TSK LGTS FOR",'$Data1'!E148&amp;"-TskLgt,"))</f>
        <v>NO TSK LGTS FOR</v>
      </c>
      <c r="C146" s="225" t="str">
        <f ca="1">IF(A146="","",'CSV-ZnSiz'!B146)</f>
        <v>1,</v>
      </c>
      <c r="D146" s="225" t="str">
        <f t="shared" ca="1" si="15"/>
        <v>ON ALWAYS,</v>
      </c>
      <c r="E146" s="225" t="str">
        <f ca="1">IF(A146="","",IF('$Data1'!AH148="W/occ","Watts/Person",IF('$Data1'!AH148="W/m2","Watts/Area",IF('$Data1'!AH148="W","LightingLevel","")))&amp;",")</f>
        <v>,</v>
      </c>
      <c r="F146" s="225" t="str">
        <f ca="1">IF(A146="","",IF('$Data1'!AH148="W",'$Data1'!AG148,"")&amp;",")</f>
        <v>,</v>
      </c>
      <c r="G146" s="225" t="str">
        <f ca="1">IF(A146="","",IF('$Data1'!AH148="W/m2",'$Data1'!AG148,"")&amp;",")</f>
        <v>,</v>
      </c>
      <c r="H146" s="225" t="str">
        <f ca="1">IF(A146="","",IF('$Data1'!AH148="W/occ",'$Data1'!AG148,"")&amp;",")</f>
        <v>,</v>
      </c>
      <c r="I146" s="225" t="str">
        <f t="shared" ca="1" si="12"/>
        <v>0,</v>
      </c>
      <c r="J146" s="225" t="str">
        <f t="shared" ca="1" si="12"/>
        <v>0,</v>
      </c>
      <c r="K146" s="225" t="str">
        <f t="shared" ca="1" si="13"/>
        <v>0.8,</v>
      </c>
      <c r="L146" s="225" t="str">
        <f t="shared" ca="1" si="14"/>
        <v>0,</v>
      </c>
      <c r="M146" s="225" t="str">
        <f t="shared" ca="1" si="16"/>
        <v>Task Lights;</v>
      </c>
      <c r="N146" s="190"/>
    </row>
    <row r="147" spans="1:14" ht="15">
      <c r="A147" s="225" t="str">
        <f ca="1">IF('$Data1'!E149="","",IF('$Data1'!AJ149="","!","Lights,"))</f>
        <v>!</v>
      </c>
      <c r="B147" s="225" t="str">
        <f ca="1">IF($A147="","",IF($A147="!","NO TSK LGTS FOR",'$Data1'!E149&amp;"-TskLgt,"))</f>
        <v>NO TSK LGTS FOR</v>
      </c>
      <c r="C147" s="225" t="str">
        <f ca="1">IF(A147="","",'CSV-ZnSiz'!B147)</f>
        <v>1,</v>
      </c>
      <c r="D147" s="225" t="str">
        <f t="shared" ca="1" si="15"/>
        <v>ON ALWAYS,</v>
      </c>
      <c r="E147" s="225" t="str">
        <f ca="1">IF(A147="","",IF('$Data1'!AH149="W/occ","Watts/Person",IF('$Data1'!AH149="W/m2","Watts/Area",IF('$Data1'!AH149="W","LightingLevel","")))&amp;",")</f>
        <v>,</v>
      </c>
      <c r="F147" s="225" t="str">
        <f ca="1">IF(A147="","",IF('$Data1'!AH149="W",'$Data1'!AG149,"")&amp;",")</f>
        <v>,</v>
      </c>
      <c r="G147" s="225" t="str">
        <f ca="1">IF(A147="","",IF('$Data1'!AH149="W/m2",'$Data1'!AG149,"")&amp;",")</f>
        <v>,</v>
      </c>
      <c r="H147" s="225" t="str">
        <f ca="1">IF(A147="","",IF('$Data1'!AH149="W/occ",'$Data1'!AG149,"")&amp;",")</f>
        <v>,</v>
      </c>
      <c r="I147" s="225" t="str">
        <f t="shared" ca="1" si="12"/>
        <v>0,</v>
      </c>
      <c r="J147" s="225" t="str">
        <f t="shared" ca="1" si="12"/>
        <v>0,</v>
      </c>
      <c r="K147" s="225" t="str">
        <f t="shared" ca="1" si="13"/>
        <v>0.8,</v>
      </c>
      <c r="L147" s="225" t="str">
        <f t="shared" ca="1" si="14"/>
        <v>0,</v>
      </c>
      <c r="M147" s="225" t="str">
        <f t="shared" ca="1" si="16"/>
        <v>Task Lights;</v>
      </c>
      <c r="N147" s="190"/>
    </row>
    <row r="148" spans="1:14" ht="15">
      <c r="A148" s="225" t="str">
        <f ca="1">IF('$Data1'!E150="","",IF('$Data1'!AJ150="","!","Lights,"))</f>
        <v>!</v>
      </c>
      <c r="B148" s="225" t="str">
        <f ca="1">IF($A148="","",IF($A148="!","NO TSK LGTS FOR",'$Data1'!E150&amp;"-TskLgt,"))</f>
        <v>NO TSK LGTS FOR</v>
      </c>
      <c r="C148" s="225" t="str">
        <f ca="1">IF(A148="","",'CSV-ZnSiz'!B148)</f>
        <v>1,</v>
      </c>
      <c r="D148" s="225" t="str">
        <f t="shared" ca="1" si="15"/>
        <v>ON ALWAYS,</v>
      </c>
      <c r="E148" s="225" t="str">
        <f ca="1">IF(A148="","",IF('$Data1'!AH150="W/occ","Watts/Person",IF('$Data1'!AH150="W/m2","Watts/Area",IF('$Data1'!AH150="W","LightingLevel","")))&amp;",")</f>
        <v>,</v>
      </c>
      <c r="F148" s="225" t="str">
        <f ca="1">IF(A148="","",IF('$Data1'!AH150="W",'$Data1'!AG150,"")&amp;",")</f>
        <v>,</v>
      </c>
      <c r="G148" s="225" t="str">
        <f ca="1">IF(A148="","",IF('$Data1'!AH150="W/m2",'$Data1'!AG150,"")&amp;",")</f>
        <v>,</v>
      </c>
      <c r="H148" s="225" t="str">
        <f ca="1">IF(A148="","",IF('$Data1'!AH150="W/occ",'$Data1'!AG150,"")&amp;",")</f>
        <v>,</v>
      </c>
      <c r="I148" s="225" t="str">
        <f t="shared" ca="1" si="12"/>
        <v>0,</v>
      </c>
      <c r="J148" s="225" t="str">
        <f t="shared" ca="1" si="12"/>
        <v>0,</v>
      </c>
      <c r="K148" s="225" t="str">
        <f t="shared" ca="1" si="13"/>
        <v>0.8,</v>
      </c>
      <c r="L148" s="225" t="str">
        <f t="shared" ca="1" si="14"/>
        <v>0,</v>
      </c>
      <c r="M148" s="225" t="str">
        <f t="shared" ca="1" si="16"/>
        <v>Task Lights;</v>
      </c>
      <c r="N148" s="190"/>
    </row>
    <row r="149" spans="1:14" ht="15">
      <c r="A149" s="225" t="str">
        <f ca="1">IF('$Data1'!E151="","",IF('$Data1'!AJ151="","!","Lights,"))</f>
        <v>!</v>
      </c>
      <c r="B149" s="225" t="str">
        <f ca="1">IF($A149="","",IF($A149="!","NO TSK LGTS FOR",'$Data1'!E151&amp;"-TskLgt,"))</f>
        <v>NO TSK LGTS FOR</v>
      </c>
      <c r="C149" s="225" t="str">
        <f ca="1">IF(A149="","",'CSV-ZnSiz'!B149)</f>
        <v>1,</v>
      </c>
      <c r="D149" s="225" t="str">
        <f t="shared" ca="1" si="15"/>
        <v>ON ALWAYS,</v>
      </c>
      <c r="E149" s="225" t="str">
        <f ca="1">IF(A149="","",IF('$Data1'!AH151="W/occ","Watts/Person",IF('$Data1'!AH151="W/m2","Watts/Area",IF('$Data1'!AH151="W","LightingLevel","")))&amp;",")</f>
        <v>,</v>
      </c>
      <c r="F149" s="225" t="str">
        <f ca="1">IF(A149="","",IF('$Data1'!AH151="W",'$Data1'!AG151,"")&amp;",")</f>
        <v>,</v>
      </c>
      <c r="G149" s="225" t="str">
        <f ca="1">IF(A149="","",IF('$Data1'!AH151="W/m2",'$Data1'!AG151,"")&amp;",")</f>
        <v>,</v>
      </c>
      <c r="H149" s="225" t="str">
        <f ca="1">IF(A149="","",IF('$Data1'!AH151="W/occ",'$Data1'!AG151,"")&amp;",")</f>
        <v>,</v>
      </c>
      <c r="I149" s="225" t="str">
        <f t="shared" ca="1" si="12"/>
        <v>0,</v>
      </c>
      <c r="J149" s="225" t="str">
        <f t="shared" ca="1" si="12"/>
        <v>0,</v>
      </c>
      <c r="K149" s="225" t="str">
        <f t="shared" ca="1" si="13"/>
        <v>0.8,</v>
      </c>
      <c r="L149" s="225" t="str">
        <f t="shared" ca="1" si="14"/>
        <v>0,</v>
      </c>
      <c r="M149" s="225" t="str">
        <f t="shared" ca="1" si="16"/>
        <v>Task Lights;</v>
      </c>
      <c r="N149" s="190"/>
    </row>
    <row r="150" spans="1:14" ht="15">
      <c r="A150" s="225" t="str">
        <f ca="1">IF('$Data1'!E152="","",IF('$Data1'!AJ152="","!","Lights,"))</f>
        <v>!</v>
      </c>
      <c r="B150" s="225" t="str">
        <f ca="1">IF($A150="","",IF($A150="!","NO TSK LGTS FOR",'$Data1'!E152&amp;"-TskLgt,"))</f>
        <v>NO TSK LGTS FOR</v>
      </c>
      <c r="C150" s="225" t="str">
        <f ca="1">IF(A150="","",'CSV-ZnSiz'!B150)</f>
        <v>1,</v>
      </c>
      <c r="D150" s="225" t="str">
        <f t="shared" ca="1" si="15"/>
        <v>ON ALWAYS,</v>
      </c>
      <c r="E150" s="225" t="str">
        <f ca="1">IF(A150="","",IF('$Data1'!AH152="W/occ","Watts/Person",IF('$Data1'!AH152="W/m2","Watts/Area",IF('$Data1'!AH152="W","LightingLevel","")))&amp;",")</f>
        <v>,</v>
      </c>
      <c r="F150" s="225" t="str">
        <f ca="1">IF(A150="","",IF('$Data1'!AH152="W",'$Data1'!AG152,"")&amp;",")</f>
        <v>,</v>
      </c>
      <c r="G150" s="225" t="str">
        <f ca="1">IF(A150="","",IF('$Data1'!AH152="W/m2",'$Data1'!AG152,"")&amp;",")</f>
        <v>,</v>
      </c>
      <c r="H150" s="225" t="str">
        <f ca="1">IF(A150="","",IF('$Data1'!AH152="W/occ",'$Data1'!AG152,"")&amp;",")</f>
        <v>,</v>
      </c>
      <c r="I150" s="225" t="str">
        <f t="shared" ca="1" si="12"/>
        <v>0,</v>
      </c>
      <c r="J150" s="225" t="str">
        <f t="shared" ca="1" si="12"/>
        <v>0,</v>
      </c>
      <c r="K150" s="225" t="str">
        <f t="shared" ca="1" si="13"/>
        <v>0.8,</v>
      </c>
      <c r="L150" s="225" t="str">
        <f t="shared" ca="1" si="14"/>
        <v>0,</v>
      </c>
      <c r="M150" s="225" t="str">
        <f t="shared" ca="1" si="16"/>
        <v>Task Lights;</v>
      </c>
      <c r="N150" s="190"/>
    </row>
    <row r="151" spans="1:14" ht="15">
      <c r="A151" s="225" t="str">
        <f ca="1">IF('$Data1'!E153="","",IF('$Data1'!AJ153="","!","Lights,"))</f>
        <v>!</v>
      </c>
      <c r="B151" s="225" t="str">
        <f ca="1">IF($A151="","",IF($A151="!","NO TSK LGTS FOR",'$Data1'!E153&amp;"-TskLgt,"))</f>
        <v>NO TSK LGTS FOR</v>
      </c>
      <c r="C151" s="225" t="str">
        <f ca="1">IF(A151="","",'CSV-ZnSiz'!B151)</f>
        <v>1,</v>
      </c>
      <c r="D151" s="225" t="str">
        <f t="shared" ca="1" si="15"/>
        <v>ON ALWAYS,</v>
      </c>
      <c r="E151" s="225" t="str">
        <f ca="1">IF(A151="","",IF('$Data1'!AH153="W/occ","Watts/Person",IF('$Data1'!AH153="W/m2","Watts/Area",IF('$Data1'!AH153="W","LightingLevel","")))&amp;",")</f>
        <v>,</v>
      </c>
      <c r="F151" s="225" t="str">
        <f ca="1">IF(A151="","",IF('$Data1'!AH153="W",'$Data1'!AG153,"")&amp;",")</f>
        <v>,</v>
      </c>
      <c r="G151" s="225" t="str">
        <f ca="1">IF(A151="","",IF('$Data1'!AH153="W/m2",'$Data1'!AG153,"")&amp;",")</f>
        <v>,</v>
      </c>
      <c r="H151" s="225" t="str">
        <f ca="1">IF(A151="","",IF('$Data1'!AH153="W/occ",'$Data1'!AG153,"")&amp;",")</f>
        <v>,</v>
      </c>
      <c r="I151" s="225" t="str">
        <f t="shared" ca="1" si="12"/>
        <v>0,</v>
      </c>
      <c r="J151" s="225" t="str">
        <f t="shared" ca="1" si="12"/>
        <v>0,</v>
      </c>
      <c r="K151" s="225" t="str">
        <f t="shared" ca="1" si="13"/>
        <v>0.8,</v>
      </c>
      <c r="L151" s="225" t="str">
        <f t="shared" ca="1" si="14"/>
        <v>0,</v>
      </c>
      <c r="M151" s="225" t="str">
        <f t="shared" ca="1" si="16"/>
        <v>Task Lights;</v>
      </c>
      <c r="N151" s="190"/>
    </row>
    <row r="152" spans="1:14" ht="15">
      <c r="A152" s="225" t="str">
        <f ca="1">IF('$Data1'!E154="","",IF('$Data1'!AJ154="","!","Lights,"))</f>
        <v>!</v>
      </c>
      <c r="B152" s="225" t="str">
        <f ca="1">IF($A152="","",IF($A152="!","NO TSK LGTS FOR",'$Data1'!E154&amp;"-TskLgt,"))</f>
        <v>NO TSK LGTS FOR</v>
      </c>
      <c r="C152" s="225" t="str">
        <f ca="1">IF(A152="","",'CSV-ZnSiz'!B152)</f>
        <v>1,</v>
      </c>
      <c r="D152" s="225" t="str">
        <f t="shared" ca="1" si="15"/>
        <v>ON ALWAYS,</v>
      </c>
      <c r="E152" s="225" t="str">
        <f ca="1">IF(A152="","",IF('$Data1'!AH154="W/occ","Watts/Person",IF('$Data1'!AH154="W/m2","Watts/Area",IF('$Data1'!AH154="W","LightingLevel","")))&amp;",")</f>
        <v>,</v>
      </c>
      <c r="F152" s="225" t="str">
        <f ca="1">IF(A152="","",IF('$Data1'!AH154="W",'$Data1'!AG154,"")&amp;",")</f>
        <v>,</v>
      </c>
      <c r="G152" s="225" t="str">
        <f ca="1">IF(A152="","",IF('$Data1'!AH154="W/m2",'$Data1'!AG154,"")&amp;",")</f>
        <v>,</v>
      </c>
      <c r="H152" s="225" t="str">
        <f ca="1">IF(A152="","",IF('$Data1'!AH154="W/occ",'$Data1'!AG154,"")&amp;",")</f>
        <v>,</v>
      </c>
      <c r="I152" s="225" t="str">
        <f t="shared" ca="1" si="12"/>
        <v>0,</v>
      </c>
      <c r="J152" s="225" t="str">
        <f t="shared" ca="1" si="12"/>
        <v>0,</v>
      </c>
      <c r="K152" s="225" t="str">
        <f t="shared" ca="1" si="13"/>
        <v>0.8,</v>
      </c>
      <c r="L152" s="225" t="str">
        <f t="shared" ca="1" si="14"/>
        <v>0,</v>
      </c>
      <c r="M152" s="225" t="str">
        <f t="shared" ca="1" si="16"/>
        <v>Task Lights;</v>
      </c>
      <c r="N152" s="190"/>
    </row>
    <row r="153" spans="1:14" ht="15">
      <c r="A153" s="225" t="str">
        <f ca="1">IF('$Data1'!E155="","",IF('$Data1'!AJ155="","!","Lights,"))</f>
        <v>!</v>
      </c>
      <c r="B153" s="225" t="str">
        <f ca="1">IF($A153="","",IF($A153="!","NO TSK LGTS FOR",'$Data1'!E155&amp;"-TskLgt,"))</f>
        <v>NO TSK LGTS FOR</v>
      </c>
      <c r="C153" s="225" t="str">
        <f ca="1">IF(A153="","",'CSV-ZnSiz'!B153)</f>
        <v>1,</v>
      </c>
      <c r="D153" s="225" t="str">
        <f t="shared" ca="1" si="15"/>
        <v>ON ALWAYS,</v>
      </c>
      <c r="E153" s="225" t="str">
        <f ca="1">IF(A153="","",IF('$Data1'!AH155="W/occ","Watts/Person",IF('$Data1'!AH155="W/m2","Watts/Area",IF('$Data1'!AH155="W","LightingLevel","")))&amp;",")</f>
        <v>,</v>
      </c>
      <c r="F153" s="225" t="str">
        <f ca="1">IF(A153="","",IF('$Data1'!AH155="W",'$Data1'!AG155,"")&amp;",")</f>
        <v>,</v>
      </c>
      <c r="G153" s="225" t="str">
        <f ca="1">IF(A153="","",IF('$Data1'!AH155="W/m2",'$Data1'!AG155,"")&amp;",")</f>
        <v>,</v>
      </c>
      <c r="H153" s="225" t="str">
        <f ca="1">IF(A153="","",IF('$Data1'!AH155="W/occ",'$Data1'!AG155,"")&amp;",")</f>
        <v>,</v>
      </c>
      <c r="I153" s="225" t="str">
        <f t="shared" ca="1" si="12"/>
        <v>0,</v>
      </c>
      <c r="J153" s="225" t="str">
        <f t="shared" ca="1" si="12"/>
        <v>0,</v>
      </c>
      <c r="K153" s="225" t="str">
        <f t="shared" ca="1" si="13"/>
        <v>0.8,</v>
      </c>
      <c r="L153" s="225" t="str">
        <f t="shared" ca="1" si="14"/>
        <v>0,</v>
      </c>
      <c r="M153" s="225" t="str">
        <f t="shared" ca="1" si="16"/>
        <v>Task Lights;</v>
      </c>
      <c r="N153" s="190"/>
    </row>
    <row r="154" spans="1:14" ht="15">
      <c r="A154" s="225" t="str">
        <f ca="1">IF('$Data1'!E156="","",IF('$Data1'!AJ156="","!","Lights,"))</f>
        <v>!</v>
      </c>
      <c r="B154" s="225" t="str">
        <f ca="1">IF($A154="","",IF($A154="!","NO TSK LGTS FOR",'$Data1'!E156&amp;"-TskLgt,"))</f>
        <v>NO TSK LGTS FOR</v>
      </c>
      <c r="C154" s="225" t="str">
        <f ca="1">IF(A154="","",'CSV-ZnSiz'!B154)</f>
        <v>1,</v>
      </c>
      <c r="D154" s="225" t="str">
        <f t="shared" ca="1" si="15"/>
        <v>ON ALWAYS,</v>
      </c>
      <c r="E154" s="225" t="str">
        <f ca="1">IF(A154="","",IF('$Data1'!AH156="W/occ","Watts/Person",IF('$Data1'!AH156="W/m2","Watts/Area",IF('$Data1'!AH156="W","LightingLevel","")))&amp;",")</f>
        <v>,</v>
      </c>
      <c r="F154" s="225" t="str">
        <f ca="1">IF(A154="","",IF('$Data1'!AH156="W",'$Data1'!AG156,"")&amp;",")</f>
        <v>,</v>
      </c>
      <c r="G154" s="225" t="str">
        <f ca="1">IF(A154="","",IF('$Data1'!AH156="W/m2",'$Data1'!AG156,"")&amp;",")</f>
        <v>,</v>
      </c>
      <c r="H154" s="225" t="str">
        <f ca="1">IF(A154="","",IF('$Data1'!AH156="W/occ",'$Data1'!AG156,"")&amp;",")</f>
        <v>,</v>
      </c>
      <c r="I154" s="225" t="str">
        <f t="shared" ca="1" si="12"/>
        <v>0,</v>
      </c>
      <c r="J154" s="225" t="str">
        <f t="shared" ca="1" si="12"/>
        <v>0,</v>
      </c>
      <c r="K154" s="225" t="str">
        <f t="shared" ca="1" si="13"/>
        <v>0.8,</v>
      </c>
      <c r="L154" s="225" t="str">
        <f t="shared" ca="1" si="14"/>
        <v>0,</v>
      </c>
      <c r="M154" s="225" t="str">
        <f t="shared" ca="1" si="16"/>
        <v>Task Lights;</v>
      </c>
      <c r="N154" s="190"/>
    </row>
    <row r="155" spans="1:14" ht="15">
      <c r="A155" s="225" t="str">
        <f ca="1">IF('$Data1'!E157="","",IF('$Data1'!AJ157="","!","Lights,"))</f>
        <v>!</v>
      </c>
      <c r="B155" s="225" t="str">
        <f ca="1">IF($A155="","",IF($A155="!","NO TSK LGTS FOR",'$Data1'!E157&amp;"-TskLgt,"))</f>
        <v>NO TSK LGTS FOR</v>
      </c>
      <c r="C155" s="225" t="str">
        <f ca="1">IF(A155="","",'CSV-ZnSiz'!B155)</f>
        <v>1,</v>
      </c>
      <c r="D155" s="225" t="str">
        <f t="shared" ca="1" si="15"/>
        <v>ON ALWAYS,</v>
      </c>
      <c r="E155" s="225" t="str">
        <f ca="1">IF(A155="","",IF('$Data1'!AH157="W/occ","Watts/Person",IF('$Data1'!AH157="W/m2","Watts/Area",IF('$Data1'!AH157="W","LightingLevel","")))&amp;",")</f>
        <v>,</v>
      </c>
      <c r="F155" s="225" t="str">
        <f ca="1">IF(A155="","",IF('$Data1'!AH157="W",'$Data1'!AG157,"")&amp;",")</f>
        <v>,</v>
      </c>
      <c r="G155" s="225" t="str">
        <f ca="1">IF(A155="","",IF('$Data1'!AH157="W/m2",'$Data1'!AG157,"")&amp;",")</f>
        <v>,</v>
      </c>
      <c r="H155" s="225" t="str">
        <f ca="1">IF(A155="","",IF('$Data1'!AH157="W/occ",'$Data1'!AG157,"")&amp;",")</f>
        <v>,</v>
      </c>
      <c r="I155" s="225" t="str">
        <f t="shared" ref="I155:J206" ca="1" si="17">IF($A155="","","0,")</f>
        <v>0,</v>
      </c>
      <c r="J155" s="225" t="str">
        <f t="shared" ca="1" si="17"/>
        <v>0,</v>
      </c>
      <c r="K155" s="225" t="str">
        <f t="shared" ca="1" si="13"/>
        <v>0.8,</v>
      </c>
      <c r="L155" s="225" t="str">
        <f t="shared" ca="1" si="14"/>
        <v>0,</v>
      </c>
      <c r="M155" s="225" t="str">
        <f t="shared" ca="1" si="16"/>
        <v>Task Lights;</v>
      </c>
      <c r="N155" s="190"/>
    </row>
    <row r="156" spans="1:14" ht="15">
      <c r="A156" s="225" t="str">
        <f ca="1">IF('$Data1'!E158="","",IF('$Data1'!AJ158="","!","Lights,"))</f>
        <v>!</v>
      </c>
      <c r="B156" s="225" t="str">
        <f ca="1">IF($A156="","",IF($A156="!","NO TSK LGTS FOR",'$Data1'!E158&amp;"-TskLgt,"))</f>
        <v>NO TSK LGTS FOR</v>
      </c>
      <c r="C156" s="225" t="str">
        <f ca="1">IF(A156="","",'CSV-ZnSiz'!B156)</f>
        <v>1,</v>
      </c>
      <c r="D156" s="225" t="str">
        <f t="shared" ca="1" si="15"/>
        <v>ON ALWAYS,</v>
      </c>
      <c r="E156" s="225" t="str">
        <f ca="1">IF(A156="","",IF('$Data1'!AH158="W/occ","Watts/Person",IF('$Data1'!AH158="W/m2","Watts/Area",IF('$Data1'!AH158="W","LightingLevel","")))&amp;",")</f>
        <v>,</v>
      </c>
      <c r="F156" s="225" t="str">
        <f ca="1">IF(A156="","",IF('$Data1'!AH158="W",'$Data1'!AG158,"")&amp;",")</f>
        <v>,</v>
      </c>
      <c r="G156" s="225" t="str">
        <f ca="1">IF(A156="","",IF('$Data1'!AH158="W/m2",'$Data1'!AG158,"")&amp;",")</f>
        <v>,</v>
      </c>
      <c r="H156" s="225" t="str">
        <f ca="1">IF(A156="","",IF('$Data1'!AH158="W/occ",'$Data1'!AG158,"")&amp;",")</f>
        <v>,</v>
      </c>
      <c r="I156" s="225" t="str">
        <f t="shared" ca="1" si="17"/>
        <v>0,</v>
      </c>
      <c r="J156" s="225" t="str">
        <f t="shared" ca="1" si="17"/>
        <v>0,</v>
      </c>
      <c r="K156" s="225" t="str">
        <f t="shared" ca="1" si="13"/>
        <v>0.8,</v>
      </c>
      <c r="L156" s="225" t="str">
        <f t="shared" ca="1" si="14"/>
        <v>0,</v>
      </c>
      <c r="M156" s="225" t="str">
        <f t="shared" ca="1" si="16"/>
        <v>Task Lights;</v>
      </c>
      <c r="N156" s="190"/>
    </row>
    <row r="157" spans="1:14" ht="15">
      <c r="A157" s="225" t="str">
        <f ca="1">IF('$Data1'!E159="","",IF('$Data1'!AJ159="","!","Lights,"))</f>
        <v>!</v>
      </c>
      <c r="B157" s="225" t="str">
        <f ca="1">IF($A157="","",IF($A157="!","NO TSK LGTS FOR",'$Data1'!E159&amp;"-TskLgt,"))</f>
        <v>NO TSK LGTS FOR</v>
      </c>
      <c r="C157" s="225" t="str">
        <f ca="1">IF(A157="","",'CSV-ZnSiz'!B157)</f>
        <v>1,</v>
      </c>
      <c r="D157" s="225" t="str">
        <f t="shared" ca="1" si="15"/>
        <v>ON ALWAYS,</v>
      </c>
      <c r="E157" s="225" t="str">
        <f ca="1">IF(A157="","",IF('$Data1'!AH159="W/occ","Watts/Person",IF('$Data1'!AH159="W/m2","Watts/Area",IF('$Data1'!AH159="W","LightingLevel","")))&amp;",")</f>
        <v>,</v>
      </c>
      <c r="F157" s="225" t="str">
        <f ca="1">IF(A157="","",IF('$Data1'!AH159="W",'$Data1'!AG159,"")&amp;",")</f>
        <v>,</v>
      </c>
      <c r="G157" s="225" t="str">
        <f ca="1">IF(A157="","",IF('$Data1'!AH159="W/m2",'$Data1'!AG159,"")&amp;",")</f>
        <v>,</v>
      </c>
      <c r="H157" s="225" t="str">
        <f ca="1">IF(A157="","",IF('$Data1'!AH159="W/occ",'$Data1'!AG159,"")&amp;",")</f>
        <v>,</v>
      </c>
      <c r="I157" s="225" t="str">
        <f t="shared" ca="1" si="17"/>
        <v>0,</v>
      </c>
      <c r="J157" s="225" t="str">
        <f t="shared" ca="1" si="17"/>
        <v>0,</v>
      </c>
      <c r="K157" s="225" t="str">
        <f t="shared" ca="1" si="13"/>
        <v>0.8,</v>
      </c>
      <c r="L157" s="225" t="str">
        <f t="shared" ca="1" si="14"/>
        <v>0,</v>
      </c>
      <c r="M157" s="225" t="str">
        <f t="shared" ca="1" si="16"/>
        <v>Task Lights;</v>
      </c>
      <c r="N157" s="190"/>
    </row>
    <row r="158" spans="1:14" ht="15">
      <c r="A158" s="225" t="str">
        <f ca="1">IF('$Data1'!E160="","",IF('$Data1'!AJ160="","!","Lights,"))</f>
        <v>!</v>
      </c>
      <c r="B158" s="225" t="str">
        <f ca="1">IF($A158="","",IF($A158="!","NO TSK LGTS FOR",'$Data1'!E160&amp;"-TskLgt,"))</f>
        <v>NO TSK LGTS FOR</v>
      </c>
      <c r="C158" s="225" t="str">
        <f ca="1">IF(A158="","",'CSV-ZnSiz'!B158)</f>
        <v>1,</v>
      </c>
      <c r="D158" s="225" t="str">
        <f t="shared" ca="1" si="15"/>
        <v>ON ALWAYS,</v>
      </c>
      <c r="E158" s="225" t="str">
        <f ca="1">IF(A158="","",IF('$Data1'!AH160="W/occ","Watts/Person",IF('$Data1'!AH160="W/m2","Watts/Area",IF('$Data1'!AH160="W","LightingLevel","")))&amp;",")</f>
        <v>,</v>
      </c>
      <c r="F158" s="225" t="str">
        <f ca="1">IF(A158="","",IF('$Data1'!AH160="W",'$Data1'!AG160,"")&amp;",")</f>
        <v>,</v>
      </c>
      <c r="G158" s="225" t="str">
        <f ca="1">IF(A158="","",IF('$Data1'!AH160="W/m2",'$Data1'!AG160,"")&amp;",")</f>
        <v>,</v>
      </c>
      <c r="H158" s="225" t="str">
        <f ca="1">IF(A158="","",IF('$Data1'!AH160="W/occ",'$Data1'!AG160,"")&amp;",")</f>
        <v>,</v>
      </c>
      <c r="I158" s="225" t="str">
        <f t="shared" ca="1" si="17"/>
        <v>0,</v>
      </c>
      <c r="J158" s="225" t="str">
        <f t="shared" ca="1" si="17"/>
        <v>0,</v>
      </c>
      <c r="K158" s="225" t="str">
        <f t="shared" ca="1" si="13"/>
        <v>0.8,</v>
      </c>
      <c r="L158" s="225" t="str">
        <f t="shared" ca="1" si="14"/>
        <v>0,</v>
      </c>
      <c r="M158" s="225" t="str">
        <f t="shared" ca="1" si="16"/>
        <v>Task Lights;</v>
      </c>
      <c r="N158" s="190"/>
    </row>
    <row r="159" spans="1:14" ht="15">
      <c r="A159" s="225" t="str">
        <f ca="1">IF('$Data1'!E161="","",IF('$Data1'!AJ161="","!","Lights,"))</f>
        <v>!</v>
      </c>
      <c r="B159" s="225" t="str">
        <f ca="1">IF($A159="","",IF($A159="!","NO TSK LGTS FOR",'$Data1'!E161&amp;"-TskLgt,"))</f>
        <v>NO TSK LGTS FOR</v>
      </c>
      <c r="C159" s="225" t="str">
        <f ca="1">IF(A159="","",'CSV-ZnSiz'!B159)</f>
        <v>1,</v>
      </c>
      <c r="D159" s="225" t="str">
        <f t="shared" ca="1" si="15"/>
        <v>ON ALWAYS,</v>
      </c>
      <c r="E159" s="225" t="str">
        <f ca="1">IF(A159="","",IF('$Data1'!AH161="W/occ","Watts/Person",IF('$Data1'!AH161="W/m2","Watts/Area",IF('$Data1'!AH161="W","LightingLevel","")))&amp;",")</f>
        <v>,</v>
      </c>
      <c r="F159" s="225" t="str">
        <f ca="1">IF(A159="","",IF('$Data1'!AH161="W",'$Data1'!AG161,"")&amp;",")</f>
        <v>,</v>
      </c>
      <c r="G159" s="225" t="str">
        <f ca="1">IF(A159="","",IF('$Data1'!AH161="W/m2",'$Data1'!AG161,"")&amp;",")</f>
        <v>,</v>
      </c>
      <c r="H159" s="225" t="str">
        <f ca="1">IF(A159="","",IF('$Data1'!AH161="W/occ",'$Data1'!AG161,"")&amp;",")</f>
        <v>,</v>
      </c>
      <c r="I159" s="225" t="str">
        <f t="shared" ca="1" si="17"/>
        <v>0,</v>
      </c>
      <c r="J159" s="225" t="str">
        <f t="shared" ca="1" si="17"/>
        <v>0,</v>
      </c>
      <c r="K159" s="225" t="str">
        <f t="shared" ca="1" si="13"/>
        <v>0.8,</v>
      </c>
      <c r="L159" s="225" t="str">
        <f t="shared" ca="1" si="14"/>
        <v>0,</v>
      </c>
      <c r="M159" s="225" t="str">
        <f t="shared" ca="1" si="16"/>
        <v>Task Lights;</v>
      </c>
      <c r="N159" s="190"/>
    </row>
    <row r="160" spans="1:14" ht="15">
      <c r="A160" s="225" t="str">
        <f ca="1">IF('$Data1'!E162="","",IF('$Data1'!AJ162="","!","Lights,"))</f>
        <v>!</v>
      </c>
      <c r="B160" s="225" t="str">
        <f ca="1">IF($A160="","",IF($A160="!","NO TSK LGTS FOR",'$Data1'!E162&amp;"-TskLgt,"))</f>
        <v>NO TSK LGTS FOR</v>
      </c>
      <c r="C160" s="225" t="str">
        <f ca="1">IF(A160="","",'CSV-ZnSiz'!B160)</f>
        <v>1,</v>
      </c>
      <c r="D160" s="225" t="str">
        <f t="shared" ca="1" si="15"/>
        <v>ON ALWAYS,</v>
      </c>
      <c r="E160" s="225" t="str">
        <f ca="1">IF(A160="","",IF('$Data1'!AH162="W/occ","Watts/Person",IF('$Data1'!AH162="W/m2","Watts/Area",IF('$Data1'!AH162="W","LightingLevel","")))&amp;",")</f>
        <v>,</v>
      </c>
      <c r="F160" s="225" t="str">
        <f ca="1">IF(A160="","",IF('$Data1'!AH162="W",'$Data1'!AG162,"")&amp;",")</f>
        <v>,</v>
      </c>
      <c r="G160" s="225" t="str">
        <f ca="1">IF(A160="","",IF('$Data1'!AH162="W/m2",'$Data1'!AG162,"")&amp;",")</f>
        <v>,</v>
      </c>
      <c r="H160" s="225" t="str">
        <f ca="1">IF(A160="","",IF('$Data1'!AH162="W/occ",'$Data1'!AG162,"")&amp;",")</f>
        <v>,</v>
      </c>
      <c r="I160" s="225" t="str">
        <f t="shared" ca="1" si="17"/>
        <v>0,</v>
      </c>
      <c r="J160" s="225" t="str">
        <f t="shared" ca="1" si="17"/>
        <v>0,</v>
      </c>
      <c r="K160" s="225" t="str">
        <f t="shared" ca="1" si="13"/>
        <v>0.8,</v>
      </c>
      <c r="L160" s="225" t="str">
        <f t="shared" ca="1" si="14"/>
        <v>0,</v>
      </c>
      <c r="M160" s="225" t="str">
        <f t="shared" ca="1" si="16"/>
        <v>Task Lights;</v>
      </c>
      <c r="N160" s="190"/>
    </row>
    <row r="161" spans="1:14" ht="15">
      <c r="A161" s="225" t="str">
        <f ca="1">IF('$Data1'!E163="","",IF('$Data1'!AJ163="","!","Lights,"))</f>
        <v>!</v>
      </c>
      <c r="B161" s="225" t="str">
        <f ca="1">IF($A161="","",IF($A161="!","NO TSK LGTS FOR",'$Data1'!E163&amp;"-TskLgt,"))</f>
        <v>NO TSK LGTS FOR</v>
      </c>
      <c r="C161" s="225" t="str">
        <f ca="1">IF(A161="","",'CSV-ZnSiz'!B161)</f>
        <v>1,</v>
      </c>
      <c r="D161" s="225" t="str">
        <f t="shared" ca="1" si="15"/>
        <v>ON ALWAYS,</v>
      </c>
      <c r="E161" s="225" t="str">
        <f ca="1">IF(A161="","",IF('$Data1'!AH163="W/occ","Watts/Person",IF('$Data1'!AH163="W/m2","Watts/Area",IF('$Data1'!AH163="W","LightingLevel","")))&amp;",")</f>
        <v>,</v>
      </c>
      <c r="F161" s="225" t="str">
        <f ca="1">IF(A161="","",IF('$Data1'!AH163="W",'$Data1'!AG163,"")&amp;",")</f>
        <v>,</v>
      </c>
      <c r="G161" s="225" t="str">
        <f ca="1">IF(A161="","",IF('$Data1'!AH163="W/m2",'$Data1'!AG163,"")&amp;",")</f>
        <v>,</v>
      </c>
      <c r="H161" s="225" t="str">
        <f ca="1">IF(A161="","",IF('$Data1'!AH163="W/occ",'$Data1'!AG163,"")&amp;",")</f>
        <v>,</v>
      </c>
      <c r="I161" s="225" t="str">
        <f t="shared" ca="1" si="17"/>
        <v>0,</v>
      </c>
      <c r="J161" s="225" t="str">
        <f t="shared" ca="1" si="17"/>
        <v>0,</v>
      </c>
      <c r="K161" s="225" t="str">
        <f t="shared" ca="1" si="13"/>
        <v>0.8,</v>
      </c>
      <c r="L161" s="225" t="str">
        <f t="shared" ca="1" si="14"/>
        <v>0,</v>
      </c>
      <c r="M161" s="225" t="str">
        <f t="shared" ca="1" si="16"/>
        <v>Task Lights;</v>
      </c>
      <c r="N161" s="190"/>
    </row>
    <row r="162" spans="1:14" ht="15">
      <c r="A162" s="225" t="str">
        <f ca="1">IF('$Data1'!E164="","",IF('$Data1'!AJ164="","!","Lights,"))</f>
        <v>!</v>
      </c>
      <c r="B162" s="225" t="str">
        <f ca="1">IF($A162="","",IF($A162="!","NO TSK LGTS FOR",'$Data1'!E164&amp;"-TskLgt,"))</f>
        <v>NO TSK LGTS FOR</v>
      </c>
      <c r="C162" s="225" t="str">
        <f ca="1">IF(A162="","",'CSV-ZnSiz'!B162)</f>
        <v>1,</v>
      </c>
      <c r="D162" s="225" t="str">
        <f t="shared" ca="1" si="15"/>
        <v>ON ALWAYS,</v>
      </c>
      <c r="E162" s="225" t="str">
        <f ca="1">IF(A162="","",IF('$Data1'!AH164="W/occ","Watts/Person",IF('$Data1'!AH164="W/m2","Watts/Area",IF('$Data1'!AH164="W","LightingLevel","")))&amp;",")</f>
        <v>,</v>
      </c>
      <c r="F162" s="225" t="str">
        <f ca="1">IF(A162="","",IF('$Data1'!AH164="W",'$Data1'!AG164,"")&amp;",")</f>
        <v>,</v>
      </c>
      <c r="G162" s="225" t="str">
        <f ca="1">IF(A162="","",IF('$Data1'!AH164="W/m2",'$Data1'!AG164,"")&amp;",")</f>
        <v>,</v>
      </c>
      <c r="H162" s="225" t="str">
        <f ca="1">IF(A162="","",IF('$Data1'!AH164="W/occ",'$Data1'!AG164,"")&amp;",")</f>
        <v>,</v>
      </c>
      <c r="I162" s="225" t="str">
        <f t="shared" ca="1" si="17"/>
        <v>0,</v>
      </c>
      <c r="J162" s="225" t="str">
        <f t="shared" ca="1" si="17"/>
        <v>0,</v>
      </c>
      <c r="K162" s="225" t="str">
        <f t="shared" ca="1" si="13"/>
        <v>0.8,</v>
      </c>
      <c r="L162" s="225" t="str">
        <f t="shared" ca="1" si="14"/>
        <v>0,</v>
      </c>
      <c r="M162" s="225" t="str">
        <f t="shared" ca="1" si="16"/>
        <v>Task Lights;</v>
      </c>
      <c r="N162" s="190"/>
    </row>
    <row r="163" spans="1:14" ht="15">
      <c r="A163" s="225" t="str">
        <f ca="1">IF('$Data1'!E165="","",IF('$Data1'!AJ165="","!","Lights,"))</f>
        <v>!</v>
      </c>
      <c r="B163" s="225" t="str">
        <f ca="1">IF($A163="","",IF($A163="!","NO TSK LGTS FOR",'$Data1'!E165&amp;"-TskLgt,"))</f>
        <v>NO TSK LGTS FOR</v>
      </c>
      <c r="C163" s="225" t="str">
        <f ca="1">IF(A163="","",'CSV-ZnSiz'!B163)</f>
        <v>1,</v>
      </c>
      <c r="D163" s="225" t="str">
        <f t="shared" ca="1" si="15"/>
        <v>ON ALWAYS,</v>
      </c>
      <c r="E163" s="225" t="str">
        <f ca="1">IF(A163="","",IF('$Data1'!AH165="W/occ","Watts/Person",IF('$Data1'!AH165="W/m2","Watts/Area",IF('$Data1'!AH165="W","LightingLevel","")))&amp;",")</f>
        <v>,</v>
      </c>
      <c r="F163" s="225" t="str">
        <f ca="1">IF(A163="","",IF('$Data1'!AH165="W",'$Data1'!AG165,"")&amp;",")</f>
        <v>,</v>
      </c>
      <c r="G163" s="225" t="str">
        <f ca="1">IF(A163="","",IF('$Data1'!AH165="W/m2",'$Data1'!AG165,"")&amp;",")</f>
        <v>,</v>
      </c>
      <c r="H163" s="225" t="str">
        <f ca="1">IF(A163="","",IF('$Data1'!AH165="W/occ",'$Data1'!AG165,"")&amp;",")</f>
        <v>,</v>
      </c>
      <c r="I163" s="225" t="str">
        <f t="shared" ca="1" si="17"/>
        <v>0,</v>
      </c>
      <c r="J163" s="225" t="str">
        <f t="shared" ca="1" si="17"/>
        <v>0,</v>
      </c>
      <c r="K163" s="225" t="str">
        <f t="shared" ca="1" si="13"/>
        <v>0.8,</v>
      </c>
      <c r="L163" s="225" t="str">
        <f t="shared" ca="1" si="14"/>
        <v>0,</v>
      </c>
      <c r="M163" s="225" t="str">
        <f t="shared" ca="1" si="16"/>
        <v>Task Lights;</v>
      </c>
      <c r="N163" s="190"/>
    </row>
    <row r="164" spans="1:14" ht="15">
      <c r="A164" s="225" t="str">
        <f ca="1">IF('$Data1'!E166="","",IF('$Data1'!AJ166="","!","Lights,"))</f>
        <v>!</v>
      </c>
      <c r="B164" s="225" t="str">
        <f ca="1">IF($A164="","",IF($A164="!","NO TSK LGTS FOR",'$Data1'!E166&amp;"-TskLgt,"))</f>
        <v>NO TSK LGTS FOR</v>
      </c>
      <c r="C164" s="225" t="str">
        <f ca="1">IF(A164="","",'CSV-ZnSiz'!B164)</f>
        <v>1,</v>
      </c>
      <c r="D164" s="225" t="str">
        <f t="shared" ca="1" si="15"/>
        <v>ON ALWAYS,</v>
      </c>
      <c r="E164" s="225" t="str">
        <f ca="1">IF(A164="","",IF('$Data1'!AH166="W/occ","Watts/Person",IF('$Data1'!AH166="W/m2","Watts/Area",IF('$Data1'!AH166="W","LightingLevel","")))&amp;",")</f>
        <v>,</v>
      </c>
      <c r="F164" s="225" t="str">
        <f ca="1">IF(A164="","",IF('$Data1'!AH166="W",'$Data1'!AG166,"")&amp;",")</f>
        <v>,</v>
      </c>
      <c r="G164" s="225" t="str">
        <f ca="1">IF(A164="","",IF('$Data1'!AH166="W/m2",'$Data1'!AG166,"")&amp;",")</f>
        <v>,</v>
      </c>
      <c r="H164" s="225" t="str">
        <f ca="1">IF(A164="","",IF('$Data1'!AH166="W/occ",'$Data1'!AG166,"")&amp;",")</f>
        <v>,</v>
      </c>
      <c r="I164" s="225" t="str">
        <f t="shared" ca="1" si="17"/>
        <v>0,</v>
      </c>
      <c r="J164" s="225" t="str">
        <f t="shared" ca="1" si="17"/>
        <v>0,</v>
      </c>
      <c r="K164" s="225" t="str">
        <f t="shared" ca="1" si="13"/>
        <v>0.8,</v>
      </c>
      <c r="L164" s="225" t="str">
        <f t="shared" ca="1" si="14"/>
        <v>0,</v>
      </c>
      <c r="M164" s="225" t="str">
        <f t="shared" ca="1" si="16"/>
        <v>Task Lights;</v>
      </c>
      <c r="N164" s="190"/>
    </row>
    <row r="165" spans="1:14" ht="15">
      <c r="A165" s="225" t="str">
        <f ca="1">IF('$Data1'!E167="","",IF('$Data1'!AJ167="","!","Lights,"))</f>
        <v>!</v>
      </c>
      <c r="B165" s="225" t="str">
        <f ca="1">IF($A165="","",IF($A165="!","NO TSK LGTS FOR",'$Data1'!E167&amp;"-TskLgt,"))</f>
        <v>NO TSK LGTS FOR</v>
      </c>
      <c r="C165" s="225" t="str">
        <f ca="1">IF(A165="","",'CSV-ZnSiz'!B165)</f>
        <v>1,</v>
      </c>
      <c r="D165" s="225" t="str">
        <f t="shared" ca="1" si="15"/>
        <v>ON ALWAYS,</v>
      </c>
      <c r="E165" s="225" t="str">
        <f ca="1">IF(A165="","",IF('$Data1'!AH167="W/occ","Watts/Person",IF('$Data1'!AH167="W/m2","Watts/Area",IF('$Data1'!AH167="W","LightingLevel","")))&amp;",")</f>
        <v>,</v>
      </c>
      <c r="F165" s="225" t="str">
        <f ca="1">IF(A165="","",IF('$Data1'!AH167="W",'$Data1'!AG167,"")&amp;",")</f>
        <v>,</v>
      </c>
      <c r="G165" s="225" t="str">
        <f ca="1">IF(A165="","",IF('$Data1'!AH167="W/m2",'$Data1'!AG167,"")&amp;",")</f>
        <v>,</v>
      </c>
      <c r="H165" s="225" t="str">
        <f ca="1">IF(A165="","",IF('$Data1'!AH167="W/occ",'$Data1'!AG167,"")&amp;",")</f>
        <v>,</v>
      </c>
      <c r="I165" s="225" t="str">
        <f t="shared" ca="1" si="17"/>
        <v>0,</v>
      </c>
      <c r="J165" s="225" t="str">
        <f t="shared" ca="1" si="17"/>
        <v>0,</v>
      </c>
      <c r="K165" s="225" t="str">
        <f t="shared" ca="1" si="13"/>
        <v>0.8,</v>
      </c>
      <c r="L165" s="225" t="str">
        <f t="shared" ca="1" si="14"/>
        <v>0,</v>
      </c>
      <c r="M165" s="225" t="str">
        <f t="shared" ca="1" si="16"/>
        <v>Task Lights;</v>
      </c>
      <c r="N165" s="190"/>
    </row>
    <row r="166" spans="1:14" ht="15">
      <c r="A166" s="225" t="str">
        <f ca="1">IF('$Data1'!E168="","",IF('$Data1'!AJ168="","!","Lights,"))</f>
        <v>!</v>
      </c>
      <c r="B166" s="225" t="str">
        <f ca="1">IF($A166="","",IF($A166="!","NO TSK LGTS FOR",'$Data1'!E168&amp;"-TskLgt,"))</f>
        <v>NO TSK LGTS FOR</v>
      </c>
      <c r="C166" s="225" t="str">
        <f ca="1">IF(A166="","",'CSV-ZnSiz'!B166)</f>
        <v>1,</v>
      </c>
      <c r="D166" s="225" t="str">
        <f t="shared" ca="1" si="15"/>
        <v>ON ALWAYS,</v>
      </c>
      <c r="E166" s="225" t="str">
        <f ca="1">IF(A166="","",IF('$Data1'!AH168="W/occ","Watts/Person",IF('$Data1'!AH168="W/m2","Watts/Area",IF('$Data1'!AH168="W","LightingLevel","")))&amp;",")</f>
        <v>,</v>
      </c>
      <c r="F166" s="225" t="str">
        <f ca="1">IF(A166="","",IF('$Data1'!AH168="W",'$Data1'!AG168,"")&amp;",")</f>
        <v>,</v>
      </c>
      <c r="G166" s="225" t="str">
        <f ca="1">IF(A166="","",IF('$Data1'!AH168="W/m2",'$Data1'!AG168,"")&amp;",")</f>
        <v>,</v>
      </c>
      <c r="H166" s="225" t="str">
        <f ca="1">IF(A166="","",IF('$Data1'!AH168="W/occ",'$Data1'!AG168,"")&amp;",")</f>
        <v>,</v>
      </c>
      <c r="I166" s="225" t="str">
        <f t="shared" ca="1" si="17"/>
        <v>0,</v>
      </c>
      <c r="J166" s="225" t="str">
        <f t="shared" ca="1" si="17"/>
        <v>0,</v>
      </c>
      <c r="K166" s="225" t="str">
        <f t="shared" ca="1" si="13"/>
        <v>0.8,</v>
      </c>
      <c r="L166" s="225" t="str">
        <f t="shared" ca="1" si="14"/>
        <v>0,</v>
      </c>
      <c r="M166" s="225" t="str">
        <f t="shared" ca="1" si="16"/>
        <v>Task Lights;</v>
      </c>
      <c r="N166" s="190"/>
    </row>
    <row r="167" spans="1:14" ht="15">
      <c r="A167" s="225" t="str">
        <f ca="1">IF('$Data1'!E169="","",IF('$Data1'!AJ169="","!","Lights,"))</f>
        <v>!</v>
      </c>
      <c r="B167" s="225" t="str">
        <f ca="1">IF($A167="","",IF($A167="!","NO TSK LGTS FOR",'$Data1'!E169&amp;"-TskLgt,"))</f>
        <v>NO TSK LGTS FOR</v>
      </c>
      <c r="C167" s="225" t="str">
        <f ca="1">IF(A167="","",'CSV-ZnSiz'!B167)</f>
        <v>1,</v>
      </c>
      <c r="D167" s="225" t="str">
        <f t="shared" ca="1" si="15"/>
        <v>ON ALWAYS,</v>
      </c>
      <c r="E167" s="225" t="str">
        <f ca="1">IF(A167="","",IF('$Data1'!AH169="W/occ","Watts/Person",IF('$Data1'!AH169="W/m2","Watts/Area",IF('$Data1'!AH169="W","LightingLevel","")))&amp;",")</f>
        <v>,</v>
      </c>
      <c r="F167" s="225" t="str">
        <f ca="1">IF(A167="","",IF('$Data1'!AH169="W",'$Data1'!AG169,"")&amp;",")</f>
        <v>,</v>
      </c>
      <c r="G167" s="225" t="str">
        <f ca="1">IF(A167="","",IF('$Data1'!AH169="W/m2",'$Data1'!AG169,"")&amp;",")</f>
        <v>,</v>
      </c>
      <c r="H167" s="225" t="str">
        <f ca="1">IF(A167="","",IF('$Data1'!AH169="W/occ",'$Data1'!AG169,"")&amp;",")</f>
        <v>,</v>
      </c>
      <c r="I167" s="225" t="str">
        <f t="shared" ca="1" si="17"/>
        <v>0,</v>
      </c>
      <c r="J167" s="225" t="str">
        <f t="shared" ca="1" si="17"/>
        <v>0,</v>
      </c>
      <c r="K167" s="225" t="str">
        <f t="shared" ca="1" si="13"/>
        <v>0.8,</v>
      </c>
      <c r="L167" s="225" t="str">
        <f t="shared" ca="1" si="14"/>
        <v>0,</v>
      </c>
      <c r="M167" s="225" t="str">
        <f t="shared" ca="1" si="16"/>
        <v>Task Lights;</v>
      </c>
      <c r="N167" s="190"/>
    </row>
    <row r="168" spans="1:14" ht="15">
      <c r="A168" s="225" t="str">
        <f ca="1">IF('$Data1'!E170="","",IF('$Data1'!AJ170="","!","Lights,"))</f>
        <v>!</v>
      </c>
      <c r="B168" s="225" t="str">
        <f ca="1">IF($A168="","",IF($A168="!","NO TSK LGTS FOR",'$Data1'!E170&amp;"-TskLgt,"))</f>
        <v>NO TSK LGTS FOR</v>
      </c>
      <c r="C168" s="225" t="str">
        <f ca="1">IF(A168="","",'CSV-ZnSiz'!B168)</f>
        <v>1,</v>
      </c>
      <c r="D168" s="225" t="str">
        <f t="shared" ca="1" si="15"/>
        <v>ON ALWAYS,</v>
      </c>
      <c r="E168" s="225" t="str">
        <f ca="1">IF(A168="","",IF('$Data1'!AH170="W/occ","Watts/Person",IF('$Data1'!AH170="W/m2","Watts/Area",IF('$Data1'!AH170="W","LightingLevel","")))&amp;",")</f>
        <v>,</v>
      </c>
      <c r="F168" s="225" t="str">
        <f ca="1">IF(A168="","",IF('$Data1'!AH170="W",'$Data1'!AG170,"")&amp;",")</f>
        <v>,</v>
      </c>
      <c r="G168" s="225" t="str">
        <f ca="1">IF(A168="","",IF('$Data1'!AH170="W/m2",'$Data1'!AG170,"")&amp;",")</f>
        <v>,</v>
      </c>
      <c r="H168" s="225" t="str">
        <f ca="1">IF(A168="","",IF('$Data1'!AH170="W/occ",'$Data1'!AG170,"")&amp;",")</f>
        <v>,</v>
      </c>
      <c r="I168" s="225" t="str">
        <f t="shared" ca="1" si="17"/>
        <v>0,</v>
      </c>
      <c r="J168" s="225" t="str">
        <f t="shared" ca="1" si="17"/>
        <v>0,</v>
      </c>
      <c r="K168" s="225" t="str">
        <f t="shared" ca="1" si="13"/>
        <v>0.8,</v>
      </c>
      <c r="L168" s="225" t="str">
        <f t="shared" ca="1" si="14"/>
        <v>0,</v>
      </c>
      <c r="M168" s="225" t="str">
        <f t="shared" ca="1" si="16"/>
        <v>Task Lights;</v>
      </c>
      <c r="N168" s="190"/>
    </row>
    <row r="169" spans="1:14" ht="15">
      <c r="A169" s="225" t="str">
        <f ca="1">IF('$Data1'!E171="","",IF('$Data1'!AJ171="","!","Lights,"))</f>
        <v>!</v>
      </c>
      <c r="B169" s="225" t="str">
        <f ca="1">IF($A169="","",IF($A169="!","NO TSK LGTS FOR",'$Data1'!E171&amp;"-TskLgt,"))</f>
        <v>NO TSK LGTS FOR</v>
      </c>
      <c r="C169" s="225" t="str">
        <f ca="1">IF(A169="","",'CSV-ZnSiz'!B169)</f>
        <v>1,</v>
      </c>
      <c r="D169" s="225" t="str">
        <f t="shared" ca="1" si="15"/>
        <v>ON ALWAYS,</v>
      </c>
      <c r="E169" s="225" t="str">
        <f ca="1">IF(A169="","",IF('$Data1'!AH171="W/occ","Watts/Person",IF('$Data1'!AH171="W/m2","Watts/Area",IF('$Data1'!AH171="W","LightingLevel","")))&amp;",")</f>
        <v>,</v>
      </c>
      <c r="F169" s="225" t="str">
        <f ca="1">IF(A169="","",IF('$Data1'!AH171="W",'$Data1'!AG171,"")&amp;",")</f>
        <v>,</v>
      </c>
      <c r="G169" s="225" t="str">
        <f ca="1">IF(A169="","",IF('$Data1'!AH171="W/m2",'$Data1'!AG171,"")&amp;",")</f>
        <v>,</v>
      </c>
      <c r="H169" s="225" t="str">
        <f ca="1">IF(A169="","",IF('$Data1'!AH171="W/occ",'$Data1'!AG171,"")&amp;",")</f>
        <v>,</v>
      </c>
      <c r="I169" s="225" t="str">
        <f t="shared" ca="1" si="17"/>
        <v>0,</v>
      </c>
      <c r="J169" s="225" t="str">
        <f t="shared" ca="1" si="17"/>
        <v>0,</v>
      </c>
      <c r="K169" s="225" t="str">
        <f t="shared" ca="1" si="13"/>
        <v>0.8,</v>
      </c>
      <c r="L169" s="225" t="str">
        <f t="shared" ca="1" si="14"/>
        <v>0,</v>
      </c>
      <c r="M169" s="225" t="str">
        <f t="shared" ca="1" si="16"/>
        <v>Task Lights;</v>
      </c>
      <c r="N169" s="190"/>
    </row>
    <row r="170" spans="1:14" ht="15">
      <c r="A170" s="225" t="str">
        <f ca="1">IF('$Data1'!E172="","",IF('$Data1'!AJ172="","!","Lights,"))</f>
        <v>!</v>
      </c>
      <c r="B170" s="225" t="str">
        <f ca="1">IF($A170="","",IF($A170="!","NO TSK LGTS FOR",'$Data1'!E172&amp;"-TskLgt,"))</f>
        <v>NO TSK LGTS FOR</v>
      </c>
      <c r="C170" s="225" t="str">
        <f ca="1">IF(A170="","",'CSV-ZnSiz'!B170)</f>
        <v>1,</v>
      </c>
      <c r="D170" s="225" t="str">
        <f t="shared" ca="1" si="15"/>
        <v>ON ALWAYS,</v>
      </c>
      <c r="E170" s="225" t="str">
        <f ca="1">IF(A170="","",IF('$Data1'!AH172="W/occ","Watts/Person",IF('$Data1'!AH172="W/m2","Watts/Area",IF('$Data1'!AH172="W","LightingLevel","")))&amp;",")</f>
        <v>,</v>
      </c>
      <c r="F170" s="225" t="str">
        <f ca="1">IF(A170="","",IF('$Data1'!AH172="W",'$Data1'!AG172,"")&amp;",")</f>
        <v>,</v>
      </c>
      <c r="G170" s="225" t="str">
        <f ca="1">IF(A170="","",IF('$Data1'!AH172="W/m2",'$Data1'!AG172,"")&amp;",")</f>
        <v>,</v>
      </c>
      <c r="H170" s="225" t="str">
        <f ca="1">IF(A170="","",IF('$Data1'!AH172="W/occ",'$Data1'!AG172,"")&amp;",")</f>
        <v>,</v>
      </c>
      <c r="I170" s="225" t="str">
        <f t="shared" ca="1" si="17"/>
        <v>0,</v>
      </c>
      <c r="J170" s="225" t="str">
        <f t="shared" ca="1" si="17"/>
        <v>0,</v>
      </c>
      <c r="K170" s="225" t="str">
        <f t="shared" ca="1" si="13"/>
        <v>0.8,</v>
      </c>
      <c r="L170" s="225" t="str">
        <f t="shared" ca="1" si="14"/>
        <v>0,</v>
      </c>
      <c r="M170" s="225" t="str">
        <f t="shared" ca="1" si="16"/>
        <v>Task Lights;</v>
      </c>
      <c r="N170" s="190"/>
    </row>
    <row r="171" spans="1:14" ht="15">
      <c r="A171" s="225" t="str">
        <f ca="1">IF('$Data1'!E173="","",IF('$Data1'!AJ173="","!","Lights,"))</f>
        <v>!</v>
      </c>
      <c r="B171" s="225" t="str">
        <f ca="1">IF($A171="","",IF($A171="!","NO TSK LGTS FOR",'$Data1'!E173&amp;"-TskLgt,"))</f>
        <v>NO TSK LGTS FOR</v>
      </c>
      <c r="C171" s="225" t="str">
        <f ca="1">IF(A171="","",'CSV-ZnSiz'!B171)</f>
        <v>1,</v>
      </c>
      <c r="D171" s="225" t="str">
        <f t="shared" ca="1" si="15"/>
        <v>ON ALWAYS,</v>
      </c>
      <c r="E171" s="225" t="str">
        <f ca="1">IF(A171="","",IF('$Data1'!AH173="W/occ","Watts/Person",IF('$Data1'!AH173="W/m2","Watts/Area",IF('$Data1'!AH173="W","LightingLevel","")))&amp;",")</f>
        <v>,</v>
      </c>
      <c r="F171" s="225" t="str">
        <f ca="1">IF(A171="","",IF('$Data1'!AH173="W",'$Data1'!AG173,"")&amp;",")</f>
        <v>,</v>
      </c>
      <c r="G171" s="225" t="str">
        <f ca="1">IF(A171="","",IF('$Data1'!AH173="W/m2",'$Data1'!AG173,"")&amp;",")</f>
        <v>,</v>
      </c>
      <c r="H171" s="225" t="str">
        <f ca="1">IF(A171="","",IF('$Data1'!AH173="W/occ",'$Data1'!AG173,"")&amp;",")</f>
        <v>,</v>
      </c>
      <c r="I171" s="225" t="str">
        <f t="shared" ca="1" si="17"/>
        <v>0,</v>
      </c>
      <c r="J171" s="225" t="str">
        <f t="shared" ca="1" si="17"/>
        <v>0,</v>
      </c>
      <c r="K171" s="225" t="str">
        <f t="shared" ca="1" si="13"/>
        <v>0.8,</v>
      </c>
      <c r="L171" s="225" t="str">
        <f t="shared" ca="1" si="14"/>
        <v>0,</v>
      </c>
      <c r="M171" s="225" t="str">
        <f t="shared" ca="1" si="16"/>
        <v>Task Lights;</v>
      </c>
      <c r="N171" s="190"/>
    </row>
    <row r="172" spans="1:14" ht="15">
      <c r="A172" s="225" t="str">
        <f ca="1">IF('$Data1'!E174="","",IF('$Data1'!AJ174="","!","Lights,"))</f>
        <v>!</v>
      </c>
      <c r="B172" s="225" t="str">
        <f ca="1">IF($A172="","",IF($A172="!","NO TSK LGTS FOR",'$Data1'!E174&amp;"-TskLgt,"))</f>
        <v>NO TSK LGTS FOR</v>
      </c>
      <c r="C172" s="225" t="str">
        <f ca="1">IF(A172="","",'CSV-ZnSiz'!B172)</f>
        <v>1,</v>
      </c>
      <c r="D172" s="225" t="str">
        <f t="shared" ca="1" si="15"/>
        <v>ON ALWAYS,</v>
      </c>
      <c r="E172" s="225" t="str">
        <f ca="1">IF(A172="","",IF('$Data1'!AH174="W/occ","Watts/Person",IF('$Data1'!AH174="W/m2","Watts/Area",IF('$Data1'!AH174="W","LightingLevel","")))&amp;",")</f>
        <v>,</v>
      </c>
      <c r="F172" s="225" t="str">
        <f ca="1">IF(A172="","",IF('$Data1'!AH174="W",'$Data1'!AG174,"")&amp;",")</f>
        <v>,</v>
      </c>
      <c r="G172" s="225" t="str">
        <f ca="1">IF(A172="","",IF('$Data1'!AH174="W/m2",'$Data1'!AG174,"")&amp;",")</f>
        <v>,</v>
      </c>
      <c r="H172" s="225" t="str">
        <f ca="1">IF(A172="","",IF('$Data1'!AH174="W/occ",'$Data1'!AG174,"")&amp;",")</f>
        <v>,</v>
      </c>
      <c r="I172" s="225" t="str">
        <f t="shared" ca="1" si="17"/>
        <v>0,</v>
      </c>
      <c r="J172" s="225" t="str">
        <f t="shared" ca="1" si="17"/>
        <v>0,</v>
      </c>
      <c r="K172" s="225" t="str">
        <f t="shared" ca="1" si="13"/>
        <v>0.8,</v>
      </c>
      <c r="L172" s="225" t="str">
        <f t="shared" ca="1" si="14"/>
        <v>0,</v>
      </c>
      <c r="M172" s="225" t="str">
        <f t="shared" ca="1" si="16"/>
        <v>Task Lights;</v>
      </c>
      <c r="N172" s="190"/>
    </row>
    <row r="173" spans="1:14" ht="15">
      <c r="A173" s="225" t="str">
        <f ca="1">IF('$Data1'!E175="","",IF('$Data1'!AJ175="","!","Lights,"))</f>
        <v>!</v>
      </c>
      <c r="B173" s="225" t="str">
        <f ca="1">IF($A173="","",IF($A173="!","NO TSK LGTS FOR",'$Data1'!E175&amp;"-TskLgt,"))</f>
        <v>NO TSK LGTS FOR</v>
      </c>
      <c r="C173" s="225" t="str">
        <f ca="1">IF(A173="","",'CSV-ZnSiz'!B173)</f>
        <v>1,</v>
      </c>
      <c r="D173" s="225" t="str">
        <f t="shared" ca="1" si="15"/>
        <v>ON ALWAYS,</v>
      </c>
      <c r="E173" s="225" t="str">
        <f ca="1">IF(A173="","",IF('$Data1'!AH175="W/occ","Watts/Person",IF('$Data1'!AH175="W/m2","Watts/Area",IF('$Data1'!AH175="W","LightingLevel","")))&amp;",")</f>
        <v>,</v>
      </c>
      <c r="F173" s="225" t="str">
        <f ca="1">IF(A173="","",IF('$Data1'!AH175="W",'$Data1'!AG175,"")&amp;",")</f>
        <v>,</v>
      </c>
      <c r="G173" s="225" t="str">
        <f ca="1">IF(A173="","",IF('$Data1'!AH175="W/m2",'$Data1'!AG175,"")&amp;",")</f>
        <v>,</v>
      </c>
      <c r="H173" s="225" t="str">
        <f ca="1">IF(A173="","",IF('$Data1'!AH175="W/occ",'$Data1'!AG175,"")&amp;",")</f>
        <v>,</v>
      </c>
      <c r="I173" s="225" t="str">
        <f t="shared" ca="1" si="17"/>
        <v>0,</v>
      </c>
      <c r="J173" s="225" t="str">
        <f t="shared" ca="1" si="17"/>
        <v>0,</v>
      </c>
      <c r="K173" s="225" t="str">
        <f t="shared" ca="1" si="13"/>
        <v>0.8,</v>
      </c>
      <c r="L173" s="225" t="str">
        <f t="shared" ca="1" si="14"/>
        <v>0,</v>
      </c>
      <c r="M173" s="225" t="str">
        <f t="shared" ca="1" si="16"/>
        <v>Task Lights;</v>
      </c>
      <c r="N173" s="190"/>
    </row>
    <row r="174" spans="1:14" ht="15">
      <c r="A174" s="225" t="str">
        <f ca="1">IF('$Data1'!E176="","",IF('$Data1'!AJ176="","!","Lights,"))</f>
        <v>!</v>
      </c>
      <c r="B174" s="225" t="str">
        <f ca="1">IF($A174="","",IF($A174="!","NO TSK LGTS FOR",'$Data1'!E176&amp;"-TskLgt,"))</f>
        <v>NO TSK LGTS FOR</v>
      </c>
      <c r="C174" s="225" t="str">
        <f ca="1">IF(A174="","",'CSV-ZnSiz'!B174)</f>
        <v>1,</v>
      </c>
      <c r="D174" s="225" t="str">
        <f t="shared" ca="1" si="15"/>
        <v>ON ALWAYS,</v>
      </c>
      <c r="E174" s="225" t="str">
        <f ca="1">IF(A174="","",IF('$Data1'!AH176="W/occ","Watts/Person",IF('$Data1'!AH176="W/m2","Watts/Area",IF('$Data1'!AH176="W","LightingLevel","")))&amp;",")</f>
        <v>,</v>
      </c>
      <c r="F174" s="225" t="str">
        <f ca="1">IF(A174="","",IF('$Data1'!AH176="W",'$Data1'!AG176,"")&amp;",")</f>
        <v>,</v>
      </c>
      <c r="G174" s="225" t="str">
        <f ca="1">IF(A174="","",IF('$Data1'!AH176="W/m2",'$Data1'!AG176,"")&amp;",")</f>
        <v>,</v>
      </c>
      <c r="H174" s="225" t="str">
        <f ca="1">IF(A174="","",IF('$Data1'!AH176="W/occ",'$Data1'!AG176,"")&amp;",")</f>
        <v>,</v>
      </c>
      <c r="I174" s="225" t="str">
        <f t="shared" ca="1" si="17"/>
        <v>0,</v>
      </c>
      <c r="J174" s="225" t="str">
        <f t="shared" ca="1" si="17"/>
        <v>0,</v>
      </c>
      <c r="K174" s="225" t="str">
        <f t="shared" ca="1" si="13"/>
        <v>0.8,</v>
      </c>
      <c r="L174" s="225" t="str">
        <f t="shared" ca="1" si="14"/>
        <v>0,</v>
      </c>
      <c r="M174" s="225" t="str">
        <f t="shared" ca="1" si="16"/>
        <v>Task Lights;</v>
      </c>
      <c r="N174" s="190"/>
    </row>
    <row r="175" spans="1:14" ht="15">
      <c r="A175" s="225" t="str">
        <f ca="1">IF('$Data1'!E177="","",IF('$Data1'!AJ177="","!","Lights,"))</f>
        <v>!</v>
      </c>
      <c r="B175" s="225" t="str">
        <f ca="1">IF($A175="","",IF($A175="!","NO TSK LGTS FOR",'$Data1'!E177&amp;"-TskLgt,"))</f>
        <v>NO TSK LGTS FOR</v>
      </c>
      <c r="C175" s="225" t="str">
        <f ca="1">IF(A175="","",'CSV-ZnSiz'!B175)</f>
        <v>1,</v>
      </c>
      <c r="D175" s="225" t="str">
        <f t="shared" ca="1" si="15"/>
        <v>ON ALWAYS,</v>
      </c>
      <c r="E175" s="225" t="str">
        <f ca="1">IF(A175="","",IF('$Data1'!AH177="W/occ","Watts/Person",IF('$Data1'!AH177="W/m2","Watts/Area",IF('$Data1'!AH177="W","LightingLevel","")))&amp;",")</f>
        <v>,</v>
      </c>
      <c r="F175" s="225" t="str">
        <f ca="1">IF(A175="","",IF('$Data1'!AH177="W",'$Data1'!AG177,"")&amp;",")</f>
        <v>,</v>
      </c>
      <c r="G175" s="225" t="str">
        <f ca="1">IF(A175="","",IF('$Data1'!AH177="W/m2",'$Data1'!AG177,"")&amp;",")</f>
        <v>,</v>
      </c>
      <c r="H175" s="225" t="str">
        <f ca="1">IF(A175="","",IF('$Data1'!AH177="W/occ",'$Data1'!AG177,"")&amp;",")</f>
        <v>,</v>
      </c>
      <c r="I175" s="225" t="str">
        <f t="shared" ca="1" si="17"/>
        <v>0,</v>
      </c>
      <c r="J175" s="225" t="str">
        <f t="shared" ca="1" si="17"/>
        <v>0,</v>
      </c>
      <c r="K175" s="225" t="str">
        <f t="shared" ca="1" si="13"/>
        <v>0.8,</v>
      </c>
      <c r="L175" s="225" t="str">
        <f t="shared" ca="1" si="14"/>
        <v>0,</v>
      </c>
      <c r="M175" s="225" t="str">
        <f t="shared" ca="1" si="16"/>
        <v>Task Lights;</v>
      </c>
      <c r="N175" s="190"/>
    </row>
    <row r="176" spans="1:14" ht="15">
      <c r="A176" s="225" t="str">
        <f ca="1">IF('$Data1'!E178="","",IF('$Data1'!AJ178="","!","Lights,"))</f>
        <v>!</v>
      </c>
      <c r="B176" s="225" t="str">
        <f ca="1">IF($A176="","",IF($A176="!","NO TSK LGTS FOR",'$Data1'!E178&amp;"-TskLgt,"))</f>
        <v>NO TSK LGTS FOR</v>
      </c>
      <c r="C176" s="225" t="str">
        <f ca="1">IF(A176="","",'CSV-ZnSiz'!B176)</f>
        <v>1,</v>
      </c>
      <c r="D176" s="225" t="str">
        <f t="shared" ca="1" si="15"/>
        <v>ON ALWAYS,</v>
      </c>
      <c r="E176" s="225" t="str">
        <f ca="1">IF(A176="","",IF('$Data1'!AH178="W/occ","Watts/Person",IF('$Data1'!AH178="W/m2","Watts/Area",IF('$Data1'!AH178="W","LightingLevel","")))&amp;",")</f>
        <v>,</v>
      </c>
      <c r="F176" s="225" t="str">
        <f ca="1">IF(A176="","",IF('$Data1'!AH178="W",'$Data1'!AG178,"")&amp;",")</f>
        <v>,</v>
      </c>
      <c r="G176" s="225" t="str">
        <f ca="1">IF(A176="","",IF('$Data1'!AH178="W/m2",'$Data1'!AG178,"")&amp;",")</f>
        <v>,</v>
      </c>
      <c r="H176" s="225" t="str">
        <f ca="1">IF(A176="","",IF('$Data1'!AH178="W/occ",'$Data1'!AG178,"")&amp;",")</f>
        <v>,</v>
      </c>
      <c r="I176" s="225" t="str">
        <f t="shared" ca="1" si="17"/>
        <v>0,</v>
      </c>
      <c r="J176" s="225" t="str">
        <f t="shared" ca="1" si="17"/>
        <v>0,</v>
      </c>
      <c r="K176" s="225" t="str">
        <f t="shared" ca="1" si="13"/>
        <v>0.8,</v>
      </c>
      <c r="L176" s="225" t="str">
        <f t="shared" ca="1" si="14"/>
        <v>0,</v>
      </c>
      <c r="M176" s="225" t="str">
        <f t="shared" ca="1" si="16"/>
        <v>Task Lights;</v>
      </c>
      <c r="N176" s="190"/>
    </row>
    <row r="177" spans="1:14" ht="15">
      <c r="A177" s="225" t="str">
        <f ca="1">IF('$Data1'!E179="","",IF('$Data1'!AJ179="","!","Lights,"))</f>
        <v>!</v>
      </c>
      <c r="B177" s="225" t="str">
        <f ca="1">IF($A177="","",IF($A177="!","NO TSK LGTS FOR",'$Data1'!E179&amp;"-TskLgt,"))</f>
        <v>NO TSK LGTS FOR</v>
      </c>
      <c r="C177" s="225" t="str">
        <f ca="1">IF(A177="","",'CSV-ZnSiz'!B177)</f>
        <v>1,</v>
      </c>
      <c r="D177" s="225" t="str">
        <f t="shared" ca="1" si="15"/>
        <v>ON ALWAYS,</v>
      </c>
      <c r="E177" s="225" t="str">
        <f ca="1">IF(A177="","",IF('$Data1'!AH179="W/occ","Watts/Person",IF('$Data1'!AH179="W/m2","Watts/Area",IF('$Data1'!AH179="W","LightingLevel","")))&amp;",")</f>
        <v>,</v>
      </c>
      <c r="F177" s="225" t="str">
        <f ca="1">IF(A177="","",IF('$Data1'!AH179="W",'$Data1'!AG179,"")&amp;",")</f>
        <v>,</v>
      </c>
      <c r="G177" s="225" t="str">
        <f ca="1">IF(A177="","",IF('$Data1'!AH179="W/m2",'$Data1'!AG179,"")&amp;",")</f>
        <v>,</v>
      </c>
      <c r="H177" s="225" t="str">
        <f ca="1">IF(A177="","",IF('$Data1'!AH179="W/occ",'$Data1'!AG179,"")&amp;",")</f>
        <v>,</v>
      </c>
      <c r="I177" s="225" t="str">
        <f t="shared" ca="1" si="17"/>
        <v>0,</v>
      </c>
      <c r="J177" s="225" t="str">
        <f t="shared" ca="1" si="17"/>
        <v>0,</v>
      </c>
      <c r="K177" s="225" t="str">
        <f t="shared" ca="1" si="13"/>
        <v>0.8,</v>
      </c>
      <c r="L177" s="225" t="str">
        <f t="shared" ca="1" si="14"/>
        <v>0,</v>
      </c>
      <c r="M177" s="225" t="str">
        <f t="shared" ca="1" si="16"/>
        <v>Task Lights;</v>
      </c>
      <c r="N177" s="190"/>
    </row>
    <row r="178" spans="1:14" ht="15">
      <c r="A178" s="225" t="str">
        <f ca="1">IF('$Data1'!E180="","",IF('$Data1'!AJ180="","!","Lights,"))</f>
        <v>!</v>
      </c>
      <c r="B178" s="225" t="str">
        <f ca="1">IF($A178="","",IF($A178="!","NO TSK LGTS FOR",'$Data1'!E180&amp;"-TskLgt,"))</f>
        <v>NO TSK LGTS FOR</v>
      </c>
      <c r="C178" s="225" t="str">
        <f ca="1">IF(A178="","",'CSV-ZnSiz'!B178)</f>
        <v>1,</v>
      </c>
      <c r="D178" s="225" t="str">
        <f t="shared" ca="1" si="15"/>
        <v>ON ALWAYS,</v>
      </c>
      <c r="E178" s="225" t="str">
        <f ca="1">IF(A178="","",IF('$Data1'!AH180="W/occ","Watts/Person",IF('$Data1'!AH180="W/m2","Watts/Area",IF('$Data1'!AH180="W","LightingLevel","")))&amp;",")</f>
        <v>,</v>
      </c>
      <c r="F178" s="225" t="str">
        <f ca="1">IF(A178="","",IF('$Data1'!AH180="W",'$Data1'!AG180,"")&amp;",")</f>
        <v>,</v>
      </c>
      <c r="G178" s="225" t="str">
        <f ca="1">IF(A178="","",IF('$Data1'!AH180="W/m2",'$Data1'!AG180,"")&amp;",")</f>
        <v>,</v>
      </c>
      <c r="H178" s="225" t="str">
        <f ca="1">IF(A178="","",IF('$Data1'!AH180="W/occ",'$Data1'!AG180,"")&amp;",")</f>
        <v>,</v>
      </c>
      <c r="I178" s="225" t="str">
        <f t="shared" ca="1" si="17"/>
        <v>0,</v>
      </c>
      <c r="J178" s="225" t="str">
        <f t="shared" ca="1" si="17"/>
        <v>0,</v>
      </c>
      <c r="K178" s="225" t="str">
        <f t="shared" ca="1" si="13"/>
        <v>0.8,</v>
      </c>
      <c r="L178" s="225" t="str">
        <f t="shared" ca="1" si="14"/>
        <v>0,</v>
      </c>
      <c r="M178" s="225" t="str">
        <f t="shared" ca="1" si="16"/>
        <v>Task Lights;</v>
      </c>
      <c r="N178" s="190"/>
    </row>
    <row r="179" spans="1:14" ht="15">
      <c r="A179" s="225" t="str">
        <f ca="1">IF('$Data1'!E181="","",IF('$Data1'!AJ181="","!","Lights,"))</f>
        <v>!</v>
      </c>
      <c r="B179" s="225" t="str">
        <f ca="1">IF($A179="","",IF($A179="!","NO TSK LGTS FOR",'$Data1'!E181&amp;"-TskLgt,"))</f>
        <v>NO TSK LGTS FOR</v>
      </c>
      <c r="C179" s="225" t="str">
        <f ca="1">IF(A179="","",'CSV-ZnSiz'!B179)</f>
        <v>1,</v>
      </c>
      <c r="D179" s="225" t="str">
        <f t="shared" ca="1" si="15"/>
        <v>ON ALWAYS,</v>
      </c>
      <c r="E179" s="225" t="str">
        <f ca="1">IF(A179="","",IF('$Data1'!AH181="W/occ","Watts/Person",IF('$Data1'!AH181="W/m2","Watts/Area",IF('$Data1'!AH181="W","LightingLevel","")))&amp;",")</f>
        <v>,</v>
      </c>
      <c r="F179" s="225" t="str">
        <f ca="1">IF(A179="","",IF('$Data1'!AH181="W",'$Data1'!AG181,"")&amp;",")</f>
        <v>,</v>
      </c>
      <c r="G179" s="225" t="str">
        <f ca="1">IF(A179="","",IF('$Data1'!AH181="W/m2",'$Data1'!AG181,"")&amp;",")</f>
        <v>,</v>
      </c>
      <c r="H179" s="225" t="str">
        <f ca="1">IF(A179="","",IF('$Data1'!AH181="W/occ",'$Data1'!AG181,"")&amp;",")</f>
        <v>,</v>
      </c>
      <c r="I179" s="225" t="str">
        <f t="shared" ca="1" si="17"/>
        <v>0,</v>
      </c>
      <c r="J179" s="225" t="str">
        <f t="shared" ca="1" si="17"/>
        <v>0,</v>
      </c>
      <c r="K179" s="225" t="str">
        <f t="shared" ca="1" si="13"/>
        <v>0.8,</v>
      </c>
      <c r="L179" s="225" t="str">
        <f t="shared" ca="1" si="14"/>
        <v>0,</v>
      </c>
      <c r="M179" s="225" t="str">
        <f t="shared" ca="1" si="16"/>
        <v>Task Lights;</v>
      </c>
      <c r="N179" s="190"/>
    </row>
    <row r="180" spans="1:14" ht="15">
      <c r="A180" s="225" t="str">
        <f ca="1">IF('$Data1'!E182="","",IF('$Data1'!AJ182="","!","Lights,"))</f>
        <v>!</v>
      </c>
      <c r="B180" s="225" t="str">
        <f ca="1">IF($A180="","",IF($A180="!","NO TSK LGTS FOR",'$Data1'!E182&amp;"-TskLgt,"))</f>
        <v>NO TSK LGTS FOR</v>
      </c>
      <c r="C180" s="225" t="str">
        <f ca="1">IF(A180="","",'CSV-ZnSiz'!B180)</f>
        <v>1,</v>
      </c>
      <c r="D180" s="225" t="str">
        <f t="shared" ca="1" si="15"/>
        <v>ON ALWAYS,</v>
      </c>
      <c r="E180" s="225" t="str">
        <f ca="1">IF(A180="","",IF('$Data1'!AH182="W/occ","Watts/Person",IF('$Data1'!AH182="W/m2","Watts/Area",IF('$Data1'!AH182="W","LightingLevel","")))&amp;",")</f>
        <v>,</v>
      </c>
      <c r="F180" s="225" t="str">
        <f ca="1">IF(A180="","",IF('$Data1'!AH182="W",'$Data1'!AG182,"")&amp;",")</f>
        <v>,</v>
      </c>
      <c r="G180" s="225" t="str">
        <f ca="1">IF(A180="","",IF('$Data1'!AH182="W/m2",'$Data1'!AG182,"")&amp;",")</f>
        <v>,</v>
      </c>
      <c r="H180" s="225" t="str">
        <f ca="1">IF(A180="","",IF('$Data1'!AH182="W/occ",'$Data1'!AG182,"")&amp;",")</f>
        <v>,</v>
      </c>
      <c r="I180" s="225" t="str">
        <f t="shared" ca="1" si="17"/>
        <v>0,</v>
      </c>
      <c r="J180" s="225" t="str">
        <f t="shared" ca="1" si="17"/>
        <v>0,</v>
      </c>
      <c r="K180" s="225" t="str">
        <f t="shared" ca="1" si="13"/>
        <v>0.8,</v>
      </c>
      <c r="L180" s="225" t="str">
        <f t="shared" ca="1" si="14"/>
        <v>0,</v>
      </c>
      <c r="M180" s="225" t="str">
        <f t="shared" ca="1" si="16"/>
        <v>Task Lights;</v>
      </c>
      <c r="N180" s="190"/>
    </row>
    <row r="181" spans="1:14" ht="15">
      <c r="A181" s="225" t="str">
        <f ca="1">IF('$Data1'!E183="","",IF('$Data1'!AJ183="","!","Lights,"))</f>
        <v>!</v>
      </c>
      <c r="B181" s="225" t="str">
        <f ca="1">IF($A181="","",IF($A181="!","NO TSK LGTS FOR",'$Data1'!E183&amp;"-TskLgt,"))</f>
        <v>NO TSK LGTS FOR</v>
      </c>
      <c r="C181" s="225" t="str">
        <f ca="1">IF(A181="","",'CSV-ZnSiz'!B181)</f>
        <v>1,</v>
      </c>
      <c r="D181" s="225" t="str">
        <f t="shared" ca="1" si="15"/>
        <v>ON ALWAYS,</v>
      </c>
      <c r="E181" s="225" t="str">
        <f ca="1">IF(A181="","",IF('$Data1'!AH183="W/occ","Watts/Person",IF('$Data1'!AH183="W/m2","Watts/Area",IF('$Data1'!AH183="W","LightingLevel","")))&amp;",")</f>
        <v>,</v>
      </c>
      <c r="F181" s="225" t="str">
        <f ca="1">IF(A181="","",IF('$Data1'!AH183="W",'$Data1'!AG183,"")&amp;",")</f>
        <v>,</v>
      </c>
      <c r="G181" s="225" t="str">
        <f ca="1">IF(A181="","",IF('$Data1'!AH183="W/m2",'$Data1'!AG183,"")&amp;",")</f>
        <v>,</v>
      </c>
      <c r="H181" s="225" t="str">
        <f ca="1">IF(A181="","",IF('$Data1'!AH183="W/occ",'$Data1'!AG183,"")&amp;",")</f>
        <v>,</v>
      </c>
      <c r="I181" s="225" t="str">
        <f t="shared" ca="1" si="17"/>
        <v>0,</v>
      </c>
      <c r="J181" s="225" t="str">
        <f t="shared" ca="1" si="17"/>
        <v>0,</v>
      </c>
      <c r="K181" s="225" t="str">
        <f t="shared" ca="1" si="13"/>
        <v>0.8,</v>
      </c>
      <c r="L181" s="225" t="str">
        <f t="shared" ca="1" si="14"/>
        <v>0,</v>
      </c>
      <c r="M181" s="225" t="str">
        <f t="shared" ca="1" si="16"/>
        <v>Task Lights;</v>
      </c>
      <c r="N181" s="190"/>
    </row>
    <row r="182" spans="1:14" ht="15">
      <c r="A182" s="225" t="str">
        <f ca="1">IF('$Data1'!E184="","",IF('$Data1'!AJ184="","!","Lights,"))</f>
        <v>!</v>
      </c>
      <c r="B182" s="225" t="str">
        <f ca="1">IF($A182="","",IF($A182="!","NO TSK LGTS FOR",'$Data1'!E184&amp;"-TskLgt,"))</f>
        <v>NO TSK LGTS FOR</v>
      </c>
      <c r="C182" s="225" t="str">
        <f ca="1">IF(A182="","",'CSV-ZnSiz'!B182)</f>
        <v>1,</v>
      </c>
      <c r="D182" s="225" t="str">
        <f t="shared" ca="1" si="15"/>
        <v>ON ALWAYS,</v>
      </c>
      <c r="E182" s="225" t="str">
        <f ca="1">IF(A182="","",IF('$Data1'!AH184="W/occ","Watts/Person",IF('$Data1'!AH184="W/m2","Watts/Area",IF('$Data1'!AH184="W","LightingLevel","")))&amp;",")</f>
        <v>,</v>
      </c>
      <c r="F182" s="225" t="str">
        <f ca="1">IF(A182="","",IF('$Data1'!AH184="W",'$Data1'!AG184,"")&amp;",")</f>
        <v>,</v>
      </c>
      <c r="G182" s="225" t="str">
        <f ca="1">IF(A182="","",IF('$Data1'!AH184="W/m2",'$Data1'!AG184,"")&amp;",")</f>
        <v>,</v>
      </c>
      <c r="H182" s="225" t="str">
        <f ca="1">IF(A182="","",IF('$Data1'!AH184="W/occ",'$Data1'!AG184,"")&amp;",")</f>
        <v>,</v>
      </c>
      <c r="I182" s="225" t="str">
        <f t="shared" ca="1" si="17"/>
        <v>0,</v>
      </c>
      <c r="J182" s="225" t="str">
        <f t="shared" ca="1" si="17"/>
        <v>0,</v>
      </c>
      <c r="K182" s="225" t="str">
        <f t="shared" ca="1" si="13"/>
        <v>0.8,</v>
      </c>
      <c r="L182" s="225" t="str">
        <f t="shared" ca="1" si="14"/>
        <v>0,</v>
      </c>
      <c r="M182" s="225" t="str">
        <f t="shared" ca="1" si="16"/>
        <v>Task Lights;</v>
      </c>
      <c r="N182" s="190"/>
    </row>
    <row r="183" spans="1:14" ht="15">
      <c r="A183" s="225" t="str">
        <f ca="1">IF('$Data1'!E185="","",IF('$Data1'!AJ185="","!","Lights,"))</f>
        <v>!</v>
      </c>
      <c r="B183" s="225" t="str">
        <f ca="1">IF($A183="","",IF($A183="!","NO TSK LGTS FOR",'$Data1'!E185&amp;"-TskLgt,"))</f>
        <v>NO TSK LGTS FOR</v>
      </c>
      <c r="C183" s="225" t="str">
        <f ca="1">IF(A183="","",'CSV-ZnSiz'!B183)</f>
        <v>1,</v>
      </c>
      <c r="D183" s="225" t="str">
        <f t="shared" ca="1" si="15"/>
        <v>ON ALWAYS,</v>
      </c>
      <c r="E183" s="225" t="str">
        <f ca="1">IF(A183="","",IF('$Data1'!AH185="W/occ","Watts/Person",IF('$Data1'!AH185="W/m2","Watts/Area",IF('$Data1'!AH185="W","LightingLevel","")))&amp;",")</f>
        <v>,</v>
      </c>
      <c r="F183" s="225" t="str">
        <f ca="1">IF(A183="","",IF('$Data1'!AH185="W",'$Data1'!AG185,"")&amp;",")</f>
        <v>,</v>
      </c>
      <c r="G183" s="225" t="str">
        <f ca="1">IF(A183="","",IF('$Data1'!AH185="W/m2",'$Data1'!AG185,"")&amp;",")</f>
        <v>,</v>
      </c>
      <c r="H183" s="225" t="str">
        <f ca="1">IF(A183="","",IF('$Data1'!AH185="W/occ",'$Data1'!AG185,"")&amp;",")</f>
        <v>,</v>
      </c>
      <c r="I183" s="225" t="str">
        <f t="shared" ca="1" si="17"/>
        <v>0,</v>
      </c>
      <c r="J183" s="225" t="str">
        <f t="shared" ca="1" si="17"/>
        <v>0,</v>
      </c>
      <c r="K183" s="225" t="str">
        <f t="shared" ca="1" si="13"/>
        <v>0.8,</v>
      </c>
      <c r="L183" s="225" t="str">
        <f t="shared" ca="1" si="14"/>
        <v>0,</v>
      </c>
      <c r="M183" s="225" t="str">
        <f t="shared" ca="1" si="16"/>
        <v>Task Lights;</v>
      </c>
      <c r="N183" s="190"/>
    </row>
    <row r="184" spans="1:14" ht="15">
      <c r="A184" s="225" t="str">
        <f ca="1">IF('$Data1'!E186="","",IF('$Data1'!AJ186="","!","Lights,"))</f>
        <v>!</v>
      </c>
      <c r="B184" s="225" t="str">
        <f ca="1">IF($A184="","",IF($A184="!","NO TSK LGTS FOR",'$Data1'!E186&amp;"-TskLgt,"))</f>
        <v>NO TSK LGTS FOR</v>
      </c>
      <c r="C184" s="225" t="str">
        <f ca="1">IF(A184="","",'CSV-ZnSiz'!B184)</f>
        <v>1,</v>
      </c>
      <c r="D184" s="225" t="str">
        <f t="shared" ca="1" si="15"/>
        <v>ON ALWAYS,</v>
      </c>
      <c r="E184" s="225" t="str">
        <f ca="1">IF(A184="","",IF('$Data1'!AH186="W/occ","Watts/Person",IF('$Data1'!AH186="W/m2","Watts/Area",IF('$Data1'!AH186="W","LightingLevel","")))&amp;",")</f>
        <v>,</v>
      </c>
      <c r="F184" s="225" t="str">
        <f ca="1">IF(A184="","",IF('$Data1'!AH186="W",'$Data1'!AG186,"")&amp;",")</f>
        <v>,</v>
      </c>
      <c r="G184" s="225" t="str">
        <f ca="1">IF(A184="","",IF('$Data1'!AH186="W/m2",'$Data1'!AG186,"")&amp;",")</f>
        <v>,</v>
      </c>
      <c r="H184" s="225" t="str">
        <f ca="1">IF(A184="","",IF('$Data1'!AH186="W/occ",'$Data1'!AG186,"")&amp;",")</f>
        <v>,</v>
      </c>
      <c r="I184" s="225" t="str">
        <f t="shared" ca="1" si="17"/>
        <v>0,</v>
      </c>
      <c r="J184" s="225" t="str">
        <f t="shared" ca="1" si="17"/>
        <v>0,</v>
      </c>
      <c r="K184" s="225" t="str">
        <f t="shared" ca="1" si="13"/>
        <v>0.8,</v>
      </c>
      <c r="L184" s="225" t="str">
        <f t="shared" ca="1" si="14"/>
        <v>0,</v>
      </c>
      <c r="M184" s="225" t="str">
        <f t="shared" ca="1" si="16"/>
        <v>Task Lights;</v>
      </c>
      <c r="N184" s="190"/>
    </row>
    <row r="185" spans="1:14" ht="15">
      <c r="A185" s="225" t="str">
        <f ca="1">IF('$Data1'!E187="","",IF('$Data1'!AJ187="","!","Lights,"))</f>
        <v>!</v>
      </c>
      <c r="B185" s="225" t="str">
        <f ca="1">IF($A185="","",IF($A185="!","NO TSK LGTS FOR",'$Data1'!E187&amp;"-TskLgt,"))</f>
        <v>NO TSK LGTS FOR</v>
      </c>
      <c r="C185" s="225" t="str">
        <f ca="1">IF(A185="","",'CSV-ZnSiz'!B185)</f>
        <v>1,</v>
      </c>
      <c r="D185" s="225" t="str">
        <f t="shared" ca="1" si="15"/>
        <v>ON ALWAYS,</v>
      </c>
      <c r="E185" s="225" t="str">
        <f ca="1">IF(A185="","",IF('$Data1'!AH187="W/occ","Watts/Person",IF('$Data1'!AH187="W/m2","Watts/Area",IF('$Data1'!AH187="W","LightingLevel","")))&amp;",")</f>
        <v>,</v>
      </c>
      <c r="F185" s="225" t="str">
        <f ca="1">IF(A185="","",IF('$Data1'!AH187="W",'$Data1'!AG187,"")&amp;",")</f>
        <v>,</v>
      </c>
      <c r="G185" s="225" t="str">
        <f ca="1">IF(A185="","",IF('$Data1'!AH187="W/m2",'$Data1'!AG187,"")&amp;",")</f>
        <v>,</v>
      </c>
      <c r="H185" s="225" t="str">
        <f ca="1">IF(A185="","",IF('$Data1'!AH187="W/occ",'$Data1'!AG187,"")&amp;",")</f>
        <v>,</v>
      </c>
      <c r="I185" s="225" t="str">
        <f t="shared" ca="1" si="17"/>
        <v>0,</v>
      </c>
      <c r="J185" s="225" t="str">
        <f t="shared" ca="1" si="17"/>
        <v>0,</v>
      </c>
      <c r="K185" s="225" t="str">
        <f t="shared" ca="1" si="13"/>
        <v>0.8,</v>
      </c>
      <c r="L185" s="225" t="str">
        <f t="shared" ca="1" si="14"/>
        <v>0,</v>
      </c>
      <c r="M185" s="225" t="str">
        <f t="shared" ca="1" si="16"/>
        <v>Task Lights;</v>
      </c>
      <c r="N185" s="190"/>
    </row>
    <row r="186" spans="1:14" ht="15">
      <c r="A186" s="225" t="str">
        <f ca="1">IF('$Data1'!E188="","",IF('$Data1'!AJ188="","!","Lights,"))</f>
        <v>!</v>
      </c>
      <c r="B186" s="225" t="str">
        <f ca="1">IF($A186="","",IF($A186="!","NO TSK LGTS FOR",'$Data1'!E188&amp;"-TskLgt,"))</f>
        <v>NO TSK LGTS FOR</v>
      </c>
      <c r="C186" s="225" t="str">
        <f ca="1">IF(A186="","",'CSV-ZnSiz'!B186)</f>
        <v>1,</v>
      </c>
      <c r="D186" s="225" t="str">
        <f t="shared" ca="1" si="15"/>
        <v>ON ALWAYS,</v>
      </c>
      <c r="E186" s="225" t="str">
        <f ca="1">IF(A186="","",IF('$Data1'!AH188="W/occ","Watts/Person",IF('$Data1'!AH188="W/m2","Watts/Area",IF('$Data1'!AH188="W","LightingLevel","")))&amp;",")</f>
        <v>,</v>
      </c>
      <c r="F186" s="225" t="str">
        <f ca="1">IF(A186="","",IF('$Data1'!AH188="W",'$Data1'!AG188,"")&amp;",")</f>
        <v>,</v>
      </c>
      <c r="G186" s="225" t="str">
        <f ca="1">IF(A186="","",IF('$Data1'!AH188="W/m2",'$Data1'!AG188,"")&amp;",")</f>
        <v>,</v>
      </c>
      <c r="H186" s="225" t="str">
        <f ca="1">IF(A186="","",IF('$Data1'!AH188="W/occ",'$Data1'!AG188,"")&amp;",")</f>
        <v>,</v>
      </c>
      <c r="I186" s="225" t="str">
        <f t="shared" ca="1" si="17"/>
        <v>0,</v>
      </c>
      <c r="J186" s="225" t="str">
        <f t="shared" ca="1" si="17"/>
        <v>0,</v>
      </c>
      <c r="K186" s="225" t="str">
        <f t="shared" ca="1" si="13"/>
        <v>0.8,</v>
      </c>
      <c r="L186" s="225" t="str">
        <f t="shared" ca="1" si="14"/>
        <v>0,</v>
      </c>
      <c r="M186" s="225" t="str">
        <f t="shared" ca="1" si="16"/>
        <v>Task Lights;</v>
      </c>
      <c r="N186" s="190"/>
    </row>
    <row r="187" spans="1:14" ht="15">
      <c r="A187" s="225" t="str">
        <f ca="1">IF('$Data1'!E189="","",IF('$Data1'!AJ189="","!","Lights,"))</f>
        <v>!</v>
      </c>
      <c r="B187" s="225" t="str">
        <f ca="1">IF($A187="","",IF($A187="!","NO TSK LGTS FOR",'$Data1'!E189&amp;"-TskLgt,"))</f>
        <v>NO TSK LGTS FOR</v>
      </c>
      <c r="C187" s="225" t="str">
        <f ca="1">IF(A187="","",'CSV-ZnSiz'!B187)</f>
        <v>1,</v>
      </c>
      <c r="D187" s="225" t="str">
        <f t="shared" ca="1" si="15"/>
        <v>ON ALWAYS,</v>
      </c>
      <c r="E187" s="225" t="str">
        <f ca="1">IF(A187="","",IF('$Data1'!AH189="W/occ","Watts/Person",IF('$Data1'!AH189="W/m2","Watts/Area",IF('$Data1'!AH189="W","LightingLevel","")))&amp;",")</f>
        <v>,</v>
      </c>
      <c r="F187" s="225" t="str">
        <f ca="1">IF(A187="","",IF('$Data1'!AH189="W",'$Data1'!AG189,"")&amp;",")</f>
        <v>,</v>
      </c>
      <c r="G187" s="225" t="str">
        <f ca="1">IF(A187="","",IF('$Data1'!AH189="W/m2",'$Data1'!AG189,"")&amp;",")</f>
        <v>,</v>
      </c>
      <c r="H187" s="225" t="str">
        <f ca="1">IF(A187="","",IF('$Data1'!AH189="W/occ",'$Data1'!AG189,"")&amp;",")</f>
        <v>,</v>
      </c>
      <c r="I187" s="225" t="str">
        <f t="shared" ca="1" si="17"/>
        <v>0,</v>
      </c>
      <c r="J187" s="225" t="str">
        <f t="shared" ca="1" si="17"/>
        <v>0,</v>
      </c>
      <c r="K187" s="225" t="str">
        <f t="shared" ca="1" si="13"/>
        <v>0.8,</v>
      </c>
      <c r="L187" s="225" t="str">
        <f t="shared" ca="1" si="14"/>
        <v>0,</v>
      </c>
      <c r="M187" s="225" t="str">
        <f t="shared" ca="1" si="16"/>
        <v>Task Lights;</v>
      </c>
      <c r="N187" s="190"/>
    </row>
    <row r="188" spans="1:14" ht="15">
      <c r="A188" s="225" t="str">
        <f ca="1">IF('$Data1'!E190="","",IF('$Data1'!AJ190="","!","Lights,"))</f>
        <v>!</v>
      </c>
      <c r="B188" s="225" t="str">
        <f ca="1">IF($A188="","",IF($A188="!","NO TSK LGTS FOR",'$Data1'!E190&amp;"-TskLgt,"))</f>
        <v>NO TSK LGTS FOR</v>
      </c>
      <c r="C188" s="225" t="str">
        <f ca="1">IF(A188="","",'CSV-ZnSiz'!B188)</f>
        <v>1,</v>
      </c>
      <c r="D188" s="225" t="str">
        <f t="shared" ca="1" si="15"/>
        <v>ON ALWAYS,</v>
      </c>
      <c r="E188" s="225" t="str">
        <f ca="1">IF(A188="","",IF('$Data1'!AH190="W/occ","Watts/Person",IF('$Data1'!AH190="W/m2","Watts/Area",IF('$Data1'!AH190="W","LightingLevel","")))&amp;",")</f>
        <v>,</v>
      </c>
      <c r="F188" s="225" t="str">
        <f ca="1">IF(A188="","",IF('$Data1'!AH190="W",'$Data1'!AG190,"")&amp;",")</f>
        <v>,</v>
      </c>
      <c r="G188" s="225" t="str">
        <f ca="1">IF(A188="","",IF('$Data1'!AH190="W/m2",'$Data1'!AG190,"")&amp;",")</f>
        <v>,</v>
      </c>
      <c r="H188" s="225" t="str">
        <f ca="1">IF(A188="","",IF('$Data1'!AH190="W/occ",'$Data1'!AG190,"")&amp;",")</f>
        <v>,</v>
      </c>
      <c r="I188" s="225" t="str">
        <f t="shared" ca="1" si="17"/>
        <v>0,</v>
      </c>
      <c r="J188" s="225" t="str">
        <f t="shared" ca="1" si="17"/>
        <v>0,</v>
      </c>
      <c r="K188" s="225" t="str">
        <f t="shared" ca="1" si="13"/>
        <v>0.8,</v>
      </c>
      <c r="L188" s="225" t="str">
        <f t="shared" ca="1" si="14"/>
        <v>0,</v>
      </c>
      <c r="M188" s="225" t="str">
        <f t="shared" ca="1" si="16"/>
        <v>Task Lights;</v>
      </c>
      <c r="N188" s="190"/>
    </row>
    <row r="189" spans="1:14" ht="15">
      <c r="A189" s="225" t="str">
        <f ca="1">IF('$Data1'!E191="","",IF('$Data1'!AJ191="","!","Lights,"))</f>
        <v>!</v>
      </c>
      <c r="B189" s="225" t="str">
        <f ca="1">IF($A189="","",IF($A189="!","NO TSK LGTS FOR",'$Data1'!E191&amp;"-TskLgt,"))</f>
        <v>NO TSK LGTS FOR</v>
      </c>
      <c r="C189" s="225" t="str">
        <f ca="1">IF(A189="","",'CSV-ZnSiz'!B189)</f>
        <v>1,</v>
      </c>
      <c r="D189" s="225" t="str">
        <f t="shared" ca="1" si="15"/>
        <v>ON ALWAYS,</v>
      </c>
      <c r="E189" s="225" t="str">
        <f ca="1">IF(A189="","",IF('$Data1'!AH191="W/occ","Watts/Person",IF('$Data1'!AH191="W/m2","Watts/Area",IF('$Data1'!AH191="W","LightingLevel","")))&amp;",")</f>
        <v>,</v>
      </c>
      <c r="F189" s="225" t="str">
        <f ca="1">IF(A189="","",IF('$Data1'!AH191="W",'$Data1'!AG191,"")&amp;",")</f>
        <v>,</v>
      </c>
      <c r="G189" s="225" t="str">
        <f ca="1">IF(A189="","",IF('$Data1'!AH191="W/m2",'$Data1'!AG191,"")&amp;",")</f>
        <v>,</v>
      </c>
      <c r="H189" s="225" t="str">
        <f ca="1">IF(A189="","",IF('$Data1'!AH191="W/occ",'$Data1'!AG191,"")&amp;",")</f>
        <v>,</v>
      </c>
      <c r="I189" s="225" t="str">
        <f t="shared" ca="1" si="17"/>
        <v>0,</v>
      </c>
      <c r="J189" s="225" t="str">
        <f t="shared" ca="1" si="17"/>
        <v>0,</v>
      </c>
      <c r="K189" s="225" t="str">
        <f t="shared" ca="1" si="13"/>
        <v>0.8,</v>
      </c>
      <c r="L189" s="225" t="str">
        <f t="shared" ca="1" si="14"/>
        <v>0,</v>
      </c>
      <c r="M189" s="225" t="str">
        <f t="shared" ca="1" si="16"/>
        <v>Task Lights;</v>
      </c>
      <c r="N189" s="190"/>
    </row>
    <row r="190" spans="1:14" ht="15">
      <c r="A190" s="225" t="str">
        <f ca="1">IF('$Data1'!E192="","",IF('$Data1'!AJ192="","!","Lights,"))</f>
        <v>!</v>
      </c>
      <c r="B190" s="225" t="str">
        <f ca="1">IF($A190="","",IF($A190="!","NO TSK LGTS FOR",'$Data1'!E192&amp;"-TskLgt,"))</f>
        <v>NO TSK LGTS FOR</v>
      </c>
      <c r="C190" s="225" t="str">
        <f ca="1">IF(A190="","",'CSV-ZnSiz'!B190)</f>
        <v>1,</v>
      </c>
      <c r="D190" s="225" t="str">
        <f t="shared" ca="1" si="15"/>
        <v>ON ALWAYS,</v>
      </c>
      <c r="E190" s="225" t="str">
        <f ca="1">IF(A190="","",IF('$Data1'!AH192="W/occ","Watts/Person",IF('$Data1'!AH192="W/m2","Watts/Area",IF('$Data1'!AH192="W","LightingLevel","")))&amp;",")</f>
        <v>,</v>
      </c>
      <c r="F190" s="225" t="str">
        <f ca="1">IF(A190="","",IF('$Data1'!AH192="W",'$Data1'!AG192,"")&amp;",")</f>
        <v>,</v>
      </c>
      <c r="G190" s="225" t="str">
        <f ca="1">IF(A190="","",IF('$Data1'!AH192="W/m2",'$Data1'!AG192,"")&amp;",")</f>
        <v>,</v>
      </c>
      <c r="H190" s="225" t="str">
        <f ca="1">IF(A190="","",IF('$Data1'!AH192="W/occ",'$Data1'!AG192,"")&amp;",")</f>
        <v>,</v>
      </c>
      <c r="I190" s="225" t="str">
        <f t="shared" ca="1" si="17"/>
        <v>0,</v>
      </c>
      <c r="J190" s="225" t="str">
        <f t="shared" ca="1" si="17"/>
        <v>0,</v>
      </c>
      <c r="K190" s="225" t="str">
        <f t="shared" ca="1" si="13"/>
        <v>0.8,</v>
      </c>
      <c r="L190" s="225" t="str">
        <f t="shared" ca="1" si="14"/>
        <v>0,</v>
      </c>
      <c r="M190" s="225" t="str">
        <f t="shared" ca="1" si="16"/>
        <v>Task Lights;</v>
      </c>
      <c r="N190" s="190"/>
    </row>
    <row r="191" spans="1:14" ht="15">
      <c r="A191" s="225" t="str">
        <f ca="1">IF('$Data1'!E193="","",IF('$Data1'!AJ193="","!","Lights,"))</f>
        <v>!</v>
      </c>
      <c r="B191" s="225" t="str">
        <f ca="1">IF($A191="","",IF($A191="!","NO TSK LGTS FOR",'$Data1'!E193&amp;"-TskLgt,"))</f>
        <v>NO TSK LGTS FOR</v>
      </c>
      <c r="C191" s="225" t="str">
        <f ca="1">IF(A191="","",'CSV-ZnSiz'!B191)</f>
        <v>1,</v>
      </c>
      <c r="D191" s="225" t="str">
        <f t="shared" ca="1" si="15"/>
        <v>ON ALWAYS,</v>
      </c>
      <c r="E191" s="225" t="str">
        <f ca="1">IF(A191="","",IF('$Data1'!AH193="W/occ","Watts/Person",IF('$Data1'!AH193="W/m2","Watts/Area",IF('$Data1'!AH193="W","LightingLevel","")))&amp;",")</f>
        <v>,</v>
      </c>
      <c r="F191" s="225" t="str">
        <f ca="1">IF(A191="","",IF('$Data1'!AH193="W",'$Data1'!AG193,"")&amp;",")</f>
        <v>,</v>
      </c>
      <c r="G191" s="225" t="str">
        <f ca="1">IF(A191="","",IF('$Data1'!AH193="W/m2",'$Data1'!AG193,"")&amp;",")</f>
        <v>,</v>
      </c>
      <c r="H191" s="225" t="str">
        <f ca="1">IF(A191="","",IF('$Data1'!AH193="W/occ",'$Data1'!AG193,"")&amp;",")</f>
        <v>,</v>
      </c>
      <c r="I191" s="225" t="str">
        <f t="shared" ca="1" si="17"/>
        <v>0,</v>
      </c>
      <c r="J191" s="225" t="str">
        <f t="shared" ca="1" si="17"/>
        <v>0,</v>
      </c>
      <c r="K191" s="225" t="str">
        <f t="shared" ca="1" si="13"/>
        <v>0.8,</v>
      </c>
      <c r="L191" s="225" t="str">
        <f t="shared" ca="1" si="14"/>
        <v>0,</v>
      </c>
      <c r="M191" s="225" t="str">
        <f t="shared" ca="1" si="16"/>
        <v>Task Lights;</v>
      </c>
      <c r="N191" s="190"/>
    </row>
    <row r="192" spans="1:14" ht="15">
      <c r="A192" s="225" t="str">
        <f ca="1">IF('$Data1'!E194="","",IF('$Data1'!AJ194="","!","Lights,"))</f>
        <v>!</v>
      </c>
      <c r="B192" s="225" t="str">
        <f ca="1">IF($A192="","",IF($A192="!","NO TSK LGTS FOR",'$Data1'!E194&amp;"-TskLgt,"))</f>
        <v>NO TSK LGTS FOR</v>
      </c>
      <c r="C192" s="225" t="str">
        <f ca="1">IF(A192="","",'CSV-ZnSiz'!B192)</f>
        <v>1,</v>
      </c>
      <c r="D192" s="225" t="str">
        <f t="shared" ca="1" si="15"/>
        <v>ON ALWAYS,</v>
      </c>
      <c r="E192" s="225" t="str">
        <f ca="1">IF(A192="","",IF('$Data1'!AH194="W/occ","Watts/Person",IF('$Data1'!AH194="W/m2","Watts/Area",IF('$Data1'!AH194="W","LightingLevel","")))&amp;",")</f>
        <v>,</v>
      </c>
      <c r="F192" s="225" t="str">
        <f ca="1">IF(A192="","",IF('$Data1'!AH194="W",'$Data1'!AG194,"")&amp;",")</f>
        <v>,</v>
      </c>
      <c r="G192" s="225" t="str">
        <f ca="1">IF(A192="","",IF('$Data1'!AH194="W/m2",'$Data1'!AG194,"")&amp;",")</f>
        <v>,</v>
      </c>
      <c r="H192" s="225" t="str">
        <f ca="1">IF(A192="","",IF('$Data1'!AH194="W/occ",'$Data1'!AG194,"")&amp;",")</f>
        <v>,</v>
      </c>
      <c r="I192" s="225" t="str">
        <f t="shared" ca="1" si="17"/>
        <v>0,</v>
      </c>
      <c r="J192" s="225" t="str">
        <f t="shared" ca="1" si="17"/>
        <v>0,</v>
      </c>
      <c r="K192" s="225" t="str">
        <f t="shared" ca="1" si="13"/>
        <v>0.8,</v>
      </c>
      <c r="L192" s="225" t="str">
        <f t="shared" ca="1" si="14"/>
        <v>0,</v>
      </c>
      <c r="M192" s="225" t="str">
        <f t="shared" ca="1" si="16"/>
        <v>Task Lights;</v>
      </c>
      <c r="N192" s="190"/>
    </row>
    <row r="193" spans="1:14" ht="15">
      <c r="A193" s="225" t="str">
        <f ca="1">IF('$Data1'!E195="","",IF('$Data1'!AJ195="","!","Lights,"))</f>
        <v>!</v>
      </c>
      <c r="B193" s="225" t="str">
        <f ca="1">IF($A193="","",IF($A193="!","NO TSK LGTS FOR",'$Data1'!E195&amp;"-TskLgt,"))</f>
        <v>NO TSK LGTS FOR</v>
      </c>
      <c r="C193" s="225" t="str">
        <f ca="1">IF(A193="","",'CSV-ZnSiz'!B193)</f>
        <v>1,</v>
      </c>
      <c r="D193" s="225" t="str">
        <f t="shared" ca="1" si="15"/>
        <v>ON ALWAYS,</v>
      </c>
      <c r="E193" s="225" t="str">
        <f ca="1">IF(A193="","",IF('$Data1'!AH195="W/occ","Watts/Person",IF('$Data1'!AH195="W/m2","Watts/Area",IF('$Data1'!AH195="W","LightingLevel","")))&amp;",")</f>
        <v>,</v>
      </c>
      <c r="F193" s="225" t="str">
        <f ca="1">IF(A193="","",IF('$Data1'!AH195="W",'$Data1'!AG195,"")&amp;",")</f>
        <v>,</v>
      </c>
      <c r="G193" s="225" t="str">
        <f ca="1">IF(A193="","",IF('$Data1'!AH195="W/m2",'$Data1'!AG195,"")&amp;",")</f>
        <v>,</v>
      </c>
      <c r="H193" s="225" t="str">
        <f ca="1">IF(A193="","",IF('$Data1'!AH195="W/occ",'$Data1'!AG195,"")&amp;",")</f>
        <v>,</v>
      </c>
      <c r="I193" s="225" t="str">
        <f t="shared" ca="1" si="17"/>
        <v>0,</v>
      </c>
      <c r="J193" s="225" t="str">
        <f t="shared" ca="1" si="17"/>
        <v>0,</v>
      </c>
      <c r="K193" s="225" t="str">
        <f t="shared" ca="1" si="13"/>
        <v>0.8,</v>
      </c>
      <c r="L193" s="225" t="str">
        <f t="shared" ca="1" si="14"/>
        <v>0,</v>
      </c>
      <c r="M193" s="225" t="str">
        <f t="shared" ca="1" si="16"/>
        <v>Task Lights;</v>
      </c>
      <c r="N193" s="190"/>
    </row>
    <row r="194" spans="1:14" ht="15">
      <c r="A194" s="225" t="str">
        <f ca="1">IF('$Data1'!E196="","",IF('$Data1'!AJ196="","!","Lights,"))</f>
        <v>!</v>
      </c>
      <c r="B194" s="225" t="str">
        <f ca="1">IF($A194="","",IF($A194="!","NO TSK LGTS FOR",'$Data1'!E196&amp;"-TskLgt,"))</f>
        <v>NO TSK LGTS FOR</v>
      </c>
      <c r="C194" s="225" t="str">
        <f ca="1">IF(A194="","",'CSV-ZnSiz'!B194)</f>
        <v>1,</v>
      </c>
      <c r="D194" s="225" t="str">
        <f t="shared" ca="1" si="15"/>
        <v>ON ALWAYS,</v>
      </c>
      <c r="E194" s="225" t="str">
        <f ca="1">IF(A194="","",IF('$Data1'!AH196="W/occ","Watts/Person",IF('$Data1'!AH196="W/m2","Watts/Area",IF('$Data1'!AH196="W","LightingLevel","")))&amp;",")</f>
        <v>,</v>
      </c>
      <c r="F194" s="225" t="str">
        <f ca="1">IF(A194="","",IF('$Data1'!AH196="W",'$Data1'!AG196,"")&amp;",")</f>
        <v>,</v>
      </c>
      <c r="G194" s="225" t="str">
        <f ca="1">IF(A194="","",IF('$Data1'!AH196="W/m2",'$Data1'!AG196,"")&amp;",")</f>
        <v>,</v>
      </c>
      <c r="H194" s="225" t="str">
        <f ca="1">IF(A194="","",IF('$Data1'!AH196="W/occ",'$Data1'!AG196,"")&amp;",")</f>
        <v>,</v>
      </c>
      <c r="I194" s="225" t="str">
        <f t="shared" ca="1" si="17"/>
        <v>0,</v>
      </c>
      <c r="J194" s="225" t="str">
        <f t="shared" ca="1" si="17"/>
        <v>0,</v>
      </c>
      <c r="K194" s="225" t="str">
        <f t="shared" ca="1" si="13"/>
        <v>0.8,</v>
      </c>
      <c r="L194" s="225" t="str">
        <f t="shared" ca="1" si="14"/>
        <v>0,</v>
      </c>
      <c r="M194" s="225" t="str">
        <f t="shared" ca="1" si="16"/>
        <v>Task Lights;</v>
      </c>
      <c r="N194" s="190"/>
    </row>
    <row r="195" spans="1:14" ht="15">
      <c r="A195" s="225" t="str">
        <f ca="1">IF('$Data1'!E197="","",IF('$Data1'!AJ197="","!","Lights,"))</f>
        <v>!</v>
      </c>
      <c r="B195" s="225" t="str">
        <f ca="1">IF($A195="","",IF($A195="!","NO TSK LGTS FOR",'$Data1'!E197&amp;"-TskLgt,"))</f>
        <v>NO TSK LGTS FOR</v>
      </c>
      <c r="C195" s="225" t="str">
        <f ca="1">IF(A195="","",'CSV-ZnSiz'!B195)</f>
        <v>1,</v>
      </c>
      <c r="D195" s="225" t="str">
        <f t="shared" ca="1" si="15"/>
        <v>ON ALWAYS,</v>
      </c>
      <c r="E195" s="225" t="str">
        <f ca="1">IF(A195="","",IF('$Data1'!AH197="W/occ","Watts/Person",IF('$Data1'!AH197="W/m2","Watts/Area",IF('$Data1'!AH197="W","LightingLevel","")))&amp;",")</f>
        <v>,</v>
      </c>
      <c r="F195" s="225" t="str">
        <f ca="1">IF(A195="","",IF('$Data1'!AH197="W",'$Data1'!AG197,"")&amp;",")</f>
        <v>,</v>
      </c>
      <c r="G195" s="225" t="str">
        <f ca="1">IF(A195="","",IF('$Data1'!AH197="W/m2",'$Data1'!AG197,"")&amp;",")</f>
        <v>,</v>
      </c>
      <c r="H195" s="225" t="str">
        <f ca="1">IF(A195="","",IF('$Data1'!AH197="W/occ",'$Data1'!AG197,"")&amp;",")</f>
        <v>,</v>
      </c>
      <c r="I195" s="225" t="str">
        <f t="shared" ca="1" si="17"/>
        <v>0,</v>
      </c>
      <c r="J195" s="225" t="str">
        <f t="shared" ca="1" si="17"/>
        <v>0,</v>
      </c>
      <c r="K195" s="225" t="str">
        <f t="shared" ca="1" si="13"/>
        <v>0.8,</v>
      </c>
      <c r="L195" s="225" t="str">
        <f t="shared" ca="1" si="14"/>
        <v>0,</v>
      </c>
      <c r="M195" s="225" t="str">
        <f t="shared" ca="1" si="16"/>
        <v>Task Lights;</v>
      </c>
      <c r="N195" s="190"/>
    </row>
    <row r="196" spans="1:14" ht="15">
      <c r="A196" s="225" t="str">
        <f ca="1">IF('$Data1'!E198="","",IF('$Data1'!AJ198="","!","Lights,"))</f>
        <v>!</v>
      </c>
      <c r="B196" s="225" t="str">
        <f ca="1">IF($A196="","",IF($A196="!","NO TSK LGTS FOR",'$Data1'!E198&amp;"-TskLgt,"))</f>
        <v>NO TSK LGTS FOR</v>
      </c>
      <c r="C196" s="225" t="str">
        <f ca="1">IF(A196="","",'CSV-ZnSiz'!B196)</f>
        <v>1,</v>
      </c>
      <c r="D196" s="225" t="str">
        <f t="shared" ca="1" si="15"/>
        <v>ON ALWAYS,</v>
      </c>
      <c r="E196" s="225" t="str">
        <f ca="1">IF(A196="","",IF('$Data1'!AH198="W/occ","Watts/Person",IF('$Data1'!AH198="W/m2","Watts/Area",IF('$Data1'!AH198="W","LightingLevel","")))&amp;",")</f>
        <v>,</v>
      </c>
      <c r="F196" s="225" t="str">
        <f ca="1">IF(A196="","",IF('$Data1'!AH198="W",'$Data1'!AG198,"")&amp;",")</f>
        <v>,</v>
      </c>
      <c r="G196" s="225" t="str">
        <f ca="1">IF(A196="","",IF('$Data1'!AH198="W/m2",'$Data1'!AG198,"")&amp;",")</f>
        <v>,</v>
      </c>
      <c r="H196" s="225" t="str">
        <f ca="1">IF(A196="","",IF('$Data1'!AH198="W/occ",'$Data1'!AG198,"")&amp;",")</f>
        <v>,</v>
      </c>
      <c r="I196" s="225" t="str">
        <f t="shared" ca="1" si="17"/>
        <v>0,</v>
      </c>
      <c r="J196" s="225" t="str">
        <f t="shared" ca="1" si="17"/>
        <v>0,</v>
      </c>
      <c r="K196" s="225" t="str">
        <f t="shared" ca="1" si="13"/>
        <v>0.8,</v>
      </c>
      <c r="L196" s="225" t="str">
        <f t="shared" ca="1" si="14"/>
        <v>0,</v>
      </c>
      <c r="M196" s="225" t="str">
        <f t="shared" ca="1" si="16"/>
        <v>Task Lights;</v>
      </c>
      <c r="N196" s="190"/>
    </row>
    <row r="197" spans="1:14" ht="15">
      <c r="A197" s="225" t="str">
        <f ca="1">IF('$Data1'!E199="","",IF('$Data1'!AJ199="","!","Lights,"))</f>
        <v>!</v>
      </c>
      <c r="B197" s="225" t="str">
        <f ca="1">IF($A197="","",IF($A197="!","NO TSK LGTS FOR",'$Data1'!E199&amp;"-TskLgt,"))</f>
        <v>NO TSK LGTS FOR</v>
      </c>
      <c r="C197" s="225" t="str">
        <f ca="1">IF(A197="","",'CSV-ZnSiz'!B197)</f>
        <v>1,</v>
      </c>
      <c r="D197" s="225" t="str">
        <f t="shared" ca="1" si="15"/>
        <v>ON ALWAYS,</v>
      </c>
      <c r="E197" s="225" t="str">
        <f ca="1">IF(A197="","",IF('$Data1'!AH199="W/occ","Watts/Person",IF('$Data1'!AH199="W/m2","Watts/Area",IF('$Data1'!AH199="W","LightingLevel","")))&amp;",")</f>
        <v>,</v>
      </c>
      <c r="F197" s="225" t="str">
        <f ca="1">IF(A197="","",IF('$Data1'!AH199="W",'$Data1'!AG199,"")&amp;",")</f>
        <v>,</v>
      </c>
      <c r="G197" s="225" t="str">
        <f ca="1">IF(A197="","",IF('$Data1'!AH199="W/m2",'$Data1'!AG199,"")&amp;",")</f>
        <v>,</v>
      </c>
      <c r="H197" s="225" t="str">
        <f ca="1">IF(A197="","",IF('$Data1'!AH199="W/occ",'$Data1'!AG199,"")&amp;",")</f>
        <v>,</v>
      </c>
      <c r="I197" s="225" t="str">
        <f t="shared" ca="1" si="17"/>
        <v>0,</v>
      </c>
      <c r="J197" s="225" t="str">
        <f t="shared" ca="1" si="17"/>
        <v>0,</v>
      </c>
      <c r="K197" s="225" t="str">
        <f t="shared" ca="1" si="13"/>
        <v>0.8,</v>
      </c>
      <c r="L197" s="225" t="str">
        <f t="shared" ca="1" si="14"/>
        <v>0,</v>
      </c>
      <c r="M197" s="225" t="str">
        <f t="shared" ca="1" si="16"/>
        <v>Task Lights;</v>
      </c>
      <c r="N197" s="190"/>
    </row>
    <row r="198" spans="1:14" ht="15">
      <c r="A198" s="225" t="str">
        <f ca="1">IF('$Data1'!E200="","",IF('$Data1'!AJ200="","!","Lights,"))</f>
        <v>!</v>
      </c>
      <c r="B198" s="225" t="str">
        <f ca="1">IF($A198="","",IF($A198="!","NO TSK LGTS FOR",'$Data1'!E200&amp;"-TskLgt,"))</f>
        <v>NO TSK LGTS FOR</v>
      </c>
      <c r="C198" s="225" t="str">
        <f ca="1">IF(A198="","",'CSV-ZnSiz'!B198)</f>
        <v>1,</v>
      </c>
      <c r="D198" s="225" t="str">
        <f t="shared" ca="1" si="15"/>
        <v>ON ALWAYS,</v>
      </c>
      <c r="E198" s="225" t="str">
        <f ca="1">IF(A198="","",IF('$Data1'!AH200="W/occ","Watts/Person",IF('$Data1'!AH200="W/m2","Watts/Area",IF('$Data1'!AH200="W","LightingLevel","")))&amp;",")</f>
        <v>,</v>
      </c>
      <c r="F198" s="225" t="str">
        <f ca="1">IF(A198="","",IF('$Data1'!AH200="W",'$Data1'!AG200,"")&amp;",")</f>
        <v>,</v>
      </c>
      <c r="G198" s="225" t="str">
        <f ca="1">IF(A198="","",IF('$Data1'!AH200="W/m2",'$Data1'!AG200,"")&amp;",")</f>
        <v>,</v>
      </c>
      <c r="H198" s="225" t="str">
        <f ca="1">IF(A198="","",IF('$Data1'!AH200="W/occ",'$Data1'!AG200,"")&amp;",")</f>
        <v>,</v>
      </c>
      <c r="I198" s="225" t="str">
        <f t="shared" ca="1" si="17"/>
        <v>0,</v>
      </c>
      <c r="J198" s="225" t="str">
        <f t="shared" ca="1" si="17"/>
        <v>0,</v>
      </c>
      <c r="K198" s="225" t="str">
        <f t="shared" ca="1" si="13"/>
        <v>0.8,</v>
      </c>
      <c r="L198" s="225" t="str">
        <f t="shared" ca="1" si="14"/>
        <v>0,</v>
      </c>
      <c r="M198" s="225" t="str">
        <f t="shared" ca="1" si="16"/>
        <v>Task Lights;</v>
      </c>
      <c r="N198" s="190"/>
    </row>
    <row r="199" spans="1:14" ht="15">
      <c r="A199" s="225" t="str">
        <f ca="1">IF('$Data1'!E201="","",IF('$Data1'!AJ201="","!","Lights,"))</f>
        <v>!</v>
      </c>
      <c r="B199" s="225" t="str">
        <f ca="1">IF($A199="","",IF($A199="!","NO TSK LGTS FOR",'$Data1'!E201&amp;"-TskLgt,"))</f>
        <v>NO TSK LGTS FOR</v>
      </c>
      <c r="C199" s="225" t="str">
        <f ca="1">IF(A199="","",'CSV-ZnSiz'!B199)</f>
        <v>1,</v>
      </c>
      <c r="D199" s="225" t="str">
        <f t="shared" ca="1" si="15"/>
        <v>ON ALWAYS,</v>
      </c>
      <c r="E199" s="225" t="str">
        <f ca="1">IF(A199="","",IF('$Data1'!AH201="W/occ","Watts/Person",IF('$Data1'!AH201="W/m2","Watts/Area",IF('$Data1'!AH201="W","LightingLevel","")))&amp;",")</f>
        <v>,</v>
      </c>
      <c r="F199" s="225" t="str">
        <f ca="1">IF(A199="","",IF('$Data1'!AH201="W",'$Data1'!AG201,"")&amp;",")</f>
        <v>,</v>
      </c>
      <c r="G199" s="225" t="str">
        <f ca="1">IF(A199="","",IF('$Data1'!AH201="W/m2",'$Data1'!AG201,"")&amp;",")</f>
        <v>,</v>
      </c>
      <c r="H199" s="225" t="str">
        <f ca="1">IF(A199="","",IF('$Data1'!AH201="W/occ",'$Data1'!AG201,"")&amp;",")</f>
        <v>,</v>
      </c>
      <c r="I199" s="225" t="str">
        <f t="shared" ca="1" si="17"/>
        <v>0,</v>
      </c>
      <c r="J199" s="225" t="str">
        <f t="shared" ca="1" si="17"/>
        <v>0,</v>
      </c>
      <c r="K199" s="225" t="str">
        <f t="shared" ref="K199:K206" ca="1" si="18">IF($A199="","","0.8,")</f>
        <v>0.8,</v>
      </c>
      <c r="L199" s="225" t="str">
        <f t="shared" ref="L199:L206" ca="1" si="19">IF($A199="","","0,")</f>
        <v>0,</v>
      </c>
      <c r="M199" s="225" t="str">
        <f t="shared" ca="1" si="16"/>
        <v>Task Lights;</v>
      </c>
      <c r="N199" s="190"/>
    </row>
    <row r="200" spans="1:14" ht="15">
      <c r="A200" s="225" t="str">
        <f ca="1">IF('$Data1'!E202="","",IF('$Data1'!AJ202="","!","Lights,"))</f>
        <v>!</v>
      </c>
      <c r="B200" s="225" t="str">
        <f ca="1">IF($A200="","",IF($A200="!","NO TSK LGTS FOR",'$Data1'!E202&amp;"-TskLgt,"))</f>
        <v>NO TSK LGTS FOR</v>
      </c>
      <c r="C200" s="225" t="str">
        <f ca="1">IF(A200="","",'CSV-ZnSiz'!B200)</f>
        <v>1,</v>
      </c>
      <c r="D200" s="225" t="str">
        <f t="shared" ref="D200:D206" ca="1" si="20">IF(A200="","","ON ALWAYS,")</f>
        <v>ON ALWAYS,</v>
      </c>
      <c r="E200" s="225" t="str">
        <f ca="1">IF(A200="","",IF('$Data1'!AH202="W/occ","Watts/Person",IF('$Data1'!AH202="W/m2","Watts/Area",IF('$Data1'!AH202="W","LightingLevel","")))&amp;",")</f>
        <v>,</v>
      </c>
      <c r="F200" s="225" t="str">
        <f ca="1">IF(A200="","",IF('$Data1'!AH202="W",'$Data1'!AG202,"")&amp;",")</f>
        <v>,</v>
      </c>
      <c r="G200" s="225" t="str">
        <f ca="1">IF(A200="","",IF('$Data1'!AH202="W/m2",'$Data1'!AG202,"")&amp;",")</f>
        <v>,</v>
      </c>
      <c r="H200" s="225" t="str">
        <f ca="1">IF(A200="","",IF('$Data1'!AH202="W/occ",'$Data1'!AG202,"")&amp;",")</f>
        <v>,</v>
      </c>
      <c r="I200" s="225" t="str">
        <f t="shared" ca="1" si="17"/>
        <v>0,</v>
      </c>
      <c r="J200" s="225" t="str">
        <f t="shared" ca="1" si="17"/>
        <v>0,</v>
      </c>
      <c r="K200" s="225" t="str">
        <f t="shared" ca="1" si="18"/>
        <v>0.8,</v>
      </c>
      <c r="L200" s="225" t="str">
        <f t="shared" ca="1" si="19"/>
        <v>0,</v>
      </c>
      <c r="M200" s="225" t="str">
        <f t="shared" ref="M200:M206" ca="1" si="21">IF(A200="","","Task Lights"&amp;";")</f>
        <v>Task Lights;</v>
      </c>
      <c r="N200" s="190"/>
    </row>
    <row r="201" spans="1:14" ht="15">
      <c r="A201" s="225" t="str">
        <f ca="1">IF('$Data1'!E203="","",IF('$Data1'!AJ203="","!","Lights,"))</f>
        <v>!</v>
      </c>
      <c r="B201" s="225" t="str">
        <f ca="1">IF($A201="","",IF($A201="!","NO TSK LGTS FOR",'$Data1'!E203&amp;"-TskLgt,"))</f>
        <v>NO TSK LGTS FOR</v>
      </c>
      <c r="C201" s="225" t="str">
        <f ca="1">IF(A201="","",'CSV-ZnSiz'!B201)</f>
        <v>1,</v>
      </c>
      <c r="D201" s="225" t="str">
        <f t="shared" ca="1" si="20"/>
        <v>ON ALWAYS,</v>
      </c>
      <c r="E201" s="225" t="str">
        <f ca="1">IF(A201="","",IF('$Data1'!AH203="W/occ","Watts/Person",IF('$Data1'!AH203="W/m2","Watts/Area",IF('$Data1'!AH203="W","LightingLevel","")))&amp;",")</f>
        <v>,</v>
      </c>
      <c r="F201" s="225" t="str">
        <f ca="1">IF(A201="","",IF('$Data1'!AH203="W",'$Data1'!AG203,"")&amp;",")</f>
        <v>,</v>
      </c>
      <c r="G201" s="225" t="str">
        <f ca="1">IF(A201="","",IF('$Data1'!AH203="W/m2",'$Data1'!AG203,"")&amp;",")</f>
        <v>,</v>
      </c>
      <c r="H201" s="225" t="str">
        <f ca="1">IF(A201="","",IF('$Data1'!AH203="W/occ",'$Data1'!AG203,"")&amp;",")</f>
        <v>,</v>
      </c>
      <c r="I201" s="225" t="str">
        <f t="shared" ca="1" si="17"/>
        <v>0,</v>
      </c>
      <c r="J201" s="225" t="str">
        <f t="shared" ca="1" si="17"/>
        <v>0,</v>
      </c>
      <c r="K201" s="225" t="str">
        <f t="shared" ca="1" si="18"/>
        <v>0.8,</v>
      </c>
      <c r="L201" s="225" t="str">
        <f t="shared" ca="1" si="19"/>
        <v>0,</v>
      </c>
      <c r="M201" s="225" t="str">
        <f t="shared" ca="1" si="21"/>
        <v>Task Lights;</v>
      </c>
      <c r="N201" s="190"/>
    </row>
    <row r="202" spans="1:14" ht="15">
      <c r="A202" s="225" t="str">
        <f ca="1">IF('$Data1'!E204="","",IF('$Data1'!AJ204="","!","Lights,"))</f>
        <v>!</v>
      </c>
      <c r="B202" s="225" t="str">
        <f ca="1">IF($A202="","",IF($A202="!","NO TSK LGTS FOR",'$Data1'!E204&amp;"-TskLgt,"))</f>
        <v>NO TSK LGTS FOR</v>
      </c>
      <c r="C202" s="225" t="str">
        <f ca="1">IF(A202="","",'CSV-ZnSiz'!B202)</f>
        <v>1,</v>
      </c>
      <c r="D202" s="225" t="str">
        <f t="shared" ca="1" si="20"/>
        <v>ON ALWAYS,</v>
      </c>
      <c r="E202" s="225" t="str">
        <f ca="1">IF(A202="","",IF('$Data1'!AH204="W/occ","Watts/Person",IF('$Data1'!AH204="W/m2","Watts/Area",IF('$Data1'!AH204="W","LightingLevel","")))&amp;",")</f>
        <v>,</v>
      </c>
      <c r="F202" s="225" t="str">
        <f ca="1">IF(A202="","",IF('$Data1'!AH204="W",'$Data1'!AG204,"")&amp;",")</f>
        <v>,</v>
      </c>
      <c r="G202" s="225" t="str">
        <f ca="1">IF(A202="","",IF('$Data1'!AH204="W/m2",'$Data1'!AG204,"")&amp;",")</f>
        <v>,</v>
      </c>
      <c r="H202" s="225" t="str">
        <f ca="1">IF(A202="","",IF('$Data1'!AH204="W/occ",'$Data1'!AG204,"")&amp;",")</f>
        <v>,</v>
      </c>
      <c r="I202" s="225" t="str">
        <f t="shared" ca="1" si="17"/>
        <v>0,</v>
      </c>
      <c r="J202" s="225" t="str">
        <f t="shared" ca="1" si="17"/>
        <v>0,</v>
      </c>
      <c r="K202" s="225" t="str">
        <f t="shared" ca="1" si="18"/>
        <v>0.8,</v>
      </c>
      <c r="L202" s="225" t="str">
        <f t="shared" ca="1" si="19"/>
        <v>0,</v>
      </c>
      <c r="M202" s="225" t="str">
        <f t="shared" ca="1" si="21"/>
        <v>Task Lights;</v>
      </c>
      <c r="N202" s="190"/>
    </row>
    <row r="203" spans="1:14" ht="15">
      <c r="A203" s="225" t="str">
        <f ca="1">IF('$Data1'!E205="","",IF('$Data1'!AJ205="","!","Lights,"))</f>
        <v>!</v>
      </c>
      <c r="B203" s="225" t="str">
        <f ca="1">IF($A203="","",IF($A203="!","NO TSK LGTS FOR",'$Data1'!E205&amp;"-TskLgt,"))</f>
        <v>NO TSK LGTS FOR</v>
      </c>
      <c r="C203" s="225" t="str">
        <f ca="1">IF(A203="","",'CSV-ZnSiz'!B203)</f>
        <v>1,</v>
      </c>
      <c r="D203" s="225" t="str">
        <f t="shared" ca="1" si="20"/>
        <v>ON ALWAYS,</v>
      </c>
      <c r="E203" s="225" t="str">
        <f ca="1">IF(A203="","",IF('$Data1'!AH205="W/occ","Watts/Person",IF('$Data1'!AH205="W/m2","Watts/Area",IF('$Data1'!AH205="W","LightingLevel","")))&amp;",")</f>
        <v>,</v>
      </c>
      <c r="F203" s="225" t="str">
        <f ca="1">IF(A203="","",IF('$Data1'!AH205="W",'$Data1'!AG205,"")&amp;",")</f>
        <v>,</v>
      </c>
      <c r="G203" s="225" t="str">
        <f ca="1">IF(A203="","",IF('$Data1'!AH205="W/m2",'$Data1'!AG205,"")&amp;",")</f>
        <v>,</v>
      </c>
      <c r="H203" s="225" t="str">
        <f ca="1">IF(A203="","",IF('$Data1'!AH205="W/occ",'$Data1'!AG205,"")&amp;",")</f>
        <v>,</v>
      </c>
      <c r="I203" s="225" t="str">
        <f t="shared" ca="1" si="17"/>
        <v>0,</v>
      </c>
      <c r="J203" s="225" t="str">
        <f t="shared" ca="1" si="17"/>
        <v>0,</v>
      </c>
      <c r="K203" s="225" t="str">
        <f t="shared" ca="1" si="18"/>
        <v>0.8,</v>
      </c>
      <c r="L203" s="225" t="str">
        <f t="shared" ca="1" si="19"/>
        <v>0,</v>
      </c>
      <c r="M203" s="225" t="str">
        <f t="shared" ca="1" si="21"/>
        <v>Task Lights;</v>
      </c>
      <c r="N203" s="190"/>
    </row>
    <row r="204" spans="1:14" ht="15">
      <c r="A204" s="225" t="str">
        <f ca="1">IF('$Data1'!E206="","",IF('$Data1'!AJ206="","!","Lights,"))</f>
        <v>!</v>
      </c>
      <c r="B204" s="225" t="str">
        <f ca="1">IF($A204="","",IF($A204="!","NO TSK LGTS FOR",'$Data1'!E206&amp;"-TskLgt,"))</f>
        <v>NO TSK LGTS FOR</v>
      </c>
      <c r="C204" s="225" t="str">
        <f ca="1">IF(A204="","",'CSV-ZnSiz'!B204)</f>
        <v>1,</v>
      </c>
      <c r="D204" s="225" t="str">
        <f t="shared" ca="1" si="20"/>
        <v>ON ALWAYS,</v>
      </c>
      <c r="E204" s="225" t="str">
        <f ca="1">IF(A204="","",IF('$Data1'!AH206="W/occ","Watts/Person",IF('$Data1'!AH206="W/m2","Watts/Area",IF('$Data1'!AH206="W","LightingLevel","")))&amp;",")</f>
        <v>,</v>
      </c>
      <c r="F204" s="225" t="str">
        <f ca="1">IF(A204="","",IF('$Data1'!AH206="W",'$Data1'!AG206,"")&amp;",")</f>
        <v>,</v>
      </c>
      <c r="G204" s="225" t="str">
        <f ca="1">IF(A204="","",IF('$Data1'!AH206="W/m2",'$Data1'!AG206,"")&amp;",")</f>
        <v>,</v>
      </c>
      <c r="H204" s="225" t="str">
        <f ca="1">IF(A204="","",IF('$Data1'!AH206="W/occ",'$Data1'!AG206,"")&amp;",")</f>
        <v>,</v>
      </c>
      <c r="I204" s="225" t="str">
        <f t="shared" ca="1" si="17"/>
        <v>0,</v>
      </c>
      <c r="J204" s="225" t="str">
        <f t="shared" ca="1" si="17"/>
        <v>0,</v>
      </c>
      <c r="K204" s="225" t="str">
        <f t="shared" ca="1" si="18"/>
        <v>0.8,</v>
      </c>
      <c r="L204" s="225" t="str">
        <f t="shared" ca="1" si="19"/>
        <v>0,</v>
      </c>
      <c r="M204" s="225" t="str">
        <f t="shared" ca="1" si="21"/>
        <v>Task Lights;</v>
      </c>
      <c r="N204" s="190"/>
    </row>
    <row r="205" spans="1:14" ht="15">
      <c r="A205" s="225" t="str">
        <f ca="1">IF('$Data1'!E207="","",IF('$Data1'!AJ207="","!","Lights,"))</f>
        <v>!</v>
      </c>
      <c r="B205" s="225" t="str">
        <f ca="1">IF($A205="","",IF($A205="!","NO TSK LGTS FOR",'$Data1'!E207&amp;"-TskLgt,"))</f>
        <v>NO TSK LGTS FOR</v>
      </c>
      <c r="C205" s="225" t="str">
        <f ca="1">IF(A205="","",'CSV-ZnSiz'!B205)</f>
        <v>1,</v>
      </c>
      <c r="D205" s="225" t="str">
        <f t="shared" ca="1" si="20"/>
        <v>ON ALWAYS,</v>
      </c>
      <c r="E205" s="225" t="str">
        <f ca="1">IF(A205="","",IF('$Data1'!AH207="W/occ","Watts/Person",IF('$Data1'!AH207="W/m2","Watts/Area",IF('$Data1'!AH207="W","LightingLevel","")))&amp;",")</f>
        <v>,</v>
      </c>
      <c r="F205" s="225" t="str">
        <f ca="1">IF(A205="","",IF('$Data1'!AH207="W",'$Data1'!AG207,"")&amp;",")</f>
        <v>,</v>
      </c>
      <c r="G205" s="225" t="str">
        <f ca="1">IF(A205="","",IF('$Data1'!AH207="W/m2",'$Data1'!AG207,"")&amp;",")</f>
        <v>,</v>
      </c>
      <c r="H205" s="225" t="str">
        <f ca="1">IF(A205="","",IF('$Data1'!AH207="W/occ",'$Data1'!AG207,"")&amp;",")</f>
        <v>,</v>
      </c>
      <c r="I205" s="225" t="str">
        <f t="shared" ca="1" si="17"/>
        <v>0,</v>
      </c>
      <c r="J205" s="225" t="str">
        <f t="shared" ca="1" si="17"/>
        <v>0,</v>
      </c>
      <c r="K205" s="225" t="str">
        <f t="shared" ca="1" si="18"/>
        <v>0.8,</v>
      </c>
      <c r="L205" s="225" t="str">
        <f t="shared" ca="1" si="19"/>
        <v>0,</v>
      </c>
      <c r="M205" s="225" t="str">
        <f t="shared" ca="1" si="21"/>
        <v>Task Lights;</v>
      </c>
      <c r="N205" s="190"/>
    </row>
    <row r="206" spans="1:14" ht="15">
      <c r="A206" s="225" t="str">
        <f ca="1">IF('$Data1'!E208="","",IF('$Data1'!AJ208="","!","Lights,"))</f>
        <v>!</v>
      </c>
      <c r="B206" s="225" t="str">
        <f ca="1">IF($A206="","",IF($A206="!","NO TSK LGTS FOR",'$Data1'!E208&amp;"-TskLgt,"))</f>
        <v>NO TSK LGTS FOR</v>
      </c>
      <c r="C206" s="225" t="str">
        <f ca="1">IF(A206="","",'CSV-ZnSiz'!B206)</f>
        <v>1,</v>
      </c>
      <c r="D206" s="225" t="str">
        <f t="shared" ca="1" si="20"/>
        <v>ON ALWAYS,</v>
      </c>
      <c r="E206" s="225" t="str">
        <f ca="1">IF(A206="","",IF('$Data1'!AH208="W/occ","Watts/Person",IF('$Data1'!AH208="W/m2","Watts/Area",IF('$Data1'!AH208="W","LightingLevel","")))&amp;",")</f>
        <v>,</v>
      </c>
      <c r="F206" s="225" t="str">
        <f ca="1">IF(A206="","",IF('$Data1'!AH208="W",'$Data1'!AG208,"")&amp;",")</f>
        <v>,</v>
      </c>
      <c r="G206" s="225" t="str">
        <f ca="1">IF(A206="","",IF('$Data1'!AH208="W/m2",'$Data1'!AG208,"")&amp;",")</f>
        <v>,</v>
      </c>
      <c r="H206" s="225" t="str">
        <f ca="1">IF(A206="","",IF('$Data1'!AH208="W/occ",'$Data1'!AG208,"")&amp;",")</f>
        <v>,</v>
      </c>
      <c r="I206" s="225" t="str">
        <f t="shared" ca="1" si="17"/>
        <v>0,</v>
      </c>
      <c r="J206" s="225" t="str">
        <f t="shared" ca="1" si="17"/>
        <v>0,</v>
      </c>
      <c r="K206" s="225" t="str">
        <f t="shared" ca="1" si="18"/>
        <v>0.8,</v>
      </c>
      <c r="L206" s="225" t="str">
        <f t="shared" ca="1" si="19"/>
        <v>0,</v>
      </c>
      <c r="M206" s="225" t="str">
        <f t="shared" ca="1" si="21"/>
        <v>Task Lights;</v>
      </c>
      <c r="N206" s="190"/>
    </row>
  </sheetData>
  <printOptions gridLines="1"/>
  <pageMargins left="1.1812499999999999" right="0.39374999999999999" top="0.33541666666666697" bottom="0.59027777777777801" header="0.196527777777778" footer="0.51180555555555496"/>
  <pageSetup paperSize="0" scale="0" firstPageNumber="0" orientation="portrait" usePrinterDefaults="0" horizontalDpi="0" verticalDpi="0" copies="0"/>
  <headerFooter>
    <oddHeader>&amp;L&amp;"Arial,Regular"HHA #&amp;C&amp;"Arial,Regular"&amp;A&amp;R&amp;"Arial,Regular"Printed &amp;D &amp;T</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zoomScaleNormal="100" zoomScalePageLayoutView="60" workbookViewId="0">
      <selection activeCell="L7" sqref="L7"/>
    </sheetView>
  </sheetViews>
  <sheetFormatPr defaultRowHeight="14.25"/>
  <cols>
    <col min="1" max="1" width="23.875" customWidth="1"/>
    <col min="2" max="2" width="26.75" customWidth="1"/>
    <col min="3" max="3" width="11.875" customWidth="1"/>
    <col min="4" max="4" width="13" customWidth="1"/>
    <col min="5" max="5" width="19.75" customWidth="1"/>
    <col min="6" max="6" width="8.5" customWidth="1"/>
    <col min="7" max="8" width="8.75" customWidth="1"/>
    <col min="9" max="9" width="7.75" customWidth="1"/>
    <col min="10" max="10" width="4.75" customWidth="1"/>
    <col min="11" max="11" width="5.625" customWidth="1"/>
    <col min="12" max="12" width="15.375" customWidth="1"/>
    <col min="13" max="13" width="3.5" customWidth="1"/>
    <col min="14" max="14" width="15.25" customWidth="1"/>
    <col min="15" max="18" width="8.5" customWidth="1"/>
    <col min="19" max="1025" width="7.5"/>
  </cols>
  <sheetData>
    <row r="1" spans="1:17" ht="15">
      <c r="A1" s="190"/>
      <c r="B1" s="190"/>
      <c r="C1" s="190"/>
      <c r="D1" s="190"/>
      <c r="E1" s="190"/>
      <c r="F1" s="190"/>
      <c r="G1" s="190"/>
      <c r="H1" s="190"/>
      <c r="I1" s="190"/>
      <c r="J1" s="190"/>
      <c r="K1" s="190"/>
      <c r="L1" s="190"/>
      <c r="M1" s="190"/>
      <c r="N1" s="190"/>
    </row>
    <row r="2" spans="1:17" ht="15">
      <c r="A2" s="234" t="s">
        <v>320</v>
      </c>
      <c r="B2" s="205" t="s">
        <v>270</v>
      </c>
      <c r="C2" s="205" t="s">
        <v>270</v>
      </c>
      <c r="D2" s="207" t="s">
        <v>321</v>
      </c>
      <c r="E2" s="205" t="s">
        <v>268</v>
      </c>
      <c r="F2" s="205" t="s">
        <v>322</v>
      </c>
      <c r="G2" s="205" t="s">
        <v>322</v>
      </c>
      <c r="H2" s="205" t="s">
        <v>322</v>
      </c>
      <c r="I2" s="205" t="s">
        <v>322</v>
      </c>
      <c r="J2" s="205" t="s">
        <v>322</v>
      </c>
      <c r="K2" s="205" t="s">
        <v>322</v>
      </c>
      <c r="L2" s="205" t="s">
        <v>322</v>
      </c>
      <c r="M2" s="205"/>
      <c r="N2" s="205"/>
      <c r="O2" s="224"/>
      <c r="P2" s="224"/>
      <c r="Q2" s="224"/>
    </row>
    <row r="3" spans="1:17" ht="15">
      <c r="A3" s="190" t="s">
        <v>323</v>
      </c>
      <c r="B3" s="205" t="s">
        <v>324</v>
      </c>
      <c r="C3" s="205"/>
      <c r="D3" s="205"/>
      <c r="E3" s="205"/>
      <c r="F3" s="205"/>
      <c r="G3" s="205"/>
      <c r="H3" s="206"/>
      <c r="I3" s="206"/>
      <c r="J3" s="206"/>
      <c r="K3" s="206"/>
      <c r="L3" s="205"/>
      <c r="M3" s="205"/>
      <c r="N3" s="205"/>
      <c r="O3" s="224"/>
      <c r="P3" s="224"/>
    </row>
    <row r="4" spans="1:17" ht="15">
      <c r="A4" s="205" t="s">
        <v>116</v>
      </c>
      <c r="B4" s="205"/>
      <c r="C4" s="205"/>
      <c r="D4" s="211" t="s">
        <v>72</v>
      </c>
      <c r="E4" s="211" t="s">
        <v>303</v>
      </c>
      <c r="F4" s="211" t="s">
        <v>33</v>
      </c>
      <c r="G4" s="211" t="s">
        <v>33</v>
      </c>
      <c r="H4" s="211" t="s">
        <v>33</v>
      </c>
      <c r="I4" s="213" t="s">
        <v>325</v>
      </c>
      <c r="J4" s="213" t="s">
        <v>304</v>
      </c>
      <c r="K4" s="213" t="s">
        <v>326</v>
      </c>
      <c r="L4" s="206"/>
      <c r="M4" s="205"/>
      <c r="N4" s="205"/>
      <c r="O4" s="224"/>
      <c r="P4" s="224"/>
    </row>
    <row r="5" spans="1:17" ht="15.6" customHeight="1">
      <c r="A5" s="205" t="s">
        <v>116</v>
      </c>
      <c r="B5" s="205" t="s">
        <v>16</v>
      </c>
      <c r="C5" s="205" t="s">
        <v>308</v>
      </c>
      <c r="D5" s="211" t="s">
        <v>309</v>
      </c>
      <c r="E5" s="211" t="s">
        <v>310</v>
      </c>
      <c r="F5" s="211" t="s">
        <v>76</v>
      </c>
      <c r="G5" s="211" t="s">
        <v>131</v>
      </c>
      <c r="H5" s="211" t="s">
        <v>63</v>
      </c>
      <c r="I5" s="213" t="s">
        <v>311</v>
      </c>
      <c r="J5" s="213" t="s">
        <v>311</v>
      </c>
      <c r="K5" s="213" t="s">
        <v>311</v>
      </c>
      <c r="L5" s="211" t="s">
        <v>379</v>
      </c>
      <c r="M5" s="211"/>
      <c r="N5" s="211"/>
      <c r="O5" s="230"/>
      <c r="P5" s="230"/>
    </row>
    <row r="6" spans="1:17" ht="15">
      <c r="A6" s="212" t="s">
        <v>116</v>
      </c>
      <c r="B6" s="212"/>
      <c r="C6" s="212"/>
      <c r="D6" s="212"/>
      <c r="E6" s="212"/>
      <c r="F6" s="212"/>
      <c r="G6" s="212"/>
      <c r="H6" s="212"/>
      <c r="I6" s="212"/>
      <c r="J6" s="212"/>
      <c r="K6" s="212"/>
      <c r="L6" s="212"/>
      <c r="M6" s="212"/>
      <c r="N6" s="190"/>
    </row>
    <row r="7" spans="1:17" ht="15">
      <c r="A7" s="225" t="str">
        <f ca="1">IF('$Data1'!E9="","","ElectricEquipment,")</f>
        <v>ElectricEquipment,</v>
      </c>
      <c r="B7" s="225" t="str">
        <f ca="1">IF(A7="","",'$Data1'!E9&amp;" Elec Eqp,")</f>
        <v>HHA ZONE , Field 1: Zone # Elec Eqp,</v>
      </c>
      <c r="C7" s="225" t="str">
        <f ca="1">IF(A7="","",'CSV-ZnSiz'!B7)</f>
        <v>HHA ZONE , Field 1: Zone #,</v>
      </c>
      <c r="D7" s="225" t="str">
        <f t="shared" ref="D7" ca="1" si="0">IF(A7="","","ON ALWAYS,")</f>
        <v>ON ALWAYS,</v>
      </c>
      <c r="E7" s="225" t="str">
        <f ca="1">IF(A7="","",IF('$Data1'!AQ9="W/occ","Watts/Person",IF('$Data1'!AQ9="W/m2","Watts/Area",IF('$Data1'!AQ9="W","EquipmentLevel","")))&amp;",")</f>
        <v>,</v>
      </c>
      <c r="F7" s="225" t="str">
        <f ca="1">IF(A7="","",IF('$Data1'!AQ9="W",'$Data1'!AP9,"")&amp;",")</f>
        <v>,</v>
      </c>
      <c r="G7" s="225" t="str">
        <f ca="1">IF(A7="","",IF('$Data1'!AQ9="W/m2",'$Data1'!AP9,"")&amp;",")</f>
        <v>,</v>
      </c>
      <c r="H7" s="225" t="str">
        <f ca="1">IF(A7="","",IF('$Data1'!AQ9="W/occ",'$Data1'!AP9,"")&amp;",")</f>
        <v>,</v>
      </c>
      <c r="I7" s="190" t="str">
        <f ca="1">IF(A7="","",IF('$Data1'!AR9="",0,1-'$Data1'!AR9)&amp;",")</f>
        <v>0.75,</v>
      </c>
      <c r="J7" s="225" t="str">
        <f t="shared" ref="J7:K26" ca="1" si="1">IF($A7="","","0,")</f>
        <v>0,</v>
      </c>
      <c r="K7" s="225" t="str">
        <f t="shared" ca="1" si="1"/>
        <v>0,</v>
      </c>
      <c r="L7" s="225" t="str">
        <f t="shared" ref="L7" ca="1" si="2">IF(A7="","","Elec Equip"&amp;";")</f>
        <v>Elec Equip;</v>
      </c>
      <c r="M7" s="205"/>
      <c r="N7" s="190"/>
    </row>
    <row r="8" spans="1:17" ht="15">
      <c r="A8" s="225" t="str">
        <f ca="1">IF('$Data1'!E10="","","ElectricEquipment,")</f>
        <v>ElectricEquipment,</v>
      </c>
      <c r="B8" s="225" t="str">
        <f ca="1">IF(A8="","",'$Data1'!E10&amp;" Elec Eqp,")</f>
        <v>1 Elec Eqp,</v>
      </c>
      <c r="C8" s="225" t="str">
        <f ca="1">IF(A8="","",'CSV-ZnSiz'!B8)</f>
        <v>1,</v>
      </c>
      <c r="D8" s="225" t="str">
        <f t="shared" ref="D8:D71" ca="1" si="3">IF(A8="","","ON ALWAYS,")</f>
        <v>ON ALWAYS,</v>
      </c>
      <c r="E8" s="225" t="str">
        <f ca="1">IF(A8="","",IF('$Data1'!AQ10="W/occ","Watts/Person",IF('$Data1'!AQ10="W/m2","Watts/Area",IF('$Data1'!AQ10="W","EquipmentLevel","")))&amp;",")</f>
        <v>,</v>
      </c>
      <c r="F8" s="225" t="str">
        <f ca="1">IF(A8="","",IF('$Data1'!AQ10="W",'$Data1'!AP10,"")&amp;",")</f>
        <v>,</v>
      </c>
      <c r="G8" s="225" t="str">
        <f ca="1">IF(A8="","",IF('$Data1'!AQ10="W/m2",'$Data1'!AP10,"")&amp;",")</f>
        <v>,</v>
      </c>
      <c r="H8" s="225" t="str">
        <f ca="1">IF(A8="","",IF('$Data1'!AQ10="W/occ",'$Data1'!AP10,"")&amp;",")</f>
        <v>,</v>
      </c>
      <c r="I8" s="190" t="str">
        <f ca="1">IF(A8="","",IF('$Data1'!AR10="",0,1-'$Data1'!AR10)&amp;",")</f>
        <v>0.75,</v>
      </c>
      <c r="J8" s="225" t="str">
        <f t="shared" ca="1" si="1"/>
        <v>0,</v>
      </c>
      <c r="K8" s="225" t="str">
        <f t="shared" ca="1" si="1"/>
        <v>0,</v>
      </c>
      <c r="L8" s="225" t="str">
        <f t="shared" ref="L8:L71" ca="1" si="4">IF(A8="","","Elec Equip"&amp;";")</f>
        <v>Elec Equip;</v>
      </c>
      <c r="M8" s="205"/>
      <c r="N8" s="190"/>
    </row>
    <row r="9" spans="1:17" ht="15">
      <c r="A9" s="225" t="str">
        <f ca="1">IF('$Data1'!E11="","","ElectricEquipment,")</f>
        <v>ElectricEquipment,</v>
      </c>
      <c r="B9" s="225" t="str">
        <f ca="1">IF(A9="","",'$Data1'!E11&amp;" Elec Eqp,")</f>
        <v>2 Elec Eqp,</v>
      </c>
      <c r="C9" s="225" t="str">
        <f ca="1">IF(A9="","",'CSV-ZnSiz'!B9)</f>
        <v>2,</v>
      </c>
      <c r="D9" s="225" t="str">
        <f t="shared" ca="1" si="3"/>
        <v>ON ALWAYS,</v>
      </c>
      <c r="E9" s="225" t="str">
        <f ca="1">IF(A9="","",IF('$Data1'!AQ11="W/occ","Watts/Person",IF('$Data1'!AQ11="W/m2","Watts/Area",IF('$Data1'!AQ11="W","EquipmentLevel","")))&amp;",")</f>
        <v>,</v>
      </c>
      <c r="F9" s="225" t="str">
        <f ca="1">IF(A9="","",IF('$Data1'!AQ11="W",'$Data1'!AP11,"")&amp;",")</f>
        <v>,</v>
      </c>
      <c r="G9" s="225" t="str">
        <f ca="1">IF(A9="","",IF('$Data1'!AQ11="W/m2",'$Data1'!AP11,"")&amp;",")</f>
        <v>,</v>
      </c>
      <c r="H9" s="225" t="str">
        <f ca="1">IF(A9="","",IF('$Data1'!AQ11="W/occ",'$Data1'!AP11,"")&amp;",")</f>
        <v>,</v>
      </c>
      <c r="I9" s="190" t="str">
        <f ca="1">IF(A9="","",IF('$Data1'!AR11="",0,1-'$Data1'!AR11)&amp;",")</f>
        <v>0.75,</v>
      </c>
      <c r="J9" s="225" t="str">
        <f t="shared" ca="1" si="1"/>
        <v>0,</v>
      </c>
      <c r="K9" s="225" t="str">
        <f t="shared" ca="1" si="1"/>
        <v>0,</v>
      </c>
      <c r="L9" s="225" t="str">
        <f t="shared" ca="1" si="4"/>
        <v>Elec Equip;</v>
      </c>
      <c r="M9" s="205"/>
      <c r="N9" s="190"/>
    </row>
    <row r="10" spans="1:17" ht="15">
      <c r="A10" s="225" t="str">
        <f ca="1">IF('$Data1'!E12="","","ElectricEquipment,")</f>
        <v>ElectricEquipment,</v>
      </c>
      <c r="B10" s="225" t="str">
        <f ca="1">IF(A10="","",'$Data1'!E12&amp;" Elec Eqp,")</f>
        <v>1 Elec Eqp,</v>
      </c>
      <c r="C10" s="225" t="str">
        <f ca="1">IF(A10="","",'CSV-ZnSiz'!B10)</f>
        <v>1,</v>
      </c>
      <c r="D10" s="225" t="str">
        <f t="shared" ca="1" si="3"/>
        <v>ON ALWAYS,</v>
      </c>
      <c r="E10" s="225" t="str">
        <f ca="1">IF(A10="","",IF('$Data1'!AQ12="W/occ","Watts/Person",IF('$Data1'!AQ12="W/m2","Watts/Area",IF('$Data1'!AQ12="W","EquipmentLevel","")))&amp;",")</f>
        <v>,</v>
      </c>
      <c r="F10" s="225" t="str">
        <f ca="1">IF(A10="","",IF('$Data1'!AQ12="W",'$Data1'!AP12,"")&amp;",")</f>
        <v>,</v>
      </c>
      <c r="G10" s="225" t="str">
        <f ca="1">IF(A10="","",IF('$Data1'!AQ12="W/m2",'$Data1'!AP12,"")&amp;",")</f>
        <v>,</v>
      </c>
      <c r="H10" s="225" t="str">
        <f ca="1">IF(A10="","",IF('$Data1'!AQ12="W/occ",'$Data1'!AP12,"")&amp;",")</f>
        <v>,</v>
      </c>
      <c r="I10" s="190" t="str">
        <f ca="1">IF(A10="","",IF('$Data1'!AR12="",0,1-'$Data1'!AR12)&amp;",")</f>
        <v>0.75,</v>
      </c>
      <c r="J10" s="225" t="str">
        <f t="shared" ca="1" si="1"/>
        <v>0,</v>
      </c>
      <c r="K10" s="225" t="str">
        <f t="shared" ca="1" si="1"/>
        <v>0,</v>
      </c>
      <c r="L10" s="225" t="str">
        <f t="shared" ca="1" si="4"/>
        <v>Elec Equip;</v>
      </c>
      <c r="M10" s="205"/>
      <c r="N10" s="190"/>
    </row>
    <row r="11" spans="1:17" ht="15">
      <c r="A11" s="225" t="str">
        <f ca="1">IF('$Data1'!E13="","","ElectricEquipment,")</f>
        <v>ElectricEquipment,</v>
      </c>
      <c r="B11" s="225" t="str">
        <f ca="1">IF(A11="","",'$Data1'!E13&amp;" Elec Eqp,")</f>
        <v>1 Elec Eqp,</v>
      </c>
      <c r="C11" s="225" t="str">
        <f ca="1">IF(A11="","",'CSV-ZnSiz'!B11)</f>
        <v>1,</v>
      </c>
      <c r="D11" s="225" t="str">
        <f t="shared" ca="1" si="3"/>
        <v>ON ALWAYS,</v>
      </c>
      <c r="E11" s="225" t="str">
        <f ca="1">IF(A11="","",IF('$Data1'!AQ13="W/occ","Watts/Person",IF('$Data1'!AQ13="W/m2","Watts/Area",IF('$Data1'!AQ13="W","EquipmentLevel","")))&amp;",")</f>
        <v>,</v>
      </c>
      <c r="F11" s="225" t="str">
        <f ca="1">IF(A11="","",IF('$Data1'!AQ13="W",'$Data1'!AP13,"")&amp;",")</f>
        <v>,</v>
      </c>
      <c r="G11" s="225" t="str">
        <f ca="1">IF(A11="","",IF('$Data1'!AQ13="W/m2",'$Data1'!AP13,"")&amp;",")</f>
        <v>,</v>
      </c>
      <c r="H11" s="225" t="str">
        <f ca="1">IF(A11="","",IF('$Data1'!AQ13="W/occ",'$Data1'!AP13,"")&amp;",")</f>
        <v>,</v>
      </c>
      <c r="I11" s="190" t="str">
        <f ca="1">IF(A11="","",IF('$Data1'!AR13="",0,1-'$Data1'!AR13)&amp;",")</f>
        <v>0.75,</v>
      </c>
      <c r="J11" s="225" t="str">
        <f t="shared" ca="1" si="1"/>
        <v>0,</v>
      </c>
      <c r="K11" s="225" t="str">
        <f t="shared" ca="1" si="1"/>
        <v>0,</v>
      </c>
      <c r="L11" s="225" t="str">
        <f t="shared" ca="1" si="4"/>
        <v>Elec Equip;</v>
      </c>
      <c r="M11" s="205"/>
      <c r="N11" s="190"/>
    </row>
    <row r="12" spans="1:17" ht="15">
      <c r="A12" s="225" t="str">
        <f ca="1">IF('$Data1'!E14="","","ElectricEquipment,")</f>
        <v>ElectricEquipment,</v>
      </c>
      <c r="B12" s="225" t="str">
        <f ca="1">IF(A12="","",'$Data1'!E14&amp;" Elec Eqp,")</f>
        <v>1 Elec Eqp,</v>
      </c>
      <c r="C12" s="225" t="str">
        <f ca="1">IF(A12="","",'CSV-ZnSiz'!B12)</f>
        <v>1,</v>
      </c>
      <c r="D12" s="225" t="str">
        <f t="shared" ca="1" si="3"/>
        <v>ON ALWAYS,</v>
      </c>
      <c r="E12" s="225" t="str">
        <f ca="1">IF(A12="","",IF('$Data1'!AQ14="W/occ","Watts/Person",IF('$Data1'!AQ14="W/m2","Watts/Area",IF('$Data1'!AQ14="W","EquipmentLevel","")))&amp;",")</f>
        <v>,</v>
      </c>
      <c r="F12" s="225" t="str">
        <f ca="1">IF(A12="","",IF('$Data1'!AQ14="W",'$Data1'!AP14,"")&amp;",")</f>
        <v>,</v>
      </c>
      <c r="G12" s="225" t="str">
        <f ca="1">IF(A12="","",IF('$Data1'!AQ14="W/m2",'$Data1'!AP14,"")&amp;",")</f>
        <v>,</v>
      </c>
      <c r="H12" s="225" t="str">
        <f ca="1">IF(A12="","",IF('$Data1'!AQ14="W/occ",'$Data1'!AP14,"")&amp;",")</f>
        <v>,</v>
      </c>
      <c r="I12" s="190" t="str">
        <f ca="1">IF(A12="","",IF('$Data1'!AR14="",0,1-'$Data1'!AR14)&amp;",")</f>
        <v>0.75,</v>
      </c>
      <c r="J12" s="225" t="str">
        <f t="shared" ca="1" si="1"/>
        <v>0,</v>
      </c>
      <c r="K12" s="225" t="str">
        <f t="shared" ca="1" si="1"/>
        <v>0,</v>
      </c>
      <c r="L12" s="225" t="str">
        <f t="shared" ca="1" si="4"/>
        <v>Elec Equip;</v>
      </c>
      <c r="M12" s="205"/>
      <c r="N12" s="190"/>
    </row>
    <row r="13" spans="1:17" ht="15">
      <c r="A13" s="225" t="str">
        <f ca="1">IF('$Data1'!E15="","","ElectricEquipment,")</f>
        <v>ElectricEquipment,</v>
      </c>
      <c r="B13" s="225" t="str">
        <f ca="1">IF(A13="","",'$Data1'!E15&amp;" Elec Eqp,")</f>
        <v>1 Elec Eqp,</v>
      </c>
      <c r="C13" s="225" t="str">
        <f ca="1">IF(A13="","",'CSV-ZnSiz'!B13)</f>
        <v>1,</v>
      </c>
      <c r="D13" s="225" t="str">
        <f t="shared" ca="1" si="3"/>
        <v>ON ALWAYS,</v>
      </c>
      <c r="E13" s="225" t="str">
        <f ca="1">IF(A13="","",IF('$Data1'!AQ15="W/occ","Watts/Person",IF('$Data1'!AQ15="W/m2","Watts/Area",IF('$Data1'!AQ15="W","EquipmentLevel","")))&amp;",")</f>
        <v>,</v>
      </c>
      <c r="F13" s="225" t="str">
        <f ca="1">IF(A13="","",IF('$Data1'!AQ15="W",'$Data1'!AP15,"")&amp;",")</f>
        <v>,</v>
      </c>
      <c r="G13" s="225" t="str">
        <f ca="1">IF(A13="","",IF('$Data1'!AQ15="W/m2",'$Data1'!AP15,"")&amp;",")</f>
        <v>,</v>
      </c>
      <c r="H13" s="225" t="str">
        <f ca="1">IF(A13="","",IF('$Data1'!AQ15="W/occ",'$Data1'!AP15,"")&amp;",")</f>
        <v>,</v>
      </c>
      <c r="I13" s="190" t="str">
        <f ca="1">IF(A13="","",IF('$Data1'!AR15="",0,1-'$Data1'!AR15)&amp;",")</f>
        <v>0.75,</v>
      </c>
      <c r="J13" s="225" t="str">
        <f t="shared" ca="1" si="1"/>
        <v>0,</v>
      </c>
      <c r="K13" s="225" t="str">
        <f t="shared" ca="1" si="1"/>
        <v>0,</v>
      </c>
      <c r="L13" s="225" t="str">
        <f t="shared" ca="1" si="4"/>
        <v>Elec Equip;</v>
      </c>
      <c r="M13" s="205"/>
      <c r="N13" s="190"/>
    </row>
    <row r="14" spans="1:17" ht="15">
      <c r="A14" s="225" t="str">
        <f ca="1">IF('$Data1'!E16="","","ElectricEquipment,")</f>
        <v>ElectricEquipment,</v>
      </c>
      <c r="B14" s="225" t="str">
        <f ca="1">IF(A14="","",'$Data1'!E16&amp;" Elec Eqp,")</f>
        <v>1 Elec Eqp,</v>
      </c>
      <c r="C14" s="225" t="str">
        <f ca="1">IF(A14="","",'CSV-ZnSiz'!B14)</f>
        <v>1,</v>
      </c>
      <c r="D14" s="225" t="str">
        <f t="shared" ca="1" si="3"/>
        <v>ON ALWAYS,</v>
      </c>
      <c r="E14" s="225" t="str">
        <f ca="1">IF(A14="","",IF('$Data1'!AQ16="W/occ","Watts/Person",IF('$Data1'!AQ16="W/m2","Watts/Area",IF('$Data1'!AQ16="W","EquipmentLevel","")))&amp;",")</f>
        <v>,</v>
      </c>
      <c r="F14" s="225" t="str">
        <f ca="1">IF(A14="","",IF('$Data1'!AQ16="W",'$Data1'!AP16,"")&amp;",")</f>
        <v>,</v>
      </c>
      <c r="G14" s="225" t="str">
        <f ca="1">IF(A14="","",IF('$Data1'!AQ16="W/m2",'$Data1'!AP16,"")&amp;",")</f>
        <v>,</v>
      </c>
      <c r="H14" s="225" t="str">
        <f ca="1">IF(A14="","",IF('$Data1'!AQ16="W/occ",'$Data1'!AP16,"")&amp;",")</f>
        <v>,</v>
      </c>
      <c r="I14" s="190" t="str">
        <f ca="1">IF(A14="","",IF('$Data1'!AR16="",0,1-'$Data1'!AR16)&amp;",")</f>
        <v>0.75,</v>
      </c>
      <c r="J14" s="225" t="str">
        <f t="shared" ca="1" si="1"/>
        <v>0,</v>
      </c>
      <c r="K14" s="225" t="str">
        <f t="shared" ca="1" si="1"/>
        <v>0,</v>
      </c>
      <c r="L14" s="225" t="str">
        <f t="shared" ca="1" si="4"/>
        <v>Elec Equip;</v>
      </c>
      <c r="M14" s="205"/>
      <c r="N14" s="190"/>
    </row>
    <row r="15" spans="1:17" ht="15">
      <c r="A15" s="225" t="str">
        <f ca="1">IF('$Data1'!E17="","","ElectricEquipment,")</f>
        <v>ElectricEquipment,</v>
      </c>
      <c r="B15" s="225" t="str">
        <f ca="1">IF(A15="","",'$Data1'!E17&amp;" Elec Eqp,")</f>
        <v>1 Elec Eqp,</v>
      </c>
      <c r="C15" s="225" t="str">
        <f ca="1">IF(A15="","",'CSV-ZnSiz'!B15)</f>
        <v>1,</v>
      </c>
      <c r="D15" s="225" t="str">
        <f t="shared" ca="1" si="3"/>
        <v>ON ALWAYS,</v>
      </c>
      <c r="E15" s="225" t="str">
        <f ca="1">IF(A15="","",IF('$Data1'!AQ17="W/occ","Watts/Person",IF('$Data1'!AQ17="W/m2","Watts/Area",IF('$Data1'!AQ17="W","EquipmentLevel","")))&amp;",")</f>
        <v>,</v>
      </c>
      <c r="F15" s="225" t="str">
        <f ca="1">IF(A15="","",IF('$Data1'!AQ17="W",'$Data1'!AP17,"")&amp;",")</f>
        <v>,</v>
      </c>
      <c r="G15" s="225" t="str">
        <f ca="1">IF(A15="","",IF('$Data1'!AQ17="W/m2",'$Data1'!AP17,"")&amp;",")</f>
        <v>,</v>
      </c>
      <c r="H15" s="225" t="str">
        <f ca="1">IF(A15="","",IF('$Data1'!AQ17="W/occ",'$Data1'!AP17,"")&amp;",")</f>
        <v>,</v>
      </c>
      <c r="I15" s="190" t="str">
        <f ca="1">IF(A15="","",IF('$Data1'!AR17="",0,1-'$Data1'!AR17)&amp;",")</f>
        <v>0.75,</v>
      </c>
      <c r="J15" s="225" t="str">
        <f t="shared" ca="1" si="1"/>
        <v>0,</v>
      </c>
      <c r="K15" s="225" t="str">
        <f t="shared" ca="1" si="1"/>
        <v>0,</v>
      </c>
      <c r="L15" s="225" t="str">
        <f t="shared" ca="1" si="4"/>
        <v>Elec Equip;</v>
      </c>
      <c r="M15" s="205"/>
      <c r="N15" s="190"/>
    </row>
    <row r="16" spans="1:17" ht="15">
      <c r="A16" s="225" t="str">
        <f ca="1">IF('$Data1'!E18="","","ElectricEquipment,")</f>
        <v>ElectricEquipment,</v>
      </c>
      <c r="B16" s="225" t="str">
        <f ca="1">IF(A16="","",'$Data1'!E18&amp;" Elec Eqp,")</f>
        <v>1 Elec Eqp,</v>
      </c>
      <c r="C16" s="225" t="str">
        <f ca="1">IF(A16="","",'CSV-ZnSiz'!B16)</f>
        <v>1,</v>
      </c>
      <c r="D16" s="225" t="str">
        <f t="shared" ca="1" si="3"/>
        <v>ON ALWAYS,</v>
      </c>
      <c r="E16" s="225" t="str">
        <f ca="1">IF(A16="","",IF('$Data1'!AQ18="W/occ","Watts/Person",IF('$Data1'!AQ18="W/m2","Watts/Area",IF('$Data1'!AQ18="W","EquipmentLevel","")))&amp;",")</f>
        <v>,</v>
      </c>
      <c r="F16" s="225" t="str">
        <f ca="1">IF(A16="","",IF('$Data1'!AQ18="W",'$Data1'!AP18,"")&amp;",")</f>
        <v>,</v>
      </c>
      <c r="G16" s="225" t="str">
        <f ca="1">IF(A16="","",IF('$Data1'!AQ18="W/m2",'$Data1'!AP18,"")&amp;",")</f>
        <v>,</v>
      </c>
      <c r="H16" s="225" t="str">
        <f ca="1">IF(A16="","",IF('$Data1'!AQ18="W/occ",'$Data1'!AP18,"")&amp;",")</f>
        <v>,</v>
      </c>
      <c r="I16" s="190" t="str">
        <f ca="1">IF(A16="","",IF('$Data1'!AR18="",0,1-'$Data1'!AR18)&amp;",")</f>
        <v>0.75,</v>
      </c>
      <c r="J16" s="225" t="str">
        <f t="shared" ca="1" si="1"/>
        <v>0,</v>
      </c>
      <c r="K16" s="225" t="str">
        <f t="shared" ca="1" si="1"/>
        <v>0,</v>
      </c>
      <c r="L16" s="225" t="str">
        <f t="shared" ca="1" si="4"/>
        <v>Elec Equip;</v>
      </c>
      <c r="M16" s="205"/>
      <c r="N16" s="190"/>
    </row>
    <row r="17" spans="1:14" ht="15">
      <c r="A17" s="225" t="str">
        <f ca="1">IF('$Data1'!E19="","","ElectricEquipment,")</f>
        <v>ElectricEquipment,</v>
      </c>
      <c r="B17" s="225" t="str">
        <f ca="1">IF(A17="","",'$Data1'!E19&amp;" Elec Eqp,")</f>
        <v>1 Elec Eqp,</v>
      </c>
      <c r="C17" s="225" t="str">
        <f ca="1">IF(A17="","",'CSV-ZnSiz'!B17)</f>
        <v>1,</v>
      </c>
      <c r="D17" s="225" t="str">
        <f t="shared" ca="1" si="3"/>
        <v>ON ALWAYS,</v>
      </c>
      <c r="E17" s="225" t="str">
        <f ca="1">IF(A17="","",IF('$Data1'!AQ19="W/occ","Watts/Person",IF('$Data1'!AQ19="W/m2","Watts/Area",IF('$Data1'!AQ19="W","EquipmentLevel","")))&amp;",")</f>
        <v>,</v>
      </c>
      <c r="F17" s="225" t="str">
        <f ca="1">IF(A17="","",IF('$Data1'!AQ19="W",'$Data1'!AP19,"")&amp;",")</f>
        <v>,</v>
      </c>
      <c r="G17" s="225" t="str">
        <f ca="1">IF(A17="","",IF('$Data1'!AQ19="W/m2",'$Data1'!AP19,"")&amp;",")</f>
        <v>,</v>
      </c>
      <c r="H17" s="225" t="str">
        <f ca="1">IF(A17="","",IF('$Data1'!AQ19="W/occ",'$Data1'!AP19,"")&amp;",")</f>
        <v>,</v>
      </c>
      <c r="I17" s="190" t="str">
        <f ca="1">IF(A17="","",IF('$Data1'!AR19="",0,1-'$Data1'!AR19)&amp;",")</f>
        <v>0.75,</v>
      </c>
      <c r="J17" s="225" t="str">
        <f t="shared" ca="1" si="1"/>
        <v>0,</v>
      </c>
      <c r="K17" s="225" t="str">
        <f t="shared" ca="1" si="1"/>
        <v>0,</v>
      </c>
      <c r="L17" s="225" t="str">
        <f t="shared" ca="1" si="4"/>
        <v>Elec Equip;</v>
      </c>
      <c r="M17" s="205"/>
      <c r="N17" s="190"/>
    </row>
    <row r="18" spans="1:14" ht="15">
      <c r="A18" s="225" t="str">
        <f ca="1">IF('$Data1'!E20="","","ElectricEquipment,")</f>
        <v>ElectricEquipment,</v>
      </c>
      <c r="B18" s="225" t="str">
        <f ca="1">IF(A18="","",'$Data1'!E20&amp;" Elec Eqp,")</f>
        <v>1 Elec Eqp,</v>
      </c>
      <c r="C18" s="225" t="str">
        <f ca="1">IF(A18="","",'CSV-ZnSiz'!B18)</f>
        <v>1,</v>
      </c>
      <c r="D18" s="225" t="str">
        <f t="shared" ca="1" si="3"/>
        <v>ON ALWAYS,</v>
      </c>
      <c r="E18" s="225" t="str">
        <f ca="1">IF(A18="","",IF('$Data1'!AQ20="W/occ","Watts/Person",IF('$Data1'!AQ20="W/m2","Watts/Area",IF('$Data1'!AQ20="W","EquipmentLevel","")))&amp;",")</f>
        <v>,</v>
      </c>
      <c r="F18" s="225" t="str">
        <f ca="1">IF(A18="","",IF('$Data1'!AQ20="W",'$Data1'!AP20,"")&amp;",")</f>
        <v>,</v>
      </c>
      <c r="G18" s="225" t="str">
        <f ca="1">IF(A18="","",IF('$Data1'!AQ20="W/m2",'$Data1'!AP20,"")&amp;",")</f>
        <v>,</v>
      </c>
      <c r="H18" s="225" t="str">
        <f ca="1">IF(A18="","",IF('$Data1'!AQ20="W/occ",'$Data1'!AP20,"")&amp;",")</f>
        <v>,</v>
      </c>
      <c r="I18" s="190" t="str">
        <f ca="1">IF(A18="","",IF('$Data1'!AR20="",0,1-'$Data1'!AR20)&amp;",")</f>
        <v>0.75,</v>
      </c>
      <c r="J18" s="225" t="str">
        <f t="shared" ca="1" si="1"/>
        <v>0,</v>
      </c>
      <c r="K18" s="225" t="str">
        <f t="shared" ca="1" si="1"/>
        <v>0,</v>
      </c>
      <c r="L18" s="225" t="str">
        <f t="shared" ca="1" si="4"/>
        <v>Elec Equip;</v>
      </c>
      <c r="M18" s="205"/>
      <c r="N18" s="190"/>
    </row>
    <row r="19" spans="1:14" ht="15">
      <c r="A19" s="225" t="str">
        <f ca="1">IF('$Data1'!E21="","","ElectricEquipment,")</f>
        <v>ElectricEquipment,</v>
      </c>
      <c r="B19" s="225" t="str">
        <f ca="1">IF(A19="","",'$Data1'!E21&amp;" Elec Eqp,")</f>
        <v>1 Elec Eqp,</v>
      </c>
      <c r="C19" s="225" t="str">
        <f ca="1">IF(A19="","",'CSV-ZnSiz'!B19)</f>
        <v>1,</v>
      </c>
      <c r="D19" s="225" t="str">
        <f t="shared" ca="1" si="3"/>
        <v>ON ALWAYS,</v>
      </c>
      <c r="E19" s="225" t="str">
        <f ca="1">IF(A19="","",IF('$Data1'!AQ21="W/occ","Watts/Person",IF('$Data1'!AQ21="W/m2","Watts/Area",IF('$Data1'!AQ21="W","EquipmentLevel","")))&amp;",")</f>
        <v>,</v>
      </c>
      <c r="F19" s="225" t="str">
        <f ca="1">IF(A19="","",IF('$Data1'!AQ21="W",'$Data1'!AP21,"")&amp;",")</f>
        <v>,</v>
      </c>
      <c r="G19" s="225" t="str">
        <f ca="1">IF(A19="","",IF('$Data1'!AQ21="W/m2",'$Data1'!AP21,"")&amp;",")</f>
        <v>,</v>
      </c>
      <c r="H19" s="225" t="str">
        <f ca="1">IF(A19="","",IF('$Data1'!AQ21="W/occ",'$Data1'!AP21,"")&amp;",")</f>
        <v>,</v>
      </c>
      <c r="I19" s="190" t="str">
        <f ca="1">IF(A19="","",IF('$Data1'!AR21="",0,1-'$Data1'!AR21)&amp;",")</f>
        <v>0.75,</v>
      </c>
      <c r="J19" s="225" t="str">
        <f t="shared" ca="1" si="1"/>
        <v>0,</v>
      </c>
      <c r="K19" s="225" t="str">
        <f t="shared" ca="1" si="1"/>
        <v>0,</v>
      </c>
      <c r="L19" s="225" t="str">
        <f t="shared" ca="1" si="4"/>
        <v>Elec Equip;</v>
      </c>
      <c r="M19" s="205"/>
      <c r="N19" s="190"/>
    </row>
    <row r="20" spans="1:14" ht="15">
      <c r="A20" s="225" t="str">
        <f ca="1">IF('$Data1'!E22="","","ElectricEquipment,")</f>
        <v>ElectricEquipment,</v>
      </c>
      <c r="B20" s="225" t="str">
        <f ca="1">IF(A20="","",'$Data1'!E22&amp;" Elec Eqp,")</f>
        <v>1 Elec Eqp,</v>
      </c>
      <c r="C20" s="225" t="str">
        <f ca="1">IF(A20="","",'CSV-ZnSiz'!B20)</f>
        <v>1,</v>
      </c>
      <c r="D20" s="225" t="str">
        <f t="shared" ca="1" si="3"/>
        <v>ON ALWAYS,</v>
      </c>
      <c r="E20" s="225" t="str">
        <f ca="1">IF(A20="","",IF('$Data1'!AQ22="W/occ","Watts/Person",IF('$Data1'!AQ22="W/m2","Watts/Area",IF('$Data1'!AQ22="W","EquipmentLevel","")))&amp;",")</f>
        <v>,</v>
      </c>
      <c r="F20" s="225" t="str">
        <f ca="1">IF(A20="","",IF('$Data1'!AQ22="W",'$Data1'!AP22,"")&amp;",")</f>
        <v>,</v>
      </c>
      <c r="G20" s="225" t="str">
        <f ca="1">IF(A20="","",IF('$Data1'!AQ22="W/m2",'$Data1'!AP22,"")&amp;",")</f>
        <v>,</v>
      </c>
      <c r="H20" s="225" t="str">
        <f ca="1">IF(A20="","",IF('$Data1'!AQ22="W/occ",'$Data1'!AP22,"")&amp;",")</f>
        <v>,</v>
      </c>
      <c r="I20" s="190" t="str">
        <f ca="1">IF(A20="","",IF('$Data1'!AR22="",0,1-'$Data1'!AR22)&amp;",")</f>
        <v>0.75,</v>
      </c>
      <c r="J20" s="225" t="str">
        <f t="shared" ca="1" si="1"/>
        <v>0,</v>
      </c>
      <c r="K20" s="225" t="str">
        <f t="shared" ca="1" si="1"/>
        <v>0,</v>
      </c>
      <c r="L20" s="225" t="str">
        <f t="shared" ca="1" si="4"/>
        <v>Elec Equip;</v>
      </c>
      <c r="M20" s="205"/>
      <c r="N20" s="190"/>
    </row>
    <row r="21" spans="1:14" ht="15">
      <c r="A21" s="225" t="str">
        <f ca="1">IF('$Data1'!E23="","","ElectricEquipment,")</f>
        <v>ElectricEquipment,</v>
      </c>
      <c r="B21" s="225" t="str">
        <f ca="1">IF(A21="","",'$Data1'!E23&amp;" Elec Eqp,")</f>
        <v>1 Elec Eqp,</v>
      </c>
      <c r="C21" s="225" t="str">
        <f ca="1">IF(A21="","",'CSV-ZnSiz'!B21)</f>
        <v>1,</v>
      </c>
      <c r="D21" s="225" t="str">
        <f t="shared" ca="1" si="3"/>
        <v>ON ALWAYS,</v>
      </c>
      <c r="E21" s="225" t="str">
        <f ca="1">IF(A21="","",IF('$Data1'!AQ23="W/occ","Watts/Person",IF('$Data1'!AQ23="W/m2","Watts/Area",IF('$Data1'!AQ23="W","EquipmentLevel","")))&amp;",")</f>
        <v>,</v>
      </c>
      <c r="F21" s="225" t="str">
        <f ca="1">IF(A21="","",IF('$Data1'!AQ23="W",'$Data1'!AP23,"")&amp;",")</f>
        <v>,</v>
      </c>
      <c r="G21" s="225" t="str">
        <f ca="1">IF(A21="","",IF('$Data1'!AQ23="W/m2",'$Data1'!AP23,"")&amp;",")</f>
        <v>,</v>
      </c>
      <c r="H21" s="225" t="str">
        <f ca="1">IF(A21="","",IF('$Data1'!AQ23="W/occ",'$Data1'!AP23,"")&amp;",")</f>
        <v>,</v>
      </c>
      <c r="I21" s="190" t="str">
        <f ca="1">IF(A21="","",IF('$Data1'!AR23="",0,1-'$Data1'!AR23)&amp;",")</f>
        <v>0.75,</v>
      </c>
      <c r="J21" s="225" t="str">
        <f t="shared" ca="1" si="1"/>
        <v>0,</v>
      </c>
      <c r="K21" s="225" t="str">
        <f t="shared" ca="1" si="1"/>
        <v>0,</v>
      </c>
      <c r="L21" s="225" t="str">
        <f t="shared" ca="1" si="4"/>
        <v>Elec Equip;</v>
      </c>
      <c r="M21" s="205"/>
      <c r="N21" s="190"/>
    </row>
    <row r="22" spans="1:14" ht="15">
      <c r="A22" s="225" t="str">
        <f ca="1">IF('$Data1'!E24="","","ElectricEquipment,")</f>
        <v>ElectricEquipment,</v>
      </c>
      <c r="B22" s="225" t="str">
        <f ca="1">IF(A22="","",'$Data1'!E24&amp;" Elec Eqp,")</f>
        <v>1 Elec Eqp,</v>
      </c>
      <c r="C22" s="225" t="str">
        <f ca="1">IF(A22="","",'CSV-ZnSiz'!B22)</f>
        <v>1,</v>
      </c>
      <c r="D22" s="225" t="str">
        <f t="shared" ca="1" si="3"/>
        <v>ON ALWAYS,</v>
      </c>
      <c r="E22" s="225" t="str">
        <f ca="1">IF(A22="","",IF('$Data1'!AQ24="W/occ","Watts/Person",IF('$Data1'!AQ24="W/m2","Watts/Area",IF('$Data1'!AQ24="W","EquipmentLevel","")))&amp;",")</f>
        <v>,</v>
      </c>
      <c r="F22" s="225" t="str">
        <f ca="1">IF(A22="","",IF('$Data1'!AQ24="W",'$Data1'!AP24,"")&amp;",")</f>
        <v>,</v>
      </c>
      <c r="G22" s="225" t="str">
        <f ca="1">IF(A22="","",IF('$Data1'!AQ24="W/m2",'$Data1'!AP24,"")&amp;",")</f>
        <v>,</v>
      </c>
      <c r="H22" s="225" t="str">
        <f ca="1">IF(A22="","",IF('$Data1'!AQ24="W/occ",'$Data1'!AP24,"")&amp;",")</f>
        <v>,</v>
      </c>
      <c r="I22" s="190" t="e">
        <f ca="1">IF(A22="","",IF('$Data1'!AR24="",0,1-'$Data1'!AR24)&amp;",")</f>
        <v>#N/A</v>
      </c>
      <c r="J22" s="225" t="str">
        <f t="shared" ca="1" si="1"/>
        <v>0,</v>
      </c>
      <c r="K22" s="225" t="str">
        <f t="shared" ca="1" si="1"/>
        <v>0,</v>
      </c>
      <c r="L22" s="225" t="str">
        <f t="shared" ca="1" si="4"/>
        <v>Elec Equip;</v>
      </c>
      <c r="M22" s="205"/>
      <c r="N22" s="190"/>
    </row>
    <row r="23" spans="1:14" ht="15">
      <c r="A23" s="225" t="str">
        <f ca="1">IF('$Data1'!E25="","","ElectricEquipment,")</f>
        <v>ElectricEquipment,</v>
      </c>
      <c r="B23" s="225" t="str">
        <f ca="1">IF(A23="","",'$Data1'!E25&amp;" Elec Eqp,")</f>
        <v>1 Elec Eqp,</v>
      </c>
      <c r="C23" s="225" t="str">
        <f ca="1">IF(A23="","",'CSV-ZnSiz'!B23)</f>
        <v>1,</v>
      </c>
      <c r="D23" s="225" t="str">
        <f t="shared" ca="1" si="3"/>
        <v>ON ALWAYS,</v>
      </c>
      <c r="E23" s="225" t="str">
        <f ca="1">IF(A23="","",IF('$Data1'!AQ25="W/occ","Watts/Person",IF('$Data1'!AQ25="W/m2","Watts/Area",IF('$Data1'!AQ25="W","EquipmentLevel","")))&amp;",")</f>
        <v>,</v>
      </c>
      <c r="F23" s="225" t="str">
        <f ca="1">IF(A23="","",IF('$Data1'!AQ25="W",'$Data1'!AP25,"")&amp;",")</f>
        <v>,</v>
      </c>
      <c r="G23" s="225" t="str">
        <f ca="1">IF(A23="","",IF('$Data1'!AQ25="W/m2",'$Data1'!AP25,"")&amp;",")</f>
        <v>,</v>
      </c>
      <c r="H23" s="225" t="str">
        <f ca="1">IF(A23="","",IF('$Data1'!AQ25="W/occ",'$Data1'!AP25,"")&amp;",")</f>
        <v>,</v>
      </c>
      <c r="I23" s="190" t="str">
        <f ca="1">IF(A23="","",IF('$Data1'!AR25="",0,1-'$Data1'!AR25)&amp;",")</f>
        <v>0.75,</v>
      </c>
      <c r="J23" s="225" t="str">
        <f t="shared" ca="1" si="1"/>
        <v>0,</v>
      </c>
      <c r="K23" s="225" t="str">
        <f t="shared" ca="1" si="1"/>
        <v>0,</v>
      </c>
      <c r="L23" s="225" t="str">
        <f t="shared" ca="1" si="4"/>
        <v>Elec Equip;</v>
      </c>
      <c r="M23" s="205"/>
      <c r="N23" s="190"/>
    </row>
    <row r="24" spans="1:14" ht="15">
      <c r="A24" s="225" t="str">
        <f ca="1">IF('$Data1'!E26="","","ElectricEquipment,")</f>
        <v>ElectricEquipment,</v>
      </c>
      <c r="B24" s="225" t="str">
        <f ca="1">IF(A24="","",'$Data1'!E26&amp;" Elec Eqp,")</f>
        <v>1 Elec Eqp,</v>
      </c>
      <c r="C24" s="225" t="str">
        <f ca="1">IF(A24="","",'CSV-ZnSiz'!B24)</f>
        <v>1,</v>
      </c>
      <c r="D24" s="225" t="str">
        <f t="shared" ca="1" si="3"/>
        <v>ON ALWAYS,</v>
      </c>
      <c r="E24" s="225" t="str">
        <f ca="1">IF(A24="","",IF('$Data1'!AQ26="W/occ","Watts/Person",IF('$Data1'!AQ26="W/m2","Watts/Area",IF('$Data1'!AQ26="W","EquipmentLevel","")))&amp;",")</f>
        <v>,</v>
      </c>
      <c r="F24" s="225" t="str">
        <f ca="1">IF(A24="","",IF('$Data1'!AQ26="W",'$Data1'!AP26,"")&amp;",")</f>
        <v>,</v>
      </c>
      <c r="G24" s="225" t="str">
        <f ca="1">IF(A24="","",IF('$Data1'!AQ26="W/m2",'$Data1'!AP26,"")&amp;",")</f>
        <v>,</v>
      </c>
      <c r="H24" s="225" t="str">
        <f ca="1">IF(A24="","",IF('$Data1'!AQ26="W/occ",'$Data1'!AP26,"")&amp;",")</f>
        <v>,</v>
      </c>
      <c r="I24" s="190" t="str">
        <f ca="1">IF(A24="","",IF('$Data1'!AR26="",0,1-'$Data1'!AR26)&amp;",")</f>
        <v>0.75,</v>
      </c>
      <c r="J24" s="225" t="str">
        <f t="shared" ca="1" si="1"/>
        <v>0,</v>
      </c>
      <c r="K24" s="225" t="str">
        <f t="shared" ca="1" si="1"/>
        <v>0,</v>
      </c>
      <c r="L24" s="225" t="str">
        <f t="shared" ca="1" si="4"/>
        <v>Elec Equip;</v>
      </c>
      <c r="M24" s="205"/>
      <c r="N24" s="190"/>
    </row>
    <row r="25" spans="1:14" ht="15">
      <c r="A25" s="225" t="str">
        <f ca="1">IF('$Data1'!E27="","","ElectricEquipment,")</f>
        <v>ElectricEquipment,</v>
      </c>
      <c r="B25" s="225" t="str">
        <f ca="1">IF(A25="","",'$Data1'!E27&amp;" Elec Eqp,")</f>
        <v>1 Elec Eqp,</v>
      </c>
      <c r="C25" s="225" t="str">
        <f ca="1">IF(A25="","",'CSV-ZnSiz'!B25)</f>
        <v>1,</v>
      </c>
      <c r="D25" s="225" t="str">
        <f t="shared" ca="1" si="3"/>
        <v>ON ALWAYS,</v>
      </c>
      <c r="E25" s="225" t="str">
        <f ca="1">IF(A25="","",IF('$Data1'!AQ27="W/occ","Watts/Person",IF('$Data1'!AQ27="W/m2","Watts/Area",IF('$Data1'!AQ27="W","EquipmentLevel","")))&amp;",")</f>
        <v>,</v>
      </c>
      <c r="F25" s="225" t="str">
        <f ca="1">IF(A25="","",IF('$Data1'!AQ27="W",'$Data1'!AP27,"")&amp;",")</f>
        <v>,</v>
      </c>
      <c r="G25" s="225" t="str">
        <f ca="1">IF(A25="","",IF('$Data1'!AQ27="W/m2",'$Data1'!AP27,"")&amp;",")</f>
        <v>,</v>
      </c>
      <c r="H25" s="225" t="str">
        <f ca="1">IF(A25="","",IF('$Data1'!AQ27="W/occ",'$Data1'!AP27,"")&amp;",")</f>
        <v>,</v>
      </c>
      <c r="I25" s="190" t="str">
        <f ca="1">IF(A25="","",IF('$Data1'!AR27="",0,1-'$Data1'!AR27)&amp;",")</f>
        <v>0.75,</v>
      </c>
      <c r="J25" s="225" t="str">
        <f t="shared" ca="1" si="1"/>
        <v>0,</v>
      </c>
      <c r="K25" s="225" t="str">
        <f t="shared" ca="1" si="1"/>
        <v>0,</v>
      </c>
      <c r="L25" s="225" t="str">
        <f t="shared" ca="1" si="4"/>
        <v>Elec Equip;</v>
      </c>
      <c r="M25" s="205"/>
      <c r="N25" s="190"/>
    </row>
    <row r="26" spans="1:14" ht="15">
      <c r="A26" s="225" t="str">
        <f ca="1">IF('$Data1'!E28="","","ElectricEquipment,")</f>
        <v>ElectricEquipment,</v>
      </c>
      <c r="B26" s="225" t="str">
        <f ca="1">IF(A26="","",'$Data1'!E28&amp;" Elec Eqp,")</f>
        <v>1 Elec Eqp,</v>
      </c>
      <c r="C26" s="225" t="str">
        <f ca="1">IF(A26="","",'CSV-ZnSiz'!B26)</f>
        <v>1,</v>
      </c>
      <c r="D26" s="225" t="str">
        <f t="shared" ca="1" si="3"/>
        <v>ON ALWAYS,</v>
      </c>
      <c r="E26" s="225" t="str">
        <f ca="1">IF(A26="","",IF('$Data1'!AQ28="W/occ","Watts/Person",IF('$Data1'!AQ28="W/m2","Watts/Area",IF('$Data1'!AQ28="W","EquipmentLevel","")))&amp;",")</f>
        <v>,</v>
      </c>
      <c r="F26" s="225" t="str">
        <f ca="1">IF(A26="","",IF('$Data1'!AQ28="W",'$Data1'!AP28,"")&amp;",")</f>
        <v>,</v>
      </c>
      <c r="G26" s="225" t="str">
        <f ca="1">IF(A26="","",IF('$Data1'!AQ28="W/m2",'$Data1'!AP28,"")&amp;",")</f>
        <v>,</v>
      </c>
      <c r="H26" s="225" t="str">
        <f ca="1">IF(A26="","",IF('$Data1'!AQ28="W/occ",'$Data1'!AP28,"")&amp;",")</f>
        <v>,</v>
      </c>
      <c r="I26" s="190" t="str">
        <f ca="1">IF(A26="","",IF('$Data1'!AR28="",0,1-'$Data1'!AR28)&amp;",")</f>
        <v>0.75,</v>
      </c>
      <c r="J26" s="225" t="str">
        <f t="shared" ca="1" si="1"/>
        <v>0,</v>
      </c>
      <c r="K26" s="225" t="str">
        <f t="shared" ca="1" si="1"/>
        <v>0,</v>
      </c>
      <c r="L26" s="225" t="str">
        <f t="shared" ca="1" si="4"/>
        <v>Elec Equip;</v>
      </c>
      <c r="M26" s="205"/>
      <c r="N26" s="190"/>
    </row>
    <row r="27" spans="1:14" ht="15">
      <c r="A27" s="225" t="str">
        <f ca="1">IF('$Data1'!E29="","","ElectricEquipment,")</f>
        <v>ElectricEquipment,</v>
      </c>
      <c r="B27" s="225" t="str">
        <f ca="1">IF(A27="","",'$Data1'!E29&amp;" Elec Eqp,")</f>
        <v>1 Elec Eqp,</v>
      </c>
      <c r="C27" s="225" t="str">
        <f ca="1">IF(A27="","",'CSV-ZnSiz'!B27)</f>
        <v>1,</v>
      </c>
      <c r="D27" s="225" t="str">
        <f t="shared" ca="1" si="3"/>
        <v>ON ALWAYS,</v>
      </c>
      <c r="E27" s="225" t="str">
        <f ca="1">IF(A27="","",IF('$Data1'!AQ29="W/occ","Watts/Person",IF('$Data1'!AQ29="W/m2","Watts/Area",IF('$Data1'!AQ29="W","EquipmentLevel","")))&amp;",")</f>
        <v>,</v>
      </c>
      <c r="F27" s="225" t="str">
        <f ca="1">IF(A27="","",IF('$Data1'!AQ29="W",'$Data1'!AP29,"")&amp;",")</f>
        <v>,</v>
      </c>
      <c r="G27" s="225" t="str">
        <f ca="1">IF(A27="","",IF('$Data1'!AQ29="W/m2",'$Data1'!AP29,"")&amp;",")</f>
        <v>,</v>
      </c>
      <c r="H27" s="225" t="str">
        <f ca="1">IF(A27="","",IF('$Data1'!AQ29="W/occ",'$Data1'!AP29,"")&amp;",")</f>
        <v>,</v>
      </c>
      <c r="I27" s="190" t="str">
        <f ca="1">IF(A27="","",IF('$Data1'!AR29="",0,1-'$Data1'!AR29)&amp;",")</f>
        <v>0.75,</v>
      </c>
      <c r="J27" s="225" t="str">
        <f t="shared" ref="J27:K90" ca="1" si="5">IF($A27="","","0,")</f>
        <v>0,</v>
      </c>
      <c r="K27" s="225" t="str">
        <f t="shared" ca="1" si="5"/>
        <v>0,</v>
      </c>
      <c r="L27" s="225" t="str">
        <f t="shared" ca="1" si="4"/>
        <v>Elec Equip;</v>
      </c>
      <c r="M27" s="205"/>
      <c r="N27" s="190"/>
    </row>
    <row r="28" spans="1:14" ht="15">
      <c r="A28" s="225" t="str">
        <f ca="1">IF('$Data1'!E30="","","ElectricEquipment,")</f>
        <v>ElectricEquipment,</v>
      </c>
      <c r="B28" s="225" t="str">
        <f ca="1">IF(A28="","",'$Data1'!E30&amp;" Elec Eqp,")</f>
        <v>1 Elec Eqp,</v>
      </c>
      <c r="C28" s="225" t="str">
        <f ca="1">IF(A28="","",'CSV-ZnSiz'!B28)</f>
        <v>1,</v>
      </c>
      <c r="D28" s="225" t="str">
        <f t="shared" ca="1" si="3"/>
        <v>ON ALWAYS,</v>
      </c>
      <c r="E28" s="225" t="str">
        <f ca="1">IF(A28="","",IF('$Data1'!AQ30="W/occ","Watts/Person",IF('$Data1'!AQ30="W/m2","Watts/Area",IF('$Data1'!AQ30="W","EquipmentLevel","")))&amp;",")</f>
        <v>,</v>
      </c>
      <c r="F28" s="225" t="str">
        <f ca="1">IF(A28="","",IF('$Data1'!AQ30="W",'$Data1'!AP30,"")&amp;",")</f>
        <v>,</v>
      </c>
      <c r="G28" s="225" t="str">
        <f ca="1">IF(A28="","",IF('$Data1'!AQ30="W/m2",'$Data1'!AP30,"")&amp;",")</f>
        <v>,</v>
      </c>
      <c r="H28" s="225" t="str">
        <f ca="1">IF(A28="","",IF('$Data1'!AQ30="W/occ",'$Data1'!AP30,"")&amp;",")</f>
        <v>,</v>
      </c>
      <c r="I28" s="190" t="str">
        <f ca="1">IF(A28="","",IF('$Data1'!AR30="",0,1-'$Data1'!AR30)&amp;",")</f>
        <v>0.75,</v>
      </c>
      <c r="J28" s="225" t="str">
        <f t="shared" ca="1" si="5"/>
        <v>0,</v>
      </c>
      <c r="K28" s="225" t="str">
        <f t="shared" ca="1" si="5"/>
        <v>0,</v>
      </c>
      <c r="L28" s="225" t="str">
        <f t="shared" ca="1" si="4"/>
        <v>Elec Equip;</v>
      </c>
      <c r="M28" s="205"/>
      <c r="N28" s="190"/>
    </row>
    <row r="29" spans="1:14" ht="15">
      <c r="A29" s="225" t="str">
        <f ca="1">IF('$Data1'!E31="","","ElectricEquipment,")</f>
        <v>ElectricEquipment,</v>
      </c>
      <c r="B29" s="225" t="str">
        <f ca="1">IF(A29="","",'$Data1'!E31&amp;" Elec Eqp,")</f>
        <v>1 Elec Eqp,</v>
      </c>
      <c r="C29" s="225" t="str">
        <f ca="1">IF(A29="","",'CSV-ZnSiz'!B29)</f>
        <v>1,</v>
      </c>
      <c r="D29" s="225" t="str">
        <f t="shared" ca="1" si="3"/>
        <v>ON ALWAYS,</v>
      </c>
      <c r="E29" s="225" t="str">
        <f ca="1">IF(A29="","",IF('$Data1'!AQ31="W/occ","Watts/Person",IF('$Data1'!AQ31="W/m2","Watts/Area",IF('$Data1'!AQ31="W","EquipmentLevel","")))&amp;",")</f>
        <v>,</v>
      </c>
      <c r="F29" s="225" t="str">
        <f ca="1">IF(A29="","",IF('$Data1'!AQ31="W",'$Data1'!AP31,"")&amp;",")</f>
        <v>,</v>
      </c>
      <c r="G29" s="225" t="str">
        <f ca="1">IF(A29="","",IF('$Data1'!AQ31="W/m2",'$Data1'!AP31,"")&amp;",")</f>
        <v>,</v>
      </c>
      <c r="H29" s="225" t="str">
        <f ca="1">IF(A29="","",IF('$Data1'!AQ31="W/occ",'$Data1'!AP31,"")&amp;",")</f>
        <v>,</v>
      </c>
      <c r="I29" s="190" t="str">
        <f ca="1">IF(A29="","",IF('$Data1'!AR31="",0,1-'$Data1'!AR31)&amp;",")</f>
        <v>0.75,</v>
      </c>
      <c r="J29" s="225" t="str">
        <f t="shared" ca="1" si="5"/>
        <v>0,</v>
      </c>
      <c r="K29" s="225" t="str">
        <f t="shared" ca="1" si="5"/>
        <v>0,</v>
      </c>
      <c r="L29" s="225" t="str">
        <f t="shared" ca="1" si="4"/>
        <v>Elec Equip;</v>
      </c>
      <c r="M29" s="205"/>
      <c r="N29" s="190"/>
    </row>
    <row r="30" spans="1:14" ht="15">
      <c r="A30" s="225" t="str">
        <f ca="1">IF('$Data1'!E32="","","ElectricEquipment,")</f>
        <v>ElectricEquipment,</v>
      </c>
      <c r="B30" s="225" t="str">
        <f ca="1">IF(A30="","",'$Data1'!E32&amp;" Elec Eqp,")</f>
        <v>1 Elec Eqp,</v>
      </c>
      <c r="C30" s="225" t="str">
        <f ca="1">IF(A30="","",'CSV-ZnSiz'!B30)</f>
        <v>1,</v>
      </c>
      <c r="D30" s="225" t="str">
        <f t="shared" ca="1" si="3"/>
        <v>ON ALWAYS,</v>
      </c>
      <c r="E30" s="225" t="str">
        <f ca="1">IF(A30="","",IF('$Data1'!AQ32="W/occ","Watts/Person",IF('$Data1'!AQ32="W/m2","Watts/Area",IF('$Data1'!AQ32="W","EquipmentLevel","")))&amp;",")</f>
        <v>,</v>
      </c>
      <c r="F30" s="225" t="str">
        <f ca="1">IF(A30="","",IF('$Data1'!AQ32="W",'$Data1'!AP32,"")&amp;",")</f>
        <v>,</v>
      </c>
      <c r="G30" s="225" t="str">
        <f ca="1">IF(A30="","",IF('$Data1'!AQ32="W/m2",'$Data1'!AP32,"")&amp;",")</f>
        <v>,</v>
      </c>
      <c r="H30" s="225" t="str">
        <f ca="1">IF(A30="","",IF('$Data1'!AQ32="W/occ",'$Data1'!AP32,"")&amp;",")</f>
        <v>,</v>
      </c>
      <c r="I30" s="190" t="e">
        <f ca="1">IF(A30="","",IF('$Data1'!AR32="",0,1-'$Data1'!AR32)&amp;",")</f>
        <v>#N/A</v>
      </c>
      <c r="J30" s="225" t="str">
        <f t="shared" ca="1" si="5"/>
        <v>0,</v>
      </c>
      <c r="K30" s="225" t="str">
        <f t="shared" ca="1" si="5"/>
        <v>0,</v>
      </c>
      <c r="L30" s="225" t="str">
        <f t="shared" ca="1" si="4"/>
        <v>Elec Equip;</v>
      </c>
      <c r="M30" s="205"/>
      <c r="N30" s="190"/>
    </row>
    <row r="31" spans="1:14" ht="15">
      <c r="A31" s="225" t="str">
        <f ca="1">IF('$Data1'!E33="","","ElectricEquipment,")</f>
        <v>ElectricEquipment,</v>
      </c>
      <c r="B31" s="225" t="str">
        <f ca="1">IF(A31="","",'$Data1'!E33&amp;" Elec Eqp,")</f>
        <v>1 Elec Eqp,</v>
      </c>
      <c r="C31" s="225" t="str">
        <f ca="1">IF(A31="","",'CSV-ZnSiz'!B31)</f>
        <v>1,</v>
      </c>
      <c r="D31" s="225" t="str">
        <f t="shared" ca="1" si="3"/>
        <v>ON ALWAYS,</v>
      </c>
      <c r="E31" s="225" t="str">
        <f ca="1">IF(A31="","",IF('$Data1'!AQ33="W/occ","Watts/Person",IF('$Data1'!AQ33="W/m2","Watts/Area",IF('$Data1'!AQ33="W","EquipmentLevel","")))&amp;",")</f>
        <v>,</v>
      </c>
      <c r="F31" s="225" t="str">
        <f ca="1">IF(A31="","",IF('$Data1'!AQ33="W",'$Data1'!AP33,"")&amp;",")</f>
        <v>,</v>
      </c>
      <c r="G31" s="225" t="str">
        <f ca="1">IF(A31="","",IF('$Data1'!AQ33="W/m2",'$Data1'!AP33,"")&amp;",")</f>
        <v>,</v>
      </c>
      <c r="H31" s="225" t="str">
        <f ca="1">IF(A31="","",IF('$Data1'!AQ33="W/occ",'$Data1'!AP33,"")&amp;",")</f>
        <v>,</v>
      </c>
      <c r="I31" s="190" t="e">
        <f ca="1">IF(A31="","",IF('$Data1'!AR33="",0,1-'$Data1'!AR33)&amp;",")</f>
        <v>#N/A</v>
      </c>
      <c r="J31" s="225" t="str">
        <f t="shared" ca="1" si="5"/>
        <v>0,</v>
      </c>
      <c r="K31" s="225" t="str">
        <f t="shared" ca="1" si="5"/>
        <v>0,</v>
      </c>
      <c r="L31" s="225" t="str">
        <f t="shared" ca="1" si="4"/>
        <v>Elec Equip;</v>
      </c>
      <c r="M31" s="205"/>
      <c r="N31" s="190"/>
    </row>
    <row r="32" spans="1:14" ht="15">
      <c r="A32" s="225" t="str">
        <f ca="1">IF('$Data1'!E34="","","ElectricEquipment,")</f>
        <v>ElectricEquipment,</v>
      </c>
      <c r="B32" s="225" t="str">
        <f ca="1">IF(A32="","",'$Data1'!E34&amp;" Elec Eqp,")</f>
        <v>1 Elec Eqp,</v>
      </c>
      <c r="C32" s="225" t="str">
        <f ca="1">IF(A32="","",'CSV-ZnSiz'!B32)</f>
        <v>1,</v>
      </c>
      <c r="D32" s="225" t="str">
        <f t="shared" ca="1" si="3"/>
        <v>ON ALWAYS,</v>
      </c>
      <c r="E32" s="225" t="str">
        <f ca="1">IF(A32="","",IF('$Data1'!AQ34="W/occ","Watts/Person",IF('$Data1'!AQ34="W/m2","Watts/Area",IF('$Data1'!AQ34="W","EquipmentLevel","")))&amp;",")</f>
        <v>,</v>
      </c>
      <c r="F32" s="225" t="str">
        <f ca="1">IF(A32="","",IF('$Data1'!AQ34="W",'$Data1'!AP34,"")&amp;",")</f>
        <v>,</v>
      </c>
      <c r="G32" s="225" t="str">
        <f ca="1">IF(A32="","",IF('$Data1'!AQ34="W/m2",'$Data1'!AP34,"")&amp;",")</f>
        <v>,</v>
      </c>
      <c r="H32" s="225" t="str">
        <f ca="1">IF(A32="","",IF('$Data1'!AQ34="W/occ",'$Data1'!AP34,"")&amp;",")</f>
        <v>,</v>
      </c>
      <c r="I32" s="190" t="e">
        <f ca="1">IF(A32="","",IF('$Data1'!AR34="",0,1-'$Data1'!AR34)&amp;",")</f>
        <v>#N/A</v>
      </c>
      <c r="J32" s="225" t="str">
        <f t="shared" ca="1" si="5"/>
        <v>0,</v>
      </c>
      <c r="K32" s="225" t="str">
        <f t="shared" ca="1" si="5"/>
        <v>0,</v>
      </c>
      <c r="L32" s="225" t="str">
        <f t="shared" ca="1" si="4"/>
        <v>Elec Equip;</v>
      </c>
      <c r="M32" s="205"/>
      <c r="N32" s="190"/>
    </row>
    <row r="33" spans="1:14" ht="15">
      <c r="A33" s="225" t="str">
        <f ca="1">IF('$Data1'!E35="","","ElectricEquipment,")</f>
        <v>ElectricEquipment,</v>
      </c>
      <c r="B33" s="225" t="str">
        <f ca="1">IF(A33="","",'$Data1'!E35&amp;" Elec Eqp,")</f>
        <v>1 Elec Eqp,</v>
      </c>
      <c r="C33" s="225" t="str">
        <f ca="1">IF(A33="","",'CSV-ZnSiz'!B33)</f>
        <v>1,</v>
      </c>
      <c r="D33" s="225" t="str">
        <f t="shared" ca="1" si="3"/>
        <v>ON ALWAYS,</v>
      </c>
      <c r="E33" s="225" t="str">
        <f ca="1">IF(A33="","",IF('$Data1'!AQ35="W/occ","Watts/Person",IF('$Data1'!AQ35="W/m2","Watts/Area",IF('$Data1'!AQ35="W","EquipmentLevel","")))&amp;",")</f>
        <v>,</v>
      </c>
      <c r="F33" s="225" t="str">
        <f ca="1">IF(A33="","",IF('$Data1'!AQ35="W",'$Data1'!AP35,"")&amp;",")</f>
        <v>,</v>
      </c>
      <c r="G33" s="225" t="str">
        <f ca="1">IF(A33="","",IF('$Data1'!AQ35="W/m2",'$Data1'!AP35,"")&amp;",")</f>
        <v>,</v>
      </c>
      <c r="H33" s="225" t="str">
        <f ca="1">IF(A33="","",IF('$Data1'!AQ35="W/occ",'$Data1'!AP35,"")&amp;",")</f>
        <v>,</v>
      </c>
      <c r="I33" s="190" t="e">
        <f ca="1">IF(A33="","",IF('$Data1'!AR35="",0,1-'$Data1'!AR35)&amp;",")</f>
        <v>#N/A</v>
      </c>
      <c r="J33" s="225" t="str">
        <f t="shared" ca="1" si="5"/>
        <v>0,</v>
      </c>
      <c r="K33" s="225" t="str">
        <f t="shared" ca="1" si="5"/>
        <v>0,</v>
      </c>
      <c r="L33" s="225" t="str">
        <f t="shared" ca="1" si="4"/>
        <v>Elec Equip;</v>
      </c>
      <c r="M33" s="205"/>
      <c r="N33" s="190"/>
    </row>
    <row r="34" spans="1:14" ht="15">
      <c r="A34" s="225" t="str">
        <f ca="1">IF('$Data1'!E36="","","ElectricEquipment,")</f>
        <v>ElectricEquipment,</v>
      </c>
      <c r="B34" s="225" t="str">
        <f ca="1">IF(A34="","",'$Data1'!E36&amp;" Elec Eqp,")</f>
        <v>1 Elec Eqp,</v>
      </c>
      <c r="C34" s="225" t="str">
        <f ca="1">IF(A34="","",'CSV-ZnSiz'!B34)</f>
        <v>1,</v>
      </c>
      <c r="D34" s="225" t="str">
        <f t="shared" ca="1" si="3"/>
        <v>ON ALWAYS,</v>
      </c>
      <c r="E34" s="225" t="str">
        <f ca="1">IF(A34="","",IF('$Data1'!AQ36="W/occ","Watts/Person",IF('$Data1'!AQ36="W/m2","Watts/Area",IF('$Data1'!AQ36="W","EquipmentLevel","")))&amp;",")</f>
        <v>,</v>
      </c>
      <c r="F34" s="225" t="str">
        <f ca="1">IF(A34="","",IF('$Data1'!AQ36="W",'$Data1'!AP36,"")&amp;",")</f>
        <v>,</v>
      </c>
      <c r="G34" s="225" t="str">
        <f ca="1">IF(A34="","",IF('$Data1'!AQ36="W/m2",'$Data1'!AP36,"")&amp;",")</f>
        <v>,</v>
      </c>
      <c r="H34" s="225" t="str">
        <f ca="1">IF(A34="","",IF('$Data1'!AQ36="W/occ",'$Data1'!AP36,"")&amp;",")</f>
        <v>,</v>
      </c>
      <c r="I34" s="190" t="e">
        <f ca="1">IF(A34="","",IF('$Data1'!AR36="",0,1-'$Data1'!AR36)&amp;",")</f>
        <v>#N/A</v>
      </c>
      <c r="J34" s="225" t="str">
        <f t="shared" ca="1" si="5"/>
        <v>0,</v>
      </c>
      <c r="K34" s="225" t="str">
        <f t="shared" ca="1" si="5"/>
        <v>0,</v>
      </c>
      <c r="L34" s="225" t="str">
        <f t="shared" ca="1" si="4"/>
        <v>Elec Equip;</v>
      </c>
      <c r="M34" s="205"/>
      <c r="N34" s="190"/>
    </row>
    <row r="35" spans="1:14" ht="15">
      <c r="A35" s="225" t="str">
        <f ca="1">IF('$Data1'!E37="","","ElectricEquipment,")</f>
        <v>ElectricEquipment,</v>
      </c>
      <c r="B35" s="225" t="str">
        <f ca="1">IF(A35="","",'$Data1'!E37&amp;" Elec Eqp,")</f>
        <v>1 Elec Eqp,</v>
      </c>
      <c r="C35" s="225" t="str">
        <f ca="1">IF(A35="","",'CSV-ZnSiz'!B35)</f>
        <v>1,</v>
      </c>
      <c r="D35" s="225" t="str">
        <f t="shared" ca="1" si="3"/>
        <v>ON ALWAYS,</v>
      </c>
      <c r="E35" s="225" t="str">
        <f ca="1">IF(A35="","",IF('$Data1'!AQ37="W/occ","Watts/Person",IF('$Data1'!AQ37="W/m2","Watts/Area",IF('$Data1'!AQ37="W","EquipmentLevel","")))&amp;",")</f>
        <v>,</v>
      </c>
      <c r="F35" s="225" t="str">
        <f ca="1">IF(A35="","",IF('$Data1'!AQ37="W",'$Data1'!AP37,"")&amp;",")</f>
        <v>,</v>
      </c>
      <c r="G35" s="225" t="str">
        <f ca="1">IF(A35="","",IF('$Data1'!AQ37="W/m2",'$Data1'!AP37,"")&amp;",")</f>
        <v>,</v>
      </c>
      <c r="H35" s="225" t="str">
        <f ca="1">IF(A35="","",IF('$Data1'!AQ37="W/occ",'$Data1'!AP37,"")&amp;",")</f>
        <v>,</v>
      </c>
      <c r="I35" s="190" t="e">
        <f ca="1">IF(A35="","",IF('$Data1'!AR37="",0,1-'$Data1'!AR37)&amp;",")</f>
        <v>#N/A</v>
      </c>
      <c r="J35" s="225" t="str">
        <f t="shared" ca="1" si="5"/>
        <v>0,</v>
      </c>
      <c r="K35" s="225" t="str">
        <f t="shared" ca="1" si="5"/>
        <v>0,</v>
      </c>
      <c r="L35" s="225" t="str">
        <f t="shared" ca="1" si="4"/>
        <v>Elec Equip;</v>
      </c>
      <c r="M35" s="205"/>
      <c r="N35" s="190"/>
    </row>
    <row r="36" spans="1:14" ht="15">
      <c r="A36" s="225" t="str">
        <f ca="1">IF('$Data1'!E38="","","ElectricEquipment,")</f>
        <v>ElectricEquipment,</v>
      </c>
      <c r="B36" s="225" t="str">
        <f ca="1">IF(A36="","",'$Data1'!E38&amp;" Elec Eqp,")</f>
        <v>1 Elec Eqp,</v>
      </c>
      <c r="C36" s="225" t="str">
        <f ca="1">IF(A36="","",'CSV-ZnSiz'!B36)</f>
        <v>1,</v>
      </c>
      <c r="D36" s="225" t="str">
        <f t="shared" ca="1" si="3"/>
        <v>ON ALWAYS,</v>
      </c>
      <c r="E36" s="225" t="str">
        <f ca="1">IF(A36="","",IF('$Data1'!AQ38="W/occ","Watts/Person",IF('$Data1'!AQ38="W/m2","Watts/Area",IF('$Data1'!AQ38="W","EquipmentLevel","")))&amp;",")</f>
        <v>,</v>
      </c>
      <c r="F36" s="225" t="str">
        <f ca="1">IF(A36="","",IF('$Data1'!AQ38="W",'$Data1'!AP38,"")&amp;",")</f>
        <v>,</v>
      </c>
      <c r="G36" s="225" t="str">
        <f ca="1">IF(A36="","",IF('$Data1'!AQ38="W/m2",'$Data1'!AP38,"")&amp;",")</f>
        <v>,</v>
      </c>
      <c r="H36" s="225" t="str">
        <f ca="1">IF(A36="","",IF('$Data1'!AQ38="W/occ",'$Data1'!AP38,"")&amp;",")</f>
        <v>,</v>
      </c>
      <c r="I36" s="190" t="e">
        <f ca="1">IF(A36="","",IF('$Data1'!AR38="",0,1-'$Data1'!AR38)&amp;",")</f>
        <v>#N/A</v>
      </c>
      <c r="J36" s="225" t="str">
        <f t="shared" ca="1" si="5"/>
        <v>0,</v>
      </c>
      <c r="K36" s="225" t="str">
        <f t="shared" ca="1" si="5"/>
        <v>0,</v>
      </c>
      <c r="L36" s="225" t="str">
        <f t="shared" ca="1" si="4"/>
        <v>Elec Equip;</v>
      </c>
      <c r="M36" s="205"/>
      <c r="N36" s="190"/>
    </row>
    <row r="37" spans="1:14" ht="15">
      <c r="A37" s="225" t="str">
        <f ca="1">IF('$Data1'!E39="","","ElectricEquipment,")</f>
        <v>ElectricEquipment,</v>
      </c>
      <c r="B37" s="225" t="str">
        <f ca="1">IF(A37="","",'$Data1'!E39&amp;" Elec Eqp,")</f>
        <v>1 Elec Eqp,</v>
      </c>
      <c r="C37" s="225" t="str">
        <f ca="1">IF(A37="","",'CSV-ZnSiz'!B37)</f>
        <v>1,</v>
      </c>
      <c r="D37" s="225" t="str">
        <f t="shared" ca="1" si="3"/>
        <v>ON ALWAYS,</v>
      </c>
      <c r="E37" s="225" t="str">
        <f ca="1">IF(A37="","",IF('$Data1'!AQ39="W/occ","Watts/Person",IF('$Data1'!AQ39="W/m2","Watts/Area",IF('$Data1'!AQ39="W","EquipmentLevel","")))&amp;",")</f>
        <v>,</v>
      </c>
      <c r="F37" s="225" t="str">
        <f ca="1">IF(A37="","",IF('$Data1'!AQ39="W",'$Data1'!AP39,"")&amp;",")</f>
        <v>,</v>
      </c>
      <c r="G37" s="225" t="str">
        <f ca="1">IF(A37="","",IF('$Data1'!AQ39="W/m2",'$Data1'!AP39,"")&amp;",")</f>
        <v>,</v>
      </c>
      <c r="H37" s="225" t="str">
        <f ca="1">IF(A37="","",IF('$Data1'!AQ39="W/occ",'$Data1'!AP39,"")&amp;",")</f>
        <v>,</v>
      </c>
      <c r="I37" s="190" t="e">
        <f ca="1">IF(A37="","",IF('$Data1'!AR39="",0,1-'$Data1'!AR39)&amp;",")</f>
        <v>#N/A</v>
      </c>
      <c r="J37" s="225" t="str">
        <f t="shared" ca="1" si="5"/>
        <v>0,</v>
      </c>
      <c r="K37" s="225" t="str">
        <f t="shared" ca="1" si="5"/>
        <v>0,</v>
      </c>
      <c r="L37" s="225" t="str">
        <f t="shared" ca="1" si="4"/>
        <v>Elec Equip;</v>
      </c>
      <c r="M37" s="205"/>
      <c r="N37" s="190"/>
    </row>
    <row r="38" spans="1:14" ht="15">
      <c r="A38" s="225" t="str">
        <f ca="1">IF('$Data1'!E40="","","ElectricEquipment,")</f>
        <v>ElectricEquipment,</v>
      </c>
      <c r="B38" s="225" t="str">
        <f ca="1">IF(A38="","",'$Data1'!E40&amp;" Elec Eqp,")</f>
        <v>1 Elec Eqp,</v>
      </c>
      <c r="C38" s="225" t="str">
        <f ca="1">IF(A38="","",'CSV-ZnSiz'!B38)</f>
        <v>1,</v>
      </c>
      <c r="D38" s="225" t="str">
        <f t="shared" ca="1" si="3"/>
        <v>ON ALWAYS,</v>
      </c>
      <c r="E38" s="225" t="str">
        <f ca="1">IF(A38="","",IF('$Data1'!AQ40="W/occ","Watts/Person",IF('$Data1'!AQ40="W/m2","Watts/Area",IF('$Data1'!AQ40="W","EquipmentLevel","")))&amp;",")</f>
        <v>,</v>
      </c>
      <c r="F38" s="225" t="str">
        <f ca="1">IF(A38="","",IF('$Data1'!AQ40="W",'$Data1'!AP40,"")&amp;",")</f>
        <v>,</v>
      </c>
      <c r="G38" s="225" t="str">
        <f ca="1">IF(A38="","",IF('$Data1'!AQ40="W/m2",'$Data1'!AP40,"")&amp;",")</f>
        <v>,</v>
      </c>
      <c r="H38" s="225" t="str">
        <f ca="1">IF(A38="","",IF('$Data1'!AQ40="W/occ",'$Data1'!AP40,"")&amp;",")</f>
        <v>,</v>
      </c>
      <c r="I38" s="190" t="e">
        <f ca="1">IF(A38="","",IF('$Data1'!AR40="",0,1-'$Data1'!AR40)&amp;",")</f>
        <v>#N/A</v>
      </c>
      <c r="J38" s="225" t="str">
        <f t="shared" ca="1" si="5"/>
        <v>0,</v>
      </c>
      <c r="K38" s="225" t="str">
        <f t="shared" ca="1" si="5"/>
        <v>0,</v>
      </c>
      <c r="L38" s="225" t="str">
        <f t="shared" ca="1" si="4"/>
        <v>Elec Equip;</v>
      </c>
      <c r="M38" s="205"/>
      <c r="N38" s="190"/>
    </row>
    <row r="39" spans="1:14" ht="15">
      <c r="A39" s="225" t="str">
        <f ca="1">IF('$Data1'!E41="","","ElectricEquipment,")</f>
        <v>ElectricEquipment,</v>
      </c>
      <c r="B39" s="225" t="str">
        <f ca="1">IF(A39="","",'$Data1'!E41&amp;" Elec Eqp,")</f>
        <v>1 Elec Eqp,</v>
      </c>
      <c r="C39" s="225" t="str">
        <f ca="1">IF(A39="","",'CSV-ZnSiz'!B39)</f>
        <v>1,</v>
      </c>
      <c r="D39" s="225" t="str">
        <f t="shared" ca="1" si="3"/>
        <v>ON ALWAYS,</v>
      </c>
      <c r="E39" s="225" t="str">
        <f ca="1">IF(A39="","",IF('$Data1'!AQ41="W/occ","Watts/Person",IF('$Data1'!AQ41="W/m2","Watts/Area",IF('$Data1'!AQ41="W","EquipmentLevel","")))&amp;",")</f>
        <v>,</v>
      </c>
      <c r="F39" s="225" t="str">
        <f ca="1">IF(A39="","",IF('$Data1'!AQ41="W",'$Data1'!AP41,"")&amp;",")</f>
        <v>,</v>
      </c>
      <c r="G39" s="225" t="str">
        <f ca="1">IF(A39="","",IF('$Data1'!AQ41="W/m2",'$Data1'!AP41,"")&amp;",")</f>
        <v>,</v>
      </c>
      <c r="H39" s="225" t="str">
        <f ca="1">IF(A39="","",IF('$Data1'!AQ41="W/occ",'$Data1'!AP41,"")&amp;",")</f>
        <v>,</v>
      </c>
      <c r="I39" s="190" t="str">
        <f ca="1">IF(A39="","",IF('$Data1'!AR41="",0,1-'$Data1'!AR41)&amp;",")</f>
        <v>0.75,</v>
      </c>
      <c r="J39" s="225" t="str">
        <f t="shared" ca="1" si="5"/>
        <v>0,</v>
      </c>
      <c r="K39" s="225" t="str">
        <f t="shared" ca="1" si="5"/>
        <v>0,</v>
      </c>
      <c r="L39" s="225" t="str">
        <f t="shared" ca="1" si="4"/>
        <v>Elec Equip;</v>
      </c>
      <c r="M39" s="205"/>
      <c r="N39" s="190"/>
    </row>
    <row r="40" spans="1:14" ht="15">
      <c r="A40" s="225" t="str">
        <f ca="1">IF('$Data1'!E42="","","ElectricEquipment,")</f>
        <v>ElectricEquipment,</v>
      </c>
      <c r="B40" s="225" t="str">
        <f ca="1">IF(A40="","",'$Data1'!E42&amp;" Elec Eqp,")</f>
        <v>1 Elec Eqp,</v>
      </c>
      <c r="C40" s="225" t="str">
        <f ca="1">IF(A40="","",'CSV-ZnSiz'!B40)</f>
        <v>1,</v>
      </c>
      <c r="D40" s="225" t="str">
        <f t="shared" ca="1" si="3"/>
        <v>ON ALWAYS,</v>
      </c>
      <c r="E40" s="225" t="str">
        <f ca="1">IF(A40="","",IF('$Data1'!AQ42="W/occ","Watts/Person",IF('$Data1'!AQ42="W/m2","Watts/Area",IF('$Data1'!AQ42="W","EquipmentLevel","")))&amp;",")</f>
        <v>,</v>
      </c>
      <c r="F40" s="225" t="str">
        <f ca="1">IF(A40="","",IF('$Data1'!AQ42="W",'$Data1'!AP42,"")&amp;",")</f>
        <v>,</v>
      </c>
      <c r="G40" s="225" t="str">
        <f ca="1">IF(A40="","",IF('$Data1'!AQ42="W/m2",'$Data1'!AP42,"")&amp;",")</f>
        <v>,</v>
      </c>
      <c r="H40" s="225" t="str">
        <f ca="1">IF(A40="","",IF('$Data1'!AQ42="W/occ",'$Data1'!AP42,"")&amp;",")</f>
        <v>,</v>
      </c>
      <c r="I40" s="190" t="str">
        <f ca="1">IF(A40="","",IF('$Data1'!AR42="",0,1-'$Data1'!AR42)&amp;",")</f>
        <v>0.75,</v>
      </c>
      <c r="J40" s="225" t="str">
        <f t="shared" ca="1" si="5"/>
        <v>0,</v>
      </c>
      <c r="K40" s="225" t="str">
        <f t="shared" ca="1" si="5"/>
        <v>0,</v>
      </c>
      <c r="L40" s="225" t="str">
        <f t="shared" ca="1" si="4"/>
        <v>Elec Equip;</v>
      </c>
      <c r="M40" s="205"/>
      <c r="N40" s="190"/>
    </row>
    <row r="41" spans="1:14" ht="15">
      <c r="A41" s="225" t="str">
        <f ca="1">IF('$Data1'!E43="","","ElectricEquipment,")</f>
        <v>ElectricEquipment,</v>
      </c>
      <c r="B41" s="225" t="str">
        <f ca="1">IF(A41="","",'$Data1'!E43&amp;" Elec Eqp,")</f>
        <v>1 Elec Eqp,</v>
      </c>
      <c r="C41" s="225" t="str">
        <f ca="1">IF(A41="","",'CSV-ZnSiz'!B41)</f>
        <v>1,</v>
      </c>
      <c r="D41" s="225" t="str">
        <f t="shared" ca="1" si="3"/>
        <v>ON ALWAYS,</v>
      </c>
      <c r="E41" s="225" t="str">
        <f ca="1">IF(A41="","",IF('$Data1'!AQ43="W/occ","Watts/Person",IF('$Data1'!AQ43="W/m2","Watts/Area",IF('$Data1'!AQ43="W","EquipmentLevel","")))&amp;",")</f>
        <v>,</v>
      </c>
      <c r="F41" s="225" t="str">
        <f ca="1">IF(A41="","",IF('$Data1'!AQ43="W",'$Data1'!AP43,"")&amp;",")</f>
        <v>,</v>
      </c>
      <c r="G41" s="225" t="str">
        <f ca="1">IF(A41="","",IF('$Data1'!AQ43="W/m2",'$Data1'!AP43,"")&amp;",")</f>
        <v>,</v>
      </c>
      <c r="H41" s="225" t="str">
        <f ca="1">IF(A41="","",IF('$Data1'!AQ43="W/occ",'$Data1'!AP43,"")&amp;",")</f>
        <v>,</v>
      </c>
      <c r="I41" s="190" t="str">
        <f ca="1">IF(A41="","",IF('$Data1'!AR43="",0,1-'$Data1'!AR43)&amp;",")</f>
        <v>0.75,</v>
      </c>
      <c r="J41" s="225" t="str">
        <f t="shared" ca="1" si="5"/>
        <v>0,</v>
      </c>
      <c r="K41" s="225" t="str">
        <f t="shared" ca="1" si="5"/>
        <v>0,</v>
      </c>
      <c r="L41" s="225" t="str">
        <f t="shared" ca="1" si="4"/>
        <v>Elec Equip;</v>
      </c>
      <c r="M41" s="205"/>
      <c r="N41" s="190"/>
    </row>
    <row r="42" spans="1:14" ht="15">
      <c r="A42" s="225" t="str">
        <f ca="1">IF('$Data1'!E44="","","ElectricEquipment,")</f>
        <v>ElectricEquipment,</v>
      </c>
      <c r="B42" s="225" t="str">
        <f ca="1">IF(A42="","",'$Data1'!E44&amp;" Elec Eqp,")</f>
        <v>1 Elec Eqp,</v>
      </c>
      <c r="C42" s="225" t="str">
        <f ca="1">IF(A42="","",'CSV-ZnSiz'!B42)</f>
        <v>1,</v>
      </c>
      <c r="D42" s="225" t="str">
        <f t="shared" ca="1" si="3"/>
        <v>ON ALWAYS,</v>
      </c>
      <c r="E42" s="225" t="str">
        <f ca="1">IF(A42="","",IF('$Data1'!AQ44="W/occ","Watts/Person",IF('$Data1'!AQ44="W/m2","Watts/Area",IF('$Data1'!AQ44="W","EquipmentLevel","")))&amp;",")</f>
        <v>,</v>
      </c>
      <c r="F42" s="225" t="str">
        <f ca="1">IF(A42="","",IF('$Data1'!AQ44="W",'$Data1'!AP44,"")&amp;",")</f>
        <v>,</v>
      </c>
      <c r="G42" s="225" t="str">
        <f ca="1">IF(A42="","",IF('$Data1'!AQ44="W/m2",'$Data1'!AP44,"")&amp;",")</f>
        <v>,</v>
      </c>
      <c r="H42" s="225" t="str">
        <f ca="1">IF(A42="","",IF('$Data1'!AQ44="W/occ",'$Data1'!AP44,"")&amp;",")</f>
        <v>,</v>
      </c>
      <c r="I42" s="190" t="str">
        <f ca="1">IF(A42="","",IF('$Data1'!AR44="",0,1-'$Data1'!AR44)&amp;",")</f>
        <v>0.75,</v>
      </c>
      <c r="J42" s="225" t="str">
        <f t="shared" ca="1" si="5"/>
        <v>0,</v>
      </c>
      <c r="K42" s="225" t="str">
        <f t="shared" ca="1" si="5"/>
        <v>0,</v>
      </c>
      <c r="L42" s="225" t="str">
        <f t="shared" ca="1" si="4"/>
        <v>Elec Equip;</v>
      </c>
      <c r="M42" s="205"/>
      <c r="N42" s="190"/>
    </row>
    <row r="43" spans="1:14" ht="15">
      <c r="A43" s="225" t="str">
        <f ca="1">IF('$Data1'!E45="","","ElectricEquipment,")</f>
        <v>ElectricEquipment,</v>
      </c>
      <c r="B43" s="225" t="str">
        <f ca="1">IF(A43="","",'$Data1'!E45&amp;" Elec Eqp,")</f>
        <v>1 Elec Eqp,</v>
      </c>
      <c r="C43" s="225" t="str">
        <f ca="1">IF(A43="","",'CSV-ZnSiz'!B43)</f>
        <v>1,</v>
      </c>
      <c r="D43" s="225" t="str">
        <f t="shared" ca="1" si="3"/>
        <v>ON ALWAYS,</v>
      </c>
      <c r="E43" s="225" t="str">
        <f ca="1">IF(A43="","",IF('$Data1'!AQ45="W/occ","Watts/Person",IF('$Data1'!AQ45="W/m2","Watts/Area",IF('$Data1'!AQ45="W","EquipmentLevel","")))&amp;",")</f>
        <v>,</v>
      </c>
      <c r="F43" s="225" t="str">
        <f ca="1">IF(A43="","",IF('$Data1'!AQ45="W",'$Data1'!AP45,"")&amp;",")</f>
        <v>,</v>
      </c>
      <c r="G43" s="225" t="str">
        <f ca="1">IF(A43="","",IF('$Data1'!AQ45="W/m2",'$Data1'!AP45,"")&amp;",")</f>
        <v>,</v>
      </c>
      <c r="H43" s="225" t="str">
        <f ca="1">IF(A43="","",IF('$Data1'!AQ45="W/occ",'$Data1'!AP45,"")&amp;",")</f>
        <v>,</v>
      </c>
      <c r="I43" s="190" t="str">
        <f ca="1">IF(A43="","",IF('$Data1'!AR45="",0,1-'$Data1'!AR45)&amp;",")</f>
        <v>0.75,</v>
      </c>
      <c r="J43" s="225" t="str">
        <f t="shared" ca="1" si="5"/>
        <v>0,</v>
      </c>
      <c r="K43" s="225" t="str">
        <f t="shared" ca="1" si="5"/>
        <v>0,</v>
      </c>
      <c r="L43" s="225" t="str">
        <f t="shared" ca="1" si="4"/>
        <v>Elec Equip;</v>
      </c>
      <c r="M43" s="205"/>
      <c r="N43" s="190"/>
    </row>
    <row r="44" spans="1:14" ht="15">
      <c r="A44" s="225" t="str">
        <f ca="1">IF('$Data1'!E46="","","ElectricEquipment,")</f>
        <v>ElectricEquipment,</v>
      </c>
      <c r="B44" s="225" t="str">
        <f ca="1">IF(A44="","",'$Data1'!E46&amp;" Elec Eqp,")</f>
        <v>1 Elec Eqp,</v>
      </c>
      <c r="C44" s="225" t="str">
        <f ca="1">IF(A44="","",'CSV-ZnSiz'!B44)</f>
        <v>1,</v>
      </c>
      <c r="D44" s="225" t="str">
        <f t="shared" ca="1" si="3"/>
        <v>ON ALWAYS,</v>
      </c>
      <c r="E44" s="225" t="str">
        <f ca="1">IF(A44="","",IF('$Data1'!AQ46="W/occ","Watts/Person",IF('$Data1'!AQ46="W/m2","Watts/Area",IF('$Data1'!AQ46="W","EquipmentLevel","")))&amp;",")</f>
        <v>,</v>
      </c>
      <c r="F44" s="225" t="str">
        <f ca="1">IF(A44="","",IF('$Data1'!AQ46="W",'$Data1'!AP46,"")&amp;",")</f>
        <v>,</v>
      </c>
      <c r="G44" s="225" t="str">
        <f ca="1">IF(A44="","",IF('$Data1'!AQ46="W/m2",'$Data1'!AP46,"")&amp;",")</f>
        <v>,</v>
      </c>
      <c r="H44" s="225" t="str">
        <f ca="1">IF(A44="","",IF('$Data1'!AQ46="W/occ",'$Data1'!AP46,"")&amp;",")</f>
        <v>,</v>
      </c>
      <c r="I44" s="190" t="str">
        <f ca="1">IF(A44="","",IF('$Data1'!AR46="",0,1-'$Data1'!AR46)&amp;",")</f>
        <v>0.75,</v>
      </c>
      <c r="J44" s="225" t="str">
        <f t="shared" ca="1" si="5"/>
        <v>0,</v>
      </c>
      <c r="K44" s="225" t="str">
        <f t="shared" ca="1" si="5"/>
        <v>0,</v>
      </c>
      <c r="L44" s="225" t="str">
        <f t="shared" ca="1" si="4"/>
        <v>Elec Equip;</v>
      </c>
      <c r="M44" s="205"/>
      <c r="N44" s="190"/>
    </row>
    <row r="45" spans="1:14" ht="15">
      <c r="A45" s="225" t="str">
        <f ca="1">IF('$Data1'!E47="","","ElectricEquipment,")</f>
        <v>ElectricEquipment,</v>
      </c>
      <c r="B45" s="225" t="str">
        <f ca="1">IF(A45="","",'$Data1'!E47&amp;" Elec Eqp,")</f>
        <v>1 Elec Eqp,</v>
      </c>
      <c r="C45" s="225" t="str">
        <f ca="1">IF(A45="","",'CSV-ZnSiz'!B45)</f>
        <v>1,</v>
      </c>
      <c r="D45" s="225" t="str">
        <f t="shared" ca="1" si="3"/>
        <v>ON ALWAYS,</v>
      </c>
      <c r="E45" s="225" t="str">
        <f ca="1">IF(A45="","",IF('$Data1'!AQ47="W/occ","Watts/Person",IF('$Data1'!AQ47="W/m2","Watts/Area",IF('$Data1'!AQ47="W","EquipmentLevel","")))&amp;",")</f>
        <v>,</v>
      </c>
      <c r="F45" s="225" t="str">
        <f ca="1">IF(A45="","",IF('$Data1'!AQ47="W",'$Data1'!AP47,"")&amp;",")</f>
        <v>,</v>
      </c>
      <c r="G45" s="225" t="str">
        <f ca="1">IF(A45="","",IF('$Data1'!AQ47="W/m2",'$Data1'!AP47,"")&amp;",")</f>
        <v>,</v>
      </c>
      <c r="H45" s="225" t="str">
        <f ca="1">IF(A45="","",IF('$Data1'!AQ47="W/occ",'$Data1'!AP47,"")&amp;",")</f>
        <v>,</v>
      </c>
      <c r="I45" s="190" t="str">
        <f ca="1">IF(A45="","",IF('$Data1'!AR47="",0,1-'$Data1'!AR47)&amp;",")</f>
        <v>0.75,</v>
      </c>
      <c r="J45" s="225" t="str">
        <f t="shared" ca="1" si="5"/>
        <v>0,</v>
      </c>
      <c r="K45" s="225" t="str">
        <f t="shared" ca="1" si="5"/>
        <v>0,</v>
      </c>
      <c r="L45" s="225" t="str">
        <f t="shared" ca="1" si="4"/>
        <v>Elec Equip;</v>
      </c>
      <c r="M45" s="205"/>
      <c r="N45" s="190"/>
    </row>
    <row r="46" spans="1:14" ht="15">
      <c r="A46" s="225" t="str">
        <f ca="1">IF('$Data1'!E48="","","ElectricEquipment,")</f>
        <v>ElectricEquipment,</v>
      </c>
      <c r="B46" s="225" t="str">
        <f ca="1">IF(A46="","",'$Data1'!E48&amp;" Elec Eqp,")</f>
        <v>1 Elec Eqp,</v>
      </c>
      <c r="C46" s="225" t="str">
        <f ca="1">IF(A46="","",'CSV-ZnSiz'!B46)</f>
        <v>1,</v>
      </c>
      <c r="D46" s="225" t="str">
        <f t="shared" ca="1" si="3"/>
        <v>ON ALWAYS,</v>
      </c>
      <c r="E46" s="225" t="str">
        <f ca="1">IF(A46="","",IF('$Data1'!AQ48="W/occ","Watts/Person",IF('$Data1'!AQ48="W/m2","Watts/Area",IF('$Data1'!AQ48="W","EquipmentLevel","")))&amp;",")</f>
        <v>,</v>
      </c>
      <c r="F46" s="225" t="str">
        <f ca="1">IF(A46="","",IF('$Data1'!AQ48="W",'$Data1'!AP48,"")&amp;",")</f>
        <v>,</v>
      </c>
      <c r="G46" s="225" t="str">
        <f ca="1">IF(A46="","",IF('$Data1'!AQ48="W/m2",'$Data1'!AP48,"")&amp;",")</f>
        <v>,</v>
      </c>
      <c r="H46" s="225" t="str">
        <f ca="1">IF(A46="","",IF('$Data1'!AQ48="W/occ",'$Data1'!AP48,"")&amp;",")</f>
        <v>,</v>
      </c>
      <c r="I46" s="190" t="str">
        <f ca="1">IF(A46="","",IF('$Data1'!AR48="",0,1-'$Data1'!AR48)&amp;",")</f>
        <v>0.75,</v>
      </c>
      <c r="J46" s="225" t="str">
        <f t="shared" ca="1" si="5"/>
        <v>0,</v>
      </c>
      <c r="K46" s="225" t="str">
        <f t="shared" ca="1" si="5"/>
        <v>0,</v>
      </c>
      <c r="L46" s="225" t="str">
        <f t="shared" ca="1" si="4"/>
        <v>Elec Equip;</v>
      </c>
      <c r="M46" s="205"/>
      <c r="N46" s="190"/>
    </row>
    <row r="47" spans="1:14" ht="15">
      <c r="A47" s="225" t="str">
        <f ca="1">IF('$Data1'!E49="","","ElectricEquipment,")</f>
        <v>ElectricEquipment,</v>
      </c>
      <c r="B47" s="225" t="str">
        <f ca="1">IF(A47="","",'$Data1'!E49&amp;" Elec Eqp,")</f>
        <v>1 Elec Eqp,</v>
      </c>
      <c r="C47" s="225" t="str">
        <f ca="1">IF(A47="","",'CSV-ZnSiz'!B47)</f>
        <v>1,</v>
      </c>
      <c r="D47" s="225" t="str">
        <f t="shared" ca="1" si="3"/>
        <v>ON ALWAYS,</v>
      </c>
      <c r="E47" s="225" t="str">
        <f ca="1">IF(A47="","",IF('$Data1'!AQ49="W/occ","Watts/Person",IF('$Data1'!AQ49="W/m2","Watts/Area",IF('$Data1'!AQ49="W","EquipmentLevel","")))&amp;",")</f>
        <v>,</v>
      </c>
      <c r="F47" s="225" t="str">
        <f ca="1">IF(A47="","",IF('$Data1'!AQ49="W",'$Data1'!AP49,"")&amp;",")</f>
        <v>,</v>
      </c>
      <c r="G47" s="225" t="str">
        <f ca="1">IF(A47="","",IF('$Data1'!AQ49="W/m2",'$Data1'!AP49,"")&amp;",")</f>
        <v>,</v>
      </c>
      <c r="H47" s="225" t="str">
        <f ca="1">IF(A47="","",IF('$Data1'!AQ49="W/occ",'$Data1'!AP49,"")&amp;",")</f>
        <v>,</v>
      </c>
      <c r="I47" s="190" t="str">
        <f ca="1">IF(A47="","",IF('$Data1'!AR49="",0,1-'$Data1'!AR49)&amp;",")</f>
        <v>0.75,</v>
      </c>
      <c r="J47" s="225" t="str">
        <f t="shared" ca="1" si="5"/>
        <v>0,</v>
      </c>
      <c r="K47" s="225" t="str">
        <f t="shared" ca="1" si="5"/>
        <v>0,</v>
      </c>
      <c r="L47" s="225" t="str">
        <f t="shared" ca="1" si="4"/>
        <v>Elec Equip;</v>
      </c>
      <c r="M47" s="205"/>
      <c r="N47" s="190"/>
    </row>
    <row r="48" spans="1:14" ht="15">
      <c r="A48" s="225" t="str">
        <f ca="1">IF('$Data1'!E50="","","ElectricEquipment,")</f>
        <v>ElectricEquipment,</v>
      </c>
      <c r="B48" s="225" t="str">
        <f ca="1">IF(A48="","",'$Data1'!E50&amp;" Elec Eqp,")</f>
        <v>1 Elec Eqp,</v>
      </c>
      <c r="C48" s="225" t="str">
        <f ca="1">IF(A48="","",'CSV-ZnSiz'!B48)</f>
        <v>1,</v>
      </c>
      <c r="D48" s="225" t="str">
        <f t="shared" ca="1" si="3"/>
        <v>ON ALWAYS,</v>
      </c>
      <c r="E48" s="225" t="str">
        <f ca="1">IF(A48="","",IF('$Data1'!AQ50="W/occ","Watts/Person",IF('$Data1'!AQ50="W/m2","Watts/Area",IF('$Data1'!AQ50="W","EquipmentLevel","")))&amp;",")</f>
        <v>,</v>
      </c>
      <c r="F48" s="225" t="str">
        <f ca="1">IF(A48="","",IF('$Data1'!AQ50="W",'$Data1'!AP50,"")&amp;",")</f>
        <v>,</v>
      </c>
      <c r="G48" s="225" t="str">
        <f ca="1">IF(A48="","",IF('$Data1'!AQ50="W/m2",'$Data1'!AP50,"")&amp;",")</f>
        <v>,</v>
      </c>
      <c r="H48" s="225" t="str">
        <f ca="1">IF(A48="","",IF('$Data1'!AQ50="W/occ",'$Data1'!AP50,"")&amp;",")</f>
        <v>,</v>
      </c>
      <c r="I48" s="190" t="str">
        <f ca="1">IF(A48="","",IF('$Data1'!AR50="",0,1-'$Data1'!AR50)&amp;",")</f>
        <v>0.75,</v>
      </c>
      <c r="J48" s="225" t="str">
        <f t="shared" ca="1" si="5"/>
        <v>0,</v>
      </c>
      <c r="K48" s="225" t="str">
        <f t="shared" ca="1" si="5"/>
        <v>0,</v>
      </c>
      <c r="L48" s="225" t="str">
        <f t="shared" ca="1" si="4"/>
        <v>Elec Equip;</v>
      </c>
      <c r="M48" s="205"/>
      <c r="N48" s="190"/>
    </row>
    <row r="49" spans="1:14" ht="15">
      <c r="A49" s="225" t="str">
        <f ca="1">IF('$Data1'!E51="","","ElectricEquipment,")</f>
        <v>ElectricEquipment,</v>
      </c>
      <c r="B49" s="225" t="str">
        <f ca="1">IF(A49="","",'$Data1'!E51&amp;" Elec Eqp,")</f>
        <v>1 Elec Eqp,</v>
      </c>
      <c r="C49" s="225" t="str">
        <f ca="1">IF(A49="","",'CSV-ZnSiz'!B49)</f>
        <v>1,</v>
      </c>
      <c r="D49" s="225" t="str">
        <f t="shared" ca="1" si="3"/>
        <v>ON ALWAYS,</v>
      </c>
      <c r="E49" s="225" t="str">
        <f ca="1">IF(A49="","",IF('$Data1'!AQ51="W/occ","Watts/Person",IF('$Data1'!AQ51="W/m2","Watts/Area",IF('$Data1'!AQ51="W","EquipmentLevel","")))&amp;",")</f>
        <v>,</v>
      </c>
      <c r="F49" s="225" t="str">
        <f ca="1">IF(A49="","",IF('$Data1'!AQ51="W",'$Data1'!AP51,"")&amp;",")</f>
        <v>,</v>
      </c>
      <c r="G49" s="225" t="str">
        <f ca="1">IF(A49="","",IF('$Data1'!AQ51="W/m2",'$Data1'!AP51,"")&amp;",")</f>
        <v>,</v>
      </c>
      <c r="H49" s="225" t="str">
        <f ca="1">IF(A49="","",IF('$Data1'!AQ51="W/occ",'$Data1'!AP51,"")&amp;",")</f>
        <v>,</v>
      </c>
      <c r="I49" s="190" t="str">
        <f ca="1">IF(A49="","",IF('$Data1'!AR51="",0,1-'$Data1'!AR51)&amp;",")</f>
        <v>0.75,</v>
      </c>
      <c r="J49" s="225" t="str">
        <f t="shared" ca="1" si="5"/>
        <v>0,</v>
      </c>
      <c r="K49" s="225" t="str">
        <f t="shared" ca="1" si="5"/>
        <v>0,</v>
      </c>
      <c r="L49" s="225" t="str">
        <f t="shared" ca="1" si="4"/>
        <v>Elec Equip;</v>
      </c>
      <c r="M49" s="205"/>
      <c r="N49" s="190"/>
    </row>
    <row r="50" spans="1:14" ht="15">
      <c r="A50" s="225" t="str">
        <f ca="1">IF('$Data1'!E52="","","ElectricEquipment,")</f>
        <v>ElectricEquipment,</v>
      </c>
      <c r="B50" s="225" t="str">
        <f ca="1">IF(A50="","",'$Data1'!E52&amp;" Elec Eqp,")</f>
        <v>1 Elec Eqp,</v>
      </c>
      <c r="C50" s="225" t="str">
        <f ca="1">IF(A50="","",'CSV-ZnSiz'!B50)</f>
        <v>1,</v>
      </c>
      <c r="D50" s="225" t="str">
        <f t="shared" ca="1" si="3"/>
        <v>ON ALWAYS,</v>
      </c>
      <c r="E50" s="225" t="str">
        <f ca="1">IF(A50="","",IF('$Data1'!AQ52="W/occ","Watts/Person",IF('$Data1'!AQ52="W/m2","Watts/Area",IF('$Data1'!AQ52="W","EquipmentLevel","")))&amp;",")</f>
        <v>,</v>
      </c>
      <c r="F50" s="225" t="str">
        <f ca="1">IF(A50="","",IF('$Data1'!AQ52="W",'$Data1'!AP52,"")&amp;",")</f>
        <v>,</v>
      </c>
      <c r="G50" s="225" t="str">
        <f ca="1">IF(A50="","",IF('$Data1'!AQ52="W/m2",'$Data1'!AP52,"")&amp;",")</f>
        <v>,</v>
      </c>
      <c r="H50" s="225" t="str">
        <f ca="1">IF(A50="","",IF('$Data1'!AQ52="W/occ",'$Data1'!AP52,"")&amp;",")</f>
        <v>,</v>
      </c>
      <c r="I50" s="190" t="str">
        <f ca="1">IF(A50="","",IF('$Data1'!AR52="",0,1-'$Data1'!AR52)&amp;",")</f>
        <v>0.75,</v>
      </c>
      <c r="J50" s="225" t="str">
        <f t="shared" ca="1" si="5"/>
        <v>0,</v>
      </c>
      <c r="K50" s="225" t="str">
        <f t="shared" ca="1" si="5"/>
        <v>0,</v>
      </c>
      <c r="L50" s="225" t="str">
        <f t="shared" ca="1" si="4"/>
        <v>Elec Equip;</v>
      </c>
      <c r="M50" s="205"/>
      <c r="N50" s="190"/>
    </row>
    <row r="51" spans="1:14" ht="15">
      <c r="A51" s="225" t="str">
        <f ca="1">IF('$Data1'!E53="","","ElectricEquipment,")</f>
        <v>ElectricEquipment,</v>
      </c>
      <c r="B51" s="225" t="str">
        <f ca="1">IF(A51="","",'$Data1'!E53&amp;" Elec Eqp,")</f>
        <v>1 Elec Eqp,</v>
      </c>
      <c r="C51" s="225" t="str">
        <f ca="1">IF(A51="","",'CSV-ZnSiz'!B51)</f>
        <v>1,</v>
      </c>
      <c r="D51" s="225" t="str">
        <f t="shared" ca="1" si="3"/>
        <v>ON ALWAYS,</v>
      </c>
      <c r="E51" s="225" t="str">
        <f ca="1">IF(A51="","",IF('$Data1'!AQ53="W/occ","Watts/Person",IF('$Data1'!AQ53="W/m2","Watts/Area",IF('$Data1'!AQ53="W","EquipmentLevel","")))&amp;",")</f>
        <v>,</v>
      </c>
      <c r="F51" s="225" t="str">
        <f ca="1">IF(A51="","",IF('$Data1'!AQ53="W",'$Data1'!AP53,"")&amp;",")</f>
        <v>,</v>
      </c>
      <c r="G51" s="225" t="str">
        <f ca="1">IF(A51="","",IF('$Data1'!AQ53="W/m2",'$Data1'!AP53,"")&amp;",")</f>
        <v>,</v>
      </c>
      <c r="H51" s="225" t="str">
        <f ca="1">IF(A51="","",IF('$Data1'!AQ53="W/occ",'$Data1'!AP53,"")&amp;",")</f>
        <v>,</v>
      </c>
      <c r="I51" s="190" t="str">
        <f ca="1">IF(A51="","",IF('$Data1'!AR53="",0,1-'$Data1'!AR53)&amp;",")</f>
        <v>0.75,</v>
      </c>
      <c r="J51" s="225" t="str">
        <f t="shared" ca="1" si="5"/>
        <v>0,</v>
      </c>
      <c r="K51" s="225" t="str">
        <f t="shared" ca="1" si="5"/>
        <v>0,</v>
      </c>
      <c r="L51" s="225" t="str">
        <f t="shared" ca="1" si="4"/>
        <v>Elec Equip;</v>
      </c>
      <c r="M51" s="205"/>
      <c r="N51" s="190"/>
    </row>
    <row r="52" spans="1:14" ht="15">
      <c r="A52" s="225" t="str">
        <f ca="1">IF('$Data1'!E54="","","ElectricEquipment,")</f>
        <v>ElectricEquipment,</v>
      </c>
      <c r="B52" s="225" t="str">
        <f ca="1">IF(A52="","",'$Data1'!E54&amp;" Elec Eqp,")</f>
        <v>1 Elec Eqp,</v>
      </c>
      <c r="C52" s="225" t="str">
        <f ca="1">IF(A52="","",'CSV-ZnSiz'!B52)</f>
        <v>1,</v>
      </c>
      <c r="D52" s="225" t="str">
        <f t="shared" ca="1" si="3"/>
        <v>ON ALWAYS,</v>
      </c>
      <c r="E52" s="225" t="str">
        <f ca="1">IF(A52="","",IF('$Data1'!AQ54="W/occ","Watts/Person",IF('$Data1'!AQ54="W/m2","Watts/Area",IF('$Data1'!AQ54="W","EquipmentLevel","")))&amp;",")</f>
        <v>,</v>
      </c>
      <c r="F52" s="225" t="str">
        <f ca="1">IF(A52="","",IF('$Data1'!AQ54="W",'$Data1'!AP54,"")&amp;",")</f>
        <v>,</v>
      </c>
      <c r="G52" s="225" t="str">
        <f ca="1">IF(A52="","",IF('$Data1'!AQ54="W/m2",'$Data1'!AP54,"")&amp;",")</f>
        <v>,</v>
      </c>
      <c r="H52" s="225" t="str">
        <f ca="1">IF(A52="","",IF('$Data1'!AQ54="W/occ",'$Data1'!AP54,"")&amp;",")</f>
        <v>,</v>
      </c>
      <c r="I52" s="190" t="str">
        <f ca="1">IF(A52="","",IF('$Data1'!AR54="",0,1-'$Data1'!AR54)&amp;",")</f>
        <v>0.75,</v>
      </c>
      <c r="J52" s="225" t="str">
        <f t="shared" ca="1" si="5"/>
        <v>0,</v>
      </c>
      <c r="K52" s="225" t="str">
        <f t="shared" ca="1" si="5"/>
        <v>0,</v>
      </c>
      <c r="L52" s="225" t="str">
        <f t="shared" ca="1" si="4"/>
        <v>Elec Equip;</v>
      </c>
      <c r="M52" s="205"/>
      <c r="N52" s="190"/>
    </row>
    <row r="53" spans="1:14" ht="15">
      <c r="A53" s="225" t="str">
        <f ca="1">IF('$Data1'!E55="","","ElectricEquipment,")</f>
        <v>ElectricEquipment,</v>
      </c>
      <c r="B53" s="225" t="str">
        <f ca="1">IF(A53="","",'$Data1'!E55&amp;" Elec Eqp,")</f>
        <v>1 Elec Eqp,</v>
      </c>
      <c r="C53" s="225" t="str">
        <f ca="1">IF(A53="","",'CSV-ZnSiz'!B53)</f>
        <v>1,</v>
      </c>
      <c r="D53" s="225" t="str">
        <f t="shared" ca="1" si="3"/>
        <v>ON ALWAYS,</v>
      </c>
      <c r="E53" s="225" t="str">
        <f ca="1">IF(A53="","",IF('$Data1'!AQ55="W/occ","Watts/Person",IF('$Data1'!AQ55="W/m2","Watts/Area",IF('$Data1'!AQ55="W","EquipmentLevel","")))&amp;",")</f>
        <v>,</v>
      </c>
      <c r="F53" s="225" t="str">
        <f ca="1">IF(A53="","",IF('$Data1'!AQ55="W",'$Data1'!AP55,"")&amp;",")</f>
        <v>,</v>
      </c>
      <c r="G53" s="225" t="str">
        <f ca="1">IF(A53="","",IF('$Data1'!AQ55="W/m2",'$Data1'!AP55,"")&amp;",")</f>
        <v>,</v>
      </c>
      <c r="H53" s="225" t="str">
        <f ca="1">IF(A53="","",IF('$Data1'!AQ55="W/occ",'$Data1'!AP55,"")&amp;",")</f>
        <v>,</v>
      </c>
      <c r="I53" s="190" t="str">
        <f ca="1">IF(A53="","",IF('$Data1'!AR55="",0,1-'$Data1'!AR55)&amp;",")</f>
        <v>0.75,</v>
      </c>
      <c r="J53" s="225" t="str">
        <f t="shared" ca="1" si="5"/>
        <v>0,</v>
      </c>
      <c r="K53" s="225" t="str">
        <f t="shared" ca="1" si="5"/>
        <v>0,</v>
      </c>
      <c r="L53" s="225" t="str">
        <f t="shared" ca="1" si="4"/>
        <v>Elec Equip;</v>
      </c>
      <c r="M53" s="205"/>
      <c r="N53" s="190"/>
    </row>
    <row r="54" spans="1:14" ht="15">
      <c r="A54" s="225" t="str">
        <f ca="1">IF('$Data1'!E56="","","ElectricEquipment,")</f>
        <v>ElectricEquipment,</v>
      </c>
      <c r="B54" s="225" t="str">
        <f ca="1">IF(A54="","",'$Data1'!E56&amp;" Elec Eqp,")</f>
        <v>1 Elec Eqp,</v>
      </c>
      <c r="C54" s="225" t="str">
        <f ca="1">IF(A54="","",'CSV-ZnSiz'!B54)</f>
        <v>1,</v>
      </c>
      <c r="D54" s="225" t="str">
        <f t="shared" ca="1" si="3"/>
        <v>ON ALWAYS,</v>
      </c>
      <c r="E54" s="225" t="str">
        <f ca="1">IF(A54="","",IF('$Data1'!AQ56="W/occ","Watts/Person",IF('$Data1'!AQ56="W/m2","Watts/Area",IF('$Data1'!AQ56="W","EquipmentLevel","")))&amp;",")</f>
        <v>,</v>
      </c>
      <c r="F54" s="225" t="str">
        <f ca="1">IF(A54="","",IF('$Data1'!AQ56="W",'$Data1'!AP56,"")&amp;",")</f>
        <v>,</v>
      </c>
      <c r="G54" s="225" t="str">
        <f ca="1">IF(A54="","",IF('$Data1'!AQ56="W/m2",'$Data1'!AP56,"")&amp;",")</f>
        <v>,</v>
      </c>
      <c r="H54" s="225" t="str">
        <f ca="1">IF(A54="","",IF('$Data1'!AQ56="W/occ",'$Data1'!AP56,"")&amp;",")</f>
        <v>,</v>
      </c>
      <c r="I54" s="190" t="str">
        <f ca="1">IF(A54="","",IF('$Data1'!AR56="",0,1-'$Data1'!AR56)&amp;",")</f>
        <v>0.75,</v>
      </c>
      <c r="J54" s="225" t="str">
        <f t="shared" ca="1" si="5"/>
        <v>0,</v>
      </c>
      <c r="K54" s="225" t="str">
        <f t="shared" ca="1" si="5"/>
        <v>0,</v>
      </c>
      <c r="L54" s="225" t="str">
        <f t="shared" ca="1" si="4"/>
        <v>Elec Equip;</v>
      </c>
      <c r="M54" s="205"/>
      <c r="N54" s="190"/>
    </row>
    <row r="55" spans="1:14" ht="15">
      <c r="A55" s="225" t="str">
        <f ca="1">IF('$Data1'!E57="","","ElectricEquipment,")</f>
        <v>ElectricEquipment,</v>
      </c>
      <c r="B55" s="225" t="str">
        <f ca="1">IF(A55="","",'$Data1'!E57&amp;" Elec Eqp,")</f>
        <v>1 Elec Eqp,</v>
      </c>
      <c r="C55" s="225" t="str">
        <f ca="1">IF(A55="","",'CSV-ZnSiz'!B55)</f>
        <v>1,</v>
      </c>
      <c r="D55" s="225" t="str">
        <f t="shared" ca="1" si="3"/>
        <v>ON ALWAYS,</v>
      </c>
      <c r="E55" s="225" t="str">
        <f ca="1">IF(A55="","",IF('$Data1'!AQ57="W/occ","Watts/Person",IF('$Data1'!AQ57="W/m2","Watts/Area",IF('$Data1'!AQ57="W","EquipmentLevel","")))&amp;",")</f>
        <v>,</v>
      </c>
      <c r="F55" s="225" t="str">
        <f ca="1">IF(A55="","",IF('$Data1'!AQ57="W",'$Data1'!AP57,"")&amp;",")</f>
        <v>,</v>
      </c>
      <c r="G55" s="225" t="str">
        <f ca="1">IF(A55="","",IF('$Data1'!AQ57="W/m2",'$Data1'!AP57,"")&amp;",")</f>
        <v>,</v>
      </c>
      <c r="H55" s="225" t="str">
        <f ca="1">IF(A55="","",IF('$Data1'!AQ57="W/occ",'$Data1'!AP57,"")&amp;",")</f>
        <v>,</v>
      </c>
      <c r="I55" s="190" t="str">
        <f ca="1">IF(A55="","",IF('$Data1'!AR57="",0,1-'$Data1'!AR57)&amp;",")</f>
        <v>0.75,</v>
      </c>
      <c r="J55" s="225" t="str">
        <f t="shared" ca="1" si="5"/>
        <v>0,</v>
      </c>
      <c r="K55" s="225" t="str">
        <f t="shared" ca="1" si="5"/>
        <v>0,</v>
      </c>
      <c r="L55" s="225" t="str">
        <f t="shared" ca="1" si="4"/>
        <v>Elec Equip;</v>
      </c>
      <c r="M55" s="205"/>
      <c r="N55" s="190"/>
    </row>
    <row r="56" spans="1:14" ht="15">
      <c r="A56" s="225" t="str">
        <f ca="1">IF('$Data1'!E58="","","ElectricEquipment,")</f>
        <v>ElectricEquipment,</v>
      </c>
      <c r="B56" s="225" t="str">
        <f ca="1">IF(A56="","",'$Data1'!E58&amp;" Elec Eqp,")</f>
        <v>1 Elec Eqp,</v>
      </c>
      <c r="C56" s="225" t="str">
        <f ca="1">IF(A56="","",'CSV-ZnSiz'!B56)</f>
        <v>1,</v>
      </c>
      <c r="D56" s="225" t="str">
        <f t="shared" ca="1" si="3"/>
        <v>ON ALWAYS,</v>
      </c>
      <c r="E56" s="225" t="str">
        <f ca="1">IF(A56="","",IF('$Data1'!AQ58="W/occ","Watts/Person",IF('$Data1'!AQ58="W/m2","Watts/Area",IF('$Data1'!AQ58="W","EquipmentLevel","")))&amp;",")</f>
        <v>,</v>
      </c>
      <c r="F56" s="225" t="str">
        <f ca="1">IF(A56="","",IF('$Data1'!AQ58="W",'$Data1'!AP58,"")&amp;",")</f>
        <v>,</v>
      </c>
      <c r="G56" s="225" t="str">
        <f ca="1">IF(A56="","",IF('$Data1'!AQ58="W/m2",'$Data1'!AP58,"")&amp;",")</f>
        <v>,</v>
      </c>
      <c r="H56" s="225" t="str">
        <f ca="1">IF(A56="","",IF('$Data1'!AQ58="W/occ",'$Data1'!AP58,"")&amp;",")</f>
        <v>,</v>
      </c>
      <c r="I56" s="190" t="str">
        <f ca="1">IF(A56="","",IF('$Data1'!AR58="",0,1-'$Data1'!AR58)&amp;",")</f>
        <v>0.75,</v>
      </c>
      <c r="J56" s="225" t="str">
        <f t="shared" ca="1" si="5"/>
        <v>0,</v>
      </c>
      <c r="K56" s="225" t="str">
        <f t="shared" ca="1" si="5"/>
        <v>0,</v>
      </c>
      <c r="L56" s="225" t="str">
        <f t="shared" ca="1" si="4"/>
        <v>Elec Equip;</v>
      </c>
      <c r="M56" s="205"/>
      <c r="N56" s="190"/>
    </row>
    <row r="57" spans="1:14" ht="15">
      <c r="A57" s="225" t="str">
        <f ca="1">IF('$Data1'!E59="","","ElectricEquipment,")</f>
        <v>ElectricEquipment,</v>
      </c>
      <c r="B57" s="225" t="str">
        <f ca="1">IF(A57="","",'$Data1'!E59&amp;" Elec Eqp,")</f>
        <v>1 Elec Eqp,</v>
      </c>
      <c r="C57" s="225" t="str">
        <f ca="1">IF(A57="","",'CSV-ZnSiz'!B57)</f>
        <v>1,</v>
      </c>
      <c r="D57" s="225" t="str">
        <f t="shared" ca="1" si="3"/>
        <v>ON ALWAYS,</v>
      </c>
      <c r="E57" s="225" t="str">
        <f ca="1">IF(A57="","",IF('$Data1'!AQ59="W/occ","Watts/Person",IF('$Data1'!AQ59="W/m2","Watts/Area",IF('$Data1'!AQ59="W","EquipmentLevel","")))&amp;",")</f>
        <v>,</v>
      </c>
      <c r="F57" s="225" t="str">
        <f ca="1">IF(A57="","",IF('$Data1'!AQ59="W",'$Data1'!AP59,"")&amp;",")</f>
        <v>,</v>
      </c>
      <c r="G57" s="225" t="str">
        <f ca="1">IF(A57="","",IF('$Data1'!AQ59="W/m2",'$Data1'!AP59,"")&amp;",")</f>
        <v>,</v>
      </c>
      <c r="H57" s="225" t="str">
        <f ca="1">IF(A57="","",IF('$Data1'!AQ59="W/occ",'$Data1'!AP59,"")&amp;",")</f>
        <v>,</v>
      </c>
      <c r="I57" s="190" t="str">
        <f ca="1">IF(A57="","",IF('$Data1'!AR59="",0,1-'$Data1'!AR59)&amp;",")</f>
        <v>0.75,</v>
      </c>
      <c r="J57" s="225" t="str">
        <f t="shared" ca="1" si="5"/>
        <v>0,</v>
      </c>
      <c r="K57" s="225" t="str">
        <f t="shared" ca="1" si="5"/>
        <v>0,</v>
      </c>
      <c r="L57" s="225" t="str">
        <f t="shared" ca="1" si="4"/>
        <v>Elec Equip;</v>
      </c>
      <c r="M57" s="205"/>
      <c r="N57" s="190"/>
    </row>
    <row r="58" spans="1:14" ht="15">
      <c r="A58" s="225" t="str">
        <f ca="1">IF('$Data1'!E60="","","ElectricEquipment,")</f>
        <v>ElectricEquipment,</v>
      </c>
      <c r="B58" s="225" t="str">
        <f ca="1">IF(A58="","",'$Data1'!E60&amp;" Elec Eqp,")</f>
        <v>1 Elec Eqp,</v>
      </c>
      <c r="C58" s="225" t="str">
        <f ca="1">IF(A58="","",'CSV-ZnSiz'!B58)</f>
        <v>1,</v>
      </c>
      <c r="D58" s="225" t="str">
        <f t="shared" ca="1" si="3"/>
        <v>ON ALWAYS,</v>
      </c>
      <c r="E58" s="225" t="str">
        <f ca="1">IF(A58="","",IF('$Data1'!AQ60="W/occ","Watts/Person",IF('$Data1'!AQ60="W/m2","Watts/Area",IF('$Data1'!AQ60="W","EquipmentLevel","")))&amp;",")</f>
        <v>,</v>
      </c>
      <c r="F58" s="225" t="str">
        <f ca="1">IF(A58="","",IF('$Data1'!AQ60="W",'$Data1'!AP60,"")&amp;",")</f>
        <v>,</v>
      </c>
      <c r="G58" s="225" t="str">
        <f ca="1">IF(A58="","",IF('$Data1'!AQ60="W/m2",'$Data1'!AP60,"")&amp;",")</f>
        <v>,</v>
      </c>
      <c r="H58" s="225" t="str">
        <f ca="1">IF(A58="","",IF('$Data1'!AQ60="W/occ",'$Data1'!AP60,"")&amp;",")</f>
        <v>,</v>
      </c>
      <c r="I58" s="190" t="str">
        <f ca="1">IF(A58="","",IF('$Data1'!AR60="",0,1-'$Data1'!AR60)&amp;",")</f>
        <v>0.75,</v>
      </c>
      <c r="J58" s="225" t="str">
        <f t="shared" ca="1" si="5"/>
        <v>0,</v>
      </c>
      <c r="K58" s="225" t="str">
        <f t="shared" ca="1" si="5"/>
        <v>0,</v>
      </c>
      <c r="L58" s="225" t="str">
        <f t="shared" ca="1" si="4"/>
        <v>Elec Equip;</v>
      </c>
      <c r="M58" s="205"/>
      <c r="N58" s="190"/>
    </row>
    <row r="59" spans="1:14" ht="15">
      <c r="A59" s="225" t="str">
        <f ca="1">IF('$Data1'!E61="","","ElectricEquipment,")</f>
        <v>ElectricEquipment,</v>
      </c>
      <c r="B59" s="225" t="str">
        <f ca="1">IF(A59="","",'$Data1'!E61&amp;" Elec Eqp,")</f>
        <v>1 Elec Eqp,</v>
      </c>
      <c r="C59" s="225" t="str">
        <f ca="1">IF(A59="","",'CSV-ZnSiz'!B59)</f>
        <v>1,</v>
      </c>
      <c r="D59" s="225" t="str">
        <f t="shared" ca="1" si="3"/>
        <v>ON ALWAYS,</v>
      </c>
      <c r="E59" s="225" t="str">
        <f ca="1">IF(A59="","",IF('$Data1'!AQ61="W/occ","Watts/Person",IF('$Data1'!AQ61="W/m2","Watts/Area",IF('$Data1'!AQ61="W","EquipmentLevel","")))&amp;",")</f>
        <v>,</v>
      </c>
      <c r="F59" s="225" t="str">
        <f ca="1">IF(A59="","",IF('$Data1'!AQ61="W",'$Data1'!AP61,"")&amp;",")</f>
        <v>,</v>
      </c>
      <c r="G59" s="225" t="str">
        <f ca="1">IF(A59="","",IF('$Data1'!AQ61="W/m2",'$Data1'!AP61,"")&amp;",")</f>
        <v>,</v>
      </c>
      <c r="H59" s="225" t="str">
        <f ca="1">IF(A59="","",IF('$Data1'!AQ61="W/occ",'$Data1'!AP61,"")&amp;",")</f>
        <v>,</v>
      </c>
      <c r="I59" s="190" t="str">
        <f ca="1">IF(A59="","",IF('$Data1'!AR61="",0,1-'$Data1'!AR61)&amp;",")</f>
        <v>0.75,</v>
      </c>
      <c r="J59" s="225" t="str">
        <f t="shared" ca="1" si="5"/>
        <v>0,</v>
      </c>
      <c r="K59" s="225" t="str">
        <f t="shared" ca="1" si="5"/>
        <v>0,</v>
      </c>
      <c r="L59" s="225" t="str">
        <f t="shared" ca="1" si="4"/>
        <v>Elec Equip;</v>
      </c>
      <c r="M59" s="205"/>
      <c r="N59" s="190"/>
    </row>
    <row r="60" spans="1:14" ht="15">
      <c r="A60" s="225" t="str">
        <f ca="1">IF('$Data1'!E62="","","ElectricEquipment,")</f>
        <v>ElectricEquipment,</v>
      </c>
      <c r="B60" s="225" t="str">
        <f ca="1">IF(A60="","",'$Data1'!E62&amp;" Elec Eqp,")</f>
        <v>1 Elec Eqp,</v>
      </c>
      <c r="C60" s="225" t="str">
        <f ca="1">IF(A60="","",'CSV-ZnSiz'!B60)</f>
        <v>1,</v>
      </c>
      <c r="D60" s="225" t="str">
        <f t="shared" ca="1" si="3"/>
        <v>ON ALWAYS,</v>
      </c>
      <c r="E60" s="225" t="str">
        <f ca="1">IF(A60="","",IF('$Data1'!AQ62="W/occ","Watts/Person",IF('$Data1'!AQ62="W/m2","Watts/Area",IF('$Data1'!AQ62="W","EquipmentLevel","")))&amp;",")</f>
        <v>,</v>
      </c>
      <c r="F60" s="225" t="str">
        <f ca="1">IF(A60="","",IF('$Data1'!AQ62="W",'$Data1'!AP62,"")&amp;",")</f>
        <v>,</v>
      </c>
      <c r="G60" s="225" t="str">
        <f ca="1">IF(A60="","",IF('$Data1'!AQ62="W/m2",'$Data1'!AP62,"")&amp;",")</f>
        <v>,</v>
      </c>
      <c r="H60" s="225" t="str">
        <f ca="1">IF(A60="","",IF('$Data1'!AQ62="W/occ",'$Data1'!AP62,"")&amp;",")</f>
        <v>,</v>
      </c>
      <c r="I60" s="190" t="str">
        <f ca="1">IF(A60="","",IF('$Data1'!AR62="",0,1-'$Data1'!AR62)&amp;",")</f>
        <v>0.75,</v>
      </c>
      <c r="J60" s="225" t="str">
        <f t="shared" ca="1" si="5"/>
        <v>0,</v>
      </c>
      <c r="K60" s="225" t="str">
        <f t="shared" ca="1" si="5"/>
        <v>0,</v>
      </c>
      <c r="L60" s="225" t="str">
        <f t="shared" ca="1" si="4"/>
        <v>Elec Equip;</v>
      </c>
      <c r="M60" s="205"/>
      <c r="N60" s="190"/>
    </row>
    <row r="61" spans="1:14" ht="15">
      <c r="A61" s="225" t="str">
        <f ca="1">IF('$Data1'!E63="","","ElectricEquipment,")</f>
        <v>ElectricEquipment,</v>
      </c>
      <c r="B61" s="225" t="str">
        <f ca="1">IF(A61="","",'$Data1'!E63&amp;" Elec Eqp,")</f>
        <v>1 Elec Eqp,</v>
      </c>
      <c r="C61" s="225" t="str">
        <f ca="1">IF(A61="","",'CSV-ZnSiz'!B61)</f>
        <v>1,</v>
      </c>
      <c r="D61" s="225" t="str">
        <f t="shared" ca="1" si="3"/>
        <v>ON ALWAYS,</v>
      </c>
      <c r="E61" s="225" t="str">
        <f ca="1">IF(A61="","",IF('$Data1'!AQ63="W/occ","Watts/Person",IF('$Data1'!AQ63="W/m2","Watts/Area",IF('$Data1'!AQ63="W","EquipmentLevel","")))&amp;",")</f>
        <v>,</v>
      </c>
      <c r="F61" s="225" t="str">
        <f ca="1">IF(A61="","",IF('$Data1'!AQ63="W",'$Data1'!AP63,"")&amp;",")</f>
        <v>,</v>
      </c>
      <c r="G61" s="225" t="str">
        <f ca="1">IF(A61="","",IF('$Data1'!AQ63="W/m2",'$Data1'!AP63,"")&amp;",")</f>
        <v>,</v>
      </c>
      <c r="H61" s="225" t="str">
        <f ca="1">IF(A61="","",IF('$Data1'!AQ63="W/occ",'$Data1'!AP63,"")&amp;",")</f>
        <v>,</v>
      </c>
      <c r="I61" s="190" t="str">
        <f ca="1">IF(A61="","",IF('$Data1'!AR63="",0,1-'$Data1'!AR63)&amp;",")</f>
        <v>0.75,</v>
      </c>
      <c r="J61" s="225" t="str">
        <f t="shared" ca="1" si="5"/>
        <v>0,</v>
      </c>
      <c r="K61" s="225" t="str">
        <f t="shared" ca="1" si="5"/>
        <v>0,</v>
      </c>
      <c r="L61" s="225" t="str">
        <f t="shared" ca="1" si="4"/>
        <v>Elec Equip;</v>
      </c>
      <c r="M61" s="205"/>
      <c r="N61" s="190"/>
    </row>
    <row r="62" spans="1:14" ht="15">
      <c r="A62" s="225" t="str">
        <f ca="1">IF('$Data1'!E64="","","ElectricEquipment,")</f>
        <v>ElectricEquipment,</v>
      </c>
      <c r="B62" s="225" t="str">
        <f ca="1">IF(A62="","",'$Data1'!E64&amp;" Elec Eqp,")</f>
        <v>1 Elec Eqp,</v>
      </c>
      <c r="C62" s="225" t="str">
        <f ca="1">IF(A62="","",'CSV-ZnSiz'!B62)</f>
        <v>1,</v>
      </c>
      <c r="D62" s="225" t="str">
        <f t="shared" ca="1" si="3"/>
        <v>ON ALWAYS,</v>
      </c>
      <c r="E62" s="225" t="str">
        <f ca="1">IF(A62="","",IF('$Data1'!AQ64="W/occ","Watts/Person",IF('$Data1'!AQ64="W/m2","Watts/Area",IF('$Data1'!AQ64="W","EquipmentLevel","")))&amp;",")</f>
        <v>,</v>
      </c>
      <c r="F62" s="225" t="str">
        <f ca="1">IF(A62="","",IF('$Data1'!AQ64="W",'$Data1'!AP64,"")&amp;",")</f>
        <v>,</v>
      </c>
      <c r="G62" s="225" t="str">
        <f ca="1">IF(A62="","",IF('$Data1'!AQ64="W/m2",'$Data1'!AP64,"")&amp;",")</f>
        <v>,</v>
      </c>
      <c r="H62" s="225" t="str">
        <f ca="1">IF(A62="","",IF('$Data1'!AQ64="W/occ",'$Data1'!AP64,"")&amp;",")</f>
        <v>,</v>
      </c>
      <c r="I62" s="190" t="str">
        <f ca="1">IF(A62="","",IF('$Data1'!AR64="",0,1-'$Data1'!AR64)&amp;",")</f>
        <v>0.75,</v>
      </c>
      <c r="J62" s="225" t="str">
        <f t="shared" ca="1" si="5"/>
        <v>0,</v>
      </c>
      <c r="K62" s="225" t="str">
        <f t="shared" ca="1" si="5"/>
        <v>0,</v>
      </c>
      <c r="L62" s="225" t="str">
        <f t="shared" ca="1" si="4"/>
        <v>Elec Equip;</v>
      </c>
      <c r="M62" s="205"/>
      <c r="N62" s="190"/>
    </row>
    <row r="63" spans="1:14" ht="15">
      <c r="A63" s="225" t="str">
        <f ca="1">IF('$Data1'!E65="","","ElectricEquipment,")</f>
        <v>ElectricEquipment,</v>
      </c>
      <c r="B63" s="225" t="str">
        <f ca="1">IF(A63="","",'$Data1'!E65&amp;" Elec Eqp,")</f>
        <v>1 Elec Eqp,</v>
      </c>
      <c r="C63" s="225" t="str">
        <f ca="1">IF(A63="","",'CSV-ZnSiz'!B63)</f>
        <v>1,</v>
      </c>
      <c r="D63" s="225" t="str">
        <f t="shared" ca="1" si="3"/>
        <v>ON ALWAYS,</v>
      </c>
      <c r="E63" s="225" t="str">
        <f ca="1">IF(A63="","",IF('$Data1'!AQ65="W/occ","Watts/Person",IF('$Data1'!AQ65="W/m2","Watts/Area",IF('$Data1'!AQ65="W","EquipmentLevel","")))&amp;",")</f>
        <v>,</v>
      </c>
      <c r="F63" s="225" t="str">
        <f ca="1">IF(A63="","",IF('$Data1'!AQ65="W",'$Data1'!AP65,"")&amp;",")</f>
        <v>,</v>
      </c>
      <c r="G63" s="225" t="str">
        <f ca="1">IF(A63="","",IF('$Data1'!AQ65="W/m2",'$Data1'!AP65,"")&amp;",")</f>
        <v>,</v>
      </c>
      <c r="H63" s="225" t="str">
        <f ca="1">IF(A63="","",IF('$Data1'!AQ65="W/occ",'$Data1'!AP65,"")&amp;",")</f>
        <v>,</v>
      </c>
      <c r="I63" s="190" t="str">
        <f ca="1">IF(A63="","",IF('$Data1'!AR65="",0,1-'$Data1'!AR65)&amp;",")</f>
        <v>0.75,</v>
      </c>
      <c r="J63" s="225" t="str">
        <f t="shared" ca="1" si="5"/>
        <v>0,</v>
      </c>
      <c r="K63" s="225" t="str">
        <f t="shared" ca="1" si="5"/>
        <v>0,</v>
      </c>
      <c r="L63" s="225" t="str">
        <f t="shared" ca="1" si="4"/>
        <v>Elec Equip;</v>
      </c>
      <c r="M63" s="205"/>
      <c r="N63" s="190"/>
    </row>
    <row r="64" spans="1:14" ht="15">
      <c r="A64" s="225" t="str">
        <f ca="1">IF('$Data1'!E66="","","ElectricEquipment,")</f>
        <v>ElectricEquipment,</v>
      </c>
      <c r="B64" s="225" t="str">
        <f ca="1">IF(A64="","",'$Data1'!E66&amp;" Elec Eqp,")</f>
        <v>1 Elec Eqp,</v>
      </c>
      <c r="C64" s="225" t="str">
        <f ca="1">IF(A64="","",'CSV-ZnSiz'!B64)</f>
        <v>1,</v>
      </c>
      <c r="D64" s="225" t="str">
        <f t="shared" ca="1" si="3"/>
        <v>ON ALWAYS,</v>
      </c>
      <c r="E64" s="225" t="str">
        <f ca="1">IF(A64="","",IF('$Data1'!AQ66="W/occ","Watts/Person",IF('$Data1'!AQ66="W/m2","Watts/Area",IF('$Data1'!AQ66="W","EquipmentLevel","")))&amp;",")</f>
        <v>,</v>
      </c>
      <c r="F64" s="225" t="str">
        <f ca="1">IF(A64="","",IF('$Data1'!AQ66="W",'$Data1'!AP66,"")&amp;",")</f>
        <v>,</v>
      </c>
      <c r="G64" s="225" t="str">
        <f ca="1">IF(A64="","",IF('$Data1'!AQ66="W/m2",'$Data1'!AP66,"")&amp;",")</f>
        <v>,</v>
      </c>
      <c r="H64" s="225" t="str">
        <f ca="1">IF(A64="","",IF('$Data1'!AQ66="W/occ",'$Data1'!AP66,"")&amp;",")</f>
        <v>,</v>
      </c>
      <c r="I64" s="190" t="str">
        <f ca="1">IF(A64="","",IF('$Data1'!AR66="",0,1-'$Data1'!AR66)&amp;",")</f>
        <v>0.75,</v>
      </c>
      <c r="J64" s="225" t="str">
        <f t="shared" ca="1" si="5"/>
        <v>0,</v>
      </c>
      <c r="K64" s="225" t="str">
        <f t="shared" ca="1" si="5"/>
        <v>0,</v>
      </c>
      <c r="L64" s="225" t="str">
        <f t="shared" ca="1" si="4"/>
        <v>Elec Equip;</v>
      </c>
      <c r="M64" s="205"/>
      <c r="N64" s="190"/>
    </row>
    <row r="65" spans="1:14" ht="15">
      <c r="A65" s="225" t="str">
        <f ca="1">IF('$Data1'!E67="","","ElectricEquipment,")</f>
        <v>ElectricEquipment,</v>
      </c>
      <c r="B65" s="225" t="str">
        <f ca="1">IF(A65="","",'$Data1'!E67&amp;" Elec Eqp,")</f>
        <v>1 Elec Eqp,</v>
      </c>
      <c r="C65" s="225" t="str">
        <f ca="1">IF(A65="","",'CSV-ZnSiz'!B65)</f>
        <v>1,</v>
      </c>
      <c r="D65" s="225" t="str">
        <f t="shared" ca="1" si="3"/>
        <v>ON ALWAYS,</v>
      </c>
      <c r="E65" s="225" t="str">
        <f ca="1">IF(A65="","",IF('$Data1'!AQ67="W/occ","Watts/Person",IF('$Data1'!AQ67="W/m2","Watts/Area",IF('$Data1'!AQ67="W","EquipmentLevel","")))&amp;",")</f>
        <v>,</v>
      </c>
      <c r="F65" s="225" t="str">
        <f ca="1">IF(A65="","",IF('$Data1'!AQ67="W",'$Data1'!AP67,"")&amp;",")</f>
        <v>,</v>
      </c>
      <c r="G65" s="225" t="str">
        <f ca="1">IF(A65="","",IF('$Data1'!AQ67="W/m2",'$Data1'!AP67,"")&amp;",")</f>
        <v>,</v>
      </c>
      <c r="H65" s="225" t="str">
        <f ca="1">IF(A65="","",IF('$Data1'!AQ67="W/occ",'$Data1'!AP67,"")&amp;",")</f>
        <v>,</v>
      </c>
      <c r="I65" s="190" t="str">
        <f ca="1">IF(A65="","",IF('$Data1'!AR67="",0,1-'$Data1'!AR67)&amp;",")</f>
        <v>0.75,</v>
      </c>
      <c r="J65" s="225" t="str">
        <f t="shared" ca="1" si="5"/>
        <v>0,</v>
      </c>
      <c r="K65" s="225" t="str">
        <f t="shared" ca="1" si="5"/>
        <v>0,</v>
      </c>
      <c r="L65" s="225" t="str">
        <f t="shared" ca="1" si="4"/>
        <v>Elec Equip;</v>
      </c>
      <c r="M65" s="205"/>
      <c r="N65" s="190"/>
    </row>
    <row r="66" spans="1:14" ht="15">
      <c r="A66" s="225" t="str">
        <f ca="1">IF('$Data1'!E68="","","ElectricEquipment,")</f>
        <v>ElectricEquipment,</v>
      </c>
      <c r="B66" s="225" t="str">
        <f ca="1">IF(A66="","",'$Data1'!E68&amp;" Elec Eqp,")</f>
        <v>1 Elec Eqp,</v>
      </c>
      <c r="C66" s="225" t="str">
        <f ca="1">IF(A66="","",'CSV-ZnSiz'!B66)</f>
        <v>1,</v>
      </c>
      <c r="D66" s="225" t="str">
        <f t="shared" ca="1" si="3"/>
        <v>ON ALWAYS,</v>
      </c>
      <c r="E66" s="225" t="str">
        <f ca="1">IF(A66="","",IF('$Data1'!AQ68="W/occ","Watts/Person",IF('$Data1'!AQ68="W/m2","Watts/Area",IF('$Data1'!AQ68="W","EquipmentLevel","")))&amp;",")</f>
        <v>,</v>
      </c>
      <c r="F66" s="225" t="str">
        <f ca="1">IF(A66="","",IF('$Data1'!AQ68="W",'$Data1'!AP68,"")&amp;",")</f>
        <v>,</v>
      </c>
      <c r="G66" s="225" t="str">
        <f ca="1">IF(A66="","",IF('$Data1'!AQ68="W/m2",'$Data1'!AP68,"")&amp;",")</f>
        <v>,</v>
      </c>
      <c r="H66" s="225" t="str">
        <f ca="1">IF(A66="","",IF('$Data1'!AQ68="W/occ",'$Data1'!AP68,"")&amp;",")</f>
        <v>,</v>
      </c>
      <c r="I66" s="190" t="str">
        <f ca="1">IF(A66="","",IF('$Data1'!AR68="",0,1-'$Data1'!AR68)&amp;",")</f>
        <v>0.75,</v>
      </c>
      <c r="J66" s="225" t="str">
        <f t="shared" ca="1" si="5"/>
        <v>0,</v>
      </c>
      <c r="K66" s="225" t="str">
        <f t="shared" ca="1" si="5"/>
        <v>0,</v>
      </c>
      <c r="L66" s="225" t="str">
        <f t="shared" ca="1" si="4"/>
        <v>Elec Equip;</v>
      </c>
      <c r="M66" s="205"/>
      <c r="N66" s="190"/>
    </row>
    <row r="67" spans="1:14" ht="15">
      <c r="A67" s="225" t="str">
        <f ca="1">IF('$Data1'!E69="","","ElectricEquipment,")</f>
        <v>ElectricEquipment,</v>
      </c>
      <c r="B67" s="225" t="str">
        <f ca="1">IF(A67="","",'$Data1'!E69&amp;" Elec Eqp,")</f>
        <v>1 Elec Eqp,</v>
      </c>
      <c r="C67" s="225" t="str">
        <f ca="1">IF(A67="","",'CSV-ZnSiz'!B67)</f>
        <v>1,</v>
      </c>
      <c r="D67" s="225" t="str">
        <f t="shared" ca="1" si="3"/>
        <v>ON ALWAYS,</v>
      </c>
      <c r="E67" s="225" t="str">
        <f ca="1">IF(A67="","",IF('$Data1'!AQ69="W/occ","Watts/Person",IF('$Data1'!AQ69="W/m2","Watts/Area",IF('$Data1'!AQ69="W","EquipmentLevel","")))&amp;",")</f>
        <v>,</v>
      </c>
      <c r="F67" s="225" t="str">
        <f ca="1">IF(A67="","",IF('$Data1'!AQ69="W",'$Data1'!AP69,"")&amp;",")</f>
        <v>,</v>
      </c>
      <c r="G67" s="225" t="str">
        <f ca="1">IF(A67="","",IF('$Data1'!AQ69="W/m2",'$Data1'!AP69,"")&amp;",")</f>
        <v>,</v>
      </c>
      <c r="H67" s="225" t="str">
        <f ca="1">IF(A67="","",IF('$Data1'!AQ69="W/occ",'$Data1'!AP69,"")&amp;",")</f>
        <v>,</v>
      </c>
      <c r="I67" s="190" t="str">
        <f ca="1">IF(A67="","",IF('$Data1'!AR69="",0,1-'$Data1'!AR69)&amp;",")</f>
        <v>0.75,</v>
      </c>
      <c r="J67" s="225" t="str">
        <f t="shared" ca="1" si="5"/>
        <v>0,</v>
      </c>
      <c r="K67" s="225" t="str">
        <f t="shared" ca="1" si="5"/>
        <v>0,</v>
      </c>
      <c r="L67" s="225" t="str">
        <f t="shared" ca="1" si="4"/>
        <v>Elec Equip;</v>
      </c>
      <c r="M67" s="205"/>
      <c r="N67" s="190"/>
    </row>
    <row r="68" spans="1:14" ht="15">
      <c r="A68" s="225" t="str">
        <f ca="1">IF('$Data1'!E70="","","ElectricEquipment,")</f>
        <v>ElectricEquipment,</v>
      </c>
      <c r="B68" s="225" t="str">
        <f ca="1">IF(A68="","",'$Data1'!E70&amp;" Elec Eqp,")</f>
        <v>1 Elec Eqp,</v>
      </c>
      <c r="C68" s="225" t="str">
        <f ca="1">IF(A68="","",'CSV-ZnSiz'!B68)</f>
        <v>1,</v>
      </c>
      <c r="D68" s="225" t="str">
        <f t="shared" ca="1" si="3"/>
        <v>ON ALWAYS,</v>
      </c>
      <c r="E68" s="225" t="str">
        <f ca="1">IF(A68="","",IF('$Data1'!AQ70="W/occ","Watts/Person",IF('$Data1'!AQ70="W/m2","Watts/Area",IF('$Data1'!AQ70="W","EquipmentLevel","")))&amp;",")</f>
        <v>,</v>
      </c>
      <c r="F68" s="225" t="str">
        <f ca="1">IF(A68="","",IF('$Data1'!AQ70="W",'$Data1'!AP70,"")&amp;",")</f>
        <v>,</v>
      </c>
      <c r="G68" s="225" t="str">
        <f ca="1">IF(A68="","",IF('$Data1'!AQ70="W/m2",'$Data1'!AP70,"")&amp;",")</f>
        <v>,</v>
      </c>
      <c r="H68" s="225" t="str">
        <f ca="1">IF(A68="","",IF('$Data1'!AQ70="W/occ",'$Data1'!AP70,"")&amp;",")</f>
        <v>,</v>
      </c>
      <c r="I68" s="190" t="str">
        <f ca="1">IF(A68="","",IF('$Data1'!AR70="",0,1-'$Data1'!AR70)&amp;",")</f>
        <v>0.75,</v>
      </c>
      <c r="J68" s="225" t="str">
        <f t="shared" ca="1" si="5"/>
        <v>0,</v>
      </c>
      <c r="K68" s="225" t="str">
        <f t="shared" ca="1" si="5"/>
        <v>0,</v>
      </c>
      <c r="L68" s="225" t="str">
        <f t="shared" ca="1" si="4"/>
        <v>Elec Equip;</v>
      </c>
      <c r="M68" s="205"/>
      <c r="N68" s="190"/>
    </row>
    <row r="69" spans="1:14" ht="15">
      <c r="A69" s="225" t="str">
        <f ca="1">IF('$Data1'!E71="","","ElectricEquipment,")</f>
        <v>ElectricEquipment,</v>
      </c>
      <c r="B69" s="225" t="str">
        <f ca="1">IF(A69="","",'$Data1'!E71&amp;" Elec Eqp,")</f>
        <v>1 Elec Eqp,</v>
      </c>
      <c r="C69" s="225" t="str">
        <f ca="1">IF(A69="","",'CSV-ZnSiz'!B69)</f>
        <v>1,</v>
      </c>
      <c r="D69" s="225" t="str">
        <f t="shared" ca="1" si="3"/>
        <v>ON ALWAYS,</v>
      </c>
      <c r="E69" s="225" t="str">
        <f ca="1">IF(A69="","",IF('$Data1'!AQ71="W/occ","Watts/Person",IF('$Data1'!AQ71="W/m2","Watts/Area",IF('$Data1'!AQ71="W","EquipmentLevel","")))&amp;",")</f>
        <v>,</v>
      </c>
      <c r="F69" s="225" t="str">
        <f ca="1">IF(A69="","",IF('$Data1'!AQ71="W",'$Data1'!AP71,"")&amp;",")</f>
        <v>,</v>
      </c>
      <c r="G69" s="225" t="str">
        <f ca="1">IF(A69="","",IF('$Data1'!AQ71="W/m2",'$Data1'!AP71,"")&amp;",")</f>
        <v>,</v>
      </c>
      <c r="H69" s="225" t="str">
        <f ca="1">IF(A69="","",IF('$Data1'!AQ71="W/occ",'$Data1'!AP71,"")&amp;",")</f>
        <v>,</v>
      </c>
      <c r="I69" s="190" t="str">
        <f ca="1">IF(A69="","",IF('$Data1'!AR71="",0,1-'$Data1'!AR71)&amp;",")</f>
        <v>0.75,</v>
      </c>
      <c r="J69" s="225" t="str">
        <f t="shared" ca="1" si="5"/>
        <v>0,</v>
      </c>
      <c r="K69" s="225" t="str">
        <f t="shared" ca="1" si="5"/>
        <v>0,</v>
      </c>
      <c r="L69" s="225" t="str">
        <f t="shared" ca="1" si="4"/>
        <v>Elec Equip;</v>
      </c>
      <c r="M69" s="205"/>
      <c r="N69" s="190"/>
    </row>
    <row r="70" spans="1:14" ht="15">
      <c r="A70" s="225" t="str">
        <f ca="1">IF('$Data1'!E72="","","ElectricEquipment,")</f>
        <v>ElectricEquipment,</v>
      </c>
      <c r="B70" s="225" t="str">
        <f ca="1">IF(A70="","",'$Data1'!E72&amp;" Elec Eqp,")</f>
        <v>1 Elec Eqp,</v>
      </c>
      <c r="C70" s="225" t="str">
        <f ca="1">IF(A70="","",'CSV-ZnSiz'!B70)</f>
        <v>1,</v>
      </c>
      <c r="D70" s="225" t="str">
        <f t="shared" ca="1" si="3"/>
        <v>ON ALWAYS,</v>
      </c>
      <c r="E70" s="225" t="str">
        <f ca="1">IF(A70="","",IF('$Data1'!AQ72="W/occ","Watts/Person",IF('$Data1'!AQ72="W/m2","Watts/Area",IF('$Data1'!AQ72="W","EquipmentLevel","")))&amp;",")</f>
        <v>,</v>
      </c>
      <c r="F70" s="225" t="str">
        <f ca="1">IF(A70="","",IF('$Data1'!AQ72="W",'$Data1'!AP72,"")&amp;",")</f>
        <v>,</v>
      </c>
      <c r="G70" s="225" t="str">
        <f ca="1">IF(A70="","",IF('$Data1'!AQ72="W/m2",'$Data1'!AP72,"")&amp;",")</f>
        <v>,</v>
      </c>
      <c r="H70" s="225" t="str">
        <f ca="1">IF(A70="","",IF('$Data1'!AQ72="W/occ",'$Data1'!AP72,"")&amp;",")</f>
        <v>,</v>
      </c>
      <c r="I70" s="190" t="str">
        <f ca="1">IF(A70="","",IF('$Data1'!AR72="",0,1-'$Data1'!AR72)&amp;",")</f>
        <v>0.75,</v>
      </c>
      <c r="J70" s="225" t="str">
        <f t="shared" ca="1" si="5"/>
        <v>0,</v>
      </c>
      <c r="K70" s="225" t="str">
        <f t="shared" ca="1" si="5"/>
        <v>0,</v>
      </c>
      <c r="L70" s="225" t="str">
        <f t="shared" ca="1" si="4"/>
        <v>Elec Equip;</v>
      </c>
      <c r="M70" s="205"/>
      <c r="N70" s="190"/>
    </row>
    <row r="71" spans="1:14" ht="15">
      <c r="A71" s="225" t="str">
        <f ca="1">IF('$Data1'!E73="","","ElectricEquipment,")</f>
        <v>ElectricEquipment,</v>
      </c>
      <c r="B71" s="225" t="str">
        <f ca="1">IF(A71="","",'$Data1'!E73&amp;" Elec Eqp,")</f>
        <v>1 Elec Eqp,</v>
      </c>
      <c r="C71" s="225" t="str">
        <f ca="1">IF(A71="","",'CSV-ZnSiz'!B71)</f>
        <v>1,</v>
      </c>
      <c r="D71" s="225" t="str">
        <f t="shared" ca="1" si="3"/>
        <v>ON ALWAYS,</v>
      </c>
      <c r="E71" s="225" t="str">
        <f ca="1">IF(A71="","",IF('$Data1'!AQ73="W/occ","Watts/Person",IF('$Data1'!AQ73="W/m2","Watts/Area",IF('$Data1'!AQ73="W","EquipmentLevel","")))&amp;",")</f>
        <v>,</v>
      </c>
      <c r="F71" s="225" t="str">
        <f ca="1">IF(A71="","",IF('$Data1'!AQ73="W",'$Data1'!AP73,"")&amp;",")</f>
        <v>,</v>
      </c>
      <c r="G71" s="225" t="str">
        <f ca="1">IF(A71="","",IF('$Data1'!AQ73="W/m2",'$Data1'!AP73,"")&amp;",")</f>
        <v>,</v>
      </c>
      <c r="H71" s="225" t="str">
        <f ca="1">IF(A71="","",IF('$Data1'!AQ73="W/occ",'$Data1'!AP73,"")&amp;",")</f>
        <v>,</v>
      </c>
      <c r="I71" s="190" t="str">
        <f ca="1">IF(A71="","",IF('$Data1'!AR73="",0,1-'$Data1'!AR73)&amp;",")</f>
        <v>0.75,</v>
      </c>
      <c r="J71" s="225" t="str">
        <f t="shared" ca="1" si="5"/>
        <v>0,</v>
      </c>
      <c r="K71" s="225" t="str">
        <f t="shared" ca="1" si="5"/>
        <v>0,</v>
      </c>
      <c r="L71" s="225" t="str">
        <f t="shared" ca="1" si="4"/>
        <v>Elec Equip;</v>
      </c>
      <c r="M71" s="205"/>
      <c r="N71" s="190"/>
    </row>
    <row r="72" spans="1:14" ht="15">
      <c r="A72" s="225" t="str">
        <f ca="1">IF('$Data1'!E74="","","ElectricEquipment,")</f>
        <v>ElectricEquipment,</v>
      </c>
      <c r="B72" s="225" t="str">
        <f ca="1">IF(A72="","",'$Data1'!E74&amp;" Elec Eqp,")</f>
        <v>1 Elec Eqp,</v>
      </c>
      <c r="C72" s="225" t="str">
        <f ca="1">IF(A72="","",'CSV-ZnSiz'!B72)</f>
        <v>1,</v>
      </c>
      <c r="D72" s="225" t="str">
        <f t="shared" ref="D72:D135" ca="1" si="6">IF(A72="","","ON ALWAYS,")</f>
        <v>ON ALWAYS,</v>
      </c>
      <c r="E72" s="225" t="str">
        <f ca="1">IF(A72="","",IF('$Data1'!AQ74="W/occ","Watts/Person",IF('$Data1'!AQ74="W/m2","Watts/Area",IF('$Data1'!AQ74="W","EquipmentLevel","")))&amp;",")</f>
        <v>,</v>
      </c>
      <c r="F72" s="225" t="str">
        <f ca="1">IF(A72="","",IF('$Data1'!AQ74="W",'$Data1'!AP74,"")&amp;",")</f>
        <v>,</v>
      </c>
      <c r="G72" s="225" t="str">
        <f ca="1">IF(A72="","",IF('$Data1'!AQ74="W/m2",'$Data1'!AP74,"")&amp;",")</f>
        <v>,</v>
      </c>
      <c r="H72" s="225" t="str">
        <f ca="1">IF(A72="","",IF('$Data1'!AQ74="W/occ",'$Data1'!AP74,"")&amp;",")</f>
        <v>,</v>
      </c>
      <c r="I72" s="190" t="str">
        <f ca="1">IF(A72="","",IF('$Data1'!AR74="",0,1-'$Data1'!AR74)&amp;",")</f>
        <v>0.75,</v>
      </c>
      <c r="J72" s="225" t="str">
        <f t="shared" ca="1" si="5"/>
        <v>0,</v>
      </c>
      <c r="K72" s="225" t="str">
        <f t="shared" ca="1" si="5"/>
        <v>0,</v>
      </c>
      <c r="L72" s="225" t="str">
        <f t="shared" ref="L72:L135" ca="1" si="7">IF(A72="","","Elec Equip"&amp;";")</f>
        <v>Elec Equip;</v>
      </c>
      <c r="M72" s="205"/>
      <c r="N72" s="190"/>
    </row>
    <row r="73" spans="1:14" ht="15">
      <c r="A73" s="225" t="str">
        <f ca="1">IF('$Data1'!E75="","","ElectricEquipment,")</f>
        <v>ElectricEquipment,</v>
      </c>
      <c r="B73" s="225" t="str">
        <f ca="1">IF(A73="","",'$Data1'!E75&amp;" Elec Eqp,")</f>
        <v>1 Elec Eqp,</v>
      </c>
      <c r="C73" s="225" t="str">
        <f ca="1">IF(A73="","",'CSV-ZnSiz'!B73)</f>
        <v>1,</v>
      </c>
      <c r="D73" s="225" t="str">
        <f t="shared" ca="1" si="6"/>
        <v>ON ALWAYS,</v>
      </c>
      <c r="E73" s="225" t="str">
        <f ca="1">IF(A73="","",IF('$Data1'!AQ75="W/occ","Watts/Person",IF('$Data1'!AQ75="W/m2","Watts/Area",IF('$Data1'!AQ75="W","EquipmentLevel","")))&amp;",")</f>
        <v>,</v>
      </c>
      <c r="F73" s="225" t="str">
        <f ca="1">IF(A73="","",IF('$Data1'!AQ75="W",'$Data1'!AP75,"")&amp;",")</f>
        <v>,</v>
      </c>
      <c r="G73" s="225" t="str">
        <f ca="1">IF(A73="","",IF('$Data1'!AQ75="W/m2",'$Data1'!AP75,"")&amp;",")</f>
        <v>,</v>
      </c>
      <c r="H73" s="225" t="str">
        <f ca="1">IF(A73="","",IF('$Data1'!AQ75="W/occ",'$Data1'!AP75,"")&amp;",")</f>
        <v>,</v>
      </c>
      <c r="I73" s="190" t="str">
        <f ca="1">IF(A73="","",IF('$Data1'!AR75="",0,1-'$Data1'!AR75)&amp;",")</f>
        <v>0.75,</v>
      </c>
      <c r="J73" s="225" t="str">
        <f t="shared" ca="1" si="5"/>
        <v>0,</v>
      </c>
      <c r="K73" s="225" t="str">
        <f t="shared" ca="1" si="5"/>
        <v>0,</v>
      </c>
      <c r="L73" s="225" t="str">
        <f t="shared" ca="1" si="7"/>
        <v>Elec Equip;</v>
      </c>
      <c r="M73" s="205"/>
      <c r="N73" s="190"/>
    </row>
    <row r="74" spans="1:14" ht="15">
      <c r="A74" s="225" t="str">
        <f ca="1">IF('$Data1'!E76="","","ElectricEquipment,")</f>
        <v>ElectricEquipment,</v>
      </c>
      <c r="B74" s="225" t="str">
        <f ca="1">IF(A74="","",'$Data1'!E76&amp;" Elec Eqp,")</f>
        <v>1 Elec Eqp,</v>
      </c>
      <c r="C74" s="225" t="str">
        <f ca="1">IF(A74="","",'CSV-ZnSiz'!B74)</f>
        <v>1,</v>
      </c>
      <c r="D74" s="225" t="str">
        <f t="shared" ca="1" si="6"/>
        <v>ON ALWAYS,</v>
      </c>
      <c r="E74" s="225" t="str">
        <f ca="1">IF(A74="","",IF('$Data1'!AQ76="W/occ","Watts/Person",IF('$Data1'!AQ76="W/m2","Watts/Area",IF('$Data1'!AQ76="W","EquipmentLevel","")))&amp;",")</f>
        <v>,</v>
      </c>
      <c r="F74" s="225" t="str">
        <f ca="1">IF(A74="","",IF('$Data1'!AQ76="W",'$Data1'!AP76,"")&amp;",")</f>
        <v>,</v>
      </c>
      <c r="G74" s="225" t="str">
        <f ca="1">IF(A74="","",IF('$Data1'!AQ76="W/m2",'$Data1'!AP76,"")&amp;",")</f>
        <v>,</v>
      </c>
      <c r="H74" s="225" t="str">
        <f ca="1">IF(A74="","",IF('$Data1'!AQ76="W/occ",'$Data1'!AP76,"")&amp;",")</f>
        <v>,</v>
      </c>
      <c r="I74" s="190" t="str">
        <f ca="1">IF(A74="","",IF('$Data1'!AR76="",0,1-'$Data1'!AR76)&amp;",")</f>
        <v>0.75,</v>
      </c>
      <c r="J74" s="225" t="str">
        <f t="shared" ca="1" si="5"/>
        <v>0,</v>
      </c>
      <c r="K74" s="225" t="str">
        <f t="shared" ca="1" si="5"/>
        <v>0,</v>
      </c>
      <c r="L74" s="225" t="str">
        <f t="shared" ca="1" si="7"/>
        <v>Elec Equip;</v>
      </c>
      <c r="M74" s="205"/>
      <c r="N74" s="190"/>
    </row>
    <row r="75" spans="1:14" ht="15">
      <c r="A75" s="225" t="str">
        <f ca="1">IF('$Data1'!E77="","","ElectricEquipment,")</f>
        <v>ElectricEquipment,</v>
      </c>
      <c r="B75" s="225" t="str">
        <f ca="1">IF(A75="","",'$Data1'!E77&amp;" Elec Eqp,")</f>
        <v>1 Elec Eqp,</v>
      </c>
      <c r="C75" s="225" t="str">
        <f ca="1">IF(A75="","",'CSV-ZnSiz'!B75)</f>
        <v>1,</v>
      </c>
      <c r="D75" s="225" t="str">
        <f t="shared" ca="1" si="6"/>
        <v>ON ALWAYS,</v>
      </c>
      <c r="E75" s="225" t="str">
        <f ca="1">IF(A75="","",IF('$Data1'!AQ77="W/occ","Watts/Person",IF('$Data1'!AQ77="W/m2","Watts/Area",IF('$Data1'!AQ77="W","EquipmentLevel","")))&amp;",")</f>
        <v>,</v>
      </c>
      <c r="F75" s="225" t="str">
        <f ca="1">IF(A75="","",IF('$Data1'!AQ77="W",'$Data1'!AP77,"")&amp;",")</f>
        <v>,</v>
      </c>
      <c r="G75" s="225" t="str">
        <f ca="1">IF(A75="","",IF('$Data1'!AQ77="W/m2",'$Data1'!AP77,"")&amp;",")</f>
        <v>,</v>
      </c>
      <c r="H75" s="225" t="str">
        <f ca="1">IF(A75="","",IF('$Data1'!AQ77="W/occ",'$Data1'!AP77,"")&amp;",")</f>
        <v>,</v>
      </c>
      <c r="I75" s="190" t="str">
        <f ca="1">IF(A75="","",IF('$Data1'!AR77="",0,1-'$Data1'!AR77)&amp;",")</f>
        <v>0.75,</v>
      </c>
      <c r="J75" s="225" t="str">
        <f t="shared" ca="1" si="5"/>
        <v>0,</v>
      </c>
      <c r="K75" s="225" t="str">
        <f t="shared" ca="1" si="5"/>
        <v>0,</v>
      </c>
      <c r="L75" s="225" t="str">
        <f t="shared" ca="1" si="7"/>
        <v>Elec Equip;</v>
      </c>
      <c r="M75" s="205"/>
      <c r="N75" s="190"/>
    </row>
    <row r="76" spans="1:14" ht="15">
      <c r="A76" s="225" t="str">
        <f ca="1">IF('$Data1'!E78="","","ElectricEquipment,")</f>
        <v>ElectricEquipment,</v>
      </c>
      <c r="B76" s="225" t="str">
        <f ca="1">IF(A76="","",'$Data1'!E78&amp;" Elec Eqp,")</f>
        <v>1 Elec Eqp,</v>
      </c>
      <c r="C76" s="225" t="str">
        <f ca="1">IF(A76="","",'CSV-ZnSiz'!B76)</f>
        <v>1,</v>
      </c>
      <c r="D76" s="225" t="str">
        <f t="shared" ca="1" si="6"/>
        <v>ON ALWAYS,</v>
      </c>
      <c r="E76" s="225" t="str">
        <f ca="1">IF(A76="","",IF('$Data1'!AQ78="W/occ","Watts/Person",IF('$Data1'!AQ78="W/m2","Watts/Area",IF('$Data1'!AQ78="W","EquipmentLevel","")))&amp;",")</f>
        <v>,</v>
      </c>
      <c r="F76" s="225" t="str">
        <f ca="1">IF(A76="","",IF('$Data1'!AQ78="W",'$Data1'!AP78,"")&amp;",")</f>
        <v>,</v>
      </c>
      <c r="G76" s="225" t="str">
        <f ca="1">IF(A76="","",IF('$Data1'!AQ78="W/m2",'$Data1'!AP78,"")&amp;",")</f>
        <v>,</v>
      </c>
      <c r="H76" s="225" t="str">
        <f ca="1">IF(A76="","",IF('$Data1'!AQ78="W/occ",'$Data1'!AP78,"")&amp;",")</f>
        <v>,</v>
      </c>
      <c r="I76" s="190" t="str">
        <f ca="1">IF(A76="","",IF('$Data1'!AR78="",0,1-'$Data1'!AR78)&amp;",")</f>
        <v>0.75,</v>
      </c>
      <c r="J76" s="225" t="str">
        <f t="shared" ca="1" si="5"/>
        <v>0,</v>
      </c>
      <c r="K76" s="225" t="str">
        <f t="shared" ca="1" si="5"/>
        <v>0,</v>
      </c>
      <c r="L76" s="225" t="str">
        <f t="shared" ca="1" si="7"/>
        <v>Elec Equip;</v>
      </c>
      <c r="M76" s="205"/>
      <c r="N76" s="190"/>
    </row>
    <row r="77" spans="1:14" ht="15">
      <c r="A77" s="225" t="str">
        <f ca="1">IF('$Data1'!E79="","","ElectricEquipment,")</f>
        <v>ElectricEquipment,</v>
      </c>
      <c r="B77" s="225" t="str">
        <f ca="1">IF(A77="","",'$Data1'!E79&amp;" Elec Eqp,")</f>
        <v>1 Elec Eqp,</v>
      </c>
      <c r="C77" s="225" t="str">
        <f ca="1">IF(A77="","",'CSV-ZnSiz'!B77)</f>
        <v>1,</v>
      </c>
      <c r="D77" s="225" t="str">
        <f t="shared" ca="1" si="6"/>
        <v>ON ALWAYS,</v>
      </c>
      <c r="E77" s="225" t="str">
        <f ca="1">IF(A77="","",IF('$Data1'!AQ79="W/occ","Watts/Person",IF('$Data1'!AQ79="W/m2","Watts/Area",IF('$Data1'!AQ79="W","EquipmentLevel","")))&amp;",")</f>
        <v>,</v>
      </c>
      <c r="F77" s="225" t="str">
        <f ca="1">IF(A77="","",IF('$Data1'!AQ79="W",'$Data1'!AP79,"")&amp;",")</f>
        <v>,</v>
      </c>
      <c r="G77" s="225" t="str">
        <f ca="1">IF(A77="","",IF('$Data1'!AQ79="W/m2",'$Data1'!AP79,"")&amp;",")</f>
        <v>,</v>
      </c>
      <c r="H77" s="225" t="str">
        <f ca="1">IF(A77="","",IF('$Data1'!AQ79="W/occ",'$Data1'!AP79,"")&amp;",")</f>
        <v>,</v>
      </c>
      <c r="I77" s="190" t="str">
        <f ca="1">IF(A77="","",IF('$Data1'!AR79="",0,1-'$Data1'!AR79)&amp;",")</f>
        <v>0.75,</v>
      </c>
      <c r="J77" s="225" t="str">
        <f t="shared" ca="1" si="5"/>
        <v>0,</v>
      </c>
      <c r="K77" s="225" t="str">
        <f t="shared" ca="1" si="5"/>
        <v>0,</v>
      </c>
      <c r="L77" s="225" t="str">
        <f t="shared" ca="1" si="7"/>
        <v>Elec Equip;</v>
      </c>
      <c r="M77" s="205"/>
      <c r="N77" s="190"/>
    </row>
    <row r="78" spans="1:14" ht="15">
      <c r="A78" s="225" t="str">
        <f ca="1">IF('$Data1'!E80="","","ElectricEquipment,")</f>
        <v>ElectricEquipment,</v>
      </c>
      <c r="B78" s="225" t="str">
        <f ca="1">IF(A78="","",'$Data1'!E80&amp;" Elec Eqp,")</f>
        <v>1 Elec Eqp,</v>
      </c>
      <c r="C78" s="225" t="str">
        <f ca="1">IF(A78="","",'CSV-ZnSiz'!B78)</f>
        <v>1,</v>
      </c>
      <c r="D78" s="225" t="str">
        <f t="shared" ca="1" si="6"/>
        <v>ON ALWAYS,</v>
      </c>
      <c r="E78" s="225" t="str">
        <f ca="1">IF(A78="","",IF('$Data1'!AQ80="W/occ","Watts/Person",IF('$Data1'!AQ80="W/m2","Watts/Area",IF('$Data1'!AQ80="W","EquipmentLevel","")))&amp;",")</f>
        <v>,</v>
      </c>
      <c r="F78" s="225" t="str">
        <f ca="1">IF(A78="","",IF('$Data1'!AQ80="W",'$Data1'!AP80,"")&amp;",")</f>
        <v>,</v>
      </c>
      <c r="G78" s="225" t="str">
        <f ca="1">IF(A78="","",IF('$Data1'!AQ80="W/m2",'$Data1'!AP80,"")&amp;",")</f>
        <v>,</v>
      </c>
      <c r="H78" s="225" t="str">
        <f ca="1">IF(A78="","",IF('$Data1'!AQ80="W/occ",'$Data1'!AP80,"")&amp;",")</f>
        <v>,</v>
      </c>
      <c r="I78" s="190" t="str">
        <f ca="1">IF(A78="","",IF('$Data1'!AR80="",0,1-'$Data1'!AR80)&amp;",")</f>
        <v>0.75,</v>
      </c>
      <c r="J78" s="225" t="str">
        <f t="shared" ca="1" si="5"/>
        <v>0,</v>
      </c>
      <c r="K78" s="225" t="str">
        <f t="shared" ca="1" si="5"/>
        <v>0,</v>
      </c>
      <c r="L78" s="225" t="str">
        <f t="shared" ca="1" si="7"/>
        <v>Elec Equip;</v>
      </c>
      <c r="M78" s="205"/>
      <c r="N78" s="190"/>
    </row>
    <row r="79" spans="1:14" ht="15">
      <c r="A79" s="225" t="str">
        <f ca="1">IF('$Data1'!E81="","","ElectricEquipment,")</f>
        <v>ElectricEquipment,</v>
      </c>
      <c r="B79" s="225" t="str">
        <f ca="1">IF(A79="","",'$Data1'!E81&amp;" Elec Eqp,")</f>
        <v>1 Elec Eqp,</v>
      </c>
      <c r="C79" s="225" t="str">
        <f ca="1">IF(A79="","",'CSV-ZnSiz'!B79)</f>
        <v>1,</v>
      </c>
      <c r="D79" s="225" t="str">
        <f t="shared" ca="1" si="6"/>
        <v>ON ALWAYS,</v>
      </c>
      <c r="E79" s="225" t="str">
        <f ca="1">IF(A79="","",IF('$Data1'!AQ81="W/occ","Watts/Person",IF('$Data1'!AQ81="W/m2","Watts/Area",IF('$Data1'!AQ81="W","EquipmentLevel","")))&amp;",")</f>
        <v>,</v>
      </c>
      <c r="F79" s="225" t="str">
        <f ca="1">IF(A79="","",IF('$Data1'!AQ81="W",'$Data1'!AP81,"")&amp;",")</f>
        <v>,</v>
      </c>
      <c r="G79" s="225" t="str">
        <f ca="1">IF(A79="","",IF('$Data1'!AQ81="W/m2",'$Data1'!AP81,"")&amp;",")</f>
        <v>,</v>
      </c>
      <c r="H79" s="225" t="str">
        <f ca="1">IF(A79="","",IF('$Data1'!AQ81="W/occ",'$Data1'!AP81,"")&amp;",")</f>
        <v>,</v>
      </c>
      <c r="I79" s="190" t="str">
        <f ca="1">IF(A79="","",IF('$Data1'!AR81="",0,1-'$Data1'!AR81)&amp;",")</f>
        <v>0.75,</v>
      </c>
      <c r="J79" s="225" t="str">
        <f t="shared" ca="1" si="5"/>
        <v>0,</v>
      </c>
      <c r="K79" s="225" t="str">
        <f t="shared" ca="1" si="5"/>
        <v>0,</v>
      </c>
      <c r="L79" s="225" t="str">
        <f t="shared" ca="1" si="7"/>
        <v>Elec Equip;</v>
      </c>
      <c r="M79" s="205"/>
      <c r="N79" s="190"/>
    </row>
    <row r="80" spans="1:14" ht="15">
      <c r="A80" s="225" t="str">
        <f ca="1">IF('$Data1'!E82="","","ElectricEquipment,")</f>
        <v>ElectricEquipment,</v>
      </c>
      <c r="B80" s="225" t="str">
        <f ca="1">IF(A80="","",'$Data1'!E82&amp;" Elec Eqp,")</f>
        <v>1 Elec Eqp,</v>
      </c>
      <c r="C80" s="225" t="str">
        <f ca="1">IF(A80="","",'CSV-ZnSiz'!B80)</f>
        <v>1,</v>
      </c>
      <c r="D80" s="225" t="str">
        <f t="shared" ca="1" si="6"/>
        <v>ON ALWAYS,</v>
      </c>
      <c r="E80" s="225" t="str">
        <f ca="1">IF(A80="","",IF('$Data1'!AQ82="W/occ","Watts/Person",IF('$Data1'!AQ82="W/m2","Watts/Area",IF('$Data1'!AQ82="W","EquipmentLevel","")))&amp;",")</f>
        <v>,</v>
      </c>
      <c r="F80" s="225" t="str">
        <f ca="1">IF(A80="","",IF('$Data1'!AQ82="W",'$Data1'!AP82,"")&amp;",")</f>
        <v>,</v>
      </c>
      <c r="G80" s="225" t="str">
        <f ca="1">IF(A80="","",IF('$Data1'!AQ82="W/m2",'$Data1'!AP82,"")&amp;",")</f>
        <v>,</v>
      </c>
      <c r="H80" s="225" t="str">
        <f ca="1">IF(A80="","",IF('$Data1'!AQ82="W/occ",'$Data1'!AP82,"")&amp;",")</f>
        <v>,</v>
      </c>
      <c r="I80" s="190" t="str">
        <f ca="1">IF(A80="","",IF('$Data1'!AR82="",0,1-'$Data1'!AR82)&amp;",")</f>
        <v>0.75,</v>
      </c>
      <c r="J80" s="225" t="str">
        <f t="shared" ca="1" si="5"/>
        <v>0,</v>
      </c>
      <c r="K80" s="225" t="str">
        <f t="shared" ca="1" si="5"/>
        <v>0,</v>
      </c>
      <c r="L80" s="225" t="str">
        <f t="shared" ca="1" si="7"/>
        <v>Elec Equip;</v>
      </c>
      <c r="M80" s="205"/>
      <c r="N80" s="190"/>
    </row>
    <row r="81" spans="1:14" ht="15">
      <c r="A81" s="225" t="str">
        <f ca="1">IF('$Data1'!E83="","","ElectricEquipment,")</f>
        <v>ElectricEquipment,</v>
      </c>
      <c r="B81" s="225" t="str">
        <f ca="1">IF(A81="","",'$Data1'!E83&amp;" Elec Eqp,")</f>
        <v>1 Elec Eqp,</v>
      </c>
      <c r="C81" s="225" t="str">
        <f ca="1">IF(A81="","",'CSV-ZnSiz'!B81)</f>
        <v>1,</v>
      </c>
      <c r="D81" s="225" t="str">
        <f t="shared" ca="1" si="6"/>
        <v>ON ALWAYS,</v>
      </c>
      <c r="E81" s="225" t="str">
        <f ca="1">IF(A81="","",IF('$Data1'!AQ83="W/occ","Watts/Person",IF('$Data1'!AQ83="W/m2","Watts/Area",IF('$Data1'!AQ83="W","EquipmentLevel","")))&amp;",")</f>
        <v>,</v>
      </c>
      <c r="F81" s="225" t="str">
        <f ca="1">IF(A81="","",IF('$Data1'!AQ83="W",'$Data1'!AP83,"")&amp;",")</f>
        <v>,</v>
      </c>
      <c r="G81" s="225" t="str">
        <f ca="1">IF(A81="","",IF('$Data1'!AQ83="W/m2",'$Data1'!AP83,"")&amp;",")</f>
        <v>,</v>
      </c>
      <c r="H81" s="225" t="str">
        <f ca="1">IF(A81="","",IF('$Data1'!AQ83="W/occ",'$Data1'!AP83,"")&amp;",")</f>
        <v>,</v>
      </c>
      <c r="I81" s="190" t="str">
        <f ca="1">IF(A81="","",IF('$Data1'!AR83="",0,1-'$Data1'!AR83)&amp;",")</f>
        <v>0.75,</v>
      </c>
      <c r="J81" s="225" t="str">
        <f t="shared" ca="1" si="5"/>
        <v>0,</v>
      </c>
      <c r="K81" s="225" t="str">
        <f t="shared" ca="1" si="5"/>
        <v>0,</v>
      </c>
      <c r="L81" s="225" t="str">
        <f t="shared" ca="1" si="7"/>
        <v>Elec Equip;</v>
      </c>
      <c r="M81" s="205"/>
      <c r="N81" s="190"/>
    </row>
    <row r="82" spans="1:14" ht="15">
      <c r="A82" s="225" t="str">
        <f ca="1">IF('$Data1'!E84="","","ElectricEquipment,")</f>
        <v>ElectricEquipment,</v>
      </c>
      <c r="B82" s="225" t="str">
        <f ca="1">IF(A82="","",'$Data1'!E84&amp;" Elec Eqp,")</f>
        <v>1 Elec Eqp,</v>
      </c>
      <c r="C82" s="225" t="str">
        <f ca="1">IF(A82="","",'CSV-ZnSiz'!B82)</f>
        <v>1,</v>
      </c>
      <c r="D82" s="225" t="str">
        <f t="shared" ca="1" si="6"/>
        <v>ON ALWAYS,</v>
      </c>
      <c r="E82" s="225" t="str">
        <f ca="1">IF(A82="","",IF('$Data1'!AQ84="W/occ","Watts/Person",IF('$Data1'!AQ84="W/m2","Watts/Area",IF('$Data1'!AQ84="W","EquipmentLevel","")))&amp;",")</f>
        <v>,</v>
      </c>
      <c r="F82" s="225" t="str">
        <f ca="1">IF(A82="","",IF('$Data1'!AQ84="W",'$Data1'!AP84,"")&amp;",")</f>
        <v>,</v>
      </c>
      <c r="G82" s="225" t="str">
        <f ca="1">IF(A82="","",IF('$Data1'!AQ84="W/m2",'$Data1'!AP84,"")&amp;",")</f>
        <v>,</v>
      </c>
      <c r="H82" s="225" t="str">
        <f ca="1">IF(A82="","",IF('$Data1'!AQ84="W/occ",'$Data1'!AP84,"")&amp;",")</f>
        <v>,</v>
      </c>
      <c r="I82" s="190" t="str">
        <f ca="1">IF(A82="","",IF('$Data1'!AR84="",0,1-'$Data1'!AR84)&amp;",")</f>
        <v>0.75,</v>
      </c>
      <c r="J82" s="225" t="str">
        <f t="shared" ca="1" si="5"/>
        <v>0,</v>
      </c>
      <c r="K82" s="225" t="str">
        <f t="shared" ca="1" si="5"/>
        <v>0,</v>
      </c>
      <c r="L82" s="225" t="str">
        <f t="shared" ca="1" si="7"/>
        <v>Elec Equip;</v>
      </c>
      <c r="M82" s="205"/>
      <c r="N82" s="190"/>
    </row>
    <row r="83" spans="1:14" ht="15">
      <c r="A83" s="225" t="str">
        <f ca="1">IF('$Data1'!E85="","","ElectricEquipment,")</f>
        <v>ElectricEquipment,</v>
      </c>
      <c r="B83" s="225" t="str">
        <f ca="1">IF(A83="","",'$Data1'!E85&amp;" Elec Eqp,")</f>
        <v>1 Elec Eqp,</v>
      </c>
      <c r="C83" s="225" t="str">
        <f ca="1">IF(A83="","",'CSV-ZnSiz'!B83)</f>
        <v>1,</v>
      </c>
      <c r="D83" s="225" t="str">
        <f t="shared" ca="1" si="6"/>
        <v>ON ALWAYS,</v>
      </c>
      <c r="E83" s="225" t="str">
        <f ca="1">IF(A83="","",IF('$Data1'!AQ85="W/occ","Watts/Person",IF('$Data1'!AQ85="W/m2","Watts/Area",IF('$Data1'!AQ85="W","EquipmentLevel","")))&amp;",")</f>
        <v>,</v>
      </c>
      <c r="F83" s="225" t="str">
        <f ca="1">IF(A83="","",IF('$Data1'!AQ85="W",'$Data1'!AP85,"")&amp;",")</f>
        <v>,</v>
      </c>
      <c r="G83" s="225" t="str">
        <f ca="1">IF(A83="","",IF('$Data1'!AQ85="W/m2",'$Data1'!AP85,"")&amp;",")</f>
        <v>,</v>
      </c>
      <c r="H83" s="225" t="str">
        <f ca="1">IF(A83="","",IF('$Data1'!AQ85="W/occ",'$Data1'!AP85,"")&amp;",")</f>
        <v>,</v>
      </c>
      <c r="I83" s="190" t="str">
        <f ca="1">IF(A83="","",IF('$Data1'!AR85="",0,1-'$Data1'!AR85)&amp;",")</f>
        <v>0.75,</v>
      </c>
      <c r="J83" s="225" t="str">
        <f t="shared" ca="1" si="5"/>
        <v>0,</v>
      </c>
      <c r="K83" s="225" t="str">
        <f t="shared" ca="1" si="5"/>
        <v>0,</v>
      </c>
      <c r="L83" s="225" t="str">
        <f t="shared" ca="1" si="7"/>
        <v>Elec Equip;</v>
      </c>
      <c r="M83" s="205"/>
      <c r="N83" s="190"/>
    </row>
    <row r="84" spans="1:14" ht="15">
      <c r="A84" s="225" t="str">
        <f ca="1">IF('$Data1'!E86="","","ElectricEquipment,")</f>
        <v>ElectricEquipment,</v>
      </c>
      <c r="B84" s="225" t="str">
        <f ca="1">IF(A84="","",'$Data1'!E86&amp;" Elec Eqp,")</f>
        <v>1 Elec Eqp,</v>
      </c>
      <c r="C84" s="225" t="str">
        <f ca="1">IF(A84="","",'CSV-ZnSiz'!B84)</f>
        <v>1,</v>
      </c>
      <c r="D84" s="225" t="str">
        <f t="shared" ca="1" si="6"/>
        <v>ON ALWAYS,</v>
      </c>
      <c r="E84" s="225" t="str">
        <f ca="1">IF(A84="","",IF('$Data1'!AQ86="W/occ","Watts/Person",IF('$Data1'!AQ86="W/m2","Watts/Area",IF('$Data1'!AQ86="W","EquipmentLevel","")))&amp;",")</f>
        <v>,</v>
      </c>
      <c r="F84" s="225" t="str">
        <f ca="1">IF(A84="","",IF('$Data1'!AQ86="W",'$Data1'!AP86,"")&amp;",")</f>
        <v>,</v>
      </c>
      <c r="G84" s="225" t="str">
        <f ca="1">IF(A84="","",IF('$Data1'!AQ86="W/m2",'$Data1'!AP86,"")&amp;",")</f>
        <v>,</v>
      </c>
      <c r="H84" s="225" t="str">
        <f ca="1">IF(A84="","",IF('$Data1'!AQ86="W/occ",'$Data1'!AP86,"")&amp;",")</f>
        <v>,</v>
      </c>
      <c r="I84" s="190" t="str">
        <f ca="1">IF(A84="","",IF('$Data1'!AR86="",0,1-'$Data1'!AR86)&amp;",")</f>
        <v>0.75,</v>
      </c>
      <c r="J84" s="225" t="str">
        <f t="shared" ca="1" si="5"/>
        <v>0,</v>
      </c>
      <c r="K84" s="225" t="str">
        <f t="shared" ca="1" si="5"/>
        <v>0,</v>
      </c>
      <c r="L84" s="225" t="str">
        <f t="shared" ca="1" si="7"/>
        <v>Elec Equip;</v>
      </c>
      <c r="M84" s="205"/>
      <c r="N84" s="190"/>
    </row>
    <row r="85" spans="1:14" ht="15">
      <c r="A85" s="225" t="str">
        <f ca="1">IF('$Data1'!E87="","","ElectricEquipment,")</f>
        <v>ElectricEquipment,</v>
      </c>
      <c r="B85" s="225" t="str">
        <f ca="1">IF(A85="","",'$Data1'!E87&amp;" Elec Eqp,")</f>
        <v>1 Elec Eqp,</v>
      </c>
      <c r="C85" s="225" t="str">
        <f ca="1">IF(A85="","",'CSV-ZnSiz'!B85)</f>
        <v>1,</v>
      </c>
      <c r="D85" s="225" t="str">
        <f t="shared" ca="1" si="6"/>
        <v>ON ALWAYS,</v>
      </c>
      <c r="E85" s="225" t="str">
        <f ca="1">IF(A85="","",IF('$Data1'!AQ87="W/occ","Watts/Person",IF('$Data1'!AQ87="W/m2","Watts/Area",IF('$Data1'!AQ87="W","EquipmentLevel","")))&amp;",")</f>
        <v>,</v>
      </c>
      <c r="F85" s="225" t="str">
        <f ca="1">IF(A85="","",IF('$Data1'!AQ87="W",'$Data1'!AP87,"")&amp;",")</f>
        <v>,</v>
      </c>
      <c r="G85" s="225" t="str">
        <f ca="1">IF(A85="","",IF('$Data1'!AQ87="W/m2",'$Data1'!AP87,"")&amp;",")</f>
        <v>,</v>
      </c>
      <c r="H85" s="225" t="str">
        <f ca="1">IF(A85="","",IF('$Data1'!AQ87="W/occ",'$Data1'!AP87,"")&amp;",")</f>
        <v>,</v>
      </c>
      <c r="I85" s="190" t="str">
        <f ca="1">IF(A85="","",IF('$Data1'!AR87="",0,1-'$Data1'!AR87)&amp;",")</f>
        <v>0.75,</v>
      </c>
      <c r="J85" s="225" t="str">
        <f t="shared" ca="1" si="5"/>
        <v>0,</v>
      </c>
      <c r="K85" s="225" t="str">
        <f t="shared" ca="1" si="5"/>
        <v>0,</v>
      </c>
      <c r="L85" s="225" t="str">
        <f t="shared" ca="1" si="7"/>
        <v>Elec Equip;</v>
      </c>
      <c r="M85" s="205"/>
      <c r="N85" s="190"/>
    </row>
    <row r="86" spans="1:14" ht="15">
      <c r="A86" s="225" t="str">
        <f ca="1">IF('$Data1'!E88="","","ElectricEquipment,")</f>
        <v>ElectricEquipment,</v>
      </c>
      <c r="B86" s="225" t="str">
        <f ca="1">IF(A86="","",'$Data1'!E88&amp;" Elec Eqp,")</f>
        <v>1 Elec Eqp,</v>
      </c>
      <c r="C86" s="225" t="str">
        <f ca="1">IF(A86="","",'CSV-ZnSiz'!B86)</f>
        <v>1,</v>
      </c>
      <c r="D86" s="225" t="str">
        <f t="shared" ca="1" si="6"/>
        <v>ON ALWAYS,</v>
      </c>
      <c r="E86" s="225" t="str">
        <f ca="1">IF(A86="","",IF('$Data1'!AQ88="W/occ","Watts/Person",IF('$Data1'!AQ88="W/m2","Watts/Area",IF('$Data1'!AQ88="W","EquipmentLevel","")))&amp;",")</f>
        <v>,</v>
      </c>
      <c r="F86" s="225" t="str">
        <f ca="1">IF(A86="","",IF('$Data1'!AQ88="W",'$Data1'!AP88,"")&amp;",")</f>
        <v>,</v>
      </c>
      <c r="G86" s="225" t="str">
        <f ca="1">IF(A86="","",IF('$Data1'!AQ88="W/m2",'$Data1'!AP88,"")&amp;",")</f>
        <v>,</v>
      </c>
      <c r="H86" s="225" t="str">
        <f ca="1">IF(A86="","",IF('$Data1'!AQ88="W/occ",'$Data1'!AP88,"")&amp;",")</f>
        <v>,</v>
      </c>
      <c r="I86" s="190" t="str">
        <f ca="1">IF(A86="","",IF('$Data1'!AR88="",0,1-'$Data1'!AR88)&amp;",")</f>
        <v>0.75,</v>
      </c>
      <c r="J86" s="225" t="str">
        <f t="shared" ca="1" si="5"/>
        <v>0,</v>
      </c>
      <c r="K86" s="225" t="str">
        <f t="shared" ca="1" si="5"/>
        <v>0,</v>
      </c>
      <c r="L86" s="225" t="str">
        <f t="shared" ca="1" si="7"/>
        <v>Elec Equip;</v>
      </c>
      <c r="M86" s="205"/>
      <c r="N86" s="190"/>
    </row>
    <row r="87" spans="1:14" ht="15">
      <c r="A87" s="225" t="str">
        <f ca="1">IF('$Data1'!E89="","","ElectricEquipment,")</f>
        <v>ElectricEquipment,</v>
      </c>
      <c r="B87" s="225" t="str">
        <f ca="1">IF(A87="","",'$Data1'!E89&amp;" Elec Eqp,")</f>
        <v>1 Elec Eqp,</v>
      </c>
      <c r="C87" s="225" t="str">
        <f ca="1">IF(A87="","",'CSV-ZnSiz'!B87)</f>
        <v>1,</v>
      </c>
      <c r="D87" s="225" t="str">
        <f t="shared" ca="1" si="6"/>
        <v>ON ALWAYS,</v>
      </c>
      <c r="E87" s="225" t="str">
        <f ca="1">IF(A87="","",IF('$Data1'!AQ89="W/occ","Watts/Person",IF('$Data1'!AQ89="W/m2","Watts/Area",IF('$Data1'!AQ89="W","EquipmentLevel","")))&amp;",")</f>
        <v>,</v>
      </c>
      <c r="F87" s="225" t="str">
        <f ca="1">IF(A87="","",IF('$Data1'!AQ89="W",'$Data1'!AP89,"")&amp;",")</f>
        <v>,</v>
      </c>
      <c r="G87" s="225" t="str">
        <f ca="1">IF(A87="","",IF('$Data1'!AQ89="W/m2",'$Data1'!AP89,"")&amp;",")</f>
        <v>,</v>
      </c>
      <c r="H87" s="225" t="str">
        <f ca="1">IF(A87="","",IF('$Data1'!AQ89="W/occ",'$Data1'!AP89,"")&amp;",")</f>
        <v>,</v>
      </c>
      <c r="I87" s="190" t="str">
        <f ca="1">IF(A87="","",IF('$Data1'!AR89="",0,1-'$Data1'!AR89)&amp;",")</f>
        <v>0.75,</v>
      </c>
      <c r="J87" s="225" t="str">
        <f t="shared" ca="1" si="5"/>
        <v>0,</v>
      </c>
      <c r="K87" s="225" t="str">
        <f t="shared" ca="1" si="5"/>
        <v>0,</v>
      </c>
      <c r="L87" s="225" t="str">
        <f t="shared" ca="1" si="7"/>
        <v>Elec Equip;</v>
      </c>
      <c r="M87" s="205"/>
      <c r="N87" s="190"/>
    </row>
    <row r="88" spans="1:14" ht="15">
      <c r="A88" s="225" t="str">
        <f ca="1">IF('$Data1'!E90="","","ElectricEquipment,")</f>
        <v>ElectricEquipment,</v>
      </c>
      <c r="B88" s="225" t="str">
        <f ca="1">IF(A88="","",'$Data1'!E90&amp;" Elec Eqp,")</f>
        <v>1 Elec Eqp,</v>
      </c>
      <c r="C88" s="225" t="str">
        <f ca="1">IF(A88="","",'CSV-ZnSiz'!B88)</f>
        <v>1,</v>
      </c>
      <c r="D88" s="225" t="str">
        <f t="shared" ca="1" si="6"/>
        <v>ON ALWAYS,</v>
      </c>
      <c r="E88" s="225" t="str">
        <f ca="1">IF(A88="","",IF('$Data1'!AQ90="W/occ","Watts/Person",IF('$Data1'!AQ90="W/m2","Watts/Area",IF('$Data1'!AQ90="W","EquipmentLevel","")))&amp;",")</f>
        <v>,</v>
      </c>
      <c r="F88" s="225" t="str">
        <f ca="1">IF(A88="","",IF('$Data1'!AQ90="W",'$Data1'!AP90,"")&amp;",")</f>
        <v>,</v>
      </c>
      <c r="G88" s="225" t="str">
        <f ca="1">IF(A88="","",IF('$Data1'!AQ90="W/m2",'$Data1'!AP90,"")&amp;",")</f>
        <v>,</v>
      </c>
      <c r="H88" s="225" t="str">
        <f ca="1">IF(A88="","",IF('$Data1'!AQ90="W/occ",'$Data1'!AP90,"")&amp;",")</f>
        <v>,</v>
      </c>
      <c r="I88" s="190" t="str">
        <f ca="1">IF(A88="","",IF('$Data1'!AR90="",0,1-'$Data1'!AR90)&amp;",")</f>
        <v>0.75,</v>
      </c>
      <c r="J88" s="225" t="str">
        <f t="shared" ca="1" si="5"/>
        <v>0,</v>
      </c>
      <c r="K88" s="225" t="str">
        <f t="shared" ca="1" si="5"/>
        <v>0,</v>
      </c>
      <c r="L88" s="225" t="str">
        <f t="shared" ca="1" si="7"/>
        <v>Elec Equip;</v>
      </c>
      <c r="M88" s="205"/>
      <c r="N88" s="190"/>
    </row>
    <row r="89" spans="1:14" ht="15">
      <c r="A89" s="225" t="str">
        <f ca="1">IF('$Data1'!E91="","","ElectricEquipment,")</f>
        <v>ElectricEquipment,</v>
      </c>
      <c r="B89" s="225" t="str">
        <f ca="1">IF(A89="","",'$Data1'!E91&amp;" Elec Eqp,")</f>
        <v>1 Elec Eqp,</v>
      </c>
      <c r="C89" s="225" t="str">
        <f ca="1">IF(A89="","",'CSV-ZnSiz'!B89)</f>
        <v>1,</v>
      </c>
      <c r="D89" s="225" t="str">
        <f t="shared" ca="1" si="6"/>
        <v>ON ALWAYS,</v>
      </c>
      <c r="E89" s="225" t="str">
        <f ca="1">IF(A89="","",IF('$Data1'!AQ91="W/occ","Watts/Person",IF('$Data1'!AQ91="W/m2","Watts/Area",IF('$Data1'!AQ91="W","EquipmentLevel","")))&amp;",")</f>
        <v>,</v>
      </c>
      <c r="F89" s="225" t="str">
        <f ca="1">IF(A89="","",IF('$Data1'!AQ91="W",'$Data1'!AP91,"")&amp;",")</f>
        <v>,</v>
      </c>
      <c r="G89" s="225" t="str">
        <f ca="1">IF(A89="","",IF('$Data1'!AQ91="W/m2",'$Data1'!AP91,"")&amp;",")</f>
        <v>,</v>
      </c>
      <c r="H89" s="225" t="str">
        <f ca="1">IF(A89="","",IF('$Data1'!AQ91="W/occ",'$Data1'!AP91,"")&amp;",")</f>
        <v>,</v>
      </c>
      <c r="I89" s="190" t="str">
        <f ca="1">IF(A89="","",IF('$Data1'!AR91="",0,1-'$Data1'!AR91)&amp;",")</f>
        <v>0.75,</v>
      </c>
      <c r="J89" s="225" t="str">
        <f t="shared" ca="1" si="5"/>
        <v>0,</v>
      </c>
      <c r="K89" s="225" t="str">
        <f t="shared" ca="1" si="5"/>
        <v>0,</v>
      </c>
      <c r="L89" s="225" t="str">
        <f t="shared" ca="1" si="7"/>
        <v>Elec Equip;</v>
      </c>
      <c r="M89" s="205"/>
      <c r="N89" s="190"/>
    </row>
    <row r="90" spans="1:14" ht="15">
      <c r="A90" s="225" t="str">
        <f ca="1">IF('$Data1'!E92="","","ElectricEquipment,")</f>
        <v>ElectricEquipment,</v>
      </c>
      <c r="B90" s="225" t="str">
        <f ca="1">IF(A90="","",'$Data1'!E92&amp;" Elec Eqp,")</f>
        <v>1 Elec Eqp,</v>
      </c>
      <c r="C90" s="225" t="str">
        <f ca="1">IF(A90="","",'CSV-ZnSiz'!B90)</f>
        <v>1,</v>
      </c>
      <c r="D90" s="225" t="str">
        <f t="shared" ca="1" si="6"/>
        <v>ON ALWAYS,</v>
      </c>
      <c r="E90" s="225" t="str">
        <f ca="1">IF(A90="","",IF('$Data1'!AQ92="W/occ","Watts/Person",IF('$Data1'!AQ92="W/m2","Watts/Area",IF('$Data1'!AQ92="W","EquipmentLevel","")))&amp;",")</f>
        <v>,</v>
      </c>
      <c r="F90" s="225" t="str">
        <f ca="1">IF(A90="","",IF('$Data1'!AQ92="W",'$Data1'!AP92,"")&amp;",")</f>
        <v>,</v>
      </c>
      <c r="G90" s="225" t="str">
        <f ca="1">IF(A90="","",IF('$Data1'!AQ92="W/m2",'$Data1'!AP92,"")&amp;",")</f>
        <v>,</v>
      </c>
      <c r="H90" s="225" t="str">
        <f ca="1">IF(A90="","",IF('$Data1'!AQ92="W/occ",'$Data1'!AP92,"")&amp;",")</f>
        <v>,</v>
      </c>
      <c r="I90" s="190" t="str">
        <f ca="1">IF(A90="","",IF('$Data1'!AR92="",0,1-'$Data1'!AR92)&amp;",")</f>
        <v>0.75,</v>
      </c>
      <c r="J90" s="225" t="str">
        <f t="shared" ca="1" si="5"/>
        <v>0,</v>
      </c>
      <c r="K90" s="225" t="str">
        <f t="shared" ca="1" si="5"/>
        <v>0,</v>
      </c>
      <c r="L90" s="225" t="str">
        <f t="shared" ca="1" si="7"/>
        <v>Elec Equip;</v>
      </c>
      <c r="M90" s="205"/>
      <c r="N90" s="190"/>
    </row>
    <row r="91" spans="1:14" ht="15">
      <c r="A91" s="225" t="str">
        <f ca="1">IF('$Data1'!E93="","","ElectricEquipment,")</f>
        <v>ElectricEquipment,</v>
      </c>
      <c r="B91" s="225" t="str">
        <f ca="1">IF(A91="","",'$Data1'!E93&amp;" Elec Eqp,")</f>
        <v>1 Elec Eqp,</v>
      </c>
      <c r="C91" s="225" t="str">
        <f ca="1">IF(A91="","",'CSV-ZnSiz'!B91)</f>
        <v>1,</v>
      </c>
      <c r="D91" s="225" t="str">
        <f t="shared" ca="1" si="6"/>
        <v>ON ALWAYS,</v>
      </c>
      <c r="E91" s="225" t="str">
        <f ca="1">IF(A91="","",IF('$Data1'!AQ93="W/occ","Watts/Person",IF('$Data1'!AQ93="W/m2","Watts/Area",IF('$Data1'!AQ93="W","EquipmentLevel","")))&amp;",")</f>
        <v>,</v>
      </c>
      <c r="F91" s="225" t="str">
        <f ca="1">IF(A91="","",IF('$Data1'!AQ93="W",'$Data1'!AP93,"")&amp;",")</f>
        <v>,</v>
      </c>
      <c r="G91" s="225" t="str">
        <f ca="1">IF(A91="","",IF('$Data1'!AQ93="W/m2",'$Data1'!AP93,"")&amp;",")</f>
        <v>,</v>
      </c>
      <c r="H91" s="225" t="str">
        <f ca="1">IF(A91="","",IF('$Data1'!AQ93="W/occ",'$Data1'!AP93,"")&amp;",")</f>
        <v>,</v>
      </c>
      <c r="I91" s="190" t="str">
        <f ca="1">IF(A91="","",IF('$Data1'!AR93="",0,1-'$Data1'!AR93)&amp;",")</f>
        <v>0.75,</v>
      </c>
      <c r="J91" s="225" t="str">
        <f t="shared" ref="J91:K154" ca="1" si="8">IF($A91="","","0,")</f>
        <v>0,</v>
      </c>
      <c r="K91" s="225" t="str">
        <f t="shared" ca="1" si="8"/>
        <v>0,</v>
      </c>
      <c r="L91" s="225" t="str">
        <f t="shared" ca="1" si="7"/>
        <v>Elec Equip;</v>
      </c>
      <c r="M91" s="205"/>
      <c r="N91" s="190"/>
    </row>
    <row r="92" spans="1:14" ht="15">
      <c r="A92" s="225" t="str">
        <f ca="1">IF('$Data1'!E94="","","ElectricEquipment,")</f>
        <v>ElectricEquipment,</v>
      </c>
      <c r="B92" s="225" t="str">
        <f ca="1">IF(A92="","",'$Data1'!E94&amp;" Elec Eqp,")</f>
        <v>1 Elec Eqp,</v>
      </c>
      <c r="C92" s="225" t="str">
        <f ca="1">IF(A92="","",'CSV-ZnSiz'!B92)</f>
        <v>1,</v>
      </c>
      <c r="D92" s="225" t="str">
        <f t="shared" ca="1" si="6"/>
        <v>ON ALWAYS,</v>
      </c>
      <c r="E92" s="225" t="str">
        <f ca="1">IF(A92="","",IF('$Data1'!AQ94="W/occ","Watts/Person",IF('$Data1'!AQ94="W/m2","Watts/Area",IF('$Data1'!AQ94="W","EquipmentLevel","")))&amp;",")</f>
        <v>,</v>
      </c>
      <c r="F92" s="225" t="str">
        <f ca="1">IF(A92="","",IF('$Data1'!AQ94="W",'$Data1'!AP94,"")&amp;",")</f>
        <v>,</v>
      </c>
      <c r="G92" s="225" t="str">
        <f ca="1">IF(A92="","",IF('$Data1'!AQ94="W/m2",'$Data1'!AP94,"")&amp;",")</f>
        <v>,</v>
      </c>
      <c r="H92" s="225" t="str">
        <f ca="1">IF(A92="","",IF('$Data1'!AQ94="W/occ",'$Data1'!AP94,"")&amp;",")</f>
        <v>,</v>
      </c>
      <c r="I92" s="190" t="str">
        <f ca="1">IF(A92="","",IF('$Data1'!AR94="",0,1-'$Data1'!AR94)&amp;",")</f>
        <v>0.75,</v>
      </c>
      <c r="J92" s="225" t="str">
        <f t="shared" ca="1" si="8"/>
        <v>0,</v>
      </c>
      <c r="K92" s="225" t="str">
        <f t="shared" ca="1" si="8"/>
        <v>0,</v>
      </c>
      <c r="L92" s="225" t="str">
        <f t="shared" ca="1" si="7"/>
        <v>Elec Equip;</v>
      </c>
      <c r="M92" s="205"/>
      <c r="N92" s="190"/>
    </row>
    <row r="93" spans="1:14" ht="15">
      <c r="A93" s="225" t="str">
        <f ca="1">IF('$Data1'!E95="","","ElectricEquipment,")</f>
        <v>ElectricEquipment,</v>
      </c>
      <c r="B93" s="225" t="str">
        <f ca="1">IF(A93="","",'$Data1'!E95&amp;" Elec Eqp,")</f>
        <v>1 Elec Eqp,</v>
      </c>
      <c r="C93" s="225" t="str">
        <f ca="1">IF(A93="","",'CSV-ZnSiz'!B93)</f>
        <v>1,</v>
      </c>
      <c r="D93" s="225" t="str">
        <f t="shared" ca="1" si="6"/>
        <v>ON ALWAYS,</v>
      </c>
      <c r="E93" s="225" t="str">
        <f ca="1">IF(A93="","",IF('$Data1'!AQ95="W/occ","Watts/Person",IF('$Data1'!AQ95="W/m2","Watts/Area",IF('$Data1'!AQ95="W","EquipmentLevel","")))&amp;",")</f>
        <v>,</v>
      </c>
      <c r="F93" s="225" t="str">
        <f ca="1">IF(A93="","",IF('$Data1'!AQ95="W",'$Data1'!AP95,"")&amp;",")</f>
        <v>,</v>
      </c>
      <c r="G93" s="225" t="str">
        <f ca="1">IF(A93="","",IF('$Data1'!AQ95="W/m2",'$Data1'!AP95,"")&amp;",")</f>
        <v>,</v>
      </c>
      <c r="H93" s="225" t="str">
        <f ca="1">IF(A93="","",IF('$Data1'!AQ95="W/occ",'$Data1'!AP95,"")&amp;",")</f>
        <v>,</v>
      </c>
      <c r="I93" s="190" t="str">
        <f ca="1">IF(A93="","",IF('$Data1'!AR95="",0,1-'$Data1'!AR95)&amp;",")</f>
        <v>0.75,</v>
      </c>
      <c r="J93" s="225" t="str">
        <f t="shared" ca="1" si="8"/>
        <v>0,</v>
      </c>
      <c r="K93" s="225" t="str">
        <f t="shared" ca="1" si="8"/>
        <v>0,</v>
      </c>
      <c r="L93" s="225" t="str">
        <f t="shared" ca="1" si="7"/>
        <v>Elec Equip;</v>
      </c>
      <c r="M93" s="205"/>
      <c r="N93" s="190"/>
    </row>
    <row r="94" spans="1:14" ht="15">
      <c r="A94" s="225" t="str">
        <f ca="1">IF('$Data1'!E96="","","ElectricEquipment,")</f>
        <v>ElectricEquipment,</v>
      </c>
      <c r="B94" s="225" t="str">
        <f ca="1">IF(A94="","",'$Data1'!E96&amp;" Elec Eqp,")</f>
        <v>1 Elec Eqp,</v>
      </c>
      <c r="C94" s="225" t="str">
        <f ca="1">IF(A94="","",'CSV-ZnSiz'!B94)</f>
        <v>1,</v>
      </c>
      <c r="D94" s="225" t="str">
        <f t="shared" ca="1" si="6"/>
        <v>ON ALWAYS,</v>
      </c>
      <c r="E94" s="225" t="str">
        <f ca="1">IF(A94="","",IF('$Data1'!AQ96="W/occ","Watts/Person",IF('$Data1'!AQ96="W/m2","Watts/Area",IF('$Data1'!AQ96="W","EquipmentLevel","")))&amp;",")</f>
        <v>,</v>
      </c>
      <c r="F94" s="225" t="str">
        <f ca="1">IF(A94="","",IF('$Data1'!AQ96="W",'$Data1'!AP96,"")&amp;",")</f>
        <v>,</v>
      </c>
      <c r="G94" s="225" t="str">
        <f ca="1">IF(A94="","",IF('$Data1'!AQ96="W/m2",'$Data1'!AP96,"")&amp;",")</f>
        <v>,</v>
      </c>
      <c r="H94" s="225" t="str">
        <f ca="1">IF(A94="","",IF('$Data1'!AQ96="W/occ",'$Data1'!AP96,"")&amp;",")</f>
        <v>,</v>
      </c>
      <c r="I94" s="190" t="str">
        <f ca="1">IF(A94="","",IF('$Data1'!AR96="",0,1-'$Data1'!AR96)&amp;",")</f>
        <v>0.75,</v>
      </c>
      <c r="J94" s="225" t="str">
        <f t="shared" ca="1" si="8"/>
        <v>0,</v>
      </c>
      <c r="K94" s="225" t="str">
        <f t="shared" ca="1" si="8"/>
        <v>0,</v>
      </c>
      <c r="L94" s="225" t="str">
        <f t="shared" ca="1" si="7"/>
        <v>Elec Equip;</v>
      </c>
      <c r="M94" s="205"/>
      <c r="N94" s="190"/>
    </row>
    <row r="95" spans="1:14" ht="15">
      <c r="A95" s="225" t="str">
        <f ca="1">IF('$Data1'!E97="","","ElectricEquipment,")</f>
        <v>ElectricEquipment,</v>
      </c>
      <c r="B95" s="225" t="str">
        <f ca="1">IF(A95="","",'$Data1'!E97&amp;" Elec Eqp,")</f>
        <v>1 Elec Eqp,</v>
      </c>
      <c r="C95" s="225" t="str">
        <f ca="1">IF(A95="","",'CSV-ZnSiz'!B95)</f>
        <v>1,</v>
      </c>
      <c r="D95" s="225" t="str">
        <f t="shared" ca="1" si="6"/>
        <v>ON ALWAYS,</v>
      </c>
      <c r="E95" s="225" t="str">
        <f ca="1">IF(A95="","",IF('$Data1'!AQ97="W/occ","Watts/Person",IF('$Data1'!AQ97="W/m2","Watts/Area",IF('$Data1'!AQ97="W","EquipmentLevel","")))&amp;",")</f>
        <v>,</v>
      </c>
      <c r="F95" s="225" t="str">
        <f ca="1">IF(A95="","",IF('$Data1'!AQ97="W",'$Data1'!AP97,"")&amp;",")</f>
        <v>,</v>
      </c>
      <c r="G95" s="225" t="str">
        <f ca="1">IF(A95="","",IF('$Data1'!AQ97="W/m2",'$Data1'!AP97,"")&amp;",")</f>
        <v>,</v>
      </c>
      <c r="H95" s="225" t="str">
        <f ca="1">IF(A95="","",IF('$Data1'!AQ97="W/occ",'$Data1'!AP97,"")&amp;",")</f>
        <v>,</v>
      </c>
      <c r="I95" s="190" t="str">
        <f ca="1">IF(A95="","",IF('$Data1'!AR97="",0,1-'$Data1'!AR97)&amp;",")</f>
        <v>0.75,</v>
      </c>
      <c r="J95" s="225" t="str">
        <f t="shared" ca="1" si="8"/>
        <v>0,</v>
      </c>
      <c r="K95" s="225" t="str">
        <f t="shared" ca="1" si="8"/>
        <v>0,</v>
      </c>
      <c r="L95" s="225" t="str">
        <f t="shared" ca="1" si="7"/>
        <v>Elec Equip;</v>
      </c>
      <c r="M95" s="205"/>
      <c r="N95" s="190"/>
    </row>
    <row r="96" spans="1:14" ht="15">
      <c r="A96" s="225" t="str">
        <f ca="1">IF('$Data1'!E98="","","ElectricEquipment,")</f>
        <v>ElectricEquipment,</v>
      </c>
      <c r="B96" s="225" t="str">
        <f ca="1">IF(A96="","",'$Data1'!E98&amp;" Elec Eqp,")</f>
        <v>1 Elec Eqp,</v>
      </c>
      <c r="C96" s="225" t="str">
        <f ca="1">IF(A96="","",'CSV-ZnSiz'!B96)</f>
        <v>1,</v>
      </c>
      <c r="D96" s="225" t="str">
        <f t="shared" ca="1" si="6"/>
        <v>ON ALWAYS,</v>
      </c>
      <c r="E96" s="225" t="str">
        <f ca="1">IF(A96="","",IF('$Data1'!AQ98="W/occ","Watts/Person",IF('$Data1'!AQ98="W/m2","Watts/Area",IF('$Data1'!AQ98="W","EquipmentLevel","")))&amp;",")</f>
        <v>,</v>
      </c>
      <c r="F96" s="225" t="str">
        <f ca="1">IF(A96="","",IF('$Data1'!AQ98="W",'$Data1'!AP98,"")&amp;",")</f>
        <v>,</v>
      </c>
      <c r="G96" s="225" t="str">
        <f ca="1">IF(A96="","",IF('$Data1'!AQ98="W/m2",'$Data1'!AP98,"")&amp;",")</f>
        <v>,</v>
      </c>
      <c r="H96" s="225" t="str">
        <f ca="1">IF(A96="","",IF('$Data1'!AQ98="W/occ",'$Data1'!AP98,"")&amp;",")</f>
        <v>,</v>
      </c>
      <c r="I96" s="190" t="str">
        <f ca="1">IF(A96="","",IF('$Data1'!AR98="",0,1-'$Data1'!AR98)&amp;",")</f>
        <v>0.75,</v>
      </c>
      <c r="J96" s="225" t="str">
        <f t="shared" ca="1" si="8"/>
        <v>0,</v>
      </c>
      <c r="K96" s="225" t="str">
        <f t="shared" ca="1" si="8"/>
        <v>0,</v>
      </c>
      <c r="L96" s="225" t="str">
        <f t="shared" ca="1" si="7"/>
        <v>Elec Equip;</v>
      </c>
      <c r="M96" s="205"/>
      <c r="N96" s="190"/>
    </row>
    <row r="97" spans="1:14" ht="15">
      <c r="A97" s="225" t="str">
        <f ca="1">IF('$Data1'!E99="","","ElectricEquipment,")</f>
        <v>ElectricEquipment,</v>
      </c>
      <c r="B97" s="225" t="str">
        <f ca="1">IF(A97="","",'$Data1'!E99&amp;" Elec Eqp,")</f>
        <v>1 Elec Eqp,</v>
      </c>
      <c r="C97" s="225" t="str">
        <f ca="1">IF(A97="","",'CSV-ZnSiz'!B97)</f>
        <v>1,</v>
      </c>
      <c r="D97" s="225" t="str">
        <f t="shared" ca="1" si="6"/>
        <v>ON ALWAYS,</v>
      </c>
      <c r="E97" s="225" t="str">
        <f ca="1">IF(A97="","",IF('$Data1'!AQ99="W/occ","Watts/Person",IF('$Data1'!AQ99="W/m2","Watts/Area",IF('$Data1'!AQ99="W","EquipmentLevel","")))&amp;",")</f>
        <v>,</v>
      </c>
      <c r="F97" s="225" t="str">
        <f ca="1">IF(A97="","",IF('$Data1'!AQ99="W",'$Data1'!AP99,"")&amp;",")</f>
        <v>,</v>
      </c>
      <c r="G97" s="225" t="str">
        <f ca="1">IF(A97="","",IF('$Data1'!AQ99="W/m2",'$Data1'!AP99,"")&amp;",")</f>
        <v>,</v>
      </c>
      <c r="H97" s="225" t="str">
        <f ca="1">IF(A97="","",IF('$Data1'!AQ99="W/occ",'$Data1'!AP99,"")&amp;",")</f>
        <v>,</v>
      </c>
      <c r="I97" s="190" t="str">
        <f ca="1">IF(A97="","",IF('$Data1'!AR99="",0,1-'$Data1'!AR99)&amp;",")</f>
        <v>0.75,</v>
      </c>
      <c r="J97" s="225" t="str">
        <f t="shared" ca="1" si="8"/>
        <v>0,</v>
      </c>
      <c r="K97" s="225" t="str">
        <f t="shared" ca="1" si="8"/>
        <v>0,</v>
      </c>
      <c r="L97" s="225" t="str">
        <f t="shared" ca="1" si="7"/>
        <v>Elec Equip;</v>
      </c>
      <c r="M97" s="205"/>
      <c r="N97" s="190"/>
    </row>
    <row r="98" spans="1:14" ht="15">
      <c r="A98" s="225" t="str">
        <f ca="1">IF('$Data1'!E100="","","ElectricEquipment,")</f>
        <v>ElectricEquipment,</v>
      </c>
      <c r="B98" s="225" t="str">
        <f ca="1">IF(A98="","",'$Data1'!E100&amp;" Elec Eqp,")</f>
        <v>1 Elec Eqp,</v>
      </c>
      <c r="C98" s="225" t="str">
        <f ca="1">IF(A98="","",'CSV-ZnSiz'!B98)</f>
        <v>1,</v>
      </c>
      <c r="D98" s="225" t="str">
        <f t="shared" ca="1" si="6"/>
        <v>ON ALWAYS,</v>
      </c>
      <c r="E98" s="225" t="str">
        <f ca="1">IF(A98="","",IF('$Data1'!AQ100="W/occ","Watts/Person",IF('$Data1'!AQ100="W/m2","Watts/Area",IF('$Data1'!AQ100="W","EquipmentLevel","")))&amp;",")</f>
        <v>,</v>
      </c>
      <c r="F98" s="225" t="str">
        <f ca="1">IF(A98="","",IF('$Data1'!AQ100="W",'$Data1'!AP100,"")&amp;",")</f>
        <v>,</v>
      </c>
      <c r="G98" s="225" t="str">
        <f ca="1">IF(A98="","",IF('$Data1'!AQ100="W/m2",'$Data1'!AP100,"")&amp;",")</f>
        <v>,</v>
      </c>
      <c r="H98" s="225" t="str">
        <f ca="1">IF(A98="","",IF('$Data1'!AQ100="W/occ",'$Data1'!AP100,"")&amp;",")</f>
        <v>,</v>
      </c>
      <c r="I98" s="190" t="str">
        <f ca="1">IF(A98="","",IF('$Data1'!AR100="",0,1-'$Data1'!AR100)&amp;",")</f>
        <v>0.75,</v>
      </c>
      <c r="J98" s="225" t="str">
        <f t="shared" ca="1" si="8"/>
        <v>0,</v>
      </c>
      <c r="K98" s="225" t="str">
        <f t="shared" ca="1" si="8"/>
        <v>0,</v>
      </c>
      <c r="L98" s="225" t="str">
        <f t="shared" ca="1" si="7"/>
        <v>Elec Equip;</v>
      </c>
      <c r="M98" s="205"/>
      <c r="N98" s="190"/>
    </row>
    <row r="99" spans="1:14" ht="15">
      <c r="A99" s="225" t="str">
        <f ca="1">IF('$Data1'!E101="","","ElectricEquipment,")</f>
        <v>ElectricEquipment,</v>
      </c>
      <c r="B99" s="225" t="str">
        <f ca="1">IF(A99="","",'$Data1'!E101&amp;" Elec Eqp,")</f>
        <v>1 Elec Eqp,</v>
      </c>
      <c r="C99" s="225" t="str">
        <f ca="1">IF(A99="","",'CSV-ZnSiz'!B99)</f>
        <v>1,</v>
      </c>
      <c r="D99" s="225" t="str">
        <f t="shared" ca="1" si="6"/>
        <v>ON ALWAYS,</v>
      </c>
      <c r="E99" s="225" t="str">
        <f ca="1">IF(A99="","",IF('$Data1'!AQ101="W/occ","Watts/Person",IF('$Data1'!AQ101="W/m2","Watts/Area",IF('$Data1'!AQ101="W","EquipmentLevel","")))&amp;",")</f>
        <v>,</v>
      </c>
      <c r="F99" s="225" t="str">
        <f ca="1">IF(A99="","",IF('$Data1'!AQ101="W",'$Data1'!AP101,"")&amp;",")</f>
        <v>,</v>
      </c>
      <c r="G99" s="225" t="str">
        <f ca="1">IF(A99="","",IF('$Data1'!AQ101="W/m2",'$Data1'!AP101,"")&amp;",")</f>
        <v>,</v>
      </c>
      <c r="H99" s="225" t="str">
        <f ca="1">IF(A99="","",IF('$Data1'!AQ101="W/occ",'$Data1'!AP101,"")&amp;",")</f>
        <v>,</v>
      </c>
      <c r="I99" s="190" t="str">
        <f ca="1">IF(A99="","",IF('$Data1'!AR101="",0,1-'$Data1'!AR101)&amp;",")</f>
        <v>0.75,</v>
      </c>
      <c r="J99" s="225" t="str">
        <f t="shared" ca="1" si="8"/>
        <v>0,</v>
      </c>
      <c r="K99" s="225" t="str">
        <f t="shared" ca="1" si="8"/>
        <v>0,</v>
      </c>
      <c r="L99" s="225" t="str">
        <f t="shared" ca="1" si="7"/>
        <v>Elec Equip;</v>
      </c>
      <c r="M99" s="205"/>
      <c r="N99" s="190"/>
    </row>
    <row r="100" spans="1:14" ht="15">
      <c r="A100" s="225" t="str">
        <f ca="1">IF('$Data1'!E102="","","ElectricEquipment,")</f>
        <v>ElectricEquipment,</v>
      </c>
      <c r="B100" s="225" t="str">
        <f ca="1">IF(A100="","",'$Data1'!E102&amp;" Elec Eqp,")</f>
        <v>1 Elec Eqp,</v>
      </c>
      <c r="C100" s="225" t="str">
        <f ca="1">IF(A100="","",'CSV-ZnSiz'!B100)</f>
        <v>1,</v>
      </c>
      <c r="D100" s="225" t="str">
        <f t="shared" ca="1" si="6"/>
        <v>ON ALWAYS,</v>
      </c>
      <c r="E100" s="225" t="str">
        <f ca="1">IF(A100="","",IF('$Data1'!AQ102="W/occ","Watts/Person",IF('$Data1'!AQ102="W/m2","Watts/Area",IF('$Data1'!AQ102="W","EquipmentLevel","")))&amp;",")</f>
        <v>,</v>
      </c>
      <c r="F100" s="225" t="str">
        <f ca="1">IF(A100="","",IF('$Data1'!AQ102="W",'$Data1'!AP102,"")&amp;",")</f>
        <v>,</v>
      </c>
      <c r="G100" s="225" t="str">
        <f ca="1">IF(A100="","",IF('$Data1'!AQ102="W/m2",'$Data1'!AP102,"")&amp;",")</f>
        <v>,</v>
      </c>
      <c r="H100" s="225" t="str">
        <f ca="1">IF(A100="","",IF('$Data1'!AQ102="W/occ",'$Data1'!AP102,"")&amp;",")</f>
        <v>,</v>
      </c>
      <c r="I100" s="190" t="str">
        <f ca="1">IF(A100="","",IF('$Data1'!AR102="",0,1-'$Data1'!AR102)&amp;",")</f>
        <v>0.75,</v>
      </c>
      <c r="J100" s="225" t="str">
        <f t="shared" ca="1" si="8"/>
        <v>0,</v>
      </c>
      <c r="K100" s="225" t="str">
        <f t="shared" ca="1" si="8"/>
        <v>0,</v>
      </c>
      <c r="L100" s="225" t="str">
        <f t="shared" ca="1" si="7"/>
        <v>Elec Equip;</v>
      </c>
      <c r="M100" s="205"/>
      <c r="N100" s="190"/>
    </row>
    <row r="101" spans="1:14" ht="15">
      <c r="A101" s="225" t="str">
        <f ca="1">IF('$Data1'!E103="","","ElectricEquipment,")</f>
        <v>ElectricEquipment,</v>
      </c>
      <c r="B101" s="225" t="str">
        <f ca="1">IF(A101="","",'$Data1'!E103&amp;" Elec Eqp,")</f>
        <v>1 Elec Eqp,</v>
      </c>
      <c r="C101" s="225" t="str">
        <f ca="1">IF(A101="","",'CSV-ZnSiz'!B101)</f>
        <v>1,</v>
      </c>
      <c r="D101" s="225" t="str">
        <f t="shared" ca="1" si="6"/>
        <v>ON ALWAYS,</v>
      </c>
      <c r="E101" s="225" t="str">
        <f ca="1">IF(A101="","",IF('$Data1'!AQ103="W/occ","Watts/Person",IF('$Data1'!AQ103="W/m2","Watts/Area",IF('$Data1'!AQ103="W","EquipmentLevel","")))&amp;",")</f>
        <v>,</v>
      </c>
      <c r="F101" s="225" t="str">
        <f ca="1">IF(A101="","",IF('$Data1'!AQ103="W",'$Data1'!AP103,"")&amp;",")</f>
        <v>,</v>
      </c>
      <c r="G101" s="225" t="str">
        <f ca="1">IF(A101="","",IF('$Data1'!AQ103="W/m2",'$Data1'!AP103,"")&amp;",")</f>
        <v>,</v>
      </c>
      <c r="H101" s="225" t="str">
        <f ca="1">IF(A101="","",IF('$Data1'!AQ103="W/occ",'$Data1'!AP103,"")&amp;",")</f>
        <v>,</v>
      </c>
      <c r="I101" s="190" t="str">
        <f ca="1">IF(A101="","",IF('$Data1'!AR103="",0,1-'$Data1'!AR103)&amp;",")</f>
        <v>0.75,</v>
      </c>
      <c r="J101" s="225" t="str">
        <f t="shared" ca="1" si="8"/>
        <v>0,</v>
      </c>
      <c r="K101" s="225" t="str">
        <f t="shared" ca="1" si="8"/>
        <v>0,</v>
      </c>
      <c r="L101" s="225" t="str">
        <f t="shared" ca="1" si="7"/>
        <v>Elec Equip;</v>
      </c>
      <c r="M101" s="205"/>
      <c r="N101" s="190"/>
    </row>
    <row r="102" spans="1:14" ht="15">
      <c r="A102" s="225" t="str">
        <f ca="1">IF('$Data1'!E104="","","ElectricEquipment,")</f>
        <v>ElectricEquipment,</v>
      </c>
      <c r="B102" s="225" t="str">
        <f ca="1">IF(A102="","",'$Data1'!E104&amp;" Elec Eqp,")</f>
        <v>1 Elec Eqp,</v>
      </c>
      <c r="C102" s="225" t="str">
        <f ca="1">IF(A102="","",'CSV-ZnSiz'!B102)</f>
        <v>1,</v>
      </c>
      <c r="D102" s="225" t="str">
        <f t="shared" ca="1" si="6"/>
        <v>ON ALWAYS,</v>
      </c>
      <c r="E102" s="225" t="str">
        <f ca="1">IF(A102="","",IF('$Data1'!AQ104="W/occ","Watts/Person",IF('$Data1'!AQ104="W/m2","Watts/Area",IF('$Data1'!AQ104="W","EquipmentLevel","")))&amp;",")</f>
        <v>,</v>
      </c>
      <c r="F102" s="225" t="str">
        <f ca="1">IF(A102="","",IF('$Data1'!AQ104="W",'$Data1'!AP104,"")&amp;",")</f>
        <v>,</v>
      </c>
      <c r="G102" s="225" t="str">
        <f ca="1">IF(A102="","",IF('$Data1'!AQ104="W/m2",'$Data1'!AP104,"")&amp;",")</f>
        <v>,</v>
      </c>
      <c r="H102" s="225" t="str">
        <f ca="1">IF(A102="","",IF('$Data1'!AQ104="W/occ",'$Data1'!AP104,"")&amp;",")</f>
        <v>,</v>
      </c>
      <c r="I102" s="190" t="str">
        <f ca="1">IF(A102="","",IF('$Data1'!AR104="",0,1-'$Data1'!AR104)&amp;",")</f>
        <v>0.75,</v>
      </c>
      <c r="J102" s="225" t="str">
        <f t="shared" ca="1" si="8"/>
        <v>0,</v>
      </c>
      <c r="K102" s="225" t="str">
        <f t="shared" ca="1" si="8"/>
        <v>0,</v>
      </c>
      <c r="L102" s="225" t="str">
        <f t="shared" ca="1" si="7"/>
        <v>Elec Equip;</v>
      </c>
      <c r="M102" s="205"/>
      <c r="N102" s="190"/>
    </row>
    <row r="103" spans="1:14" ht="15">
      <c r="A103" s="225" t="str">
        <f ca="1">IF('$Data1'!E105="","","ElectricEquipment,")</f>
        <v>ElectricEquipment,</v>
      </c>
      <c r="B103" s="225" t="str">
        <f ca="1">IF(A103="","",'$Data1'!E105&amp;" Elec Eqp,")</f>
        <v>1 Elec Eqp,</v>
      </c>
      <c r="C103" s="225" t="str">
        <f ca="1">IF(A103="","",'CSV-ZnSiz'!B103)</f>
        <v>1,</v>
      </c>
      <c r="D103" s="225" t="str">
        <f t="shared" ca="1" si="6"/>
        <v>ON ALWAYS,</v>
      </c>
      <c r="E103" s="225" t="str">
        <f ca="1">IF(A103="","",IF('$Data1'!AQ105="W/occ","Watts/Person",IF('$Data1'!AQ105="W/m2","Watts/Area",IF('$Data1'!AQ105="W","EquipmentLevel","")))&amp;",")</f>
        <v>,</v>
      </c>
      <c r="F103" s="225" t="str">
        <f ca="1">IF(A103="","",IF('$Data1'!AQ105="W",'$Data1'!AP105,"")&amp;",")</f>
        <v>,</v>
      </c>
      <c r="G103" s="225" t="str">
        <f ca="1">IF(A103="","",IF('$Data1'!AQ105="W/m2",'$Data1'!AP105,"")&amp;",")</f>
        <v>,</v>
      </c>
      <c r="H103" s="225" t="str">
        <f ca="1">IF(A103="","",IF('$Data1'!AQ105="W/occ",'$Data1'!AP105,"")&amp;",")</f>
        <v>,</v>
      </c>
      <c r="I103" s="190" t="str">
        <f ca="1">IF(A103="","",IF('$Data1'!AR105="",0,1-'$Data1'!AR105)&amp;",")</f>
        <v>0.75,</v>
      </c>
      <c r="J103" s="225" t="str">
        <f t="shared" ca="1" si="8"/>
        <v>0,</v>
      </c>
      <c r="K103" s="225" t="str">
        <f t="shared" ca="1" si="8"/>
        <v>0,</v>
      </c>
      <c r="L103" s="225" t="str">
        <f t="shared" ca="1" si="7"/>
        <v>Elec Equip;</v>
      </c>
      <c r="M103" s="205"/>
      <c r="N103" s="190"/>
    </row>
    <row r="104" spans="1:14" ht="15">
      <c r="A104" s="225" t="str">
        <f ca="1">IF('$Data1'!E106="","","ElectricEquipment,")</f>
        <v>ElectricEquipment,</v>
      </c>
      <c r="B104" s="225" t="str">
        <f ca="1">IF(A104="","",'$Data1'!E106&amp;" Elec Eqp,")</f>
        <v>1 Elec Eqp,</v>
      </c>
      <c r="C104" s="225" t="str">
        <f ca="1">IF(A104="","",'CSV-ZnSiz'!B104)</f>
        <v>1,</v>
      </c>
      <c r="D104" s="225" t="str">
        <f t="shared" ca="1" si="6"/>
        <v>ON ALWAYS,</v>
      </c>
      <c r="E104" s="225" t="str">
        <f ca="1">IF(A104="","",IF('$Data1'!AQ106="W/occ","Watts/Person",IF('$Data1'!AQ106="W/m2","Watts/Area",IF('$Data1'!AQ106="W","EquipmentLevel","")))&amp;",")</f>
        <v>,</v>
      </c>
      <c r="F104" s="225" t="str">
        <f ca="1">IF(A104="","",IF('$Data1'!AQ106="W",'$Data1'!AP106,"")&amp;",")</f>
        <v>,</v>
      </c>
      <c r="G104" s="225" t="str">
        <f ca="1">IF(A104="","",IF('$Data1'!AQ106="W/m2",'$Data1'!AP106,"")&amp;",")</f>
        <v>,</v>
      </c>
      <c r="H104" s="225" t="str">
        <f ca="1">IF(A104="","",IF('$Data1'!AQ106="W/occ",'$Data1'!AP106,"")&amp;",")</f>
        <v>,</v>
      </c>
      <c r="I104" s="190" t="str">
        <f ca="1">IF(A104="","",IF('$Data1'!AR106="",0,1-'$Data1'!AR106)&amp;",")</f>
        <v>0.75,</v>
      </c>
      <c r="J104" s="225" t="str">
        <f t="shared" ca="1" si="8"/>
        <v>0,</v>
      </c>
      <c r="K104" s="225" t="str">
        <f t="shared" ca="1" si="8"/>
        <v>0,</v>
      </c>
      <c r="L104" s="225" t="str">
        <f t="shared" ca="1" si="7"/>
        <v>Elec Equip;</v>
      </c>
      <c r="M104" s="205"/>
      <c r="N104" s="190"/>
    </row>
    <row r="105" spans="1:14" ht="15">
      <c r="A105" s="225" t="str">
        <f ca="1">IF('$Data1'!E107="","","ElectricEquipment,")</f>
        <v>ElectricEquipment,</v>
      </c>
      <c r="B105" s="225" t="str">
        <f ca="1">IF(A105="","",'$Data1'!E107&amp;" Elec Eqp,")</f>
        <v>1 Elec Eqp,</v>
      </c>
      <c r="C105" s="225" t="str">
        <f ca="1">IF(A105="","",'CSV-ZnSiz'!B105)</f>
        <v>1,</v>
      </c>
      <c r="D105" s="225" t="str">
        <f t="shared" ca="1" si="6"/>
        <v>ON ALWAYS,</v>
      </c>
      <c r="E105" s="225" t="str">
        <f ca="1">IF(A105="","",IF('$Data1'!AQ107="W/occ","Watts/Person",IF('$Data1'!AQ107="W/m2","Watts/Area",IF('$Data1'!AQ107="W","EquipmentLevel","")))&amp;",")</f>
        <v>,</v>
      </c>
      <c r="F105" s="225" t="str">
        <f ca="1">IF(A105="","",IF('$Data1'!AQ107="W",'$Data1'!AP107,"")&amp;",")</f>
        <v>,</v>
      </c>
      <c r="G105" s="225" t="str">
        <f ca="1">IF(A105="","",IF('$Data1'!AQ107="W/m2",'$Data1'!AP107,"")&amp;",")</f>
        <v>,</v>
      </c>
      <c r="H105" s="225" t="str">
        <f ca="1">IF(A105="","",IF('$Data1'!AQ107="W/occ",'$Data1'!AP107,"")&amp;",")</f>
        <v>,</v>
      </c>
      <c r="I105" s="190" t="str">
        <f ca="1">IF(A105="","",IF('$Data1'!AR107="",0,1-'$Data1'!AR107)&amp;",")</f>
        <v>0.75,</v>
      </c>
      <c r="J105" s="225" t="str">
        <f t="shared" ca="1" si="8"/>
        <v>0,</v>
      </c>
      <c r="K105" s="225" t="str">
        <f t="shared" ca="1" si="8"/>
        <v>0,</v>
      </c>
      <c r="L105" s="225" t="str">
        <f t="shared" ca="1" si="7"/>
        <v>Elec Equip;</v>
      </c>
      <c r="M105" s="205"/>
      <c r="N105" s="190"/>
    </row>
    <row r="106" spans="1:14" ht="15">
      <c r="A106" s="225" t="str">
        <f ca="1">IF('$Data1'!E108="","","ElectricEquipment,")</f>
        <v>ElectricEquipment,</v>
      </c>
      <c r="B106" s="225" t="str">
        <f ca="1">IF(A106="","",'$Data1'!E108&amp;" Elec Eqp,")</f>
        <v>1 Elec Eqp,</v>
      </c>
      <c r="C106" s="225" t="str">
        <f ca="1">IF(A106="","",'CSV-ZnSiz'!B106)</f>
        <v>1,</v>
      </c>
      <c r="D106" s="225" t="str">
        <f t="shared" ca="1" si="6"/>
        <v>ON ALWAYS,</v>
      </c>
      <c r="E106" s="225" t="str">
        <f ca="1">IF(A106="","",IF('$Data1'!AQ108="W/occ","Watts/Person",IF('$Data1'!AQ108="W/m2","Watts/Area",IF('$Data1'!AQ108="W","EquipmentLevel","")))&amp;",")</f>
        <v>,</v>
      </c>
      <c r="F106" s="225" t="str">
        <f ca="1">IF(A106="","",IF('$Data1'!AQ108="W",'$Data1'!AP108,"")&amp;",")</f>
        <v>,</v>
      </c>
      <c r="G106" s="225" t="str">
        <f ca="1">IF(A106="","",IF('$Data1'!AQ108="W/m2",'$Data1'!AP108,"")&amp;",")</f>
        <v>,</v>
      </c>
      <c r="H106" s="225" t="str">
        <f ca="1">IF(A106="","",IF('$Data1'!AQ108="W/occ",'$Data1'!AP108,"")&amp;",")</f>
        <v>,</v>
      </c>
      <c r="I106" s="190" t="str">
        <f ca="1">IF(A106="","",IF('$Data1'!AR108="",0,1-'$Data1'!AR108)&amp;",")</f>
        <v>0.75,</v>
      </c>
      <c r="J106" s="225" t="str">
        <f t="shared" ca="1" si="8"/>
        <v>0,</v>
      </c>
      <c r="K106" s="225" t="str">
        <f t="shared" ca="1" si="8"/>
        <v>0,</v>
      </c>
      <c r="L106" s="225" t="str">
        <f t="shared" ca="1" si="7"/>
        <v>Elec Equip;</v>
      </c>
      <c r="M106" s="205"/>
      <c r="N106" s="190"/>
    </row>
    <row r="107" spans="1:14" ht="15">
      <c r="A107" s="225" t="str">
        <f ca="1">IF('$Data1'!E109="","","ElectricEquipment,")</f>
        <v>ElectricEquipment,</v>
      </c>
      <c r="B107" s="225" t="str">
        <f ca="1">IF(A107="","",'$Data1'!E109&amp;" Elec Eqp,")</f>
        <v>1 Elec Eqp,</v>
      </c>
      <c r="C107" s="225" t="str">
        <f ca="1">IF(A107="","",'CSV-ZnSiz'!B107)</f>
        <v>1,</v>
      </c>
      <c r="D107" s="225" t="str">
        <f t="shared" ca="1" si="6"/>
        <v>ON ALWAYS,</v>
      </c>
      <c r="E107" s="225" t="str">
        <f ca="1">IF(A107="","",IF('$Data1'!AQ109="W/occ","Watts/Person",IF('$Data1'!AQ109="W/m2","Watts/Area",IF('$Data1'!AQ109="W","EquipmentLevel","")))&amp;",")</f>
        <v>,</v>
      </c>
      <c r="F107" s="225" t="str">
        <f ca="1">IF(A107="","",IF('$Data1'!AQ109="W",'$Data1'!AP109,"")&amp;",")</f>
        <v>,</v>
      </c>
      <c r="G107" s="225" t="str">
        <f ca="1">IF(A107="","",IF('$Data1'!AQ109="W/m2",'$Data1'!AP109,"")&amp;",")</f>
        <v>,</v>
      </c>
      <c r="H107" s="225" t="str">
        <f ca="1">IF(A107="","",IF('$Data1'!AQ109="W/occ",'$Data1'!AP109,"")&amp;",")</f>
        <v>,</v>
      </c>
      <c r="I107" s="190" t="str">
        <f ca="1">IF(A107="","",IF('$Data1'!AR109="",0,1-'$Data1'!AR109)&amp;",")</f>
        <v>0.75,</v>
      </c>
      <c r="J107" s="225" t="str">
        <f t="shared" ca="1" si="8"/>
        <v>0,</v>
      </c>
      <c r="K107" s="225" t="str">
        <f t="shared" ca="1" si="8"/>
        <v>0,</v>
      </c>
      <c r="L107" s="225" t="str">
        <f t="shared" ca="1" si="7"/>
        <v>Elec Equip;</v>
      </c>
      <c r="M107" s="205"/>
      <c r="N107" s="190"/>
    </row>
    <row r="108" spans="1:14" ht="15">
      <c r="A108" s="225" t="str">
        <f ca="1">IF('$Data1'!E110="","","ElectricEquipment,")</f>
        <v>ElectricEquipment,</v>
      </c>
      <c r="B108" s="225" t="str">
        <f ca="1">IF(A108="","",'$Data1'!E110&amp;" Elec Eqp,")</f>
        <v>1 Elec Eqp,</v>
      </c>
      <c r="C108" s="225" t="str">
        <f ca="1">IF(A108="","",'CSV-ZnSiz'!B108)</f>
        <v>1,</v>
      </c>
      <c r="D108" s="225" t="str">
        <f t="shared" ca="1" si="6"/>
        <v>ON ALWAYS,</v>
      </c>
      <c r="E108" s="225" t="str">
        <f ca="1">IF(A108="","",IF('$Data1'!AQ110="W/occ","Watts/Person",IF('$Data1'!AQ110="W/m2","Watts/Area",IF('$Data1'!AQ110="W","EquipmentLevel","")))&amp;",")</f>
        <v>,</v>
      </c>
      <c r="F108" s="225" t="str">
        <f ca="1">IF(A108="","",IF('$Data1'!AQ110="W",'$Data1'!AP110,"")&amp;",")</f>
        <v>,</v>
      </c>
      <c r="G108" s="225" t="str">
        <f ca="1">IF(A108="","",IF('$Data1'!AQ110="W/m2",'$Data1'!AP110,"")&amp;",")</f>
        <v>,</v>
      </c>
      <c r="H108" s="225" t="str">
        <f ca="1">IF(A108="","",IF('$Data1'!AQ110="W/occ",'$Data1'!AP110,"")&amp;",")</f>
        <v>,</v>
      </c>
      <c r="I108" s="190" t="str">
        <f ca="1">IF(A108="","",IF('$Data1'!AR110="",0,1-'$Data1'!AR110)&amp;",")</f>
        <v>0.75,</v>
      </c>
      <c r="J108" s="225" t="str">
        <f t="shared" ca="1" si="8"/>
        <v>0,</v>
      </c>
      <c r="K108" s="225" t="str">
        <f t="shared" ca="1" si="8"/>
        <v>0,</v>
      </c>
      <c r="L108" s="225" t="str">
        <f t="shared" ca="1" si="7"/>
        <v>Elec Equip;</v>
      </c>
      <c r="M108" s="212"/>
      <c r="N108" s="190"/>
    </row>
    <row r="109" spans="1:14" ht="15">
      <c r="A109" s="225" t="str">
        <f ca="1">IF('$Data1'!E111="","","ElectricEquipment,")</f>
        <v>ElectricEquipment,</v>
      </c>
      <c r="B109" s="225" t="str">
        <f ca="1">IF(A109="","",'$Data1'!E111&amp;" Elec Eqp,")</f>
        <v>1 Elec Eqp,</v>
      </c>
      <c r="C109" s="225" t="str">
        <f ca="1">IF(A109="","",'CSV-ZnSiz'!B109)</f>
        <v>1,</v>
      </c>
      <c r="D109" s="225" t="str">
        <f t="shared" ca="1" si="6"/>
        <v>ON ALWAYS,</v>
      </c>
      <c r="E109" s="225" t="str">
        <f ca="1">IF(A109="","",IF('$Data1'!AQ111="W/occ","Watts/Person",IF('$Data1'!AQ111="W/m2","Watts/Area",IF('$Data1'!AQ111="W","EquipmentLevel","")))&amp;",")</f>
        <v>,</v>
      </c>
      <c r="F109" s="225" t="str">
        <f ca="1">IF(A109="","",IF('$Data1'!AQ111="W",'$Data1'!AP111,"")&amp;",")</f>
        <v>,</v>
      </c>
      <c r="G109" s="225" t="str">
        <f ca="1">IF(A109="","",IF('$Data1'!AQ111="W/m2",'$Data1'!AP111,"")&amp;",")</f>
        <v>,</v>
      </c>
      <c r="H109" s="225" t="str">
        <f ca="1">IF(A109="","",IF('$Data1'!AQ111="W/occ",'$Data1'!AP111,"")&amp;",")</f>
        <v>,</v>
      </c>
      <c r="I109" s="190" t="str">
        <f ca="1">IF(A109="","",IF('$Data1'!AR111="",0,1-'$Data1'!AR111)&amp;",")</f>
        <v>0.75,</v>
      </c>
      <c r="J109" s="225" t="str">
        <f t="shared" ca="1" si="8"/>
        <v>0,</v>
      </c>
      <c r="K109" s="225" t="str">
        <f t="shared" ca="1" si="8"/>
        <v>0,</v>
      </c>
      <c r="L109" s="225" t="str">
        <f t="shared" ca="1" si="7"/>
        <v>Elec Equip;</v>
      </c>
      <c r="M109" s="212"/>
      <c r="N109" s="190"/>
    </row>
    <row r="110" spans="1:14" ht="15">
      <c r="A110" s="225" t="str">
        <f ca="1">IF('$Data1'!E112="","","ElectricEquipment,")</f>
        <v>ElectricEquipment,</v>
      </c>
      <c r="B110" s="225" t="str">
        <f ca="1">IF(A110="","",'$Data1'!E112&amp;" Elec Eqp,")</f>
        <v>1 Elec Eqp,</v>
      </c>
      <c r="C110" s="225" t="str">
        <f ca="1">IF(A110="","",'CSV-ZnSiz'!B110)</f>
        <v>1,</v>
      </c>
      <c r="D110" s="225" t="str">
        <f t="shared" ca="1" si="6"/>
        <v>ON ALWAYS,</v>
      </c>
      <c r="E110" s="225" t="str">
        <f ca="1">IF(A110="","",IF('$Data1'!AQ112="W/occ","Watts/Person",IF('$Data1'!AQ112="W/m2","Watts/Area",IF('$Data1'!AQ112="W","EquipmentLevel","")))&amp;",")</f>
        <v>,</v>
      </c>
      <c r="F110" s="225" t="str">
        <f ca="1">IF(A110="","",IF('$Data1'!AQ112="W",'$Data1'!AP112,"")&amp;",")</f>
        <v>,</v>
      </c>
      <c r="G110" s="225" t="str">
        <f ca="1">IF(A110="","",IF('$Data1'!AQ112="W/m2",'$Data1'!AP112,"")&amp;",")</f>
        <v>,</v>
      </c>
      <c r="H110" s="225" t="str">
        <f ca="1">IF(A110="","",IF('$Data1'!AQ112="W/occ",'$Data1'!AP112,"")&amp;",")</f>
        <v>,</v>
      </c>
      <c r="I110" s="190" t="str">
        <f ca="1">IF(A110="","",IF('$Data1'!AR112="",0,1-'$Data1'!AR112)&amp;",")</f>
        <v>0.75,</v>
      </c>
      <c r="J110" s="225" t="str">
        <f t="shared" ca="1" si="8"/>
        <v>0,</v>
      </c>
      <c r="K110" s="225" t="str">
        <f t="shared" ca="1" si="8"/>
        <v>0,</v>
      </c>
      <c r="L110" s="225" t="str">
        <f t="shared" ca="1" si="7"/>
        <v>Elec Equip;</v>
      </c>
      <c r="M110" s="212"/>
      <c r="N110" s="190"/>
    </row>
    <row r="111" spans="1:14" ht="15">
      <c r="A111" s="225" t="str">
        <f ca="1">IF('$Data1'!E113="","","ElectricEquipment,")</f>
        <v>ElectricEquipment,</v>
      </c>
      <c r="B111" s="225" t="str">
        <f ca="1">IF(A111="","",'$Data1'!E113&amp;" Elec Eqp,")</f>
        <v>1 Elec Eqp,</v>
      </c>
      <c r="C111" s="225" t="str">
        <f ca="1">IF(A111="","",'CSV-ZnSiz'!B111)</f>
        <v>1,</v>
      </c>
      <c r="D111" s="225" t="str">
        <f t="shared" ca="1" si="6"/>
        <v>ON ALWAYS,</v>
      </c>
      <c r="E111" s="225" t="str">
        <f ca="1">IF(A111="","",IF('$Data1'!AQ113="W/occ","Watts/Person",IF('$Data1'!AQ113="W/m2","Watts/Area",IF('$Data1'!AQ113="W","EquipmentLevel","")))&amp;",")</f>
        <v>,</v>
      </c>
      <c r="F111" s="225" t="str">
        <f ca="1">IF(A111="","",IF('$Data1'!AQ113="W",'$Data1'!AP113,"")&amp;",")</f>
        <v>,</v>
      </c>
      <c r="G111" s="225" t="str">
        <f ca="1">IF(A111="","",IF('$Data1'!AQ113="W/m2",'$Data1'!AP113,"")&amp;",")</f>
        <v>,</v>
      </c>
      <c r="H111" s="225" t="str">
        <f ca="1">IF(A111="","",IF('$Data1'!AQ113="W/occ",'$Data1'!AP113,"")&amp;",")</f>
        <v>,</v>
      </c>
      <c r="I111" s="190" t="str">
        <f ca="1">IF(A111="","",IF('$Data1'!AR113="",0,1-'$Data1'!AR113)&amp;",")</f>
        <v>0.75,</v>
      </c>
      <c r="J111" s="225" t="str">
        <f t="shared" ca="1" si="8"/>
        <v>0,</v>
      </c>
      <c r="K111" s="225" t="str">
        <f t="shared" ca="1" si="8"/>
        <v>0,</v>
      </c>
      <c r="L111" s="225" t="str">
        <f t="shared" ca="1" si="7"/>
        <v>Elec Equip;</v>
      </c>
      <c r="M111" s="212"/>
      <c r="N111" s="190"/>
    </row>
    <row r="112" spans="1:14" ht="15">
      <c r="A112" s="225" t="str">
        <f ca="1">IF('$Data1'!E114="","","ElectricEquipment,")</f>
        <v>ElectricEquipment,</v>
      </c>
      <c r="B112" s="225" t="str">
        <f ca="1">IF(A112="","",'$Data1'!E114&amp;" Elec Eqp,")</f>
        <v>1 Elec Eqp,</v>
      </c>
      <c r="C112" s="225" t="str">
        <f ca="1">IF(A112="","",'CSV-ZnSiz'!B112)</f>
        <v>1,</v>
      </c>
      <c r="D112" s="225" t="str">
        <f t="shared" ca="1" si="6"/>
        <v>ON ALWAYS,</v>
      </c>
      <c r="E112" s="225" t="str">
        <f ca="1">IF(A112="","",IF('$Data1'!AQ114="W/occ","Watts/Person",IF('$Data1'!AQ114="W/m2","Watts/Area",IF('$Data1'!AQ114="W","EquipmentLevel","")))&amp;",")</f>
        <v>,</v>
      </c>
      <c r="F112" s="225" t="str">
        <f ca="1">IF(A112="","",IF('$Data1'!AQ114="W",'$Data1'!AP114,"")&amp;",")</f>
        <v>,</v>
      </c>
      <c r="G112" s="225" t="str">
        <f ca="1">IF(A112="","",IF('$Data1'!AQ114="W/m2",'$Data1'!AP114,"")&amp;",")</f>
        <v>,</v>
      </c>
      <c r="H112" s="225" t="str">
        <f ca="1">IF(A112="","",IF('$Data1'!AQ114="W/occ",'$Data1'!AP114,"")&amp;",")</f>
        <v>,</v>
      </c>
      <c r="I112" s="190" t="str">
        <f ca="1">IF(A112="","",IF('$Data1'!AR114="",0,1-'$Data1'!AR114)&amp;",")</f>
        <v>0.75,</v>
      </c>
      <c r="J112" s="225" t="str">
        <f t="shared" ca="1" si="8"/>
        <v>0,</v>
      </c>
      <c r="K112" s="225" t="str">
        <f t="shared" ca="1" si="8"/>
        <v>0,</v>
      </c>
      <c r="L112" s="225" t="str">
        <f t="shared" ca="1" si="7"/>
        <v>Elec Equip;</v>
      </c>
      <c r="M112" s="212"/>
      <c r="N112" s="190"/>
    </row>
    <row r="113" spans="1:14" ht="15">
      <c r="A113" s="225" t="str">
        <f ca="1">IF('$Data1'!E115="","","ElectricEquipment,")</f>
        <v>ElectricEquipment,</v>
      </c>
      <c r="B113" s="225" t="str">
        <f ca="1">IF(A113="","",'$Data1'!E115&amp;" Elec Eqp,")</f>
        <v>1 Elec Eqp,</v>
      </c>
      <c r="C113" s="225" t="str">
        <f ca="1">IF(A113="","",'CSV-ZnSiz'!B113)</f>
        <v>1,</v>
      </c>
      <c r="D113" s="225" t="str">
        <f t="shared" ca="1" si="6"/>
        <v>ON ALWAYS,</v>
      </c>
      <c r="E113" s="225" t="str">
        <f ca="1">IF(A113="","",IF('$Data1'!AQ115="W/occ","Watts/Person",IF('$Data1'!AQ115="W/m2","Watts/Area",IF('$Data1'!AQ115="W","EquipmentLevel","")))&amp;",")</f>
        <v>,</v>
      </c>
      <c r="F113" s="225" t="str">
        <f ca="1">IF(A113="","",IF('$Data1'!AQ115="W",'$Data1'!AP115,"")&amp;",")</f>
        <v>,</v>
      </c>
      <c r="G113" s="225" t="str">
        <f ca="1">IF(A113="","",IF('$Data1'!AQ115="W/m2",'$Data1'!AP115,"")&amp;",")</f>
        <v>,</v>
      </c>
      <c r="H113" s="225" t="str">
        <f ca="1">IF(A113="","",IF('$Data1'!AQ115="W/occ",'$Data1'!AP115,"")&amp;",")</f>
        <v>,</v>
      </c>
      <c r="I113" s="190" t="str">
        <f ca="1">IF(A113="","",IF('$Data1'!AR115="",0,1-'$Data1'!AR115)&amp;",")</f>
        <v>0.75,</v>
      </c>
      <c r="J113" s="225" t="str">
        <f t="shared" ca="1" si="8"/>
        <v>0,</v>
      </c>
      <c r="K113" s="225" t="str">
        <f t="shared" ca="1" si="8"/>
        <v>0,</v>
      </c>
      <c r="L113" s="225" t="str">
        <f t="shared" ca="1" si="7"/>
        <v>Elec Equip;</v>
      </c>
      <c r="M113" s="212"/>
      <c r="N113" s="190"/>
    </row>
    <row r="114" spans="1:14" ht="15">
      <c r="A114" s="225" t="str">
        <f ca="1">IF('$Data1'!E116="","","ElectricEquipment,")</f>
        <v>ElectricEquipment,</v>
      </c>
      <c r="B114" s="225" t="str">
        <f ca="1">IF(A114="","",'$Data1'!E116&amp;" Elec Eqp,")</f>
        <v>1 Elec Eqp,</v>
      </c>
      <c r="C114" s="225" t="str">
        <f ca="1">IF(A114="","",'CSV-ZnSiz'!B114)</f>
        <v>1,</v>
      </c>
      <c r="D114" s="225" t="str">
        <f t="shared" ca="1" si="6"/>
        <v>ON ALWAYS,</v>
      </c>
      <c r="E114" s="225" t="str">
        <f ca="1">IF(A114="","",IF('$Data1'!AQ116="W/occ","Watts/Person",IF('$Data1'!AQ116="W/m2","Watts/Area",IF('$Data1'!AQ116="W","EquipmentLevel","")))&amp;",")</f>
        <v>,</v>
      </c>
      <c r="F114" s="225" t="str">
        <f ca="1">IF(A114="","",IF('$Data1'!AQ116="W",'$Data1'!AP116,"")&amp;",")</f>
        <v>,</v>
      </c>
      <c r="G114" s="225" t="str">
        <f ca="1">IF(A114="","",IF('$Data1'!AQ116="W/m2",'$Data1'!AP116,"")&amp;",")</f>
        <v>,</v>
      </c>
      <c r="H114" s="225" t="str">
        <f ca="1">IF(A114="","",IF('$Data1'!AQ116="W/occ",'$Data1'!AP116,"")&amp;",")</f>
        <v>,</v>
      </c>
      <c r="I114" s="190" t="str">
        <f ca="1">IF(A114="","",IF('$Data1'!AR116="",0,1-'$Data1'!AR116)&amp;",")</f>
        <v>0.75,</v>
      </c>
      <c r="J114" s="225" t="str">
        <f t="shared" ca="1" si="8"/>
        <v>0,</v>
      </c>
      <c r="K114" s="225" t="str">
        <f t="shared" ca="1" si="8"/>
        <v>0,</v>
      </c>
      <c r="L114" s="225" t="str">
        <f t="shared" ca="1" si="7"/>
        <v>Elec Equip;</v>
      </c>
      <c r="M114" s="212"/>
      <c r="N114" s="190"/>
    </row>
    <row r="115" spans="1:14" ht="15">
      <c r="A115" s="225" t="str">
        <f ca="1">IF('$Data1'!E117="","","ElectricEquipment,")</f>
        <v>ElectricEquipment,</v>
      </c>
      <c r="B115" s="225" t="str">
        <f ca="1">IF(A115="","",'$Data1'!E117&amp;" Elec Eqp,")</f>
        <v>1 Elec Eqp,</v>
      </c>
      <c r="C115" s="225" t="str">
        <f ca="1">IF(A115="","",'CSV-ZnSiz'!B115)</f>
        <v>1,</v>
      </c>
      <c r="D115" s="225" t="str">
        <f t="shared" ca="1" si="6"/>
        <v>ON ALWAYS,</v>
      </c>
      <c r="E115" s="225" t="str">
        <f ca="1">IF(A115="","",IF('$Data1'!AQ117="W/occ","Watts/Person",IF('$Data1'!AQ117="W/m2","Watts/Area",IF('$Data1'!AQ117="W","EquipmentLevel","")))&amp;",")</f>
        <v>,</v>
      </c>
      <c r="F115" s="225" t="str">
        <f ca="1">IF(A115="","",IF('$Data1'!AQ117="W",'$Data1'!AP117,"")&amp;",")</f>
        <v>,</v>
      </c>
      <c r="G115" s="225" t="str">
        <f ca="1">IF(A115="","",IF('$Data1'!AQ117="W/m2",'$Data1'!AP117,"")&amp;",")</f>
        <v>,</v>
      </c>
      <c r="H115" s="225" t="str">
        <f ca="1">IF(A115="","",IF('$Data1'!AQ117="W/occ",'$Data1'!AP117,"")&amp;",")</f>
        <v>,</v>
      </c>
      <c r="I115" s="190" t="str">
        <f ca="1">IF(A115="","",IF('$Data1'!AR117="",0,1-'$Data1'!AR117)&amp;",")</f>
        <v>0.75,</v>
      </c>
      <c r="J115" s="225" t="str">
        <f t="shared" ca="1" si="8"/>
        <v>0,</v>
      </c>
      <c r="K115" s="225" t="str">
        <f t="shared" ca="1" si="8"/>
        <v>0,</v>
      </c>
      <c r="L115" s="225" t="str">
        <f t="shared" ca="1" si="7"/>
        <v>Elec Equip;</v>
      </c>
      <c r="M115" s="212"/>
      <c r="N115" s="190"/>
    </row>
    <row r="116" spans="1:14" ht="15">
      <c r="A116" s="225" t="str">
        <f ca="1">IF('$Data1'!E118="","","ElectricEquipment,")</f>
        <v>ElectricEquipment,</v>
      </c>
      <c r="B116" s="225" t="str">
        <f ca="1">IF(A116="","",'$Data1'!E118&amp;" Elec Eqp,")</f>
        <v>1 Elec Eqp,</v>
      </c>
      <c r="C116" s="225" t="str">
        <f ca="1">IF(A116="","",'CSV-ZnSiz'!B116)</f>
        <v>1,</v>
      </c>
      <c r="D116" s="225" t="str">
        <f t="shared" ca="1" si="6"/>
        <v>ON ALWAYS,</v>
      </c>
      <c r="E116" s="225" t="str">
        <f ca="1">IF(A116="","",IF('$Data1'!AQ118="W/occ","Watts/Person",IF('$Data1'!AQ118="W/m2","Watts/Area",IF('$Data1'!AQ118="W","EquipmentLevel","")))&amp;",")</f>
        <v>,</v>
      </c>
      <c r="F116" s="225" t="str">
        <f ca="1">IF(A116="","",IF('$Data1'!AQ118="W",'$Data1'!AP118,"")&amp;",")</f>
        <v>,</v>
      </c>
      <c r="G116" s="225" t="str">
        <f ca="1">IF(A116="","",IF('$Data1'!AQ118="W/m2",'$Data1'!AP118,"")&amp;",")</f>
        <v>,</v>
      </c>
      <c r="H116" s="225" t="str">
        <f ca="1">IF(A116="","",IF('$Data1'!AQ118="W/occ",'$Data1'!AP118,"")&amp;",")</f>
        <v>,</v>
      </c>
      <c r="I116" s="190" t="str">
        <f ca="1">IF(A116="","",IF('$Data1'!AR118="",0,1-'$Data1'!AR118)&amp;",")</f>
        <v>0.75,</v>
      </c>
      <c r="J116" s="225" t="str">
        <f t="shared" ca="1" si="8"/>
        <v>0,</v>
      </c>
      <c r="K116" s="225" t="str">
        <f t="shared" ca="1" si="8"/>
        <v>0,</v>
      </c>
      <c r="L116" s="225" t="str">
        <f t="shared" ca="1" si="7"/>
        <v>Elec Equip;</v>
      </c>
      <c r="M116" s="212"/>
      <c r="N116" s="190"/>
    </row>
    <row r="117" spans="1:14" ht="15">
      <c r="A117" s="225" t="str">
        <f ca="1">IF('$Data1'!E119="","","ElectricEquipment,")</f>
        <v>ElectricEquipment,</v>
      </c>
      <c r="B117" s="225" t="str">
        <f ca="1">IF(A117="","",'$Data1'!E119&amp;" Elec Eqp,")</f>
        <v>1 Elec Eqp,</v>
      </c>
      <c r="C117" s="225" t="str">
        <f ca="1">IF(A117="","",'CSV-ZnSiz'!B117)</f>
        <v>1,</v>
      </c>
      <c r="D117" s="225" t="str">
        <f t="shared" ca="1" si="6"/>
        <v>ON ALWAYS,</v>
      </c>
      <c r="E117" s="225" t="str">
        <f ca="1">IF(A117="","",IF('$Data1'!AQ119="W/occ","Watts/Person",IF('$Data1'!AQ119="W/m2","Watts/Area",IF('$Data1'!AQ119="W","EquipmentLevel","")))&amp;",")</f>
        <v>,</v>
      </c>
      <c r="F117" s="225" t="str">
        <f ca="1">IF(A117="","",IF('$Data1'!AQ119="W",'$Data1'!AP119,"")&amp;",")</f>
        <v>,</v>
      </c>
      <c r="G117" s="225" t="str">
        <f ca="1">IF(A117="","",IF('$Data1'!AQ119="W/m2",'$Data1'!AP119,"")&amp;",")</f>
        <v>,</v>
      </c>
      <c r="H117" s="225" t="str">
        <f ca="1">IF(A117="","",IF('$Data1'!AQ119="W/occ",'$Data1'!AP119,"")&amp;",")</f>
        <v>,</v>
      </c>
      <c r="I117" s="190" t="str">
        <f ca="1">IF(A117="","",IF('$Data1'!AR119="",0,1-'$Data1'!AR119)&amp;",")</f>
        <v>0.75,</v>
      </c>
      <c r="J117" s="225" t="str">
        <f t="shared" ca="1" si="8"/>
        <v>0,</v>
      </c>
      <c r="K117" s="225" t="str">
        <f t="shared" ca="1" si="8"/>
        <v>0,</v>
      </c>
      <c r="L117" s="225" t="str">
        <f t="shared" ca="1" si="7"/>
        <v>Elec Equip;</v>
      </c>
      <c r="M117" s="212"/>
      <c r="N117" s="190"/>
    </row>
    <row r="118" spans="1:14" ht="15">
      <c r="A118" s="225" t="str">
        <f ca="1">IF('$Data1'!E120="","","ElectricEquipment,")</f>
        <v>ElectricEquipment,</v>
      </c>
      <c r="B118" s="225" t="str">
        <f ca="1">IF(A118="","",'$Data1'!E120&amp;" Elec Eqp,")</f>
        <v>1 Elec Eqp,</v>
      </c>
      <c r="C118" s="225" t="str">
        <f ca="1">IF(A118="","",'CSV-ZnSiz'!B118)</f>
        <v>1,</v>
      </c>
      <c r="D118" s="225" t="str">
        <f t="shared" ca="1" si="6"/>
        <v>ON ALWAYS,</v>
      </c>
      <c r="E118" s="225" t="str">
        <f ca="1">IF(A118="","",IF('$Data1'!AQ120="W/occ","Watts/Person",IF('$Data1'!AQ120="W/m2","Watts/Area",IF('$Data1'!AQ120="W","EquipmentLevel","")))&amp;",")</f>
        <v>,</v>
      </c>
      <c r="F118" s="225" t="str">
        <f ca="1">IF(A118="","",IF('$Data1'!AQ120="W",'$Data1'!AP120,"")&amp;",")</f>
        <v>,</v>
      </c>
      <c r="G118" s="225" t="str">
        <f ca="1">IF(A118="","",IF('$Data1'!AQ120="W/m2",'$Data1'!AP120,"")&amp;",")</f>
        <v>,</v>
      </c>
      <c r="H118" s="225" t="str">
        <f ca="1">IF(A118="","",IF('$Data1'!AQ120="W/occ",'$Data1'!AP120,"")&amp;",")</f>
        <v>,</v>
      </c>
      <c r="I118" s="190" t="str">
        <f ca="1">IF(A118="","",IF('$Data1'!AR120="",0,1-'$Data1'!AR120)&amp;",")</f>
        <v>0.75,</v>
      </c>
      <c r="J118" s="225" t="str">
        <f t="shared" ca="1" si="8"/>
        <v>0,</v>
      </c>
      <c r="K118" s="225" t="str">
        <f t="shared" ca="1" si="8"/>
        <v>0,</v>
      </c>
      <c r="L118" s="225" t="str">
        <f t="shared" ca="1" si="7"/>
        <v>Elec Equip;</v>
      </c>
      <c r="M118" s="212"/>
      <c r="N118" s="190"/>
    </row>
    <row r="119" spans="1:14" ht="15">
      <c r="A119" s="225" t="str">
        <f ca="1">IF('$Data1'!E121="","","ElectricEquipment,")</f>
        <v>ElectricEquipment,</v>
      </c>
      <c r="B119" s="225" t="str">
        <f ca="1">IF(A119="","",'$Data1'!E121&amp;" Elec Eqp,")</f>
        <v>1 Elec Eqp,</v>
      </c>
      <c r="C119" s="225" t="str">
        <f ca="1">IF(A119="","",'CSV-ZnSiz'!B119)</f>
        <v>1,</v>
      </c>
      <c r="D119" s="225" t="str">
        <f t="shared" ca="1" si="6"/>
        <v>ON ALWAYS,</v>
      </c>
      <c r="E119" s="225" t="str">
        <f ca="1">IF(A119="","",IF('$Data1'!AQ121="W/occ","Watts/Person",IF('$Data1'!AQ121="W/m2","Watts/Area",IF('$Data1'!AQ121="W","EquipmentLevel","")))&amp;",")</f>
        <v>,</v>
      </c>
      <c r="F119" s="225" t="str">
        <f ca="1">IF(A119="","",IF('$Data1'!AQ121="W",'$Data1'!AP121,"")&amp;",")</f>
        <v>,</v>
      </c>
      <c r="G119" s="225" t="str">
        <f ca="1">IF(A119="","",IF('$Data1'!AQ121="W/m2",'$Data1'!AP121,"")&amp;",")</f>
        <v>,</v>
      </c>
      <c r="H119" s="225" t="str">
        <f ca="1">IF(A119="","",IF('$Data1'!AQ121="W/occ",'$Data1'!AP121,"")&amp;",")</f>
        <v>,</v>
      </c>
      <c r="I119" s="190" t="str">
        <f ca="1">IF(A119="","",IF('$Data1'!AR121="",0,1-'$Data1'!AR121)&amp;",")</f>
        <v>0.75,</v>
      </c>
      <c r="J119" s="225" t="str">
        <f t="shared" ca="1" si="8"/>
        <v>0,</v>
      </c>
      <c r="K119" s="225" t="str">
        <f t="shared" ca="1" si="8"/>
        <v>0,</v>
      </c>
      <c r="L119" s="225" t="str">
        <f t="shared" ca="1" si="7"/>
        <v>Elec Equip;</v>
      </c>
      <c r="M119" s="212"/>
      <c r="N119" s="190"/>
    </row>
    <row r="120" spans="1:14" ht="15">
      <c r="A120" s="225" t="str">
        <f ca="1">IF('$Data1'!E122="","","ElectricEquipment,")</f>
        <v>ElectricEquipment,</v>
      </c>
      <c r="B120" s="225" t="str">
        <f ca="1">IF(A120="","",'$Data1'!E122&amp;" Elec Eqp,")</f>
        <v>1 Elec Eqp,</v>
      </c>
      <c r="C120" s="225" t="str">
        <f ca="1">IF(A120="","",'CSV-ZnSiz'!B120)</f>
        <v>1,</v>
      </c>
      <c r="D120" s="225" t="str">
        <f t="shared" ca="1" si="6"/>
        <v>ON ALWAYS,</v>
      </c>
      <c r="E120" s="225" t="str">
        <f ca="1">IF(A120="","",IF('$Data1'!AQ122="W/occ","Watts/Person",IF('$Data1'!AQ122="W/m2","Watts/Area",IF('$Data1'!AQ122="W","EquipmentLevel","")))&amp;",")</f>
        <v>,</v>
      </c>
      <c r="F120" s="225" t="str">
        <f ca="1">IF(A120="","",IF('$Data1'!AQ122="W",'$Data1'!AP122,"")&amp;",")</f>
        <v>,</v>
      </c>
      <c r="G120" s="225" t="str">
        <f ca="1">IF(A120="","",IF('$Data1'!AQ122="W/m2",'$Data1'!AP122,"")&amp;",")</f>
        <v>,</v>
      </c>
      <c r="H120" s="225" t="str">
        <f ca="1">IF(A120="","",IF('$Data1'!AQ122="W/occ",'$Data1'!AP122,"")&amp;",")</f>
        <v>,</v>
      </c>
      <c r="I120" s="190" t="str">
        <f ca="1">IF(A120="","",IF('$Data1'!AR122="",0,1-'$Data1'!AR122)&amp;",")</f>
        <v>0.75,</v>
      </c>
      <c r="J120" s="225" t="str">
        <f t="shared" ca="1" si="8"/>
        <v>0,</v>
      </c>
      <c r="K120" s="225" t="str">
        <f t="shared" ca="1" si="8"/>
        <v>0,</v>
      </c>
      <c r="L120" s="225" t="str">
        <f t="shared" ca="1" si="7"/>
        <v>Elec Equip;</v>
      </c>
      <c r="M120" s="212"/>
      <c r="N120" s="190"/>
    </row>
    <row r="121" spans="1:14" ht="15">
      <c r="A121" s="225" t="str">
        <f ca="1">IF('$Data1'!E123="","","ElectricEquipment,")</f>
        <v>ElectricEquipment,</v>
      </c>
      <c r="B121" s="225" t="str">
        <f ca="1">IF(A121="","",'$Data1'!E123&amp;" Elec Eqp,")</f>
        <v>1 Elec Eqp,</v>
      </c>
      <c r="C121" s="225" t="str">
        <f ca="1">IF(A121="","",'CSV-ZnSiz'!B121)</f>
        <v>1,</v>
      </c>
      <c r="D121" s="225" t="str">
        <f t="shared" ca="1" si="6"/>
        <v>ON ALWAYS,</v>
      </c>
      <c r="E121" s="225" t="str">
        <f ca="1">IF(A121="","",IF('$Data1'!AQ123="W/occ","Watts/Person",IF('$Data1'!AQ123="W/m2","Watts/Area",IF('$Data1'!AQ123="W","EquipmentLevel","")))&amp;",")</f>
        <v>,</v>
      </c>
      <c r="F121" s="225" t="str">
        <f ca="1">IF(A121="","",IF('$Data1'!AQ123="W",'$Data1'!AP123,"")&amp;",")</f>
        <v>,</v>
      </c>
      <c r="G121" s="225" t="str">
        <f ca="1">IF(A121="","",IF('$Data1'!AQ123="W/m2",'$Data1'!AP123,"")&amp;",")</f>
        <v>,</v>
      </c>
      <c r="H121" s="225" t="str">
        <f ca="1">IF(A121="","",IF('$Data1'!AQ123="W/occ",'$Data1'!AP123,"")&amp;",")</f>
        <v>,</v>
      </c>
      <c r="I121" s="190" t="str">
        <f ca="1">IF(A121="","",IF('$Data1'!AR123="",0,1-'$Data1'!AR123)&amp;",")</f>
        <v>0.75,</v>
      </c>
      <c r="J121" s="225" t="str">
        <f t="shared" ca="1" si="8"/>
        <v>0,</v>
      </c>
      <c r="K121" s="225" t="str">
        <f t="shared" ca="1" si="8"/>
        <v>0,</v>
      </c>
      <c r="L121" s="225" t="str">
        <f t="shared" ca="1" si="7"/>
        <v>Elec Equip;</v>
      </c>
      <c r="M121" s="212"/>
      <c r="N121" s="190"/>
    </row>
    <row r="122" spans="1:14" ht="15">
      <c r="A122" s="225" t="str">
        <f ca="1">IF('$Data1'!E124="","","ElectricEquipment,")</f>
        <v>ElectricEquipment,</v>
      </c>
      <c r="B122" s="225" t="str">
        <f ca="1">IF(A122="","",'$Data1'!E124&amp;" Elec Eqp,")</f>
        <v>1 Elec Eqp,</v>
      </c>
      <c r="C122" s="225" t="str">
        <f ca="1">IF(A122="","",'CSV-ZnSiz'!B122)</f>
        <v>1,</v>
      </c>
      <c r="D122" s="225" t="str">
        <f t="shared" ca="1" si="6"/>
        <v>ON ALWAYS,</v>
      </c>
      <c r="E122" s="225" t="str">
        <f ca="1">IF(A122="","",IF('$Data1'!AQ124="W/occ","Watts/Person",IF('$Data1'!AQ124="W/m2","Watts/Area",IF('$Data1'!AQ124="W","EquipmentLevel","")))&amp;",")</f>
        <v>,</v>
      </c>
      <c r="F122" s="225" t="str">
        <f ca="1">IF(A122="","",IF('$Data1'!AQ124="W",'$Data1'!AP124,"")&amp;",")</f>
        <v>,</v>
      </c>
      <c r="G122" s="225" t="str">
        <f ca="1">IF(A122="","",IF('$Data1'!AQ124="W/m2",'$Data1'!AP124,"")&amp;",")</f>
        <v>,</v>
      </c>
      <c r="H122" s="225" t="str">
        <f ca="1">IF(A122="","",IF('$Data1'!AQ124="W/occ",'$Data1'!AP124,"")&amp;",")</f>
        <v>,</v>
      </c>
      <c r="I122" s="190" t="str">
        <f ca="1">IF(A122="","",IF('$Data1'!AR124="",0,1-'$Data1'!AR124)&amp;",")</f>
        <v>0.75,</v>
      </c>
      <c r="J122" s="225" t="str">
        <f t="shared" ca="1" si="8"/>
        <v>0,</v>
      </c>
      <c r="K122" s="225" t="str">
        <f t="shared" ca="1" si="8"/>
        <v>0,</v>
      </c>
      <c r="L122" s="225" t="str">
        <f t="shared" ca="1" si="7"/>
        <v>Elec Equip;</v>
      </c>
      <c r="M122" s="212"/>
      <c r="N122" s="190"/>
    </row>
    <row r="123" spans="1:14" ht="15">
      <c r="A123" s="225" t="str">
        <f ca="1">IF('$Data1'!E125="","","ElectricEquipment,")</f>
        <v>ElectricEquipment,</v>
      </c>
      <c r="B123" s="225" t="str">
        <f ca="1">IF(A123="","",'$Data1'!E125&amp;" Elec Eqp,")</f>
        <v>1 Elec Eqp,</v>
      </c>
      <c r="C123" s="225" t="str">
        <f ca="1">IF(A123="","",'CSV-ZnSiz'!B123)</f>
        <v>1,</v>
      </c>
      <c r="D123" s="225" t="str">
        <f t="shared" ca="1" si="6"/>
        <v>ON ALWAYS,</v>
      </c>
      <c r="E123" s="225" t="str">
        <f ca="1">IF(A123="","",IF('$Data1'!AQ125="W/occ","Watts/Person",IF('$Data1'!AQ125="W/m2","Watts/Area",IF('$Data1'!AQ125="W","EquipmentLevel","")))&amp;",")</f>
        <v>,</v>
      </c>
      <c r="F123" s="225" t="str">
        <f ca="1">IF(A123="","",IF('$Data1'!AQ125="W",'$Data1'!AP125,"")&amp;",")</f>
        <v>,</v>
      </c>
      <c r="G123" s="225" t="str">
        <f ca="1">IF(A123="","",IF('$Data1'!AQ125="W/m2",'$Data1'!AP125,"")&amp;",")</f>
        <v>,</v>
      </c>
      <c r="H123" s="225" t="str">
        <f ca="1">IF(A123="","",IF('$Data1'!AQ125="W/occ",'$Data1'!AP125,"")&amp;",")</f>
        <v>,</v>
      </c>
      <c r="I123" s="190" t="str">
        <f ca="1">IF(A123="","",IF('$Data1'!AR125="",0,1-'$Data1'!AR125)&amp;",")</f>
        <v>0.75,</v>
      </c>
      <c r="J123" s="225" t="str">
        <f t="shared" ca="1" si="8"/>
        <v>0,</v>
      </c>
      <c r="K123" s="225" t="str">
        <f t="shared" ca="1" si="8"/>
        <v>0,</v>
      </c>
      <c r="L123" s="225" t="str">
        <f t="shared" ca="1" si="7"/>
        <v>Elec Equip;</v>
      </c>
      <c r="M123" s="212"/>
      <c r="N123" s="190"/>
    </row>
    <row r="124" spans="1:14" ht="15">
      <c r="A124" s="225" t="str">
        <f ca="1">IF('$Data1'!E126="","","ElectricEquipment,")</f>
        <v>ElectricEquipment,</v>
      </c>
      <c r="B124" s="225" t="str">
        <f ca="1">IF(A124="","",'$Data1'!E126&amp;" Elec Eqp,")</f>
        <v>1 Elec Eqp,</v>
      </c>
      <c r="C124" s="225" t="str">
        <f ca="1">IF(A124="","",'CSV-ZnSiz'!B124)</f>
        <v>1,</v>
      </c>
      <c r="D124" s="225" t="str">
        <f t="shared" ca="1" si="6"/>
        <v>ON ALWAYS,</v>
      </c>
      <c r="E124" s="225" t="str">
        <f ca="1">IF(A124="","",IF('$Data1'!AQ126="W/occ","Watts/Person",IF('$Data1'!AQ126="W/m2","Watts/Area",IF('$Data1'!AQ126="W","EquipmentLevel","")))&amp;",")</f>
        <v>,</v>
      </c>
      <c r="F124" s="225" t="str">
        <f ca="1">IF(A124="","",IF('$Data1'!AQ126="W",'$Data1'!AP126,"")&amp;",")</f>
        <v>,</v>
      </c>
      <c r="G124" s="225" t="str">
        <f ca="1">IF(A124="","",IF('$Data1'!AQ126="W/m2",'$Data1'!AP126,"")&amp;",")</f>
        <v>,</v>
      </c>
      <c r="H124" s="225" t="str">
        <f ca="1">IF(A124="","",IF('$Data1'!AQ126="W/occ",'$Data1'!AP126,"")&amp;",")</f>
        <v>,</v>
      </c>
      <c r="I124" s="190" t="str">
        <f ca="1">IF(A124="","",IF('$Data1'!AR126="",0,1-'$Data1'!AR126)&amp;",")</f>
        <v>0.75,</v>
      </c>
      <c r="J124" s="225" t="str">
        <f t="shared" ca="1" si="8"/>
        <v>0,</v>
      </c>
      <c r="K124" s="225" t="str">
        <f t="shared" ca="1" si="8"/>
        <v>0,</v>
      </c>
      <c r="L124" s="225" t="str">
        <f t="shared" ca="1" si="7"/>
        <v>Elec Equip;</v>
      </c>
      <c r="M124" s="212"/>
      <c r="N124" s="190"/>
    </row>
    <row r="125" spans="1:14" ht="15">
      <c r="A125" s="225" t="str">
        <f ca="1">IF('$Data1'!E127="","","ElectricEquipment,")</f>
        <v>ElectricEquipment,</v>
      </c>
      <c r="B125" s="225" t="str">
        <f ca="1">IF(A125="","",'$Data1'!E127&amp;" Elec Eqp,")</f>
        <v>1 Elec Eqp,</v>
      </c>
      <c r="C125" s="225" t="str">
        <f ca="1">IF(A125="","",'CSV-ZnSiz'!B125)</f>
        <v>1,</v>
      </c>
      <c r="D125" s="225" t="str">
        <f t="shared" ca="1" si="6"/>
        <v>ON ALWAYS,</v>
      </c>
      <c r="E125" s="225" t="str">
        <f ca="1">IF(A125="","",IF('$Data1'!AQ127="W/occ","Watts/Person",IF('$Data1'!AQ127="W/m2","Watts/Area",IF('$Data1'!AQ127="W","EquipmentLevel","")))&amp;",")</f>
        <v>,</v>
      </c>
      <c r="F125" s="225" t="str">
        <f ca="1">IF(A125="","",IF('$Data1'!AQ127="W",'$Data1'!AP127,"")&amp;",")</f>
        <v>,</v>
      </c>
      <c r="G125" s="225" t="str">
        <f ca="1">IF(A125="","",IF('$Data1'!AQ127="W/m2",'$Data1'!AP127,"")&amp;",")</f>
        <v>,</v>
      </c>
      <c r="H125" s="225" t="str">
        <f ca="1">IF(A125="","",IF('$Data1'!AQ127="W/occ",'$Data1'!AP127,"")&amp;",")</f>
        <v>,</v>
      </c>
      <c r="I125" s="190" t="str">
        <f ca="1">IF(A125="","",IF('$Data1'!AR127="",0,1-'$Data1'!AR127)&amp;",")</f>
        <v>0.75,</v>
      </c>
      <c r="J125" s="225" t="str">
        <f t="shared" ca="1" si="8"/>
        <v>0,</v>
      </c>
      <c r="K125" s="225" t="str">
        <f t="shared" ca="1" si="8"/>
        <v>0,</v>
      </c>
      <c r="L125" s="225" t="str">
        <f t="shared" ca="1" si="7"/>
        <v>Elec Equip;</v>
      </c>
      <c r="M125" s="212"/>
      <c r="N125" s="190"/>
    </row>
    <row r="126" spans="1:14" ht="15">
      <c r="A126" s="225" t="str">
        <f ca="1">IF('$Data1'!E128="","","ElectricEquipment,")</f>
        <v>ElectricEquipment,</v>
      </c>
      <c r="B126" s="225" t="str">
        <f ca="1">IF(A126="","",'$Data1'!E128&amp;" Elec Eqp,")</f>
        <v>1 Elec Eqp,</v>
      </c>
      <c r="C126" s="225" t="str">
        <f ca="1">IF(A126="","",'CSV-ZnSiz'!B126)</f>
        <v>1,</v>
      </c>
      <c r="D126" s="225" t="str">
        <f t="shared" ca="1" si="6"/>
        <v>ON ALWAYS,</v>
      </c>
      <c r="E126" s="225" t="str">
        <f ca="1">IF(A126="","",IF('$Data1'!AQ128="W/occ","Watts/Person",IF('$Data1'!AQ128="W/m2","Watts/Area",IF('$Data1'!AQ128="W","EquipmentLevel","")))&amp;",")</f>
        <v>,</v>
      </c>
      <c r="F126" s="225" t="str">
        <f ca="1">IF(A126="","",IF('$Data1'!AQ128="W",'$Data1'!AP128,"")&amp;",")</f>
        <v>,</v>
      </c>
      <c r="G126" s="225" t="str">
        <f ca="1">IF(A126="","",IF('$Data1'!AQ128="W/m2",'$Data1'!AP128,"")&amp;",")</f>
        <v>,</v>
      </c>
      <c r="H126" s="225" t="str">
        <f ca="1">IF(A126="","",IF('$Data1'!AQ128="W/occ",'$Data1'!AP128,"")&amp;",")</f>
        <v>,</v>
      </c>
      <c r="I126" s="190" t="str">
        <f ca="1">IF(A126="","",IF('$Data1'!AR128="",0,1-'$Data1'!AR128)&amp;",")</f>
        <v>0.75,</v>
      </c>
      <c r="J126" s="225" t="str">
        <f t="shared" ca="1" si="8"/>
        <v>0,</v>
      </c>
      <c r="K126" s="225" t="str">
        <f t="shared" ca="1" si="8"/>
        <v>0,</v>
      </c>
      <c r="L126" s="225" t="str">
        <f t="shared" ca="1" si="7"/>
        <v>Elec Equip;</v>
      </c>
      <c r="M126" s="212"/>
      <c r="N126" s="190"/>
    </row>
    <row r="127" spans="1:14" ht="15">
      <c r="A127" s="225" t="str">
        <f ca="1">IF('$Data1'!E129="","","ElectricEquipment,")</f>
        <v>ElectricEquipment,</v>
      </c>
      <c r="B127" s="225" t="str">
        <f ca="1">IF(A127="","",'$Data1'!E129&amp;" Elec Eqp,")</f>
        <v>1 Elec Eqp,</v>
      </c>
      <c r="C127" s="225" t="str">
        <f ca="1">IF(A127="","",'CSV-ZnSiz'!B127)</f>
        <v>1,</v>
      </c>
      <c r="D127" s="225" t="str">
        <f t="shared" ca="1" si="6"/>
        <v>ON ALWAYS,</v>
      </c>
      <c r="E127" s="225" t="str">
        <f ca="1">IF(A127="","",IF('$Data1'!AQ129="W/occ","Watts/Person",IF('$Data1'!AQ129="W/m2","Watts/Area",IF('$Data1'!AQ129="W","EquipmentLevel","")))&amp;",")</f>
        <v>,</v>
      </c>
      <c r="F127" s="225" t="str">
        <f ca="1">IF(A127="","",IF('$Data1'!AQ129="W",'$Data1'!AP129,"")&amp;",")</f>
        <v>,</v>
      </c>
      <c r="G127" s="225" t="str">
        <f ca="1">IF(A127="","",IF('$Data1'!AQ129="W/m2",'$Data1'!AP129,"")&amp;",")</f>
        <v>,</v>
      </c>
      <c r="H127" s="225" t="str">
        <f ca="1">IF(A127="","",IF('$Data1'!AQ129="W/occ",'$Data1'!AP129,"")&amp;",")</f>
        <v>,</v>
      </c>
      <c r="I127" s="190" t="str">
        <f ca="1">IF(A127="","",IF('$Data1'!AR129="",0,1-'$Data1'!AR129)&amp;",")</f>
        <v>0.75,</v>
      </c>
      <c r="J127" s="225" t="str">
        <f t="shared" ca="1" si="8"/>
        <v>0,</v>
      </c>
      <c r="K127" s="225" t="str">
        <f t="shared" ca="1" si="8"/>
        <v>0,</v>
      </c>
      <c r="L127" s="225" t="str">
        <f t="shared" ca="1" si="7"/>
        <v>Elec Equip;</v>
      </c>
      <c r="M127" s="212"/>
      <c r="N127" s="190"/>
    </row>
    <row r="128" spans="1:14" ht="15">
      <c r="A128" s="225" t="str">
        <f ca="1">IF('$Data1'!E130="","","ElectricEquipment,")</f>
        <v>ElectricEquipment,</v>
      </c>
      <c r="B128" s="225" t="str">
        <f ca="1">IF(A128="","",'$Data1'!E130&amp;" Elec Eqp,")</f>
        <v>1 Elec Eqp,</v>
      </c>
      <c r="C128" s="225" t="str">
        <f ca="1">IF(A128="","",'CSV-ZnSiz'!B128)</f>
        <v>1,</v>
      </c>
      <c r="D128" s="225" t="str">
        <f t="shared" ca="1" si="6"/>
        <v>ON ALWAYS,</v>
      </c>
      <c r="E128" s="225" t="str">
        <f ca="1">IF(A128="","",IF('$Data1'!AQ130="W/occ","Watts/Person",IF('$Data1'!AQ130="W/m2","Watts/Area",IF('$Data1'!AQ130="W","EquipmentLevel","")))&amp;",")</f>
        <v>,</v>
      </c>
      <c r="F128" s="225" t="str">
        <f ca="1">IF(A128="","",IF('$Data1'!AQ130="W",'$Data1'!AP130,"")&amp;",")</f>
        <v>,</v>
      </c>
      <c r="G128" s="225" t="str">
        <f ca="1">IF(A128="","",IF('$Data1'!AQ130="W/m2",'$Data1'!AP130,"")&amp;",")</f>
        <v>,</v>
      </c>
      <c r="H128" s="225" t="str">
        <f ca="1">IF(A128="","",IF('$Data1'!AQ130="W/occ",'$Data1'!AP130,"")&amp;",")</f>
        <v>,</v>
      </c>
      <c r="I128" s="190" t="str">
        <f ca="1">IF(A128="","",IF('$Data1'!AR130="",0,1-'$Data1'!AR130)&amp;",")</f>
        <v>0.75,</v>
      </c>
      <c r="J128" s="225" t="str">
        <f t="shared" ca="1" si="8"/>
        <v>0,</v>
      </c>
      <c r="K128" s="225" t="str">
        <f t="shared" ca="1" si="8"/>
        <v>0,</v>
      </c>
      <c r="L128" s="225" t="str">
        <f t="shared" ca="1" si="7"/>
        <v>Elec Equip;</v>
      </c>
      <c r="M128" s="212"/>
      <c r="N128" s="190"/>
    </row>
    <row r="129" spans="1:14" ht="15">
      <c r="A129" s="225" t="str">
        <f ca="1">IF('$Data1'!E131="","","ElectricEquipment,")</f>
        <v>ElectricEquipment,</v>
      </c>
      <c r="B129" s="225" t="str">
        <f ca="1">IF(A129="","",'$Data1'!E131&amp;" Elec Eqp,")</f>
        <v>1 Elec Eqp,</v>
      </c>
      <c r="C129" s="225" t="str">
        <f ca="1">IF(A129="","",'CSV-ZnSiz'!B129)</f>
        <v>1,</v>
      </c>
      <c r="D129" s="225" t="str">
        <f t="shared" ca="1" si="6"/>
        <v>ON ALWAYS,</v>
      </c>
      <c r="E129" s="225" t="str">
        <f ca="1">IF(A129="","",IF('$Data1'!AQ131="W/occ","Watts/Person",IF('$Data1'!AQ131="W/m2","Watts/Area",IF('$Data1'!AQ131="W","EquipmentLevel","")))&amp;",")</f>
        <v>,</v>
      </c>
      <c r="F129" s="225" t="str">
        <f ca="1">IF(A129="","",IF('$Data1'!AQ131="W",'$Data1'!AP131,"")&amp;",")</f>
        <v>,</v>
      </c>
      <c r="G129" s="225" t="str">
        <f ca="1">IF(A129="","",IF('$Data1'!AQ131="W/m2",'$Data1'!AP131,"")&amp;",")</f>
        <v>,</v>
      </c>
      <c r="H129" s="225" t="str">
        <f ca="1">IF(A129="","",IF('$Data1'!AQ131="W/occ",'$Data1'!AP131,"")&amp;",")</f>
        <v>,</v>
      </c>
      <c r="I129" s="190" t="str">
        <f ca="1">IF(A129="","",IF('$Data1'!AR131="",0,1-'$Data1'!AR131)&amp;",")</f>
        <v>0.75,</v>
      </c>
      <c r="J129" s="225" t="str">
        <f t="shared" ca="1" si="8"/>
        <v>0,</v>
      </c>
      <c r="K129" s="225" t="str">
        <f t="shared" ca="1" si="8"/>
        <v>0,</v>
      </c>
      <c r="L129" s="225" t="str">
        <f t="shared" ca="1" si="7"/>
        <v>Elec Equip;</v>
      </c>
      <c r="M129" s="212"/>
      <c r="N129" s="190"/>
    </row>
    <row r="130" spans="1:14" ht="15">
      <c r="A130" s="225" t="str">
        <f ca="1">IF('$Data1'!E132="","","ElectricEquipment,")</f>
        <v>ElectricEquipment,</v>
      </c>
      <c r="B130" s="225" t="str">
        <f ca="1">IF(A130="","",'$Data1'!E132&amp;" Elec Eqp,")</f>
        <v>1 Elec Eqp,</v>
      </c>
      <c r="C130" s="225" t="str">
        <f ca="1">IF(A130="","",'CSV-ZnSiz'!B130)</f>
        <v>1,</v>
      </c>
      <c r="D130" s="225" t="str">
        <f t="shared" ca="1" si="6"/>
        <v>ON ALWAYS,</v>
      </c>
      <c r="E130" s="225" t="str">
        <f ca="1">IF(A130="","",IF('$Data1'!AQ132="W/occ","Watts/Person",IF('$Data1'!AQ132="W/m2","Watts/Area",IF('$Data1'!AQ132="W","EquipmentLevel","")))&amp;",")</f>
        <v>,</v>
      </c>
      <c r="F130" s="225" t="str">
        <f ca="1">IF(A130="","",IF('$Data1'!AQ132="W",'$Data1'!AP132,"")&amp;",")</f>
        <v>,</v>
      </c>
      <c r="G130" s="225" t="str">
        <f ca="1">IF(A130="","",IF('$Data1'!AQ132="W/m2",'$Data1'!AP132,"")&amp;",")</f>
        <v>,</v>
      </c>
      <c r="H130" s="225" t="str">
        <f ca="1">IF(A130="","",IF('$Data1'!AQ132="W/occ",'$Data1'!AP132,"")&amp;",")</f>
        <v>,</v>
      </c>
      <c r="I130" s="190" t="str">
        <f ca="1">IF(A130="","",IF('$Data1'!AR132="",0,1-'$Data1'!AR132)&amp;",")</f>
        <v>0.75,</v>
      </c>
      <c r="J130" s="225" t="str">
        <f t="shared" ca="1" si="8"/>
        <v>0,</v>
      </c>
      <c r="K130" s="225" t="str">
        <f t="shared" ca="1" si="8"/>
        <v>0,</v>
      </c>
      <c r="L130" s="225" t="str">
        <f t="shared" ca="1" si="7"/>
        <v>Elec Equip;</v>
      </c>
      <c r="M130" s="212"/>
      <c r="N130" s="190"/>
    </row>
    <row r="131" spans="1:14" ht="15">
      <c r="A131" s="225" t="str">
        <f ca="1">IF('$Data1'!E133="","","ElectricEquipment,")</f>
        <v>ElectricEquipment,</v>
      </c>
      <c r="B131" s="225" t="str">
        <f ca="1">IF(A131="","",'$Data1'!E133&amp;" Elec Eqp,")</f>
        <v>1 Elec Eqp,</v>
      </c>
      <c r="C131" s="225" t="str">
        <f ca="1">IF(A131="","",'CSV-ZnSiz'!B131)</f>
        <v>1,</v>
      </c>
      <c r="D131" s="225" t="str">
        <f t="shared" ca="1" si="6"/>
        <v>ON ALWAYS,</v>
      </c>
      <c r="E131" s="225" t="str">
        <f ca="1">IF(A131="","",IF('$Data1'!AQ133="W/occ","Watts/Person",IF('$Data1'!AQ133="W/m2","Watts/Area",IF('$Data1'!AQ133="W","EquipmentLevel","")))&amp;",")</f>
        <v>,</v>
      </c>
      <c r="F131" s="225" t="str">
        <f ca="1">IF(A131="","",IF('$Data1'!AQ133="W",'$Data1'!AP133,"")&amp;",")</f>
        <v>,</v>
      </c>
      <c r="G131" s="225" t="str">
        <f ca="1">IF(A131="","",IF('$Data1'!AQ133="W/m2",'$Data1'!AP133,"")&amp;",")</f>
        <v>,</v>
      </c>
      <c r="H131" s="225" t="str">
        <f ca="1">IF(A131="","",IF('$Data1'!AQ133="W/occ",'$Data1'!AP133,"")&amp;",")</f>
        <v>,</v>
      </c>
      <c r="I131" s="190" t="str">
        <f ca="1">IF(A131="","",IF('$Data1'!AR133="",0,1-'$Data1'!AR133)&amp;",")</f>
        <v>0.75,</v>
      </c>
      <c r="J131" s="225" t="str">
        <f t="shared" ca="1" si="8"/>
        <v>0,</v>
      </c>
      <c r="K131" s="225" t="str">
        <f t="shared" ca="1" si="8"/>
        <v>0,</v>
      </c>
      <c r="L131" s="225" t="str">
        <f t="shared" ca="1" si="7"/>
        <v>Elec Equip;</v>
      </c>
      <c r="M131" s="212"/>
      <c r="N131" s="190"/>
    </row>
    <row r="132" spans="1:14" ht="15">
      <c r="A132" s="225" t="str">
        <f ca="1">IF('$Data1'!E134="","","ElectricEquipment,")</f>
        <v>ElectricEquipment,</v>
      </c>
      <c r="B132" s="225" t="str">
        <f ca="1">IF(A132="","",'$Data1'!E134&amp;" Elec Eqp,")</f>
        <v>1 Elec Eqp,</v>
      </c>
      <c r="C132" s="225" t="str">
        <f ca="1">IF(A132="","",'CSV-ZnSiz'!B132)</f>
        <v>1,</v>
      </c>
      <c r="D132" s="225" t="str">
        <f t="shared" ca="1" si="6"/>
        <v>ON ALWAYS,</v>
      </c>
      <c r="E132" s="225" t="str">
        <f ca="1">IF(A132="","",IF('$Data1'!AQ134="W/occ","Watts/Person",IF('$Data1'!AQ134="W/m2","Watts/Area",IF('$Data1'!AQ134="W","EquipmentLevel","")))&amp;",")</f>
        <v>,</v>
      </c>
      <c r="F132" s="225" t="str">
        <f ca="1">IF(A132="","",IF('$Data1'!AQ134="W",'$Data1'!AP134,"")&amp;",")</f>
        <v>,</v>
      </c>
      <c r="G132" s="225" t="str">
        <f ca="1">IF(A132="","",IF('$Data1'!AQ134="W/m2",'$Data1'!AP134,"")&amp;",")</f>
        <v>,</v>
      </c>
      <c r="H132" s="225" t="str">
        <f ca="1">IF(A132="","",IF('$Data1'!AQ134="W/occ",'$Data1'!AP134,"")&amp;",")</f>
        <v>,</v>
      </c>
      <c r="I132" s="190" t="str">
        <f ca="1">IF(A132="","",IF('$Data1'!AR134="",0,1-'$Data1'!AR134)&amp;",")</f>
        <v>0.75,</v>
      </c>
      <c r="J132" s="225" t="str">
        <f t="shared" ca="1" si="8"/>
        <v>0,</v>
      </c>
      <c r="K132" s="225" t="str">
        <f t="shared" ca="1" si="8"/>
        <v>0,</v>
      </c>
      <c r="L132" s="225" t="str">
        <f t="shared" ca="1" si="7"/>
        <v>Elec Equip;</v>
      </c>
      <c r="M132" s="212"/>
      <c r="N132" s="190"/>
    </row>
    <row r="133" spans="1:14" ht="15">
      <c r="A133" s="225" t="str">
        <f ca="1">IF('$Data1'!E135="","","ElectricEquipment,")</f>
        <v>ElectricEquipment,</v>
      </c>
      <c r="B133" s="225" t="str">
        <f ca="1">IF(A133="","",'$Data1'!E135&amp;" Elec Eqp,")</f>
        <v>1 Elec Eqp,</v>
      </c>
      <c r="C133" s="225" t="str">
        <f ca="1">IF(A133="","",'CSV-ZnSiz'!B133)</f>
        <v>1,</v>
      </c>
      <c r="D133" s="225" t="str">
        <f t="shared" ca="1" si="6"/>
        <v>ON ALWAYS,</v>
      </c>
      <c r="E133" s="225" t="str">
        <f ca="1">IF(A133="","",IF('$Data1'!AQ135="W/occ","Watts/Person",IF('$Data1'!AQ135="W/m2","Watts/Area",IF('$Data1'!AQ135="W","EquipmentLevel","")))&amp;",")</f>
        <v>,</v>
      </c>
      <c r="F133" s="225" t="str">
        <f ca="1">IF(A133="","",IF('$Data1'!AQ135="W",'$Data1'!AP135,"")&amp;",")</f>
        <v>,</v>
      </c>
      <c r="G133" s="225" t="str">
        <f ca="1">IF(A133="","",IF('$Data1'!AQ135="W/m2",'$Data1'!AP135,"")&amp;",")</f>
        <v>,</v>
      </c>
      <c r="H133" s="225" t="str">
        <f ca="1">IF(A133="","",IF('$Data1'!AQ135="W/occ",'$Data1'!AP135,"")&amp;",")</f>
        <v>,</v>
      </c>
      <c r="I133" s="190" t="str">
        <f ca="1">IF(A133="","",IF('$Data1'!AR135="",0,1-'$Data1'!AR135)&amp;",")</f>
        <v>0.75,</v>
      </c>
      <c r="J133" s="225" t="str">
        <f t="shared" ca="1" si="8"/>
        <v>0,</v>
      </c>
      <c r="K133" s="225" t="str">
        <f t="shared" ca="1" si="8"/>
        <v>0,</v>
      </c>
      <c r="L133" s="225" t="str">
        <f t="shared" ca="1" si="7"/>
        <v>Elec Equip;</v>
      </c>
      <c r="M133" s="212"/>
      <c r="N133" s="190"/>
    </row>
    <row r="134" spans="1:14" ht="15">
      <c r="A134" s="225" t="str">
        <f ca="1">IF('$Data1'!E136="","","ElectricEquipment,")</f>
        <v>ElectricEquipment,</v>
      </c>
      <c r="B134" s="225" t="str">
        <f ca="1">IF(A134="","",'$Data1'!E136&amp;" Elec Eqp,")</f>
        <v>1 Elec Eqp,</v>
      </c>
      <c r="C134" s="225" t="str">
        <f ca="1">IF(A134="","",'CSV-ZnSiz'!B134)</f>
        <v>1,</v>
      </c>
      <c r="D134" s="225" t="str">
        <f t="shared" ca="1" si="6"/>
        <v>ON ALWAYS,</v>
      </c>
      <c r="E134" s="225" t="str">
        <f ca="1">IF(A134="","",IF('$Data1'!AQ136="W/occ","Watts/Person",IF('$Data1'!AQ136="W/m2","Watts/Area",IF('$Data1'!AQ136="W","EquipmentLevel","")))&amp;",")</f>
        <v>,</v>
      </c>
      <c r="F134" s="225" t="str">
        <f ca="1">IF(A134="","",IF('$Data1'!AQ136="W",'$Data1'!AP136,"")&amp;",")</f>
        <v>,</v>
      </c>
      <c r="G134" s="225" t="str">
        <f ca="1">IF(A134="","",IF('$Data1'!AQ136="W/m2",'$Data1'!AP136,"")&amp;",")</f>
        <v>,</v>
      </c>
      <c r="H134" s="225" t="str">
        <f ca="1">IF(A134="","",IF('$Data1'!AQ136="W/occ",'$Data1'!AP136,"")&amp;",")</f>
        <v>,</v>
      </c>
      <c r="I134" s="190" t="str">
        <f ca="1">IF(A134="","",IF('$Data1'!AR136="",0,1-'$Data1'!AR136)&amp;",")</f>
        <v>0.75,</v>
      </c>
      <c r="J134" s="225" t="str">
        <f t="shared" ca="1" si="8"/>
        <v>0,</v>
      </c>
      <c r="K134" s="225" t="str">
        <f t="shared" ca="1" si="8"/>
        <v>0,</v>
      </c>
      <c r="L134" s="225" t="str">
        <f t="shared" ca="1" si="7"/>
        <v>Elec Equip;</v>
      </c>
      <c r="M134" s="212"/>
      <c r="N134" s="190"/>
    </row>
    <row r="135" spans="1:14" ht="15">
      <c r="A135" s="225" t="str">
        <f ca="1">IF('$Data1'!E137="","","ElectricEquipment,")</f>
        <v>ElectricEquipment,</v>
      </c>
      <c r="B135" s="225" t="str">
        <f ca="1">IF(A135="","",'$Data1'!E137&amp;" Elec Eqp,")</f>
        <v>1 Elec Eqp,</v>
      </c>
      <c r="C135" s="225" t="str">
        <f ca="1">IF(A135="","",'CSV-ZnSiz'!B135)</f>
        <v>1,</v>
      </c>
      <c r="D135" s="225" t="str">
        <f t="shared" ca="1" si="6"/>
        <v>ON ALWAYS,</v>
      </c>
      <c r="E135" s="225" t="str">
        <f ca="1">IF(A135="","",IF('$Data1'!AQ137="W/occ","Watts/Person",IF('$Data1'!AQ137="W/m2","Watts/Area",IF('$Data1'!AQ137="W","EquipmentLevel","")))&amp;",")</f>
        <v>,</v>
      </c>
      <c r="F135" s="225" t="str">
        <f ca="1">IF(A135="","",IF('$Data1'!AQ137="W",'$Data1'!AP137,"")&amp;",")</f>
        <v>,</v>
      </c>
      <c r="G135" s="225" t="str">
        <f ca="1">IF(A135="","",IF('$Data1'!AQ137="W/m2",'$Data1'!AP137,"")&amp;",")</f>
        <v>,</v>
      </c>
      <c r="H135" s="225" t="str">
        <f ca="1">IF(A135="","",IF('$Data1'!AQ137="W/occ",'$Data1'!AP137,"")&amp;",")</f>
        <v>,</v>
      </c>
      <c r="I135" s="190" t="str">
        <f ca="1">IF(A135="","",IF('$Data1'!AR137="",0,1-'$Data1'!AR137)&amp;",")</f>
        <v>0.75,</v>
      </c>
      <c r="J135" s="225" t="str">
        <f t="shared" ca="1" si="8"/>
        <v>0,</v>
      </c>
      <c r="K135" s="225" t="str">
        <f t="shared" ca="1" si="8"/>
        <v>0,</v>
      </c>
      <c r="L135" s="225" t="str">
        <f t="shared" ca="1" si="7"/>
        <v>Elec Equip;</v>
      </c>
      <c r="M135" s="212"/>
      <c r="N135" s="190"/>
    </row>
    <row r="136" spans="1:14" ht="15">
      <c r="A136" s="225" t="str">
        <f ca="1">IF('$Data1'!E138="","","ElectricEquipment,")</f>
        <v>ElectricEquipment,</v>
      </c>
      <c r="B136" s="225" t="str">
        <f ca="1">IF(A136="","",'$Data1'!E138&amp;" Elec Eqp,")</f>
        <v>1 Elec Eqp,</v>
      </c>
      <c r="C136" s="225" t="str">
        <f ca="1">IF(A136="","",'CSV-ZnSiz'!B136)</f>
        <v>1,</v>
      </c>
      <c r="D136" s="225" t="str">
        <f t="shared" ref="D136:D199" ca="1" si="9">IF(A136="","","ON ALWAYS,")</f>
        <v>ON ALWAYS,</v>
      </c>
      <c r="E136" s="225" t="str">
        <f ca="1">IF(A136="","",IF('$Data1'!AQ138="W/occ","Watts/Person",IF('$Data1'!AQ138="W/m2","Watts/Area",IF('$Data1'!AQ138="W","EquipmentLevel","")))&amp;",")</f>
        <v>,</v>
      </c>
      <c r="F136" s="225" t="str">
        <f ca="1">IF(A136="","",IF('$Data1'!AQ138="W",'$Data1'!AP138,"")&amp;",")</f>
        <v>,</v>
      </c>
      <c r="G136" s="225" t="str">
        <f ca="1">IF(A136="","",IF('$Data1'!AQ138="W/m2",'$Data1'!AP138,"")&amp;",")</f>
        <v>,</v>
      </c>
      <c r="H136" s="225" t="str">
        <f ca="1">IF(A136="","",IF('$Data1'!AQ138="W/occ",'$Data1'!AP138,"")&amp;",")</f>
        <v>,</v>
      </c>
      <c r="I136" s="190" t="str">
        <f ca="1">IF(A136="","",IF('$Data1'!AR138="",0,1-'$Data1'!AR138)&amp;",")</f>
        <v>0.75,</v>
      </c>
      <c r="J136" s="225" t="str">
        <f t="shared" ca="1" si="8"/>
        <v>0,</v>
      </c>
      <c r="K136" s="225" t="str">
        <f t="shared" ca="1" si="8"/>
        <v>0,</v>
      </c>
      <c r="L136" s="225" t="str">
        <f t="shared" ref="L136:L199" ca="1" si="10">IF(A136="","","Elec Equip"&amp;";")</f>
        <v>Elec Equip;</v>
      </c>
      <c r="M136" s="212"/>
      <c r="N136" s="190"/>
    </row>
    <row r="137" spans="1:14" ht="15">
      <c r="A137" s="225" t="str">
        <f ca="1">IF('$Data1'!E139="","","ElectricEquipment,")</f>
        <v>ElectricEquipment,</v>
      </c>
      <c r="B137" s="225" t="str">
        <f ca="1">IF(A137="","",'$Data1'!E139&amp;" Elec Eqp,")</f>
        <v>1 Elec Eqp,</v>
      </c>
      <c r="C137" s="225" t="str">
        <f ca="1">IF(A137="","",'CSV-ZnSiz'!B137)</f>
        <v>1,</v>
      </c>
      <c r="D137" s="225" t="str">
        <f t="shared" ca="1" si="9"/>
        <v>ON ALWAYS,</v>
      </c>
      <c r="E137" s="225" t="str">
        <f ca="1">IF(A137="","",IF('$Data1'!AQ139="W/occ","Watts/Person",IF('$Data1'!AQ139="W/m2","Watts/Area",IF('$Data1'!AQ139="W","EquipmentLevel","")))&amp;",")</f>
        <v>,</v>
      </c>
      <c r="F137" s="225" t="str">
        <f ca="1">IF(A137="","",IF('$Data1'!AQ139="W",'$Data1'!AP139,"")&amp;",")</f>
        <v>,</v>
      </c>
      <c r="G137" s="225" t="str">
        <f ca="1">IF(A137="","",IF('$Data1'!AQ139="W/m2",'$Data1'!AP139,"")&amp;",")</f>
        <v>,</v>
      </c>
      <c r="H137" s="225" t="str">
        <f ca="1">IF(A137="","",IF('$Data1'!AQ139="W/occ",'$Data1'!AP139,"")&amp;",")</f>
        <v>,</v>
      </c>
      <c r="I137" s="190" t="str">
        <f ca="1">IF(A137="","",IF('$Data1'!AR139="",0,1-'$Data1'!AR139)&amp;",")</f>
        <v>0.75,</v>
      </c>
      <c r="J137" s="225" t="str">
        <f t="shared" ca="1" si="8"/>
        <v>0,</v>
      </c>
      <c r="K137" s="225" t="str">
        <f t="shared" ca="1" si="8"/>
        <v>0,</v>
      </c>
      <c r="L137" s="225" t="str">
        <f t="shared" ca="1" si="10"/>
        <v>Elec Equip;</v>
      </c>
      <c r="M137" s="212"/>
      <c r="N137" s="190"/>
    </row>
    <row r="138" spans="1:14" ht="15">
      <c r="A138" s="225" t="str">
        <f ca="1">IF('$Data1'!E140="","","ElectricEquipment,")</f>
        <v>ElectricEquipment,</v>
      </c>
      <c r="B138" s="225" t="str">
        <f ca="1">IF(A138="","",'$Data1'!E140&amp;" Elec Eqp,")</f>
        <v>1 Elec Eqp,</v>
      </c>
      <c r="C138" s="225" t="str">
        <f ca="1">IF(A138="","",'CSV-ZnSiz'!B138)</f>
        <v>1,</v>
      </c>
      <c r="D138" s="225" t="str">
        <f t="shared" ca="1" si="9"/>
        <v>ON ALWAYS,</v>
      </c>
      <c r="E138" s="225" t="str">
        <f ca="1">IF(A138="","",IF('$Data1'!AQ140="W/occ","Watts/Person",IF('$Data1'!AQ140="W/m2","Watts/Area",IF('$Data1'!AQ140="W","EquipmentLevel","")))&amp;",")</f>
        <v>,</v>
      </c>
      <c r="F138" s="225" t="str">
        <f ca="1">IF(A138="","",IF('$Data1'!AQ140="W",'$Data1'!AP140,"")&amp;",")</f>
        <v>,</v>
      </c>
      <c r="G138" s="225" t="str">
        <f ca="1">IF(A138="","",IF('$Data1'!AQ140="W/m2",'$Data1'!AP140,"")&amp;",")</f>
        <v>,</v>
      </c>
      <c r="H138" s="225" t="str">
        <f ca="1">IF(A138="","",IF('$Data1'!AQ140="W/occ",'$Data1'!AP140,"")&amp;",")</f>
        <v>,</v>
      </c>
      <c r="I138" s="190" t="str">
        <f ca="1">IF(A138="","",IF('$Data1'!AR140="",0,1-'$Data1'!AR140)&amp;",")</f>
        <v>0.75,</v>
      </c>
      <c r="J138" s="225" t="str">
        <f t="shared" ca="1" si="8"/>
        <v>0,</v>
      </c>
      <c r="K138" s="225" t="str">
        <f t="shared" ca="1" si="8"/>
        <v>0,</v>
      </c>
      <c r="L138" s="225" t="str">
        <f t="shared" ca="1" si="10"/>
        <v>Elec Equip;</v>
      </c>
      <c r="M138" s="212"/>
      <c r="N138" s="190"/>
    </row>
    <row r="139" spans="1:14" ht="15">
      <c r="A139" s="225" t="str">
        <f ca="1">IF('$Data1'!E141="","","ElectricEquipment,")</f>
        <v>ElectricEquipment,</v>
      </c>
      <c r="B139" s="225" t="str">
        <f ca="1">IF(A139="","",'$Data1'!E141&amp;" Elec Eqp,")</f>
        <v>1 Elec Eqp,</v>
      </c>
      <c r="C139" s="225" t="str">
        <f ca="1">IF(A139="","",'CSV-ZnSiz'!B139)</f>
        <v>1,</v>
      </c>
      <c r="D139" s="225" t="str">
        <f t="shared" ca="1" si="9"/>
        <v>ON ALWAYS,</v>
      </c>
      <c r="E139" s="225" t="str">
        <f ca="1">IF(A139="","",IF('$Data1'!AQ141="W/occ","Watts/Person",IF('$Data1'!AQ141="W/m2","Watts/Area",IF('$Data1'!AQ141="W","EquipmentLevel","")))&amp;",")</f>
        <v>,</v>
      </c>
      <c r="F139" s="225" t="str">
        <f ca="1">IF(A139="","",IF('$Data1'!AQ141="W",'$Data1'!AP141,"")&amp;",")</f>
        <v>,</v>
      </c>
      <c r="G139" s="225" t="str">
        <f ca="1">IF(A139="","",IF('$Data1'!AQ141="W/m2",'$Data1'!AP141,"")&amp;",")</f>
        <v>,</v>
      </c>
      <c r="H139" s="225" t="str">
        <f ca="1">IF(A139="","",IF('$Data1'!AQ141="W/occ",'$Data1'!AP141,"")&amp;",")</f>
        <v>,</v>
      </c>
      <c r="I139" s="190" t="str">
        <f ca="1">IF(A139="","",IF('$Data1'!AR141="",0,1-'$Data1'!AR141)&amp;",")</f>
        <v>0.75,</v>
      </c>
      <c r="J139" s="225" t="str">
        <f t="shared" ca="1" si="8"/>
        <v>0,</v>
      </c>
      <c r="K139" s="225" t="str">
        <f t="shared" ca="1" si="8"/>
        <v>0,</v>
      </c>
      <c r="L139" s="225" t="str">
        <f t="shared" ca="1" si="10"/>
        <v>Elec Equip;</v>
      </c>
      <c r="M139" s="212"/>
      <c r="N139" s="190"/>
    </row>
    <row r="140" spans="1:14" ht="15">
      <c r="A140" s="225" t="str">
        <f ca="1">IF('$Data1'!E142="","","ElectricEquipment,")</f>
        <v>ElectricEquipment,</v>
      </c>
      <c r="B140" s="225" t="str">
        <f ca="1">IF(A140="","",'$Data1'!E142&amp;" Elec Eqp,")</f>
        <v>1 Elec Eqp,</v>
      </c>
      <c r="C140" s="225" t="str">
        <f ca="1">IF(A140="","",'CSV-ZnSiz'!B140)</f>
        <v>1,</v>
      </c>
      <c r="D140" s="225" t="str">
        <f t="shared" ca="1" si="9"/>
        <v>ON ALWAYS,</v>
      </c>
      <c r="E140" s="225" t="str">
        <f ca="1">IF(A140="","",IF('$Data1'!AQ142="W/occ","Watts/Person",IF('$Data1'!AQ142="W/m2","Watts/Area",IF('$Data1'!AQ142="W","EquipmentLevel","")))&amp;",")</f>
        <v>,</v>
      </c>
      <c r="F140" s="225" t="str">
        <f ca="1">IF(A140="","",IF('$Data1'!AQ142="W",'$Data1'!AP142,"")&amp;",")</f>
        <v>,</v>
      </c>
      <c r="G140" s="225" t="str">
        <f ca="1">IF(A140="","",IF('$Data1'!AQ142="W/m2",'$Data1'!AP142,"")&amp;",")</f>
        <v>,</v>
      </c>
      <c r="H140" s="225" t="str">
        <f ca="1">IF(A140="","",IF('$Data1'!AQ142="W/occ",'$Data1'!AP142,"")&amp;",")</f>
        <v>,</v>
      </c>
      <c r="I140" s="190" t="str">
        <f ca="1">IF(A140="","",IF('$Data1'!AR142="",0,1-'$Data1'!AR142)&amp;",")</f>
        <v>0.75,</v>
      </c>
      <c r="J140" s="225" t="str">
        <f t="shared" ca="1" si="8"/>
        <v>0,</v>
      </c>
      <c r="K140" s="225" t="str">
        <f t="shared" ca="1" si="8"/>
        <v>0,</v>
      </c>
      <c r="L140" s="225" t="str">
        <f t="shared" ca="1" si="10"/>
        <v>Elec Equip;</v>
      </c>
      <c r="M140" s="212"/>
      <c r="N140" s="190"/>
    </row>
    <row r="141" spans="1:14" ht="15">
      <c r="A141" s="225" t="str">
        <f ca="1">IF('$Data1'!E143="","","ElectricEquipment,")</f>
        <v>ElectricEquipment,</v>
      </c>
      <c r="B141" s="225" t="str">
        <f ca="1">IF(A141="","",'$Data1'!E143&amp;" Elec Eqp,")</f>
        <v>1 Elec Eqp,</v>
      </c>
      <c r="C141" s="225" t="str">
        <f ca="1">IF(A141="","",'CSV-ZnSiz'!B141)</f>
        <v>1,</v>
      </c>
      <c r="D141" s="225" t="str">
        <f t="shared" ca="1" si="9"/>
        <v>ON ALWAYS,</v>
      </c>
      <c r="E141" s="225" t="str">
        <f ca="1">IF(A141="","",IF('$Data1'!AQ143="W/occ","Watts/Person",IF('$Data1'!AQ143="W/m2","Watts/Area",IF('$Data1'!AQ143="W","EquipmentLevel","")))&amp;",")</f>
        <v>,</v>
      </c>
      <c r="F141" s="225" t="str">
        <f ca="1">IF(A141="","",IF('$Data1'!AQ143="W",'$Data1'!AP143,"")&amp;",")</f>
        <v>,</v>
      </c>
      <c r="G141" s="225" t="str">
        <f ca="1">IF(A141="","",IF('$Data1'!AQ143="W/m2",'$Data1'!AP143,"")&amp;",")</f>
        <v>,</v>
      </c>
      <c r="H141" s="225" t="str">
        <f ca="1">IF(A141="","",IF('$Data1'!AQ143="W/occ",'$Data1'!AP143,"")&amp;",")</f>
        <v>,</v>
      </c>
      <c r="I141" s="190" t="str">
        <f ca="1">IF(A141="","",IF('$Data1'!AR143="",0,1-'$Data1'!AR143)&amp;",")</f>
        <v>0.75,</v>
      </c>
      <c r="J141" s="225" t="str">
        <f t="shared" ca="1" si="8"/>
        <v>0,</v>
      </c>
      <c r="K141" s="225" t="str">
        <f t="shared" ca="1" si="8"/>
        <v>0,</v>
      </c>
      <c r="L141" s="225" t="str">
        <f t="shared" ca="1" si="10"/>
        <v>Elec Equip;</v>
      </c>
      <c r="M141" s="212"/>
      <c r="N141" s="190"/>
    </row>
    <row r="142" spans="1:14" ht="15">
      <c r="A142" s="225" t="str">
        <f ca="1">IF('$Data1'!E144="","","ElectricEquipment,")</f>
        <v>ElectricEquipment,</v>
      </c>
      <c r="B142" s="225" t="str">
        <f ca="1">IF(A142="","",'$Data1'!E144&amp;" Elec Eqp,")</f>
        <v>1 Elec Eqp,</v>
      </c>
      <c r="C142" s="225" t="str">
        <f ca="1">IF(A142="","",'CSV-ZnSiz'!B142)</f>
        <v>1,</v>
      </c>
      <c r="D142" s="225" t="str">
        <f t="shared" ca="1" si="9"/>
        <v>ON ALWAYS,</v>
      </c>
      <c r="E142" s="225" t="str">
        <f ca="1">IF(A142="","",IF('$Data1'!AQ144="W/occ","Watts/Person",IF('$Data1'!AQ144="W/m2","Watts/Area",IF('$Data1'!AQ144="W","EquipmentLevel","")))&amp;",")</f>
        <v>,</v>
      </c>
      <c r="F142" s="225" t="str">
        <f ca="1">IF(A142="","",IF('$Data1'!AQ144="W",'$Data1'!AP144,"")&amp;",")</f>
        <v>,</v>
      </c>
      <c r="G142" s="225" t="str">
        <f ca="1">IF(A142="","",IF('$Data1'!AQ144="W/m2",'$Data1'!AP144,"")&amp;",")</f>
        <v>,</v>
      </c>
      <c r="H142" s="225" t="str">
        <f ca="1">IF(A142="","",IF('$Data1'!AQ144="W/occ",'$Data1'!AP144,"")&amp;",")</f>
        <v>,</v>
      </c>
      <c r="I142" s="190" t="str">
        <f ca="1">IF(A142="","",IF('$Data1'!AR144="",0,1-'$Data1'!AR144)&amp;",")</f>
        <v>0.75,</v>
      </c>
      <c r="J142" s="225" t="str">
        <f t="shared" ca="1" si="8"/>
        <v>0,</v>
      </c>
      <c r="K142" s="225" t="str">
        <f t="shared" ca="1" si="8"/>
        <v>0,</v>
      </c>
      <c r="L142" s="225" t="str">
        <f t="shared" ca="1" si="10"/>
        <v>Elec Equip;</v>
      </c>
      <c r="M142" s="212"/>
      <c r="N142" s="190"/>
    </row>
    <row r="143" spans="1:14" ht="15">
      <c r="A143" s="225" t="str">
        <f ca="1">IF('$Data1'!E145="","","ElectricEquipment,")</f>
        <v>ElectricEquipment,</v>
      </c>
      <c r="B143" s="225" t="str">
        <f ca="1">IF(A143="","",'$Data1'!E145&amp;" Elec Eqp,")</f>
        <v>1 Elec Eqp,</v>
      </c>
      <c r="C143" s="225" t="str">
        <f ca="1">IF(A143="","",'CSV-ZnSiz'!B143)</f>
        <v>1,</v>
      </c>
      <c r="D143" s="225" t="str">
        <f t="shared" ca="1" si="9"/>
        <v>ON ALWAYS,</v>
      </c>
      <c r="E143" s="225" t="str">
        <f ca="1">IF(A143="","",IF('$Data1'!AQ145="W/occ","Watts/Person",IF('$Data1'!AQ145="W/m2","Watts/Area",IF('$Data1'!AQ145="W","EquipmentLevel","")))&amp;",")</f>
        <v>,</v>
      </c>
      <c r="F143" s="225" t="str">
        <f ca="1">IF(A143="","",IF('$Data1'!AQ145="W",'$Data1'!AP145,"")&amp;",")</f>
        <v>,</v>
      </c>
      <c r="G143" s="225" t="str">
        <f ca="1">IF(A143="","",IF('$Data1'!AQ145="W/m2",'$Data1'!AP145,"")&amp;",")</f>
        <v>,</v>
      </c>
      <c r="H143" s="225" t="str">
        <f ca="1">IF(A143="","",IF('$Data1'!AQ145="W/occ",'$Data1'!AP145,"")&amp;",")</f>
        <v>,</v>
      </c>
      <c r="I143" s="190" t="str">
        <f ca="1">IF(A143="","",IF('$Data1'!AR145="",0,1-'$Data1'!AR145)&amp;",")</f>
        <v>0.75,</v>
      </c>
      <c r="J143" s="225" t="str">
        <f t="shared" ca="1" si="8"/>
        <v>0,</v>
      </c>
      <c r="K143" s="225" t="str">
        <f t="shared" ca="1" si="8"/>
        <v>0,</v>
      </c>
      <c r="L143" s="225" t="str">
        <f t="shared" ca="1" si="10"/>
        <v>Elec Equip;</v>
      </c>
      <c r="M143" s="212"/>
      <c r="N143" s="190"/>
    </row>
    <row r="144" spans="1:14" ht="15">
      <c r="A144" s="225" t="str">
        <f ca="1">IF('$Data1'!E146="","","ElectricEquipment,")</f>
        <v>ElectricEquipment,</v>
      </c>
      <c r="B144" s="225" t="str">
        <f ca="1">IF(A144="","",'$Data1'!E146&amp;" Elec Eqp,")</f>
        <v>1 Elec Eqp,</v>
      </c>
      <c r="C144" s="225" t="str">
        <f ca="1">IF(A144="","",'CSV-ZnSiz'!B144)</f>
        <v>1,</v>
      </c>
      <c r="D144" s="225" t="str">
        <f t="shared" ca="1" si="9"/>
        <v>ON ALWAYS,</v>
      </c>
      <c r="E144" s="225" t="str">
        <f ca="1">IF(A144="","",IF('$Data1'!AQ146="W/occ","Watts/Person",IF('$Data1'!AQ146="W/m2","Watts/Area",IF('$Data1'!AQ146="W","EquipmentLevel","")))&amp;",")</f>
        <v>,</v>
      </c>
      <c r="F144" s="225" t="str">
        <f ca="1">IF(A144="","",IF('$Data1'!AQ146="W",'$Data1'!AP146,"")&amp;",")</f>
        <v>,</v>
      </c>
      <c r="G144" s="225" t="str">
        <f ca="1">IF(A144="","",IF('$Data1'!AQ146="W/m2",'$Data1'!AP146,"")&amp;",")</f>
        <v>,</v>
      </c>
      <c r="H144" s="225" t="str">
        <f ca="1">IF(A144="","",IF('$Data1'!AQ146="W/occ",'$Data1'!AP146,"")&amp;",")</f>
        <v>,</v>
      </c>
      <c r="I144" s="190" t="str">
        <f ca="1">IF(A144="","",IF('$Data1'!AR146="",0,1-'$Data1'!AR146)&amp;",")</f>
        <v>0.75,</v>
      </c>
      <c r="J144" s="225" t="str">
        <f t="shared" ca="1" si="8"/>
        <v>0,</v>
      </c>
      <c r="K144" s="225" t="str">
        <f t="shared" ca="1" si="8"/>
        <v>0,</v>
      </c>
      <c r="L144" s="225" t="str">
        <f t="shared" ca="1" si="10"/>
        <v>Elec Equip;</v>
      </c>
      <c r="M144" s="212"/>
      <c r="N144" s="190"/>
    </row>
    <row r="145" spans="1:14" ht="15">
      <c r="A145" s="225" t="str">
        <f ca="1">IF('$Data1'!E147="","","ElectricEquipment,")</f>
        <v>ElectricEquipment,</v>
      </c>
      <c r="B145" s="225" t="str">
        <f ca="1">IF(A145="","",'$Data1'!E147&amp;" Elec Eqp,")</f>
        <v>1 Elec Eqp,</v>
      </c>
      <c r="C145" s="225" t="str">
        <f ca="1">IF(A145="","",'CSV-ZnSiz'!B145)</f>
        <v>1,</v>
      </c>
      <c r="D145" s="225" t="str">
        <f t="shared" ca="1" si="9"/>
        <v>ON ALWAYS,</v>
      </c>
      <c r="E145" s="225" t="str">
        <f ca="1">IF(A145="","",IF('$Data1'!AQ147="W/occ","Watts/Person",IF('$Data1'!AQ147="W/m2","Watts/Area",IF('$Data1'!AQ147="W","EquipmentLevel","")))&amp;",")</f>
        <v>,</v>
      </c>
      <c r="F145" s="225" t="str">
        <f ca="1">IF(A145="","",IF('$Data1'!AQ147="W",'$Data1'!AP147,"")&amp;",")</f>
        <v>,</v>
      </c>
      <c r="G145" s="225" t="str">
        <f ca="1">IF(A145="","",IF('$Data1'!AQ147="W/m2",'$Data1'!AP147,"")&amp;",")</f>
        <v>,</v>
      </c>
      <c r="H145" s="225" t="str">
        <f ca="1">IF(A145="","",IF('$Data1'!AQ147="W/occ",'$Data1'!AP147,"")&amp;",")</f>
        <v>,</v>
      </c>
      <c r="I145" s="190" t="str">
        <f ca="1">IF(A145="","",IF('$Data1'!AR147="",0,1-'$Data1'!AR147)&amp;",")</f>
        <v>0.75,</v>
      </c>
      <c r="J145" s="225" t="str">
        <f t="shared" ca="1" si="8"/>
        <v>0,</v>
      </c>
      <c r="K145" s="225" t="str">
        <f t="shared" ca="1" si="8"/>
        <v>0,</v>
      </c>
      <c r="L145" s="225" t="str">
        <f t="shared" ca="1" si="10"/>
        <v>Elec Equip;</v>
      </c>
      <c r="M145" s="212"/>
      <c r="N145" s="190"/>
    </row>
    <row r="146" spans="1:14" ht="15">
      <c r="A146" s="225" t="str">
        <f ca="1">IF('$Data1'!E148="","","ElectricEquipment,")</f>
        <v>ElectricEquipment,</v>
      </c>
      <c r="B146" s="225" t="str">
        <f ca="1">IF(A146="","",'$Data1'!E148&amp;" Elec Eqp,")</f>
        <v>1 Elec Eqp,</v>
      </c>
      <c r="C146" s="225" t="str">
        <f ca="1">IF(A146="","",'CSV-ZnSiz'!B146)</f>
        <v>1,</v>
      </c>
      <c r="D146" s="225" t="str">
        <f t="shared" ca="1" si="9"/>
        <v>ON ALWAYS,</v>
      </c>
      <c r="E146" s="225" t="str">
        <f ca="1">IF(A146="","",IF('$Data1'!AQ148="W/occ","Watts/Person",IF('$Data1'!AQ148="W/m2","Watts/Area",IF('$Data1'!AQ148="W","EquipmentLevel","")))&amp;",")</f>
        <v>,</v>
      </c>
      <c r="F146" s="225" t="str">
        <f ca="1">IF(A146="","",IF('$Data1'!AQ148="W",'$Data1'!AP148,"")&amp;",")</f>
        <v>,</v>
      </c>
      <c r="G146" s="225" t="str">
        <f ca="1">IF(A146="","",IF('$Data1'!AQ148="W/m2",'$Data1'!AP148,"")&amp;",")</f>
        <v>,</v>
      </c>
      <c r="H146" s="225" t="str">
        <f ca="1">IF(A146="","",IF('$Data1'!AQ148="W/occ",'$Data1'!AP148,"")&amp;",")</f>
        <v>,</v>
      </c>
      <c r="I146" s="190" t="str">
        <f ca="1">IF(A146="","",IF('$Data1'!AR148="",0,1-'$Data1'!AR148)&amp;",")</f>
        <v>0.75,</v>
      </c>
      <c r="J146" s="225" t="str">
        <f t="shared" ca="1" si="8"/>
        <v>0,</v>
      </c>
      <c r="K146" s="225" t="str">
        <f t="shared" ca="1" si="8"/>
        <v>0,</v>
      </c>
      <c r="L146" s="225" t="str">
        <f t="shared" ca="1" si="10"/>
        <v>Elec Equip;</v>
      </c>
      <c r="M146" s="212"/>
      <c r="N146" s="190"/>
    </row>
    <row r="147" spans="1:14" ht="15">
      <c r="A147" s="225" t="str">
        <f ca="1">IF('$Data1'!E149="","","ElectricEquipment,")</f>
        <v>ElectricEquipment,</v>
      </c>
      <c r="B147" s="225" t="str">
        <f ca="1">IF(A147="","",'$Data1'!E149&amp;" Elec Eqp,")</f>
        <v>1 Elec Eqp,</v>
      </c>
      <c r="C147" s="225" t="str">
        <f ca="1">IF(A147="","",'CSV-ZnSiz'!B147)</f>
        <v>1,</v>
      </c>
      <c r="D147" s="225" t="str">
        <f t="shared" ca="1" si="9"/>
        <v>ON ALWAYS,</v>
      </c>
      <c r="E147" s="225" t="str">
        <f ca="1">IF(A147="","",IF('$Data1'!AQ149="W/occ","Watts/Person",IF('$Data1'!AQ149="W/m2","Watts/Area",IF('$Data1'!AQ149="W","EquipmentLevel","")))&amp;",")</f>
        <v>,</v>
      </c>
      <c r="F147" s="225" t="str">
        <f ca="1">IF(A147="","",IF('$Data1'!AQ149="W",'$Data1'!AP149,"")&amp;",")</f>
        <v>,</v>
      </c>
      <c r="G147" s="225" t="str">
        <f ca="1">IF(A147="","",IF('$Data1'!AQ149="W/m2",'$Data1'!AP149,"")&amp;",")</f>
        <v>,</v>
      </c>
      <c r="H147" s="225" t="str">
        <f ca="1">IF(A147="","",IF('$Data1'!AQ149="W/occ",'$Data1'!AP149,"")&amp;",")</f>
        <v>,</v>
      </c>
      <c r="I147" s="190" t="str">
        <f ca="1">IF(A147="","",IF('$Data1'!AR149="",0,1-'$Data1'!AR149)&amp;",")</f>
        <v>0.75,</v>
      </c>
      <c r="J147" s="225" t="str">
        <f t="shared" ca="1" si="8"/>
        <v>0,</v>
      </c>
      <c r="K147" s="225" t="str">
        <f t="shared" ca="1" si="8"/>
        <v>0,</v>
      </c>
      <c r="L147" s="225" t="str">
        <f t="shared" ca="1" si="10"/>
        <v>Elec Equip;</v>
      </c>
      <c r="M147" s="212"/>
      <c r="N147" s="190"/>
    </row>
    <row r="148" spans="1:14" ht="15">
      <c r="A148" s="225" t="str">
        <f ca="1">IF('$Data1'!E150="","","ElectricEquipment,")</f>
        <v>ElectricEquipment,</v>
      </c>
      <c r="B148" s="225" t="str">
        <f ca="1">IF(A148="","",'$Data1'!E150&amp;" Elec Eqp,")</f>
        <v>1 Elec Eqp,</v>
      </c>
      <c r="C148" s="225" t="str">
        <f ca="1">IF(A148="","",'CSV-ZnSiz'!B148)</f>
        <v>1,</v>
      </c>
      <c r="D148" s="225" t="str">
        <f t="shared" ca="1" si="9"/>
        <v>ON ALWAYS,</v>
      </c>
      <c r="E148" s="225" t="str">
        <f ca="1">IF(A148="","",IF('$Data1'!AQ150="W/occ","Watts/Person",IF('$Data1'!AQ150="W/m2","Watts/Area",IF('$Data1'!AQ150="W","EquipmentLevel","")))&amp;",")</f>
        <v>,</v>
      </c>
      <c r="F148" s="225" t="str">
        <f ca="1">IF(A148="","",IF('$Data1'!AQ150="W",'$Data1'!AP150,"")&amp;",")</f>
        <v>,</v>
      </c>
      <c r="G148" s="225" t="str">
        <f ca="1">IF(A148="","",IF('$Data1'!AQ150="W/m2",'$Data1'!AP150,"")&amp;",")</f>
        <v>,</v>
      </c>
      <c r="H148" s="225" t="str">
        <f ca="1">IF(A148="","",IF('$Data1'!AQ150="W/occ",'$Data1'!AP150,"")&amp;",")</f>
        <v>,</v>
      </c>
      <c r="I148" s="190" t="str">
        <f ca="1">IF(A148="","",IF('$Data1'!AR150="",0,1-'$Data1'!AR150)&amp;",")</f>
        <v>0.75,</v>
      </c>
      <c r="J148" s="225" t="str">
        <f t="shared" ca="1" si="8"/>
        <v>0,</v>
      </c>
      <c r="K148" s="225" t="str">
        <f t="shared" ca="1" si="8"/>
        <v>0,</v>
      </c>
      <c r="L148" s="225" t="str">
        <f t="shared" ca="1" si="10"/>
        <v>Elec Equip;</v>
      </c>
      <c r="M148" s="212"/>
      <c r="N148" s="190"/>
    </row>
    <row r="149" spans="1:14" ht="15">
      <c r="A149" s="225" t="str">
        <f ca="1">IF('$Data1'!E151="","","ElectricEquipment,")</f>
        <v>ElectricEquipment,</v>
      </c>
      <c r="B149" s="225" t="str">
        <f ca="1">IF(A149="","",'$Data1'!E151&amp;" Elec Eqp,")</f>
        <v>1 Elec Eqp,</v>
      </c>
      <c r="C149" s="225" t="str">
        <f ca="1">IF(A149="","",'CSV-ZnSiz'!B149)</f>
        <v>1,</v>
      </c>
      <c r="D149" s="225" t="str">
        <f t="shared" ca="1" si="9"/>
        <v>ON ALWAYS,</v>
      </c>
      <c r="E149" s="225" t="str">
        <f ca="1">IF(A149="","",IF('$Data1'!AQ151="W/occ","Watts/Person",IF('$Data1'!AQ151="W/m2","Watts/Area",IF('$Data1'!AQ151="W","EquipmentLevel","")))&amp;",")</f>
        <v>,</v>
      </c>
      <c r="F149" s="225" t="str">
        <f ca="1">IF(A149="","",IF('$Data1'!AQ151="W",'$Data1'!AP151,"")&amp;",")</f>
        <v>,</v>
      </c>
      <c r="G149" s="225" t="str">
        <f ca="1">IF(A149="","",IF('$Data1'!AQ151="W/m2",'$Data1'!AP151,"")&amp;",")</f>
        <v>,</v>
      </c>
      <c r="H149" s="225" t="str">
        <f ca="1">IF(A149="","",IF('$Data1'!AQ151="W/occ",'$Data1'!AP151,"")&amp;",")</f>
        <v>,</v>
      </c>
      <c r="I149" s="190" t="str">
        <f ca="1">IF(A149="","",IF('$Data1'!AR151="",0,1-'$Data1'!AR151)&amp;",")</f>
        <v>0.75,</v>
      </c>
      <c r="J149" s="225" t="str">
        <f t="shared" ca="1" si="8"/>
        <v>0,</v>
      </c>
      <c r="K149" s="225" t="str">
        <f t="shared" ca="1" si="8"/>
        <v>0,</v>
      </c>
      <c r="L149" s="225" t="str">
        <f t="shared" ca="1" si="10"/>
        <v>Elec Equip;</v>
      </c>
      <c r="M149" s="212"/>
      <c r="N149" s="190"/>
    </row>
    <row r="150" spans="1:14" ht="15">
      <c r="A150" s="225" t="str">
        <f ca="1">IF('$Data1'!E152="","","ElectricEquipment,")</f>
        <v>ElectricEquipment,</v>
      </c>
      <c r="B150" s="225" t="str">
        <f ca="1">IF(A150="","",'$Data1'!E152&amp;" Elec Eqp,")</f>
        <v>1 Elec Eqp,</v>
      </c>
      <c r="C150" s="225" t="str">
        <f ca="1">IF(A150="","",'CSV-ZnSiz'!B150)</f>
        <v>1,</v>
      </c>
      <c r="D150" s="225" t="str">
        <f t="shared" ca="1" si="9"/>
        <v>ON ALWAYS,</v>
      </c>
      <c r="E150" s="225" t="str">
        <f ca="1">IF(A150="","",IF('$Data1'!AQ152="W/occ","Watts/Person",IF('$Data1'!AQ152="W/m2","Watts/Area",IF('$Data1'!AQ152="W","EquipmentLevel","")))&amp;",")</f>
        <v>,</v>
      </c>
      <c r="F150" s="225" t="str">
        <f ca="1">IF(A150="","",IF('$Data1'!AQ152="W",'$Data1'!AP152,"")&amp;",")</f>
        <v>,</v>
      </c>
      <c r="G150" s="225" t="str">
        <f ca="1">IF(A150="","",IF('$Data1'!AQ152="W/m2",'$Data1'!AP152,"")&amp;",")</f>
        <v>,</v>
      </c>
      <c r="H150" s="225" t="str">
        <f ca="1">IF(A150="","",IF('$Data1'!AQ152="W/occ",'$Data1'!AP152,"")&amp;",")</f>
        <v>,</v>
      </c>
      <c r="I150" s="190" t="str">
        <f ca="1">IF(A150="","",IF('$Data1'!AR152="",0,1-'$Data1'!AR152)&amp;",")</f>
        <v>0.75,</v>
      </c>
      <c r="J150" s="225" t="str">
        <f t="shared" ca="1" si="8"/>
        <v>0,</v>
      </c>
      <c r="K150" s="225" t="str">
        <f t="shared" ca="1" si="8"/>
        <v>0,</v>
      </c>
      <c r="L150" s="225" t="str">
        <f t="shared" ca="1" si="10"/>
        <v>Elec Equip;</v>
      </c>
      <c r="M150" s="212"/>
      <c r="N150" s="190"/>
    </row>
    <row r="151" spans="1:14" ht="15">
      <c r="A151" s="225" t="str">
        <f ca="1">IF('$Data1'!E153="","","ElectricEquipment,")</f>
        <v>ElectricEquipment,</v>
      </c>
      <c r="B151" s="225" t="str">
        <f ca="1">IF(A151="","",'$Data1'!E153&amp;" Elec Eqp,")</f>
        <v>1 Elec Eqp,</v>
      </c>
      <c r="C151" s="225" t="str">
        <f ca="1">IF(A151="","",'CSV-ZnSiz'!B151)</f>
        <v>1,</v>
      </c>
      <c r="D151" s="225" t="str">
        <f t="shared" ca="1" si="9"/>
        <v>ON ALWAYS,</v>
      </c>
      <c r="E151" s="225" t="str">
        <f ca="1">IF(A151="","",IF('$Data1'!AQ153="W/occ","Watts/Person",IF('$Data1'!AQ153="W/m2","Watts/Area",IF('$Data1'!AQ153="W","EquipmentLevel","")))&amp;",")</f>
        <v>,</v>
      </c>
      <c r="F151" s="225" t="str">
        <f ca="1">IF(A151="","",IF('$Data1'!AQ153="W",'$Data1'!AP153,"")&amp;",")</f>
        <v>,</v>
      </c>
      <c r="G151" s="225" t="str">
        <f ca="1">IF(A151="","",IF('$Data1'!AQ153="W/m2",'$Data1'!AP153,"")&amp;",")</f>
        <v>,</v>
      </c>
      <c r="H151" s="225" t="str">
        <f ca="1">IF(A151="","",IF('$Data1'!AQ153="W/occ",'$Data1'!AP153,"")&amp;",")</f>
        <v>,</v>
      </c>
      <c r="I151" s="190" t="str">
        <f ca="1">IF(A151="","",IF('$Data1'!AR153="",0,1-'$Data1'!AR153)&amp;",")</f>
        <v>0.75,</v>
      </c>
      <c r="J151" s="225" t="str">
        <f t="shared" ca="1" si="8"/>
        <v>0,</v>
      </c>
      <c r="K151" s="225" t="str">
        <f t="shared" ca="1" si="8"/>
        <v>0,</v>
      </c>
      <c r="L151" s="225" t="str">
        <f t="shared" ca="1" si="10"/>
        <v>Elec Equip;</v>
      </c>
      <c r="M151" s="212"/>
      <c r="N151" s="190"/>
    </row>
    <row r="152" spans="1:14" ht="15">
      <c r="A152" s="225" t="str">
        <f ca="1">IF('$Data1'!E154="","","ElectricEquipment,")</f>
        <v>ElectricEquipment,</v>
      </c>
      <c r="B152" s="225" t="str">
        <f ca="1">IF(A152="","",'$Data1'!E154&amp;" Elec Eqp,")</f>
        <v>1 Elec Eqp,</v>
      </c>
      <c r="C152" s="225" t="str">
        <f ca="1">IF(A152="","",'CSV-ZnSiz'!B152)</f>
        <v>1,</v>
      </c>
      <c r="D152" s="225" t="str">
        <f t="shared" ca="1" si="9"/>
        <v>ON ALWAYS,</v>
      </c>
      <c r="E152" s="225" t="str">
        <f ca="1">IF(A152="","",IF('$Data1'!AQ154="W/occ","Watts/Person",IF('$Data1'!AQ154="W/m2","Watts/Area",IF('$Data1'!AQ154="W","EquipmentLevel","")))&amp;",")</f>
        <v>,</v>
      </c>
      <c r="F152" s="225" t="str">
        <f ca="1">IF(A152="","",IF('$Data1'!AQ154="W",'$Data1'!AP154,"")&amp;",")</f>
        <v>,</v>
      </c>
      <c r="G152" s="225" t="str">
        <f ca="1">IF(A152="","",IF('$Data1'!AQ154="W/m2",'$Data1'!AP154,"")&amp;",")</f>
        <v>,</v>
      </c>
      <c r="H152" s="225" t="str">
        <f ca="1">IF(A152="","",IF('$Data1'!AQ154="W/occ",'$Data1'!AP154,"")&amp;",")</f>
        <v>,</v>
      </c>
      <c r="I152" s="190" t="str">
        <f ca="1">IF(A152="","",IF('$Data1'!AR154="",0,1-'$Data1'!AR154)&amp;",")</f>
        <v>0.75,</v>
      </c>
      <c r="J152" s="225" t="str">
        <f t="shared" ca="1" si="8"/>
        <v>0,</v>
      </c>
      <c r="K152" s="225" t="str">
        <f t="shared" ca="1" si="8"/>
        <v>0,</v>
      </c>
      <c r="L152" s="225" t="str">
        <f t="shared" ca="1" si="10"/>
        <v>Elec Equip;</v>
      </c>
      <c r="M152" s="212"/>
      <c r="N152" s="190"/>
    </row>
    <row r="153" spans="1:14" ht="15">
      <c r="A153" s="225" t="str">
        <f ca="1">IF('$Data1'!E155="","","ElectricEquipment,")</f>
        <v>ElectricEquipment,</v>
      </c>
      <c r="B153" s="225" t="str">
        <f ca="1">IF(A153="","",'$Data1'!E155&amp;" Elec Eqp,")</f>
        <v>1 Elec Eqp,</v>
      </c>
      <c r="C153" s="225" t="str">
        <f ca="1">IF(A153="","",'CSV-ZnSiz'!B153)</f>
        <v>1,</v>
      </c>
      <c r="D153" s="225" t="str">
        <f t="shared" ca="1" si="9"/>
        <v>ON ALWAYS,</v>
      </c>
      <c r="E153" s="225" t="str">
        <f ca="1">IF(A153="","",IF('$Data1'!AQ155="W/occ","Watts/Person",IF('$Data1'!AQ155="W/m2","Watts/Area",IF('$Data1'!AQ155="W","EquipmentLevel","")))&amp;",")</f>
        <v>,</v>
      </c>
      <c r="F153" s="225" t="str">
        <f ca="1">IF(A153="","",IF('$Data1'!AQ155="W",'$Data1'!AP155,"")&amp;",")</f>
        <v>,</v>
      </c>
      <c r="G153" s="225" t="str">
        <f ca="1">IF(A153="","",IF('$Data1'!AQ155="W/m2",'$Data1'!AP155,"")&amp;",")</f>
        <v>,</v>
      </c>
      <c r="H153" s="225" t="str">
        <f ca="1">IF(A153="","",IF('$Data1'!AQ155="W/occ",'$Data1'!AP155,"")&amp;",")</f>
        <v>,</v>
      </c>
      <c r="I153" s="190" t="str">
        <f ca="1">IF(A153="","",IF('$Data1'!AR155="",0,1-'$Data1'!AR155)&amp;",")</f>
        <v>0.75,</v>
      </c>
      <c r="J153" s="225" t="str">
        <f t="shared" ca="1" si="8"/>
        <v>0,</v>
      </c>
      <c r="K153" s="225" t="str">
        <f t="shared" ca="1" si="8"/>
        <v>0,</v>
      </c>
      <c r="L153" s="225" t="str">
        <f t="shared" ca="1" si="10"/>
        <v>Elec Equip;</v>
      </c>
      <c r="M153" s="212"/>
      <c r="N153" s="190"/>
    </row>
    <row r="154" spans="1:14" ht="15">
      <c r="A154" s="225" t="str">
        <f ca="1">IF('$Data1'!E156="","","ElectricEquipment,")</f>
        <v>ElectricEquipment,</v>
      </c>
      <c r="B154" s="225" t="str">
        <f ca="1">IF(A154="","",'$Data1'!E156&amp;" Elec Eqp,")</f>
        <v>1 Elec Eqp,</v>
      </c>
      <c r="C154" s="225" t="str">
        <f ca="1">IF(A154="","",'CSV-ZnSiz'!B154)</f>
        <v>1,</v>
      </c>
      <c r="D154" s="225" t="str">
        <f t="shared" ca="1" si="9"/>
        <v>ON ALWAYS,</v>
      </c>
      <c r="E154" s="225" t="str">
        <f ca="1">IF(A154="","",IF('$Data1'!AQ156="W/occ","Watts/Person",IF('$Data1'!AQ156="W/m2","Watts/Area",IF('$Data1'!AQ156="W","EquipmentLevel","")))&amp;",")</f>
        <v>,</v>
      </c>
      <c r="F154" s="225" t="str">
        <f ca="1">IF(A154="","",IF('$Data1'!AQ156="W",'$Data1'!AP156,"")&amp;",")</f>
        <v>,</v>
      </c>
      <c r="G154" s="225" t="str">
        <f ca="1">IF(A154="","",IF('$Data1'!AQ156="W/m2",'$Data1'!AP156,"")&amp;",")</f>
        <v>,</v>
      </c>
      <c r="H154" s="225" t="str">
        <f ca="1">IF(A154="","",IF('$Data1'!AQ156="W/occ",'$Data1'!AP156,"")&amp;",")</f>
        <v>,</v>
      </c>
      <c r="I154" s="190" t="str">
        <f ca="1">IF(A154="","",IF('$Data1'!AR156="",0,1-'$Data1'!AR156)&amp;",")</f>
        <v>0.75,</v>
      </c>
      <c r="J154" s="225" t="str">
        <f t="shared" ca="1" si="8"/>
        <v>0,</v>
      </c>
      <c r="K154" s="225" t="str">
        <f t="shared" ca="1" si="8"/>
        <v>0,</v>
      </c>
      <c r="L154" s="225" t="str">
        <f t="shared" ca="1" si="10"/>
        <v>Elec Equip;</v>
      </c>
      <c r="M154" s="212"/>
      <c r="N154" s="190"/>
    </row>
    <row r="155" spans="1:14" ht="15">
      <c r="A155" s="225" t="str">
        <f ca="1">IF('$Data1'!E157="","","ElectricEquipment,")</f>
        <v>ElectricEquipment,</v>
      </c>
      <c r="B155" s="225" t="str">
        <f ca="1">IF(A155="","",'$Data1'!E157&amp;" Elec Eqp,")</f>
        <v>1 Elec Eqp,</v>
      </c>
      <c r="C155" s="225" t="str">
        <f ca="1">IF(A155="","",'CSV-ZnSiz'!B155)</f>
        <v>1,</v>
      </c>
      <c r="D155" s="225" t="str">
        <f t="shared" ca="1" si="9"/>
        <v>ON ALWAYS,</v>
      </c>
      <c r="E155" s="225" t="str">
        <f ca="1">IF(A155="","",IF('$Data1'!AQ157="W/occ","Watts/Person",IF('$Data1'!AQ157="W/m2","Watts/Area",IF('$Data1'!AQ157="W","EquipmentLevel","")))&amp;",")</f>
        <v>,</v>
      </c>
      <c r="F155" s="225" t="str">
        <f ca="1">IF(A155="","",IF('$Data1'!AQ157="W",'$Data1'!AP157,"")&amp;",")</f>
        <v>,</v>
      </c>
      <c r="G155" s="225" t="str">
        <f ca="1">IF(A155="","",IF('$Data1'!AQ157="W/m2",'$Data1'!AP157,"")&amp;",")</f>
        <v>,</v>
      </c>
      <c r="H155" s="225" t="str">
        <f ca="1">IF(A155="","",IF('$Data1'!AQ157="W/occ",'$Data1'!AP157,"")&amp;",")</f>
        <v>,</v>
      </c>
      <c r="I155" s="190" t="str">
        <f ca="1">IF(A155="","",IF('$Data1'!AR157="",0,1-'$Data1'!AR157)&amp;",")</f>
        <v>0.75,</v>
      </c>
      <c r="J155" s="225" t="str">
        <f t="shared" ref="J155:K206" ca="1" si="11">IF($A155="","","0,")</f>
        <v>0,</v>
      </c>
      <c r="K155" s="225" t="str">
        <f t="shared" ca="1" si="11"/>
        <v>0,</v>
      </c>
      <c r="L155" s="225" t="str">
        <f t="shared" ca="1" si="10"/>
        <v>Elec Equip;</v>
      </c>
      <c r="M155" s="212"/>
      <c r="N155" s="190"/>
    </row>
    <row r="156" spans="1:14" ht="15">
      <c r="A156" s="225" t="str">
        <f ca="1">IF('$Data1'!E158="","","ElectricEquipment,")</f>
        <v>ElectricEquipment,</v>
      </c>
      <c r="B156" s="225" t="str">
        <f ca="1">IF(A156="","",'$Data1'!E158&amp;" Elec Eqp,")</f>
        <v>1 Elec Eqp,</v>
      </c>
      <c r="C156" s="225" t="str">
        <f ca="1">IF(A156="","",'CSV-ZnSiz'!B156)</f>
        <v>1,</v>
      </c>
      <c r="D156" s="225" t="str">
        <f t="shared" ca="1" si="9"/>
        <v>ON ALWAYS,</v>
      </c>
      <c r="E156" s="225" t="str">
        <f ca="1">IF(A156="","",IF('$Data1'!AQ158="W/occ","Watts/Person",IF('$Data1'!AQ158="W/m2","Watts/Area",IF('$Data1'!AQ158="W","EquipmentLevel","")))&amp;",")</f>
        <v>,</v>
      </c>
      <c r="F156" s="225" t="str">
        <f ca="1">IF(A156="","",IF('$Data1'!AQ158="W",'$Data1'!AP158,"")&amp;",")</f>
        <v>,</v>
      </c>
      <c r="G156" s="225" t="str">
        <f ca="1">IF(A156="","",IF('$Data1'!AQ158="W/m2",'$Data1'!AP158,"")&amp;",")</f>
        <v>,</v>
      </c>
      <c r="H156" s="225" t="str">
        <f ca="1">IF(A156="","",IF('$Data1'!AQ158="W/occ",'$Data1'!AP158,"")&amp;",")</f>
        <v>,</v>
      </c>
      <c r="I156" s="190" t="str">
        <f ca="1">IF(A156="","",IF('$Data1'!AR158="",0,1-'$Data1'!AR158)&amp;",")</f>
        <v>0.75,</v>
      </c>
      <c r="J156" s="225" t="str">
        <f t="shared" ca="1" si="11"/>
        <v>0,</v>
      </c>
      <c r="K156" s="225" t="str">
        <f t="shared" ca="1" si="11"/>
        <v>0,</v>
      </c>
      <c r="L156" s="225" t="str">
        <f t="shared" ca="1" si="10"/>
        <v>Elec Equip;</v>
      </c>
      <c r="M156" s="212"/>
      <c r="N156" s="190"/>
    </row>
    <row r="157" spans="1:14" ht="15">
      <c r="A157" s="225" t="str">
        <f ca="1">IF('$Data1'!E159="","","ElectricEquipment,")</f>
        <v>ElectricEquipment,</v>
      </c>
      <c r="B157" s="225" t="str">
        <f ca="1">IF(A157="","",'$Data1'!E159&amp;" Elec Eqp,")</f>
        <v>1 Elec Eqp,</v>
      </c>
      <c r="C157" s="225" t="str">
        <f ca="1">IF(A157="","",'CSV-ZnSiz'!B157)</f>
        <v>1,</v>
      </c>
      <c r="D157" s="225" t="str">
        <f t="shared" ca="1" si="9"/>
        <v>ON ALWAYS,</v>
      </c>
      <c r="E157" s="225" t="str">
        <f ca="1">IF(A157="","",IF('$Data1'!AQ159="W/occ","Watts/Person",IF('$Data1'!AQ159="W/m2","Watts/Area",IF('$Data1'!AQ159="W","EquipmentLevel","")))&amp;",")</f>
        <v>,</v>
      </c>
      <c r="F157" s="225" t="str">
        <f ca="1">IF(A157="","",IF('$Data1'!AQ159="W",'$Data1'!AP159,"")&amp;",")</f>
        <v>,</v>
      </c>
      <c r="G157" s="225" t="str">
        <f ca="1">IF(A157="","",IF('$Data1'!AQ159="W/m2",'$Data1'!AP159,"")&amp;",")</f>
        <v>,</v>
      </c>
      <c r="H157" s="225" t="str">
        <f ca="1">IF(A157="","",IF('$Data1'!AQ159="W/occ",'$Data1'!AP159,"")&amp;",")</f>
        <v>,</v>
      </c>
      <c r="I157" s="190" t="str">
        <f ca="1">IF(A157="","",IF('$Data1'!AR159="",0,1-'$Data1'!AR159)&amp;",")</f>
        <v>0.75,</v>
      </c>
      <c r="J157" s="225" t="str">
        <f t="shared" ca="1" si="11"/>
        <v>0,</v>
      </c>
      <c r="K157" s="225" t="str">
        <f t="shared" ca="1" si="11"/>
        <v>0,</v>
      </c>
      <c r="L157" s="225" t="str">
        <f t="shared" ca="1" si="10"/>
        <v>Elec Equip;</v>
      </c>
      <c r="M157" s="212"/>
      <c r="N157" s="190"/>
    </row>
    <row r="158" spans="1:14" ht="15">
      <c r="A158" s="225" t="str">
        <f ca="1">IF('$Data1'!E160="","","ElectricEquipment,")</f>
        <v>ElectricEquipment,</v>
      </c>
      <c r="B158" s="225" t="str">
        <f ca="1">IF(A158="","",'$Data1'!E160&amp;" Elec Eqp,")</f>
        <v>1 Elec Eqp,</v>
      </c>
      <c r="C158" s="225" t="str">
        <f ca="1">IF(A158="","",'CSV-ZnSiz'!B158)</f>
        <v>1,</v>
      </c>
      <c r="D158" s="225" t="str">
        <f t="shared" ca="1" si="9"/>
        <v>ON ALWAYS,</v>
      </c>
      <c r="E158" s="225" t="str">
        <f ca="1">IF(A158="","",IF('$Data1'!AQ160="W/occ","Watts/Person",IF('$Data1'!AQ160="W/m2","Watts/Area",IF('$Data1'!AQ160="W","EquipmentLevel","")))&amp;",")</f>
        <v>,</v>
      </c>
      <c r="F158" s="225" t="str">
        <f ca="1">IF(A158="","",IF('$Data1'!AQ160="W",'$Data1'!AP160,"")&amp;",")</f>
        <v>,</v>
      </c>
      <c r="G158" s="225" t="str">
        <f ca="1">IF(A158="","",IF('$Data1'!AQ160="W/m2",'$Data1'!AP160,"")&amp;",")</f>
        <v>,</v>
      </c>
      <c r="H158" s="225" t="str">
        <f ca="1">IF(A158="","",IF('$Data1'!AQ160="W/occ",'$Data1'!AP160,"")&amp;",")</f>
        <v>,</v>
      </c>
      <c r="I158" s="190" t="str">
        <f ca="1">IF(A158="","",IF('$Data1'!AR160="",0,1-'$Data1'!AR160)&amp;",")</f>
        <v>0.75,</v>
      </c>
      <c r="J158" s="225" t="str">
        <f t="shared" ca="1" si="11"/>
        <v>0,</v>
      </c>
      <c r="K158" s="225" t="str">
        <f t="shared" ca="1" si="11"/>
        <v>0,</v>
      </c>
      <c r="L158" s="225" t="str">
        <f t="shared" ca="1" si="10"/>
        <v>Elec Equip;</v>
      </c>
      <c r="M158" s="212"/>
      <c r="N158" s="190"/>
    </row>
    <row r="159" spans="1:14" ht="15">
      <c r="A159" s="225" t="str">
        <f ca="1">IF('$Data1'!E161="","","ElectricEquipment,")</f>
        <v>ElectricEquipment,</v>
      </c>
      <c r="B159" s="225" t="str">
        <f ca="1">IF(A159="","",'$Data1'!E161&amp;" Elec Eqp,")</f>
        <v>1 Elec Eqp,</v>
      </c>
      <c r="C159" s="225" t="str">
        <f ca="1">IF(A159="","",'CSV-ZnSiz'!B159)</f>
        <v>1,</v>
      </c>
      <c r="D159" s="225" t="str">
        <f t="shared" ca="1" si="9"/>
        <v>ON ALWAYS,</v>
      </c>
      <c r="E159" s="225" t="str">
        <f ca="1">IF(A159="","",IF('$Data1'!AQ161="W/occ","Watts/Person",IF('$Data1'!AQ161="W/m2","Watts/Area",IF('$Data1'!AQ161="W","EquipmentLevel","")))&amp;",")</f>
        <v>,</v>
      </c>
      <c r="F159" s="225" t="str">
        <f ca="1">IF(A159="","",IF('$Data1'!AQ161="W",'$Data1'!AP161,"")&amp;",")</f>
        <v>,</v>
      </c>
      <c r="G159" s="225" t="str">
        <f ca="1">IF(A159="","",IF('$Data1'!AQ161="W/m2",'$Data1'!AP161,"")&amp;",")</f>
        <v>,</v>
      </c>
      <c r="H159" s="225" t="str">
        <f ca="1">IF(A159="","",IF('$Data1'!AQ161="W/occ",'$Data1'!AP161,"")&amp;",")</f>
        <v>,</v>
      </c>
      <c r="I159" s="190" t="str">
        <f ca="1">IF(A159="","",IF('$Data1'!AR161="",0,1-'$Data1'!AR161)&amp;",")</f>
        <v>0.75,</v>
      </c>
      <c r="J159" s="225" t="str">
        <f t="shared" ca="1" si="11"/>
        <v>0,</v>
      </c>
      <c r="K159" s="225" t="str">
        <f t="shared" ca="1" si="11"/>
        <v>0,</v>
      </c>
      <c r="L159" s="225" t="str">
        <f t="shared" ca="1" si="10"/>
        <v>Elec Equip;</v>
      </c>
      <c r="M159" s="212"/>
      <c r="N159" s="190"/>
    </row>
    <row r="160" spans="1:14" ht="15">
      <c r="A160" s="225" t="str">
        <f ca="1">IF('$Data1'!E162="","","ElectricEquipment,")</f>
        <v>ElectricEquipment,</v>
      </c>
      <c r="B160" s="225" t="str">
        <f ca="1">IF(A160="","",'$Data1'!E162&amp;" Elec Eqp,")</f>
        <v>1 Elec Eqp,</v>
      </c>
      <c r="C160" s="225" t="str">
        <f ca="1">IF(A160="","",'CSV-ZnSiz'!B160)</f>
        <v>1,</v>
      </c>
      <c r="D160" s="225" t="str">
        <f t="shared" ca="1" si="9"/>
        <v>ON ALWAYS,</v>
      </c>
      <c r="E160" s="225" t="str">
        <f ca="1">IF(A160="","",IF('$Data1'!AQ162="W/occ","Watts/Person",IF('$Data1'!AQ162="W/m2","Watts/Area",IF('$Data1'!AQ162="W","EquipmentLevel","")))&amp;",")</f>
        <v>,</v>
      </c>
      <c r="F160" s="225" t="str">
        <f ca="1">IF(A160="","",IF('$Data1'!AQ162="W",'$Data1'!AP162,"")&amp;",")</f>
        <v>,</v>
      </c>
      <c r="G160" s="225" t="str">
        <f ca="1">IF(A160="","",IF('$Data1'!AQ162="W/m2",'$Data1'!AP162,"")&amp;",")</f>
        <v>,</v>
      </c>
      <c r="H160" s="225" t="str">
        <f ca="1">IF(A160="","",IF('$Data1'!AQ162="W/occ",'$Data1'!AP162,"")&amp;",")</f>
        <v>,</v>
      </c>
      <c r="I160" s="190" t="str">
        <f ca="1">IF(A160="","",IF('$Data1'!AR162="",0,1-'$Data1'!AR162)&amp;",")</f>
        <v>0.75,</v>
      </c>
      <c r="J160" s="225" t="str">
        <f t="shared" ca="1" si="11"/>
        <v>0,</v>
      </c>
      <c r="K160" s="225" t="str">
        <f t="shared" ca="1" si="11"/>
        <v>0,</v>
      </c>
      <c r="L160" s="225" t="str">
        <f t="shared" ca="1" si="10"/>
        <v>Elec Equip;</v>
      </c>
      <c r="M160" s="212"/>
      <c r="N160" s="190"/>
    </row>
    <row r="161" spans="1:14" ht="15">
      <c r="A161" s="225" t="str">
        <f ca="1">IF('$Data1'!E163="","","ElectricEquipment,")</f>
        <v>ElectricEquipment,</v>
      </c>
      <c r="B161" s="225" t="str">
        <f ca="1">IF(A161="","",'$Data1'!E163&amp;" Elec Eqp,")</f>
        <v>1 Elec Eqp,</v>
      </c>
      <c r="C161" s="225" t="str">
        <f ca="1">IF(A161="","",'CSV-ZnSiz'!B161)</f>
        <v>1,</v>
      </c>
      <c r="D161" s="225" t="str">
        <f t="shared" ca="1" si="9"/>
        <v>ON ALWAYS,</v>
      </c>
      <c r="E161" s="225" t="str">
        <f ca="1">IF(A161="","",IF('$Data1'!AQ163="W/occ","Watts/Person",IF('$Data1'!AQ163="W/m2","Watts/Area",IF('$Data1'!AQ163="W","EquipmentLevel","")))&amp;",")</f>
        <v>,</v>
      </c>
      <c r="F161" s="225" t="str">
        <f ca="1">IF(A161="","",IF('$Data1'!AQ163="W",'$Data1'!AP163,"")&amp;",")</f>
        <v>,</v>
      </c>
      <c r="G161" s="225" t="str">
        <f ca="1">IF(A161="","",IF('$Data1'!AQ163="W/m2",'$Data1'!AP163,"")&amp;",")</f>
        <v>,</v>
      </c>
      <c r="H161" s="225" t="str">
        <f ca="1">IF(A161="","",IF('$Data1'!AQ163="W/occ",'$Data1'!AP163,"")&amp;",")</f>
        <v>,</v>
      </c>
      <c r="I161" s="190" t="str">
        <f ca="1">IF(A161="","",IF('$Data1'!AR163="",0,1-'$Data1'!AR163)&amp;",")</f>
        <v>0.75,</v>
      </c>
      <c r="J161" s="225" t="str">
        <f t="shared" ca="1" si="11"/>
        <v>0,</v>
      </c>
      <c r="K161" s="225" t="str">
        <f t="shared" ca="1" si="11"/>
        <v>0,</v>
      </c>
      <c r="L161" s="225" t="str">
        <f t="shared" ca="1" si="10"/>
        <v>Elec Equip;</v>
      </c>
      <c r="M161" s="212"/>
      <c r="N161" s="190"/>
    </row>
    <row r="162" spans="1:14" ht="15">
      <c r="A162" s="225" t="str">
        <f ca="1">IF('$Data1'!E164="","","ElectricEquipment,")</f>
        <v>ElectricEquipment,</v>
      </c>
      <c r="B162" s="225" t="str">
        <f ca="1">IF(A162="","",'$Data1'!E164&amp;" Elec Eqp,")</f>
        <v>1 Elec Eqp,</v>
      </c>
      <c r="C162" s="225" t="str">
        <f ca="1">IF(A162="","",'CSV-ZnSiz'!B162)</f>
        <v>1,</v>
      </c>
      <c r="D162" s="225" t="str">
        <f t="shared" ca="1" si="9"/>
        <v>ON ALWAYS,</v>
      </c>
      <c r="E162" s="225" t="str">
        <f ca="1">IF(A162="","",IF('$Data1'!AQ164="W/occ","Watts/Person",IF('$Data1'!AQ164="W/m2","Watts/Area",IF('$Data1'!AQ164="W","EquipmentLevel","")))&amp;",")</f>
        <v>,</v>
      </c>
      <c r="F162" s="225" t="str">
        <f ca="1">IF(A162="","",IF('$Data1'!AQ164="W",'$Data1'!AP164,"")&amp;",")</f>
        <v>,</v>
      </c>
      <c r="G162" s="225" t="str">
        <f ca="1">IF(A162="","",IF('$Data1'!AQ164="W/m2",'$Data1'!AP164,"")&amp;",")</f>
        <v>,</v>
      </c>
      <c r="H162" s="225" t="str">
        <f ca="1">IF(A162="","",IF('$Data1'!AQ164="W/occ",'$Data1'!AP164,"")&amp;",")</f>
        <v>,</v>
      </c>
      <c r="I162" s="190" t="str">
        <f ca="1">IF(A162="","",IF('$Data1'!AR164="",0,1-'$Data1'!AR164)&amp;",")</f>
        <v>0.75,</v>
      </c>
      <c r="J162" s="225" t="str">
        <f t="shared" ca="1" si="11"/>
        <v>0,</v>
      </c>
      <c r="K162" s="225" t="str">
        <f t="shared" ca="1" si="11"/>
        <v>0,</v>
      </c>
      <c r="L162" s="225" t="str">
        <f t="shared" ca="1" si="10"/>
        <v>Elec Equip;</v>
      </c>
      <c r="M162" s="212"/>
      <c r="N162" s="190"/>
    </row>
    <row r="163" spans="1:14" ht="15">
      <c r="A163" s="225" t="str">
        <f ca="1">IF('$Data1'!E165="","","ElectricEquipment,")</f>
        <v>ElectricEquipment,</v>
      </c>
      <c r="B163" s="225" t="str">
        <f ca="1">IF(A163="","",'$Data1'!E165&amp;" Elec Eqp,")</f>
        <v>1 Elec Eqp,</v>
      </c>
      <c r="C163" s="225" t="str">
        <f ca="1">IF(A163="","",'CSV-ZnSiz'!B163)</f>
        <v>1,</v>
      </c>
      <c r="D163" s="225" t="str">
        <f t="shared" ca="1" si="9"/>
        <v>ON ALWAYS,</v>
      </c>
      <c r="E163" s="225" t="str">
        <f ca="1">IF(A163="","",IF('$Data1'!AQ165="W/occ","Watts/Person",IF('$Data1'!AQ165="W/m2","Watts/Area",IF('$Data1'!AQ165="W","EquipmentLevel","")))&amp;",")</f>
        <v>,</v>
      </c>
      <c r="F163" s="225" t="str">
        <f ca="1">IF(A163="","",IF('$Data1'!AQ165="W",'$Data1'!AP165,"")&amp;",")</f>
        <v>,</v>
      </c>
      <c r="G163" s="225" t="str">
        <f ca="1">IF(A163="","",IF('$Data1'!AQ165="W/m2",'$Data1'!AP165,"")&amp;",")</f>
        <v>,</v>
      </c>
      <c r="H163" s="225" t="str">
        <f ca="1">IF(A163="","",IF('$Data1'!AQ165="W/occ",'$Data1'!AP165,"")&amp;",")</f>
        <v>,</v>
      </c>
      <c r="I163" s="190" t="str">
        <f ca="1">IF(A163="","",IF('$Data1'!AR165="",0,1-'$Data1'!AR165)&amp;",")</f>
        <v>0.75,</v>
      </c>
      <c r="J163" s="225" t="str">
        <f t="shared" ca="1" si="11"/>
        <v>0,</v>
      </c>
      <c r="K163" s="225" t="str">
        <f t="shared" ca="1" si="11"/>
        <v>0,</v>
      </c>
      <c r="L163" s="225" t="str">
        <f t="shared" ca="1" si="10"/>
        <v>Elec Equip;</v>
      </c>
      <c r="M163" s="212"/>
      <c r="N163" s="190"/>
    </row>
    <row r="164" spans="1:14" ht="15">
      <c r="A164" s="225" t="str">
        <f ca="1">IF('$Data1'!E166="","","ElectricEquipment,")</f>
        <v>ElectricEquipment,</v>
      </c>
      <c r="B164" s="225" t="str">
        <f ca="1">IF(A164="","",'$Data1'!E166&amp;" Elec Eqp,")</f>
        <v>1 Elec Eqp,</v>
      </c>
      <c r="C164" s="225" t="str">
        <f ca="1">IF(A164="","",'CSV-ZnSiz'!B164)</f>
        <v>1,</v>
      </c>
      <c r="D164" s="225" t="str">
        <f t="shared" ca="1" si="9"/>
        <v>ON ALWAYS,</v>
      </c>
      <c r="E164" s="225" t="str">
        <f ca="1">IF(A164="","",IF('$Data1'!AQ166="W/occ","Watts/Person",IF('$Data1'!AQ166="W/m2","Watts/Area",IF('$Data1'!AQ166="W","EquipmentLevel","")))&amp;",")</f>
        <v>,</v>
      </c>
      <c r="F164" s="225" t="str">
        <f ca="1">IF(A164="","",IF('$Data1'!AQ166="W",'$Data1'!AP166,"")&amp;",")</f>
        <v>,</v>
      </c>
      <c r="G164" s="225" t="str">
        <f ca="1">IF(A164="","",IF('$Data1'!AQ166="W/m2",'$Data1'!AP166,"")&amp;",")</f>
        <v>,</v>
      </c>
      <c r="H164" s="225" t="str">
        <f ca="1">IF(A164="","",IF('$Data1'!AQ166="W/occ",'$Data1'!AP166,"")&amp;",")</f>
        <v>,</v>
      </c>
      <c r="I164" s="190" t="str">
        <f ca="1">IF(A164="","",IF('$Data1'!AR166="",0,1-'$Data1'!AR166)&amp;",")</f>
        <v>0.75,</v>
      </c>
      <c r="J164" s="225" t="str">
        <f t="shared" ca="1" si="11"/>
        <v>0,</v>
      </c>
      <c r="K164" s="225" t="str">
        <f t="shared" ca="1" si="11"/>
        <v>0,</v>
      </c>
      <c r="L164" s="225" t="str">
        <f t="shared" ca="1" si="10"/>
        <v>Elec Equip;</v>
      </c>
      <c r="M164" s="212"/>
      <c r="N164" s="190"/>
    </row>
    <row r="165" spans="1:14" ht="15">
      <c r="A165" s="225" t="str">
        <f ca="1">IF('$Data1'!E167="","","ElectricEquipment,")</f>
        <v>ElectricEquipment,</v>
      </c>
      <c r="B165" s="225" t="str">
        <f ca="1">IF(A165="","",'$Data1'!E167&amp;" Elec Eqp,")</f>
        <v>1 Elec Eqp,</v>
      </c>
      <c r="C165" s="225" t="str">
        <f ca="1">IF(A165="","",'CSV-ZnSiz'!B165)</f>
        <v>1,</v>
      </c>
      <c r="D165" s="225" t="str">
        <f t="shared" ca="1" si="9"/>
        <v>ON ALWAYS,</v>
      </c>
      <c r="E165" s="225" t="str">
        <f ca="1">IF(A165="","",IF('$Data1'!AQ167="W/occ","Watts/Person",IF('$Data1'!AQ167="W/m2","Watts/Area",IF('$Data1'!AQ167="W","EquipmentLevel","")))&amp;",")</f>
        <v>,</v>
      </c>
      <c r="F165" s="225" t="str">
        <f ca="1">IF(A165="","",IF('$Data1'!AQ167="W",'$Data1'!AP167,"")&amp;",")</f>
        <v>,</v>
      </c>
      <c r="G165" s="225" t="str">
        <f ca="1">IF(A165="","",IF('$Data1'!AQ167="W/m2",'$Data1'!AP167,"")&amp;",")</f>
        <v>,</v>
      </c>
      <c r="H165" s="225" t="str">
        <f ca="1">IF(A165="","",IF('$Data1'!AQ167="W/occ",'$Data1'!AP167,"")&amp;",")</f>
        <v>,</v>
      </c>
      <c r="I165" s="190" t="str">
        <f ca="1">IF(A165="","",IF('$Data1'!AR167="",0,1-'$Data1'!AR167)&amp;",")</f>
        <v>0.75,</v>
      </c>
      <c r="J165" s="225" t="str">
        <f t="shared" ca="1" si="11"/>
        <v>0,</v>
      </c>
      <c r="K165" s="225" t="str">
        <f t="shared" ca="1" si="11"/>
        <v>0,</v>
      </c>
      <c r="L165" s="225" t="str">
        <f t="shared" ca="1" si="10"/>
        <v>Elec Equip;</v>
      </c>
      <c r="M165" s="212"/>
      <c r="N165" s="190"/>
    </row>
    <row r="166" spans="1:14" ht="15">
      <c r="A166" s="225" t="str">
        <f ca="1">IF('$Data1'!E168="","","ElectricEquipment,")</f>
        <v>ElectricEquipment,</v>
      </c>
      <c r="B166" s="225" t="str">
        <f ca="1">IF(A166="","",'$Data1'!E168&amp;" Elec Eqp,")</f>
        <v>1 Elec Eqp,</v>
      </c>
      <c r="C166" s="225" t="str">
        <f ca="1">IF(A166="","",'CSV-ZnSiz'!B166)</f>
        <v>1,</v>
      </c>
      <c r="D166" s="225" t="str">
        <f t="shared" ca="1" si="9"/>
        <v>ON ALWAYS,</v>
      </c>
      <c r="E166" s="225" t="str">
        <f ca="1">IF(A166="","",IF('$Data1'!AQ168="W/occ","Watts/Person",IF('$Data1'!AQ168="W/m2","Watts/Area",IF('$Data1'!AQ168="W","EquipmentLevel","")))&amp;",")</f>
        <v>,</v>
      </c>
      <c r="F166" s="225" t="str">
        <f ca="1">IF(A166="","",IF('$Data1'!AQ168="W",'$Data1'!AP168,"")&amp;",")</f>
        <v>,</v>
      </c>
      <c r="G166" s="225" t="str">
        <f ca="1">IF(A166="","",IF('$Data1'!AQ168="W/m2",'$Data1'!AP168,"")&amp;",")</f>
        <v>,</v>
      </c>
      <c r="H166" s="225" t="str">
        <f ca="1">IF(A166="","",IF('$Data1'!AQ168="W/occ",'$Data1'!AP168,"")&amp;",")</f>
        <v>,</v>
      </c>
      <c r="I166" s="190" t="str">
        <f ca="1">IF(A166="","",IF('$Data1'!AR168="",0,1-'$Data1'!AR168)&amp;",")</f>
        <v>0.75,</v>
      </c>
      <c r="J166" s="225" t="str">
        <f t="shared" ca="1" si="11"/>
        <v>0,</v>
      </c>
      <c r="K166" s="225" t="str">
        <f t="shared" ca="1" si="11"/>
        <v>0,</v>
      </c>
      <c r="L166" s="225" t="str">
        <f t="shared" ca="1" si="10"/>
        <v>Elec Equip;</v>
      </c>
      <c r="M166" s="212"/>
      <c r="N166" s="190"/>
    </row>
    <row r="167" spans="1:14" ht="15">
      <c r="A167" s="225" t="str">
        <f ca="1">IF('$Data1'!E169="","","ElectricEquipment,")</f>
        <v>ElectricEquipment,</v>
      </c>
      <c r="B167" s="225" t="str">
        <f ca="1">IF(A167="","",'$Data1'!E169&amp;" Elec Eqp,")</f>
        <v>1 Elec Eqp,</v>
      </c>
      <c r="C167" s="225" t="str">
        <f ca="1">IF(A167="","",'CSV-ZnSiz'!B167)</f>
        <v>1,</v>
      </c>
      <c r="D167" s="225" t="str">
        <f t="shared" ca="1" si="9"/>
        <v>ON ALWAYS,</v>
      </c>
      <c r="E167" s="225" t="str">
        <f ca="1">IF(A167="","",IF('$Data1'!AQ169="W/occ","Watts/Person",IF('$Data1'!AQ169="W/m2","Watts/Area",IF('$Data1'!AQ169="W","EquipmentLevel","")))&amp;",")</f>
        <v>,</v>
      </c>
      <c r="F167" s="225" t="str">
        <f ca="1">IF(A167="","",IF('$Data1'!AQ169="W",'$Data1'!AP169,"")&amp;",")</f>
        <v>,</v>
      </c>
      <c r="G167" s="225" t="str">
        <f ca="1">IF(A167="","",IF('$Data1'!AQ169="W/m2",'$Data1'!AP169,"")&amp;",")</f>
        <v>,</v>
      </c>
      <c r="H167" s="225" t="str">
        <f ca="1">IF(A167="","",IF('$Data1'!AQ169="W/occ",'$Data1'!AP169,"")&amp;",")</f>
        <v>,</v>
      </c>
      <c r="I167" s="190" t="str">
        <f ca="1">IF(A167="","",IF('$Data1'!AR169="",0,1-'$Data1'!AR169)&amp;",")</f>
        <v>0.75,</v>
      </c>
      <c r="J167" s="225" t="str">
        <f t="shared" ca="1" si="11"/>
        <v>0,</v>
      </c>
      <c r="K167" s="225" t="str">
        <f t="shared" ca="1" si="11"/>
        <v>0,</v>
      </c>
      <c r="L167" s="225" t="str">
        <f t="shared" ca="1" si="10"/>
        <v>Elec Equip;</v>
      </c>
      <c r="M167" s="212"/>
      <c r="N167" s="190"/>
    </row>
    <row r="168" spans="1:14" ht="15">
      <c r="A168" s="225" t="str">
        <f ca="1">IF('$Data1'!E170="","","ElectricEquipment,")</f>
        <v>ElectricEquipment,</v>
      </c>
      <c r="B168" s="225" t="str">
        <f ca="1">IF(A168="","",'$Data1'!E170&amp;" Elec Eqp,")</f>
        <v>1 Elec Eqp,</v>
      </c>
      <c r="C168" s="225" t="str">
        <f ca="1">IF(A168="","",'CSV-ZnSiz'!B168)</f>
        <v>1,</v>
      </c>
      <c r="D168" s="225" t="str">
        <f t="shared" ca="1" si="9"/>
        <v>ON ALWAYS,</v>
      </c>
      <c r="E168" s="225" t="str">
        <f ca="1">IF(A168="","",IF('$Data1'!AQ170="W/occ","Watts/Person",IF('$Data1'!AQ170="W/m2","Watts/Area",IF('$Data1'!AQ170="W","EquipmentLevel","")))&amp;",")</f>
        <v>,</v>
      </c>
      <c r="F168" s="225" t="str">
        <f ca="1">IF(A168="","",IF('$Data1'!AQ170="W",'$Data1'!AP170,"")&amp;",")</f>
        <v>,</v>
      </c>
      <c r="G168" s="225" t="str">
        <f ca="1">IF(A168="","",IF('$Data1'!AQ170="W/m2",'$Data1'!AP170,"")&amp;",")</f>
        <v>,</v>
      </c>
      <c r="H168" s="225" t="str">
        <f ca="1">IF(A168="","",IF('$Data1'!AQ170="W/occ",'$Data1'!AP170,"")&amp;",")</f>
        <v>,</v>
      </c>
      <c r="I168" s="190" t="str">
        <f ca="1">IF(A168="","",IF('$Data1'!AR170="",0,1-'$Data1'!AR170)&amp;",")</f>
        <v>0.75,</v>
      </c>
      <c r="J168" s="225" t="str">
        <f t="shared" ca="1" si="11"/>
        <v>0,</v>
      </c>
      <c r="K168" s="225" t="str">
        <f t="shared" ca="1" si="11"/>
        <v>0,</v>
      </c>
      <c r="L168" s="225" t="str">
        <f t="shared" ca="1" si="10"/>
        <v>Elec Equip;</v>
      </c>
      <c r="M168" s="212"/>
      <c r="N168" s="190"/>
    </row>
    <row r="169" spans="1:14" ht="15">
      <c r="A169" s="225" t="str">
        <f ca="1">IF('$Data1'!E171="","","ElectricEquipment,")</f>
        <v>ElectricEquipment,</v>
      </c>
      <c r="B169" s="225" t="str">
        <f ca="1">IF(A169="","",'$Data1'!E171&amp;" Elec Eqp,")</f>
        <v>1 Elec Eqp,</v>
      </c>
      <c r="C169" s="225" t="str">
        <f ca="1">IF(A169="","",'CSV-ZnSiz'!B169)</f>
        <v>1,</v>
      </c>
      <c r="D169" s="225" t="str">
        <f t="shared" ca="1" si="9"/>
        <v>ON ALWAYS,</v>
      </c>
      <c r="E169" s="225" t="str">
        <f ca="1">IF(A169="","",IF('$Data1'!AQ171="W/occ","Watts/Person",IF('$Data1'!AQ171="W/m2","Watts/Area",IF('$Data1'!AQ171="W","EquipmentLevel","")))&amp;",")</f>
        <v>,</v>
      </c>
      <c r="F169" s="225" t="str">
        <f ca="1">IF(A169="","",IF('$Data1'!AQ171="W",'$Data1'!AP171,"")&amp;",")</f>
        <v>,</v>
      </c>
      <c r="G169" s="225" t="str">
        <f ca="1">IF(A169="","",IF('$Data1'!AQ171="W/m2",'$Data1'!AP171,"")&amp;",")</f>
        <v>,</v>
      </c>
      <c r="H169" s="225" t="str">
        <f ca="1">IF(A169="","",IF('$Data1'!AQ171="W/occ",'$Data1'!AP171,"")&amp;",")</f>
        <v>,</v>
      </c>
      <c r="I169" s="190" t="str">
        <f ca="1">IF(A169="","",IF('$Data1'!AR171="",0,1-'$Data1'!AR171)&amp;",")</f>
        <v>0.75,</v>
      </c>
      <c r="J169" s="225" t="str">
        <f t="shared" ca="1" si="11"/>
        <v>0,</v>
      </c>
      <c r="K169" s="225" t="str">
        <f t="shared" ca="1" si="11"/>
        <v>0,</v>
      </c>
      <c r="L169" s="225" t="str">
        <f t="shared" ca="1" si="10"/>
        <v>Elec Equip;</v>
      </c>
      <c r="M169" s="212"/>
      <c r="N169" s="190"/>
    </row>
    <row r="170" spans="1:14" ht="15">
      <c r="A170" s="225" t="str">
        <f ca="1">IF('$Data1'!E172="","","ElectricEquipment,")</f>
        <v>ElectricEquipment,</v>
      </c>
      <c r="B170" s="225" t="str">
        <f ca="1">IF(A170="","",'$Data1'!E172&amp;" Elec Eqp,")</f>
        <v>1 Elec Eqp,</v>
      </c>
      <c r="C170" s="225" t="str">
        <f ca="1">IF(A170="","",'CSV-ZnSiz'!B170)</f>
        <v>1,</v>
      </c>
      <c r="D170" s="225" t="str">
        <f t="shared" ca="1" si="9"/>
        <v>ON ALWAYS,</v>
      </c>
      <c r="E170" s="225" t="str">
        <f ca="1">IF(A170="","",IF('$Data1'!AQ172="W/occ","Watts/Person",IF('$Data1'!AQ172="W/m2","Watts/Area",IF('$Data1'!AQ172="W","EquipmentLevel","")))&amp;",")</f>
        <v>,</v>
      </c>
      <c r="F170" s="225" t="str">
        <f ca="1">IF(A170="","",IF('$Data1'!AQ172="W",'$Data1'!AP172,"")&amp;",")</f>
        <v>,</v>
      </c>
      <c r="G170" s="225" t="str">
        <f ca="1">IF(A170="","",IF('$Data1'!AQ172="W/m2",'$Data1'!AP172,"")&amp;",")</f>
        <v>,</v>
      </c>
      <c r="H170" s="225" t="str">
        <f ca="1">IF(A170="","",IF('$Data1'!AQ172="W/occ",'$Data1'!AP172,"")&amp;",")</f>
        <v>,</v>
      </c>
      <c r="I170" s="190" t="str">
        <f ca="1">IF(A170="","",IF('$Data1'!AR172="",0,1-'$Data1'!AR172)&amp;",")</f>
        <v>0.75,</v>
      </c>
      <c r="J170" s="225" t="str">
        <f t="shared" ca="1" si="11"/>
        <v>0,</v>
      </c>
      <c r="K170" s="225" t="str">
        <f t="shared" ca="1" si="11"/>
        <v>0,</v>
      </c>
      <c r="L170" s="225" t="str">
        <f t="shared" ca="1" si="10"/>
        <v>Elec Equip;</v>
      </c>
      <c r="M170" s="212"/>
      <c r="N170" s="190"/>
    </row>
    <row r="171" spans="1:14" ht="15">
      <c r="A171" s="225" t="str">
        <f ca="1">IF('$Data1'!E173="","","ElectricEquipment,")</f>
        <v>ElectricEquipment,</v>
      </c>
      <c r="B171" s="225" t="str">
        <f ca="1">IF(A171="","",'$Data1'!E173&amp;" Elec Eqp,")</f>
        <v>1 Elec Eqp,</v>
      </c>
      <c r="C171" s="225" t="str">
        <f ca="1">IF(A171="","",'CSV-ZnSiz'!B171)</f>
        <v>1,</v>
      </c>
      <c r="D171" s="225" t="str">
        <f t="shared" ca="1" si="9"/>
        <v>ON ALWAYS,</v>
      </c>
      <c r="E171" s="225" t="str">
        <f ca="1">IF(A171="","",IF('$Data1'!AQ173="W/occ","Watts/Person",IF('$Data1'!AQ173="W/m2","Watts/Area",IF('$Data1'!AQ173="W","EquipmentLevel","")))&amp;",")</f>
        <v>,</v>
      </c>
      <c r="F171" s="225" t="str">
        <f ca="1">IF(A171="","",IF('$Data1'!AQ173="W",'$Data1'!AP173,"")&amp;",")</f>
        <v>,</v>
      </c>
      <c r="G171" s="225" t="str">
        <f ca="1">IF(A171="","",IF('$Data1'!AQ173="W/m2",'$Data1'!AP173,"")&amp;",")</f>
        <v>,</v>
      </c>
      <c r="H171" s="225" t="str">
        <f ca="1">IF(A171="","",IF('$Data1'!AQ173="W/occ",'$Data1'!AP173,"")&amp;",")</f>
        <v>,</v>
      </c>
      <c r="I171" s="190" t="str">
        <f ca="1">IF(A171="","",IF('$Data1'!AR173="",0,1-'$Data1'!AR173)&amp;",")</f>
        <v>0.75,</v>
      </c>
      <c r="J171" s="225" t="str">
        <f t="shared" ca="1" si="11"/>
        <v>0,</v>
      </c>
      <c r="K171" s="225" t="str">
        <f t="shared" ca="1" si="11"/>
        <v>0,</v>
      </c>
      <c r="L171" s="225" t="str">
        <f t="shared" ca="1" si="10"/>
        <v>Elec Equip;</v>
      </c>
      <c r="M171" s="212"/>
      <c r="N171" s="190"/>
    </row>
    <row r="172" spans="1:14" ht="15">
      <c r="A172" s="225" t="str">
        <f ca="1">IF('$Data1'!E174="","","ElectricEquipment,")</f>
        <v>ElectricEquipment,</v>
      </c>
      <c r="B172" s="225" t="str">
        <f ca="1">IF(A172="","",'$Data1'!E174&amp;" Elec Eqp,")</f>
        <v>1 Elec Eqp,</v>
      </c>
      <c r="C172" s="225" t="str">
        <f ca="1">IF(A172="","",'CSV-ZnSiz'!B172)</f>
        <v>1,</v>
      </c>
      <c r="D172" s="225" t="str">
        <f t="shared" ca="1" si="9"/>
        <v>ON ALWAYS,</v>
      </c>
      <c r="E172" s="225" t="str">
        <f ca="1">IF(A172="","",IF('$Data1'!AQ174="W/occ","Watts/Person",IF('$Data1'!AQ174="W/m2","Watts/Area",IF('$Data1'!AQ174="W","EquipmentLevel","")))&amp;",")</f>
        <v>,</v>
      </c>
      <c r="F172" s="225" t="str">
        <f ca="1">IF(A172="","",IF('$Data1'!AQ174="W",'$Data1'!AP174,"")&amp;",")</f>
        <v>,</v>
      </c>
      <c r="G172" s="225" t="str">
        <f ca="1">IF(A172="","",IF('$Data1'!AQ174="W/m2",'$Data1'!AP174,"")&amp;",")</f>
        <v>,</v>
      </c>
      <c r="H172" s="225" t="str">
        <f ca="1">IF(A172="","",IF('$Data1'!AQ174="W/occ",'$Data1'!AP174,"")&amp;",")</f>
        <v>,</v>
      </c>
      <c r="I172" s="190" t="str">
        <f ca="1">IF(A172="","",IF('$Data1'!AR174="",0,1-'$Data1'!AR174)&amp;",")</f>
        <v>0.75,</v>
      </c>
      <c r="J172" s="225" t="str">
        <f t="shared" ca="1" si="11"/>
        <v>0,</v>
      </c>
      <c r="K172" s="225" t="str">
        <f t="shared" ca="1" si="11"/>
        <v>0,</v>
      </c>
      <c r="L172" s="225" t="str">
        <f t="shared" ca="1" si="10"/>
        <v>Elec Equip;</v>
      </c>
      <c r="M172" s="212"/>
      <c r="N172" s="190"/>
    </row>
    <row r="173" spans="1:14" ht="15">
      <c r="A173" s="225" t="str">
        <f ca="1">IF('$Data1'!E175="","","ElectricEquipment,")</f>
        <v>ElectricEquipment,</v>
      </c>
      <c r="B173" s="225" t="str">
        <f ca="1">IF(A173="","",'$Data1'!E175&amp;" Elec Eqp,")</f>
        <v>1 Elec Eqp,</v>
      </c>
      <c r="C173" s="225" t="str">
        <f ca="1">IF(A173="","",'CSV-ZnSiz'!B173)</f>
        <v>1,</v>
      </c>
      <c r="D173" s="225" t="str">
        <f t="shared" ca="1" si="9"/>
        <v>ON ALWAYS,</v>
      </c>
      <c r="E173" s="225" t="str">
        <f ca="1">IF(A173="","",IF('$Data1'!AQ175="W/occ","Watts/Person",IF('$Data1'!AQ175="W/m2","Watts/Area",IF('$Data1'!AQ175="W","EquipmentLevel","")))&amp;",")</f>
        <v>,</v>
      </c>
      <c r="F173" s="225" t="str">
        <f ca="1">IF(A173="","",IF('$Data1'!AQ175="W",'$Data1'!AP175,"")&amp;",")</f>
        <v>,</v>
      </c>
      <c r="G173" s="225" t="str">
        <f ca="1">IF(A173="","",IF('$Data1'!AQ175="W/m2",'$Data1'!AP175,"")&amp;",")</f>
        <v>,</v>
      </c>
      <c r="H173" s="225" t="str">
        <f ca="1">IF(A173="","",IF('$Data1'!AQ175="W/occ",'$Data1'!AP175,"")&amp;",")</f>
        <v>,</v>
      </c>
      <c r="I173" s="190" t="str">
        <f ca="1">IF(A173="","",IF('$Data1'!AR175="",0,1-'$Data1'!AR175)&amp;",")</f>
        <v>0.75,</v>
      </c>
      <c r="J173" s="225" t="str">
        <f t="shared" ca="1" si="11"/>
        <v>0,</v>
      </c>
      <c r="K173" s="225" t="str">
        <f t="shared" ca="1" si="11"/>
        <v>0,</v>
      </c>
      <c r="L173" s="225" t="str">
        <f t="shared" ca="1" si="10"/>
        <v>Elec Equip;</v>
      </c>
      <c r="M173" s="212"/>
      <c r="N173" s="190"/>
    </row>
    <row r="174" spans="1:14" ht="15">
      <c r="A174" s="225" t="str">
        <f ca="1">IF('$Data1'!E176="","","ElectricEquipment,")</f>
        <v>ElectricEquipment,</v>
      </c>
      <c r="B174" s="225" t="str">
        <f ca="1">IF(A174="","",'$Data1'!E176&amp;" Elec Eqp,")</f>
        <v>1 Elec Eqp,</v>
      </c>
      <c r="C174" s="225" t="str">
        <f ca="1">IF(A174="","",'CSV-ZnSiz'!B174)</f>
        <v>1,</v>
      </c>
      <c r="D174" s="225" t="str">
        <f t="shared" ca="1" si="9"/>
        <v>ON ALWAYS,</v>
      </c>
      <c r="E174" s="225" t="str">
        <f ca="1">IF(A174="","",IF('$Data1'!AQ176="W/occ","Watts/Person",IF('$Data1'!AQ176="W/m2","Watts/Area",IF('$Data1'!AQ176="W","EquipmentLevel","")))&amp;",")</f>
        <v>,</v>
      </c>
      <c r="F174" s="225" t="str">
        <f ca="1">IF(A174="","",IF('$Data1'!AQ176="W",'$Data1'!AP176,"")&amp;",")</f>
        <v>,</v>
      </c>
      <c r="G174" s="225" t="str">
        <f ca="1">IF(A174="","",IF('$Data1'!AQ176="W/m2",'$Data1'!AP176,"")&amp;",")</f>
        <v>,</v>
      </c>
      <c r="H174" s="225" t="str">
        <f ca="1">IF(A174="","",IF('$Data1'!AQ176="W/occ",'$Data1'!AP176,"")&amp;",")</f>
        <v>,</v>
      </c>
      <c r="I174" s="190" t="str">
        <f ca="1">IF(A174="","",IF('$Data1'!AR176="",0,1-'$Data1'!AR176)&amp;",")</f>
        <v>0.75,</v>
      </c>
      <c r="J174" s="225" t="str">
        <f t="shared" ca="1" si="11"/>
        <v>0,</v>
      </c>
      <c r="K174" s="225" t="str">
        <f t="shared" ca="1" si="11"/>
        <v>0,</v>
      </c>
      <c r="L174" s="225" t="str">
        <f t="shared" ca="1" si="10"/>
        <v>Elec Equip;</v>
      </c>
      <c r="M174" s="212"/>
      <c r="N174" s="190"/>
    </row>
    <row r="175" spans="1:14" ht="15">
      <c r="A175" s="225" t="str">
        <f ca="1">IF('$Data1'!E177="","","ElectricEquipment,")</f>
        <v>ElectricEquipment,</v>
      </c>
      <c r="B175" s="225" t="str">
        <f ca="1">IF(A175="","",'$Data1'!E177&amp;" Elec Eqp,")</f>
        <v>1 Elec Eqp,</v>
      </c>
      <c r="C175" s="225" t="str">
        <f ca="1">IF(A175="","",'CSV-ZnSiz'!B175)</f>
        <v>1,</v>
      </c>
      <c r="D175" s="225" t="str">
        <f t="shared" ca="1" si="9"/>
        <v>ON ALWAYS,</v>
      </c>
      <c r="E175" s="225" t="str">
        <f ca="1">IF(A175="","",IF('$Data1'!AQ177="W/occ","Watts/Person",IF('$Data1'!AQ177="W/m2","Watts/Area",IF('$Data1'!AQ177="W","EquipmentLevel","")))&amp;",")</f>
        <v>,</v>
      </c>
      <c r="F175" s="225" t="str">
        <f ca="1">IF(A175="","",IF('$Data1'!AQ177="W",'$Data1'!AP177,"")&amp;",")</f>
        <v>,</v>
      </c>
      <c r="G175" s="225" t="str">
        <f ca="1">IF(A175="","",IF('$Data1'!AQ177="W/m2",'$Data1'!AP177,"")&amp;",")</f>
        <v>,</v>
      </c>
      <c r="H175" s="225" t="str">
        <f ca="1">IF(A175="","",IF('$Data1'!AQ177="W/occ",'$Data1'!AP177,"")&amp;",")</f>
        <v>,</v>
      </c>
      <c r="I175" s="190" t="str">
        <f ca="1">IF(A175="","",IF('$Data1'!AR177="",0,1-'$Data1'!AR177)&amp;",")</f>
        <v>0.75,</v>
      </c>
      <c r="J175" s="225" t="str">
        <f t="shared" ca="1" si="11"/>
        <v>0,</v>
      </c>
      <c r="K175" s="225" t="str">
        <f t="shared" ca="1" si="11"/>
        <v>0,</v>
      </c>
      <c r="L175" s="225" t="str">
        <f t="shared" ca="1" si="10"/>
        <v>Elec Equip;</v>
      </c>
      <c r="M175" s="212"/>
      <c r="N175" s="190"/>
    </row>
    <row r="176" spans="1:14" ht="15">
      <c r="A176" s="225" t="str">
        <f ca="1">IF('$Data1'!E178="","","ElectricEquipment,")</f>
        <v>ElectricEquipment,</v>
      </c>
      <c r="B176" s="225" t="str">
        <f ca="1">IF(A176="","",'$Data1'!E178&amp;" Elec Eqp,")</f>
        <v>1 Elec Eqp,</v>
      </c>
      <c r="C176" s="225" t="str">
        <f ca="1">IF(A176="","",'CSV-ZnSiz'!B176)</f>
        <v>1,</v>
      </c>
      <c r="D176" s="225" t="str">
        <f t="shared" ca="1" si="9"/>
        <v>ON ALWAYS,</v>
      </c>
      <c r="E176" s="225" t="str">
        <f ca="1">IF(A176="","",IF('$Data1'!AQ178="W/occ","Watts/Person",IF('$Data1'!AQ178="W/m2","Watts/Area",IF('$Data1'!AQ178="W","EquipmentLevel","")))&amp;",")</f>
        <v>,</v>
      </c>
      <c r="F176" s="225" t="str">
        <f ca="1">IF(A176="","",IF('$Data1'!AQ178="W",'$Data1'!AP178,"")&amp;",")</f>
        <v>,</v>
      </c>
      <c r="G176" s="225" t="str">
        <f ca="1">IF(A176="","",IF('$Data1'!AQ178="W/m2",'$Data1'!AP178,"")&amp;",")</f>
        <v>,</v>
      </c>
      <c r="H176" s="225" t="str">
        <f ca="1">IF(A176="","",IF('$Data1'!AQ178="W/occ",'$Data1'!AP178,"")&amp;",")</f>
        <v>,</v>
      </c>
      <c r="I176" s="190" t="str">
        <f ca="1">IF(A176="","",IF('$Data1'!AR178="",0,1-'$Data1'!AR178)&amp;",")</f>
        <v>0.75,</v>
      </c>
      <c r="J176" s="225" t="str">
        <f t="shared" ca="1" si="11"/>
        <v>0,</v>
      </c>
      <c r="K176" s="225" t="str">
        <f t="shared" ca="1" si="11"/>
        <v>0,</v>
      </c>
      <c r="L176" s="225" t="str">
        <f t="shared" ca="1" si="10"/>
        <v>Elec Equip;</v>
      </c>
      <c r="M176" s="212"/>
      <c r="N176" s="190"/>
    </row>
    <row r="177" spans="1:14" ht="15">
      <c r="A177" s="225" t="str">
        <f ca="1">IF('$Data1'!E179="","","ElectricEquipment,")</f>
        <v>ElectricEquipment,</v>
      </c>
      <c r="B177" s="225" t="str">
        <f ca="1">IF(A177="","",'$Data1'!E179&amp;" Elec Eqp,")</f>
        <v>1 Elec Eqp,</v>
      </c>
      <c r="C177" s="225" t="str">
        <f ca="1">IF(A177="","",'CSV-ZnSiz'!B177)</f>
        <v>1,</v>
      </c>
      <c r="D177" s="225" t="str">
        <f t="shared" ca="1" si="9"/>
        <v>ON ALWAYS,</v>
      </c>
      <c r="E177" s="225" t="str">
        <f ca="1">IF(A177="","",IF('$Data1'!AQ179="W/occ","Watts/Person",IF('$Data1'!AQ179="W/m2","Watts/Area",IF('$Data1'!AQ179="W","EquipmentLevel","")))&amp;",")</f>
        <v>,</v>
      </c>
      <c r="F177" s="225" t="str">
        <f ca="1">IF(A177="","",IF('$Data1'!AQ179="W",'$Data1'!AP179,"")&amp;",")</f>
        <v>,</v>
      </c>
      <c r="G177" s="225" t="str">
        <f ca="1">IF(A177="","",IF('$Data1'!AQ179="W/m2",'$Data1'!AP179,"")&amp;",")</f>
        <v>,</v>
      </c>
      <c r="H177" s="225" t="str">
        <f ca="1">IF(A177="","",IF('$Data1'!AQ179="W/occ",'$Data1'!AP179,"")&amp;",")</f>
        <v>,</v>
      </c>
      <c r="I177" s="190" t="str">
        <f ca="1">IF(A177="","",IF('$Data1'!AR179="",0,1-'$Data1'!AR179)&amp;",")</f>
        <v>0.75,</v>
      </c>
      <c r="J177" s="225" t="str">
        <f t="shared" ca="1" si="11"/>
        <v>0,</v>
      </c>
      <c r="K177" s="225" t="str">
        <f t="shared" ca="1" si="11"/>
        <v>0,</v>
      </c>
      <c r="L177" s="225" t="str">
        <f t="shared" ca="1" si="10"/>
        <v>Elec Equip;</v>
      </c>
      <c r="M177" s="212"/>
      <c r="N177" s="190"/>
    </row>
    <row r="178" spans="1:14" ht="15">
      <c r="A178" s="225" t="str">
        <f ca="1">IF('$Data1'!E180="","","ElectricEquipment,")</f>
        <v>ElectricEquipment,</v>
      </c>
      <c r="B178" s="225" t="str">
        <f ca="1">IF(A178="","",'$Data1'!E180&amp;" Elec Eqp,")</f>
        <v>1 Elec Eqp,</v>
      </c>
      <c r="C178" s="225" t="str">
        <f ca="1">IF(A178="","",'CSV-ZnSiz'!B178)</f>
        <v>1,</v>
      </c>
      <c r="D178" s="225" t="str">
        <f t="shared" ca="1" si="9"/>
        <v>ON ALWAYS,</v>
      </c>
      <c r="E178" s="225" t="str">
        <f ca="1">IF(A178="","",IF('$Data1'!AQ180="W/occ","Watts/Person",IF('$Data1'!AQ180="W/m2","Watts/Area",IF('$Data1'!AQ180="W","EquipmentLevel","")))&amp;",")</f>
        <v>,</v>
      </c>
      <c r="F178" s="225" t="str">
        <f ca="1">IF(A178="","",IF('$Data1'!AQ180="W",'$Data1'!AP180,"")&amp;",")</f>
        <v>,</v>
      </c>
      <c r="G178" s="225" t="str">
        <f ca="1">IF(A178="","",IF('$Data1'!AQ180="W/m2",'$Data1'!AP180,"")&amp;",")</f>
        <v>,</v>
      </c>
      <c r="H178" s="225" t="str">
        <f ca="1">IF(A178="","",IF('$Data1'!AQ180="W/occ",'$Data1'!AP180,"")&amp;",")</f>
        <v>,</v>
      </c>
      <c r="I178" s="190" t="str">
        <f ca="1">IF(A178="","",IF('$Data1'!AR180="",0,1-'$Data1'!AR180)&amp;",")</f>
        <v>0.75,</v>
      </c>
      <c r="J178" s="225" t="str">
        <f t="shared" ca="1" si="11"/>
        <v>0,</v>
      </c>
      <c r="K178" s="225" t="str">
        <f t="shared" ca="1" si="11"/>
        <v>0,</v>
      </c>
      <c r="L178" s="225" t="str">
        <f t="shared" ca="1" si="10"/>
        <v>Elec Equip;</v>
      </c>
      <c r="M178" s="212"/>
      <c r="N178" s="190"/>
    </row>
    <row r="179" spans="1:14" ht="15">
      <c r="A179" s="225" t="str">
        <f ca="1">IF('$Data1'!E181="","","ElectricEquipment,")</f>
        <v>ElectricEquipment,</v>
      </c>
      <c r="B179" s="225" t="str">
        <f ca="1">IF(A179="","",'$Data1'!E181&amp;" Elec Eqp,")</f>
        <v>1 Elec Eqp,</v>
      </c>
      <c r="C179" s="225" t="str">
        <f ca="1">IF(A179="","",'CSV-ZnSiz'!B179)</f>
        <v>1,</v>
      </c>
      <c r="D179" s="225" t="str">
        <f t="shared" ca="1" si="9"/>
        <v>ON ALWAYS,</v>
      </c>
      <c r="E179" s="225" t="str">
        <f ca="1">IF(A179="","",IF('$Data1'!AQ181="W/occ","Watts/Person",IF('$Data1'!AQ181="W/m2","Watts/Area",IF('$Data1'!AQ181="W","EquipmentLevel","")))&amp;",")</f>
        <v>,</v>
      </c>
      <c r="F179" s="225" t="str">
        <f ca="1">IF(A179="","",IF('$Data1'!AQ181="W",'$Data1'!AP181,"")&amp;",")</f>
        <v>,</v>
      </c>
      <c r="G179" s="225" t="str">
        <f ca="1">IF(A179="","",IF('$Data1'!AQ181="W/m2",'$Data1'!AP181,"")&amp;",")</f>
        <v>,</v>
      </c>
      <c r="H179" s="225" t="str">
        <f ca="1">IF(A179="","",IF('$Data1'!AQ181="W/occ",'$Data1'!AP181,"")&amp;",")</f>
        <v>,</v>
      </c>
      <c r="I179" s="190" t="str">
        <f ca="1">IF(A179="","",IF('$Data1'!AR181="",0,1-'$Data1'!AR181)&amp;",")</f>
        <v>0.75,</v>
      </c>
      <c r="J179" s="225" t="str">
        <f t="shared" ca="1" si="11"/>
        <v>0,</v>
      </c>
      <c r="K179" s="225" t="str">
        <f t="shared" ca="1" si="11"/>
        <v>0,</v>
      </c>
      <c r="L179" s="225" t="str">
        <f t="shared" ca="1" si="10"/>
        <v>Elec Equip;</v>
      </c>
      <c r="M179" s="212"/>
      <c r="N179" s="190"/>
    </row>
    <row r="180" spans="1:14" ht="15">
      <c r="A180" s="225" t="str">
        <f ca="1">IF('$Data1'!E182="","","ElectricEquipment,")</f>
        <v>ElectricEquipment,</v>
      </c>
      <c r="B180" s="225" t="str">
        <f ca="1">IF(A180="","",'$Data1'!E182&amp;" Elec Eqp,")</f>
        <v>1 Elec Eqp,</v>
      </c>
      <c r="C180" s="225" t="str">
        <f ca="1">IF(A180="","",'CSV-ZnSiz'!B180)</f>
        <v>1,</v>
      </c>
      <c r="D180" s="225" t="str">
        <f t="shared" ca="1" si="9"/>
        <v>ON ALWAYS,</v>
      </c>
      <c r="E180" s="225" t="str">
        <f ca="1">IF(A180="","",IF('$Data1'!AQ182="W/occ","Watts/Person",IF('$Data1'!AQ182="W/m2","Watts/Area",IF('$Data1'!AQ182="W","EquipmentLevel","")))&amp;",")</f>
        <v>,</v>
      </c>
      <c r="F180" s="225" t="str">
        <f ca="1">IF(A180="","",IF('$Data1'!AQ182="W",'$Data1'!AP182,"")&amp;",")</f>
        <v>,</v>
      </c>
      <c r="G180" s="225" t="str">
        <f ca="1">IF(A180="","",IF('$Data1'!AQ182="W/m2",'$Data1'!AP182,"")&amp;",")</f>
        <v>,</v>
      </c>
      <c r="H180" s="225" t="str">
        <f ca="1">IF(A180="","",IF('$Data1'!AQ182="W/occ",'$Data1'!AP182,"")&amp;",")</f>
        <v>,</v>
      </c>
      <c r="I180" s="190" t="str">
        <f ca="1">IF(A180="","",IF('$Data1'!AR182="",0,1-'$Data1'!AR182)&amp;",")</f>
        <v>0.75,</v>
      </c>
      <c r="J180" s="225" t="str">
        <f t="shared" ca="1" si="11"/>
        <v>0,</v>
      </c>
      <c r="K180" s="225" t="str">
        <f t="shared" ca="1" si="11"/>
        <v>0,</v>
      </c>
      <c r="L180" s="225" t="str">
        <f t="shared" ca="1" si="10"/>
        <v>Elec Equip;</v>
      </c>
      <c r="M180" s="212"/>
      <c r="N180" s="190"/>
    </row>
    <row r="181" spans="1:14" ht="15">
      <c r="A181" s="225" t="str">
        <f ca="1">IF('$Data1'!E183="","","ElectricEquipment,")</f>
        <v>ElectricEquipment,</v>
      </c>
      <c r="B181" s="225" t="str">
        <f ca="1">IF(A181="","",'$Data1'!E183&amp;" Elec Eqp,")</f>
        <v>1 Elec Eqp,</v>
      </c>
      <c r="C181" s="225" t="str">
        <f ca="1">IF(A181="","",'CSV-ZnSiz'!B181)</f>
        <v>1,</v>
      </c>
      <c r="D181" s="225" t="str">
        <f t="shared" ca="1" si="9"/>
        <v>ON ALWAYS,</v>
      </c>
      <c r="E181" s="225" t="str">
        <f ca="1">IF(A181="","",IF('$Data1'!AQ183="W/occ","Watts/Person",IF('$Data1'!AQ183="W/m2","Watts/Area",IF('$Data1'!AQ183="W","EquipmentLevel","")))&amp;",")</f>
        <v>,</v>
      </c>
      <c r="F181" s="225" t="str">
        <f ca="1">IF(A181="","",IF('$Data1'!AQ183="W",'$Data1'!AP183,"")&amp;",")</f>
        <v>,</v>
      </c>
      <c r="G181" s="225" t="str">
        <f ca="1">IF(A181="","",IF('$Data1'!AQ183="W/m2",'$Data1'!AP183,"")&amp;",")</f>
        <v>,</v>
      </c>
      <c r="H181" s="225" t="str">
        <f ca="1">IF(A181="","",IF('$Data1'!AQ183="W/occ",'$Data1'!AP183,"")&amp;",")</f>
        <v>,</v>
      </c>
      <c r="I181" s="190" t="str">
        <f ca="1">IF(A181="","",IF('$Data1'!AR183="",0,1-'$Data1'!AR183)&amp;",")</f>
        <v>0.75,</v>
      </c>
      <c r="J181" s="225" t="str">
        <f t="shared" ca="1" si="11"/>
        <v>0,</v>
      </c>
      <c r="K181" s="225" t="str">
        <f t="shared" ca="1" si="11"/>
        <v>0,</v>
      </c>
      <c r="L181" s="225" t="str">
        <f t="shared" ca="1" si="10"/>
        <v>Elec Equip;</v>
      </c>
      <c r="M181" s="212"/>
      <c r="N181" s="190"/>
    </row>
    <row r="182" spans="1:14" ht="15">
      <c r="A182" s="225" t="str">
        <f ca="1">IF('$Data1'!E184="","","ElectricEquipment,")</f>
        <v>ElectricEquipment,</v>
      </c>
      <c r="B182" s="225" t="str">
        <f ca="1">IF(A182="","",'$Data1'!E184&amp;" Elec Eqp,")</f>
        <v>1 Elec Eqp,</v>
      </c>
      <c r="C182" s="225" t="str">
        <f ca="1">IF(A182="","",'CSV-ZnSiz'!B182)</f>
        <v>1,</v>
      </c>
      <c r="D182" s="225" t="str">
        <f t="shared" ca="1" si="9"/>
        <v>ON ALWAYS,</v>
      </c>
      <c r="E182" s="225" t="str">
        <f ca="1">IF(A182="","",IF('$Data1'!AQ184="W/occ","Watts/Person",IF('$Data1'!AQ184="W/m2","Watts/Area",IF('$Data1'!AQ184="W","EquipmentLevel","")))&amp;",")</f>
        <v>,</v>
      </c>
      <c r="F182" s="225" t="str">
        <f ca="1">IF(A182="","",IF('$Data1'!AQ184="W",'$Data1'!AP184,"")&amp;",")</f>
        <v>,</v>
      </c>
      <c r="G182" s="225" t="str">
        <f ca="1">IF(A182="","",IF('$Data1'!AQ184="W/m2",'$Data1'!AP184,"")&amp;",")</f>
        <v>,</v>
      </c>
      <c r="H182" s="225" t="str">
        <f ca="1">IF(A182="","",IF('$Data1'!AQ184="W/occ",'$Data1'!AP184,"")&amp;",")</f>
        <v>,</v>
      </c>
      <c r="I182" s="190" t="str">
        <f ca="1">IF(A182="","",IF('$Data1'!AR184="",0,1-'$Data1'!AR184)&amp;",")</f>
        <v>0.75,</v>
      </c>
      <c r="J182" s="225" t="str">
        <f t="shared" ca="1" si="11"/>
        <v>0,</v>
      </c>
      <c r="K182" s="225" t="str">
        <f t="shared" ca="1" si="11"/>
        <v>0,</v>
      </c>
      <c r="L182" s="225" t="str">
        <f t="shared" ca="1" si="10"/>
        <v>Elec Equip;</v>
      </c>
      <c r="M182" s="212"/>
      <c r="N182" s="190"/>
    </row>
    <row r="183" spans="1:14" ht="15">
      <c r="A183" s="225" t="str">
        <f ca="1">IF('$Data1'!E185="","","ElectricEquipment,")</f>
        <v>ElectricEquipment,</v>
      </c>
      <c r="B183" s="225" t="str">
        <f ca="1">IF(A183="","",'$Data1'!E185&amp;" Elec Eqp,")</f>
        <v>1 Elec Eqp,</v>
      </c>
      <c r="C183" s="225" t="str">
        <f ca="1">IF(A183="","",'CSV-ZnSiz'!B183)</f>
        <v>1,</v>
      </c>
      <c r="D183" s="225" t="str">
        <f t="shared" ca="1" si="9"/>
        <v>ON ALWAYS,</v>
      </c>
      <c r="E183" s="225" t="str">
        <f ca="1">IF(A183="","",IF('$Data1'!AQ185="W/occ","Watts/Person",IF('$Data1'!AQ185="W/m2","Watts/Area",IF('$Data1'!AQ185="W","EquipmentLevel","")))&amp;",")</f>
        <v>,</v>
      </c>
      <c r="F183" s="225" t="str">
        <f ca="1">IF(A183="","",IF('$Data1'!AQ185="W",'$Data1'!AP185,"")&amp;",")</f>
        <v>,</v>
      </c>
      <c r="G183" s="225" t="str">
        <f ca="1">IF(A183="","",IF('$Data1'!AQ185="W/m2",'$Data1'!AP185,"")&amp;",")</f>
        <v>,</v>
      </c>
      <c r="H183" s="225" t="str">
        <f ca="1">IF(A183="","",IF('$Data1'!AQ185="W/occ",'$Data1'!AP185,"")&amp;",")</f>
        <v>,</v>
      </c>
      <c r="I183" s="190" t="str">
        <f ca="1">IF(A183="","",IF('$Data1'!AR185="",0,1-'$Data1'!AR185)&amp;",")</f>
        <v>0.75,</v>
      </c>
      <c r="J183" s="225" t="str">
        <f t="shared" ca="1" si="11"/>
        <v>0,</v>
      </c>
      <c r="K183" s="225" t="str">
        <f t="shared" ca="1" si="11"/>
        <v>0,</v>
      </c>
      <c r="L183" s="225" t="str">
        <f t="shared" ca="1" si="10"/>
        <v>Elec Equip;</v>
      </c>
      <c r="M183" s="212"/>
      <c r="N183" s="190"/>
    </row>
    <row r="184" spans="1:14" ht="15">
      <c r="A184" s="225" t="str">
        <f ca="1">IF('$Data1'!E186="","","ElectricEquipment,")</f>
        <v>ElectricEquipment,</v>
      </c>
      <c r="B184" s="225" t="str">
        <f ca="1">IF(A184="","",'$Data1'!E186&amp;" Elec Eqp,")</f>
        <v>1 Elec Eqp,</v>
      </c>
      <c r="C184" s="225" t="str">
        <f ca="1">IF(A184="","",'CSV-ZnSiz'!B184)</f>
        <v>1,</v>
      </c>
      <c r="D184" s="225" t="str">
        <f t="shared" ca="1" si="9"/>
        <v>ON ALWAYS,</v>
      </c>
      <c r="E184" s="225" t="str">
        <f ca="1">IF(A184="","",IF('$Data1'!AQ186="W/occ","Watts/Person",IF('$Data1'!AQ186="W/m2","Watts/Area",IF('$Data1'!AQ186="W","EquipmentLevel","")))&amp;",")</f>
        <v>,</v>
      </c>
      <c r="F184" s="225" t="str">
        <f ca="1">IF(A184="","",IF('$Data1'!AQ186="W",'$Data1'!AP186,"")&amp;",")</f>
        <v>,</v>
      </c>
      <c r="G184" s="225" t="str">
        <f ca="1">IF(A184="","",IF('$Data1'!AQ186="W/m2",'$Data1'!AP186,"")&amp;",")</f>
        <v>,</v>
      </c>
      <c r="H184" s="225" t="str">
        <f ca="1">IF(A184="","",IF('$Data1'!AQ186="W/occ",'$Data1'!AP186,"")&amp;",")</f>
        <v>,</v>
      </c>
      <c r="I184" s="190" t="str">
        <f ca="1">IF(A184="","",IF('$Data1'!AR186="",0,1-'$Data1'!AR186)&amp;",")</f>
        <v>0.75,</v>
      </c>
      <c r="J184" s="225" t="str">
        <f t="shared" ca="1" si="11"/>
        <v>0,</v>
      </c>
      <c r="K184" s="225" t="str">
        <f t="shared" ca="1" si="11"/>
        <v>0,</v>
      </c>
      <c r="L184" s="225" t="str">
        <f t="shared" ca="1" si="10"/>
        <v>Elec Equip;</v>
      </c>
      <c r="M184" s="212"/>
      <c r="N184" s="190"/>
    </row>
    <row r="185" spans="1:14" ht="15">
      <c r="A185" s="225" t="str">
        <f ca="1">IF('$Data1'!E187="","","ElectricEquipment,")</f>
        <v>ElectricEquipment,</v>
      </c>
      <c r="B185" s="225" t="str">
        <f ca="1">IF(A185="","",'$Data1'!E187&amp;" Elec Eqp,")</f>
        <v>1 Elec Eqp,</v>
      </c>
      <c r="C185" s="225" t="str">
        <f ca="1">IF(A185="","",'CSV-ZnSiz'!B185)</f>
        <v>1,</v>
      </c>
      <c r="D185" s="225" t="str">
        <f t="shared" ca="1" si="9"/>
        <v>ON ALWAYS,</v>
      </c>
      <c r="E185" s="225" t="str">
        <f ca="1">IF(A185="","",IF('$Data1'!AQ187="W/occ","Watts/Person",IF('$Data1'!AQ187="W/m2","Watts/Area",IF('$Data1'!AQ187="W","EquipmentLevel","")))&amp;",")</f>
        <v>,</v>
      </c>
      <c r="F185" s="225" t="str">
        <f ca="1">IF(A185="","",IF('$Data1'!AQ187="W",'$Data1'!AP187,"")&amp;",")</f>
        <v>,</v>
      </c>
      <c r="G185" s="225" t="str">
        <f ca="1">IF(A185="","",IF('$Data1'!AQ187="W/m2",'$Data1'!AP187,"")&amp;",")</f>
        <v>,</v>
      </c>
      <c r="H185" s="225" t="str">
        <f ca="1">IF(A185="","",IF('$Data1'!AQ187="W/occ",'$Data1'!AP187,"")&amp;",")</f>
        <v>,</v>
      </c>
      <c r="I185" s="190" t="str">
        <f ca="1">IF(A185="","",IF('$Data1'!AR187="",0,1-'$Data1'!AR187)&amp;",")</f>
        <v>0.75,</v>
      </c>
      <c r="J185" s="225" t="str">
        <f t="shared" ca="1" si="11"/>
        <v>0,</v>
      </c>
      <c r="K185" s="225" t="str">
        <f t="shared" ca="1" si="11"/>
        <v>0,</v>
      </c>
      <c r="L185" s="225" t="str">
        <f t="shared" ca="1" si="10"/>
        <v>Elec Equip;</v>
      </c>
      <c r="M185" s="212"/>
      <c r="N185" s="190"/>
    </row>
    <row r="186" spans="1:14" ht="15">
      <c r="A186" s="225" t="str">
        <f ca="1">IF('$Data1'!E188="","","ElectricEquipment,")</f>
        <v>ElectricEquipment,</v>
      </c>
      <c r="B186" s="225" t="str">
        <f ca="1">IF(A186="","",'$Data1'!E188&amp;" Elec Eqp,")</f>
        <v>1 Elec Eqp,</v>
      </c>
      <c r="C186" s="225" t="str">
        <f ca="1">IF(A186="","",'CSV-ZnSiz'!B186)</f>
        <v>1,</v>
      </c>
      <c r="D186" s="225" t="str">
        <f t="shared" ca="1" si="9"/>
        <v>ON ALWAYS,</v>
      </c>
      <c r="E186" s="225" t="str">
        <f ca="1">IF(A186="","",IF('$Data1'!AQ188="W/occ","Watts/Person",IF('$Data1'!AQ188="W/m2","Watts/Area",IF('$Data1'!AQ188="W","EquipmentLevel","")))&amp;",")</f>
        <v>,</v>
      </c>
      <c r="F186" s="225" t="str">
        <f ca="1">IF(A186="","",IF('$Data1'!AQ188="W",'$Data1'!AP188,"")&amp;",")</f>
        <v>,</v>
      </c>
      <c r="G186" s="225" t="str">
        <f ca="1">IF(A186="","",IF('$Data1'!AQ188="W/m2",'$Data1'!AP188,"")&amp;",")</f>
        <v>,</v>
      </c>
      <c r="H186" s="225" t="str">
        <f ca="1">IF(A186="","",IF('$Data1'!AQ188="W/occ",'$Data1'!AP188,"")&amp;",")</f>
        <v>,</v>
      </c>
      <c r="I186" s="190" t="str">
        <f ca="1">IF(A186="","",IF('$Data1'!AR188="",0,1-'$Data1'!AR188)&amp;",")</f>
        <v>0.75,</v>
      </c>
      <c r="J186" s="225" t="str">
        <f t="shared" ca="1" si="11"/>
        <v>0,</v>
      </c>
      <c r="K186" s="225" t="str">
        <f t="shared" ca="1" si="11"/>
        <v>0,</v>
      </c>
      <c r="L186" s="225" t="str">
        <f t="shared" ca="1" si="10"/>
        <v>Elec Equip;</v>
      </c>
      <c r="M186" s="212"/>
      <c r="N186" s="190"/>
    </row>
    <row r="187" spans="1:14" ht="15">
      <c r="A187" s="225" t="str">
        <f ca="1">IF('$Data1'!E189="","","ElectricEquipment,")</f>
        <v>ElectricEquipment,</v>
      </c>
      <c r="B187" s="225" t="str">
        <f ca="1">IF(A187="","",'$Data1'!E189&amp;" Elec Eqp,")</f>
        <v>1 Elec Eqp,</v>
      </c>
      <c r="C187" s="225" t="str">
        <f ca="1">IF(A187="","",'CSV-ZnSiz'!B187)</f>
        <v>1,</v>
      </c>
      <c r="D187" s="225" t="str">
        <f t="shared" ca="1" si="9"/>
        <v>ON ALWAYS,</v>
      </c>
      <c r="E187" s="225" t="str">
        <f ca="1">IF(A187="","",IF('$Data1'!AQ189="W/occ","Watts/Person",IF('$Data1'!AQ189="W/m2","Watts/Area",IF('$Data1'!AQ189="W","EquipmentLevel","")))&amp;",")</f>
        <v>,</v>
      </c>
      <c r="F187" s="225" t="str">
        <f ca="1">IF(A187="","",IF('$Data1'!AQ189="W",'$Data1'!AP189,"")&amp;",")</f>
        <v>,</v>
      </c>
      <c r="G187" s="225" t="str">
        <f ca="1">IF(A187="","",IF('$Data1'!AQ189="W/m2",'$Data1'!AP189,"")&amp;",")</f>
        <v>,</v>
      </c>
      <c r="H187" s="225" t="str">
        <f ca="1">IF(A187="","",IF('$Data1'!AQ189="W/occ",'$Data1'!AP189,"")&amp;",")</f>
        <v>,</v>
      </c>
      <c r="I187" s="190" t="str">
        <f ca="1">IF(A187="","",IF('$Data1'!AR189="",0,1-'$Data1'!AR189)&amp;",")</f>
        <v>0.75,</v>
      </c>
      <c r="J187" s="225" t="str">
        <f t="shared" ca="1" si="11"/>
        <v>0,</v>
      </c>
      <c r="K187" s="225" t="str">
        <f t="shared" ca="1" si="11"/>
        <v>0,</v>
      </c>
      <c r="L187" s="225" t="str">
        <f t="shared" ca="1" si="10"/>
        <v>Elec Equip;</v>
      </c>
      <c r="M187" s="212"/>
      <c r="N187" s="190"/>
    </row>
    <row r="188" spans="1:14" ht="15">
      <c r="A188" s="225" t="str">
        <f ca="1">IF('$Data1'!E190="","","ElectricEquipment,")</f>
        <v>ElectricEquipment,</v>
      </c>
      <c r="B188" s="225" t="str">
        <f ca="1">IF(A188="","",'$Data1'!E190&amp;" Elec Eqp,")</f>
        <v>1 Elec Eqp,</v>
      </c>
      <c r="C188" s="225" t="str">
        <f ca="1">IF(A188="","",'CSV-ZnSiz'!B188)</f>
        <v>1,</v>
      </c>
      <c r="D188" s="225" t="str">
        <f t="shared" ca="1" si="9"/>
        <v>ON ALWAYS,</v>
      </c>
      <c r="E188" s="225" t="str">
        <f ca="1">IF(A188="","",IF('$Data1'!AQ190="W/occ","Watts/Person",IF('$Data1'!AQ190="W/m2","Watts/Area",IF('$Data1'!AQ190="W","EquipmentLevel","")))&amp;",")</f>
        <v>,</v>
      </c>
      <c r="F188" s="225" t="str">
        <f ca="1">IF(A188="","",IF('$Data1'!AQ190="W",'$Data1'!AP190,"")&amp;",")</f>
        <v>,</v>
      </c>
      <c r="G188" s="225" t="str">
        <f ca="1">IF(A188="","",IF('$Data1'!AQ190="W/m2",'$Data1'!AP190,"")&amp;",")</f>
        <v>,</v>
      </c>
      <c r="H188" s="225" t="str">
        <f ca="1">IF(A188="","",IF('$Data1'!AQ190="W/occ",'$Data1'!AP190,"")&amp;",")</f>
        <v>,</v>
      </c>
      <c r="I188" s="190" t="str">
        <f ca="1">IF(A188="","",IF('$Data1'!AR190="",0,1-'$Data1'!AR190)&amp;",")</f>
        <v>0.75,</v>
      </c>
      <c r="J188" s="225" t="str">
        <f t="shared" ca="1" si="11"/>
        <v>0,</v>
      </c>
      <c r="K188" s="225" t="str">
        <f t="shared" ca="1" si="11"/>
        <v>0,</v>
      </c>
      <c r="L188" s="225" t="str">
        <f t="shared" ca="1" si="10"/>
        <v>Elec Equip;</v>
      </c>
      <c r="M188" s="212"/>
      <c r="N188" s="190"/>
    </row>
    <row r="189" spans="1:14" ht="15">
      <c r="A189" s="225" t="str">
        <f ca="1">IF('$Data1'!E191="","","ElectricEquipment,")</f>
        <v>ElectricEquipment,</v>
      </c>
      <c r="B189" s="225" t="str">
        <f ca="1">IF(A189="","",'$Data1'!E191&amp;" Elec Eqp,")</f>
        <v>1 Elec Eqp,</v>
      </c>
      <c r="C189" s="225" t="str">
        <f ca="1">IF(A189="","",'CSV-ZnSiz'!B189)</f>
        <v>1,</v>
      </c>
      <c r="D189" s="225" t="str">
        <f t="shared" ca="1" si="9"/>
        <v>ON ALWAYS,</v>
      </c>
      <c r="E189" s="225" t="str">
        <f ca="1">IF(A189="","",IF('$Data1'!AQ191="W/occ","Watts/Person",IF('$Data1'!AQ191="W/m2","Watts/Area",IF('$Data1'!AQ191="W","EquipmentLevel","")))&amp;",")</f>
        <v>,</v>
      </c>
      <c r="F189" s="225" t="str">
        <f ca="1">IF(A189="","",IF('$Data1'!AQ191="W",'$Data1'!AP191,"")&amp;",")</f>
        <v>,</v>
      </c>
      <c r="G189" s="225" t="str">
        <f ca="1">IF(A189="","",IF('$Data1'!AQ191="W/m2",'$Data1'!AP191,"")&amp;",")</f>
        <v>,</v>
      </c>
      <c r="H189" s="225" t="str">
        <f ca="1">IF(A189="","",IF('$Data1'!AQ191="W/occ",'$Data1'!AP191,"")&amp;",")</f>
        <v>,</v>
      </c>
      <c r="I189" s="190" t="str">
        <f ca="1">IF(A189="","",IF('$Data1'!AR191="",0,1-'$Data1'!AR191)&amp;",")</f>
        <v>0.75,</v>
      </c>
      <c r="J189" s="225" t="str">
        <f t="shared" ca="1" si="11"/>
        <v>0,</v>
      </c>
      <c r="K189" s="225" t="str">
        <f t="shared" ca="1" si="11"/>
        <v>0,</v>
      </c>
      <c r="L189" s="225" t="str">
        <f t="shared" ca="1" si="10"/>
        <v>Elec Equip;</v>
      </c>
      <c r="M189" s="212"/>
      <c r="N189" s="190"/>
    </row>
    <row r="190" spans="1:14" ht="15">
      <c r="A190" s="225" t="str">
        <f ca="1">IF('$Data1'!E192="","","ElectricEquipment,")</f>
        <v>ElectricEquipment,</v>
      </c>
      <c r="B190" s="225" t="str">
        <f ca="1">IF(A190="","",'$Data1'!E192&amp;" Elec Eqp,")</f>
        <v>1 Elec Eqp,</v>
      </c>
      <c r="C190" s="225" t="str">
        <f ca="1">IF(A190="","",'CSV-ZnSiz'!B190)</f>
        <v>1,</v>
      </c>
      <c r="D190" s="225" t="str">
        <f t="shared" ca="1" si="9"/>
        <v>ON ALWAYS,</v>
      </c>
      <c r="E190" s="225" t="str">
        <f ca="1">IF(A190="","",IF('$Data1'!AQ192="W/occ","Watts/Person",IF('$Data1'!AQ192="W/m2","Watts/Area",IF('$Data1'!AQ192="W","EquipmentLevel","")))&amp;",")</f>
        <v>,</v>
      </c>
      <c r="F190" s="225" t="str">
        <f ca="1">IF(A190="","",IF('$Data1'!AQ192="W",'$Data1'!AP192,"")&amp;",")</f>
        <v>,</v>
      </c>
      <c r="G190" s="225" t="str">
        <f ca="1">IF(A190="","",IF('$Data1'!AQ192="W/m2",'$Data1'!AP192,"")&amp;",")</f>
        <v>,</v>
      </c>
      <c r="H190" s="225" t="str">
        <f ca="1">IF(A190="","",IF('$Data1'!AQ192="W/occ",'$Data1'!AP192,"")&amp;",")</f>
        <v>,</v>
      </c>
      <c r="I190" s="190" t="str">
        <f ca="1">IF(A190="","",IF('$Data1'!AR192="",0,1-'$Data1'!AR192)&amp;",")</f>
        <v>0.75,</v>
      </c>
      <c r="J190" s="225" t="str">
        <f t="shared" ca="1" si="11"/>
        <v>0,</v>
      </c>
      <c r="K190" s="225" t="str">
        <f t="shared" ca="1" si="11"/>
        <v>0,</v>
      </c>
      <c r="L190" s="225" t="str">
        <f t="shared" ca="1" si="10"/>
        <v>Elec Equip;</v>
      </c>
      <c r="M190" s="212"/>
      <c r="N190" s="190"/>
    </row>
    <row r="191" spans="1:14" ht="15">
      <c r="A191" s="225" t="str">
        <f ca="1">IF('$Data1'!E193="","","ElectricEquipment,")</f>
        <v>ElectricEquipment,</v>
      </c>
      <c r="B191" s="225" t="str">
        <f ca="1">IF(A191="","",'$Data1'!E193&amp;" Elec Eqp,")</f>
        <v>1 Elec Eqp,</v>
      </c>
      <c r="C191" s="225" t="str">
        <f ca="1">IF(A191="","",'CSV-ZnSiz'!B191)</f>
        <v>1,</v>
      </c>
      <c r="D191" s="225" t="str">
        <f t="shared" ca="1" si="9"/>
        <v>ON ALWAYS,</v>
      </c>
      <c r="E191" s="225" t="str">
        <f ca="1">IF(A191="","",IF('$Data1'!AQ193="W/occ","Watts/Person",IF('$Data1'!AQ193="W/m2","Watts/Area",IF('$Data1'!AQ193="W","EquipmentLevel","")))&amp;",")</f>
        <v>,</v>
      </c>
      <c r="F191" s="225" t="str">
        <f ca="1">IF(A191="","",IF('$Data1'!AQ193="W",'$Data1'!AP193,"")&amp;",")</f>
        <v>,</v>
      </c>
      <c r="G191" s="225" t="str">
        <f ca="1">IF(A191="","",IF('$Data1'!AQ193="W/m2",'$Data1'!AP193,"")&amp;",")</f>
        <v>,</v>
      </c>
      <c r="H191" s="225" t="str">
        <f ca="1">IF(A191="","",IF('$Data1'!AQ193="W/occ",'$Data1'!AP193,"")&amp;",")</f>
        <v>,</v>
      </c>
      <c r="I191" s="190" t="str">
        <f ca="1">IF(A191="","",IF('$Data1'!AR193="",0,1-'$Data1'!AR193)&amp;",")</f>
        <v>0.75,</v>
      </c>
      <c r="J191" s="225" t="str">
        <f t="shared" ca="1" si="11"/>
        <v>0,</v>
      </c>
      <c r="K191" s="225" t="str">
        <f t="shared" ca="1" si="11"/>
        <v>0,</v>
      </c>
      <c r="L191" s="225" t="str">
        <f t="shared" ca="1" si="10"/>
        <v>Elec Equip;</v>
      </c>
      <c r="M191" s="212"/>
      <c r="N191" s="190"/>
    </row>
    <row r="192" spans="1:14" ht="15">
      <c r="A192" s="225" t="str">
        <f ca="1">IF('$Data1'!E194="","","ElectricEquipment,")</f>
        <v>ElectricEquipment,</v>
      </c>
      <c r="B192" s="225" t="str">
        <f ca="1">IF(A192="","",'$Data1'!E194&amp;" Elec Eqp,")</f>
        <v>1 Elec Eqp,</v>
      </c>
      <c r="C192" s="225" t="str">
        <f ca="1">IF(A192="","",'CSV-ZnSiz'!B192)</f>
        <v>1,</v>
      </c>
      <c r="D192" s="225" t="str">
        <f t="shared" ca="1" si="9"/>
        <v>ON ALWAYS,</v>
      </c>
      <c r="E192" s="225" t="str">
        <f ca="1">IF(A192="","",IF('$Data1'!AQ194="W/occ","Watts/Person",IF('$Data1'!AQ194="W/m2","Watts/Area",IF('$Data1'!AQ194="W","EquipmentLevel","")))&amp;",")</f>
        <v>,</v>
      </c>
      <c r="F192" s="225" t="str">
        <f ca="1">IF(A192="","",IF('$Data1'!AQ194="W",'$Data1'!AP194,"")&amp;",")</f>
        <v>,</v>
      </c>
      <c r="G192" s="225" t="str">
        <f ca="1">IF(A192="","",IF('$Data1'!AQ194="W/m2",'$Data1'!AP194,"")&amp;",")</f>
        <v>,</v>
      </c>
      <c r="H192" s="225" t="str">
        <f ca="1">IF(A192="","",IF('$Data1'!AQ194="W/occ",'$Data1'!AP194,"")&amp;",")</f>
        <v>,</v>
      </c>
      <c r="I192" s="190" t="str">
        <f ca="1">IF(A192="","",IF('$Data1'!AR194="",0,1-'$Data1'!AR194)&amp;",")</f>
        <v>0.75,</v>
      </c>
      <c r="J192" s="225" t="str">
        <f t="shared" ca="1" si="11"/>
        <v>0,</v>
      </c>
      <c r="K192" s="225" t="str">
        <f t="shared" ca="1" si="11"/>
        <v>0,</v>
      </c>
      <c r="L192" s="225" t="str">
        <f t="shared" ca="1" si="10"/>
        <v>Elec Equip;</v>
      </c>
      <c r="M192" s="212"/>
      <c r="N192" s="190"/>
    </row>
    <row r="193" spans="1:14" ht="15">
      <c r="A193" s="225" t="str">
        <f ca="1">IF('$Data1'!E195="","","ElectricEquipment,")</f>
        <v>ElectricEquipment,</v>
      </c>
      <c r="B193" s="225" t="str">
        <f ca="1">IF(A193="","",'$Data1'!E195&amp;" Elec Eqp,")</f>
        <v>1 Elec Eqp,</v>
      </c>
      <c r="C193" s="225" t="str">
        <f ca="1">IF(A193="","",'CSV-ZnSiz'!B193)</f>
        <v>1,</v>
      </c>
      <c r="D193" s="225" t="str">
        <f t="shared" ca="1" si="9"/>
        <v>ON ALWAYS,</v>
      </c>
      <c r="E193" s="225" t="str">
        <f ca="1">IF(A193="","",IF('$Data1'!AQ195="W/occ","Watts/Person",IF('$Data1'!AQ195="W/m2","Watts/Area",IF('$Data1'!AQ195="W","EquipmentLevel","")))&amp;",")</f>
        <v>,</v>
      </c>
      <c r="F193" s="225" t="str">
        <f ca="1">IF(A193="","",IF('$Data1'!AQ195="W",'$Data1'!AP195,"")&amp;",")</f>
        <v>,</v>
      </c>
      <c r="G193" s="225" t="str">
        <f ca="1">IF(A193="","",IF('$Data1'!AQ195="W/m2",'$Data1'!AP195,"")&amp;",")</f>
        <v>,</v>
      </c>
      <c r="H193" s="225" t="str">
        <f ca="1">IF(A193="","",IF('$Data1'!AQ195="W/occ",'$Data1'!AP195,"")&amp;",")</f>
        <v>,</v>
      </c>
      <c r="I193" s="190" t="str">
        <f ca="1">IF(A193="","",IF('$Data1'!AR195="",0,1-'$Data1'!AR195)&amp;",")</f>
        <v>0.75,</v>
      </c>
      <c r="J193" s="225" t="str">
        <f t="shared" ca="1" si="11"/>
        <v>0,</v>
      </c>
      <c r="K193" s="225" t="str">
        <f t="shared" ca="1" si="11"/>
        <v>0,</v>
      </c>
      <c r="L193" s="225" t="str">
        <f t="shared" ca="1" si="10"/>
        <v>Elec Equip;</v>
      </c>
      <c r="M193" s="212"/>
      <c r="N193" s="190"/>
    </row>
    <row r="194" spans="1:14" ht="15">
      <c r="A194" s="225" t="str">
        <f ca="1">IF('$Data1'!E196="","","ElectricEquipment,")</f>
        <v>ElectricEquipment,</v>
      </c>
      <c r="B194" s="225" t="str">
        <f ca="1">IF(A194="","",'$Data1'!E196&amp;" Elec Eqp,")</f>
        <v>1 Elec Eqp,</v>
      </c>
      <c r="C194" s="225" t="str">
        <f ca="1">IF(A194="","",'CSV-ZnSiz'!B194)</f>
        <v>1,</v>
      </c>
      <c r="D194" s="225" t="str">
        <f t="shared" ca="1" si="9"/>
        <v>ON ALWAYS,</v>
      </c>
      <c r="E194" s="225" t="str">
        <f ca="1">IF(A194="","",IF('$Data1'!AQ196="W/occ","Watts/Person",IF('$Data1'!AQ196="W/m2","Watts/Area",IF('$Data1'!AQ196="W","EquipmentLevel","")))&amp;",")</f>
        <v>,</v>
      </c>
      <c r="F194" s="225" t="str">
        <f ca="1">IF(A194="","",IF('$Data1'!AQ196="W",'$Data1'!AP196,"")&amp;",")</f>
        <v>,</v>
      </c>
      <c r="G194" s="225" t="str">
        <f ca="1">IF(A194="","",IF('$Data1'!AQ196="W/m2",'$Data1'!AP196,"")&amp;",")</f>
        <v>,</v>
      </c>
      <c r="H194" s="225" t="str">
        <f ca="1">IF(A194="","",IF('$Data1'!AQ196="W/occ",'$Data1'!AP196,"")&amp;",")</f>
        <v>,</v>
      </c>
      <c r="I194" s="190" t="str">
        <f ca="1">IF(A194="","",IF('$Data1'!AR196="",0,1-'$Data1'!AR196)&amp;",")</f>
        <v>0.75,</v>
      </c>
      <c r="J194" s="225" t="str">
        <f t="shared" ca="1" si="11"/>
        <v>0,</v>
      </c>
      <c r="K194" s="225" t="str">
        <f t="shared" ca="1" si="11"/>
        <v>0,</v>
      </c>
      <c r="L194" s="225" t="str">
        <f t="shared" ca="1" si="10"/>
        <v>Elec Equip;</v>
      </c>
      <c r="M194" s="212"/>
      <c r="N194" s="190"/>
    </row>
    <row r="195" spans="1:14" ht="15">
      <c r="A195" s="225" t="str">
        <f ca="1">IF('$Data1'!E197="","","ElectricEquipment,")</f>
        <v>ElectricEquipment,</v>
      </c>
      <c r="B195" s="225" t="str">
        <f ca="1">IF(A195="","",'$Data1'!E197&amp;" Elec Eqp,")</f>
        <v>1 Elec Eqp,</v>
      </c>
      <c r="C195" s="225" t="str">
        <f ca="1">IF(A195="","",'CSV-ZnSiz'!B195)</f>
        <v>1,</v>
      </c>
      <c r="D195" s="225" t="str">
        <f t="shared" ca="1" si="9"/>
        <v>ON ALWAYS,</v>
      </c>
      <c r="E195" s="225" t="str">
        <f ca="1">IF(A195="","",IF('$Data1'!AQ197="W/occ","Watts/Person",IF('$Data1'!AQ197="W/m2","Watts/Area",IF('$Data1'!AQ197="W","EquipmentLevel","")))&amp;",")</f>
        <v>,</v>
      </c>
      <c r="F195" s="225" t="str">
        <f ca="1">IF(A195="","",IF('$Data1'!AQ197="W",'$Data1'!AP197,"")&amp;",")</f>
        <v>,</v>
      </c>
      <c r="G195" s="225" t="str">
        <f ca="1">IF(A195="","",IF('$Data1'!AQ197="W/m2",'$Data1'!AP197,"")&amp;",")</f>
        <v>,</v>
      </c>
      <c r="H195" s="225" t="str">
        <f ca="1">IF(A195="","",IF('$Data1'!AQ197="W/occ",'$Data1'!AP197,"")&amp;",")</f>
        <v>,</v>
      </c>
      <c r="I195" s="190" t="str">
        <f ca="1">IF(A195="","",IF('$Data1'!AR197="",0,1-'$Data1'!AR197)&amp;",")</f>
        <v>0.75,</v>
      </c>
      <c r="J195" s="225" t="str">
        <f t="shared" ca="1" si="11"/>
        <v>0,</v>
      </c>
      <c r="K195" s="225" t="str">
        <f t="shared" ca="1" si="11"/>
        <v>0,</v>
      </c>
      <c r="L195" s="225" t="str">
        <f t="shared" ca="1" si="10"/>
        <v>Elec Equip;</v>
      </c>
      <c r="M195" s="212"/>
      <c r="N195" s="190"/>
    </row>
    <row r="196" spans="1:14" ht="15">
      <c r="A196" s="225" t="str">
        <f ca="1">IF('$Data1'!E198="","","ElectricEquipment,")</f>
        <v>ElectricEquipment,</v>
      </c>
      <c r="B196" s="225" t="str">
        <f ca="1">IF(A196="","",'$Data1'!E198&amp;" Elec Eqp,")</f>
        <v>1 Elec Eqp,</v>
      </c>
      <c r="C196" s="225" t="str">
        <f ca="1">IF(A196="","",'CSV-ZnSiz'!B196)</f>
        <v>1,</v>
      </c>
      <c r="D196" s="225" t="str">
        <f t="shared" ca="1" si="9"/>
        <v>ON ALWAYS,</v>
      </c>
      <c r="E196" s="225" t="str">
        <f ca="1">IF(A196="","",IF('$Data1'!AQ198="W/occ","Watts/Person",IF('$Data1'!AQ198="W/m2","Watts/Area",IF('$Data1'!AQ198="W","EquipmentLevel","")))&amp;",")</f>
        <v>,</v>
      </c>
      <c r="F196" s="225" t="str">
        <f ca="1">IF(A196="","",IF('$Data1'!AQ198="W",'$Data1'!AP198,"")&amp;",")</f>
        <v>,</v>
      </c>
      <c r="G196" s="225" t="str">
        <f ca="1">IF(A196="","",IF('$Data1'!AQ198="W/m2",'$Data1'!AP198,"")&amp;",")</f>
        <v>,</v>
      </c>
      <c r="H196" s="225" t="str">
        <f ca="1">IF(A196="","",IF('$Data1'!AQ198="W/occ",'$Data1'!AP198,"")&amp;",")</f>
        <v>,</v>
      </c>
      <c r="I196" s="190" t="str">
        <f ca="1">IF(A196="","",IF('$Data1'!AR198="",0,1-'$Data1'!AR198)&amp;",")</f>
        <v>0.75,</v>
      </c>
      <c r="J196" s="225" t="str">
        <f t="shared" ca="1" si="11"/>
        <v>0,</v>
      </c>
      <c r="K196" s="225" t="str">
        <f t="shared" ca="1" si="11"/>
        <v>0,</v>
      </c>
      <c r="L196" s="225" t="str">
        <f t="shared" ca="1" si="10"/>
        <v>Elec Equip;</v>
      </c>
      <c r="M196" s="212"/>
      <c r="N196" s="190"/>
    </row>
    <row r="197" spans="1:14" ht="15">
      <c r="A197" s="225" t="str">
        <f ca="1">IF('$Data1'!E199="","","ElectricEquipment,")</f>
        <v>ElectricEquipment,</v>
      </c>
      <c r="B197" s="225" t="str">
        <f ca="1">IF(A197="","",'$Data1'!E199&amp;" Elec Eqp,")</f>
        <v>1 Elec Eqp,</v>
      </c>
      <c r="C197" s="225" t="str">
        <f ca="1">IF(A197="","",'CSV-ZnSiz'!B197)</f>
        <v>1,</v>
      </c>
      <c r="D197" s="225" t="str">
        <f t="shared" ca="1" si="9"/>
        <v>ON ALWAYS,</v>
      </c>
      <c r="E197" s="225" t="str">
        <f ca="1">IF(A197="","",IF('$Data1'!AQ199="W/occ","Watts/Person",IF('$Data1'!AQ199="W/m2","Watts/Area",IF('$Data1'!AQ199="W","EquipmentLevel","")))&amp;",")</f>
        <v>,</v>
      </c>
      <c r="F197" s="225" t="str">
        <f ca="1">IF(A197="","",IF('$Data1'!AQ199="W",'$Data1'!AP199,"")&amp;",")</f>
        <v>,</v>
      </c>
      <c r="G197" s="225" t="str">
        <f ca="1">IF(A197="","",IF('$Data1'!AQ199="W/m2",'$Data1'!AP199,"")&amp;",")</f>
        <v>,</v>
      </c>
      <c r="H197" s="225" t="str">
        <f ca="1">IF(A197="","",IF('$Data1'!AQ199="W/occ",'$Data1'!AP199,"")&amp;",")</f>
        <v>,</v>
      </c>
      <c r="I197" s="190" t="str">
        <f ca="1">IF(A197="","",IF('$Data1'!AR199="",0,1-'$Data1'!AR199)&amp;",")</f>
        <v>0.75,</v>
      </c>
      <c r="J197" s="225" t="str">
        <f t="shared" ca="1" si="11"/>
        <v>0,</v>
      </c>
      <c r="K197" s="225" t="str">
        <f t="shared" ca="1" si="11"/>
        <v>0,</v>
      </c>
      <c r="L197" s="225" t="str">
        <f t="shared" ca="1" si="10"/>
        <v>Elec Equip;</v>
      </c>
      <c r="M197" s="212"/>
      <c r="N197" s="190"/>
    </row>
    <row r="198" spans="1:14" ht="15">
      <c r="A198" s="225" t="str">
        <f ca="1">IF('$Data1'!E200="","","ElectricEquipment,")</f>
        <v>ElectricEquipment,</v>
      </c>
      <c r="B198" s="225" t="str">
        <f ca="1">IF(A198="","",'$Data1'!E200&amp;" Elec Eqp,")</f>
        <v>1 Elec Eqp,</v>
      </c>
      <c r="C198" s="225" t="str">
        <f ca="1">IF(A198="","",'CSV-ZnSiz'!B198)</f>
        <v>1,</v>
      </c>
      <c r="D198" s="225" t="str">
        <f t="shared" ca="1" si="9"/>
        <v>ON ALWAYS,</v>
      </c>
      <c r="E198" s="225" t="str">
        <f ca="1">IF(A198="","",IF('$Data1'!AQ200="W/occ","Watts/Person",IF('$Data1'!AQ200="W/m2","Watts/Area",IF('$Data1'!AQ200="W","EquipmentLevel","")))&amp;",")</f>
        <v>,</v>
      </c>
      <c r="F198" s="225" t="str">
        <f ca="1">IF(A198="","",IF('$Data1'!AQ200="W",'$Data1'!AP200,"")&amp;",")</f>
        <v>,</v>
      </c>
      <c r="G198" s="225" t="str">
        <f ca="1">IF(A198="","",IF('$Data1'!AQ200="W/m2",'$Data1'!AP200,"")&amp;",")</f>
        <v>,</v>
      </c>
      <c r="H198" s="225" t="str">
        <f ca="1">IF(A198="","",IF('$Data1'!AQ200="W/occ",'$Data1'!AP200,"")&amp;",")</f>
        <v>,</v>
      </c>
      <c r="I198" s="190" t="str">
        <f ca="1">IF(A198="","",IF('$Data1'!AR200="",0,1-'$Data1'!AR200)&amp;",")</f>
        <v>0.75,</v>
      </c>
      <c r="J198" s="225" t="str">
        <f t="shared" ca="1" si="11"/>
        <v>0,</v>
      </c>
      <c r="K198" s="225" t="str">
        <f t="shared" ca="1" si="11"/>
        <v>0,</v>
      </c>
      <c r="L198" s="225" t="str">
        <f t="shared" ca="1" si="10"/>
        <v>Elec Equip;</v>
      </c>
      <c r="M198" s="212"/>
      <c r="N198" s="190"/>
    </row>
    <row r="199" spans="1:14" ht="15">
      <c r="A199" s="225" t="str">
        <f ca="1">IF('$Data1'!E201="","","ElectricEquipment,")</f>
        <v>ElectricEquipment,</v>
      </c>
      <c r="B199" s="225" t="str">
        <f ca="1">IF(A199="","",'$Data1'!E201&amp;" Elec Eqp,")</f>
        <v>1 Elec Eqp,</v>
      </c>
      <c r="C199" s="225" t="str">
        <f ca="1">IF(A199="","",'CSV-ZnSiz'!B199)</f>
        <v>1,</v>
      </c>
      <c r="D199" s="225" t="str">
        <f t="shared" ca="1" si="9"/>
        <v>ON ALWAYS,</v>
      </c>
      <c r="E199" s="225" t="str">
        <f ca="1">IF(A199="","",IF('$Data1'!AQ201="W/occ","Watts/Person",IF('$Data1'!AQ201="W/m2","Watts/Area",IF('$Data1'!AQ201="W","EquipmentLevel","")))&amp;",")</f>
        <v>,</v>
      </c>
      <c r="F199" s="225" t="str">
        <f ca="1">IF(A199="","",IF('$Data1'!AQ201="W",'$Data1'!AP201,"")&amp;",")</f>
        <v>,</v>
      </c>
      <c r="G199" s="225" t="str">
        <f ca="1">IF(A199="","",IF('$Data1'!AQ201="W/m2",'$Data1'!AP201,"")&amp;",")</f>
        <v>,</v>
      </c>
      <c r="H199" s="225" t="str">
        <f ca="1">IF(A199="","",IF('$Data1'!AQ201="W/occ",'$Data1'!AP201,"")&amp;",")</f>
        <v>,</v>
      </c>
      <c r="I199" s="190" t="str">
        <f ca="1">IF(A199="","",IF('$Data1'!AR201="",0,1-'$Data1'!AR201)&amp;",")</f>
        <v>0.75,</v>
      </c>
      <c r="J199" s="225" t="str">
        <f t="shared" ca="1" si="11"/>
        <v>0,</v>
      </c>
      <c r="K199" s="225" t="str">
        <f t="shared" ca="1" si="11"/>
        <v>0,</v>
      </c>
      <c r="L199" s="225" t="str">
        <f t="shared" ca="1" si="10"/>
        <v>Elec Equip;</v>
      </c>
      <c r="M199" s="212"/>
      <c r="N199" s="190"/>
    </row>
    <row r="200" spans="1:14" ht="15">
      <c r="A200" s="225" t="str">
        <f ca="1">IF('$Data1'!E202="","","ElectricEquipment,")</f>
        <v>ElectricEquipment,</v>
      </c>
      <c r="B200" s="225" t="str">
        <f ca="1">IF(A200="","",'$Data1'!E202&amp;" Elec Eqp,")</f>
        <v>1 Elec Eqp,</v>
      </c>
      <c r="C200" s="225" t="str">
        <f ca="1">IF(A200="","",'CSV-ZnSiz'!B200)</f>
        <v>1,</v>
      </c>
      <c r="D200" s="225" t="str">
        <f t="shared" ref="D200:D206" ca="1" si="12">IF(A200="","","ON ALWAYS,")</f>
        <v>ON ALWAYS,</v>
      </c>
      <c r="E200" s="225" t="str">
        <f ca="1">IF(A200="","",IF('$Data1'!AQ202="W/occ","Watts/Person",IF('$Data1'!AQ202="W/m2","Watts/Area",IF('$Data1'!AQ202="W","EquipmentLevel","")))&amp;",")</f>
        <v>,</v>
      </c>
      <c r="F200" s="225" t="str">
        <f ca="1">IF(A200="","",IF('$Data1'!AQ202="W",'$Data1'!AP202,"")&amp;",")</f>
        <v>,</v>
      </c>
      <c r="G200" s="225" t="str">
        <f ca="1">IF(A200="","",IF('$Data1'!AQ202="W/m2",'$Data1'!AP202,"")&amp;",")</f>
        <v>,</v>
      </c>
      <c r="H200" s="225" t="str">
        <f ca="1">IF(A200="","",IF('$Data1'!AQ202="W/occ",'$Data1'!AP202,"")&amp;",")</f>
        <v>,</v>
      </c>
      <c r="I200" s="190" t="str">
        <f ca="1">IF(A200="","",IF('$Data1'!AR202="",0,1-'$Data1'!AR202)&amp;",")</f>
        <v>0.75,</v>
      </c>
      <c r="J200" s="225" t="str">
        <f t="shared" ca="1" si="11"/>
        <v>0,</v>
      </c>
      <c r="K200" s="225" t="str">
        <f t="shared" ca="1" si="11"/>
        <v>0,</v>
      </c>
      <c r="L200" s="225" t="str">
        <f t="shared" ref="L200:L206" ca="1" si="13">IF(A200="","","Elec Equip"&amp;";")</f>
        <v>Elec Equip;</v>
      </c>
      <c r="M200" s="212"/>
      <c r="N200" s="190"/>
    </row>
    <row r="201" spans="1:14" ht="15">
      <c r="A201" s="225" t="str">
        <f ca="1">IF('$Data1'!E203="","","ElectricEquipment,")</f>
        <v>ElectricEquipment,</v>
      </c>
      <c r="B201" s="225" t="str">
        <f ca="1">IF(A201="","",'$Data1'!E203&amp;" Elec Eqp,")</f>
        <v>1 Elec Eqp,</v>
      </c>
      <c r="C201" s="225" t="str">
        <f ca="1">IF(A201="","",'CSV-ZnSiz'!B201)</f>
        <v>1,</v>
      </c>
      <c r="D201" s="225" t="str">
        <f t="shared" ca="1" si="12"/>
        <v>ON ALWAYS,</v>
      </c>
      <c r="E201" s="225" t="str">
        <f ca="1">IF(A201="","",IF('$Data1'!AQ203="W/occ","Watts/Person",IF('$Data1'!AQ203="W/m2","Watts/Area",IF('$Data1'!AQ203="W","EquipmentLevel","")))&amp;",")</f>
        <v>,</v>
      </c>
      <c r="F201" s="225" t="str">
        <f ca="1">IF(A201="","",IF('$Data1'!AQ203="W",'$Data1'!AP203,"")&amp;",")</f>
        <v>,</v>
      </c>
      <c r="G201" s="225" t="str">
        <f ca="1">IF(A201="","",IF('$Data1'!AQ203="W/m2",'$Data1'!AP203,"")&amp;",")</f>
        <v>,</v>
      </c>
      <c r="H201" s="225" t="str">
        <f ca="1">IF(A201="","",IF('$Data1'!AQ203="W/occ",'$Data1'!AP203,"")&amp;",")</f>
        <v>,</v>
      </c>
      <c r="I201" s="190" t="str">
        <f ca="1">IF(A201="","",IF('$Data1'!AR203="",0,1-'$Data1'!AR203)&amp;",")</f>
        <v>0.75,</v>
      </c>
      <c r="J201" s="225" t="str">
        <f t="shared" ca="1" si="11"/>
        <v>0,</v>
      </c>
      <c r="K201" s="225" t="str">
        <f t="shared" ca="1" si="11"/>
        <v>0,</v>
      </c>
      <c r="L201" s="225" t="str">
        <f t="shared" ca="1" si="13"/>
        <v>Elec Equip;</v>
      </c>
      <c r="M201" s="212"/>
      <c r="N201" s="190"/>
    </row>
    <row r="202" spans="1:14" ht="15">
      <c r="A202" s="225" t="str">
        <f ca="1">IF('$Data1'!E204="","","ElectricEquipment,")</f>
        <v>ElectricEquipment,</v>
      </c>
      <c r="B202" s="225" t="str">
        <f ca="1">IF(A202="","",'$Data1'!E204&amp;" Elec Eqp,")</f>
        <v>1 Elec Eqp,</v>
      </c>
      <c r="C202" s="225" t="str">
        <f ca="1">IF(A202="","",'CSV-ZnSiz'!B202)</f>
        <v>1,</v>
      </c>
      <c r="D202" s="225" t="str">
        <f t="shared" ca="1" si="12"/>
        <v>ON ALWAYS,</v>
      </c>
      <c r="E202" s="225" t="str">
        <f ca="1">IF(A202="","",IF('$Data1'!AQ204="W/occ","Watts/Person",IF('$Data1'!AQ204="W/m2","Watts/Area",IF('$Data1'!AQ204="W","EquipmentLevel","")))&amp;",")</f>
        <v>,</v>
      </c>
      <c r="F202" s="225" t="str">
        <f ca="1">IF(A202="","",IF('$Data1'!AQ204="W",'$Data1'!AP204,"")&amp;",")</f>
        <v>,</v>
      </c>
      <c r="G202" s="225" t="str">
        <f ca="1">IF(A202="","",IF('$Data1'!AQ204="W/m2",'$Data1'!AP204,"")&amp;",")</f>
        <v>,</v>
      </c>
      <c r="H202" s="225" t="str">
        <f ca="1">IF(A202="","",IF('$Data1'!AQ204="W/occ",'$Data1'!AP204,"")&amp;",")</f>
        <v>,</v>
      </c>
      <c r="I202" s="190" t="str">
        <f ca="1">IF(A202="","",IF('$Data1'!AR204="",0,1-'$Data1'!AR204)&amp;",")</f>
        <v>0.75,</v>
      </c>
      <c r="J202" s="225" t="str">
        <f t="shared" ca="1" si="11"/>
        <v>0,</v>
      </c>
      <c r="K202" s="225" t="str">
        <f t="shared" ca="1" si="11"/>
        <v>0,</v>
      </c>
      <c r="L202" s="225" t="str">
        <f t="shared" ca="1" si="13"/>
        <v>Elec Equip;</v>
      </c>
      <c r="M202" s="212"/>
      <c r="N202" s="190"/>
    </row>
    <row r="203" spans="1:14" ht="15">
      <c r="A203" s="225" t="str">
        <f ca="1">IF('$Data1'!E205="","","ElectricEquipment,")</f>
        <v>ElectricEquipment,</v>
      </c>
      <c r="B203" s="225" t="str">
        <f ca="1">IF(A203="","",'$Data1'!E205&amp;" Elec Eqp,")</f>
        <v>1 Elec Eqp,</v>
      </c>
      <c r="C203" s="225" t="str">
        <f ca="1">IF(A203="","",'CSV-ZnSiz'!B203)</f>
        <v>1,</v>
      </c>
      <c r="D203" s="225" t="str">
        <f t="shared" ca="1" si="12"/>
        <v>ON ALWAYS,</v>
      </c>
      <c r="E203" s="225" t="str">
        <f ca="1">IF(A203="","",IF('$Data1'!AQ205="W/occ","Watts/Person",IF('$Data1'!AQ205="W/m2","Watts/Area",IF('$Data1'!AQ205="W","EquipmentLevel","")))&amp;",")</f>
        <v>,</v>
      </c>
      <c r="F203" s="225" t="str">
        <f ca="1">IF(A203="","",IF('$Data1'!AQ205="W",'$Data1'!AP205,"")&amp;",")</f>
        <v>,</v>
      </c>
      <c r="G203" s="225" t="str">
        <f ca="1">IF(A203="","",IF('$Data1'!AQ205="W/m2",'$Data1'!AP205,"")&amp;",")</f>
        <v>,</v>
      </c>
      <c r="H203" s="225" t="str">
        <f ca="1">IF(A203="","",IF('$Data1'!AQ205="W/occ",'$Data1'!AP205,"")&amp;",")</f>
        <v>,</v>
      </c>
      <c r="I203" s="190" t="str">
        <f ca="1">IF(A203="","",IF('$Data1'!AR205="",0,1-'$Data1'!AR205)&amp;",")</f>
        <v>0.75,</v>
      </c>
      <c r="J203" s="225" t="str">
        <f t="shared" ca="1" si="11"/>
        <v>0,</v>
      </c>
      <c r="K203" s="225" t="str">
        <f t="shared" ca="1" si="11"/>
        <v>0,</v>
      </c>
      <c r="L203" s="225" t="str">
        <f t="shared" ca="1" si="13"/>
        <v>Elec Equip;</v>
      </c>
      <c r="M203" s="212"/>
      <c r="N203" s="190"/>
    </row>
    <row r="204" spans="1:14" ht="15">
      <c r="A204" s="225" t="str">
        <f ca="1">IF('$Data1'!E206="","","ElectricEquipment,")</f>
        <v>ElectricEquipment,</v>
      </c>
      <c r="B204" s="225" t="str">
        <f ca="1">IF(A204="","",'$Data1'!E206&amp;" Elec Eqp,")</f>
        <v>1 Elec Eqp,</v>
      </c>
      <c r="C204" s="225" t="str">
        <f ca="1">IF(A204="","",'CSV-ZnSiz'!B204)</f>
        <v>1,</v>
      </c>
      <c r="D204" s="225" t="str">
        <f t="shared" ca="1" si="12"/>
        <v>ON ALWAYS,</v>
      </c>
      <c r="E204" s="225" t="str">
        <f ca="1">IF(A204="","",IF('$Data1'!AQ206="W/occ","Watts/Person",IF('$Data1'!AQ206="W/m2","Watts/Area",IF('$Data1'!AQ206="W","EquipmentLevel","")))&amp;",")</f>
        <v>,</v>
      </c>
      <c r="F204" s="225" t="str">
        <f ca="1">IF(A204="","",IF('$Data1'!AQ206="W",'$Data1'!AP206,"")&amp;",")</f>
        <v>,</v>
      </c>
      <c r="G204" s="225" t="str">
        <f ca="1">IF(A204="","",IF('$Data1'!AQ206="W/m2",'$Data1'!AP206,"")&amp;",")</f>
        <v>,</v>
      </c>
      <c r="H204" s="225" t="str">
        <f ca="1">IF(A204="","",IF('$Data1'!AQ206="W/occ",'$Data1'!AP206,"")&amp;",")</f>
        <v>,</v>
      </c>
      <c r="I204" s="190" t="str">
        <f ca="1">IF(A204="","",IF('$Data1'!AR206="",0,1-'$Data1'!AR206)&amp;",")</f>
        <v>0.75,</v>
      </c>
      <c r="J204" s="225" t="str">
        <f t="shared" ca="1" si="11"/>
        <v>0,</v>
      </c>
      <c r="K204" s="225" t="str">
        <f t="shared" ca="1" si="11"/>
        <v>0,</v>
      </c>
      <c r="L204" s="225" t="str">
        <f t="shared" ca="1" si="13"/>
        <v>Elec Equip;</v>
      </c>
      <c r="M204" s="212"/>
      <c r="N204" s="190"/>
    </row>
    <row r="205" spans="1:14" ht="15">
      <c r="A205" s="225" t="str">
        <f ca="1">IF('$Data1'!E207="","","ElectricEquipment,")</f>
        <v>ElectricEquipment,</v>
      </c>
      <c r="B205" s="225" t="str">
        <f ca="1">IF(A205="","",'$Data1'!E207&amp;" Elec Eqp,")</f>
        <v>1 Elec Eqp,</v>
      </c>
      <c r="C205" s="225" t="str">
        <f ca="1">IF(A205="","",'CSV-ZnSiz'!B205)</f>
        <v>1,</v>
      </c>
      <c r="D205" s="225" t="str">
        <f t="shared" ca="1" si="12"/>
        <v>ON ALWAYS,</v>
      </c>
      <c r="E205" s="225" t="str">
        <f ca="1">IF(A205="","",IF('$Data1'!AQ207="W/occ","Watts/Person",IF('$Data1'!AQ207="W/m2","Watts/Area",IF('$Data1'!AQ207="W","EquipmentLevel","")))&amp;",")</f>
        <v>,</v>
      </c>
      <c r="F205" s="225" t="str">
        <f ca="1">IF(A205="","",IF('$Data1'!AQ207="W",'$Data1'!AP207,"")&amp;",")</f>
        <v>,</v>
      </c>
      <c r="G205" s="225" t="str">
        <f ca="1">IF(A205="","",IF('$Data1'!AQ207="W/m2",'$Data1'!AP207,"")&amp;",")</f>
        <v>,</v>
      </c>
      <c r="H205" s="225" t="str">
        <f ca="1">IF(A205="","",IF('$Data1'!AQ207="W/occ",'$Data1'!AP207,"")&amp;",")</f>
        <v>,</v>
      </c>
      <c r="I205" s="190" t="str">
        <f ca="1">IF(A205="","",IF('$Data1'!AR207="",0,1-'$Data1'!AR207)&amp;",")</f>
        <v>0.75,</v>
      </c>
      <c r="J205" s="225" t="str">
        <f t="shared" ca="1" si="11"/>
        <v>0,</v>
      </c>
      <c r="K205" s="225" t="str">
        <f t="shared" ca="1" si="11"/>
        <v>0,</v>
      </c>
      <c r="L205" s="225" t="str">
        <f t="shared" ca="1" si="13"/>
        <v>Elec Equip;</v>
      </c>
      <c r="M205" s="212"/>
      <c r="N205" s="190"/>
    </row>
    <row r="206" spans="1:14" ht="15">
      <c r="A206" s="225" t="str">
        <f ca="1">IF('$Data1'!E208="","","ElectricEquipment,")</f>
        <v>ElectricEquipment,</v>
      </c>
      <c r="B206" s="225" t="str">
        <f ca="1">IF(A206="","",'$Data1'!E208&amp;" Elec Eqp,")</f>
        <v>1 Elec Eqp,</v>
      </c>
      <c r="C206" s="225" t="str">
        <f ca="1">IF(A206="","",'CSV-ZnSiz'!B206)</f>
        <v>1,</v>
      </c>
      <c r="D206" s="225" t="str">
        <f t="shared" ca="1" si="12"/>
        <v>ON ALWAYS,</v>
      </c>
      <c r="E206" s="225" t="str">
        <f ca="1">IF(A206="","",IF('$Data1'!AQ208="W/occ","Watts/Person",IF('$Data1'!AQ208="W/m2","Watts/Area",IF('$Data1'!AQ208="W","EquipmentLevel","")))&amp;",")</f>
        <v>,</v>
      </c>
      <c r="F206" s="225" t="str">
        <f ca="1">IF(A206="","",IF('$Data1'!AQ208="W",'$Data1'!AP208,"")&amp;",")</f>
        <v>,</v>
      </c>
      <c r="G206" s="225" t="str">
        <f ca="1">IF(A206="","",IF('$Data1'!AQ208="W/m2",'$Data1'!AP208,"")&amp;",")</f>
        <v>,</v>
      </c>
      <c r="H206" s="225" t="str">
        <f ca="1">IF(A206="","",IF('$Data1'!AQ208="W/occ",'$Data1'!AP208,"")&amp;",")</f>
        <v>,</v>
      </c>
      <c r="I206" s="190" t="str">
        <f ca="1">IF(A206="","",IF('$Data1'!AR208="",0,1-'$Data1'!AR208)&amp;",")</f>
        <v>0.75,</v>
      </c>
      <c r="J206" s="225" t="str">
        <f t="shared" ca="1" si="11"/>
        <v>0,</v>
      </c>
      <c r="K206" s="225" t="str">
        <f t="shared" ca="1" si="11"/>
        <v>0,</v>
      </c>
      <c r="L206" s="225" t="str">
        <f t="shared" ca="1" si="13"/>
        <v>Elec Equip;</v>
      </c>
      <c r="M206" s="212"/>
      <c r="N206" s="190"/>
    </row>
  </sheetData>
  <printOptions gridLines="1"/>
  <pageMargins left="1.1812499999999999" right="0.39374999999999999" top="0.33541666666666697" bottom="0.59027777777777801" header="0.196527777777778" footer="0.51180555555555496"/>
  <pageSetup paperSize="0" scale="0" firstPageNumber="0" orientation="portrait" usePrinterDefaults="0" horizontalDpi="0" verticalDpi="0" copies="0"/>
  <headerFooter>
    <oddHeader>&amp;L&amp;"Arial,Regular"HHA #&amp;C&amp;"Arial,Regular"&amp;A&amp;R&amp;"Arial,Regular"Printed &amp;D &amp;T</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6"/>
  <sheetViews>
    <sheetView zoomScaleNormal="100" zoomScalePageLayoutView="60" workbookViewId="0">
      <selection activeCell="A7" sqref="A7"/>
    </sheetView>
  </sheetViews>
  <sheetFormatPr defaultRowHeight="14.25"/>
  <cols>
    <col min="1" max="1" width="13.375" customWidth="1"/>
    <col min="2" max="2" width="19.75" customWidth="1"/>
    <col min="3" max="3" width="18.25" customWidth="1"/>
    <col min="4" max="4" width="15" customWidth="1"/>
    <col min="5" max="5" width="16.875" customWidth="1"/>
    <col min="6" max="6" width="8.75" customWidth="1"/>
    <col min="7" max="8" width="8.5" customWidth="1"/>
    <col min="9" max="9" width="5.375" customWidth="1"/>
    <col min="10" max="10" width="9.25" customWidth="1"/>
    <col min="11" max="12" width="23.75" customWidth="1"/>
    <col min="13" max="20" width="0.5" customWidth="1"/>
    <col min="21" max="21" width="2.625" customWidth="1"/>
    <col min="22" max="22" width="8.5" customWidth="1"/>
    <col min="23" max="1025" width="7.5"/>
  </cols>
  <sheetData>
    <row r="1" spans="1:21" ht="15">
      <c r="A1" s="193" t="s">
        <v>116</v>
      </c>
      <c r="B1" s="193"/>
      <c r="C1" s="193"/>
      <c r="D1" s="193"/>
      <c r="E1" s="193"/>
      <c r="F1" s="193"/>
      <c r="G1" s="193"/>
      <c r="H1" s="193"/>
      <c r="I1" s="193"/>
      <c r="J1" s="193"/>
      <c r="K1" s="193"/>
      <c r="L1" s="193"/>
      <c r="M1" s="193"/>
      <c r="N1" s="193"/>
      <c r="O1" s="193"/>
      <c r="P1" s="193"/>
      <c r="Q1" s="193"/>
      <c r="R1" s="193"/>
      <c r="S1" s="193"/>
      <c r="T1" s="235"/>
      <c r="U1" s="236"/>
    </row>
    <row r="2" spans="1:21" ht="15">
      <c r="A2" s="205" t="s">
        <v>327</v>
      </c>
      <c r="B2" s="205" t="s">
        <v>294</v>
      </c>
      <c r="C2" s="205" t="s">
        <v>294</v>
      </c>
      <c r="D2" s="207" t="s">
        <v>71</v>
      </c>
      <c r="E2" s="205" t="s">
        <v>328</v>
      </c>
      <c r="F2" s="205" t="s">
        <v>294</v>
      </c>
      <c r="G2" s="205" t="s">
        <v>294</v>
      </c>
      <c r="H2" s="205" t="s">
        <v>294</v>
      </c>
      <c r="I2" s="205" t="s">
        <v>294</v>
      </c>
      <c r="J2" s="205" t="s">
        <v>294</v>
      </c>
      <c r="K2" s="205" t="s">
        <v>294</v>
      </c>
      <c r="L2" s="193"/>
      <c r="M2" s="193"/>
      <c r="N2" s="193"/>
      <c r="O2" s="193"/>
      <c r="P2" s="193"/>
      <c r="Q2" s="193"/>
      <c r="R2" s="193"/>
      <c r="S2" s="193"/>
      <c r="T2" s="235"/>
      <c r="U2" s="236"/>
    </row>
    <row r="3" spans="1:21" ht="15">
      <c r="A3" s="205" t="s">
        <v>116</v>
      </c>
      <c r="B3" s="205" t="s">
        <v>329</v>
      </c>
      <c r="C3" s="205" t="s">
        <v>330</v>
      </c>
      <c r="D3" s="205" t="s">
        <v>331</v>
      </c>
      <c r="E3" s="205" t="s">
        <v>332</v>
      </c>
      <c r="F3" s="205" t="s">
        <v>333</v>
      </c>
      <c r="G3" s="205" t="s">
        <v>334</v>
      </c>
      <c r="H3" s="205" t="s">
        <v>335</v>
      </c>
      <c r="I3" s="205" t="s">
        <v>336</v>
      </c>
      <c r="J3" s="205" t="s">
        <v>337</v>
      </c>
      <c r="K3" s="205" t="s">
        <v>338</v>
      </c>
      <c r="L3" s="190"/>
      <c r="M3" s="193"/>
      <c r="N3" s="193"/>
      <c r="O3" s="193"/>
      <c r="P3" s="193"/>
      <c r="Q3" s="193"/>
      <c r="R3" s="193"/>
      <c r="S3" s="193"/>
      <c r="T3" s="235"/>
      <c r="U3" s="236"/>
    </row>
    <row r="4" spans="1:21" ht="15">
      <c r="A4" s="205" t="s">
        <v>116</v>
      </c>
      <c r="B4" s="205"/>
      <c r="C4" s="205"/>
      <c r="D4" s="205"/>
      <c r="E4" s="205"/>
      <c r="F4" s="205"/>
      <c r="G4" s="205"/>
      <c r="H4" s="205"/>
      <c r="I4" s="205" t="s">
        <v>304</v>
      </c>
      <c r="J4" s="205" t="s">
        <v>339</v>
      </c>
      <c r="K4" s="205"/>
      <c r="L4" s="193"/>
      <c r="M4" s="193"/>
      <c r="N4" s="193"/>
      <c r="O4" s="193"/>
      <c r="P4" s="193"/>
      <c r="Q4" s="193"/>
      <c r="R4" s="193"/>
      <c r="S4" s="193"/>
      <c r="T4" s="235"/>
      <c r="U4" s="236"/>
    </row>
    <row r="5" spans="1:21" ht="15">
      <c r="A5" s="205" t="s">
        <v>340</v>
      </c>
      <c r="B5" s="205" t="s">
        <v>341</v>
      </c>
      <c r="C5" s="205" t="s">
        <v>20</v>
      </c>
      <c r="D5" s="205" t="s">
        <v>309</v>
      </c>
      <c r="E5" s="205" t="s">
        <v>342</v>
      </c>
      <c r="F5" s="205" t="s">
        <v>343</v>
      </c>
      <c r="G5" s="205" t="s">
        <v>344</v>
      </c>
      <c r="H5" s="205" t="s">
        <v>345</v>
      </c>
      <c r="I5" s="212" t="s">
        <v>311</v>
      </c>
      <c r="J5" s="205" t="s">
        <v>311</v>
      </c>
      <c r="K5" s="205" t="s">
        <v>346</v>
      </c>
      <c r="L5" s="190"/>
      <c r="M5" s="193"/>
      <c r="N5" s="193"/>
      <c r="O5" s="193"/>
      <c r="P5" s="193"/>
      <c r="Q5" s="193"/>
      <c r="R5" s="193"/>
      <c r="S5" s="193"/>
      <c r="T5" s="235"/>
      <c r="U5" s="236"/>
    </row>
    <row r="6" spans="1:21" ht="15">
      <c r="A6" s="205" t="s">
        <v>116</v>
      </c>
      <c r="B6" s="205"/>
      <c r="C6" s="205"/>
      <c r="D6" s="205"/>
      <c r="E6" s="205"/>
      <c r="F6" s="205"/>
      <c r="G6" s="205"/>
      <c r="H6" s="205"/>
      <c r="I6" s="205"/>
      <c r="J6" s="205"/>
      <c r="K6" s="205"/>
      <c r="L6" s="193"/>
      <c r="M6" s="193"/>
      <c r="N6" s="193"/>
      <c r="O6" s="193"/>
      <c r="P6" s="193"/>
      <c r="Q6" s="193"/>
      <c r="R6" s="193"/>
      <c r="S6" s="193"/>
      <c r="T6" s="235"/>
      <c r="U6" s="236"/>
    </row>
    <row r="7" spans="1:21" ht="15">
      <c r="A7" s="193" t="str">
        <f ca="1">IF('$Data1'!E9="","","People,")</f>
        <v>People,</v>
      </c>
      <c r="B7" s="225" t="str">
        <f ca="1">IF(A7="","",'$Data1'!E9&amp;" Occs,")</f>
        <v>HHA ZONE , Field 1: Zone # Occs,</v>
      </c>
      <c r="C7" s="193" t="str">
        <f ca="1">IF(A7="","",'CSV-ZnSiz'!B7)</f>
        <v>HHA ZONE , Field 1: Zone #,</v>
      </c>
      <c r="D7" s="193" t="str">
        <f t="shared" ref="D7" ca="1" si="0">IF(A7="","","ON ALWAYS,")</f>
        <v>ON ALWAYS,</v>
      </c>
      <c r="E7" s="225" t="str">
        <f ca="1">IF(A7="","",IF('$Data1'!AM9="m2/occ","Area/Person",IF('$Data1'!AM9="Occ/m2","People/Area",IF('$Data1'!AM9="Occs","People","")))&amp;",")</f>
        <v>,</v>
      </c>
      <c r="F7" s="193" t="str">
        <f ca="1">IF(A7="","",IF('$Data1'!AM9="Occs",'$Data1'!AL9,"")&amp;",")</f>
        <v>,</v>
      </c>
      <c r="G7" s="225" t="str">
        <f ca="1">IF(A7="","",IF('$Data1'!AM9="Occs/m2",'$Data1'!AL9,"")&amp;",")</f>
        <v>,</v>
      </c>
      <c r="H7" s="193" t="str">
        <f ca="1">IF(A7="","",IF('$Data1'!AM9="m2/occ",'$Data1'!AL9,"")&amp;",")</f>
        <v>,</v>
      </c>
      <c r="I7" s="225" t="str">
        <f t="shared" ref="I7" ca="1" si="1">IF(A7="","","0,")</f>
        <v>0,</v>
      </c>
      <c r="J7" s="193" t="str">
        <f ca="1">IF(A7="","",'$Data1'!AO9&amp;",")</f>
        <v>,</v>
      </c>
      <c r="K7" s="225" t="str">
        <f ca="1">IF(A7="","",'$Data1'!E9&amp;" ActvSch;")</f>
        <v>HHA ZONE , Field 1: Zone # ActvSch;</v>
      </c>
      <c r="L7" s="190"/>
      <c r="M7" s="193"/>
      <c r="N7" s="193"/>
      <c r="O7" s="193"/>
      <c r="P7" s="193"/>
      <c r="Q7" s="193"/>
      <c r="R7" s="193"/>
      <c r="S7" s="193"/>
      <c r="T7" s="235"/>
      <c r="U7" s="236"/>
    </row>
    <row r="8" spans="1:21" ht="15">
      <c r="A8" s="193" t="str">
        <f ca="1">IF('$Data1'!E10="","","People,")</f>
        <v>People,</v>
      </c>
      <c r="B8" s="225" t="str">
        <f ca="1">IF(A8="","",'$Data1'!E10&amp;" Occs,")</f>
        <v>1 Occs,</v>
      </c>
      <c r="C8" s="193" t="str">
        <f ca="1">IF(A8="","",'CSV-ZnSiz'!B8)</f>
        <v>1,</v>
      </c>
      <c r="D8" s="193" t="str">
        <f t="shared" ref="D8:D71" ca="1" si="2">IF(A8="","","ON ALWAYS,")</f>
        <v>ON ALWAYS,</v>
      </c>
      <c r="E8" s="225" t="str">
        <f ca="1">IF(A8="","",IF('$Data1'!AM10="m2/occ","Area/Person",IF('$Data1'!AM10="Occ/m2","People/Area",IF('$Data1'!AM10="Occs","People","")))&amp;",")</f>
        <v>,</v>
      </c>
      <c r="F8" s="193" t="str">
        <f ca="1">IF(A8="","",IF('$Data1'!AM10="Occs",'$Data1'!AL10,"")&amp;",")</f>
        <v>,</v>
      </c>
      <c r="G8" s="225" t="str">
        <f ca="1">IF(A8="","",IF('$Data1'!AM10="Occs/m2",'$Data1'!AL10,"")&amp;",")</f>
        <v>,</v>
      </c>
      <c r="H8" s="193" t="str">
        <f ca="1">IF(A8="","",IF('$Data1'!AM10="m2/occ",'$Data1'!AL10,"")&amp;",")</f>
        <v>,</v>
      </c>
      <c r="I8" s="225" t="str">
        <f t="shared" ref="I8:I71" ca="1" si="3">IF(A8="","","0,")</f>
        <v>0,</v>
      </c>
      <c r="J8" s="193" t="str">
        <f ca="1">IF(A8="","",'$Data1'!AO10&amp;",")</f>
        <v>,</v>
      </c>
      <c r="K8" s="225" t="str">
        <f ca="1">IF(A8="","",'$Data1'!E10&amp;" ActvSch;")</f>
        <v>1 ActvSch;</v>
      </c>
      <c r="L8" s="193"/>
      <c r="M8" s="193"/>
      <c r="N8" s="193"/>
      <c r="O8" s="193"/>
      <c r="P8" s="193"/>
      <c r="Q8" s="193"/>
      <c r="R8" s="193"/>
      <c r="S8" s="193"/>
      <c r="T8" s="235"/>
      <c r="U8" s="236"/>
    </row>
    <row r="9" spans="1:21" ht="15">
      <c r="A9" s="193" t="str">
        <f ca="1">IF('$Data1'!E11="","","People,")</f>
        <v>People,</v>
      </c>
      <c r="B9" s="225" t="str">
        <f ca="1">IF(A9="","",'$Data1'!E11&amp;" Occs,")</f>
        <v>2 Occs,</v>
      </c>
      <c r="C9" s="193" t="str">
        <f ca="1">IF(A9="","",'CSV-ZnSiz'!B9)</f>
        <v>2,</v>
      </c>
      <c r="D9" s="193" t="str">
        <f t="shared" ca="1" si="2"/>
        <v>ON ALWAYS,</v>
      </c>
      <c r="E9" s="225" t="str">
        <f ca="1">IF(A9="","",IF('$Data1'!AM11="m2/occ","Area/Person",IF('$Data1'!AM11="Occ/m2","People/Area",IF('$Data1'!AM11="Occs","People","")))&amp;",")</f>
        <v>,</v>
      </c>
      <c r="F9" s="193" t="str">
        <f ca="1">IF(A9="","",IF('$Data1'!AM11="Occs",'$Data1'!AL11,"")&amp;",")</f>
        <v>,</v>
      </c>
      <c r="G9" s="225" t="str">
        <f ca="1">IF(A9="","",IF('$Data1'!AM11="Occs/m2",'$Data1'!AL11,"")&amp;",")</f>
        <v>,</v>
      </c>
      <c r="H9" s="193" t="str">
        <f ca="1">IF(A9="","",IF('$Data1'!AM11="m2/occ",'$Data1'!AL11,"")&amp;",")</f>
        <v>,</v>
      </c>
      <c r="I9" s="225" t="str">
        <f t="shared" ca="1" si="3"/>
        <v>0,</v>
      </c>
      <c r="J9" s="193" t="str">
        <f ca="1">IF(A9="","",'$Data1'!AO11&amp;",")</f>
        <v>,</v>
      </c>
      <c r="K9" s="225" t="str">
        <f ca="1">IF(A9="","",'$Data1'!E11&amp;" ActvSch;")</f>
        <v>2 ActvSch;</v>
      </c>
      <c r="L9" s="193"/>
      <c r="M9" s="193"/>
      <c r="N9" s="193"/>
      <c r="O9" s="193"/>
      <c r="P9" s="193"/>
      <c r="Q9" s="193"/>
      <c r="R9" s="193"/>
      <c r="S9" s="193"/>
      <c r="T9" s="235"/>
      <c r="U9" s="236"/>
    </row>
    <row r="10" spans="1:21" ht="15">
      <c r="A10" s="193" t="str">
        <f ca="1">IF('$Data1'!E12="","","People,")</f>
        <v>People,</v>
      </c>
      <c r="B10" s="225" t="str">
        <f ca="1">IF(A10="","",'$Data1'!E12&amp;" Occs,")</f>
        <v>1 Occs,</v>
      </c>
      <c r="C10" s="193" t="str">
        <f ca="1">IF(A10="","",'CSV-ZnSiz'!B10)</f>
        <v>1,</v>
      </c>
      <c r="D10" s="193" t="str">
        <f t="shared" ca="1" si="2"/>
        <v>ON ALWAYS,</v>
      </c>
      <c r="E10" s="225" t="str">
        <f ca="1">IF(A10="","",IF('$Data1'!AM12="m2/occ","Area/Person",IF('$Data1'!AM12="Occ/m2","People/Area",IF('$Data1'!AM12="Occs","People","")))&amp;",")</f>
        <v>,</v>
      </c>
      <c r="F10" s="193" t="str">
        <f ca="1">IF(A10="","",IF('$Data1'!AM12="Occs",'$Data1'!AL12,"")&amp;",")</f>
        <v>,</v>
      </c>
      <c r="G10" s="225" t="str">
        <f ca="1">IF(A10="","",IF('$Data1'!AM12="Occs/m2",'$Data1'!AL12,"")&amp;",")</f>
        <v>,</v>
      </c>
      <c r="H10" s="193" t="str">
        <f ca="1">IF(A10="","",IF('$Data1'!AM12="m2/occ",'$Data1'!AL12,"")&amp;",")</f>
        <v>,</v>
      </c>
      <c r="I10" s="225" t="str">
        <f t="shared" ca="1" si="3"/>
        <v>0,</v>
      </c>
      <c r="J10" s="193" t="str">
        <f ca="1">IF(A10="","",'$Data1'!AO12&amp;",")</f>
        <v>,</v>
      </c>
      <c r="K10" s="225" t="str">
        <f ca="1">IF(A10="","",'$Data1'!E12&amp;" ActvSch;")</f>
        <v>1 ActvSch;</v>
      </c>
      <c r="L10" s="193"/>
      <c r="M10" s="193"/>
      <c r="N10" s="193"/>
      <c r="O10" s="193"/>
      <c r="P10" s="193"/>
      <c r="Q10" s="193"/>
      <c r="R10" s="193"/>
      <c r="S10" s="193"/>
      <c r="T10" s="235"/>
      <c r="U10" s="236"/>
    </row>
    <row r="11" spans="1:21" ht="15">
      <c r="A11" s="193" t="str">
        <f ca="1">IF('$Data1'!E13="","","People,")</f>
        <v>People,</v>
      </c>
      <c r="B11" s="225" t="str">
        <f ca="1">IF(A11="","",'$Data1'!E13&amp;" Occs,")</f>
        <v>1 Occs,</v>
      </c>
      <c r="C11" s="193" t="str">
        <f ca="1">IF(A11="","",'CSV-ZnSiz'!B11)</f>
        <v>1,</v>
      </c>
      <c r="D11" s="193" t="str">
        <f t="shared" ca="1" si="2"/>
        <v>ON ALWAYS,</v>
      </c>
      <c r="E11" s="225" t="str">
        <f ca="1">IF(A11="","",IF('$Data1'!AM13="m2/occ","Area/Person",IF('$Data1'!AM13="Occ/m2","People/Area",IF('$Data1'!AM13="Occs","People","")))&amp;",")</f>
        <v>,</v>
      </c>
      <c r="F11" s="193" t="str">
        <f ca="1">IF(A11="","",IF('$Data1'!AM13="Occs",'$Data1'!AL13,"")&amp;",")</f>
        <v>,</v>
      </c>
      <c r="G11" s="225" t="str">
        <f ca="1">IF(A11="","",IF('$Data1'!AM13="Occs/m2",'$Data1'!AL13,"")&amp;",")</f>
        <v>,</v>
      </c>
      <c r="H11" s="193" t="str">
        <f ca="1">IF(A11="","",IF('$Data1'!AM13="m2/occ",'$Data1'!AL13,"")&amp;",")</f>
        <v>,</v>
      </c>
      <c r="I11" s="225" t="str">
        <f t="shared" ca="1" si="3"/>
        <v>0,</v>
      </c>
      <c r="J11" s="193" t="str">
        <f ca="1">IF(A11="","",'$Data1'!AO13&amp;",")</f>
        <v>,</v>
      </c>
      <c r="K11" s="225" t="str">
        <f ca="1">IF(A11="","",'$Data1'!E13&amp;" ActvSch;")</f>
        <v>1 ActvSch;</v>
      </c>
      <c r="L11" s="193"/>
      <c r="M11" s="193"/>
      <c r="N11" s="193"/>
      <c r="O11" s="193"/>
      <c r="P11" s="193"/>
      <c r="Q11" s="193"/>
      <c r="R11" s="193"/>
      <c r="S11" s="193"/>
      <c r="T11" s="235"/>
      <c r="U11" s="236"/>
    </row>
    <row r="12" spans="1:21" ht="15">
      <c r="A12" s="193" t="str">
        <f ca="1">IF('$Data1'!E14="","","People,")</f>
        <v>People,</v>
      </c>
      <c r="B12" s="225" t="str">
        <f ca="1">IF(A12="","",'$Data1'!E14&amp;" Occs,")</f>
        <v>1 Occs,</v>
      </c>
      <c r="C12" s="193" t="str">
        <f ca="1">IF(A12="","",'CSV-ZnSiz'!B12)</f>
        <v>1,</v>
      </c>
      <c r="D12" s="193" t="str">
        <f t="shared" ca="1" si="2"/>
        <v>ON ALWAYS,</v>
      </c>
      <c r="E12" s="225" t="str">
        <f ca="1">IF(A12="","",IF('$Data1'!AM14="m2/occ","Area/Person",IF('$Data1'!AM14="Occ/m2","People/Area",IF('$Data1'!AM14="Occs","People","")))&amp;",")</f>
        <v>,</v>
      </c>
      <c r="F12" s="193" t="str">
        <f ca="1">IF(A12="","",IF('$Data1'!AM14="Occs",'$Data1'!AL14,"")&amp;",")</f>
        <v>,</v>
      </c>
      <c r="G12" s="225" t="str">
        <f ca="1">IF(A12="","",IF('$Data1'!AM14="Occs/m2",'$Data1'!AL14,"")&amp;",")</f>
        <v>,</v>
      </c>
      <c r="H12" s="193" t="str">
        <f ca="1">IF(A12="","",IF('$Data1'!AM14="m2/occ",'$Data1'!AL14,"")&amp;",")</f>
        <v>,</v>
      </c>
      <c r="I12" s="225" t="str">
        <f t="shared" ca="1" si="3"/>
        <v>0,</v>
      </c>
      <c r="J12" s="193" t="str">
        <f ca="1">IF(A12="","",'$Data1'!AO14&amp;",")</f>
        <v>,</v>
      </c>
      <c r="K12" s="225" t="str">
        <f ca="1">IF(A12="","",'$Data1'!E14&amp;" ActvSch;")</f>
        <v>1 ActvSch;</v>
      </c>
      <c r="L12" s="193"/>
      <c r="M12" s="193"/>
      <c r="N12" s="193"/>
      <c r="O12" s="193"/>
      <c r="P12" s="193"/>
      <c r="Q12" s="193"/>
      <c r="R12" s="193"/>
      <c r="S12" s="193"/>
      <c r="T12" s="235"/>
      <c r="U12" s="236"/>
    </row>
    <row r="13" spans="1:21" ht="15">
      <c r="A13" s="193" t="str">
        <f ca="1">IF('$Data1'!E15="","","People,")</f>
        <v>People,</v>
      </c>
      <c r="B13" s="225" t="str">
        <f ca="1">IF(A13="","",'$Data1'!E15&amp;" Occs,")</f>
        <v>1 Occs,</v>
      </c>
      <c r="C13" s="193" t="str">
        <f ca="1">IF(A13="","",'CSV-ZnSiz'!B13)</f>
        <v>1,</v>
      </c>
      <c r="D13" s="193" t="str">
        <f t="shared" ca="1" si="2"/>
        <v>ON ALWAYS,</v>
      </c>
      <c r="E13" s="225" t="str">
        <f ca="1">IF(A13="","",IF('$Data1'!AM15="m2/occ","Area/Person",IF('$Data1'!AM15="Occ/m2","People/Area",IF('$Data1'!AM15="Occs","People","")))&amp;",")</f>
        <v>,</v>
      </c>
      <c r="F13" s="193" t="str">
        <f ca="1">IF(A13="","",IF('$Data1'!AM15="Occs",'$Data1'!AL15,"")&amp;",")</f>
        <v>,</v>
      </c>
      <c r="G13" s="225" t="str">
        <f ca="1">IF(A13="","",IF('$Data1'!AM15="Occs/m2",'$Data1'!AL15,"")&amp;",")</f>
        <v>,</v>
      </c>
      <c r="H13" s="193" t="str">
        <f ca="1">IF(A13="","",IF('$Data1'!AM15="m2/occ",'$Data1'!AL15,"")&amp;",")</f>
        <v>,</v>
      </c>
      <c r="I13" s="225" t="str">
        <f t="shared" ca="1" si="3"/>
        <v>0,</v>
      </c>
      <c r="J13" s="193" t="str">
        <f ca="1">IF(A13="","",'$Data1'!AO15&amp;",")</f>
        <v>,</v>
      </c>
      <c r="K13" s="225" t="str">
        <f ca="1">IF(A13="","",'$Data1'!E15&amp;" ActvSch;")</f>
        <v>1 ActvSch;</v>
      </c>
      <c r="L13" s="193"/>
      <c r="M13" s="193"/>
      <c r="N13" s="193"/>
      <c r="O13" s="193"/>
      <c r="P13" s="193"/>
      <c r="Q13" s="193"/>
      <c r="R13" s="193"/>
      <c r="S13" s="193"/>
      <c r="T13" s="235"/>
      <c r="U13" s="236"/>
    </row>
    <row r="14" spans="1:21" ht="15">
      <c r="A14" s="193" t="str">
        <f ca="1">IF('$Data1'!E16="","","People,")</f>
        <v>People,</v>
      </c>
      <c r="B14" s="225" t="str">
        <f ca="1">IF(A14="","",'$Data1'!E16&amp;" Occs,")</f>
        <v>1 Occs,</v>
      </c>
      <c r="C14" s="193" t="str">
        <f ca="1">IF(A14="","",'CSV-ZnSiz'!B14)</f>
        <v>1,</v>
      </c>
      <c r="D14" s="193" t="str">
        <f t="shared" ca="1" si="2"/>
        <v>ON ALWAYS,</v>
      </c>
      <c r="E14" s="225" t="str">
        <f ca="1">IF(A14="","",IF('$Data1'!AM16="m2/occ","Area/Person",IF('$Data1'!AM16="Occ/m2","People/Area",IF('$Data1'!AM16="Occs","People","")))&amp;",")</f>
        <v>,</v>
      </c>
      <c r="F14" s="193" t="str">
        <f ca="1">IF(A14="","",IF('$Data1'!AM16="Occs",'$Data1'!AL16,"")&amp;",")</f>
        <v>,</v>
      </c>
      <c r="G14" s="225" t="str">
        <f ca="1">IF(A14="","",IF('$Data1'!AM16="Occs/m2",'$Data1'!AL16,"")&amp;",")</f>
        <v>,</v>
      </c>
      <c r="H14" s="193" t="str">
        <f ca="1">IF(A14="","",IF('$Data1'!AM16="m2/occ",'$Data1'!AL16,"")&amp;",")</f>
        <v>,</v>
      </c>
      <c r="I14" s="225" t="str">
        <f t="shared" ca="1" si="3"/>
        <v>0,</v>
      </c>
      <c r="J14" s="193" t="str">
        <f ca="1">IF(A14="","",'$Data1'!AO16&amp;",")</f>
        <v>,</v>
      </c>
      <c r="K14" s="225" t="str">
        <f ca="1">IF(A14="","",'$Data1'!E16&amp;" ActvSch;")</f>
        <v>1 ActvSch;</v>
      </c>
      <c r="L14" s="193"/>
      <c r="M14" s="193"/>
      <c r="N14" s="193"/>
      <c r="O14" s="193"/>
      <c r="P14" s="193"/>
      <c r="Q14" s="193"/>
      <c r="R14" s="193"/>
      <c r="S14" s="193"/>
      <c r="T14" s="235"/>
      <c r="U14" s="236"/>
    </row>
    <row r="15" spans="1:21" ht="15">
      <c r="A15" s="193" t="str">
        <f ca="1">IF('$Data1'!E17="","","People,")</f>
        <v>People,</v>
      </c>
      <c r="B15" s="225" t="str">
        <f ca="1">IF(A15="","",'$Data1'!E17&amp;" Occs,")</f>
        <v>1 Occs,</v>
      </c>
      <c r="C15" s="193" t="str">
        <f ca="1">IF(A15="","",'CSV-ZnSiz'!B15)</f>
        <v>1,</v>
      </c>
      <c r="D15" s="193" t="str">
        <f t="shared" ca="1" si="2"/>
        <v>ON ALWAYS,</v>
      </c>
      <c r="E15" s="225" t="str">
        <f ca="1">IF(A15="","",IF('$Data1'!AM17="m2/occ","Area/Person",IF('$Data1'!AM17="Occ/m2","People/Area",IF('$Data1'!AM17="Occs","People","")))&amp;",")</f>
        <v>,</v>
      </c>
      <c r="F15" s="193" t="str">
        <f ca="1">IF(A15="","",IF('$Data1'!AM17="Occs",'$Data1'!AL17,"")&amp;",")</f>
        <v>,</v>
      </c>
      <c r="G15" s="225" t="str">
        <f ca="1">IF(A15="","",IF('$Data1'!AM17="Occs/m2",'$Data1'!AL17,"")&amp;",")</f>
        <v>,</v>
      </c>
      <c r="H15" s="193" t="str">
        <f ca="1">IF(A15="","",IF('$Data1'!AM17="m2/occ",'$Data1'!AL17,"")&amp;",")</f>
        <v>,</v>
      </c>
      <c r="I15" s="225" t="str">
        <f t="shared" ca="1" si="3"/>
        <v>0,</v>
      </c>
      <c r="J15" s="193" t="str">
        <f ca="1">IF(A15="","",'$Data1'!AO17&amp;",")</f>
        <v>,</v>
      </c>
      <c r="K15" s="225" t="str">
        <f ca="1">IF(A15="","",'$Data1'!E17&amp;" ActvSch;")</f>
        <v>1 ActvSch;</v>
      </c>
      <c r="L15" s="193"/>
      <c r="M15" s="193"/>
      <c r="N15" s="193"/>
      <c r="O15" s="193"/>
      <c r="P15" s="193"/>
      <c r="Q15" s="193"/>
      <c r="R15" s="193"/>
      <c r="S15" s="193"/>
      <c r="T15" s="235"/>
      <c r="U15" s="236"/>
    </row>
    <row r="16" spans="1:21" ht="15">
      <c r="A16" s="193" t="str">
        <f ca="1">IF('$Data1'!E18="","","People,")</f>
        <v>People,</v>
      </c>
      <c r="B16" s="225" t="str">
        <f ca="1">IF(A16="","",'$Data1'!E18&amp;" Occs,")</f>
        <v>1 Occs,</v>
      </c>
      <c r="C16" s="193" t="str">
        <f ca="1">IF(A16="","",'CSV-ZnSiz'!B16)</f>
        <v>1,</v>
      </c>
      <c r="D16" s="193" t="str">
        <f t="shared" ca="1" si="2"/>
        <v>ON ALWAYS,</v>
      </c>
      <c r="E16" s="225" t="str">
        <f ca="1">IF(A16="","",IF('$Data1'!AM18="m2/occ","Area/Person",IF('$Data1'!AM18="Occ/m2","People/Area",IF('$Data1'!AM18="Occs","People","")))&amp;",")</f>
        <v>,</v>
      </c>
      <c r="F16" s="193" t="str">
        <f ca="1">IF(A16="","",IF('$Data1'!AM18="Occs",'$Data1'!AL18,"")&amp;",")</f>
        <v>,</v>
      </c>
      <c r="G16" s="225" t="str">
        <f ca="1">IF(A16="","",IF('$Data1'!AM18="Occs/m2",'$Data1'!AL18,"")&amp;",")</f>
        <v>,</v>
      </c>
      <c r="H16" s="193" t="str">
        <f ca="1">IF(A16="","",IF('$Data1'!AM18="m2/occ",'$Data1'!AL18,"")&amp;",")</f>
        <v>,</v>
      </c>
      <c r="I16" s="225" t="str">
        <f t="shared" ca="1" si="3"/>
        <v>0,</v>
      </c>
      <c r="J16" s="193" t="str">
        <f ca="1">IF(A16="","",'$Data1'!AO18&amp;",")</f>
        <v>,</v>
      </c>
      <c r="K16" s="225" t="str">
        <f ca="1">IF(A16="","",'$Data1'!E18&amp;" ActvSch;")</f>
        <v>1 ActvSch;</v>
      </c>
      <c r="L16" s="193"/>
      <c r="M16" s="193"/>
      <c r="N16" s="193"/>
      <c r="O16" s="193"/>
      <c r="P16" s="193"/>
      <c r="Q16" s="193"/>
      <c r="R16" s="193"/>
      <c r="S16" s="193"/>
      <c r="T16" s="235"/>
      <c r="U16" s="236"/>
    </row>
    <row r="17" spans="1:21" ht="15">
      <c r="A17" s="193" t="str">
        <f ca="1">IF('$Data1'!E19="","","People,")</f>
        <v>People,</v>
      </c>
      <c r="B17" s="225" t="str">
        <f ca="1">IF(A17="","",'$Data1'!E19&amp;" Occs,")</f>
        <v>1 Occs,</v>
      </c>
      <c r="C17" s="193" t="str">
        <f ca="1">IF(A17="","",'CSV-ZnSiz'!B17)</f>
        <v>1,</v>
      </c>
      <c r="D17" s="193" t="str">
        <f t="shared" ca="1" si="2"/>
        <v>ON ALWAYS,</v>
      </c>
      <c r="E17" s="225" t="str">
        <f ca="1">IF(A17="","",IF('$Data1'!AM19="m2/occ","Area/Person",IF('$Data1'!AM19="Occ/m2","People/Area",IF('$Data1'!AM19="Occs","People","")))&amp;",")</f>
        <v>,</v>
      </c>
      <c r="F17" s="193" t="str">
        <f ca="1">IF(A17="","",IF('$Data1'!AM19="Occs",'$Data1'!AL19,"")&amp;",")</f>
        <v>,</v>
      </c>
      <c r="G17" s="225" t="str">
        <f ca="1">IF(A17="","",IF('$Data1'!AM19="Occs/m2",'$Data1'!AL19,"")&amp;",")</f>
        <v>,</v>
      </c>
      <c r="H17" s="193" t="str">
        <f ca="1">IF(A17="","",IF('$Data1'!AM19="m2/occ",'$Data1'!AL19,"")&amp;",")</f>
        <v>,</v>
      </c>
      <c r="I17" s="225" t="str">
        <f t="shared" ca="1" si="3"/>
        <v>0,</v>
      </c>
      <c r="J17" s="193" t="str">
        <f ca="1">IF(A17="","",'$Data1'!AO19&amp;",")</f>
        <v>,</v>
      </c>
      <c r="K17" s="225" t="str">
        <f ca="1">IF(A17="","",'$Data1'!E19&amp;" ActvSch;")</f>
        <v>1 ActvSch;</v>
      </c>
      <c r="L17" s="193"/>
      <c r="M17" s="193"/>
      <c r="N17" s="193"/>
      <c r="O17" s="193"/>
      <c r="P17" s="193"/>
      <c r="Q17" s="193"/>
      <c r="R17" s="193"/>
      <c r="S17" s="193"/>
      <c r="T17" s="235"/>
      <c r="U17" s="236"/>
    </row>
    <row r="18" spans="1:21" ht="15">
      <c r="A18" s="193" t="str">
        <f ca="1">IF('$Data1'!E20="","","People,")</f>
        <v>People,</v>
      </c>
      <c r="B18" s="225" t="str">
        <f ca="1">IF(A18="","",'$Data1'!E20&amp;" Occs,")</f>
        <v>1 Occs,</v>
      </c>
      <c r="C18" s="193" t="str">
        <f ca="1">IF(A18="","",'CSV-ZnSiz'!B18)</f>
        <v>1,</v>
      </c>
      <c r="D18" s="193" t="str">
        <f t="shared" ca="1" si="2"/>
        <v>ON ALWAYS,</v>
      </c>
      <c r="E18" s="225" t="str">
        <f ca="1">IF(A18="","",IF('$Data1'!AM20="m2/occ","Area/Person",IF('$Data1'!AM20="Occ/m2","People/Area",IF('$Data1'!AM20="Occs","People","")))&amp;",")</f>
        <v>,</v>
      </c>
      <c r="F18" s="193" t="str">
        <f ca="1">IF(A18="","",IF('$Data1'!AM20="Occs",'$Data1'!AL20,"")&amp;",")</f>
        <v>,</v>
      </c>
      <c r="G18" s="225" t="str">
        <f ca="1">IF(A18="","",IF('$Data1'!AM20="Occs/m2",'$Data1'!AL20,"")&amp;",")</f>
        <v>,</v>
      </c>
      <c r="H18" s="193" t="str">
        <f ca="1">IF(A18="","",IF('$Data1'!AM20="m2/occ",'$Data1'!AL20,"")&amp;",")</f>
        <v>,</v>
      </c>
      <c r="I18" s="225" t="str">
        <f t="shared" ca="1" si="3"/>
        <v>0,</v>
      </c>
      <c r="J18" s="193" t="str">
        <f ca="1">IF(A18="","",'$Data1'!AO20&amp;",")</f>
        <v>,</v>
      </c>
      <c r="K18" s="225" t="str">
        <f ca="1">IF(A18="","",'$Data1'!E20&amp;" ActvSch;")</f>
        <v>1 ActvSch;</v>
      </c>
      <c r="L18" s="193"/>
      <c r="M18" s="193"/>
      <c r="N18" s="193"/>
      <c r="O18" s="193"/>
      <c r="P18" s="193"/>
      <c r="Q18" s="193"/>
      <c r="R18" s="193"/>
      <c r="S18" s="193"/>
      <c r="T18" s="235"/>
      <c r="U18" s="236"/>
    </row>
    <row r="19" spans="1:21" ht="15">
      <c r="A19" s="193" t="str">
        <f ca="1">IF('$Data1'!E21="","","People,")</f>
        <v>People,</v>
      </c>
      <c r="B19" s="225" t="str">
        <f ca="1">IF(A19="","",'$Data1'!E21&amp;" Occs,")</f>
        <v>1 Occs,</v>
      </c>
      <c r="C19" s="193" t="str">
        <f ca="1">IF(A19="","",'CSV-ZnSiz'!B19)</f>
        <v>1,</v>
      </c>
      <c r="D19" s="193" t="str">
        <f t="shared" ca="1" si="2"/>
        <v>ON ALWAYS,</v>
      </c>
      <c r="E19" s="225" t="str">
        <f ca="1">IF(A19="","",IF('$Data1'!AM21="m2/occ","Area/Person",IF('$Data1'!AM21="Occ/m2","People/Area",IF('$Data1'!AM21="Occs","People","")))&amp;",")</f>
        <v>,</v>
      </c>
      <c r="F19" s="193" t="str">
        <f ca="1">IF(A19="","",IF('$Data1'!AM21="Occs",'$Data1'!AL21,"")&amp;",")</f>
        <v>,</v>
      </c>
      <c r="G19" s="225" t="str">
        <f ca="1">IF(A19="","",IF('$Data1'!AM21="Occs/m2",'$Data1'!AL21,"")&amp;",")</f>
        <v>,</v>
      </c>
      <c r="H19" s="193" t="str">
        <f ca="1">IF(A19="","",IF('$Data1'!AM21="m2/occ",'$Data1'!AL21,"")&amp;",")</f>
        <v>,</v>
      </c>
      <c r="I19" s="225" t="str">
        <f t="shared" ca="1" si="3"/>
        <v>0,</v>
      </c>
      <c r="J19" s="193" t="str">
        <f ca="1">IF(A19="","",'$Data1'!AO21&amp;",")</f>
        <v>,</v>
      </c>
      <c r="K19" s="225" t="str">
        <f ca="1">IF(A19="","",'$Data1'!E21&amp;" ActvSch;")</f>
        <v>1 ActvSch;</v>
      </c>
      <c r="L19" s="193"/>
      <c r="M19" s="193"/>
      <c r="N19" s="193"/>
      <c r="O19" s="193"/>
      <c r="P19" s="193"/>
      <c r="Q19" s="193"/>
      <c r="R19" s="193"/>
      <c r="S19" s="193"/>
      <c r="T19" s="235"/>
      <c r="U19" s="236"/>
    </row>
    <row r="20" spans="1:21" ht="15">
      <c r="A20" s="193" t="str">
        <f ca="1">IF('$Data1'!E22="","","People,")</f>
        <v>People,</v>
      </c>
      <c r="B20" s="225" t="str">
        <f ca="1">IF(A20="","",'$Data1'!E22&amp;" Occs,")</f>
        <v>1 Occs,</v>
      </c>
      <c r="C20" s="193" t="str">
        <f ca="1">IF(A20="","",'CSV-ZnSiz'!B20)</f>
        <v>1,</v>
      </c>
      <c r="D20" s="193" t="str">
        <f t="shared" ca="1" si="2"/>
        <v>ON ALWAYS,</v>
      </c>
      <c r="E20" s="225" t="str">
        <f ca="1">IF(A20="","",IF('$Data1'!AM22="m2/occ","Area/Person",IF('$Data1'!AM22="Occ/m2","People/Area",IF('$Data1'!AM22="Occs","People","")))&amp;",")</f>
        <v>,</v>
      </c>
      <c r="F20" s="193" t="str">
        <f ca="1">IF(A20="","",IF('$Data1'!AM22="Occs",'$Data1'!AL22,"")&amp;",")</f>
        <v>,</v>
      </c>
      <c r="G20" s="225" t="str">
        <f ca="1">IF(A20="","",IF('$Data1'!AM22="Occs/m2",'$Data1'!AL22,"")&amp;",")</f>
        <v>,</v>
      </c>
      <c r="H20" s="193" t="str">
        <f ca="1">IF(A20="","",IF('$Data1'!AM22="m2/occ",'$Data1'!AL22,"")&amp;",")</f>
        <v>,</v>
      </c>
      <c r="I20" s="225" t="str">
        <f t="shared" ca="1" si="3"/>
        <v>0,</v>
      </c>
      <c r="J20" s="193" t="str">
        <f ca="1">IF(A20="","",'$Data1'!AO22&amp;",")</f>
        <v>,</v>
      </c>
      <c r="K20" s="225" t="str">
        <f ca="1">IF(A20="","",'$Data1'!E22&amp;" ActvSch;")</f>
        <v>1 ActvSch;</v>
      </c>
      <c r="L20" s="193"/>
      <c r="M20" s="193"/>
      <c r="N20" s="193"/>
      <c r="O20" s="193"/>
      <c r="P20" s="193"/>
      <c r="Q20" s="193"/>
      <c r="R20" s="193"/>
      <c r="S20" s="193"/>
      <c r="T20" s="235"/>
      <c r="U20" s="236"/>
    </row>
    <row r="21" spans="1:21" ht="15">
      <c r="A21" s="193" t="str">
        <f ca="1">IF('$Data1'!E23="","","People,")</f>
        <v>People,</v>
      </c>
      <c r="B21" s="225" t="str">
        <f ca="1">IF(A21="","",'$Data1'!E23&amp;" Occs,")</f>
        <v>1 Occs,</v>
      </c>
      <c r="C21" s="193" t="str">
        <f ca="1">IF(A21="","",'CSV-ZnSiz'!B21)</f>
        <v>1,</v>
      </c>
      <c r="D21" s="193" t="str">
        <f t="shared" ca="1" si="2"/>
        <v>ON ALWAYS,</v>
      </c>
      <c r="E21" s="225" t="str">
        <f ca="1">IF(A21="","",IF('$Data1'!AM23="m2/occ","Area/Person",IF('$Data1'!AM23="Occ/m2","People/Area",IF('$Data1'!AM23="Occs","People","")))&amp;",")</f>
        <v>,</v>
      </c>
      <c r="F21" s="193" t="str">
        <f ca="1">IF(A21="","",IF('$Data1'!AM23="Occs",'$Data1'!AL23,"")&amp;",")</f>
        <v>,</v>
      </c>
      <c r="G21" s="225" t="str">
        <f ca="1">IF(A21="","",IF('$Data1'!AM23="Occs/m2",'$Data1'!AL23,"")&amp;",")</f>
        <v>,</v>
      </c>
      <c r="H21" s="193" t="str">
        <f ca="1">IF(A21="","",IF('$Data1'!AM23="m2/occ",'$Data1'!AL23,"")&amp;",")</f>
        <v>,</v>
      </c>
      <c r="I21" s="225" t="str">
        <f t="shared" ca="1" si="3"/>
        <v>0,</v>
      </c>
      <c r="J21" s="193" t="str">
        <f ca="1">IF(A21="","",'$Data1'!AO23&amp;",")</f>
        <v>,</v>
      </c>
      <c r="K21" s="225" t="str">
        <f ca="1">IF(A21="","",'$Data1'!E23&amp;" ActvSch;")</f>
        <v>1 ActvSch;</v>
      </c>
      <c r="L21" s="193"/>
      <c r="M21" s="193"/>
      <c r="N21" s="193"/>
      <c r="O21" s="193"/>
      <c r="P21" s="193"/>
      <c r="Q21" s="193"/>
      <c r="R21" s="193"/>
      <c r="S21" s="193"/>
      <c r="T21" s="235"/>
      <c r="U21" s="236"/>
    </row>
    <row r="22" spans="1:21" ht="15">
      <c r="A22" s="193" t="str">
        <f ca="1">IF('$Data1'!E24="","","People,")</f>
        <v>People,</v>
      </c>
      <c r="B22" s="225" t="str">
        <f ca="1">IF(A22="","",'$Data1'!E24&amp;" Occs,")</f>
        <v>1 Occs,</v>
      </c>
      <c r="C22" s="193" t="str">
        <f ca="1">IF(A22="","",'CSV-ZnSiz'!B22)</f>
        <v>1,</v>
      </c>
      <c r="D22" s="193" t="str">
        <f t="shared" ca="1" si="2"/>
        <v>ON ALWAYS,</v>
      </c>
      <c r="E22" s="225" t="str">
        <f ca="1">IF(A22="","",IF('$Data1'!AM24="m2/occ","Area/Person",IF('$Data1'!AM24="Occ/m2","People/Area",IF('$Data1'!AM24="Occs","People","")))&amp;",")</f>
        <v>,</v>
      </c>
      <c r="F22" s="193" t="str">
        <f ca="1">IF(A22="","",IF('$Data1'!AM24="Occs",'$Data1'!AL24,"")&amp;",")</f>
        <v>,</v>
      </c>
      <c r="G22" s="225" t="str">
        <f ca="1">IF(A22="","",IF('$Data1'!AM24="Occs/m2",'$Data1'!AL24,"")&amp;",")</f>
        <v>,</v>
      </c>
      <c r="H22" s="193" t="str">
        <f ca="1">IF(A22="","",IF('$Data1'!AM24="m2/occ",'$Data1'!AL24,"")&amp;",")</f>
        <v>,</v>
      </c>
      <c r="I22" s="225" t="str">
        <f t="shared" ca="1" si="3"/>
        <v>0,</v>
      </c>
      <c r="J22" s="193" t="str">
        <f ca="1">IF(A22="","",'$Data1'!AO24&amp;",")</f>
        <v>,</v>
      </c>
      <c r="K22" s="225" t="str">
        <f ca="1">IF(A22="","",'$Data1'!E24&amp;" ActvSch;")</f>
        <v>1 ActvSch;</v>
      </c>
      <c r="L22" s="193"/>
      <c r="M22" s="193"/>
      <c r="N22" s="193"/>
      <c r="O22" s="193"/>
      <c r="P22" s="193"/>
      <c r="Q22" s="193"/>
      <c r="R22" s="193"/>
      <c r="S22" s="193"/>
      <c r="T22" s="235"/>
      <c r="U22" s="236"/>
    </row>
    <row r="23" spans="1:21" ht="15">
      <c r="A23" s="193" t="str">
        <f ca="1">IF('$Data1'!E25="","","People,")</f>
        <v>People,</v>
      </c>
      <c r="B23" s="225" t="str">
        <f ca="1">IF(A23="","",'$Data1'!E25&amp;" Occs,")</f>
        <v>1 Occs,</v>
      </c>
      <c r="C23" s="193" t="str">
        <f ca="1">IF(A23="","",'CSV-ZnSiz'!B23)</f>
        <v>1,</v>
      </c>
      <c r="D23" s="193" t="str">
        <f t="shared" ca="1" si="2"/>
        <v>ON ALWAYS,</v>
      </c>
      <c r="E23" s="225" t="str">
        <f ca="1">IF(A23="","",IF('$Data1'!AM25="m2/occ","Area/Person",IF('$Data1'!AM25="Occ/m2","People/Area",IF('$Data1'!AM25="Occs","People","")))&amp;",")</f>
        <v>,</v>
      </c>
      <c r="F23" s="193" t="str">
        <f ca="1">IF(A23="","",IF('$Data1'!AM25="Occs",'$Data1'!AL25,"")&amp;",")</f>
        <v>,</v>
      </c>
      <c r="G23" s="225" t="str">
        <f ca="1">IF(A23="","",IF('$Data1'!AM25="Occs/m2",'$Data1'!AL25,"")&amp;",")</f>
        <v>,</v>
      </c>
      <c r="H23" s="193" t="str">
        <f ca="1">IF(A23="","",IF('$Data1'!AM25="m2/occ",'$Data1'!AL25,"")&amp;",")</f>
        <v>,</v>
      </c>
      <c r="I23" s="225" t="str">
        <f t="shared" ca="1" si="3"/>
        <v>0,</v>
      </c>
      <c r="J23" s="193" t="str">
        <f ca="1">IF(A23="","",'$Data1'!AO25&amp;",")</f>
        <v>,</v>
      </c>
      <c r="K23" s="225" t="str">
        <f ca="1">IF(A23="","",'$Data1'!E25&amp;" ActvSch;")</f>
        <v>1 ActvSch;</v>
      </c>
      <c r="L23" s="193"/>
      <c r="M23" s="193"/>
      <c r="N23" s="193"/>
      <c r="O23" s="193"/>
      <c r="P23" s="193"/>
      <c r="Q23" s="193"/>
      <c r="R23" s="193"/>
      <c r="S23" s="193"/>
      <c r="T23" s="235"/>
      <c r="U23" s="236"/>
    </row>
    <row r="24" spans="1:21" ht="15">
      <c r="A24" s="193" t="str">
        <f ca="1">IF('$Data1'!E26="","","People,")</f>
        <v>People,</v>
      </c>
      <c r="B24" s="225" t="str">
        <f ca="1">IF(A24="","",'$Data1'!E26&amp;" Occs,")</f>
        <v>1 Occs,</v>
      </c>
      <c r="C24" s="193" t="str">
        <f ca="1">IF(A24="","",'CSV-ZnSiz'!B24)</f>
        <v>1,</v>
      </c>
      <c r="D24" s="193" t="str">
        <f t="shared" ca="1" si="2"/>
        <v>ON ALWAYS,</v>
      </c>
      <c r="E24" s="225" t="str">
        <f ca="1">IF(A24="","",IF('$Data1'!AM26="m2/occ","Area/Person",IF('$Data1'!AM26="Occ/m2","People/Area",IF('$Data1'!AM26="Occs","People","")))&amp;",")</f>
        <v>,</v>
      </c>
      <c r="F24" s="193" t="str">
        <f ca="1">IF(A24="","",IF('$Data1'!AM26="Occs",'$Data1'!AL26,"")&amp;",")</f>
        <v>,</v>
      </c>
      <c r="G24" s="225" t="str">
        <f ca="1">IF(A24="","",IF('$Data1'!AM26="Occs/m2",'$Data1'!AL26,"")&amp;",")</f>
        <v>,</v>
      </c>
      <c r="H24" s="193" t="str">
        <f ca="1">IF(A24="","",IF('$Data1'!AM26="m2/occ",'$Data1'!AL26,"")&amp;",")</f>
        <v>,</v>
      </c>
      <c r="I24" s="225" t="str">
        <f t="shared" ca="1" si="3"/>
        <v>0,</v>
      </c>
      <c r="J24" s="193" t="str">
        <f ca="1">IF(A24="","",'$Data1'!AO26&amp;",")</f>
        <v>,</v>
      </c>
      <c r="K24" s="225" t="str">
        <f ca="1">IF(A24="","",'$Data1'!E26&amp;" ActvSch;")</f>
        <v>1 ActvSch;</v>
      </c>
      <c r="L24" s="193"/>
      <c r="M24" s="193"/>
      <c r="N24" s="193"/>
      <c r="O24" s="193"/>
      <c r="P24" s="193"/>
      <c r="Q24" s="193"/>
      <c r="R24" s="193"/>
      <c r="S24" s="193"/>
      <c r="T24" s="235"/>
      <c r="U24" s="236"/>
    </row>
    <row r="25" spans="1:21" ht="15">
      <c r="A25" s="193" t="str">
        <f ca="1">IF('$Data1'!E27="","","People,")</f>
        <v>People,</v>
      </c>
      <c r="B25" s="225" t="str">
        <f ca="1">IF(A25="","",'$Data1'!E27&amp;" Occs,")</f>
        <v>1 Occs,</v>
      </c>
      <c r="C25" s="193" t="str">
        <f ca="1">IF(A25="","",'CSV-ZnSiz'!B25)</f>
        <v>1,</v>
      </c>
      <c r="D25" s="193" t="str">
        <f t="shared" ca="1" si="2"/>
        <v>ON ALWAYS,</v>
      </c>
      <c r="E25" s="225" t="str">
        <f ca="1">IF(A25="","",IF('$Data1'!AM27="m2/occ","Area/Person",IF('$Data1'!AM27="Occ/m2","People/Area",IF('$Data1'!AM27="Occs","People","")))&amp;",")</f>
        <v>,</v>
      </c>
      <c r="F25" s="193" t="str">
        <f ca="1">IF(A25="","",IF('$Data1'!AM27="Occs",'$Data1'!AL27,"")&amp;",")</f>
        <v>,</v>
      </c>
      <c r="G25" s="225" t="str">
        <f ca="1">IF(A25="","",IF('$Data1'!AM27="Occs/m2",'$Data1'!AL27,"")&amp;",")</f>
        <v>,</v>
      </c>
      <c r="H25" s="193" t="str">
        <f ca="1">IF(A25="","",IF('$Data1'!AM27="m2/occ",'$Data1'!AL27,"")&amp;",")</f>
        <v>,</v>
      </c>
      <c r="I25" s="225" t="str">
        <f t="shared" ca="1" si="3"/>
        <v>0,</v>
      </c>
      <c r="J25" s="193" t="str">
        <f ca="1">IF(A25="","",'$Data1'!AO27&amp;",")</f>
        <v>,</v>
      </c>
      <c r="K25" s="225" t="str">
        <f ca="1">IF(A25="","",'$Data1'!E27&amp;" ActvSch;")</f>
        <v>1 ActvSch;</v>
      </c>
      <c r="L25" s="193"/>
      <c r="M25" s="193"/>
      <c r="N25" s="193"/>
      <c r="O25" s="193"/>
      <c r="P25" s="193"/>
      <c r="Q25" s="193"/>
      <c r="R25" s="193"/>
      <c r="S25" s="193"/>
      <c r="T25" s="235"/>
      <c r="U25" s="236"/>
    </row>
    <row r="26" spans="1:21" ht="15">
      <c r="A26" s="193" t="str">
        <f ca="1">IF('$Data1'!E28="","","People,")</f>
        <v>People,</v>
      </c>
      <c r="B26" s="225" t="str">
        <f ca="1">IF(A26="","",'$Data1'!E28&amp;" Occs,")</f>
        <v>1 Occs,</v>
      </c>
      <c r="C26" s="193" t="str">
        <f ca="1">IF(A26="","",'CSV-ZnSiz'!B26)</f>
        <v>1,</v>
      </c>
      <c r="D26" s="193" t="str">
        <f t="shared" ca="1" si="2"/>
        <v>ON ALWAYS,</v>
      </c>
      <c r="E26" s="225" t="str">
        <f ca="1">IF(A26="","",IF('$Data1'!AM28="m2/occ","Area/Person",IF('$Data1'!AM28="Occ/m2","People/Area",IF('$Data1'!AM28="Occs","People","")))&amp;",")</f>
        <v>,</v>
      </c>
      <c r="F26" s="193" t="str">
        <f ca="1">IF(A26="","",IF('$Data1'!AM28="Occs",'$Data1'!AL28,"")&amp;",")</f>
        <v>,</v>
      </c>
      <c r="G26" s="225" t="str">
        <f ca="1">IF(A26="","",IF('$Data1'!AM28="Occs/m2",'$Data1'!AL28,"")&amp;",")</f>
        <v>,</v>
      </c>
      <c r="H26" s="193" t="str">
        <f ca="1">IF(A26="","",IF('$Data1'!AM28="m2/occ",'$Data1'!AL28,"")&amp;",")</f>
        <v>,</v>
      </c>
      <c r="I26" s="225" t="str">
        <f t="shared" ca="1" si="3"/>
        <v>0,</v>
      </c>
      <c r="J26" s="193" t="str">
        <f ca="1">IF(A26="","",'$Data1'!AO28&amp;",")</f>
        <v>,</v>
      </c>
      <c r="K26" s="225" t="str">
        <f ca="1">IF(A26="","",'$Data1'!E28&amp;" ActvSch;")</f>
        <v>1 ActvSch;</v>
      </c>
      <c r="L26" s="193"/>
      <c r="M26" s="193"/>
      <c r="N26" s="193"/>
      <c r="O26" s="193"/>
      <c r="P26" s="193"/>
      <c r="Q26" s="193"/>
      <c r="R26" s="193"/>
      <c r="S26" s="193"/>
      <c r="T26" s="235"/>
      <c r="U26" s="236"/>
    </row>
    <row r="27" spans="1:21" ht="15">
      <c r="A27" s="193" t="str">
        <f ca="1">IF('$Data1'!E29="","","People,")</f>
        <v>People,</v>
      </c>
      <c r="B27" s="225" t="str">
        <f ca="1">IF(A27="","",'$Data1'!E29&amp;" Occs,")</f>
        <v>1 Occs,</v>
      </c>
      <c r="C27" s="193" t="str">
        <f ca="1">IF(A27="","",'CSV-ZnSiz'!B27)</f>
        <v>1,</v>
      </c>
      <c r="D27" s="193" t="str">
        <f t="shared" ca="1" si="2"/>
        <v>ON ALWAYS,</v>
      </c>
      <c r="E27" s="225" t="str">
        <f ca="1">IF(A27="","",IF('$Data1'!AM29="m2/occ","Area/Person",IF('$Data1'!AM29="Occ/m2","People/Area",IF('$Data1'!AM29="Occs","People","")))&amp;",")</f>
        <v>,</v>
      </c>
      <c r="F27" s="193" t="str">
        <f ca="1">IF(A27="","",IF('$Data1'!AM29="Occs",'$Data1'!AL29,"")&amp;",")</f>
        <v>,</v>
      </c>
      <c r="G27" s="225" t="str">
        <f ca="1">IF(A27="","",IF('$Data1'!AM29="Occs/m2",'$Data1'!AL29,"")&amp;",")</f>
        <v>,</v>
      </c>
      <c r="H27" s="193" t="str">
        <f ca="1">IF(A27="","",IF('$Data1'!AM29="m2/occ",'$Data1'!AL29,"")&amp;",")</f>
        <v>,</v>
      </c>
      <c r="I27" s="225" t="str">
        <f t="shared" ca="1" si="3"/>
        <v>0,</v>
      </c>
      <c r="J27" s="193" t="str">
        <f ca="1">IF(A27="","",'$Data1'!AO29&amp;",")</f>
        <v>,</v>
      </c>
      <c r="K27" s="225" t="str">
        <f ca="1">IF(A27="","",'$Data1'!E29&amp;" ActvSch;")</f>
        <v>1 ActvSch;</v>
      </c>
      <c r="L27" s="193"/>
      <c r="M27" s="193"/>
      <c r="N27" s="193"/>
      <c r="O27" s="193"/>
      <c r="P27" s="193"/>
      <c r="Q27" s="193"/>
      <c r="R27" s="193"/>
      <c r="S27" s="193"/>
      <c r="T27" s="235"/>
      <c r="U27" s="236"/>
    </row>
    <row r="28" spans="1:21" ht="15">
      <c r="A28" s="193" t="str">
        <f ca="1">IF('$Data1'!E30="","","People,")</f>
        <v>People,</v>
      </c>
      <c r="B28" s="225" t="str">
        <f ca="1">IF(A28="","",'$Data1'!E30&amp;" Occs,")</f>
        <v>1 Occs,</v>
      </c>
      <c r="C28" s="193" t="str">
        <f ca="1">IF(A28="","",'CSV-ZnSiz'!B28)</f>
        <v>1,</v>
      </c>
      <c r="D28" s="193" t="str">
        <f t="shared" ca="1" si="2"/>
        <v>ON ALWAYS,</v>
      </c>
      <c r="E28" s="225" t="str">
        <f ca="1">IF(A28="","",IF('$Data1'!AM30="m2/occ","Area/Person",IF('$Data1'!AM30="Occ/m2","People/Area",IF('$Data1'!AM30="Occs","People","")))&amp;",")</f>
        <v>,</v>
      </c>
      <c r="F28" s="193" t="str">
        <f ca="1">IF(A28="","",IF('$Data1'!AM30="Occs",'$Data1'!AL30,"")&amp;",")</f>
        <v>,</v>
      </c>
      <c r="G28" s="225" t="str">
        <f ca="1">IF(A28="","",IF('$Data1'!AM30="Occs/m2",'$Data1'!AL30,"")&amp;",")</f>
        <v>,</v>
      </c>
      <c r="H28" s="193" t="str">
        <f ca="1">IF(A28="","",IF('$Data1'!AM30="m2/occ",'$Data1'!AL30,"")&amp;",")</f>
        <v>,</v>
      </c>
      <c r="I28" s="225" t="str">
        <f t="shared" ca="1" si="3"/>
        <v>0,</v>
      </c>
      <c r="J28" s="193" t="str">
        <f ca="1">IF(A28="","",'$Data1'!AO30&amp;",")</f>
        <v>,</v>
      </c>
      <c r="K28" s="225" t="str">
        <f ca="1">IF(A28="","",'$Data1'!E30&amp;" ActvSch;")</f>
        <v>1 ActvSch;</v>
      </c>
      <c r="L28" s="193"/>
      <c r="M28" s="193"/>
      <c r="N28" s="193"/>
      <c r="O28" s="193"/>
      <c r="P28" s="193"/>
      <c r="Q28" s="193"/>
      <c r="R28" s="193"/>
      <c r="S28" s="193"/>
      <c r="T28" s="235"/>
      <c r="U28" s="236"/>
    </row>
    <row r="29" spans="1:21" ht="15">
      <c r="A29" s="193" t="str">
        <f ca="1">IF('$Data1'!E31="","","People,")</f>
        <v>People,</v>
      </c>
      <c r="B29" s="225" t="str">
        <f ca="1">IF(A29="","",'$Data1'!E31&amp;" Occs,")</f>
        <v>1 Occs,</v>
      </c>
      <c r="C29" s="193" t="str">
        <f ca="1">IF(A29="","",'CSV-ZnSiz'!B29)</f>
        <v>1,</v>
      </c>
      <c r="D29" s="193" t="str">
        <f t="shared" ca="1" si="2"/>
        <v>ON ALWAYS,</v>
      </c>
      <c r="E29" s="225" t="str">
        <f ca="1">IF(A29="","",IF('$Data1'!AM31="m2/occ","Area/Person",IF('$Data1'!AM31="Occ/m2","People/Area",IF('$Data1'!AM31="Occs","People","")))&amp;",")</f>
        <v>,</v>
      </c>
      <c r="F29" s="193" t="str">
        <f ca="1">IF(A29="","",IF('$Data1'!AM31="Occs",'$Data1'!AL31,"")&amp;",")</f>
        <v>,</v>
      </c>
      <c r="G29" s="225" t="str">
        <f ca="1">IF(A29="","",IF('$Data1'!AM31="Occs/m2",'$Data1'!AL31,"")&amp;",")</f>
        <v>,</v>
      </c>
      <c r="H29" s="193" t="str">
        <f ca="1">IF(A29="","",IF('$Data1'!AM31="m2/occ",'$Data1'!AL31,"")&amp;",")</f>
        <v>,</v>
      </c>
      <c r="I29" s="225" t="str">
        <f t="shared" ca="1" si="3"/>
        <v>0,</v>
      </c>
      <c r="J29" s="193" t="str">
        <f ca="1">IF(A29="","",'$Data1'!AO31&amp;",")</f>
        <v>,</v>
      </c>
      <c r="K29" s="225" t="str">
        <f ca="1">IF(A29="","",'$Data1'!E31&amp;" ActvSch;")</f>
        <v>1 ActvSch;</v>
      </c>
      <c r="L29" s="193"/>
      <c r="M29" s="193"/>
      <c r="N29" s="193"/>
      <c r="O29" s="193"/>
      <c r="P29" s="193"/>
      <c r="Q29" s="193"/>
      <c r="R29" s="193"/>
      <c r="S29" s="193"/>
      <c r="T29" s="235"/>
      <c r="U29" s="236"/>
    </row>
    <row r="30" spans="1:21" ht="15">
      <c r="A30" s="193" t="str">
        <f ca="1">IF('$Data1'!E32="","","People,")</f>
        <v>People,</v>
      </c>
      <c r="B30" s="225" t="str">
        <f ca="1">IF(A30="","",'$Data1'!E32&amp;" Occs,")</f>
        <v>1 Occs,</v>
      </c>
      <c r="C30" s="193" t="str">
        <f ca="1">IF(A30="","",'CSV-ZnSiz'!B30)</f>
        <v>1,</v>
      </c>
      <c r="D30" s="193" t="str">
        <f t="shared" ca="1" si="2"/>
        <v>ON ALWAYS,</v>
      </c>
      <c r="E30" s="225" t="str">
        <f ca="1">IF(A30="","",IF('$Data1'!AM32="m2/occ","Area/Person",IF('$Data1'!AM32="Occ/m2","People/Area",IF('$Data1'!AM32="Occs","People","")))&amp;",")</f>
        <v>,</v>
      </c>
      <c r="F30" s="193" t="str">
        <f ca="1">IF(A30="","",IF('$Data1'!AM32="Occs",'$Data1'!AL32,"")&amp;",")</f>
        <v>,</v>
      </c>
      <c r="G30" s="225" t="str">
        <f ca="1">IF(A30="","",IF('$Data1'!AM32="Occs/m2",'$Data1'!AL32,"")&amp;",")</f>
        <v>,</v>
      </c>
      <c r="H30" s="193" t="str">
        <f ca="1">IF(A30="","",IF('$Data1'!AM32="m2/occ",'$Data1'!AL32,"")&amp;",")</f>
        <v>,</v>
      </c>
      <c r="I30" s="225" t="str">
        <f t="shared" ca="1" si="3"/>
        <v>0,</v>
      </c>
      <c r="J30" s="193" t="str">
        <f ca="1">IF(A30="","",'$Data1'!AO32&amp;",")</f>
        <v>,</v>
      </c>
      <c r="K30" s="225" t="str">
        <f ca="1">IF(A30="","",'$Data1'!E32&amp;" ActvSch;")</f>
        <v>1 ActvSch;</v>
      </c>
      <c r="L30" s="193"/>
      <c r="M30" s="193"/>
      <c r="N30" s="193"/>
      <c r="O30" s="193"/>
      <c r="P30" s="193"/>
      <c r="Q30" s="193"/>
      <c r="R30" s="193"/>
      <c r="S30" s="193"/>
      <c r="T30" s="235"/>
      <c r="U30" s="236"/>
    </row>
    <row r="31" spans="1:21" ht="15">
      <c r="A31" s="193" t="str">
        <f ca="1">IF('$Data1'!E33="","","People,")</f>
        <v>People,</v>
      </c>
      <c r="B31" s="225" t="str">
        <f ca="1">IF(A31="","",'$Data1'!E33&amp;" Occs,")</f>
        <v>1 Occs,</v>
      </c>
      <c r="C31" s="193" t="str">
        <f ca="1">IF(A31="","",'CSV-ZnSiz'!B31)</f>
        <v>1,</v>
      </c>
      <c r="D31" s="193" t="str">
        <f t="shared" ca="1" si="2"/>
        <v>ON ALWAYS,</v>
      </c>
      <c r="E31" s="225" t="str">
        <f ca="1">IF(A31="","",IF('$Data1'!AM33="m2/occ","Area/Person",IF('$Data1'!AM33="Occ/m2","People/Area",IF('$Data1'!AM33="Occs","People","")))&amp;",")</f>
        <v>,</v>
      </c>
      <c r="F31" s="193" t="str">
        <f ca="1">IF(A31="","",IF('$Data1'!AM33="Occs",'$Data1'!AL33,"")&amp;",")</f>
        <v>,</v>
      </c>
      <c r="G31" s="225" t="str">
        <f ca="1">IF(A31="","",IF('$Data1'!AM33="Occs/m2",'$Data1'!AL33,"")&amp;",")</f>
        <v>,</v>
      </c>
      <c r="H31" s="193" t="str">
        <f ca="1">IF(A31="","",IF('$Data1'!AM33="m2/occ",'$Data1'!AL33,"")&amp;",")</f>
        <v>,</v>
      </c>
      <c r="I31" s="225" t="str">
        <f t="shared" ca="1" si="3"/>
        <v>0,</v>
      </c>
      <c r="J31" s="193" t="str">
        <f ca="1">IF(A31="","",'$Data1'!AO33&amp;",")</f>
        <v>,</v>
      </c>
      <c r="K31" s="225" t="str">
        <f ca="1">IF(A31="","",'$Data1'!E33&amp;" ActvSch;")</f>
        <v>1 ActvSch;</v>
      </c>
      <c r="L31" s="193"/>
      <c r="M31" s="193"/>
      <c r="N31" s="193"/>
      <c r="O31" s="193"/>
      <c r="P31" s="193"/>
      <c r="Q31" s="193"/>
      <c r="R31" s="193"/>
      <c r="S31" s="193"/>
      <c r="T31" s="235"/>
      <c r="U31" s="236"/>
    </row>
    <row r="32" spans="1:21" ht="15">
      <c r="A32" s="193" t="str">
        <f ca="1">IF('$Data1'!E34="","","People,")</f>
        <v>People,</v>
      </c>
      <c r="B32" s="225" t="str">
        <f ca="1">IF(A32="","",'$Data1'!E34&amp;" Occs,")</f>
        <v>1 Occs,</v>
      </c>
      <c r="C32" s="193" t="str">
        <f ca="1">IF(A32="","",'CSV-ZnSiz'!B32)</f>
        <v>1,</v>
      </c>
      <c r="D32" s="193" t="str">
        <f t="shared" ca="1" si="2"/>
        <v>ON ALWAYS,</v>
      </c>
      <c r="E32" s="225" t="str">
        <f ca="1">IF(A32="","",IF('$Data1'!AM34="m2/occ","Area/Person",IF('$Data1'!AM34="Occ/m2","People/Area",IF('$Data1'!AM34="Occs","People","")))&amp;",")</f>
        <v>,</v>
      </c>
      <c r="F32" s="193" t="str">
        <f ca="1">IF(A32="","",IF('$Data1'!AM34="Occs",'$Data1'!AL34,"")&amp;",")</f>
        <v>,</v>
      </c>
      <c r="G32" s="225" t="str">
        <f ca="1">IF(A32="","",IF('$Data1'!AM34="Occs/m2",'$Data1'!AL34,"")&amp;",")</f>
        <v>,</v>
      </c>
      <c r="H32" s="193" t="str">
        <f ca="1">IF(A32="","",IF('$Data1'!AM34="m2/occ",'$Data1'!AL34,"")&amp;",")</f>
        <v>,</v>
      </c>
      <c r="I32" s="225" t="str">
        <f t="shared" ca="1" si="3"/>
        <v>0,</v>
      </c>
      <c r="J32" s="193" t="str">
        <f ca="1">IF(A32="","",'$Data1'!AO34&amp;",")</f>
        <v>,</v>
      </c>
      <c r="K32" s="225" t="str">
        <f ca="1">IF(A32="","",'$Data1'!E34&amp;" ActvSch;")</f>
        <v>1 ActvSch;</v>
      </c>
      <c r="L32" s="193"/>
      <c r="M32" s="193"/>
      <c r="N32" s="193"/>
      <c r="O32" s="193"/>
      <c r="P32" s="193"/>
      <c r="Q32" s="193"/>
      <c r="R32" s="193"/>
      <c r="S32" s="193"/>
      <c r="T32" s="235"/>
      <c r="U32" s="236"/>
    </row>
    <row r="33" spans="1:21" ht="15">
      <c r="A33" s="193" t="str">
        <f ca="1">IF('$Data1'!E35="","","People,")</f>
        <v>People,</v>
      </c>
      <c r="B33" s="225" t="str">
        <f ca="1">IF(A33="","",'$Data1'!E35&amp;" Occs,")</f>
        <v>1 Occs,</v>
      </c>
      <c r="C33" s="193" t="str">
        <f ca="1">IF(A33="","",'CSV-ZnSiz'!B33)</f>
        <v>1,</v>
      </c>
      <c r="D33" s="193" t="str">
        <f t="shared" ca="1" si="2"/>
        <v>ON ALWAYS,</v>
      </c>
      <c r="E33" s="225" t="str">
        <f ca="1">IF(A33="","",IF('$Data1'!AM35="m2/occ","Area/Person",IF('$Data1'!AM35="Occ/m2","People/Area",IF('$Data1'!AM35="Occs","People","")))&amp;",")</f>
        <v>,</v>
      </c>
      <c r="F33" s="193" t="str">
        <f ca="1">IF(A33="","",IF('$Data1'!AM35="Occs",'$Data1'!AL35,"")&amp;",")</f>
        <v>,</v>
      </c>
      <c r="G33" s="225" t="str">
        <f ca="1">IF(A33="","",IF('$Data1'!AM35="Occs/m2",'$Data1'!AL35,"")&amp;",")</f>
        <v>,</v>
      </c>
      <c r="H33" s="193" t="str">
        <f ca="1">IF(A33="","",IF('$Data1'!AM35="m2/occ",'$Data1'!AL35,"")&amp;",")</f>
        <v>,</v>
      </c>
      <c r="I33" s="225" t="str">
        <f t="shared" ca="1" si="3"/>
        <v>0,</v>
      </c>
      <c r="J33" s="193" t="str">
        <f ca="1">IF(A33="","",'$Data1'!AO35&amp;",")</f>
        <v>,</v>
      </c>
      <c r="K33" s="225" t="str">
        <f ca="1">IF(A33="","",'$Data1'!E35&amp;" ActvSch;")</f>
        <v>1 ActvSch;</v>
      </c>
      <c r="L33" s="193"/>
      <c r="M33" s="193"/>
      <c r="N33" s="193"/>
      <c r="O33" s="193"/>
      <c r="P33" s="193"/>
      <c r="Q33" s="193"/>
      <c r="R33" s="193"/>
      <c r="S33" s="193"/>
      <c r="T33" s="235"/>
      <c r="U33" s="236"/>
    </row>
    <row r="34" spans="1:21" ht="15">
      <c r="A34" s="193" t="str">
        <f ca="1">IF('$Data1'!E36="","","People,")</f>
        <v>People,</v>
      </c>
      <c r="B34" s="225" t="str">
        <f ca="1">IF(A34="","",'$Data1'!E36&amp;" Occs,")</f>
        <v>1 Occs,</v>
      </c>
      <c r="C34" s="193" t="str">
        <f ca="1">IF(A34="","",'CSV-ZnSiz'!B34)</f>
        <v>1,</v>
      </c>
      <c r="D34" s="193" t="str">
        <f t="shared" ca="1" si="2"/>
        <v>ON ALWAYS,</v>
      </c>
      <c r="E34" s="225" t="str">
        <f ca="1">IF(A34="","",IF('$Data1'!AM36="m2/occ","Area/Person",IF('$Data1'!AM36="Occ/m2","People/Area",IF('$Data1'!AM36="Occs","People","")))&amp;",")</f>
        <v>,</v>
      </c>
      <c r="F34" s="193" t="str">
        <f ca="1">IF(A34="","",IF('$Data1'!AM36="Occs",'$Data1'!AL36,"")&amp;",")</f>
        <v>,</v>
      </c>
      <c r="G34" s="225" t="str">
        <f ca="1">IF(A34="","",IF('$Data1'!AM36="Occs/m2",'$Data1'!AL36,"")&amp;",")</f>
        <v>,</v>
      </c>
      <c r="H34" s="193" t="str">
        <f ca="1">IF(A34="","",IF('$Data1'!AM36="m2/occ",'$Data1'!AL36,"")&amp;",")</f>
        <v>,</v>
      </c>
      <c r="I34" s="225" t="str">
        <f t="shared" ca="1" si="3"/>
        <v>0,</v>
      </c>
      <c r="J34" s="193" t="str">
        <f ca="1">IF(A34="","",'$Data1'!AO36&amp;",")</f>
        <v>,</v>
      </c>
      <c r="K34" s="225" t="str">
        <f ca="1">IF(A34="","",'$Data1'!E36&amp;" ActvSch;")</f>
        <v>1 ActvSch;</v>
      </c>
      <c r="L34" s="193"/>
      <c r="M34" s="193"/>
      <c r="N34" s="193"/>
      <c r="O34" s="193"/>
      <c r="P34" s="193"/>
      <c r="Q34" s="193"/>
      <c r="R34" s="193"/>
      <c r="S34" s="193"/>
      <c r="T34" s="235"/>
      <c r="U34" s="236"/>
    </row>
    <row r="35" spans="1:21" ht="15">
      <c r="A35" s="193" t="str">
        <f ca="1">IF('$Data1'!E37="","","People,")</f>
        <v>People,</v>
      </c>
      <c r="B35" s="225" t="str">
        <f ca="1">IF(A35="","",'$Data1'!E37&amp;" Occs,")</f>
        <v>1 Occs,</v>
      </c>
      <c r="C35" s="193" t="str">
        <f ca="1">IF(A35="","",'CSV-ZnSiz'!B35)</f>
        <v>1,</v>
      </c>
      <c r="D35" s="193" t="str">
        <f t="shared" ca="1" si="2"/>
        <v>ON ALWAYS,</v>
      </c>
      <c r="E35" s="225" t="str">
        <f ca="1">IF(A35="","",IF('$Data1'!AM37="m2/occ","Area/Person",IF('$Data1'!AM37="Occ/m2","People/Area",IF('$Data1'!AM37="Occs","People","")))&amp;",")</f>
        <v>,</v>
      </c>
      <c r="F35" s="193" t="str">
        <f ca="1">IF(A35="","",IF('$Data1'!AM37="Occs",'$Data1'!AL37,"")&amp;",")</f>
        <v>,</v>
      </c>
      <c r="G35" s="225" t="str">
        <f ca="1">IF(A35="","",IF('$Data1'!AM37="Occs/m2",'$Data1'!AL37,"")&amp;",")</f>
        <v>,</v>
      </c>
      <c r="H35" s="193" t="str">
        <f ca="1">IF(A35="","",IF('$Data1'!AM37="m2/occ",'$Data1'!AL37,"")&amp;",")</f>
        <v>,</v>
      </c>
      <c r="I35" s="225" t="str">
        <f t="shared" ca="1" si="3"/>
        <v>0,</v>
      </c>
      <c r="J35" s="193" t="str">
        <f ca="1">IF(A35="","",'$Data1'!AO37&amp;",")</f>
        <v>,</v>
      </c>
      <c r="K35" s="225" t="str">
        <f ca="1">IF(A35="","",'$Data1'!E37&amp;" ActvSch;")</f>
        <v>1 ActvSch;</v>
      </c>
      <c r="L35" s="193"/>
      <c r="M35" s="193"/>
      <c r="N35" s="193"/>
      <c r="O35" s="193"/>
      <c r="P35" s="193"/>
      <c r="Q35" s="193"/>
      <c r="R35" s="193"/>
      <c r="S35" s="193"/>
      <c r="T35" s="235"/>
      <c r="U35" s="236"/>
    </row>
    <row r="36" spans="1:21" ht="15">
      <c r="A36" s="193" t="str">
        <f ca="1">IF('$Data1'!E38="","","People,")</f>
        <v>People,</v>
      </c>
      <c r="B36" s="225" t="str">
        <f ca="1">IF(A36="","",'$Data1'!E38&amp;" Occs,")</f>
        <v>1 Occs,</v>
      </c>
      <c r="C36" s="193" t="str">
        <f ca="1">IF(A36="","",'CSV-ZnSiz'!B36)</f>
        <v>1,</v>
      </c>
      <c r="D36" s="193" t="str">
        <f t="shared" ca="1" si="2"/>
        <v>ON ALWAYS,</v>
      </c>
      <c r="E36" s="225" t="str">
        <f ca="1">IF(A36="","",IF('$Data1'!AM38="m2/occ","Area/Person",IF('$Data1'!AM38="Occ/m2","People/Area",IF('$Data1'!AM38="Occs","People","")))&amp;",")</f>
        <v>,</v>
      </c>
      <c r="F36" s="193" t="str">
        <f ca="1">IF(A36="","",IF('$Data1'!AM38="Occs",'$Data1'!AL38,"")&amp;",")</f>
        <v>,</v>
      </c>
      <c r="G36" s="225" t="str">
        <f ca="1">IF(A36="","",IF('$Data1'!AM38="Occs/m2",'$Data1'!AL38,"")&amp;",")</f>
        <v>,</v>
      </c>
      <c r="H36" s="193" t="str">
        <f ca="1">IF(A36="","",IF('$Data1'!AM38="m2/occ",'$Data1'!AL38,"")&amp;",")</f>
        <v>,</v>
      </c>
      <c r="I36" s="225" t="str">
        <f t="shared" ca="1" si="3"/>
        <v>0,</v>
      </c>
      <c r="J36" s="193" t="str">
        <f ca="1">IF(A36="","",'$Data1'!AO38&amp;",")</f>
        <v>,</v>
      </c>
      <c r="K36" s="225" t="str">
        <f ca="1">IF(A36="","",'$Data1'!E38&amp;" ActvSch;")</f>
        <v>1 ActvSch;</v>
      </c>
      <c r="L36" s="193"/>
      <c r="M36" s="193"/>
      <c r="N36" s="193"/>
      <c r="O36" s="193"/>
      <c r="P36" s="193"/>
      <c r="Q36" s="193"/>
      <c r="R36" s="193"/>
      <c r="S36" s="193"/>
      <c r="T36" s="235"/>
      <c r="U36" s="236"/>
    </row>
    <row r="37" spans="1:21" ht="15">
      <c r="A37" s="193" t="str">
        <f ca="1">IF('$Data1'!E39="","","People,")</f>
        <v>People,</v>
      </c>
      <c r="B37" s="225" t="str">
        <f ca="1">IF(A37="","",'$Data1'!E39&amp;" Occs,")</f>
        <v>1 Occs,</v>
      </c>
      <c r="C37" s="193" t="str">
        <f ca="1">IF(A37="","",'CSV-ZnSiz'!B37)</f>
        <v>1,</v>
      </c>
      <c r="D37" s="193" t="str">
        <f t="shared" ca="1" si="2"/>
        <v>ON ALWAYS,</v>
      </c>
      <c r="E37" s="225" t="str">
        <f ca="1">IF(A37="","",IF('$Data1'!AM39="m2/occ","Area/Person",IF('$Data1'!AM39="Occ/m2","People/Area",IF('$Data1'!AM39="Occs","People","")))&amp;",")</f>
        <v>,</v>
      </c>
      <c r="F37" s="193" t="str">
        <f ca="1">IF(A37="","",IF('$Data1'!AM39="Occs",'$Data1'!AL39,"")&amp;",")</f>
        <v>,</v>
      </c>
      <c r="G37" s="225" t="str">
        <f ca="1">IF(A37="","",IF('$Data1'!AM39="Occs/m2",'$Data1'!AL39,"")&amp;",")</f>
        <v>,</v>
      </c>
      <c r="H37" s="193" t="str">
        <f ca="1">IF(A37="","",IF('$Data1'!AM39="m2/occ",'$Data1'!AL39,"")&amp;",")</f>
        <v>,</v>
      </c>
      <c r="I37" s="225" t="str">
        <f t="shared" ca="1" si="3"/>
        <v>0,</v>
      </c>
      <c r="J37" s="193" t="str">
        <f ca="1">IF(A37="","",'$Data1'!AO39&amp;",")</f>
        <v>,</v>
      </c>
      <c r="K37" s="225" t="str">
        <f ca="1">IF(A37="","",'$Data1'!E39&amp;" ActvSch;")</f>
        <v>1 ActvSch;</v>
      </c>
      <c r="L37" s="193"/>
      <c r="M37" s="193"/>
      <c r="N37" s="193"/>
      <c r="O37" s="193"/>
      <c r="P37" s="193"/>
      <c r="Q37" s="193"/>
      <c r="R37" s="193"/>
      <c r="S37" s="193"/>
      <c r="T37" s="235"/>
      <c r="U37" s="236"/>
    </row>
    <row r="38" spans="1:21" ht="15">
      <c r="A38" s="193" t="str">
        <f ca="1">IF('$Data1'!E40="","","People,")</f>
        <v>People,</v>
      </c>
      <c r="B38" s="225" t="str">
        <f ca="1">IF(A38="","",'$Data1'!E40&amp;" Occs,")</f>
        <v>1 Occs,</v>
      </c>
      <c r="C38" s="193" t="str">
        <f ca="1">IF(A38="","",'CSV-ZnSiz'!B38)</f>
        <v>1,</v>
      </c>
      <c r="D38" s="193" t="str">
        <f t="shared" ca="1" si="2"/>
        <v>ON ALWAYS,</v>
      </c>
      <c r="E38" s="225" t="str">
        <f ca="1">IF(A38="","",IF('$Data1'!AM40="m2/occ","Area/Person",IF('$Data1'!AM40="Occ/m2","People/Area",IF('$Data1'!AM40="Occs","People","")))&amp;",")</f>
        <v>,</v>
      </c>
      <c r="F38" s="193" t="str">
        <f ca="1">IF(A38="","",IF('$Data1'!AM40="Occs",'$Data1'!AL40,"")&amp;",")</f>
        <v>,</v>
      </c>
      <c r="G38" s="225" t="str">
        <f ca="1">IF(A38="","",IF('$Data1'!AM40="Occs/m2",'$Data1'!AL40,"")&amp;",")</f>
        <v>,</v>
      </c>
      <c r="H38" s="193" t="str">
        <f ca="1">IF(A38="","",IF('$Data1'!AM40="m2/occ",'$Data1'!AL40,"")&amp;",")</f>
        <v>,</v>
      </c>
      <c r="I38" s="225" t="str">
        <f t="shared" ca="1" si="3"/>
        <v>0,</v>
      </c>
      <c r="J38" s="193" t="str">
        <f ca="1">IF(A38="","",'$Data1'!AO40&amp;",")</f>
        <v>,</v>
      </c>
      <c r="K38" s="225" t="str">
        <f ca="1">IF(A38="","",'$Data1'!E40&amp;" ActvSch;")</f>
        <v>1 ActvSch;</v>
      </c>
      <c r="L38" s="193"/>
      <c r="M38" s="193"/>
      <c r="N38" s="193"/>
      <c r="O38" s="193"/>
      <c r="P38" s="193"/>
      <c r="Q38" s="193"/>
      <c r="R38" s="193"/>
      <c r="S38" s="193"/>
      <c r="T38" s="235"/>
      <c r="U38" s="236"/>
    </row>
    <row r="39" spans="1:21" ht="15">
      <c r="A39" s="193" t="str">
        <f ca="1">IF('$Data1'!E41="","","People,")</f>
        <v>People,</v>
      </c>
      <c r="B39" s="225" t="str">
        <f ca="1">IF(A39="","",'$Data1'!E41&amp;" Occs,")</f>
        <v>1 Occs,</v>
      </c>
      <c r="C39" s="193" t="str">
        <f ca="1">IF(A39="","",'CSV-ZnSiz'!B39)</f>
        <v>1,</v>
      </c>
      <c r="D39" s="193" t="str">
        <f t="shared" ca="1" si="2"/>
        <v>ON ALWAYS,</v>
      </c>
      <c r="E39" s="225" t="str">
        <f ca="1">IF(A39="","",IF('$Data1'!AM41="m2/occ","Area/Person",IF('$Data1'!AM41="Occ/m2","People/Area",IF('$Data1'!AM41="Occs","People","")))&amp;",")</f>
        <v>,</v>
      </c>
      <c r="F39" s="193" t="str">
        <f ca="1">IF(A39="","",IF('$Data1'!AM41="Occs",'$Data1'!AL41,"")&amp;",")</f>
        <v>,</v>
      </c>
      <c r="G39" s="225" t="str">
        <f ca="1">IF(A39="","",IF('$Data1'!AM41="Occs/m2",'$Data1'!AL41,"")&amp;",")</f>
        <v>,</v>
      </c>
      <c r="H39" s="193" t="str">
        <f ca="1">IF(A39="","",IF('$Data1'!AM41="m2/occ",'$Data1'!AL41,"")&amp;",")</f>
        <v>,</v>
      </c>
      <c r="I39" s="225" t="str">
        <f t="shared" ca="1" si="3"/>
        <v>0,</v>
      </c>
      <c r="J39" s="193" t="str">
        <f ca="1">IF(A39="","",'$Data1'!AO41&amp;",")</f>
        <v>,</v>
      </c>
      <c r="K39" s="225" t="str">
        <f ca="1">IF(A39="","",'$Data1'!E41&amp;" ActvSch;")</f>
        <v>1 ActvSch;</v>
      </c>
      <c r="L39" s="193"/>
      <c r="M39" s="193"/>
      <c r="N39" s="193"/>
      <c r="O39" s="193"/>
      <c r="P39" s="193"/>
      <c r="Q39" s="193"/>
      <c r="R39" s="193"/>
      <c r="S39" s="193"/>
      <c r="T39" s="235"/>
      <c r="U39" s="236"/>
    </row>
    <row r="40" spans="1:21" ht="15">
      <c r="A40" s="193" t="str">
        <f ca="1">IF('$Data1'!E42="","","People,")</f>
        <v>People,</v>
      </c>
      <c r="B40" s="225" t="str">
        <f ca="1">IF(A40="","",'$Data1'!E42&amp;" Occs,")</f>
        <v>1 Occs,</v>
      </c>
      <c r="C40" s="193" t="str">
        <f ca="1">IF(A40="","",'CSV-ZnSiz'!B40)</f>
        <v>1,</v>
      </c>
      <c r="D40" s="193" t="str">
        <f t="shared" ca="1" si="2"/>
        <v>ON ALWAYS,</v>
      </c>
      <c r="E40" s="225" t="str">
        <f ca="1">IF(A40="","",IF('$Data1'!AM42="m2/occ","Area/Person",IF('$Data1'!AM42="Occ/m2","People/Area",IF('$Data1'!AM42="Occs","People","")))&amp;",")</f>
        <v>,</v>
      </c>
      <c r="F40" s="193" t="str">
        <f ca="1">IF(A40="","",IF('$Data1'!AM42="Occs",'$Data1'!AL42,"")&amp;",")</f>
        <v>,</v>
      </c>
      <c r="G40" s="225" t="str">
        <f ca="1">IF(A40="","",IF('$Data1'!AM42="Occs/m2",'$Data1'!AL42,"")&amp;",")</f>
        <v>,</v>
      </c>
      <c r="H40" s="193" t="str">
        <f ca="1">IF(A40="","",IF('$Data1'!AM42="m2/occ",'$Data1'!AL42,"")&amp;",")</f>
        <v>,</v>
      </c>
      <c r="I40" s="225" t="str">
        <f t="shared" ca="1" si="3"/>
        <v>0,</v>
      </c>
      <c r="J40" s="193" t="str">
        <f ca="1">IF(A40="","",'$Data1'!AO42&amp;",")</f>
        <v>,</v>
      </c>
      <c r="K40" s="225" t="str">
        <f ca="1">IF(A40="","",'$Data1'!E42&amp;" ActvSch;")</f>
        <v>1 ActvSch;</v>
      </c>
      <c r="L40" s="193"/>
      <c r="M40" s="193"/>
      <c r="N40" s="193"/>
      <c r="O40" s="193"/>
      <c r="P40" s="193"/>
      <c r="Q40" s="193"/>
      <c r="R40" s="193"/>
      <c r="S40" s="193"/>
      <c r="T40" s="235"/>
      <c r="U40" s="236"/>
    </row>
    <row r="41" spans="1:21" ht="15">
      <c r="A41" s="193" t="str">
        <f ca="1">IF('$Data1'!E43="","","People,")</f>
        <v>People,</v>
      </c>
      <c r="B41" s="225" t="str">
        <f ca="1">IF(A41="","",'$Data1'!E43&amp;" Occs,")</f>
        <v>1 Occs,</v>
      </c>
      <c r="C41" s="193" t="str">
        <f ca="1">IF(A41="","",'CSV-ZnSiz'!B41)</f>
        <v>1,</v>
      </c>
      <c r="D41" s="193" t="str">
        <f t="shared" ca="1" si="2"/>
        <v>ON ALWAYS,</v>
      </c>
      <c r="E41" s="225" t="str">
        <f ca="1">IF(A41="","",IF('$Data1'!AM43="m2/occ","Area/Person",IF('$Data1'!AM43="Occ/m2","People/Area",IF('$Data1'!AM43="Occs","People","")))&amp;",")</f>
        <v>,</v>
      </c>
      <c r="F41" s="193" t="str">
        <f ca="1">IF(A41="","",IF('$Data1'!AM43="Occs",'$Data1'!AL43,"")&amp;",")</f>
        <v>,</v>
      </c>
      <c r="G41" s="225" t="str">
        <f ca="1">IF(A41="","",IF('$Data1'!AM43="Occs/m2",'$Data1'!AL43,"")&amp;",")</f>
        <v>,</v>
      </c>
      <c r="H41" s="193" t="str">
        <f ca="1">IF(A41="","",IF('$Data1'!AM43="m2/occ",'$Data1'!AL43,"")&amp;",")</f>
        <v>,</v>
      </c>
      <c r="I41" s="225" t="str">
        <f t="shared" ca="1" si="3"/>
        <v>0,</v>
      </c>
      <c r="J41" s="193" t="str">
        <f ca="1">IF(A41="","",'$Data1'!AO43&amp;",")</f>
        <v>,</v>
      </c>
      <c r="K41" s="225" t="str">
        <f ca="1">IF(A41="","",'$Data1'!E43&amp;" ActvSch;")</f>
        <v>1 ActvSch;</v>
      </c>
      <c r="L41" s="193"/>
      <c r="M41" s="193"/>
      <c r="N41" s="193"/>
      <c r="O41" s="193"/>
      <c r="P41" s="193"/>
      <c r="Q41" s="193"/>
      <c r="R41" s="193"/>
      <c r="S41" s="193"/>
      <c r="T41" s="235"/>
      <c r="U41" s="236"/>
    </row>
    <row r="42" spans="1:21" ht="15">
      <c r="A42" s="193" t="str">
        <f ca="1">IF('$Data1'!E44="","","People,")</f>
        <v>People,</v>
      </c>
      <c r="B42" s="225" t="str">
        <f ca="1">IF(A42="","",'$Data1'!E44&amp;" Occs,")</f>
        <v>1 Occs,</v>
      </c>
      <c r="C42" s="193" t="str">
        <f ca="1">IF(A42="","",'CSV-ZnSiz'!B42)</f>
        <v>1,</v>
      </c>
      <c r="D42" s="193" t="str">
        <f t="shared" ca="1" si="2"/>
        <v>ON ALWAYS,</v>
      </c>
      <c r="E42" s="225" t="str">
        <f ca="1">IF(A42="","",IF('$Data1'!AM44="m2/occ","Area/Person",IF('$Data1'!AM44="Occ/m2","People/Area",IF('$Data1'!AM44="Occs","People","")))&amp;",")</f>
        <v>,</v>
      </c>
      <c r="F42" s="193" t="str">
        <f ca="1">IF(A42="","",IF('$Data1'!AM44="Occs",'$Data1'!AL44,"")&amp;",")</f>
        <v>,</v>
      </c>
      <c r="G42" s="225" t="str">
        <f ca="1">IF(A42="","",IF('$Data1'!AM44="Occs/m2",'$Data1'!AL44,"")&amp;",")</f>
        <v>,</v>
      </c>
      <c r="H42" s="193" t="str">
        <f ca="1">IF(A42="","",IF('$Data1'!AM44="m2/occ",'$Data1'!AL44,"")&amp;",")</f>
        <v>,</v>
      </c>
      <c r="I42" s="225" t="str">
        <f t="shared" ca="1" si="3"/>
        <v>0,</v>
      </c>
      <c r="J42" s="193" t="str">
        <f ca="1">IF(A42="","",'$Data1'!AO44&amp;",")</f>
        <v>,</v>
      </c>
      <c r="K42" s="225" t="str">
        <f ca="1">IF(A42="","",'$Data1'!E44&amp;" ActvSch;")</f>
        <v>1 ActvSch;</v>
      </c>
      <c r="L42" s="193"/>
      <c r="M42" s="193"/>
      <c r="N42" s="193"/>
      <c r="O42" s="193"/>
      <c r="P42" s="193"/>
      <c r="Q42" s="193"/>
      <c r="R42" s="193"/>
      <c r="S42" s="193"/>
      <c r="T42" s="235"/>
      <c r="U42" s="236"/>
    </row>
    <row r="43" spans="1:21" ht="15">
      <c r="A43" s="193" t="str">
        <f ca="1">IF('$Data1'!E45="","","People,")</f>
        <v>People,</v>
      </c>
      <c r="B43" s="225" t="str">
        <f ca="1">IF(A43="","",'$Data1'!E45&amp;" Occs,")</f>
        <v>1 Occs,</v>
      </c>
      <c r="C43" s="193" t="str">
        <f ca="1">IF(A43="","",'CSV-ZnSiz'!B43)</f>
        <v>1,</v>
      </c>
      <c r="D43" s="193" t="str">
        <f t="shared" ca="1" si="2"/>
        <v>ON ALWAYS,</v>
      </c>
      <c r="E43" s="225" t="str">
        <f ca="1">IF(A43="","",IF('$Data1'!AM45="m2/occ","Area/Person",IF('$Data1'!AM45="Occ/m2","People/Area",IF('$Data1'!AM45="Occs","People","")))&amp;",")</f>
        <v>,</v>
      </c>
      <c r="F43" s="193" t="str">
        <f ca="1">IF(A43="","",IF('$Data1'!AM45="Occs",'$Data1'!AL45,"")&amp;",")</f>
        <v>,</v>
      </c>
      <c r="G43" s="225" t="str">
        <f ca="1">IF(A43="","",IF('$Data1'!AM45="Occs/m2",'$Data1'!AL45,"")&amp;",")</f>
        <v>,</v>
      </c>
      <c r="H43" s="193" t="str">
        <f ca="1">IF(A43="","",IF('$Data1'!AM45="m2/occ",'$Data1'!AL45,"")&amp;",")</f>
        <v>,</v>
      </c>
      <c r="I43" s="225" t="str">
        <f t="shared" ca="1" si="3"/>
        <v>0,</v>
      </c>
      <c r="J43" s="193" t="str">
        <f ca="1">IF(A43="","",'$Data1'!AO45&amp;",")</f>
        <v>,</v>
      </c>
      <c r="K43" s="225" t="str">
        <f ca="1">IF(A43="","",'$Data1'!E45&amp;" ActvSch;")</f>
        <v>1 ActvSch;</v>
      </c>
      <c r="L43" s="193"/>
      <c r="M43" s="193"/>
      <c r="N43" s="193"/>
      <c r="O43" s="193"/>
      <c r="P43" s="193"/>
      <c r="Q43" s="193"/>
      <c r="R43" s="193"/>
      <c r="S43" s="193"/>
      <c r="T43" s="235"/>
      <c r="U43" s="236"/>
    </row>
    <row r="44" spans="1:21" ht="15">
      <c r="A44" s="193" t="str">
        <f ca="1">IF('$Data1'!E46="","","People,")</f>
        <v>People,</v>
      </c>
      <c r="B44" s="225" t="str">
        <f ca="1">IF(A44="","",'$Data1'!E46&amp;" Occs,")</f>
        <v>1 Occs,</v>
      </c>
      <c r="C44" s="193" t="str">
        <f ca="1">IF(A44="","",'CSV-ZnSiz'!B44)</f>
        <v>1,</v>
      </c>
      <c r="D44" s="193" t="str">
        <f t="shared" ca="1" si="2"/>
        <v>ON ALWAYS,</v>
      </c>
      <c r="E44" s="225" t="str">
        <f ca="1">IF(A44="","",IF('$Data1'!AM46="m2/occ","Area/Person",IF('$Data1'!AM46="Occ/m2","People/Area",IF('$Data1'!AM46="Occs","People","")))&amp;",")</f>
        <v>,</v>
      </c>
      <c r="F44" s="193" t="str">
        <f ca="1">IF(A44="","",IF('$Data1'!AM46="Occs",'$Data1'!AL46,"")&amp;",")</f>
        <v>,</v>
      </c>
      <c r="G44" s="225" t="str">
        <f ca="1">IF(A44="","",IF('$Data1'!AM46="Occs/m2",'$Data1'!AL46,"")&amp;",")</f>
        <v>,</v>
      </c>
      <c r="H44" s="193" t="str">
        <f ca="1">IF(A44="","",IF('$Data1'!AM46="m2/occ",'$Data1'!AL46,"")&amp;",")</f>
        <v>,</v>
      </c>
      <c r="I44" s="225" t="str">
        <f t="shared" ca="1" si="3"/>
        <v>0,</v>
      </c>
      <c r="J44" s="193" t="str">
        <f ca="1">IF(A44="","",'$Data1'!AO46&amp;",")</f>
        <v>,</v>
      </c>
      <c r="K44" s="225" t="str">
        <f ca="1">IF(A44="","",'$Data1'!E46&amp;" ActvSch;")</f>
        <v>1 ActvSch;</v>
      </c>
      <c r="L44" s="193"/>
      <c r="M44" s="193"/>
      <c r="N44" s="193"/>
      <c r="O44" s="193"/>
      <c r="P44" s="193"/>
      <c r="Q44" s="193"/>
      <c r="R44" s="193"/>
      <c r="S44" s="193"/>
      <c r="T44" s="235"/>
      <c r="U44" s="236"/>
    </row>
    <row r="45" spans="1:21" ht="15">
      <c r="A45" s="193" t="str">
        <f ca="1">IF('$Data1'!E47="","","People,")</f>
        <v>People,</v>
      </c>
      <c r="B45" s="225" t="str">
        <f ca="1">IF(A45="","",'$Data1'!E47&amp;" Occs,")</f>
        <v>1 Occs,</v>
      </c>
      <c r="C45" s="193" t="str">
        <f ca="1">IF(A45="","",'CSV-ZnSiz'!B45)</f>
        <v>1,</v>
      </c>
      <c r="D45" s="193" t="str">
        <f t="shared" ca="1" si="2"/>
        <v>ON ALWAYS,</v>
      </c>
      <c r="E45" s="225" t="str">
        <f ca="1">IF(A45="","",IF('$Data1'!AM47="m2/occ","Area/Person",IF('$Data1'!AM47="Occ/m2","People/Area",IF('$Data1'!AM47="Occs","People","")))&amp;",")</f>
        <v>,</v>
      </c>
      <c r="F45" s="193" t="str">
        <f ca="1">IF(A45="","",IF('$Data1'!AM47="Occs",'$Data1'!AL47,"")&amp;",")</f>
        <v>,</v>
      </c>
      <c r="G45" s="225" t="str">
        <f ca="1">IF(A45="","",IF('$Data1'!AM47="Occs/m2",'$Data1'!AL47,"")&amp;",")</f>
        <v>,</v>
      </c>
      <c r="H45" s="193" t="str">
        <f ca="1">IF(A45="","",IF('$Data1'!AM47="m2/occ",'$Data1'!AL47,"")&amp;",")</f>
        <v>,</v>
      </c>
      <c r="I45" s="225" t="str">
        <f t="shared" ca="1" si="3"/>
        <v>0,</v>
      </c>
      <c r="J45" s="193" t="str">
        <f ca="1">IF(A45="","",'$Data1'!AO47&amp;",")</f>
        <v>,</v>
      </c>
      <c r="K45" s="225" t="str">
        <f ca="1">IF(A45="","",'$Data1'!E47&amp;" ActvSch;")</f>
        <v>1 ActvSch;</v>
      </c>
      <c r="L45" s="193"/>
      <c r="M45" s="193"/>
      <c r="N45" s="193"/>
      <c r="O45" s="193"/>
      <c r="P45" s="193"/>
      <c r="Q45" s="193"/>
      <c r="R45" s="193"/>
      <c r="S45" s="193"/>
      <c r="T45" s="235"/>
      <c r="U45" s="236"/>
    </row>
    <row r="46" spans="1:21" ht="15">
      <c r="A46" s="193" t="str">
        <f ca="1">IF('$Data1'!E48="","","People,")</f>
        <v>People,</v>
      </c>
      <c r="B46" s="225" t="str">
        <f ca="1">IF(A46="","",'$Data1'!E48&amp;" Occs,")</f>
        <v>1 Occs,</v>
      </c>
      <c r="C46" s="193" t="str">
        <f ca="1">IF(A46="","",'CSV-ZnSiz'!B46)</f>
        <v>1,</v>
      </c>
      <c r="D46" s="193" t="str">
        <f t="shared" ca="1" si="2"/>
        <v>ON ALWAYS,</v>
      </c>
      <c r="E46" s="225" t="str">
        <f ca="1">IF(A46="","",IF('$Data1'!AM48="m2/occ","Area/Person",IF('$Data1'!AM48="Occ/m2","People/Area",IF('$Data1'!AM48="Occs","People","")))&amp;",")</f>
        <v>,</v>
      </c>
      <c r="F46" s="193" t="str">
        <f ca="1">IF(A46="","",IF('$Data1'!AM48="Occs",'$Data1'!AL48,"")&amp;",")</f>
        <v>,</v>
      </c>
      <c r="G46" s="225" t="str">
        <f ca="1">IF(A46="","",IF('$Data1'!AM48="Occs/m2",'$Data1'!AL48,"")&amp;",")</f>
        <v>,</v>
      </c>
      <c r="H46" s="193" t="str">
        <f ca="1">IF(A46="","",IF('$Data1'!AM48="m2/occ",'$Data1'!AL48,"")&amp;",")</f>
        <v>,</v>
      </c>
      <c r="I46" s="225" t="str">
        <f t="shared" ca="1" si="3"/>
        <v>0,</v>
      </c>
      <c r="J46" s="193" t="str">
        <f ca="1">IF(A46="","",'$Data1'!AO48&amp;",")</f>
        <v>,</v>
      </c>
      <c r="K46" s="225" t="str">
        <f ca="1">IF(A46="","",'$Data1'!E48&amp;" ActvSch;")</f>
        <v>1 ActvSch;</v>
      </c>
      <c r="L46" s="193"/>
      <c r="M46" s="193"/>
      <c r="N46" s="193"/>
      <c r="O46" s="193"/>
      <c r="P46" s="193"/>
      <c r="Q46" s="193"/>
      <c r="R46" s="193"/>
      <c r="S46" s="193"/>
      <c r="T46" s="235"/>
      <c r="U46" s="236"/>
    </row>
    <row r="47" spans="1:21" ht="15">
      <c r="A47" s="193" t="str">
        <f ca="1">IF('$Data1'!E49="","","People,")</f>
        <v>People,</v>
      </c>
      <c r="B47" s="225" t="str">
        <f ca="1">IF(A47="","",'$Data1'!E49&amp;" Occs,")</f>
        <v>1 Occs,</v>
      </c>
      <c r="C47" s="193" t="str">
        <f ca="1">IF(A47="","",'CSV-ZnSiz'!B47)</f>
        <v>1,</v>
      </c>
      <c r="D47" s="193" t="str">
        <f t="shared" ca="1" si="2"/>
        <v>ON ALWAYS,</v>
      </c>
      <c r="E47" s="225" t="str">
        <f ca="1">IF(A47="","",IF('$Data1'!AM49="m2/occ","Area/Person",IF('$Data1'!AM49="Occ/m2","People/Area",IF('$Data1'!AM49="Occs","People","")))&amp;",")</f>
        <v>,</v>
      </c>
      <c r="F47" s="193" t="str">
        <f ca="1">IF(A47="","",IF('$Data1'!AM49="Occs",'$Data1'!AL49,"")&amp;",")</f>
        <v>,</v>
      </c>
      <c r="G47" s="225" t="str">
        <f ca="1">IF(A47="","",IF('$Data1'!AM49="Occs/m2",'$Data1'!AL49,"")&amp;",")</f>
        <v>,</v>
      </c>
      <c r="H47" s="193" t="str">
        <f ca="1">IF(A47="","",IF('$Data1'!AM49="m2/occ",'$Data1'!AL49,"")&amp;",")</f>
        <v>,</v>
      </c>
      <c r="I47" s="225" t="str">
        <f t="shared" ca="1" si="3"/>
        <v>0,</v>
      </c>
      <c r="J47" s="193" t="str">
        <f ca="1">IF(A47="","",'$Data1'!AO49&amp;",")</f>
        <v>,</v>
      </c>
      <c r="K47" s="225" t="str">
        <f ca="1">IF(A47="","",'$Data1'!E49&amp;" ActvSch;")</f>
        <v>1 ActvSch;</v>
      </c>
      <c r="L47" s="193"/>
      <c r="M47" s="193"/>
      <c r="N47" s="193"/>
      <c r="O47" s="193"/>
      <c r="P47" s="193"/>
      <c r="Q47" s="193"/>
      <c r="R47" s="193"/>
      <c r="S47" s="193"/>
      <c r="T47" s="235"/>
      <c r="U47" s="236"/>
    </row>
    <row r="48" spans="1:21" ht="15">
      <c r="A48" s="193" t="str">
        <f ca="1">IF('$Data1'!E50="","","People,")</f>
        <v>People,</v>
      </c>
      <c r="B48" s="225" t="str">
        <f ca="1">IF(A48="","",'$Data1'!E50&amp;" Occs,")</f>
        <v>1 Occs,</v>
      </c>
      <c r="C48" s="193" t="str">
        <f ca="1">IF(A48="","",'CSV-ZnSiz'!B48)</f>
        <v>1,</v>
      </c>
      <c r="D48" s="193" t="str">
        <f t="shared" ca="1" si="2"/>
        <v>ON ALWAYS,</v>
      </c>
      <c r="E48" s="225" t="str">
        <f ca="1">IF(A48="","",IF('$Data1'!AM50="m2/occ","Area/Person",IF('$Data1'!AM50="Occ/m2","People/Area",IF('$Data1'!AM50="Occs","People","")))&amp;",")</f>
        <v>,</v>
      </c>
      <c r="F48" s="193" t="str">
        <f ca="1">IF(A48="","",IF('$Data1'!AM50="Occs",'$Data1'!AL50,"")&amp;",")</f>
        <v>,</v>
      </c>
      <c r="G48" s="225" t="str">
        <f ca="1">IF(A48="","",IF('$Data1'!AM50="Occs/m2",'$Data1'!AL50,"")&amp;",")</f>
        <v>,</v>
      </c>
      <c r="H48" s="193" t="str">
        <f ca="1">IF(A48="","",IF('$Data1'!AM50="m2/occ",'$Data1'!AL50,"")&amp;",")</f>
        <v>,</v>
      </c>
      <c r="I48" s="225" t="str">
        <f t="shared" ca="1" si="3"/>
        <v>0,</v>
      </c>
      <c r="J48" s="193" t="str">
        <f ca="1">IF(A48="","",'$Data1'!AO50&amp;",")</f>
        <v>,</v>
      </c>
      <c r="K48" s="225" t="str">
        <f ca="1">IF(A48="","",'$Data1'!E50&amp;" ActvSch;")</f>
        <v>1 ActvSch;</v>
      </c>
      <c r="L48" s="193"/>
      <c r="M48" s="193"/>
      <c r="N48" s="193"/>
      <c r="O48" s="193"/>
      <c r="P48" s="193"/>
      <c r="Q48" s="193"/>
      <c r="R48" s="193"/>
      <c r="S48" s="193"/>
      <c r="T48" s="235"/>
      <c r="U48" s="236"/>
    </row>
    <row r="49" spans="1:21" ht="15">
      <c r="A49" s="193" t="str">
        <f ca="1">IF('$Data1'!E51="","","People,")</f>
        <v>People,</v>
      </c>
      <c r="B49" s="225" t="str">
        <f ca="1">IF(A49="","",'$Data1'!E51&amp;" Occs,")</f>
        <v>1 Occs,</v>
      </c>
      <c r="C49" s="193" t="str">
        <f ca="1">IF(A49="","",'CSV-ZnSiz'!B49)</f>
        <v>1,</v>
      </c>
      <c r="D49" s="193" t="str">
        <f t="shared" ca="1" si="2"/>
        <v>ON ALWAYS,</v>
      </c>
      <c r="E49" s="225" t="str">
        <f ca="1">IF(A49="","",IF('$Data1'!AM51="m2/occ","Area/Person",IF('$Data1'!AM51="Occ/m2","People/Area",IF('$Data1'!AM51="Occs","People","")))&amp;",")</f>
        <v>,</v>
      </c>
      <c r="F49" s="193" t="str">
        <f ca="1">IF(A49="","",IF('$Data1'!AM51="Occs",'$Data1'!AL51,"")&amp;",")</f>
        <v>,</v>
      </c>
      <c r="G49" s="225" t="str">
        <f ca="1">IF(A49="","",IF('$Data1'!AM51="Occs/m2",'$Data1'!AL51,"")&amp;",")</f>
        <v>,</v>
      </c>
      <c r="H49" s="193" t="str">
        <f ca="1">IF(A49="","",IF('$Data1'!AM51="m2/occ",'$Data1'!AL51,"")&amp;",")</f>
        <v>,</v>
      </c>
      <c r="I49" s="225" t="str">
        <f t="shared" ca="1" si="3"/>
        <v>0,</v>
      </c>
      <c r="J49" s="193" t="str">
        <f ca="1">IF(A49="","",'$Data1'!AO51&amp;",")</f>
        <v>,</v>
      </c>
      <c r="K49" s="225" t="str">
        <f ca="1">IF(A49="","",'$Data1'!E51&amp;" ActvSch;")</f>
        <v>1 ActvSch;</v>
      </c>
      <c r="L49" s="193"/>
      <c r="M49" s="193"/>
      <c r="N49" s="193"/>
      <c r="O49" s="193"/>
      <c r="P49" s="193"/>
      <c r="Q49" s="193"/>
      <c r="R49" s="193"/>
      <c r="S49" s="193"/>
      <c r="T49" s="235"/>
      <c r="U49" s="236"/>
    </row>
    <row r="50" spans="1:21" ht="15">
      <c r="A50" s="193" t="str">
        <f ca="1">IF('$Data1'!E52="","","People,")</f>
        <v>People,</v>
      </c>
      <c r="B50" s="225" t="str">
        <f ca="1">IF(A50="","",'$Data1'!E52&amp;" Occs,")</f>
        <v>1 Occs,</v>
      </c>
      <c r="C50" s="193" t="str">
        <f ca="1">IF(A50="","",'CSV-ZnSiz'!B50)</f>
        <v>1,</v>
      </c>
      <c r="D50" s="193" t="str">
        <f t="shared" ca="1" si="2"/>
        <v>ON ALWAYS,</v>
      </c>
      <c r="E50" s="225" t="str">
        <f ca="1">IF(A50="","",IF('$Data1'!AM52="m2/occ","Area/Person",IF('$Data1'!AM52="Occ/m2","People/Area",IF('$Data1'!AM52="Occs","People","")))&amp;",")</f>
        <v>,</v>
      </c>
      <c r="F50" s="193" t="str">
        <f ca="1">IF(A50="","",IF('$Data1'!AM52="Occs",'$Data1'!AL52,"")&amp;",")</f>
        <v>,</v>
      </c>
      <c r="G50" s="225" t="str">
        <f ca="1">IF(A50="","",IF('$Data1'!AM52="Occs/m2",'$Data1'!AL52,"")&amp;",")</f>
        <v>,</v>
      </c>
      <c r="H50" s="193" t="str">
        <f ca="1">IF(A50="","",IF('$Data1'!AM52="m2/occ",'$Data1'!AL52,"")&amp;",")</f>
        <v>,</v>
      </c>
      <c r="I50" s="225" t="str">
        <f t="shared" ca="1" si="3"/>
        <v>0,</v>
      </c>
      <c r="J50" s="193" t="str">
        <f ca="1">IF(A50="","",'$Data1'!AO52&amp;",")</f>
        <v>,</v>
      </c>
      <c r="K50" s="225" t="str">
        <f ca="1">IF(A50="","",'$Data1'!E52&amp;" ActvSch;")</f>
        <v>1 ActvSch;</v>
      </c>
      <c r="L50" s="193"/>
      <c r="M50" s="193"/>
      <c r="N50" s="193"/>
      <c r="O50" s="193"/>
      <c r="P50" s="193"/>
      <c r="Q50" s="193"/>
      <c r="R50" s="193"/>
      <c r="S50" s="193"/>
      <c r="T50" s="235"/>
      <c r="U50" s="236"/>
    </row>
    <row r="51" spans="1:21" ht="15">
      <c r="A51" s="193" t="str">
        <f ca="1">IF('$Data1'!E53="","","People,")</f>
        <v>People,</v>
      </c>
      <c r="B51" s="225" t="str">
        <f ca="1">IF(A51="","",'$Data1'!E53&amp;" Occs,")</f>
        <v>1 Occs,</v>
      </c>
      <c r="C51" s="193" t="str">
        <f ca="1">IF(A51="","",'CSV-ZnSiz'!B51)</f>
        <v>1,</v>
      </c>
      <c r="D51" s="193" t="str">
        <f t="shared" ca="1" si="2"/>
        <v>ON ALWAYS,</v>
      </c>
      <c r="E51" s="225" t="str">
        <f ca="1">IF(A51="","",IF('$Data1'!AM53="m2/occ","Area/Person",IF('$Data1'!AM53="Occ/m2","People/Area",IF('$Data1'!AM53="Occs","People","")))&amp;",")</f>
        <v>,</v>
      </c>
      <c r="F51" s="193" t="str">
        <f ca="1">IF(A51="","",IF('$Data1'!AM53="Occs",'$Data1'!AL53,"")&amp;",")</f>
        <v>,</v>
      </c>
      <c r="G51" s="225" t="str">
        <f ca="1">IF(A51="","",IF('$Data1'!AM53="Occs/m2",'$Data1'!AL53,"")&amp;",")</f>
        <v>,</v>
      </c>
      <c r="H51" s="193" t="str">
        <f ca="1">IF(A51="","",IF('$Data1'!AM53="m2/occ",'$Data1'!AL53,"")&amp;",")</f>
        <v>,</v>
      </c>
      <c r="I51" s="225" t="str">
        <f t="shared" ca="1" si="3"/>
        <v>0,</v>
      </c>
      <c r="J51" s="193" t="str">
        <f ca="1">IF(A51="","",'$Data1'!AO53&amp;",")</f>
        <v>,</v>
      </c>
      <c r="K51" s="225" t="str">
        <f ca="1">IF(A51="","",'$Data1'!E53&amp;" ActvSch;")</f>
        <v>1 ActvSch;</v>
      </c>
      <c r="L51" s="193"/>
      <c r="M51" s="193"/>
      <c r="N51" s="193"/>
      <c r="O51" s="193"/>
      <c r="P51" s="193"/>
      <c r="Q51" s="193"/>
      <c r="R51" s="193"/>
      <c r="S51" s="193"/>
      <c r="T51" s="235"/>
      <c r="U51" s="236"/>
    </row>
    <row r="52" spans="1:21" ht="15">
      <c r="A52" s="193" t="str">
        <f ca="1">IF('$Data1'!E54="","","People,")</f>
        <v>People,</v>
      </c>
      <c r="B52" s="225" t="str">
        <f ca="1">IF(A52="","",'$Data1'!E54&amp;" Occs,")</f>
        <v>1 Occs,</v>
      </c>
      <c r="C52" s="193" t="str">
        <f ca="1">IF(A52="","",'CSV-ZnSiz'!B52)</f>
        <v>1,</v>
      </c>
      <c r="D52" s="193" t="str">
        <f t="shared" ca="1" si="2"/>
        <v>ON ALWAYS,</v>
      </c>
      <c r="E52" s="225" t="str">
        <f ca="1">IF(A52="","",IF('$Data1'!AM54="m2/occ","Area/Person",IF('$Data1'!AM54="Occ/m2","People/Area",IF('$Data1'!AM54="Occs","People","")))&amp;",")</f>
        <v>,</v>
      </c>
      <c r="F52" s="193" t="str">
        <f ca="1">IF(A52="","",IF('$Data1'!AM54="Occs",'$Data1'!AL54,"")&amp;",")</f>
        <v>,</v>
      </c>
      <c r="G52" s="225" t="str">
        <f ca="1">IF(A52="","",IF('$Data1'!AM54="Occs/m2",'$Data1'!AL54,"")&amp;",")</f>
        <v>,</v>
      </c>
      <c r="H52" s="193" t="str">
        <f ca="1">IF(A52="","",IF('$Data1'!AM54="m2/occ",'$Data1'!AL54,"")&amp;",")</f>
        <v>,</v>
      </c>
      <c r="I52" s="225" t="str">
        <f t="shared" ca="1" si="3"/>
        <v>0,</v>
      </c>
      <c r="J52" s="193" t="str">
        <f ca="1">IF(A52="","",'$Data1'!AO54&amp;",")</f>
        <v>,</v>
      </c>
      <c r="K52" s="225" t="str">
        <f ca="1">IF(A52="","",'$Data1'!E54&amp;" ActvSch;")</f>
        <v>1 ActvSch;</v>
      </c>
      <c r="L52" s="193"/>
      <c r="M52" s="193"/>
      <c r="N52" s="193"/>
      <c r="O52" s="193"/>
      <c r="P52" s="193"/>
      <c r="Q52" s="193"/>
      <c r="R52" s="193"/>
      <c r="S52" s="193"/>
      <c r="T52" s="235"/>
      <c r="U52" s="236"/>
    </row>
    <row r="53" spans="1:21" ht="15">
      <c r="A53" s="193" t="str">
        <f ca="1">IF('$Data1'!E55="","","People,")</f>
        <v>People,</v>
      </c>
      <c r="B53" s="225" t="str">
        <f ca="1">IF(A53="","",'$Data1'!E55&amp;" Occs,")</f>
        <v>1 Occs,</v>
      </c>
      <c r="C53" s="193" t="str">
        <f ca="1">IF(A53="","",'CSV-ZnSiz'!B53)</f>
        <v>1,</v>
      </c>
      <c r="D53" s="193" t="str">
        <f t="shared" ca="1" si="2"/>
        <v>ON ALWAYS,</v>
      </c>
      <c r="E53" s="225" t="str">
        <f ca="1">IF(A53="","",IF('$Data1'!AM55="m2/occ","Area/Person",IF('$Data1'!AM55="Occ/m2","People/Area",IF('$Data1'!AM55="Occs","People","")))&amp;",")</f>
        <v>,</v>
      </c>
      <c r="F53" s="193" t="str">
        <f ca="1">IF(A53="","",IF('$Data1'!AM55="Occs",'$Data1'!AL55,"")&amp;",")</f>
        <v>,</v>
      </c>
      <c r="G53" s="225" t="str">
        <f ca="1">IF(A53="","",IF('$Data1'!AM55="Occs/m2",'$Data1'!AL55,"")&amp;",")</f>
        <v>,</v>
      </c>
      <c r="H53" s="193" t="str">
        <f ca="1">IF(A53="","",IF('$Data1'!AM55="m2/occ",'$Data1'!AL55,"")&amp;",")</f>
        <v>,</v>
      </c>
      <c r="I53" s="225" t="str">
        <f t="shared" ca="1" si="3"/>
        <v>0,</v>
      </c>
      <c r="J53" s="193" t="str">
        <f ca="1">IF(A53="","",'$Data1'!AO55&amp;",")</f>
        <v>,</v>
      </c>
      <c r="K53" s="225" t="str">
        <f ca="1">IF(A53="","",'$Data1'!E55&amp;" ActvSch;")</f>
        <v>1 ActvSch;</v>
      </c>
      <c r="L53" s="193"/>
      <c r="M53" s="193"/>
      <c r="N53" s="193"/>
      <c r="O53" s="193"/>
      <c r="P53" s="193"/>
      <c r="Q53" s="193"/>
      <c r="R53" s="193"/>
      <c r="S53" s="193"/>
      <c r="T53" s="235"/>
      <c r="U53" s="236"/>
    </row>
    <row r="54" spans="1:21" ht="15">
      <c r="A54" s="193" t="str">
        <f ca="1">IF('$Data1'!E56="","","People,")</f>
        <v>People,</v>
      </c>
      <c r="B54" s="225" t="str">
        <f ca="1">IF(A54="","",'$Data1'!E56&amp;" Occs,")</f>
        <v>1 Occs,</v>
      </c>
      <c r="C54" s="193" t="str">
        <f ca="1">IF(A54="","",'CSV-ZnSiz'!B54)</f>
        <v>1,</v>
      </c>
      <c r="D54" s="193" t="str">
        <f t="shared" ca="1" si="2"/>
        <v>ON ALWAYS,</v>
      </c>
      <c r="E54" s="225" t="str">
        <f ca="1">IF(A54="","",IF('$Data1'!AM56="m2/occ","Area/Person",IF('$Data1'!AM56="Occ/m2","People/Area",IF('$Data1'!AM56="Occs","People","")))&amp;",")</f>
        <v>,</v>
      </c>
      <c r="F54" s="193" t="str">
        <f ca="1">IF(A54="","",IF('$Data1'!AM56="Occs",'$Data1'!AL56,"")&amp;",")</f>
        <v>,</v>
      </c>
      <c r="G54" s="225" t="str">
        <f ca="1">IF(A54="","",IF('$Data1'!AM56="Occs/m2",'$Data1'!AL56,"")&amp;",")</f>
        <v>,</v>
      </c>
      <c r="H54" s="193" t="str">
        <f ca="1">IF(A54="","",IF('$Data1'!AM56="m2/occ",'$Data1'!AL56,"")&amp;",")</f>
        <v>,</v>
      </c>
      <c r="I54" s="225" t="str">
        <f t="shared" ca="1" si="3"/>
        <v>0,</v>
      </c>
      <c r="J54" s="193" t="str">
        <f ca="1">IF(A54="","",'$Data1'!AO56&amp;",")</f>
        <v>,</v>
      </c>
      <c r="K54" s="225" t="str">
        <f ca="1">IF(A54="","",'$Data1'!E56&amp;" ActvSch;")</f>
        <v>1 ActvSch;</v>
      </c>
      <c r="L54" s="193"/>
      <c r="M54" s="193"/>
      <c r="N54" s="193"/>
      <c r="O54" s="193"/>
      <c r="P54" s="193"/>
      <c r="Q54" s="193"/>
      <c r="R54" s="193"/>
      <c r="S54" s="193"/>
      <c r="T54" s="235"/>
      <c r="U54" s="236"/>
    </row>
    <row r="55" spans="1:21" ht="15">
      <c r="A55" s="193" t="str">
        <f ca="1">IF('$Data1'!E57="","","People,")</f>
        <v>People,</v>
      </c>
      <c r="B55" s="225" t="str">
        <f ca="1">IF(A55="","",'$Data1'!E57&amp;" Occs,")</f>
        <v>1 Occs,</v>
      </c>
      <c r="C55" s="193" t="str">
        <f ca="1">IF(A55="","",'CSV-ZnSiz'!B55)</f>
        <v>1,</v>
      </c>
      <c r="D55" s="193" t="str">
        <f t="shared" ca="1" si="2"/>
        <v>ON ALWAYS,</v>
      </c>
      <c r="E55" s="225" t="str">
        <f ca="1">IF(A55="","",IF('$Data1'!AM57="m2/occ","Area/Person",IF('$Data1'!AM57="Occ/m2","People/Area",IF('$Data1'!AM57="Occs","People","")))&amp;",")</f>
        <v>,</v>
      </c>
      <c r="F55" s="193" t="str">
        <f ca="1">IF(A55="","",IF('$Data1'!AM57="Occs",'$Data1'!AL57,"")&amp;",")</f>
        <v>,</v>
      </c>
      <c r="G55" s="225" t="str">
        <f ca="1">IF(A55="","",IF('$Data1'!AM57="Occs/m2",'$Data1'!AL57,"")&amp;",")</f>
        <v>,</v>
      </c>
      <c r="H55" s="193" t="str">
        <f ca="1">IF(A55="","",IF('$Data1'!AM57="m2/occ",'$Data1'!AL57,"")&amp;",")</f>
        <v>,</v>
      </c>
      <c r="I55" s="225" t="str">
        <f t="shared" ca="1" si="3"/>
        <v>0,</v>
      </c>
      <c r="J55" s="193" t="str">
        <f ca="1">IF(A55="","",'$Data1'!AO57&amp;",")</f>
        <v>,</v>
      </c>
      <c r="K55" s="225" t="str">
        <f ca="1">IF(A55="","",'$Data1'!E57&amp;" ActvSch;")</f>
        <v>1 ActvSch;</v>
      </c>
      <c r="L55" s="193"/>
      <c r="M55" s="193"/>
      <c r="N55" s="193"/>
      <c r="O55" s="193"/>
      <c r="P55" s="193"/>
      <c r="Q55" s="193"/>
      <c r="R55" s="193"/>
      <c r="S55" s="193"/>
      <c r="T55" s="235"/>
      <c r="U55" s="236"/>
    </row>
    <row r="56" spans="1:21" ht="15">
      <c r="A56" s="193" t="str">
        <f ca="1">IF('$Data1'!E58="","","People,")</f>
        <v>People,</v>
      </c>
      <c r="B56" s="225" t="str">
        <f ca="1">IF(A56="","",'$Data1'!E58&amp;" Occs,")</f>
        <v>1 Occs,</v>
      </c>
      <c r="C56" s="193" t="str">
        <f ca="1">IF(A56="","",'CSV-ZnSiz'!B56)</f>
        <v>1,</v>
      </c>
      <c r="D56" s="193" t="str">
        <f t="shared" ca="1" si="2"/>
        <v>ON ALWAYS,</v>
      </c>
      <c r="E56" s="225" t="str">
        <f ca="1">IF(A56="","",IF('$Data1'!AM58="m2/occ","Area/Person",IF('$Data1'!AM58="Occ/m2","People/Area",IF('$Data1'!AM58="Occs","People","")))&amp;",")</f>
        <v>,</v>
      </c>
      <c r="F56" s="193" t="str">
        <f ca="1">IF(A56="","",IF('$Data1'!AM58="Occs",'$Data1'!AL58,"")&amp;",")</f>
        <v>,</v>
      </c>
      <c r="G56" s="225" t="str">
        <f ca="1">IF(A56="","",IF('$Data1'!AM58="Occs/m2",'$Data1'!AL58,"")&amp;",")</f>
        <v>,</v>
      </c>
      <c r="H56" s="193" t="str">
        <f ca="1">IF(A56="","",IF('$Data1'!AM58="m2/occ",'$Data1'!AL58,"")&amp;",")</f>
        <v>,</v>
      </c>
      <c r="I56" s="225" t="str">
        <f t="shared" ca="1" si="3"/>
        <v>0,</v>
      </c>
      <c r="J56" s="193" t="str">
        <f ca="1">IF(A56="","",'$Data1'!AO58&amp;",")</f>
        <v>,</v>
      </c>
      <c r="K56" s="225" t="str">
        <f ca="1">IF(A56="","",'$Data1'!E58&amp;" ActvSch;")</f>
        <v>1 ActvSch;</v>
      </c>
      <c r="L56" s="193"/>
      <c r="M56" s="193"/>
      <c r="N56" s="193"/>
      <c r="O56" s="193"/>
      <c r="P56" s="193"/>
      <c r="Q56" s="193"/>
      <c r="R56" s="193"/>
      <c r="S56" s="193"/>
      <c r="T56" s="235"/>
      <c r="U56" s="236"/>
    </row>
    <row r="57" spans="1:21" ht="15">
      <c r="A57" s="193" t="str">
        <f ca="1">IF('$Data1'!E59="","","People,")</f>
        <v>People,</v>
      </c>
      <c r="B57" s="225" t="str">
        <f ca="1">IF(A57="","",'$Data1'!E59&amp;" Occs,")</f>
        <v>1 Occs,</v>
      </c>
      <c r="C57" s="193" t="str">
        <f ca="1">IF(A57="","",'CSV-ZnSiz'!B57)</f>
        <v>1,</v>
      </c>
      <c r="D57" s="193" t="str">
        <f t="shared" ca="1" si="2"/>
        <v>ON ALWAYS,</v>
      </c>
      <c r="E57" s="225" t="str">
        <f ca="1">IF(A57="","",IF('$Data1'!AM59="m2/occ","Area/Person",IF('$Data1'!AM59="Occ/m2","People/Area",IF('$Data1'!AM59="Occs","People","")))&amp;",")</f>
        <v>,</v>
      </c>
      <c r="F57" s="193" t="str">
        <f ca="1">IF(A57="","",IF('$Data1'!AM59="Occs",'$Data1'!AL59,"")&amp;",")</f>
        <v>,</v>
      </c>
      <c r="G57" s="225" t="str">
        <f ca="1">IF(A57="","",IF('$Data1'!AM59="Occs/m2",'$Data1'!AL59,"")&amp;",")</f>
        <v>,</v>
      </c>
      <c r="H57" s="193" t="str">
        <f ca="1">IF(A57="","",IF('$Data1'!AM59="m2/occ",'$Data1'!AL59,"")&amp;",")</f>
        <v>,</v>
      </c>
      <c r="I57" s="225" t="str">
        <f t="shared" ca="1" si="3"/>
        <v>0,</v>
      </c>
      <c r="J57" s="193" t="str">
        <f ca="1">IF(A57="","",'$Data1'!AO59&amp;",")</f>
        <v>,</v>
      </c>
      <c r="K57" s="225" t="str">
        <f ca="1">IF(A57="","",'$Data1'!E59&amp;" ActvSch;")</f>
        <v>1 ActvSch;</v>
      </c>
      <c r="L57" s="193"/>
      <c r="M57" s="193"/>
      <c r="N57" s="193"/>
      <c r="O57" s="193"/>
      <c r="P57" s="193"/>
      <c r="Q57" s="193"/>
      <c r="R57" s="193"/>
      <c r="S57" s="193"/>
      <c r="T57" s="235"/>
      <c r="U57" s="236"/>
    </row>
    <row r="58" spans="1:21" ht="15">
      <c r="A58" s="193" t="str">
        <f ca="1">IF('$Data1'!E60="","","People,")</f>
        <v>People,</v>
      </c>
      <c r="B58" s="225" t="str">
        <f ca="1">IF(A58="","",'$Data1'!E60&amp;" Occs,")</f>
        <v>1 Occs,</v>
      </c>
      <c r="C58" s="193" t="str">
        <f ca="1">IF(A58="","",'CSV-ZnSiz'!B58)</f>
        <v>1,</v>
      </c>
      <c r="D58" s="193" t="str">
        <f t="shared" ca="1" si="2"/>
        <v>ON ALWAYS,</v>
      </c>
      <c r="E58" s="225" t="str">
        <f ca="1">IF(A58="","",IF('$Data1'!AM60="m2/occ","Area/Person",IF('$Data1'!AM60="Occ/m2","People/Area",IF('$Data1'!AM60="Occs","People","")))&amp;",")</f>
        <v>,</v>
      </c>
      <c r="F58" s="193" t="str">
        <f ca="1">IF(A58="","",IF('$Data1'!AM60="Occs",'$Data1'!AL60,"")&amp;",")</f>
        <v>,</v>
      </c>
      <c r="G58" s="225" t="str">
        <f ca="1">IF(A58="","",IF('$Data1'!AM60="Occs/m2",'$Data1'!AL60,"")&amp;",")</f>
        <v>,</v>
      </c>
      <c r="H58" s="193" t="str">
        <f ca="1">IF(A58="","",IF('$Data1'!AM60="m2/occ",'$Data1'!AL60,"")&amp;",")</f>
        <v>,</v>
      </c>
      <c r="I58" s="225" t="str">
        <f t="shared" ca="1" si="3"/>
        <v>0,</v>
      </c>
      <c r="J58" s="193" t="str">
        <f ca="1">IF(A58="","",'$Data1'!AO60&amp;",")</f>
        <v>,</v>
      </c>
      <c r="K58" s="225" t="str">
        <f ca="1">IF(A58="","",'$Data1'!E60&amp;" ActvSch;")</f>
        <v>1 ActvSch;</v>
      </c>
      <c r="L58" s="193"/>
      <c r="M58" s="193"/>
      <c r="N58" s="193"/>
      <c r="O58" s="193"/>
      <c r="P58" s="193"/>
      <c r="Q58" s="193"/>
      <c r="R58" s="193"/>
      <c r="S58" s="193"/>
      <c r="T58" s="235"/>
      <c r="U58" s="236"/>
    </row>
    <row r="59" spans="1:21" ht="15">
      <c r="A59" s="193" t="str">
        <f ca="1">IF('$Data1'!E61="","","People,")</f>
        <v>People,</v>
      </c>
      <c r="B59" s="225" t="str">
        <f ca="1">IF(A59="","",'$Data1'!E61&amp;" Occs,")</f>
        <v>1 Occs,</v>
      </c>
      <c r="C59" s="193" t="str">
        <f ca="1">IF(A59="","",'CSV-ZnSiz'!B59)</f>
        <v>1,</v>
      </c>
      <c r="D59" s="193" t="str">
        <f t="shared" ca="1" si="2"/>
        <v>ON ALWAYS,</v>
      </c>
      <c r="E59" s="225" t="str">
        <f ca="1">IF(A59="","",IF('$Data1'!AM61="m2/occ","Area/Person",IF('$Data1'!AM61="Occ/m2","People/Area",IF('$Data1'!AM61="Occs","People","")))&amp;",")</f>
        <v>,</v>
      </c>
      <c r="F59" s="193" t="str">
        <f ca="1">IF(A59="","",IF('$Data1'!AM61="Occs",'$Data1'!AL61,"")&amp;",")</f>
        <v>,</v>
      </c>
      <c r="G59" s="225" t="str">
        <f ca="1">IF(A59="","",IF('$Data1'!AM61="Occs/m2",'$Data1'!AL61,"")&amp;",")</f>
        <v>,</v>
      </c>
      <c r="H59" s="193" t="str">
        <f ca="1">IF(A59="","",IF('$Data1'!AM61="m2/occ",'$Data1'!AL61,"")&amp;",")</f>
        <v>,</v>
      </c>
      <c r="I59" s="225" t="str">
        <f t="shared" ca="1" si="3"/>
        <v>0,</v>
      </c>
      <c r="J59" s="193" t="str">
        <f ca="1">IF(A59="","",'$Data1'!AO61&amp;",")</f>
        <v>,</v>
      </c>
      <c r="K59" s="225" t="str">
        <f ca="1">IF(A59="","",'$Data1'!E61&amp;" ActvSch;")</f>
        <v>1 ActvSch;</v>
      </c>
      <c r="L59" s="193"/>
      <c r="M59" s="193"/>
      <c r="N59" s="193"/>
      <c r="O59" s="193"/>
      <c r="P59" s="193"/>
      <c r="Q59" s="193"/>
      <c r="R59" s="193"/>
      <c r="S59" s="193"/>
      <c r="T59" s="235"/>
      <c r="U59" s="236"/>
    </row>
    <row r="60" spans="1:21" ht="15">
      <c r="A60" s="193" t="str">
        <f ca="1">IF('$Data1'!E62="","","People,")</f>
        <v>People,</v>
      </c>
      <c r="B60" s="225" t="str">
        <f ca="1">IF(A60="","",'$Data1'!E62&amp;" Occs,")</f>
        <v>1 Occs,</v>
      </c>
      <c r="C60" s="193" t="str">
        <f ca="1">IF(A60="","",'CSV-ZnSiz'!B60)</f>
        <v>1,</v>
      </c>
      <c r="D60" s="193" t="str">
        <f t="shared" ca="1" si="2"/>
        <v>ON ALWAYS,</v>
      </c>
      <c r="E60" s="225" t="str">
        <f ca="1">IF(A60="","",IF('$Data1'!AM62="m2/occ","Area/Person",IF('$Data1'!AM62="Occ/m2","People/Area",IF('$Data1'!AM62="Occs","People","")))&amp;",")</f>
        <v>,</v>
      </c>
      <c r="F60" s="193" t="str">
        <f ca="1">IF(A60="","",IF('$Data1'!AM62="Occs",'$Data1'!AL62,"")&amp;",")</f>
        <v>,</v>
      </c>
      <c r="G60" s="225" t="str">
        <f ca="1">IF(A60="","",IF('$Data1'!AM62="Occs/m2",'$Data1'!AL62,"")&amp;",")</f>
        <v>,</v>
      </c>
      <c r="H60" s="193" t="str">
        <f ca="1">IF(A60="","",IF('$Data1'!AM62="m2/occ",'$Data1'!AL62,"")&amp;",")</f>
        <v>,</v>
      </c>
      <c r="I60" s="225" t="str">
        <f t="shared" ca="1" si="3"/>
        <v>0,</v>
      </c>
      <c r="J60" s="193" t="str">
        <f ca="1">IF(A60="","",'$Data1'!AO62&amp;",")</f>
        <v>,</v>
      </c>
      <c r="K60" s="225" t="str">
        <f ca="1">IF(A60="","",'$Data1'!E62&amp;" ActvSch;")</f>
        <v>1 ActvSch;</v>
      </c>
      <c r="L60" s="193"/>
      <c r="M60" s="193"/>
      <c r="N60" s="193"/>
      <c r="O60" s="193"/>
      <c r="P60" s="193"/>
      <c r="Q60" s="193"/>
      <c r="R60" s="193"/>
      <c r="S60" s="193"/>
      <c r="T60" s="235"/>
      <c r="U60" s="236"/>
    </row>
    <row r="61" spans="1:21" ht="15">
      <c r="A61" s="193" t="str">
        <f ca="1">IF('$Data1'!E63="","","People,")</f>
        <v>People,</v>
      </c>
      <c r="B61" s="225" t="str">
        <f ca="1">IF(A61="","",'$Data1'!E63&amp;" Occs,")</f>
        <v>1 Occs,</v>
      </c>
      <c r="C61" s="193" t="str">
        <f ca="1">IF(A61="","",'CSV-ZnSiz'!B61)</f>
        <v>1,</v>
      </c>
      <c r="D61" s="193" t="str">
        <f t="shared" ca="1" si="2"/>
        <v>ON ALWAYS,</v>
      </c>
      <c r="E61" s="225" t="str">
        <f ca="1">IF(A61="","",IF('$Data1'!AM63="m2/occ","Area/Person",IF('$Data1'!AM63="Occ/m2","People/Area",IF('$Data1'!AM63="Occs","People","")))&amp;",")</f>
        <v>,</v>
      </c>
      <c r="F61" s="193" t="str">
        <f ca="1">IF(A61="","",IF('$Data1'!AM63="Occs",'$Data1'!AL63,"")&amp;",")</f>
        <v>,</v>
      </c>
      <c r="G61" s="225" t="str">
        <f ca="1">IF(A61="","",IF('$Data1'!AM63="Occs/m2",'$Data1'!AL63,"")&amp;",")</f>
        <v>,</v>
      </c>
      <c r="H61" s="193" t="str">
        <f ca="1">IF(A61="","",IF('$Data1'!AM63="m2/occ",'$Data1'!AL63,"")&amp;",")</f>
        <v>,</v>
      </c>
      <c r="I61" s="225" t="str">
        <f t="shared" ca="1" si="3"/>
        <v>0,</v>
      </c>
      <c r="J61" s="193" t="str">
        <f ca="1">IF(A61="","",'$Data1'!AO63&amp;",")</f>
        <v>,</v>
      </c>
      <c r="K61" s="225" t="str">
        <f ca="1">IF(A61="","",'$Data1'!E63&amp;" ActvSch;")</f>
        <v>1 ActvSch;</v>
      </c>
      <c r="L61" s="193"/>
      <c r="M61" s="193"/>
      <c r="N61" s="193"/>
      <c r="O61" s="193"/>
      <c r="P61" s="193"/>
      <c r="Q61" s="193"/>
      <c r="R61" s="193"/>
      <c r="S61" s="193"/>
      <c r="T61" s="235"/>
      <c r="U61" s="236"/>
    </row>
    <row r="62" spans="1:21" ht="15">
      <c r="A62" s="193" t="str">
        <f ca="1">IF('$Data1'!E64="","","People,")</f>
        <v>People,</v>
      </c>
      <c r="B62" s="225" t="str">
        <f ca="1">IF(A62="","",'$Data1'!E64&amp;" Occs,")</f>
        <v>1 Occs,</v>
      </c>
      <c r="C62" s="193" t="str">
        <f ca="1">IF(A62="","",'CSV-ZnSiz'!B62)</f>
        <v>1,</v>
      </c>
      <c r="D62" s="193" t="str">
        <f t="shared" ca="1" si="2"/>
        <v>ON ALWAYS,</v>
      </c>
      <c r="E62" s="225" t="str">
        <f ca="1">IF(A62="","",IF('$Data1'!AM64="m2/occ","Area/Person",IF('$Data1'!AM64="Occ/m2","People/Area",IF('$Data1'!AM64="Occs","People","")))&amp;",")</f>
        <v>,</v>
      </c>
      <c r="F62" s="193" t="str">
        <f ca="1">IF(A62="","",IF('$Data1'!AM64="Occs",'$Data1'!AL64,"")&amp;",")</f>
        <v>,</v>
      </c>
      <c r="G62" s="225" t="str">
        <f ca="1">IF(A62="","",IF('$Data1'!AM64="Occs/m2",'$Data1'!AL64,"")&amp;",")</f>
        <v>,</v>
      </c>
      <c r="H62" s="193" t="str">
        <f ca="1">IF(A62="","",IF('$Data1'!AM64="m2/occ",'$Data1'!AL64,"")&amp;",")</f>
        <v>,</v>
      </c>
      <c r="I62" s="225" t="str">
        <f t="shared" ca="1" si="3"/>
        <v>0,</v>
      </c>
      <c r="J62" s="193" t="str">
        <f ca="1">IF(A62="","",'$Data1'!AO64&amp;",")</f>
        <v>,</v>
      </c>
      <c r="K62" s="225" t="str">
        <f ca="1">IF(A62="","",'$Data1'!E64&amp;" ActvSch;")</f>
        <v>1 ActvSch;</v>
      </c>
      <c r="L62" s="193"/>
      <c r="M62" s="193"/>
      <c r="N62" s="193"/>
      <c r="O62" s="193"/>
      <c r="P62" s="193"/>
      <c r="Q62" s="193"/>
      <c r="R62" s="193"/>
      <c r="S62" s="193"/>
      <c r="T62" s="235"/>
      <c r="U62" s="236"/>
    </row>
    <row r="63" spans="1:21" ht="15">
      <c r="A63" s="193" t="str">
        <f ca="1">IF('$Data1'!E65="","","People,")</f>
        <v>People,</v>
      </c>
      <c r="B63" s="225" t="str">
        <f ca="1">IF(A63="","",'$Data1'!E65&amp;" Occs,")</f>
        <v>1 Occs,</v>
      </c>
      <c r="C63" s="193" t="str">
        <f ca="1">IF(A63="","",'CSV-ZnSiz'!B63)</f>
        <v>1,</v>
      </c>
      <c r="D63" s="193" t="str">
        <f t="shared" ca="1" si="2"/>
        <v>ON ALWAYS,</v>
      </c>
      <c r="E63" s="225" t="str">
        <f ca="1">IF(A63="","",IF('$Data1'!AM65="m2/occ","Area/Person",IF('$Data1'!AM65="Occ/m2","People/Area",IF('$Data1'!AM65="Occs","People","")))&amp;",")</f>
        <v>,</v>
      </c>
      <c r="F63" s="193" t="str">
        <f ca="1">IF(A63="","",IF('$Data1'!AM65="Occs",'$Data1'!AL65,"")&amp;",")</f>
        <v>,</v>
      </c>
      <c r="G63" s="225" t="str">
        <f ca="1">IF(A63="","",IF('$Data1'!AM65="Occs/m2",'$Data1'!AL65,"")&amp;",")</f>
        <v>,</v>
      </c>
      <c r="H63" s="193" t="str">
        <f ca="1">IF(A63="","",IF('$Data1'!AM65="m2/occ",'$Data1'!AL65,"")&amp;",")</f>
        <v>,</v>
      </c>
      <c r="I63" s="225" t="str">
        <f t="shared" ca="1" si="3"/>
        <v>0,</v>
      </c>
      <c r="J63" s="193" t="str">
        <f ca="1">IF(A63="","",'$Data1'!AO65&amp;",")</f>
        <v>,</v>
      </c>
      <c r="K63" s="225" t="str">
        <f ca="1">IF(A63="","",'$Data1'!E65&amp;" ActvSch;")</f>
        <v>1 ActvSch;</v>
      </c>
      <c r="L63" s="193"/>
      <c r="M63" s="193"/>
      <c r="N63" s="193"/>
      <c r="O63" s="193"/>
      <c r="P63" s="193"/>
      <c r="Q63" s="193"/>
      <c r="R63" s="193"/>
      <c r="S63" s="193"/>
      <c r="T63" s="235"/>
      <c r="U63" s="236"/>
    </row>
    <row r="64" spans="1:21" ht="15">
      <c r="A64" s="193" t="str">
        <f ca="1">IF('$Data1'!E66="","","People,")</f>
        <v>People,</v>
      </c>
      <c r="B64" s="225" t="str">
        <f ca="1">IF(A64="","",'$Data1'!E66&amp;" Occs,")</f>
        <v>1 Occs,</v>
      </c>
      <c r="C64" s="193" t="str">
        <f ca="1">IF(A64="","",'CSV-ZnSiz'!B64)</f>
        <v>1,</v>
      </c>
      <c r="D64" s="193" t="str">
        <f t="shared" ca="1" si="2"/>
        <v>ON ALWAYS,</v>
      </c>
      <c r="E64" s="225" t="str">
        <f ca="1">IF(A64="","",IF('$Data1'!AM66="m2/occ","Area/Person",IF('$Data1'!AM66="Occ/m2","People/Area",IF('$Data1'!AM66="Occs","People","")))&amp;",")</f>
        <v>,</v>
      </c>
      <c r="F64" s="193" t="str">
        <f ca="1">IF(A64="","",IF('$Data1'!AM66="Occs",'$Data1'!AL66,"")&amp;",")</f>
        <v>,</v>
      </c>
      <c r="G64" s="225" t="str">
        <f ca="1">IF(A64="","",IF('$Data1'!AM66="Occs/m2",'$Data1'!AL66,"")&amp;",")</f>
        <v>,</v>
      </c>
      <c r="H64" s="193" t="str">
        <f ca="1">IF(A64="","",IF('$Data1'!AM66="m2/occ",'$Data1'!AL66,"")&amp;",")</f>
        <v>,</v>
      </c>
      <c r="I64" s="225" t="str">
        <f t="shared" ca="1" si="3"/>
        <v>0,</v>
      </c>
      <c r="J64" s="193" t="str">
        <f ca="1">IF(A64="","",'$Data1'!AO66&amp;",")</f>
        <v>,</v>
      </c>
      <c r="K64" s="225" t="str">
        <f ca="1">IF(A64="","",'$Data1'!E66&amp;" ActvSch;")</f>
        <v>1 ActvSch;</v>
      </c>
      <c r="L64" s="193"/>
      <c r="M64" s="193"/>
      <c r="N64" s="193"/>
      <c r="O64" s="193"/>
      <c r="P64" s="193"/>
      <c r="Q64" s="193"/>
      <c r="R64" s="193"/>
      <c r="S64" s="193"/>
      <c r="T64" s="235"/>
      <c r="U64" s="236"/>
    </row>
    <row r="65" spans="1:21" ht="15">
      <c r="A65" s="193" t="str">
        <f ca="1">IF('$Data1'!E67="","","People,")</f>
        <v>People,</v>
      </c>
      <c r="B65" s="225" t="str">
        <f ca="1">IF(A65="","",'$Data1'!E67&amp;" Occs,")</f>
        <v>1 Occs,</v>
      </c>
      <c r="C65" s="193" t="str">
        <f ca="1">IF(A65="","",'CSV-ZnSiz'!B65)</f>
        <v>1,</v>
      </c>
      <c r="D65" s="193" t="str">
        <f t="shared" ca="1" si="2"/>
        <v>ON ALWAYS,</v>
      </c>
      <c r="E65" s="225" t="str">
        <f ca="1">IF(A65="","",IF('$Data1'!AM67="m2/occ","Area/Person",IF('$Data1'!AM67="Occ/m2","People/Area",IF('$Data1'!AM67="Occs","People","")))&amp;",")</f>
        <v>,</v>
      </c>
      <c r="F65" s="193" t="str">
        <f ca="1">IF(A65="","",IF('$Data1'!AM67="Occs",'$Data1'!AL67,"")&amp;",")</f>
        <v>,</v>
      </c>
      <c r="G65" s="225" t="str">
        <f ca="1">IF(A65="","",IF('$Data1'!AM67="Occs/m2",'$Data1'!AL67,"")&amp;",")</f>
        <v>,</v>
      </c>
      <c r="H65" s="193" t="str">
        <f ca="1">IF(A65="","",IF('$Data1'!AM67="m2/occ",'$Data1'!AL67,"")&amp;",")</f>
        <v>,</v>
      </c>
      <c r="I65" s="225" t="str">
        <f t="shared" ca="1" si="3"/>
        <v>0,</v>
      </c>
      <c r="J65" s="193" t="str">
        <f ca="1">IF(A65="","",'$Data1'!AO67&amp;",")</f>
        <v>,</v>
      </c>
      <c r="K65" s="225" t="str">
        <f ca="1">IF(A65="","",'$Data1'!E67&amp;" ActvSch;")</f>
        <v>1 ActvSch;</v>
      </c>
      <c r="L65" s="193"/>
      <c r="M65" s="193"/>
      <c r="N65" s="193"/>
      <c r="O65" s="193"/>
      <c r="P65" s="193"/>
      <c r="Q65" s="193"/>
      <c r="R65" s="193"/>
      <c r="S65" s="193"/>
      <c r="T65" s="235"/>
      <c r="U65" s="236"/>
    </row>
    <row r="66" spans="1:21" ht="15">
      <c r="A66" s="193" t="str">
        <f ca="1">IF('$Data1'!E68="","","People,")</f>
        <v>People,</v>
      </c>
      <c r="B66" s="225" t="str">
        <f ca="1">IF(A66="","",'$Data1'!E68&amp;" Occs,")</f>
        <v>1 Occs,</v>
      </c>
      <c r="C66" s="193" t="str">
        <f ca="1">IF(A66="","",'CSV-ZnSiz'!B66)</f>
        <v>1,</v>
      </c>
      <c r="D66" s="193" t="str">
        <f t="shared" ca="1" si="2"/>
        <v>ON ALWAYS,</v>
      </c>
      <c r="E66" s="225" t="str">
        <f ca="1">IF(A66="","",IF('$Data1'!AM68="m2/occ","Area/Person",IF('$Data1'!AM68="Occ/m2","People/Area",IF('$Data1'!AM68="Occs","People","")))&amp;",")</f>
        <v>,</v>
      </c>
      <c r="F66" s="193" t="str">
        <f ca="1">IF(A66="","",IF('$Data1'!AM68="Occs",'$Data1'!AL68,"")&amp;",")</f>
        <v>,</v>
      </c>
      <c r="G66" s="225" t="str">
        <f ca="1">IF(A66="","",IF('$Data1'!AM68="Occs/m2",'$Data1'!AL68,"")&amp;",")</f>
        <v>,</v>
      </c>
      <c r="H66" s="193" t="str">
        <f ca="1">IF(A66="","",IF('$Data1'!AM68="m2/occ",'$Data1'!AL68,"")&amp;",")</f>
        <v>,</v>
      </c>
      <c r="I66" s="225" t="str">
        <f t="shared" ca="1" si="3"/>
        <v>0,</v>
      </c>
      <c r="J66" s="193" t="str">
        <f ca="1">IF(A66="","",'$Data1'!AO68&amp;",")</f>
        <v>,</v>
      </c>
      <c r="K66" s="225" t="str">
        <f ca="1">IF(A66="","",'$Data1'!E68&amp;" ActvSch;")</f>
        <v>1 ActvSch;</v>
      </c>
      <c r="L66" s="193"/>
      <c r="M66" s="193"/>
      <c r="N66" s="193"/>
      <c r="O66" s="193"/>
      <c r="P66" s="193"/>
      <c r="Q66" s="193"/>
      <c r="R66" s="193"/>
      <c r="S66" s="193"/>
      <c r="T66" s="235"/>
      <c r="U66" s="236"/>
    </row>
    <row r="67" spans="1:21" ht="15">
      <c r="A67" s="193" t="str">
        <f ca="1">IF('$Data1'!E69="","","People,")</f>
        <v>People,</v>
      </c>
      <c r="B67" s="225" t="str">
        <f ca="1">IF(A67="","",'$Data1'!E69&amp;" Occs,")</f>
        <v>1 Occs,</v>
      </c>
      <c r="C67" s="193" t="str">
        <f ca="1">IF(A67="","",'CSV-ZnSiz'!B67)</f>
        <v>1,</v>
      </c>
      <c r="D67" s="193" t="str">
        <f t="shared" ca="1" si="2"/>
        <v>ON ALWAYS,</v>
      </c>
      <c r="E67" s="225" t="str">
        <f ca="1">IF(A67="","",IF('$Data1'!AM69="m2/occ","Area/Person",IF('$Data1'!AM69="Occ/m2","People/Area",IF('$Data1'!AM69="Occs","People","")))&amp;",")</f>
        <v>,</v>
      </c>
      <c r="F67" s="193" t="str">
        <f ca="1">IF(A67="","",IF('$Data1'!AM69="Occs",'$Data1'!AL69,"")&amp;",")</f>
        <v>,</v>
      </c>
      <c r="G67" s="225" t="str">
        <f ca="1">IF(A67="","",IF('$Data1'!AM69="Occs/m2",'$Data1'!AL69,"")&amp;",")</f>
        <v>,</v>
      </c>
      <c r="H67" s="193" t="str">
        <f ca="1">IF(A67="","",IF('$Data1'!AM69="m2/occ",'$Data1'!AL69,"")&amp;",")</f>
        <v>,</v>
      </c>
      <c r="I67" s="225" t="str">
        <f t="shared" ca="1" si="3"/>
        <v>0,</v>
      </c>
      <c r="J67" s="193" t="str">
        <f ca="1">IF(A67="","",'$Data1'!AO69&amp;",")</f>
        <v>,</v>
      </c>
      <c r="K67" s="225" t="str">
        <f ca="1">IF(A67="","",'$Data1'!E69&amp;" ActvSch;")</f>
        <v>1 ActvSch;</v>
      </c>
      <c r="L67" s="193"/>
      <c r="M67" s="193"/>
      <c r="N67" s="193"/>
      <c r="O67" s="193"/>
      <c r="P67" s="193"/>
      <c r="Q67" s="193"/>
      <c r="R67" s="193"/>
      <c r="S67" s="193"/>
      <c r="T67" s="235"/>
      <c r="U67" s="236"/>
    </row>
    <row r="68" spans="1:21" ht="15">
      <c r="A68" s="193" t="str">
        <f ca="1">IF('$Data1'!E70="","","People,")</f>
        <v>People,</v>
      </c>
      <c r="B68" s="225" t="str">
        <f ca="1">IF(A68="","",'$Data1'!E70&amp;" Occs,")</f>
        <v>1 Occs,</v>
      </c>
      <c r="C68" s="193" t="str">
        <f ca="1">IF(A68="","",'CSV-ZnSiz'!B68)</f>
        <v>1,</v>
      </c>
      <c r="D68" s="193" t="str">
        <f t="shared" ca="1" si="2"/>
        <v>ON ALWAYS,</v>
      </c>
      <c r="E68" s="225" t="str">
        <f ca="1">IF(A68="","",IF('$Data1'!AM70="m2/occ","Area/Person",IF('$Data1'!AM70="Occ/m2","People/Area",IF('$Data1'!AM70="Occs","People","")))&amp;",")</f>
        <v>,</v>
      </c>
      <c r="F68" s="193" t="str">
        <f ca="1">IF(A68="","",IF('$Data1'!AM70="Occs",'$Data1'!AL70,"")&amp;",")</f>
        <v>,</v>
      </c>
      <c r="G68" s="225" t="str">
        <f ca="1">IF(A68="","",IF('$Data1'!AM70="Occs/m2",'$Data1'!AL70,"")&amp;",")</f>
        <v>,</v>
      </c>
      <c r="H68" s="193" t="str">
        <f ca="1">IF(A68="","",IF('$Data1'!AM70="m2/occ",'$Data1'!AL70,"")&amp;",")</f>
        <v>,</v>
      </c>
      <c r="I68" s="225" t="str">
        <f t="shared" ca="1" si="3"/>
        <v>0,</v>
      </c>
      <c r="J68" s="193" t="str">
        <f ca="1">IF(A68="","",'$Data1'!AO70&amp;",")</f>
        <v>,</v>
      </c>
      <c r="K68" s="225" t="str">
        <f ca="1">IF(A68="","",'$Data1'!E70&amp;" ActvSch;")</f>
        <v>1 ActvSch;</v>
      </c>
      <c r="L68" s="193"/>
      <c r="M68" s="193"/>
      <c r="N68" s="193"/>
      <c r="O68" s="193"/>
      <c r="P68" s="193"/>
      <c r="Q68" s="193"/>
      <c r="R68" s="193"/>
      <c r="S68" s="193"/>
      <c r="T68" s="235"/>
      <c r="U68" s="236"/>
    </row>
    <row r="69" spans="1:21" ht="15">
      <c r="A69" s="193" t="str">
        <f ca="1">IF('$Data1'!E71="","","People,")</f>
        <v>People,</v>
      </c>
      <c r="B69" s="225" t="str">
        <f ca="1">IF(A69="","",'$Data1'!E71&amp;" Occs,")</f>
        <v>1 Occs,</v>
      </c>
      <c r="C69" s="193" t="str">
        <f ca="1">IF(A69="","",'CSV-ZnSiz'!B69)</f>
        <v>1,</v>
      </c>
      <c r="D69" s="193" t="str">
        <f t="shared" ca="1" si="2"/>
        <v>ON ALWAYS,</v>
      </c>
      <c r="E69" s="225" t="str">
        <f ca="1">IF(A69="","",IF('$Data1'!AM71="m2/occ","Area/Person",IF('$Data1'!AM71="Occ/m2","People/Area",IF('$Data1'!AM71="Occs","People","")))&amp;",")</f>
        <v>,</v>
      </c>
      <c r="F69" s="193" t="str">
        <f ca="1">IF(A69="","",IF('$Data1'!AM71="Occs",'$Data1'!AL71,"")&amp;",")</f>
        <v>,</v>
      </c>
      <c r="G69" s="225" t="str">
        <f ca="1">IF(A69="","",IF('$Data1'!AM71="Occs/m2",'$Data1'!AL71,"")&amp;",")</f>
        <v>,</v>
      </c>
      <c r="H69" s="193" t="str">
        <f ca="1">IF(A69="","",IF('$Data1'!AM71="m2/occ",'$Data1'!AL71,"")&amp;",")</f>
        <v>,</v>
      </c>
      <c r="I69" s="225" t="str">
        <f t="shared" ca="1" si="3"/>
        <v>0,</v>
      </c>
      <c r="J69" s="193" t="str">
        <f ca="1">IF(A69="","",'$Data1'!AO71&amp;",")</f>
        <v>,</v>
      </c>
      <c r="K69" s="225" t="str">
        <f ca="1">IF(A69="","",'$Data1'!E71&amp;" ActvSch;")</f>
        <v>1 ActvSch;</v>
      </c>
      <c r="L69" s="193"/>
      <c r="M69" s="193"/>
      <c r="N69" s="193"/>
      <c r="O69" s="193"/>
      <c r="P69" s="193"/>
      <c r="Q69" s="193"/>
      <c r="R69" s="193"/>
      <c r="S69" s="193"/>
      <c r="T69" s="235"/>
      <c r="U69" s="236"/>
    </row>
    <row r="70" spans="1:21" ht="15">
      <c r="A70" s="193" t="str">
        <f ca="1">IF('$Data1'!E72="","","People,")</f>
        <v>People,</v>
      </c>
      <c r="B70" s="225" t="str">
        <f ca="1">IF(A70="","",'$Data1'!E72&amp;" Occs,")</f>
        <v>1 Occs,</v>
      </c>
      <c r="C70" s="193" t="str">
        <f ca="1">IF(A70="","",'CSV-ZnSiz'!B70)</f>
        <v>1,</v>
      </c>
      <c r="D70" s="193" t="str">
        <f t="shared" ca="1" si="2"/>
        <v>ON ALWAYS,</v>
      </c>
      <c r="E70" s="225" t="str">
        <f ca="1">IF(A70="","",IF('$Data1'!AM72="m2/occ","Area/Person",IF('$Data1'!AM72="Occ/m2","People/Area",IF('$Data1'!AM72="Occs","People","")))&amp;",")</f>
        <v>,</v>
      </c>
      <c r="F70" s="193" t="str">
        <f ca="1">IF(A70="","",IF('$Data1'!AM72="Occs",'$Data1'!AL72,"")&amp;",")</f>
        <v>,</v>
      </c>
      <c r="G70" s="225" t="str">
        <f ca="1">IF(A70="","",IF('$Data1'!AM72="Occs/m2",'$Data1'!AL72,"")&amp;",")</f>
        <v>,</v>
      </c>
      <c r="H70" s="193" t="str">
        <f ca="1">IF(A70="","",IF('$Data1'!AM72="m2/occ",'$Data1'!AL72,"")&amp;",")</f>
        <v>,</v>
      </c>
      <c r="I70" s="225" t="str">
        <f t="shared" ca="1" si="3"/>
        <v>0,</v>
      </c>
      <c r="J70" s="193" t="str">
        <f ca="1">IF(A70="","",'$Data1'!AO72&amp;",")</f>
        <v>,</v>
      </c>
      <c r="K70" s="225" t="str">
        <f ca="1">IF(A70="","",'$Data1'!E72&amp;" ActvSch;")</f>
        <v>1 ActvSch;</v>
      </c>
      <c r="L70" s="193"/>
      <c r="M70" s="193"/>
      <c r="N70" s="193"/>
      <c r="O70" s="193"/>
      <c r="P70" s="193"/>
      <c r="Q70" s="193"/>
      <c r="R70" s="193"/>
      <c r="S70" s="193"/>
      <c r="T70" s="235"/>
      <c r="U70" s="236"/>
    </row>
    <row r="71" spans="1:21" ht="15">
      <c r="A71" s="193" t="str">
        <f ca="1">IF('$Data1'!E73="","","People,")</f>
        <v>People,</v>
      </c>
      <c r="B71" s="225" t="str">
        <f ca="1">IF(A71="","",'$Data1'!E73&amp;" Occs,")</f>
        <v>1 Occs,</v>
      </c>
      <c r="C71" s="193" t="str">
        <f ca="1">IF(A71="","",'CSV-ZnSiz'!B71)</f>
        <v>1,</v>
      </c>
      <c r="D71" s="193" t="str">
        <f t="shared" ca="1" si="2"/>
        <v>ON ALWAYS,</v>
      </c>
      <c r="E71" s="225" t="str">
        <f ca="1">IF(A71="","",IF('$Data1'!AM73="m2/occ","Area/Person",IF('$Data1'!AM73="Occ/m2","People/Area",IF('$Data1'!AM73="Occs","People","")))&amp;",")</f>
        <v>,</v>
      </c>
      <c r="F71" s="193" t="str">
        <f ca="1">IF(A71="","",IF('$Data1'!AM73="Occs",'$Data1'!AL73,"")&amp;",")</f>
        <v>,</v>
      </c>
      <c r="G71" s="225" t="str">
        <f ca="1">IF(A71="","",IF('$Data1'!AM73="Occs/m2",'$Data1'!AL73,"")&amp;",")</f>
        <v>,</v>
      </c>
      <c r="H71" s="193" t="str">
        <f ca="1">IF(A71="","",IF('$Data1'!AM73="m2/occ",'$Data1'!AL73,"")&amp;",")</f>
        <v>,</v>
      </c>
      <c r="I71" s="225" t="str">
        <f t="shared" ca="1" si="3"/>
        <v>0,</v>
      </c>
      <c r="J71" s="193" t="str">
        <f ca="1">IF(A71="","",'$Data1'!AO73&amp;",")</f>
        <v>,</v>
      </c>
      <c r="K71" s="225" t="str">
        <f ca="1">IF(A71="","",'$Data1'!E73&amp;" ActvSch;")</f>
        <v>1 ActvSch;</v>
      </c>
      <c r="L71" s="193"/>
      <c r="M71" s="193"/>
      <c r="N71" s="193"/>
      <c r="O71" s="193"/>
      <c r="P71" s="193"/>
      <c r="Q71" s="193"/>
      <c r="R71" s="193"/>
      <c r="S71" s="193"/>
      <c r="T71" s="235"/>
      <c r="U71" s="236"/>
    </row>
    <row r="72" spans="1:21" ht="15">
      <c r="A72" s="193" t="str">
        <f ca="1">IF('$Data1'!E74="","","People,")</f>
        <v>People,</v>
      </c>
      <c r="B72" s="225" t="str">
        <f ca="1">IF(A72="","",'$Data1'!E74&amp;" Occs,")</f>
        <v>1 Occs,</v>
      </c>
      <c r="C72" s="193" t="str">
        <f ca="1">IF(A72="","",'CSV-ZnSiz'!B72)</f>
        <v>1,</v>
      </c>
      <c r="D72" s="193" t="str">
        <f t="shared" ref="D72:D135" ca="1" si="4">IF(A72="","","ON ALWAYS,")</f>
        <v>ON ALWAYS,</v>
      </c>
      <c r="E72" s="225" t="str">
        <f ca="1">IF(A72="","",IF('$Data1'!AM74="m2/occ","Area/Person",IF('$Data1'!AM74="Occ/m2","People/Area",IF('$Data1'!AM74="Occs","People","")))&amp;",")</f>
        <v>,</v>
      </c>
      <c r="F72" s="193" t="str">
        <f ca="1">IF(A72="","",IF('$Data1'!AM74="Occs",'$Data1'!AL74,"")&amp;",")</f>
        <v>,</v>
      </c>
      <c r="G72" s="225" t="str">
        <f ca="1">IF(A72="","",IF('$Data1'!AM74="Occs/m2",'$Data1'!AL74,"")&amp;",")</f>
        <v>,</v>
      </c>
      <c r="H72" s="193" t="str">
        <f ca="1">IF(A72="","",IF('$Data1'!AM74="m2/occ",'$Data1'!AL74,"")&amp;",")</f>
        <v>,</v>
      </c>
      <c r="I72" s="225" t="str">
        <f t="shared" ref="I72:I135" ca="1" si="5">IF(A72="","","0,")</f>
        <v>0,</v>
      </c>
      <c r="J72" s="193" t="str">
        <f ca="1">IF(A72="","",'$Data1'!AO74&amp;",")</f>
        <v>,</v>
      </c>
      <c r="K72" s="225" t="str">
        <f ca="1">IF(A72="","",'$Data1'!E74&amp;" ActvSch;")</f>
        <v>1 ActvSch;</v>
      </c>
      <c r="L72" s="193"/>
      <c r="M72" s="193"/>
      <c r="N72" s="193"/>
      <c r="O72" s="193"/>
      <c r="P72" s="193"/>
      <c r="Q72" s="193"/>
      <c r="R72" s="193"/>
      <c r="S72" s="193"/>
      <c r="T72" s="235"/>
      <c r="U72" s="236"/>
    </row>
    <row r="73" spans="1:21" ht="15">
      <c r="A73" s="193" t="str">
        <f ca="1">IF('$Data1'!E75="","","People,")</f>
        <v>People,</v>
      </c>
      <c r="B73" s="225" t="str">
        <f ca="1">IF(A73="","",'$Data1'!E75&amp;" Occs,")</f>
        <v>1 Occs,</v>
      </c>
      <c r="C73" s="193" t="str">
        <f ca="1">IF(A73="","",'CSV-ZnSiz'!B73)</f>
        <v>1,</v>
      </c>
      <c r="D73" s="193" t="str">
        <f t="shared" ca="1" si="4"/>
        <v>ON ALWAYS,</v>
      </c>
      <c r="E73" s="225" t="str">
        <f ca="1">IF(A73="","",IF('$Data1'!AM75="m2/occ","Area/Person",IF('$Data1'!AM75="Occ/m2","People/Area",IF('$Data1'!AM75="Occs","People","")))&amp;",")</f>
        <v>,</v>
      </c>
      <c r="F73" s="193" t="str">
        <f ca="1">IF(A73="","",IF('$Data1'!AM75="Occs",'$Data1'!AL75,"")&amp;",")</f>
        <v>,</v>
      </c>
      <c r="G73" s="225" t="str">
        <f ca="1">IF(A73="","",IF('$Data1'!AM75="Occs/m2",'$Data1'!AL75,"")&amp;",")</f>
        <v>,</v>
      </c>
      <c r="H73" s="193" t="str">
        <f ca="1">IF(A73="","",IF('$Data1'!AM75="m2/occ",'$Data1'!AL75,"")&amp;",")</f>
        <v>,</v>
      </c>
      <c r="I73" s="225" t="str">
        <f t="shared" ca="1" si="5"/>
        <v>0,</v>
      </c>
      <c r="J73" s="193" t="str">
        <f ca="1">IF(A73="","",'$Data1'!AO75&amp;",")</f>
        <v>,</v>
      </c>
      <c r="K73" s="225" t="str">
        <f ca="1">IF(A73="","",'$Data1'!E75&amp;" ActvSch;")</f>
        <v>1 ActvSch;</v>
      </c>
      <c r="L73" s="193"/>
      <c r="M73" s="193"/>
      <c r="N73" s="193"/>
      <c r="O73" s="193"/>
      <c r="P73" s="193"/>
      <c r="Q73" s="193"/>
      <c r="R73" s="193"/>
      <c r="S73" s="193"/>
      <c r="T73" s="235"/>
      <c r="U73" s="236"/>
    </row>
    <row r="74" spans="1:21" ht="15">
      <c r="A74" s="193" t="str">
        <f ca="1">IF('$Data1'!E76="","","People,")</f>
        <v>People,</v>
      </c>
      <c r="B74" s="225" t="str">
        <f ca="1">IF(A74="","",'$Data1'!E76&amp;" Occs,")</f>
        <v>1 Occs,</v>
      </c>
      <c r="C74" s="193" t="str">
        <f ca="1">IF(A74="","",'CSV-ZnSiz'!B74)</f>
        <v>1,</v>
      </c>
      <c r="D74" s="193" t="str">
        <f t="shared" ca="1" si="4"/>
        <v>ON ALWAYS,</v>
      </c>
      <c r="E74" s="225" t="str">
        <f ca="1">IF(A74="","",IF('$Data1'!AM76="m2/occ","Area/Person",IF('$Data1'!AM76="Occ/m2","People/Area",IF('$Data1'!AM76="Occs","People","")))&amp;",")</f>
        <v>,</v>
      </c>
      <c r="F74" s="193" t="str">
        <f ca="1">IF(A74="","",IF('$Data1'!AM76="Occs",'$Data1'!AL76,"")&amp;",")</f>
        <v>,</v>
      </c>
      <c r="G74" s="225" t="str">
        <f ca="1">IF(A74="","",IF('$Data1'!AM76="Occs/m2",'$Data1'!AL76,"")&amp;",")</f>
        <v>,</v>
      </c>
      <c r="H74" s="193" t="str">
        <f ca="1">IF(A74="","",IF('$Data1'!AM76="m2/occ",'$Data1'!AL76,"")&amp;",")</f>
        <v>,</v>
      </c>
      <c r="I74" s="225" t="str">
        <f t="shared" ca="1" si="5"/>
        <v>0,</v>
      </c>
      <c r="J74" s="193" t="str">
        <f ca="1">IF(A74="","",'$Data1'!AO76&amp;",")</f>
        <v>,</v>
      </c>
      <c r="K74" s="225" t="str">
        <f ca="1">IF(A74="","",'$Data1'!E76&amp;" ActvSch;")</f>
        <v>1 ActvSch;</v>
      </c>
      <c r="L74" s="193"/>
      <c r="M74" s="193"/>
      <c r="N74" s="193"/>
      <c r="O74" s="193"/>
      <c r="P74" s="193"/>
      <c r="Q74" s="193"/>
      <c r="R74" s="193"/>
      <c r="S74" s="193"/>
      <c r="T74" s="235"/>
      <c r="U74" s="236"/>
    </row>
    <row r="75" spans="1:21" ht="15">
      <c r="A75" s="193" t="str">
        <f ca="1">IF('$Data1'!E77="","","People,")</f>
        <v>People,</v>
      </c>
      <c r="B75" s="225" t="str">
        <f ca="1">IF(A75="","",'$Data1'!E77&amp;" Occs,")</f>
        <v>1 Occs,</v>
      </c>
      <c r="C75" s="193" t="str">
        <f ca="1">IF(A75="","",'CSV-ZnSiz'!B75)</f>
        <v>1,</v>
      </c>
      <c r="D75" s="193" t="str">
        <f t="shared" ca="1" si="4"/>
        <v>ON ALWAYS,</v>
      </c>
      <c r="E75" s="225" t="str">
        <f ca="1">IF(A75="","",IF('$Data1'!AM77="m2/occ","Area/Person",IF('$Data1'!AM77="Occ/m2","People/Area",IF('$Data1'!AM77="Occs","People","")))&amp;",")</f>
        <v>,</v>
      </c>
      <c r="F75" s="193" t="str">
        <f ca="1">IF(A75="","",IF('$Data1'!AM77="Occs",'$Data1'!AL77,"")&amp;",")</f>
        <v>,</v>
      </c>
      <c r="G75" s="225" t="str">
        <f ca="1">IF(A75="","",IF('$Data1'!AM77="Occs/m2",'$Data1'!AL77,"")&amp;",")</f>
        <v>,</v>
      </c>
      <c r="H75" s="193" t="str">
        <f ca="1">IF(A75="","",IF('$Data1'!AM77="m2/occ",'$Data1'!AL77,"")&amp;",")</f>
        <v>,</v>
      </c>
      <c r="I75" s="225" t="str">
        <f t="shared" ca="1" si="5"/>
        <v>0,</v>
      </c>
      <c r="J75" s="193" t="str">
        <f ca="1">IF(A75="","",'$Data1'!AO77&amp;",")</f>
        <v>,</v>
      </c>
      <c r="K75" s="225" t="str">
        <f ca="1">IF(A75="","",'$Data1'!E77&amp;" ActvSch;")</f>
        <v>1 ActvSch;</v>
      </c>
      <c r="L75" s="193"/>
      <c r="M75" s="193"/>
      <c r="N75" s="193"/>
      <c r="O75" s="193"/>
      <c r="P75" s="193"/>
      <c r="Q75" s="193"/>
      <c r="R75" s="193"/>
      <c r="S75" s="193"/>
      <c r="T75" s="235"/>
      <c r="U75" s="236"/>
    </row>
    <row r="76" spans="1:21" ht="15">
      <c r="A76" s="193" t="str">
        <f ca="1">IF('$Data1'!E78="","","People,")</f>
        <v>People,</v>
      </c>
      <c r="B76" s="225" t="str">
        <f ca="1">IF(A76="","",'$Data1'!E78&amp;" Occs,")</f>
        <v>1 Occs,</v>
      </c>
      <c r="C76" s="193" t="str">
        <f ca="1">IF(A76="","",'CSV-ZnSiz'!B76)</f>
        <v>1,</v>
      </c>
      <c r="D76" s="193" t="str">
        <f t="shared" ca="1" si="4"/>
        <v>ON ALWAYS,</v>
      </c>
      <c r="E76" s="225" t="str">
        <f ca="1">IF(A76="","",IF('$Data1'!AM78="m2/occ","Area/Person",IF('$Data1'!AM78="Occ/m2","People/Area",IF('$Data1'!AM78="Occs","People","")))&amp;",")</f>
        <v>,</v>
      </c>
      <c r="F76" s="193" t="str">
        <f ca="1">IF(A76="","",IF('$Data1'!AM78="Occs",'$Data1'!AL78,"")&amp;",")</f>
        <v>,</v>
      </c>
      <c r="G76" s="225" t="str">
        <f ca="1">IF(A76="","",IF('$Data1'!AM78="Occs/m2",'$Data1'!AL78,"")&amp;",")</f>
        <v>,</v>
      </c>
      <c r="H76" s="193" t="str">
        <f ca="1">IF(A76="","",IF('$Data1'!AM78="m2/occ",'$Data1'!AL78,"")&amp;",")</f>
        <v>,</v>
      </c>
      <c r="I76" s="225" t="str">
        <f t="shared" ca="1" si="5"/>
        <v>0,</v>
      </c>
      <c r="J76" s="193" t="str">
        <f ca="1">IF(A76="","",'$Data1'!AO78&amp;",")</f>
        <v>,</v>
      </c>
      <c r="K76" s="225" t="str">
        <f ca="1">IF(A76="","",'$Data1'!E78&amp;" ActvSch;")</f>
        <v>1 ActvSch;</v>
      </c>
      <c r="L76" s="193"/>
      <c r="M76" s="193"/>
      <c r="N76" s="193"/>
      <c r="O76" s="193"/>
      <c r="P76" s="193"/>
      <c r="Q76" s="193"/>
      <c r="R76" s="193"/>
      <c r="S76" s="193"/>
      <c r="T76" s="235"/>
      <c r="U76" s="236"/>
    </row>
    <row r="77" spans="1:21" ht="15">
      <c r="A77" s="193" t="str">
        <f ca="1">IF('$Data1'!E79="","","People,")</f>
        <v>People,</v>
      </c>
      <c r="B77" s="225" t="str">
        <f ca="1">IF(A77="","",'$Data1'!E79&amp;" Occs,")</f>
        <v>1 Occs,</v>
      </c>
      <c r="C77" s="193" t="str">
        <f ca="1">IF(A77="","",'CSV-ZnSiz'!B77)</f>
        <v>1,</v>
      </c>
      <c r="D77" s="193" t="str">
        <f t="shared" ca="1" si="4"/>
        <v>ON ALWAYS,</v>
      </c>
      <c r="E77" s="225" t="str">
        <f ca="1">IF(A77="","",IF('$Data1'!AM79="m2/occ","Area/Person",IF('$Data1'!AM79="Occ/m2","People/Area",IF('$Data1'!AM79="Occs","People","")))&amp;",")</f>
        <v>,</v>
      </c>
      <c r="F77" s="193" t="str">
        <f ca="1">IF(A77="","",IF('$Data1'!AM79="Occs",'$Data1'!AL79,"")&amp;",")</f>
        <v>,</v>
      </c>
      <c r="G77" s="225" t="str">
        <f ca="1">IF(A77="","",IF('$Data1'!AM79="Occs/m2",'$Data1'!AL79,"")&amp;",")</f>
        <v>,</v>
      </c>
      <c r="H77" s="193" t="str">
        <f ca="1">IF(A77="","",IF('$Data1'!AM79="m2/occ",'$Data1'!AL79,"")&amp;",")</f>
        <v>,</v>
      </c>
      <c r="I77" s="225" t="str">
        <f t="shared" ca="1" si="5"/>
        <v>0,</v>
      </c>
      <c r="J77" s="193" t="str">
        <f ca="1">IF(A77="","",'$Data1'!AO79&amp;",")</f>
        <v>,</v>
      </c>
      <c r="K77" s="225" t="str">
        <f ca="1">IF(A77="","",'$Data1'!E79&amp;" ActvSch;")</f>
        <v>1 ActvSch;</v>
      </c>
      <c r="L77" s="193"/>
      <c r="M77" s="193"/>
      <c r="N77" s="193"/>
      <c r="O77" s="193"/>
      <c r="P77" s="193"/>
      <c r="Q77" s="193"/>
      <c r="R77" s="193"/>
      <c r="S77" s="193"/>
      <c r="T77" s="235"/>
      <c r="U77" s="236"/>
    </row>
    <row r="78" spans="1:21" ht="15">
      <c r="A78" s="193" t="str">
        <f ca="1">IF('$Data1'!E80="","","People,")</f>
        <v>People,</v>
      </c>
      <c r="B78" s="225" t="str">
        <f ca="1">IF(A78="","",'$Data1'!E80&amp;" Occs,")</f>
        <v>1 Occs,</v>
      </c>
      <c r="C78" s="193" t="str">
        <f ca="1">IF(A78="","",'CSV-ZnSiz'!B78)</f>
        <v>1,</v>
      </c>
      <c r="D78" s="193" t="str">
        <f t="shared" ca="1" si="4"/>
        <v>ON ALWAYS,</v>
      </c>
      <c r="E78" s="225" t="str">
        <f ca="1">IF(A78="","",IF('$Data1'!AM80="m2/occ","Area/Person",IF('$Data1'!AM80="Occ/m2","People/Area",IF('$Data1'!AM80="Occs","People","")))&amp;",")</f>
        <v>,</v>
      </c>
      <c r="F78" s="193" t="str">
        <f ca="1">IF(A78="","",IF('$Data1'!AM80="Occs",'$Data1'!AL80,"")&amp;",")</f>
        <v>,</v>
      </c>
      <c r="G78" s="225" t="str">
        <f ca="1">IF(A78="","",IF('$Data1'!AM80="Occs/m2",'$Data1'!AL80,"")&amp;",")</f>
        <v>,</v>
      </c>
      <c r="H78" s="193" t="str">
        <f ca="1">IF(A78="","",IF('$Data1'!AM80="m2/occ",'$Data1'!AL80,"")&amp;",")</f>
        <v>,</v>
      </c>
      <c r="I78" s="225" t="str">
        <f t="shared" ca="1" si="5"/>
        <v>0,</v>
      </c>
      <c r="J78" s="193" t="str">
        <f ca="1">IF(A78="","",'$Data1'!AO80&amp;",")</f>
        <v>,</v>
      </c>
      <c r="K78" s="225" t="str">
        <f ca="1">IF(A78="","",'$Data1'!E80&amp;" ActvSch;")</f>
        <v>1 ActvSch;</v>
      </c>
      <c r="L78" s="193"/>
      <c r="M78" s="193"/>
      <c r="N78" s="193"/>
      <c r="O78" s="193"/>
      <c r="P78" s="193"/>
      <c r="Q78" s="193"/>
      <c r="R78" s="193"/>
      <c r="S78" s="193"/>
      <c r="T78" s="235"/>
      <c r="U78" s="236"/>
    </row>
    <row r="79" spans="1:21" ht="15">
      <c r="A79" s="193" t="str">
        <f ca="1">IF('$Data1'!E81="","","People,")</f>
        <v>People,</v>
      </c>
      <c r="B79" s="225" t="str">
        <f ca="1">IF(A79="","",'$Data1'!E81&amp;" Occs,")</f>
        <v>1 Occs,</v>
      </c>
      <c r="C79" s="193" t="str">
        <f ca="1">IF(A79="","",'CSV-ZnSiz'!B79)</f>
        <v>1,</v>
      </c>
      <c r="D79" s="193" t="str">
        <f t="shared" ca="1" si="4"/>
        <v>ON ALWAYS,</v>
      </c>
      <c r="E79" s="225" t="str">
        <f ca="1">IF(A79="","",IF('$Data1'!AM81="m2/occ","Area/Person",IF('$Data1'!AM81="Occ/m2","People/Area",IF('$Data1'!AM81="Occs","People","")))&amp;",")</f>
        <v>,</v>
      </c>
      <c r="F79" s="193" t="str">
        <f ca="1">IF(A79="","",IF('$Data1'!AM81="Occs",'$Data1'!AL81,"")&amp;",")</f>
        <v>,</v>
      </c>
      <c r="G79" s="225" t="str">
        <f ca="1">IF(A79="","",IF('$Data1'!AM81="Occs/m2",'$Data1'!AL81,"")&amp;",")</f>
        <v>,</v>
      </c>
      <c r="H79" s="193" t="str">
        <f ca="1">IF(A79="","",IF('$Data1'!AM81="m2/occ",'$Data1'!AL81,"")&amp;",")</f>
        <v>,</v>
      </c>
      <c r="I79" s="225" t="str">
        <f t="shared" ca="1" si="5"/>
        <v>0,</v>
      </c>
      <c r="J79" s="193" t="str">
        <f ca="1">IF(A79="","",'$Data1'!AO81&amp;",")</f>
        <v>,</v>
      </c>
      <c r="K79" s="225" t="str">
        <f ca="1">IF(A79="","",'$Data1'!E81&amp;" ActvSch;")</f>
        <v>1 ActvSch;</v>
      </c>
      <c r="L79" s="193"/>
      <c r="M79" s="193"/>
      <c r="N79" s="193"/>
      <c r="O79" s="193"/>
      <c r="P79" s="193"/>
      <c r="Q79" s="193"/>
      <c r="R79" s="193"/>
      <c r="S79" s="193"/>
      <c r="T79" s="235"/>
      <c r="U79" s="236"/>
    </row>
    <row r="80" spans="1:21" ht="15">
      <c r="A80" s="193" t="str">
        <f ca="1">IF('$Data1'!E82="","","People,")</f>
        <v>People,</v>
      </c>
      <c r="B80" s="225" t="str">
        <f ca="1">IF(A80="","",'$Data1'!E82&amp;" Occs,")</f>
        <v>1 Occs,</v>
      </c>
      <c r="C80" s="193" t="str">
        <f ca="1">IF(A80="","",'CSV-ZnSiz'!B80)</f>
        <v>1,</v>
      </c>
      <c r="D80" s="193" t="str">
        <f t="shared" ca="1" si="4"/>
        <v>ON ALWAYS,</v>
      </c>
      <c r="E80" s="225" t="str">
        <f ca="1">IF(A80="","",IF('$Data1'!AM82="m2/occ","Area/Person",IF('$Data1'!AM82="Occ/m2","People/Area",IF('$Data1'!AM82="Occs","People","")))&amp;",")</f>
        <v>,</v>
      </c>
      <c r="F80" s="193" t="str">
        <f ca="1">IF(A80="","",IF('$Data1'!AM82="Occs",'$Data1'!AL82,"")&amp;",")</f>
        <v>,</v>
      </c>
      <c r="G80" s="225" t="str">
        <f ca="1">IF(A80="","",IF('$Data1'!AM82="Occs/m2",'$Data1'!AL82,"")&amp;",")</f>
        <v>,</v>
      </c>
      <c r="H80" s="193" t="str">
        <f ca="1">IF(A80="","",IF('$Data1'!AM82="m2/occ",'$Data1'!AL82,"")&amp;",")</f>
        <v>,</v>
      </c>
      <c r="I80" s="225" t="str">
        <f t="shared" ca="1" si="5"/>
        <v>0,</v>
      </c>
      <c r="J80" s="193" t="str">
        <f ca="1">IF(A80="","",'$Data1'!AO82&amp;",")</f>
        <v>,</v>
      </c>
      <c r="K80" s="225" t="str">
        <f ca="1">IF(A80="","",'$Data1'!E82&amp;" ActvSch;")</f>
        <v>1 ActvSch;</v>
      </c>
      <c r="L80" s="193"/>
      <c r="M80" s="193"/>
      <c r="N80" s="193"/>
      <c r="O80" s="193"/>
      <c r="P80" s="193"/>
      <c r="Q80" s="193"/>
      <c r="R80" s="193"/>
      <c r="S80" s="193"/>
      <c r="T80" s="235"/>
      <c r="U80" s="236"/>
    </row>
    <row r="81" spans="1:21" ht="15">
      <c r="A81" s="193" t="str">
        <f ca="1">IF('$Data1'!E83="","","People,")</f>
        <v>People,</v>
      </c>
      <c r="B81" s="225" t="str">
        <f ca="1">IF(A81="","",'$Data1'!E83&amp;" Occs,")</f>
        <v>1 Occs,</v>
      </c>
      <c r="C81" s="193" t="str">
        <f ca="1">IF(A81="","",'CSV-ZnSiz'!B81)</f>
        <v>1,</v>
      </c>
      <c r="D81" s="193" t="str">
        <f t="shared" ca="1" si="4"/>
        <v>ON ALWAYS,</v>
      </c>
      <c r="E81" s="225" t="str">
        <f ca="1">IF(A81="","",IF('$Data1'!AM83="m2/occ","Area/Person",IF('$Data1'!AM83="Occ/m2","People/Area",IF('$Data1'!AM83="Occs","People","")))&amp;",")</f>
        <v>,</v>
      </c>
      <c r="F81" s="193" t="str">
        <f ca="1">IF(A81="","",IF('$Data1'!AM83="Occs",'$Data1'!AL83,"")&amp;",")</f>
        <v>,</v>
      </c>
      <c r="G81" s="225" t="str">
        <f ca="1">IF(A81="","",IF('$Data1'!AM83="Occs/m2",'$Data1'!AL83,"")&amp;",")</f>
        <v>,</v>
      </c>
      <c r="H81" s="193" t="str">
        <f ca="1">IF(A81="","",IF('$Data1'!AM83="m2/occ",'$Data1'!AL83,"")&amp;",")</f>
        <v>,</v>
      </c>
      <c r="I81" s="225" t="str">
        <f t="shared" ca="1" si="5"/>
        <v>0,</v>
      </c>
      <c r="J81" s="193" t="str">
        <f ca="1">IF(A81="","",'$Data1'!AO83&amp;",")</f>
        <v>,</v>
      </c>
      <c r="K81" s="225" t="str">
        <f ca="1">IF(A81="","",'$Data1'!E83&amp;" ActvSch;")</f>
        <v>1 ActvSch;</v>
      </c>
      <c r="L81" s="193"/>
      <c r="M81" s="193"/>
      <c r="N81" s="193"/>
      <c r="O81" s="193"/>
      <c r="P81" s="193"/>
      <c r="Q81" s="193"/>
      <c r="R81" s="193"/>
      <c r="S81" s="193"/>
      <c r="T81" s="235"/>
      <c r="U81" s="236"/>
    </row>
    <row r="82" spans="1:21" ht="15">
      <c r="A82" s="193" t="str">
        <f ca="1">IF('$Data1'!E84="","","People,")</f>
        <v>People,</v>
      </c>
      <c r="B82" s="225" t="str">
        <f ca="1">IF(A82="","",'$Data1'!E84&amp;" Occs,")</f>
        <v>1 Occs,</v>
      </c>
      <c r="C82" s="193" t="str">
        <f ca="1">IF(A82="","",'CSV-ZnSiz'!B82)</f>
        <v>1,</v>
      </c>
      <c r="D82" s="193" t="str">
        <f t="shared" ca="1" si="4"/>
        <v>ON ALWAYS,</v>
      </c>
      <c r="E82" s="225" t="str">
        <f ca="1">IF(A82="","",IF('$Data1'!AM84="m2/occ","Area/Person",IF('$Data1'!AM84="Occ/m2","People/Area",IF('$Data1'!AM84="Occs","People","")))&amp;",")</f>
        <v>,</v>
      </c>
      <c r="F82" s="193" t="str">
        <f ca="1">IF(A82="","",IF('$Data1'!AM84="Occs",'$Data1'!AL84,"")&amp;",")</f>
        <v>,</v>
      </c>
      <c r="G82" s="225" t="str">
        <f ca="1">IF(A82="","",IF('$Data1'!AM84="Occs/m2",'$Data1'!AL84,"")&amp;",")</f>
        <v>,</v>
      </c>
      <c r="H82" s="193" t="str">
        <f ca="1">IF(A82="","",IF('$Data1'!AM84="m2/occ",'$Data1'!AL84,"")&amp;",")</f>
        <v>,</v>
      </c>
      <c r="I82" s="225" t="str">
        <f t="shared" ca="1" si="5"/>
        <v>0,</v>
      </c>
      <c r="J82" s="193" t="str">
        <f ca="1">IF(A82="","",'$Data1'!AO84&amp;",")</f>
        <v>,</v>
      </c>
      <c r="K82" s="225" t="str">
        <f ca="1">IF(A82="","",'$Data1'!E84&amp;" ActvSch;")</f>
        <v>1 ActvSch;</v>
      </c>
      <c r="L82" s="193"/>
      <c r="M82" s="193"/>
      <c r="N82" s="193"/>
      <c r="O82" s="193"/>
      <c r="P82" s="193"/>
      <c r="Q82" s="193"/>
      <c r="R82" s="193"/>
      <c r="S82" s="193"/>
      <c r="T82" s="235"/>
      <c r="U82" s="236"/>
    </row>
    <row r="83" spans="1:21" ht="15">
      <c r="A83" s="193" t="str">
        <f ca="1">IF('$Data1'!E85="","","People,")</f>
        <v>People,</v>
      </c>
      <c r="B83" s="225" t="str">
        <f ca="1">IF(A83="","",'$Data1'!E85&amp;" Occs,")</f>
        <v>1 Occs,</v>
      </c>
      <c r="C83" s="193" t="str">
        <f ca="1">IF(A83="","",'CSV-ZnSiz'!B83)</f>
        <v>1,</v>
      </c>
      <c r="D83" s="193" t="str">
        <f t="shared" ca="1" si="4"/>
        <v>ON ALWAYS,</v>
      </c>
      <c r="E83" s="225" t="str">
        <f ca="1">IF(A83="","",IF('$Data1'!AM85="m2/occ","Area/Person",IF('$Data1'!AM85="Occ/m2","People/Area",IF('$Data1'!AM85="Occs","People","")))&amp;",")</f>
        <v>,</v>
      </c>
      <c r="F83" s="193" t="str">
        <f ca="1">IF(A83="","",IF('$Data1'!AM85="Occs",'$Data1'!AL85,"")&amp;",")</f>
        <v>,</v>
      </c>
      <c r="G83" s="225" t="str">
        <f ca="1">IF(A83="","",IF('$Data1'!AM85="Occs/m2",'$Data1'!AL85,"")&amp;",")</f>
        <v>,</v>
      </c>
      <c r="H83" s="193" t="str">
        <f ca="1">IF(A83="","",IF('$Data1'!AM85="m2/occ",'$Data1'!AL85,"")&amp;",")</f>
        <v>,</v>
      </c>
      <c r="I83" s="225" t="str">
        <f t="shared" ca="1" si="5"/>
        <v>0,</v>
      </c>
      <c r="J83" s="193" t="str">
        <f ca="1">IF(A83="","",'$Data1'!AO85&amp;",")</f>
        <v>,</v>
      </c>
      <c r="K83" s="225" t="str">
        <f ca="1">IF(A83="","",'$Data1'!E85&amp;" ActvSch;")</f>
        <v>1 ActvSch;</v>
      </c>
      <c r="L83" s="193"/>
      <c r="M83" s="193"/>
      <c r="N83" s="193"/>
      <c r="O83" s="193"/>
      <c r="P83" s="193"/>
      <c r="Q83" s="193"/>
      <c r="R83" s="193"/>
      <c r="S83" s="193"/>
      <c r="T83" s="235"/>
      <c r="U83" s="236"/>
    </row>
    <row r="84" spans="1:21" ht="15">
      <c r="A84" s="193" t="str">
        <f ca="1">IF('$Data1'!E86="","","People,")</f>
        <v>People,</v>
      </c>
      <c r="B84" s="225" t="str">
        <f ca="1">IF(A84="","",'$Data1'!E86&amp;" Occs,")</f>
        <v>1 Occs,</v>
      </c>
      <c r="C84" s="193" t="str">
        <f ca="1">IF(A84="","",'CSV-ZnSiz'!B84)</f>
        <v>1,</v>
      </c>
      <c r="D84" s="193" t="str">
        <f t="shared" ca="1" si="4"/>
        <v>ON ALWAYS,</v>
      </c>
      <c r="E84" s="225" t="str">
        <f ca="1">IF(A84="","",IF('$Data1'!AM86="m2/occ","Area/Person",IF('$Data1'!AM86="Occ/m2","People/Area",IF('$Data1'!AM86="Occs","People","")))&amp;",")</f>
        <v>,</v>
      </c>
      <c r="F84" s="193" t="str">
        <f ca="1">IF(A84="","",IF('$Data1'!AM86="Occs",'$Data1'!AL86,"")&amp;",")</f>
        <v>,</v>
      </c>
      <c r="G84" s="225" t="str">
        <f ca="1">IF(A84="","",IF('$Data1'!AM86="Occs/m2",'$Data1'!AL86,"")&amp;",")</f>
        <v>,</v>
      </c>
      <c r="H84" s="193" t="str">
        <f ca="1">IF(A84="","",IF('$Data1'!AM86="m2/occ",'$Data1'!AL86,"")&amp;",")</f>
        <v>,</v>
      </c>
      <c r="I84" s="225" t="str">
        <f t="shared" ca="1" si="5"/>
        <v>0,</v>
      </c>
      <c r="J84" s="193" t="str">
        <f ca="1">IF(A84="","",'$Data1'!AO86&amp;",")</f>
        <v>,</v>
      </c>
      <c r="K84" s="225" t="str">
        <f ca="1">IF(A84="","",'$Data1'!E86&amp;" ActvSch;")</f>
        <v>1 ActvSch;</v>
      </c>
      <c r="L84" s="193"/>
      <c r="M84" s="193"/>
      <c r="N84" s="193"/>
      <c r="O84" s="193"/>
      <c r="P84" s="193"/>
      <c r="Q84" s="193"/>
      <c r="R84" s="193"/>
      <c r="S84" s="193"/>
      <c r="T84" s="235"/>
      <c r="U84" s="236"/>
    </row>
    <row r="85" spans="1:21" ht="15">
      <c r="A85" s="193" t="str">
        <f ca="1">IF('$Data1'!E87="","","People,")</f>
        <v>People,</v>
      </c>
      <c r="B85" s="225" t="str">
        <f ca="1">IF(A85="","",'$Data1'!E87&amp;" Occs,")</f>
        <v>1 Occs,</v>
      </c>
      <c r="C85" s="193" t="str">
        <f ca="1">IF(A85="","",'CSV-ZnSiz'!B85)</f>
        <v>1,</v>
      </c>
      <c r="D85" s="193" t="str">
        <f t="shared" ca="1" si="4"/>
        <v>ON ALWAYS,</v>
      </c>
      <c r="E85" s="225" t="str">
        <f ca="1">IF(A85="","",IF('$Data1'!AM87="m2/occ","Area/Person",IF('$Data1'!AM87="Occ/m2","People/Area",IF('$Data1'!AM87="Occs","People","")))&amp;",")</f>
        <v>,</v>
      </c>
      <c r="F85" s="193" t="str">
        <f ca="1">IF(A85="","",IF('$Data1'!AM87="Occs",'$Data1'!AL87,"")&amp;",")</f>
        <v>,</v>
      </c>
      <c r="G85" s="225" t="str">
        <f ca="1">IF(A85="","",IF('$Data1'!AM87="Occs/m2",'$Data1'!AL87,"")&amp;",")</f>
        <v>,</v>
      </c>
      <c r="H85" s="193" t="str">
        <f ca="1">IF(A85="","",IF('$Data1'!AM87="m2/occ",'$Data1'!AL87,"")&amp;",")</f>
        <v>,</v>
      </c>
      <c r="I85" s="225" t="str">
        <f t="shared" ca="1" si="5"/>
        <v>0,</v>
      </c>
      <c r="J85" s="193" t="str">
        <f ca="1">IF(A85="","",'$Data1'!AO87&amp;",")</f>
        <v>,</v>
      </c>
      <c r="K85" s="225" t="str">
        <f ca="1">IF(A85="","",'$Data1'!E87&amp;" ActvSch;")</f>
        <v>1 ActvSch;</v>
      </c>
      <c r="L85" s="193"/>
      <c r="M85" s="193"/>
      <c r="N85" s="193"/>
      <c r="O85" s="193"/>
      <c r="P85" s="193"/>
      <c r="Q85" s="193"/>
      <c r="R85" s="193"/>
      <c r="S85" s="193"/>
      <c r="T85" s="235"/>
      <c r="U85" s="236"/>
    </row>
    <row r="86" spans="1:21" ht="15">
      <c r="A86" s="193" t="str">
        <f ca="1">IF('$Data1'!E88="","","People,")</f>
        <v>People,</v>
      </c>
      <c r="B86" s="225" t="str">
        <f ca="1">IF(A86="","",'$Data1'!E88&amp;" Occs,")</f>
        <v>1 Occs,</v>
      </c>
      <c r="C86" s="193" t="str">
        <f ca="1">IF(A86="","",'CSV-ZnSiz'!B86)</f>
        <v>1,</v>
      </c>
      <c r="D86" s="193" t="str">
        <f t="shared" ca="1" si="4"/>
        <v>ON ALWAYS,</v>
      </c>
      <c r="E86" s="225" t="str">
        <f ca="1">IF(A86="","",IF('$Data1'!AM88="m2/occ","Area/Person",IF('$Data1'!AM88="Occ/m2","People/Area",IF('$Data1'!AM88="Occs","People","")))&amp;",")</f>
        <v>,</v>
      </c>
      <c r="F86" s="193" t="str">
        <f ca="1">IF(A86="","",IF('$Data1'!AM88="Occs",'$Data1'!AL88,"")&amp;",")</f>
        <v>,</v>
      </c>
      <c r="G86" s="225" t="str">
        <f ca="1">IF(A86="","",IF('$Data1'!AM88="Occs/m2",'$Data1'!AL88,"")&amp;",")</f>
        <v>,</v>
      </c>
      <c r="H86" s="193" t="str">
        <f ca="1">IF(A86="","",IF('$Data1'!AM88="m2/occ",'$Data1'!AL88,"")&amp;",")</f>
        <v>,</v>
      </c>
      <c r="I86" s="225" t="str">
        <f t="shared" ca="1" si="5"/>
        <v>0,</v>
      </c>
      <c r="J86" s="193" t="str">
        <f ca="1">IF(A86="","",'$Data1'!AO88&amp;",")</f>
        <v>,</v>
      </c>
      <c r="K86" s="225" t="str">
        <f ca="1">IF(A86="","",'$Data1'!E88&amp;" ActvSch;")</f>
        <v>1 ActvSch;</v>
      </c>
      <c r="L86" s="193"/>
      <c r="M86" s="193"/>
      <c r="N86" s="193"/>
      <c r="O86" s="193"/>
      <c r="P86" s="193"/>
      <c r="Q86" s="193"/>
      <c r="R86" s="193"/>
      <c r="S86" s="193"/>
      <c r="T86" s="235"/>
      <c r="U86" s="236"/>
    </row>
    <row r="87" spans="1:21" ht="15">
      <c r="A87" s="193" t="str">
        <f ca="1">IF('$Data1'!E89="","","People,")</f>
        <v>People,</v>
      </c>
      <c r="B87" s="225" t="str">
        <f ca="1">IF(A87="","",'$Data1'!E89&amp;" Occs,")</f>
        <v>1 Occs,</v>
      </c>
      <c r="C87" s="193" t="str">
        <f ca="1">IF(A87="","",'CSV-ZnSiz'!B87)</f>
        <v>1,</v>
      </c>
      <c r="D87" s="193" t="str">
        <f t="shared" ca="1" si="4"/>
        <v>ON ALWAYS,</v>
      </c>
      <c r="E87" s="225" t="str">
        <f ca="1">IF(A87="","",IF('$Data1'!AM89="m2/occ","Area/Person",IF('$Data1'!AM89="Occ/m2","People/Area",IF('$Data1'!AM89="Occs","People","")))&amp;",")</f>
        <v>,</v>
      </c>
      <c r="F87" s="193" t="str">
        <f ca="1">IF(A87="","",IF('$Data1'!AM89="Occs",'$Data1'!AL89,"")&amp;",")</f>
        <v>,</v>
      </c>
      <c r="G87" s="225" t="str">
        <f ca="1">IF(A87="","",IF('$Data1'!AM89="Occs/m2",'$Data1'!AL89,"")&amp;",")</f>
        <v>,</v>
      </c>
      <c r="H87" s="193" t="str">
        <f ca="1">IF(A87="","",IF('$Data1'!AM89="m2/occ",'$Data1'!AL89,"")&amp;",")</f>
        <v>,</v>
      </c>
      <c r="I87" s="225" t="str">
        <f t="shared" ca="1" si="5"/>
        <v>0,</v>
      </c>
      <c r="J87" s="193" t="str">
        <f ca="1">IF(A87="","",'$Data1'!AO89&amp;",")</f>
        <v>,</v>
      </c>
      <c r="K87" s="225" t="str">
        <f ca="1">IF(A87="","",'$Data1'!E89&amp;" ActvSch;")</f>
        <v>1 ActvSch;</v>
      </c>
      <c r="L87" s="193"/>
      <c r="M87" s="193"/>
      <c r="N87" s="193"/>
      <c r="O87" s="193"/>
      <c r="P87" s="193"/>
      <c r="Q87" s="193"/>
      <c r="R87" s="193"/>
      <c r="S87" s="193"/>
      <c r="T87" s="235"/>
      <c r="U87" s="236"/>
    </row>
    <row r="88" spans="1:21" ht="15">
      <c r="A88" s="193" t="str">
        <f ca="1">IF('$Data1'!E90="","","People,")</f>
        <v>People,</v>
      </c>
      <c r="B88" s="225" t="str">
        <f ca="1">IF(A88="","",'$Data1'!E90&amp;" Occs,")</f>
        <v>1 Occs,</v>
      </c>
      <c r="C88" s="193" t="str">
        <f ca="1">IF(A88="","",'CSV-ZnSiz'!B88)</f>
        <v>1,</v>
      </c>
      <c r="D88" s="193" t="str">
        <f t="shared" ca="1" si="4"/>
        <v>ON ALWAYS,</v>
      </c>
      <c r="E88" s="225" t="str">
        <f ca="1">IF(A88="","",IF('$Data1'!AM90="m2/occ","Area/Person",IF('$Data1'!AM90="Occ/m2","People/Area",IF('$Data1'!AM90="Occs","People","")))&amp;",")</f>
        <v>,</v>
      </c>
      <c r="F88" s="193" t="str">
        <f ca="1">IF(A88="","",IF('$Data1'!AM90="Occs",'$Data1'!AL90,"")&amp;",")</f>
        <v>,</v>
      </c>
      <c r="G88" s="225" t="str">
        <f ca="1">IF(A88="","",IF('$Data1'!AM90="Occs/m2",'$Data1'!AL90,"")&amp;",")</f>
        <v>,</v>
      </c>
      <c r="H88" s="193" t="str">
        <f ca="1">IF(A88="","",IF('$Data1'!AM90="m2/occ",'$Data1'!AL90,"")&amp;",")</f>
        <v>,</v>
      </c>
      <c r="I88" s="225" t="str">
        <f t="shared" ca="1" si="5"/>
        <v>0,</v>
      </c>
      <c r="J88" s="193" t="str">
        <f ca="1">IF(A88="","",'$Data1'!AO90&amp;",")</f>
        <v>,</v>
      </c>
      <c r="K88" s="225" t="str">
        <f ca="1">IF(A88="","",'$Data1'!E90&amp;" ActvSch;")</f>
        <v>1 ActvSch;</v>
      </c>
      <c r="L88" s="193"/>
      <c r="M88" s="193"/>
      <c r="N88" s="193"/>
      <c r="O88" s="193"/>
      <c r="P88" s="193"/>
      <c r="Q88" s="193"/>
      <c r="R88" s="193"/>
      <c r="S88" s="193"/>
      <c r="T88" s="235"/>
      <c r="U88" s="236"/>
    </row>
    <row r="89" spans="1:21" ht="15">
      <c r="A89" s="193" t="str">
        <f ca="1">IF('$Data1'!E91="","","People,")</f>
        <v>People,</v>
      </c>
      <c r="B89" s="225" t="str">
        <f ca="1">IF(A89="","",'$Data1'!E91&amp;" Occs,")</f>
        <v>1 Occs,</v>
      </c>
      <c r="C89" s="193" t="str">
        <f ca="1">IF(A89="","",'CSV-ZnSiz'!B89)</f>
        <v>1,</v>
      </c>
      <c r="D89" s="193" t="str">
        <f t="shared" ca="1" si="4"/>
        <v>ON ALWAYS,</v>
      </c>
      <c r="E89" s="225" t="str">
        <f ca="1">IF(A89="","",IF('$Data1'!AM91="m2/occ","Area/Person",IF('$Data1'!AM91="Occ/m2","People/Area",IF('$Data1'!AM91="Occs","People","")))&amp;",")</f>
        <v>,</v>
      </c>
      <c r="F89" s="193" t="str">
        <f ca="1">IF(A89="","",IF('$Data1'!AM91="Occs",'$Data1'!AL91,"")&amp;",")</f>
        <v>,</v>
      </c>
      <c r="G89" s="225" t="str">
        <f ca="1">IF(A89="","",IF('$Data1'!AM91="Occs/m2",'$Data1'!AL91,"")&amp;",")</f>
        <v>,</v>
      </c>
      <c r="H89" s="193" t="str">
        <f ca="1">IF(A89="","",IF('$Data1'!AM91="m2/occ",'$Data1'!AL91,"")&amp;",")</f>
        <v>,</v>
      </c>
      <c r="I89" s="225" t="str">
        <f t="shared" ca="1" si="5"/>
        <v>0,</v>
      </c>
      <c r="J89" s="193" t="str">
        <f ca="1">IF(A89="","",'$Data1'!AO91&amp;",")</f>
        <v>,</v>
      </c>
      <c r="K89" s="225" t="str">
        <f ca="1">IF(A89="","",'$Data1'!E91&amp;" ActvSch;")</f>
        <v>1 ActvSch;</v>
      </c>
      <c r="L89" s="193"/>
      <c r="M89" s="193"/>
      <c r="N89" s="193"/>
      <c r="O89" s="193"/>
      <c r="P89" s="193"/>
      <c r="Q89" s="193"/>
      <c r="R89" s="193"/>
      <c r="S89" s="193"/>
      <c r="T89" s="235"/>
      <c r="U89" s="236"/>
    </row>
    <row r="90" spans="1:21" ht="15">
      <c r="A90" s="193" t="str">
        <f ca="1">IF('$Data1'!E92="","","People,")</f>
        <v>People,</v>
      </c>
      <c r="B90" s="225" t="str">
        <f ca="1">IF(A90="","",'$Data1'!E92&amp;" Occs,")</f>
        <v>1 Occs,</v>
      </c>
      <c r="C90" s="193" t="str">
        <f ca="1">IF(A90="","",'CSV-ZnSiz'!B90)</f>
        <v>1,</v>
      </c>
      <c r="D90" s="193" t="str">
        <f t="shared" ca="1" si="4"/>
        <v>ON ALWAYS,</v>
      </c>
      <c r="E90" s="225" t="str">
        <f ca="1">IF(A90="","",IF('$Data1'!AM92="m2/occ","Area/Person",IF('$Data1'!AM92="Occ/m2","People/Area",IF('$Data1'!AM92="Occs","People","")))&amp;",")</f>
        <v>,</v>
      </c>
      <c r="F90" s="193" t="str">
        <f ca="1">IF(A90="","",IF('$Data1'!AM92="Occs",'$Data1'!AL92,"")&amp;",")</f>
        <v>,</v>
      </c>
      <c r="G90" s="225" t="str">
        <f ca="1">IF(A90="","",IF('$Data1'!AM92="Occs/m2",'$Data1'!AL92,"")&amp;",")</f>
        <v>,</v>
      </c>
      <c r="H90" s="193" t="str">
        <f ca="1">IF(A90="","",IF('$Data1'!AM92="m2/occ",'$Data1'!AL92,"")&amp;",")</f>
        <v>,</v>
      </c>
      <c r="I90" s="225" t="str">
        <f t="shared" ca="1" si="5"/>
        <v>0,</v>
      </c>
      <c r="J90" s="193" t="str">
        <f ca="1">IF(A90="","",'$Data1'!AO92&amp;",")</f>
        <v>,</v>
      </c>
      <c r="K90" s="225" t="str">
        <f ca="1">IF(A90="","",'$Data1'!E92&amp;" ActvSch;")</f>
        <v>1 ActvSch;</v>
      </c>
      <c r="L90" s="193"/>
      <c r="M90" s="193"/>
      <c r="N90" s="193"/>
      <c r="O90" s="193"/>
      <c r="P90" s="193"/>
      <c r="Q90" s="193"/>
      <c r="R90" s="193"/>
      <c r="S90" s="193"/>
      <c r="T90" s="235"/>
      <c r="U90" s="236"/>
    </row>
    <row r="91" spans="1:21" ht="15">
      <c r="A91" s="193" t="str">
        <f ca="1">IF('$Data1'!E93="","","People,")</f>
        <v>People,</v>
      </c>
      <c r="B91" s="225" t="str">
        <f ca="1">IF(A91="","",'$Data1'!E93&amp;" Occs,")</f>
        <v>1 Occs,</v>
      </c>
      <c r="C91" s="193" t="str">
        <f ca="1">IF(A91="","",'CSV-ZnSiz'!B91)</f>
        <v>1,</v>
      </c>
      <c r="D91" s="193" t="str">
        <f t="shared" ca="1" si="4"/>
        <v>ON ALWAYS,</v>
      </c>
      <c r="E91" s="225" t="str">
        <f ca="1">IF(A91="","",IF('$Data1'!AM93="m2/occ","Area/Person",IF('$Data1'!AM93="Occ/m2","People/Area",IF('$Data1'!AM93="Occs","People","")))&amp;",")</f>
        <v>,</v>
      </c>
      <c r="F91" s="193" t="str">
        <f ca="1">IF(A91="","",IF('$Data1'!AM93="Occs",'$Data1'!AL93,"")&amp;",")</f>
        <v>,</v>
      </c>
      <c r="G91" s="225" t="str">
        <f ca="1">IF(A91="","",IF('$Data1'!AM93="Occs/m2",'$Data1'!AL93,"")&amp;",")</f>
        <v>,</v>
      </c>
      <c r="H91" s="193" t="str">
        <f ca="1">IF(A91="","",IF('$Data1'!AM93="m2/occ",'$Data1'!AL93,"")&amp;",")</f>
        <v>,</v>
      </c>
      <c r="I91" s="225" t="str">
        <f t="shared" ca="1" si="5"/>
        <v>0,</v>
      </c>
      <c r="J91" s="193" t="str">
        <f ca="1">IF(A91="","",'$Data1'!AO93&amp;",")</f>
        <v>,</v>
      </c>
      <c r="K91" s="225" t="str">
        <f ca="1">IF(A91="","",'$Data1'!E93&amp;" ActvSch;")</f>
        <v>1 ActvSch;</v>
      </c>
      <c r="L91" s="193"/>
      <c r="M91" s="193"/>
      <c r="N91" s="193"/>
      <c r="O91" s="193"/>
      <c r="P91" s="193"/>
      <c r="Q91" s="193"/>
      <c r="R91" s="193"/>
      <c r="S91" s="193"/>
      <c r="T91" s="235"/>
      <c r="U91" s="236"/>
    </row>
    <row r="92" spans="1:21" ht="15">
      <c r="A92" s="193" t="str">
        <f ca="1">IF('$Data1'!E94="","","People,")</f>
        <v>People,</v>
      </c>
      <c r="B92" s="225" t="str">
        <f ca="1">IF(A92="","",'$Data1'!E94&amp;" Occs,")</f>
        <v>1 Occs,</v>
      </c>
      <c r="C92" s="193" t="str">
        <f ca="1">IF(A92="","",'CSV-ZnSiz'!B92)</f>
        <v>1,</v>
      </c>
      <c r="D92" s="193" t="str">
        <f t="shared" ca="1" si="4"/>
        <v>ON ALWAYS,</v>
      </c>
      <c r="E92" s="225" t="str">
        <f ca="1">IF(A92="","",IF('$Data1'!AM94="m2/occ","Area/Person",IF('$Data1'!AM94="Occ/m2","People/Area",IF('$Data1'!AM94="Occs","People","")))&amp;",")</f>
        <v>,</v>
      </c>
      <c r="F92" s="193" t="str">
        <f ca="1">IF(A92="","",IF('$Data1'!AM94="Occs",'$Data1'!AL94,"")&amp;",")</f>
        <v>,</v>
      </c>
      <c r="G92" s="225" t="str">
        <f ca="1">IF(A92="","",IF('$Data1'!AM94="Occs/m2",'$Data1'!AL94,"")&amp;",")</f>
        <v>,</v>
      </c>
      <c r="H92" s="193" t="str">
        <f ca="1">IF(A92="","",IF('$Data1'!AM94="m2/occ",'$Data1'!AL94,"")&amp;",")</f>
        <v>,</v>
      </c>
      <c r="I92" s="225" t="str">
        <f t="shared" ca="1" si="5"/>
        <v>0,</v>
      </c>
      <c r="J92" s="193" t="str">
        <f ca="1">IF(A92="","",'$Data1'!AO94&amp;",")</f>
        <v>,</v>
      </c>
      <c r="K92" s="225" t="str">
        <f ca="1">IF(A92="","",'$Data1'!E94&amp;" ActvSch;")</f>
        <v>1 ActvSch;</v>
      </c>
      <c r="L92" s="193"/>
      <c r="M92" s="193"/>
      <c r="N92" s="193"/>
      <c r="O92" s="193"/>
      <c r="P92" s="193"/>
      <c r="Q92" s="193"/>
      <c r="R92" s="193"/>
      <c r="S92" s="193"/>
      <c r="T92" s="235"/>
      <c r="U92" s="236"/>
    </row>
    <row r="93" spans="1:21" ht="15">
      <c r="A93" s="193" t="str">
        <f ca="1">IF('$Data1'!E95="","","People,")</f>
        <v>People,</v>
      </c>
      <c r="B93" s="225" t="str">
        <f ca="1">IF(A93="","",'$Data1'!E95&amp;" Occs,")</f>
        <v>1 Occs,</v>
      </c>
      <c r="C93" s="193" t="str">
        <f ca="1">IF(A93="","",'CSV-ZnSiz'!B93)</f>
        <v>1,</v>
      </c>
      <c r="D93" s="193" t="str">
        <f t="shared" ca="1" si="4"/>
        <v>ON ALWAYS,</v>
      </c>
      <c r="E93" s="225" t="str">
        <f ca="1">IF(A93="","",IF('$Data1'!AM95="m2/occ","Area/Person",IF('$Data1'!AM95="Occ/m2","People/Area",IF('$Data1'!AM95="Occs","People","")))&amp;",")</f>
        <v>,</v>
      </c>
      <c r="F93" s="193" t="str">
        <f ca="1">IF(A93="","",IF('$Data1'!AM95="Occs",'$Data1'!AL95,"")&amp;",")</f>
        <v>,</v>
      </c>
      <c r="G93" s="225" t="str">
        <f ca="1">IF(A93="","",IF('$Data1'!AM95="Occs/m2",'$Data1'!AL95,"")&amp;",")</f>
        <v>,</v>
      </c>
      <c r="H93" s="193" t="str">
        <f ca="1">IF(A93="","",IF('$Data1'!AM95="m2/occ",'$Data1'!AL95,"")&amp;",")</f>
        <v>,</v>
      </c>
      <c r="I93" s="225" t="str">
        <f t="shared" ca="1" si="5"/>
        <v>0,</v>
      </c>
      <c r="J93" s="193" t="str">
        <f ca="1">IF(A93="","",'$Data1'!AO95&amp;",")</f>
        <v>,</v>
      </c>
      <c r="K93" s="225" t="str">
        <f ca="1">IF(A93="","",'$Data1'!E95&amp;" ActvSch;")</f>
        <v>1 ActvSch;</v>
      </c>
      <c r="L93" s="193"/>
      <c r="M93" s="193"/>
      <c r="N93" s="193"/>
      <c r="O93" s="193"/>
      <c r="P93" s="193"/>
      <c r="Q93" s="193"/>
      <c r="R93" s="193"/>
      <c r="S93" s="193"/>
      <c r="T93" s="235"/>
      <c r="U93" s="236"/>
    </row>
    <row r="94" spans="1:21" ht="15">
      <c r="A94" s="193" t="str">
        <f ca="1">IF('$Data1'!E96="","","People,")</f>
        <v>People,</v>
      </c>
      <c r="B94" s="225" t="str">
        <f ca="1">IF(A94="","",'$Data1'!E96&amp;" Occs,")</f>
        <v>1 Occs,</v>
      </c>
      <c r="C94" s="193" t="str">
        <f ca="1">IF(A94="","",'CSV-ZnSiz'!B94)</f>
        <v>1,</v>
      </c>
      <c r="D94" s="193" t="str">
        <f t="shared" ca="1" si="4"/>
        <v>ON ALWAYS,</v>
      </c>
      <c r="E94" s="225" t="str">
        <f ca="1">IF(A94="","",IF('$Data1'!AM96="m2/occ","Area/Person",IF('$Data1'!AM96="Occ/m2","People/Area",IF('$Data1'!AM96="Occs","People","")))&amp;",")</f>
        <v>,</v>
      </c>
      <c r="F94" s="193" t="str">
        <f ca="1">IF(A94="","",IF('$Data1'!AM96="Occs",'$Data1'!AL96,"")&amp;",")</f>
        <v>,</v>
      </c>
      <c r="G94" s="225" t="str">
        <f ca="1">IF(A94="","",IF('$Data1'!AM96="Occs/m2",'$Data1'!AL96,"")&amp;",")</f>
        <v>,</v>
      </c>
      <c r="H94" s="193" t="str">
        <f ca="1">IF(A94="","",IF('$Data1'!AM96="m2/occ",'$Data1'!AL96,"")&amp;",")</f>
        <v>,</v>
      </c>
      <c r="I94" s="225" t="str">
        <f t="shared" ca="1" si="5"/>
        <v>0,</v>
      </c>
      <c r="J94" s="193" t="str">
        <f ca="1">IF(A94="","",'$Data1'!AO96&amp;",")</f>
        <v>,</v>
      </c>
      <c r="K94" s="225" t="str">
        <f ca="1">IF(A94="","",'$Data1'!E96&amp;" ActvSch;")</f>
        <v>1 ActvSch;</v>
      </c>
      <c r="L94" s="193"/>
      <c r="M94" s="193"/>
      <c r="N94" s="193"/>
      <c r="O94" s="193"/>
      <c r="P94" s="193"/>
      <c r="Q94" s="193"/>
      <c r="R94" s="193"/>
      <c r="S94" s="193"/>
      <c r="T94" s="235"/>
      <c r="U94" s="236"/>
    </row>
    <row r="95" spans="1:21" ht="15">
      <c r="A95" s="193" t="str">
        <f ca="1">IF('$Data1'!E97="","","People,")</f>
        <v>People,</v>
      </c>
      <c r="B95" s="225" t="str">
        <f ca="1">IF(A95="","",'$Data1'!E97&amp;" Occs,")</f>
        <v>1 Occs,</v>
      </c>
      <c r="C95" s="193" t="str">
        <f ca="1">IF(A95="","",'CSV-ZnSiz'!B95)</f>
        <v>1,</v>
      </c>
      <c r="D95" s="193" t="str">
        <f t="shared" ca="1" si="4"/>
        <v>ON ALWAYS,</v>
      </c>
      <c r="E95" s="225" t="str">
        <f ca="1">IF(A95="","",IF('$Data1'!AM97="m2/occ","Area/Person",IF('$Data1'!AM97="Occ/m2","People/Area",IF('$Data1'!AM97="Occs","People","")))&amp;",")</f>
        <v>,</v>
      </c>
      <c r="F95" s="193" t="str">
        <f ca="1">IF(A95="","",IF('$Data1'!AM97="Occs",'$Data1'!AL97,"")&amp;",")</f>
        <v>,</v>
      </c>
      <c r="G95" s="225" t="str">
        <f ca="1">IF(A95="","",IF('$Data1'!AM97="Occs/m2",'$Data1'!AL97,"")&amp;",")</f>
        <v>,</v>
      </c>
      <c r="H95" s="193" t="str">
        <f ca="1">IF(A95="","",IF('$Data1'!AM97="m2/occ",'$Data1'!AL97,"")&amp;",")</f>
        <v>,</v>
      </c>
      <c r="I95" s="225" t="str">
        <f t="shared" ca="1" si="5"/>
        <v>0,</v>
      </c>
      <c r="J95" s="193" t="str">
        <f ca="1">IF(A95="","",'$Data1'!AO97&amp;",")</f>
        <v>,</v>
      </c>
      <c r="K95" s="225" t="str">
        <f ca="1">IF(A95="","",'$Data1'!E97&amp;" ActvSch;")</f>
        <v>1 ActvSch;</v>
      </c>
      <c r="L95" s="193"/>
      <c r="M95" s="193"/>
      <c r="N95" s="193"/>
      <c r="O95" s="193"/>
      <c r="P95" s="193"/>
      <c r="Q95" s="193"/>
      <c r="R95" s="193"/>
      <c r="S95" s="193"/>
      <c r="T95" s="235"/>
      <c r="U95" s="236"/>
    </row>
    <row r="96" spans="1:21" ht="15">
      <c r="A96" s="193" t="str">
        <f ca="1">IF('$Data1'!E98="","","People,")</f>
        <v>People,</v>
      </c>
      <c r="B96" s="225" t="str">
        <f ca="1">IF(A96="","",'$Data1'!E98&amp;" Occs,")</f>
        <v>1 Occs,</v>
      </c>
      <c r="C96" s="193" t="str">
        <f ca="1">IF(A96="","",'CSV-ZnSiz'!B96)</f>
        <v>1,</v>
      </c>
      <c r="D96" s="193" t="str">
        <f t="shared" ca="1" si="4"/>
        <v>ON ALWAYS,</v>
      </c>
      <c r="E96" s="225" t="str">
        <f ca="1">IF(A96="","",IF('$Data1'!AM98="m2/occ","Area/Person",IF('$Data1'!AM98="Occ/m2","People/Area",IF('$Data1'!AM98="Occs","People","")))&amp;",")</f>
        <v>,</v>
      </c>
      <c r="F96" s="193" t="str">
        <f ca="1">IF(A96="","",IF('$Data1'!AM98="Occs",'$Data1'!AL98,"")&amp;",")</f>
        <v>,</v>
      </c>
      <c r="G96" s="225" t="str">
        <f ca="1">IF(A96="","",IF('$Data1'!AM98="Occs/m2",'$Data1'!AL98,"")&amp;",")</f>
        <v>,</v>
      </c>
      <c r="H96" s="193" t="str">
        <f ca="1">IF(A96="","",IF('$Data1'!AM98="m2/occ",'$Data1'!AL98,"")&amp;",")</f>
        <v>,</v>
      </c>
      <c r="I96" s="225" t="str">
        <f t="shared" ca="1" si="5"/>
        <v>0,</v>
      </c>
      <c r="J96" s="193" t="str">
        <f ca="1">IF(A96="","",'$Data1'!AO98&amp;",")</f>
        <v>,</v>
      </c>
      <c r="K96" s="225" t="str">
        <f ca="1">IF(A96="","",'$Data1'!E98&amp;" ActvSch;")</f>
        <v>1 ActvSch;</v>
      </c>
      <c r="L96" s="193"/>
      <c r="M96" s="193"/>
      <c r="N96" s="193"/>
      <c r="O96" s="193"/>
      <c r="P96" s="193"/>
      <c r="Q96" s="193"/>
      <c r="R96" s="193"/>
      <c r="S96" s="193"/>
      <c r="T96" s="235"/>
      <c r="U96" s="236"/>
    </row>
    <row r="97" spans="1:21" ht="15">
      <c r="A97" s="193" t="str">
        <f ca="1">IF('$Data1'!E99="","","People,")</f>
        <v>People,</v>
      </c>
      <c r="B97" s="225" t="str">
        <f ca="1">IF(A97="","",'$Data1'!E99&amp;" Occs,")</f>
        <v>1 Occs,</v>
      </c>
      <c r="C97" s="193" t="str">
        <f ca="1">IF(A97="","",'CSV-ZnSiz'!B97)</f>
        <v>1,</v>
      </c>
      <c r="D97" s="193" t="str">
        <f t="shared" ca="1" si="4"/>
        <v>ON ALWAYS,</v>
      </c>
      <c r="E97" s="225" t="str">
        <f ca="1">IF(A97="","",IF('$Data1'!AM99="m2/occ","Area/Person",IF('$Data1'!AM99="Occ/m2","People/Area",IF('$Data1'!AM99="Occs","People","")))&amp;",")</f>
        <v>,</v>
      </c>
      <c r="F97" s="193" t="str">
        <f ca="1">IF(A97="","",IF('$Data1'!AM99="Occs",'$Data1'!AL99,"")&amp;",")</f>
        <v>,</v>
      </c>
      <c r="G97" s="225" t="str">
        <f ca="1">IF(A97="","",IF('$Data1'!AM99="Occs/m2",'$Data1'!AL99,"")&amp;",")</f>
        <v>,</v>
      </c>
      <c r="H97" s="193" t="str">
        <f ca="1">IF(A97="","",IF('$Data1'!AM99="m2/occ",'$Data1'!AL99,"")&amp;",")</f>
        <v>,</v>
      </c>
      <c r="I97" s="225" t="str">
        <f t="shared" ca="1" si="5"/>
        <v>0,</v>
      </c>
      <c r="J97" s="193" t="str">
        <f ca="1">IF(A97="","",'$Data1'!AO99&amp;",")</f>
        <v>,</v>
      </c>
      <c r="K97" s="225" t="str">
        <f ca="1">IF(A97="","",'$Data1'!E99&amp;" ActvSch;")</f>
        <v>1 ActvSch;</v>
      </c>
      <c r="L97" s="193"/>
      <c r="M97" s="193"/>
      <c r="N97" s="193"/>
      <c r="O97" s="193"/>
      <c r="P97" s="193"/>
      <c r="Q97" s="193"/>
      <c r="R97" s="193"/>
      <c r="S97" s="193"/>
      <c r="T97" s="235"/>
      <c r="U97" s="236"/>
    </row>
    <row r="98" spans="1:21" ht="15">
      <c r="A98" s="193" t="str">
        <f ca="1">IF('$Data1'!E100="","","People,")</f>
        <v>People,</v>
      </c>
      <c r="B98" s="225" t="str">
        <f ca="1">IF(A98="","",'$Data1'!E100&amp;" Occs,")</f>
        <v>1 Occs,</v>
      </c>
      <c r="C98" s="193" t="str">
        <f ca="1">IF(A98="","",'CSV-ZnSiz'!B98)</f>
        <v>1,</v>
      </c>
      <c r="D98" s="193" t="str">
        <f t="shared" ca="1" si="4"/>
        <v>ON ALWAYS,</v>
      </c>
      <c r="E98" s="225" t="str">
        <f ca="1">IF(A98="","",IF('$Data1'!AM100="m2/occ","Area/Person",IF('$Data1'!AM100="Occ/m2","People/Area",IF('$Data1'!AM100="Occs","People","")))&amp;",")</f>
        <v>,</v>
      </c>
      <c r="F98" s="193" t="str">
        <f ca="1">IF(A98="","",IF('$Data1'!AM100="Occs",'$Data1'!AL100,"")&amp;",")</f>
        <v>,</v>
      </c>
      <c r="G98" s="225" t="str">
        <f ca="1">IF(A98="","",IF('$Data1'!AM100="Occs/m2",'$Data1'!AL100,"")&amp;",")</f>
        <v>,</v>
      </c>
      <c r="H98" s="193" t="str">
        <f ca="1">IF(A98="","",IF('$Data1'!AM100="m2/occ",'$Data1'!AL100,"")&amp;",")</f>
        <v>,</v>
      </c>
      <c r="I98" s="225" t="str">
        <f t="shared" ca="1" si="5"/>
        <v>0,</v>
      </c>
      <c r="J98" s="193" t="str">
        <f ca="1">IF(A98="","",'$Data1'!AO100&amp;",")</f>
        <v>,</v>
      </c>
      <c r="K98" s="225" t="str">
        <f ca="1">IF(A98="","",'$Data1'!E100&amp;" ActvSch;")</f>
        <v>1 ActvSch;</v>
      </c>
      <c r="L98" s="193"/>
      <c r="M98" s="193"/>
      <c r="N98" s="193"/>
      <c r="O98" s="193"/>
      <c r="P98" s="193"/>
      <c r="Q98" s="193"/>
      <c r="R98" s="193"/>
      <c r="S98" s="193"/>
      <c r="T98" s="235"/>
      <c r="U98" s="236"/>
    </row>
    <row r="99" spans="1:21" ht="15">
      <c r="A99" s="193" t="str">
        <f ca="1">IF('$Data1'!E101="","","People,")</f>
        <v>People,</v>
      </c>
      <c r="B99" s="225" t="str">
        <f ca="1">IF(A99="","",'$Data1'!E101&amp;" Occs,")</f>
        <v>1 Occs,</v>
      </c>
      <c r="C99" s="193" t="str">
        <f ca="1">IF(A99="","",'CSV-ZnSiz'!B99)</f>
        <v>1,</v>
      </c>
      <c r="D99" s="193" t="str">
        <f t="shared" ca="1" si="4"/>
        <v>ON ALWAYS,</v>
      </c>
      <c r="E99" s="225" t="str">
        <f ca="1">IF(A99="","",IF('$Data1'!AM101="m2/occ","Area/Person",IF('$Data1'!AM101="Occ/m2","People/Area",IF('$Data1'!AM101="Occs","People","")))&amp;",")</f>
        <v>,</v>
      </c>
      <c r="F99" s="193" t="str">
        <f ca="1">IF(A99="","",IF('$Data1'!AM101="Occs",'$Data1'!AL101,"")&amp;",")</f>
        <v>,</v>
      </c>
      <c r="G99" s="225" t="str">
        <f ca="1">IF(A99="","",IF('$Data1'!AM101="Occs/m2",'$Data1'!AL101,"")&amp;",")</f>
        <v>,</v>
      </c>
      <c r="H99" s="193" t="str">
        <f ca="1">IF(A99="","",IF('$Data1'!AM101="m2/occ",'$Data1'!AL101,"")&amp;",")</f>
        <v>,</v>
      </c>
      <c r="I99" s="225" t="str">
        <f t="shared" ca="1" si="5"/>
        <v>0,</v>
      </c>
      <c r="J99" s="193" t="str">
        <f ca="1">IF(A99="","",'$Data1'!AO101&amp;",")</f>
        <v>,</v>
      </c>
      <c r="K99" s="225" t="str">
        <f ca="1">IF(A99="","",'$Data1'!E101&amp;" ActvSch;")</f>
        <v>1 ActvSch;</v>
      </c>
      <c r="L99" s="193"/>
      <c r="M99" s="193"/>
      <c r="N99" s="193"/>
      <c r="O99" s="193"/>
      <c r="P99" s="193"/>
      <c r="Q99" s="193"/>
      <c r="R99" s="193"/>
      <c r="S99" s="193"/>
      <c r="T99" s="235"/>
      <c r="U99" s="236"/>
    </row>
    <row r="100" spans="1:21" ht="15">
      <c r="A100" s="193" t="str">
        <f ca="1">IF('$Data1'!E102="","","People,")</f>
        <v>People,</v>
      </c>
      <c r="B100" s="225" t="str">
        <f ca="1">IF(A100="","",'$Data1'!E102&amp;" Occs,")</f>
        <v>1 Occs,</v>
      </c>
      <c r="C100" s="193" t="str">
        <f ca="1">IF(A100="","",'CSV-ZnSiz'!B100)</f>
        <v>1,</v>
      </c>
      <c r="D100" s="193" t="str">
        <f t="shared" ca="1" si="4"/>
        <v>ON ALWAYS,</v>
      </c>
      <c r="E100" s="225" t="str">
        <f ca="1">IF(A100="","",IF('$Data1'!AM102="m2/occ","Area/Person",IF('$Data1'!AM102="Occ/m2","People/Area",IF('$Data1'!AM102="Occs","People","")))&amp;",")</f>
        <v>,</v>
      </c>
      <c r="F100" s="193" t="str">
        <f ca="1">IF(A100="","",IF('$Data1'!AM102="Occs",'$Data1'!AL102,"")&amp;",")</f>
        <v>,</v>
      </c>
      <c r="G100" s="225" t="str">
        <f ca="1">IF(A100="","",IF('$Data1'!AM102="Occs/m2",'$Data1'!AL102,"")&amp;",")</f>
        <v>,</v>
      </c>
      <c r="H100" s="193" t="str">
        <f ca="1">IF(A100="","",IF('$Data1'!AM102="m2/occ",'$Data1'!AL102,"")&amp;",")</f>
        <v>,</v>
      </c>
      <c r="I100" s="225" t="str">
        <f t="shared" ca="1" si="5"/>
        <v>0,</v>
      </c>
      <c r="J100" s="193" t="str">
        <f ca="1">IF(A100="","",'$Data1'!AO102&amp;",")</f>
        <v>,</v>
      </c>
      <c r="K100" s="225" t="str">
        <f ca="1">IF(A100="","",'$Data1'!E102&amp;" ActvSch;")</f>
        <v>1 ActvSch;</v>
      </c>
      <c r="L100" s="193"/>
      <c r="M100" s="193"/>
      <c r="N100" s="193"/>
      <c r="O100" s="193"/>
      <c r="P100" s="193"/>
      <c r="Q100" s="193"/>
      <c r="R100" s="193"/>
      <c r="S100" s="193"/>
      <c r="T100" s="235"/>
      <c r="U100" s="236"/>
    </row>
    <row r="101" spans="1:21" ht="15">
      <c r="A101" s="193" t="str">
        <f ca="1">IF('$Data1'!E103="","","People,")</f>
        <v>People,</v>
      </c>
      <c r="B101" s="225" t="str">
        <f ca="1">IF(A101="","",'$Data1'!E103&amp;" Occs,")</f>
        <v>1 Occs,</v>
      </c>
      <c r="C101" s="193" t="str">
        <f ca="1">IF(A101="","",'CSV-ZnSiz'!B101)</f>
        <v>1,</v>
      </c>
      <c r="D101" s="193" t="str">
        <f t="shared" ca="1" si="4"/>
        <v>ON ALWAYS,</v>
      </c>
      <c r="E101" s="225" t="str">
        <f ca="1">IF(A101="","",IF('$Data1'!AM103="m2/occ","Area/Person",IF('$Data1'!AM103="Occ/m2","People/Area",IF('$Data1'!AM103="Occs","People","")))&amp;",")</f>
        <v>,</v>
      </c>
      <c r="F101" s="193" t="str">
        <f ca="1">IF(A101="","",IF('$Data1'!AM103="Occs",'$Data1'!AL103,"")&amp;",")</f>
        <v>,</v>
      </c>
      <c r="G101" s="225" t="str">
        <f ca="1">IF(A101="","",IF('$Data1'!AM103="Occs/m2",'$Data1'!AL103,"")&amp;",")</f>
        <v>,</v>
      </c>
      <c r="H101" s="193" t="str">
        <f ca="1">IF(A101="","",IF('$Data1'!AM103="m2/occ",'$Data1'!AL103,"")&amp;",")</f>
        <v>,</v>
      </c>
      <c r="I101" s="225" t="str">
        <f t="shared" ca="1" si="5"/>
        <v>0,</v>
      </c>
      <c r="J101" s="193" t="str">
        <f ca="1">IF(A101="","",'$Data1'!AO103&amp;",")</f>
        <v>,</v>
      </c>
      <c r="K101" s="225" t="str">
        <f ca="1">IF(A101="","",'$Data1'!E103&amp;" ActvSch;")</f>
        <v>1 ActvSch;</v>
      </c>
      <c r="L101" s="193"/>
      <c r="M101" s="193"/>
      <c r="N101" s="193"/>
      <c r="O101" s="193"/>
      <c r="P101" s="193"/>
      <c r="Q101" s="193"/>
      <c r="R101" s="193"/>
      <c r="S101" s="193"/>
      <c r="T101" s="235"/>
      <c r="U101" s="236"/>
    </row>
    <row r="102" spans="1:21" ht="15">
      <c r="A102" s="193" t="str">
        <f ca="1">IF('$Data1'!E104="","","People,")</f>
        <v>People,</v>
      </c>
      <c r="B102" s="225" t="str">
        <f ca="1">IF(A102="","",'$Data1'!E104&amp;" Occs,")</f>
        <v>1 Occs,</v>
      </c>
      <c r="C102" s="193" t="str">
        <f ca="1">IF(A102="","",'CSV-ZnSiz'!B102)</f>
        <v>1,</v>
      </c>
      <c r="D102" s="193" t="str">
        <f t="shared" ca="1" si="4"/>
        <v>ON ALWAYS,</v>
      </c>
      <c r="E102" s="225" t="str">
        <f ca="1">IF(A102="","",IF('$Data1'!AM104="m2/occ","Area/Person",IF('$Data1'!AM104="Occ/m2","People/Area",IF('$Data1'!AM104="Occs","People","")))&amp;",")</f>
        <v>,</v>
      </c>
      <c r="F102" s="193" t="str">
        <f ca="1">IF(A102="","",IF('$Data1'!AM104="Occs",'$Data1'!AL104,"")&amp;",")</f>
        <v>,</v>
      </c>
      <c r="G102" s="225" t="str">
        <f ca="1">IF(A102="","",IF('$Data1'!AM104="Occs/m2",'$Data1'!AL104,"")&amp;",")</f>
        <v>,</v>
      </c>
      <c r="H102" s="193" t="str">
        <f ca="1">IF(A102="","",IF('$Data1'!AM104="m2/occ",'$Data1'!AL104,"")&amp;",")</f>
        <v>,</v>
      </c>
      <c r="I102" s="225" t="str">
        <f t="shared" ca="1" si="5"/>
        <v>0,</v>
      </c>
      <c r="J102" s="193" t="str">
        <f ca="1">IF(A102="","",'$Data1'!AO104&amp;",")</f>
        <v>,</v>
      </c>
      <c r="K102" s="225" t="str">
        <f ca="1">IF(A102="","",'$Data1'!E104&amp;" ActvSch;")</f>
        <v>1 ActvSch;</v>
      </c>
      <c r="L102" s="193"/>
      <c r="M102" s="193"/>
      <c r="N102" s="193"/>
      <c r="O102" s="193"/>
      <c r="P102" s="193"/>
      <c r="Q102" s="193"/>
      <c r="R102" s="193"/>
      <c r="S102" s="193"/>
      <c r="T102" s="235"/>
      <c r="U102" s="236"/>
    </row>
    <row r="103" spans="1:21" ht="15">
      <c r="A103" s="193" t="str">
        <f ca="1">IF('$Data1'!E105="","","People,")</f>
        <v>People,</v>
      </c>
      <c r="B103" s="225" t="str">
        <f ca="1">IF(A103="","",'$Data1'!E105&amp;" Occs,")</f>
        <v>1 Occs,</v>
      </c>
      <c r="C103" s="193" t="str">
        <f ca="1">IF(A103="","",'CSV-ZnSiz'!B103)</f>
        <v>1,</v>
      </c>
      <c r="D103" s="193" t="str">
        <f t="shared" ca="1" si="4"/>
        <v>ON ALWAYS,</v>
      </c>
      <c r="E103" s="225" t="str">
        <f ca="1">IF(A103="","",IF('$Data1'!AM105="m2/occ","Area/Person",IF('$Data1'!AM105="Occ/m2","People/Area",IF('$Data1'!AM105="Occs","People","")))&amp;",")</f>
        <v>,</v>
      </c>
      <c r="F103" s="193" t="str">
        <f ca="1">IF(A103="","",IF('$Data1'!AM105="Occs",'$Data1'!AL105,"")&amp;",")</f>
        <v>,</v>
      </c>
      <c r="G103" s="225" t="str">
        <f ca="1">IF(A103="","",IF('$Data1'!AM105="Occs/m2",'$Data1'!AL105,"")&amp;",")</f>
        <v>,</v>
      </c>
      <c r="H103" s="193" t="str">
        <f ca="1">IF(A103="","",IF('$Data1'!AM105="m2/occ",'$Data1'!AL105,"")&amp;",")</f>
        <v>,</v>
      </c>
      <c r="I103" s="225" t="str">
        <f t="shared" ca="1" si="5"/>
        <v>0,</v>
      </c>
      <c r="J103" s="193" t="str">
        <f ca="1">IF(A103="","",'$Data1'!AO105&amp;",")</f>
        <v>,</v>
      </c>
      <c r="K103" s="225" t="str">
        <f ca="1">IF(A103="","",'$Data1'!E105&amp;" ActvSch;")</f>
        <v>1 ActvSch;</v>
      </c>
      <c r="L103" s="193"/>
      <c r="M103" s="193"/>
      <c r="N103" s="193"/>
      <c r="O103" s="193"/>
      <c r="P103" s="193"/>
      <c r="Q103" s="193"/>
      <c r="R103" s="193"/>
      <c r="S103" s="193"/>
      <c r="T103" s="235"/>
      <c r="U103" s="236"/>
    </row>
    <row r="104" spans="1:21" ht="15">
      <c r="A104" s="193" t="str">
        <f ca="1">IF('$Data1'!E106="","","People,")</f>
        <v>People,</v>
      </c>
      <c r="B104" s="225" t="str">
        <f ca="1">IF(A104="","",'$Data1'!E106&amp;" Occs,")</f>
        <v>1 Occs,</v>
      </c>
      <c r="C104" s="193" t="str">
        <f ca="1">IF(A104="","",'CSV-ZnSiz'!B104)</f>
        <v>1,</v>
      </c>
      <c r="D104" s="193" t="str">
        <f t="shared" ca="1" si="4"/>
        <v>ON ALWAYS,</v>
      </c>
      <c r="E104" s="225" t="str">
        <f ca="1">IF(A104="","",IF('$Data1'!AM106="m2/occ","Area/Person",IF('$Data1'!AM106="Occ/m2","People/Area",IF('$Data1'!AM106="Occs","People","")))&amp;",")</f>
        <v>,</v>
      </c>
      <c r="F104" s="193" t="str">
        <f ca="1">IF(A104="","",IF('$Data1'!AM106="Occs",'$Data1'!AL106,"")&amp;",")</f>
        <v>,</v>
      </c>
      <c r="G104" s="225" t="str">
        <f ca="1">IF(A104="","",IF('$Data1'!AM106="Occs/m2",'$Data1'!AL106,"")&amp;",")</f>
        <v>,</v>
      </c>
      <c r="H104" s="193" t="str">
        <f ca="1">IF(A104="","",IF('$Data1'!AM106="m2/occ",'$Data1'!AL106,"")&amp;",")</f>
        <v>,</v>
      </c>
      <c r="I104" s="225" t="str">
        <f t="shared" ca="1" si="5"/>
        <v>0,</v>
      </c>
      <c r="J104" s="193" t="str">
        <f ca="1">IF(A104="","",'$Data1'!AO106&amp;",")</f>
        <v>,</v>
      </c>
      <c r="K104" s="225" t="str">
        <f ca="1">IF(A104="","",'$Data1'!E106&amp;" ActvSch;")</f>
        <v>1 ActvSch;</v>
      </c>
      <c r="L104" s="193"/>
      <c r="M104" s="193"/>
      <c r="N104" s="193"/>
      <c r="O104" s="193"/>
      <c r="P104" s="193"/>
      <c r="Q104" s="193"/>
      <c r="R104" s="193"/>
      <c r="S104" s="193"/>
      <c r="T104" s="235"/>
      <c r="U104" s="236"/>
    </row>
    <row r="105" spans="1:21" ht="15">
      <c r="A105" s="193" t="str">
        <f ca="1">IF('$Data1'!E107="","","People,")</f>
        <v>People,</v>
      </c>
      <c r="B105" s="225" t="str">
        <f ca="1">IF(A105="","",'$Data1'!E107&amp;" Occs,")</f>
        <v>1 Occs,</v>
      </c>
      <c r="C105" s="193" t="str">
        <f ca="1">IF(A105="","",'CSV-ZnSiz'!B105)</f>
        <v>1,</v>
      </c>
      <c r="D105" s="193" t="str">
        <f t="shared" ca="1" si="4"/>
        <v>ON ALWAYS,</v>
      </c>
      <c r="E105" s="225" t="str">
        <f ca="1">IF(A105="","",IF('$Data1'!AM107="m2/occ","Area/Person",IF('$Data1'!AM107="Occ/m2","People/Area",IF('$Data1'!AM107="Occs","People","")))&amp;",")</f>
        <v>,</v>
      </c>
      <c r="F105" s="193" t="str">
        <f ca="1">IF(A105="","",IF('$Data1'!AM107="Occs",'$Data1'!AL107,"")&amp;",")</f>
        <v>,</v>
      </c>
      <c r="G105" s="225" t="str">
        <f ca="1">IF(A105="","",IF('$Data1'!AM107="Occs/m2",'$Data1'!AL107,"")&amp;",")</f>
        <v>,</v>
      </c>
      <c r="H105" s="193" t="str">
        <f ca="1">IF(A105="","",IF('$Data1'!AM107="m2/occ",'$Data1'!AL107,"")&amp;",")</f>
        <v>,</v>
      </c>
      <c r="I105" s="225" t="str">
        <f t="shared" ca="1" si="5"/>
        <v>0,</v>
      </c>
      <c r="J105" s="193" t="str">
        <f ca="1">IF(A105="","",'$Data1'!AO107&amp;",")</f>
        <v>,</v>
      </c>
      <c r="K105" s="225" t="str">
        <f ca="1">IF(A105="","",'$Data1'!E107&amp;" ActvSch;")</f>
        <v>1 ActvSch;</v>
      </c>
      <c r="L105" s="193"/>
      <c r="M105" s="193"/>
      <c r="N105" s="193"/>
      <c r="O105" s="193"/>
      <c r="P105" s="193"/>
      <c r="Q105" s="193"/>
      <c r="R105" s="193"/>
      <c r="S105" s="193"/>
      <c r="T105" s="235"/>
      <c r="U105" s="236"/>
    </row>
    <row r="106" spans="1:21" ht="15">
      <c r="A106" s="193" t="str">
        <f ca="1">IF('$Data1'!E108="","","People,")</f>
        <v>People,</v>
      </c>
      <c r="B106" s="225" t="str">
        <f ca="1">IF(A106="","",'$Data1'!E108&amp;" Occs,")</f>
        <v>1 Occs,</v>
      </c>
      <c r="C106" s="193" t="str">
        <f ca="1">IF(A106="","",'CSV-ZnSiz'!B106)</f>
        <v>1,</v>
      </c>
      <c r="D106" s="193" t="str">
        <f t="shared" ca="1" si="4"/>
        <v>ON ALWAYS,</v>
      </c>
      <c r="E106" s="225" t="str">
        <f ca="1">IF(A106="","",IF('$Data1'!AM108="m2/occ","Area/Person",IF('$Data1'!AM108="Occ/m2","People/Area",IF('$Data1'!AM108="Occs","People","")))&amp;",")</f>
        <v>,</v>
      </c>
      <c r="F106" s="193" t="str">
        <f ca="1">IF(A106="","",IF('$Data1'!AM108="Occs",'$Data1'!AL108,"")&amp;",")</f>
        <v>,</v>
      </c>
      <c r="G106" s="225" t="str">
        <f ca="1">IF(A106="","",IF('$Data1'!AM108="Occs/m2",'$Data1'!AL108,"")&amp;",")</f>
        <v>,</v>
      </c>
      <c r="H106" s="193" t="str">
        <f ca="1">IF(A106="","",IF('$Data1'!AM108="m2/occ",'$Data1'!AL108,"")&amp;",")</f>
        <v>,</v>
      </c>
      <c r="I106" s="225" t="str">
        <f t="shared" ca="1" si="5"/>
        <v>0,</v>
      </c>
      <c r="J106" s="193" t="str">
        <f ca="1">IF(A106="","",'$Data1'!AO108&amp;",")</f>
        <v>,</v>
      </c>
      <c r="K106" s="225" t="str">
        <f ca="1">IF(A106="","",'$Data1'!E108&amp;" ActvSch;")</f>
        <v>1 ActvSch;</v>
      </c>
      <c r="L106" s="193"/>
      <c r="M106" s="193"/>
      <c r="N106" s="193"/>
      <c r="O106" s="193"/>
      <c r="P106" s="193"/>
      <c r="Q106" s="193"/>
      <c r="R106" s="193"/>
      <c r="S106" s="193"/>
      <c r="T106" s="235"/>
      <c r="U106" s="236"/>
    </row>
    <row r="107" spans="1:21" ht="15">
      <c r="A107" s="193" t="str">
        <f ca="1">IF('$Data1'!E109="","","People,")</f>
        <v>People,</v>
      </c>
      <c r="B107" s="225" t="str">
        <f ca="1">IF(A107="","",'$Data1'!E109&amp;" Occs,")</f>
        <v>1 Occs,</v>
      </c>
      <c r="C107" s="193" t="str">
        <f ca="1">IF(A107="","",'CSV-ZnSiz'!B107)</f>
        <v>1,</v>
      </c>
      <c r="D107" s="193" t="str">
        <f t="shared" ca="1" si="4"/>
        <v>ON ALWAYS,</v>
      </c>
      <c r="E107" s="225" t="str">
        <f ca="1">IF(A107="","",IF('$Data1'!AM109="m2/occ","Area/Person",IF('$Data1'!AM109="Occ/m2","People/Area",IF('$Data1'!AM109="Occs","People","")))&amp;",")</f>
        <v>,</v>
      </c>
      <c r="F107" s="193" t="str">
        <f ca="1">IF(A107="","",IF('$Data1'!AM109="Occs",'$Data1'!AL109,"")&amp;",")</f>
        <v>,</v>
      </c>
      <c r="G107" s="225" t="str">
        <f ca="1">IF(A107="","",IF('$Data1'!AM109="Occs/m2",'$Data1'!AL109,"")&amp;",")</f>
        <v>,</v>
      </c>
      <c r="H107" s="193" t="str">
        <f ca="1">IF(A107="","",IF('$Data1'!AM109="m2/occ",'$Data1'!AL109,"")&amp;",")</f>
        <v>,</v>
      </c>
      <c r="I107" s="225" t="str">
        <f t="shared" ca="1" si="5"/>
        <v>0,</v>
      </c>
      <c r="J107" s="193" t="str">
        <f ca="1">IF(A107="","",'$Data1'!AO109&amp;",")</f>
        <v>,</v>
      </c>
      <c r="K107" s="225" t="str">
        <f ca="1">IF(A107="","",'$Data1'!E109&amp;" ActvSch;")</f>
        <v>1 ActvSch;</v>
      </c>
      <c r="L107" s="193"/>
      <c r="M107" s="193"/>
      <c r="N107" s="193"/>
      <c r="O107" s="193"/>
      <c r="P107" s="193"/>
      <c r="Q107" s="193"/>
      <c r="R107" s="193"/>
      <c r="S107" s="193"/>
      <c r="T107" s="235"/>
      <c r="U107" s="236"/>
    </row>
    <row r="108" spans="1:21" ht="15">
      <c r="A108" s="193" t="str">
        <f ca="1">IF('$Data1'!E110="","","People,")</f>
        <v>People,</v>
      </c>
      <c r="B108" s="225" t="str">
        <f ca="1">IF(A108="","",'$Data1'!E110&amp;" Occs,")</f>
        <v>1 Occs,</v>
      </c>
      <c r="C108" s="193" t="str">
        <f ca="1">IF(A108="","",'CSV-ZnSiz'!B108)</f>
        <v>1,</v>
      </c>
      <c r="D108" s="193" t="str">
        <f t="shared" ca="1" si="4"/>
        <v>ON ALWAYS,</v>
      </c>
      <c r="E108" s="225" t="str">
        <f ca="1">IF(A108="","",IF('$Data1'!AM110="m2/occ","Area/Person",IF('$Data1'!AM110="Occ/m2","People/Area",IF('$Data1'!AM110="Occs","People","")))&amp;",")</f>
        <v>,</v>
      </c>
      <c r="F108" s="193" t="str">
        <f ca="1">IF(A108="","",IF('$Data1'!AM110="Occs",'$Data1'!AL110,"")&amp;",")</f>
        <v>,</v>
      </c>
      <c r="G108" s="225" t="str">
        <f ca="1">IF(A108="","",IF('$Data1'!AM110="Occs/m2",'$Data1'!AL110,"")&amp;",")</f>
        <v>,</v>
      </c>
      <c r="H108" s="193" t="str">
        <f ca="1">IF(A108="","",IF('$Data1'!AM110="m2/occ",'$Data1'!AL110,"")&amp;",")</f>
        <v>,</v>
      </c>
      <c r="I108" s="225" t="str">
        <f t="shared" ca="1" si="5"/>
        <v>0,</v>
      </c>
      <c r="J108" s="193" t="str">
        <f ca="1">IF(A108="","",'$Data1'!AO110&amp;",")</f>
        <v>,</v>
      </c>
      <c r="K108" s="225" t="str">
        <f ca="1">IF(A108="","",'$Data1'!E110&amp;" ActvSch;")</f>
        <v>1 ActvSch;</v>
      </c>
      <c r="L108" s="193"/>
      <c r="M108" s="193"/>
      <c r="N108" s="193"/>
      <c r="O108" s="193"/>
      <c r="P108" s="193"/>
      <c r="Q108" s="193"/>
      <c r="R108" s="193"/>
      <c r="S108" s="193"/>
      <c r="T108" s="235"/>
      <c r="U108" s="236"/>
    </row>
    <row r="109" spans="1:21" ht="15">
      <c r="A109" s="193" t="str">
        <f ca="1">IF('$Data1'!E111="","","People,")</f>
        <v>People,</v>
      </c>
      <c r="B109" s="225" t="str">
        <f ca="1">IF(A109="","",'$Data1'!E111&amp;" Occs,")</f>
        <v>1 Occs,</v>
      </c>
      <c r="C109" s="193" t="str">
        <f ca="1">IF(A109="","",'CSV-ZnSiz'!B109)</f>
        <v>1,</v>
      </c>
      <c r="D109" s="193" t="str">
        <f t="shared" ca="1" si="4"/>
        <v>ON ALWAYS,</v>
      </c>
      <c r="E109" s="225" t="str">
        <f ca="1">IF(A109="","",IF('$Data1'!AM111="m2/occ","Area/Person",IF('$Data1'!AM111="Occ/m2","People/Area",IF('$Data1'!AM111="Occs","People","")))&amp;",")</f>
        <v>,</v>
      </c>
      <c r="F109" s="193" t="str">
        <f ca="1">IF(A109="","",IF('$Data1'!AM111="Occs",'$Data1'!AL111,"")&amp;",")</f>
        <v>,</v>
      </c>
      <c r="G109" s="225" t="str">
        <f ca="1">IF(A109="","",IF('$Data1'!AM111="Occs/m2",'$Data1'!AL111,"")&amp;",")</f>
        <v>,</v>
      </c>
      <c r="H109" s="193" t="str">
        <f ca="1">IF(A109="","",IF('$Data1'!AM111="m2/occ",'$Data1'!AL111,"")&amp;",")</f>
        <v>,</v>
      </c>
      <c r="I109" s="225" t="str">
        <f t="shared" ca="1" si="5"/>
        <v>0,</v>
      </c>
      <c r="J109" s="193" t="str">
        <f ca="1">IF(A109="","",'$Data1'!AO111&amp;",")</f>
        <v>,</v>
      </c>
      <c r="K109" s="225" t="str">
        <f ca="1">IF(A109="","",'$Data1'!E111&amp;" ActvSch;")</f>
        <v>1 ActvSch;</v>
      </c>
      <c r="L109" s="193"/>
      <c r="M109" s="193"/>
      <c r="N109" s="193"/>
      <c r="O109" s="193"/>
      <c r="P109" s="193"/>
      <c r="Q109" s="193"/>
      <c r="R109" s="193"/>
      <c r="S109" s="193"/>
      <c r="T109" s="235"/>
      <c r="U109" s="236"/>
    </row>
    <row r="110" spans="1:21" ht="15">
      <c r="A110" s="193" t="str">
        <f ca="1">IF('$Data1'!E112="","","People,")</f>
        <v>People,</v>
      </c>
      <c r="B110" s="225" t="str">
        <f ca="1">IF(A110="","",'$Data1'!E112&amp;" Occs,")</f>
        <v>1 Occs,</v>
      </c>
      <c r="C110" s="193" t="str">
        <f ca="1">IF(A110="","",'CSV-ZnSiz'!B110)</f>
        <v>1,</v>
      </c>
      <c r="D110" s="193" t="str">
        <f t="shared" ca="1" si="4"/>
        <v>ON ALWAYS,</v>
      </c>
      <c r="E110" s="225" t="str">
        <f ca="1">IF(A110="","",IF('$Data1'!AM112="m2/occ","Area/Person",IF('$Data1'!AM112="Occ/m2","People/Area",IF('$Data1'!AM112="Occs","People","")))&amp;",")</f>
        <v>,</v>
      </c>
      <c r="F110" s="193" t="str">
        <f ca="1">IF(A110="","",IF('$Data1'!AM112="Occs",'$Data1'!AL112,"")&amp;",")</f>
        <v>,</v>
      </c>
      <c r="G110" s="225" t="str">
        <f ca="1">IF(A110="","",IF('$Data1'!AM112="Occs/m2",'$Data1'!AL112,"")&amp;",")</f>
        <v>,</v>
      </c>
      <c r="H110" s="193" t="str">
        <f ca="1">IF(A110="","",IF('$Data1'!AM112="m2/occ",'$Data1'!AL112,"")&amp;",")</f>
        <v>,</v>
      </c>
      <c r="I110" s="225" t="str">
        <f t="shared" ca="1" si="5"/>
        <v>0,</v>
      </c>
      <c r="J110" s="193" t="str">
        <f ca="1">IF(A110="","",'$Data1'!AO112&amp;",")</f>
        <v>,</v>
      </c>
      <c r="K110" s="225" t="str">
        <f ca="1">IF(A110="","",'$Data1'!E112&amp;" ActvSch;")</f>
        <v>1 ActvSch;</v>
      </c>
      <c r="L110" s="193"/>
      <c r="M110" s="193"/>
      <c r="N110" s="193"/>
      <c r="O110" s="193"/>
      <c r="P110" s="193"/>
      <c r="Q110" s="193"/>
      <c r="R110" s="193"/>
      <c r="S110" s="193"/>
      <c r="T110" s="235"/>
      <c r="U110" s="236"/>
    </row>
    <row r="111" spans="1:21" ht="15">
      <c r="A111" s="193" t="str">
        <f ca="1">IF('$Data1'!E113="","","People,")</f>
        <v>People,</v>
      </c>
      <c r="B111" s="225" t="str">
        <f ca="1">IF(A111="","",'$Data1'!E113&amp;" Occs,")</f>
        <v>1 Occs,</v>
      </c>
      <c r="C111" s="193" t="str">
        <f ca="1">IF(A111="","",'CSV-ZnSiz'!B111)</f>
        <v>1,</v>
      </c>
      <c r="D111" s="193" t="str">
        <f t="shared" ca="1" si="4"/>
        <v>ON ALWAYS,</v>
      </c>
      <c r="E111" s="225" t="str">
        <f ca="1">IF(A111="","",IF('$Data1'!AM113="m2/occ","Area/Person",IF('$Data1'!AM113="Occ/m2","People/Area",IF('$Data1'!AM113="Occs","People","")))&amp;",")</f>
        <v>,</v>
      </c>
      <c r="F111" s="193" t="str">
        <f ca="1">IF(A111="","",IF('$Data1'!AM113="Occs",'$Data1'!AL113,"")&amp;",")</f>
        <v>,</v>
      </c>
      <c r="G111" s="225" t="str">
        <f ca="1">IF(A111="","",IF('$Data1'!AM113="Occs/m2",'$Data1'!AL113,"")&amp;",")</f>
        <v>,</v>
      </c>
      <c r="H111" s="193" t="str">
        <f ca="1">IF(A111="","",IF('$Data1'!AM113="m2/occ",'$Data1'!AL113,"")&amp;",")</f>
        <v>,</v>
      </c>
      <c r="I111" s="225" t="str">
        <f t="shared" ca="1" si="5"/>
        <v>0,</v>
      </c>
      <c r="J111" s="193" t="str">
        <f ca="1">IF(A111="","",'$Data1'!AO113&amp;",")</f>
        <v>,</v>
      </c>
      <c r="K111" s="225" t="str">
        <f ca="1">IF(A111="","",'$Data1'!E113&amp;" ActvSch;")</f>
        <v>1 ActvSch;</v>
      </c>
      <c r="L111" s="193"/>
      <c r="M111" s="193"/>
      <c r="N111" s="193"/>
      <c r="O111" s="193"/>
      <c r="P111" s="193"/>
      <c r="Q111" s="193"/>
      <c r="R111" s="193"/>
      <c r="S111" s="193"/>
      <c r="T111" s="235"/>
      <c r="U111" s="236"/>
    </row>
    <row r="112" spans="1:21" ht="15">
      <c r="A112" s="193" t="str">
        <f ca="1">IF('$Data1'!E114="","","People,")</f>
        <v>People,</v>
      </c>
      <c r="B112" s="225" t="str">
        <f ca="1">IF(A112="","",'$Data1'!E114&amp;" Occs,")</f>
        <v>1 Occs,</v>
      </c>
      <c r="C112" s="193" t="str">
        <f ca="1">IF(A112="","",'CSV-ZnSiz'!B112)</f>
        <v>1,</v>
      </c>
      <c r="D112" s="193" t="str">
        <f t="shared" ca="1" si="4"/>
        <v>ON ALWAYS,</v>
      </c>
      <c r="E112" s="225" t="str">
        <f ca="1">IF(A112="","",IF('$Data1'!AM114="m2/occ","Area/Person",IF('$Data1'!AM114="Occ/m2","People/Area",IF('$Data1'!AM114="Occs","People","")))&amp;",")</f>
        <v>,</v>
      </c>
      <c r="F112" s="193" t="str">
        <f ca="1">IF(A112="","",IF('$Data1'!AM114="Occs",'$Data1'!AL114,"")&amp;",")</f>
        <v>,</v>
      </c>
      <c r="G112" s="225" t="str">
        <f ca="1">IF(A112="","",IF('$Data1'!AM114="Occs/m2",'$Data1'!AL114,"")&amp;",")</f>
        <v>,</v>
      </c>
      <c r="H112" s="193" t="str">
        <f ca="1">IF(A112="","",IF('$Data1'!AM114="m2/occ",'$Data1'!AL114,"")&amp;",")</f>
        <v>,</v>
      </c>
      <c r="I112" s="225" t="str">
        <f t="shared" ca="1" si="5"/>
        <v>0,</v>
      </c>
      <c r="J112" s="193" t="str">
        <f ca="1">IF(A112="","",'$Data1'!AO114&amp;",")</f>
        <v>,</v>
      </c>
      <c r="K112" s="225" t="str">
        <f ca="1">IF(A112="","",'$Data1'!E114&amp;" ActvSch;")</f>
        <v>1 ActvSch;</v>
      </c>
      <c r="L112" s="193"/>
      <c r="M112" s="193"/>
      <c r="N112" s="193"/>
      <c r="O112" s="193"/>
      <c r="P112" s="193"/>
      <c r="Q112" s="193"/>
      <c r="R112" s="193"/>
      <c r="S112" s="193"/>
      <c r="T112" s="235"/>
      <c r="U112" s="236"/>
    </row>
    <row r="113" spans="1:21" ht="15">
      <c r="A113" s="193" t="str">
        <f ca="1">IF('$Data1'!E115="","","People,")</f>
        <v>People,</v>
      </c>
      <c r="B113" s="225" t="str">
        <f ca="1">IF(A113="","",'$Data1'!E115&amp;" Occs,")</f>
        <v>1 Occs,</v>
      </c>
      <c r="C113" s="193" t="str">
        <f ca="1">IF(A113="","",'CSV-ZnSiz'!B113)</f>
        <v>1,</v>
      </c>
      <c r="D113" s="193" t="str">
        <f t="shared" ca="1" si="4"/>
        <v>ON ALWAYS,</v>
      </c>
      <c r="E113" s="225" t="str">
        <f ca="1">IF(A113="","",IF('$Data1'!AM115="m2/occ","Area/Person",IF('$Data1'!AM115="Occ/m2","People/Area",IF('$Data1'!AM115="Occs","People","")))&amp;",")</f>
        <v>,</v>
      </c>
      <c r="F113" s="193" t="str">
        <f ca="1">IF(A113="","",IF('$Data1'!AM115="Occs",'$Data1'!AL115,"")&amp;",")</f>
        <v>,</v>
      </c>
      <c r="G113" s="225" t="str">
        <f ca="1">IF(A113="","",IF('$Data1'!AM115="Occs/m2",'$Data1'!AL115,"")&amp;",")</f>
        <v>,</v>
      </c>
      <c r="H113" s="193" t="str">
        <f ca="1">IF(A113="","",IF('$Data1'!AM115="m2/occ",'$Data1'!AL115,"")&amp;",")</f>
        <v>,</v>
      </c>
      <c r="I113" s="225" t="str">
        <f t="shared" ca="1" si="5"/>
        <v>0,</v>
      </c>
      <c r="J113" s="193" t="str">
        <f ca="1">IF(A113="","",'$Data1'!AO115&amp;",")</f>
        <v>,</v>
      </c>
      <c r="K113" s="225" t="str">
        <f ca="1">IF(A113="","",'$Data1'!E115&amp;" ActvSch;")</f>
        <v>1 ActvSch;</v>
      </c>
      <c r="L113" s="193"/>
      <c r="M113" s="193"/>
      <c r="N113" s="193"/>
      <c r="O113" s="193"/>
      <c r="P113" s="193"/>
      <c r="Q113" s="193"/>
      <c r="R113" s="193"/>
      <c r="S113" s="193"/>
      <c r="T113" s="235"/>
      <c r="U113" s="236"/>
    </row>
    <row r="114" spans="1:21" ht="15">
      <c r="A114" s="193" t="str">
        <f ca="1">IF('$Data1'!E116="","","People,")</f>
        <v>People,</v>
      </c>
      <c r="B114" s="225" t="str">
        <f ca="1">IF(A114="","",'$Data1'!E116&amp;" Occs,")</f>
        <v>1 Occs,</v>
      </c>
      <c r="C114" s="193" t="str">
        <f ca="1">IF(A114="","",'CSV-ZnSiz'!B114)</f>
        <v>1,</v>
      </c>
      <c r="D114" s="193" t="str">
        <f t="shared" ca="1" si="4"/>
        <v>ON ALWAYS,</v>
      </c>
      <c r="E114" s="225" t="str">
        <f ca="1">IF(A114="","",IF('$Data1'!AM116="m2/occ","Area/Person",IF('$Data1'!AM116="Occ/m2","People/Area",IF('$Data1'!AM116="Occs","People","")))&amp;",")</f>
        <v>,</v>
      </c>
      <c r="F114" s="193" t="str">
        <f ca="1">IF(A114="","",IF('$Data1'!AM116="Occs",'$Data1'!AL116,"")&amp;",")</f>
        <v>,</v>
      </c>
      <c r="G114" s="225" t="str">
        <f ca="1">IF(A114="","",IF('$Data1'!AM116="Occs/m2",'$Data1'!AL116,"")&amp;",")</f>
        <v>,</v>
      </c>
      <c r="H114" s="193" t="str">
        <f ca="1">IF(A114="","",IF('$Data1'!AM116="m2/occ",'$Data1'!AL116,"")&amp;",")</f>
        <v>,</v>
      </c>
      <c r="I114" s="225" t="str">
        <f t="shared" ca="1" si="5"/>
        <v>0,</v>
      </c>
      <c r="J114" s="193" t="str">
        <f ca="1">IF(A114="","",'$Data1'!AO116&amp;",")</f>
        <v>,</v>
      </c>
      <c r="K114" s="225" t="str">
        <f ca="1">IF(A114="","",'$Data1'!E116&amp;" ActvSch;")</f>
        <v>1 ActvSch;</v>
      </c>
      <c r="L114" s="193"/>
      <c r="M114" s="193"/>
      <c r="N114" s="193"/>
      <c r="O114" s="193"/>
      <c r="P114" s="193"/>
      <c r="Q114" s="193"/>
      <c r="R114" s="193"/>
      <c r="S114" s="193"/>
      <c r="T114" s="235"/>
      <c r="U114" s="236"/>
    </row>
    <row r="115" spans="1:21" ht="15">
      <c r="A115" s="193" t="str">
        <f ca="1">IF('$Data1'!E117="","","People,")</f>
        <v>People,</v>
      </c>
      <c r="B115" s="225" t="str">
        <f ca="1">IF(A115="","",'$Data1'!E117&amp;" Occs,")</f>
        <v>1 Occs,</v>
      </c>
      <c r="C115" s="193" t="str">
        <f ca="1">IF(A115="","",'CSV-ZnSiz'!B115)</f>
        <v>1,</v>
      </c>
      <c r="D115" s="193" t="str">
        <f t="shared" ca="1" si="4"/>
        <v>ON ALWAYS,</v>
      </c>
      <c r="E115" s="225" t="str">
        <f ca="1">IF(A115="","",IF('$Data1'!AM117="m2/occ","Area/Person",IF('$Data1'!AM117="Occ/m2","People/Area",IF('$Data1'!AM117="Occs","People","")))&amp;",")</f>
        <v>,</v>
      </c>
      <c r="F115" s="193" t="str">
        <f ca="1">IF(A115="","",IF('$Data1'!AM117="Occs",'$Data1'!AL117,"")&amp;",")</f>
        <v>,</v>
      </c>
      <c r="G115" s="225" t="str">
        <f ca="1">IF(A115="","",IF('$Data1'!AM117="Occs/m2",'$Data1'!AL117,"")&amp;",")</f>
        <v>,</v>
      </c>
      <c r="H115" s="193" t="str">
        <f ca="1">IF(A115="","",IF('$Data1'!AM117="m2/occ",'$Data1'!AL117,"")&amp;",")</f>
        <v>,</v>
      </c>
      <c r="I115" s="225" t="str">
        <f t="shared" ca="1" si="5"/>
        <v>0,</v>
      </c>
      <c r="J115" s="193" t="str">
        <f ca="1">IF(A115="","",'$Data1'!AO117&amp;",")</f>
        <v>,</v>
      </c>
      <c r="K115" s="225" t="str">
        <f ca="1">IF(A115="","",'$Data1'!E117&amp;" ActvSch;")</f>
        <v>1 ActvSch;</v>
      </c>
      <c r="L115" s="193"/>
      <c r="M115" s="193"/>
      <c r="N115" s="193"/>
      <c r="O115" s="193"/>
      <c r="P115" s="193"/>
      <c r="Q115" s="193"/>
      <c r="R115" s="193"/>
      <c r="S115" s="193"/>
      <c r="T115" s="235"/>
      <c r="U115" s="236"/>
    </row>
    <row r="116" spans="1:21" ht="15">
      <c r="A116" s="193" t="str">
        <f ca="1">IF('$Data1'!E118="","","People,")</f>
        <v>People,</v>
      </c>
      <c r="B116" s="225" t="str">
        <f ca="1">IF(A116="","",'$Data1'!E118&amp;" Occs,")</f>
        <v>1 Occs,</v>
      </c>
      <c r="C116" s="193" t="str">
        <f ca="1">IF(A116="","",'CSV-ZnSiz'!B116)</f>
        <v>1,</v>
      </c>
      <c r="D116" s="193" t="str">
        <f t="shared" ca="1" si="4"/>
        <v>ON ALWAYS,</v>
      </c>
      <c r="E116" s="225" t="str">
        <f ca="1">IF(A116="","",IF('$Data1'!AM118="m2/occ","Area/Person",IF('$Data1'!AM118="Occ/m2","People/Area",IF('$Data1'!AM118="Occs","People","")))&amp;",")</f>
        <v>,</v>
      </c>
      <c r="F116" s="193" t="str">
        <f ca="1">IF(A116="","",IF('$Data1'!AM118="Occs",'$Data1'!AL118,"")&amp;",")</f>
        <v>,</v>
      </c>
      <c r="G116" s="225" t="str">
        <f ca="1">IF(A116="","",IF('$Data1'!AM118="Occs/m2",'$Data1'!AL118,"")&amp;",")</f>
        <v>,</v>
      </c>
      <c r="H116" s="193" t="str">
        <f ca="1">IF(A116="","",IF('$Data1'!AM118="m2/occ",'$Data1'!AL118,"")&amp;",")</f>
        <v>,</v>
      </c>
      <c r="I116" s="225" t="str">
        <f t="shared" ca="1" si="5"/>
        <v>0,</v>
      </c>
      <c r="J116" s="193" t="str">
        <f ca="1">IF(A116="","",'$Data1'!AO118&amp;",")</f>
        <v>,</v>
      </c>
      <c r="K116" s="225" t="str">
        <f ca="1">IF(A116="","",'$Data1'!E118&amp;" ActvSch;")</f>
        <v>1 ActvSch;</v>
      </c>
      <c r="L116" s="193"/>
      <c r="M116" s="193"/>
      <c r="N116" s="193"/>
      <c r="O116" s="193"/>
      <c r="P116" s="193"/>
      <c r="Q116" s="193"/>
      <c r="R116" s="193"/>
      <c r="S116" s="193"/>
      <c r="T116" s="235"/>
      <c r="U116" s="236"/>
    </row>
    <row r="117" spans="1:21" ht="15">
      <c r="A117" s="193" t="str">
        <f ca="1">IF('$Data1'!E119="","","People,")</f>
        <v>People,</v>
      </c>
      <c r="B117" s="225" t="str">
        <f ca="1">IF(A117="","",'$Data1'!E119&amp;" Occs,")</f>
        <v>1 Occs,</v>
      </c>
      <c r="C117" s="193" t="str">
        <f ca="1">IF(A117="","",'CSV-ZnSiz'!B117)</f>
        <v>1,</v>
      </c>
      <c r="D117" s="193" t="str">
        <f t="shared" ca="1" si="4"/>
        <v>ON ALWAYS,</v>
      </c>
      <c r="E117" s="225" t="str">
        <f ca="1">IF(A117="","",IF('$Data1'!AM119="m2/occ","Area/Person",IF('$Data1'!AM119="Occ/m2","People/Area",IF('$Data1'!AM119="Occs","People","")))&amp;",")</f>
        <v>,</v>
      </c>
      <c r="F117" s="193" t="str">
        <f ca="1">IF(A117="","",IF('$Data1'!AM119="Occs",'$Data1'!AL119,"")&amp;",")</f>
        <v>,</v>
      </c>
      <c r="G117" s="225" t="str">
        <f ca="1">IF(A117="","",IF('$Data1'!AM119="Occs/m2",'$Data1'!AL119,"")&amp;",")</f>
        <v>,</v>
      </c>
      <c r="H117" s="193" t="str">
        <f ca="1">IF(A117="","",IF('$Data1'!AM119="m2/occ",'$Data1'!AL119,"")&amp;",")</f>
        <v>,</v>
      </c>
      <c r="I117" s="225" t="str">
        <f t="shared" ca="1" si="5"/>
        <v>0,</v>
      </c>
      <c r="J117" s="193" t="str">
        <f ca="1">IF(A117="","",'$Data1'!AO119&amp;",")</f>
        <v>,</v>
      </c>
      <c r="K117" s="225" t="str">
        <f ca="1">IF(A117="","",'$Data1'!E119&amp;" ActvSch;")</f>
        <v>1 ActvSch;</v>
      </c>
      <c r="L117" s="193"/>
      <c r="M117" s="193"/>
      <c r="N117" s="193"/>
      <c r="O117" s="193"/>
      <c r="P117" s="193"/>
      <c r="Q117" s="193"/>
      <c r="R117" s="193"/>
      <c r="S117" s="193"/>
      <c r="T117" s="235"/>
      <c r="U117" s="236"/>
    </row>
    <row r="118" spans="1:21" ht="15">
      <c r="A118" s="193" t="str">
        <f ca="1">IF('$Data1'!E120="","","People,")</f>
        <v>People,</v>
      </c>
      <c r="B118" s="225" t="str">
        <f ca="1">IF(A118="","",'$Data1'!E120&amp;" Occs,")</f>
        <v>1 Occs,</v>
      </c>
      <c r="C118" s="193" t="str">
        <f ca="1">IF(A118="","",'CSV-ZnSiz'!B118)</f>
        <v>1,</v>
      </c>
      <c r="D118" s="193" t="str">
        <f t="shared" ca="1" si="4"/>
        <v>ON ALWAYS,</v>
      </c>
      <c r="E118" s="225" t="str">
        <f ca="1">IF(A118="","",IF('$Data1'!AM120="m2/occ","Area/Person",IF('$Data1'!AM120="Occ/m2","People/Area",IF('$Data1'!AM120="Occs","People","")))&amp;",")</f>
        <v>,</v>
      </c>
      <c r="F118" s="193" t="str">
        <f ca="1">IF(A118="","",IF('$Data1'!AM120="Occs",'$Data1'!AL120,"")&amp;",")</f>
        <v>,</v>
      </c>
      <c r="G118" s="225" t="str">
        <f ca="1">IF(A118="","",IF('$Data1'!AM120="Occs/m2",'$Data1'!AL120,"")&amp;",")</f>
        <v>,</v>
      </c>
      <c r="H118" s="193" t="str">
        <f ca="1">IF(A118="","",IF('$Data1'!AM120="m2/occ",'$Data1'!AL120,"")&amp;",")</f>
        <v>,</v>
      </c>
      <c r="I118" s="225" t="str">
        <f t="shared" ca="1" si="5"/>
        <v>0,</v>
      </c>
      <c r="J118" s="193" t="str">
        <f ca="1">IF(A118="","",'$Data1'!AO120&amp;",")</f>
        <v>,</v>
      </c>
      <c r="K118" s="225" t="str">
        <f ca="1">IF(A118="","",'$Data1'!E120&amp;" ActvSch;")</f>
        <v>1 ActvSch;</v>
      </c>
      <c r="L118" s="193"/>
      <c r="M118" s="193"/>
      <c r="N118" s="193"/>
      <c r="O118" s="193"/>
      <c r="P118" s="193"/>
      <c r="Q118" s="193"/>
      <c r="R118" s="193"/>
      <c r="S118" s="193"/>
      <c r="T118" s="235"/>
      <c r="U118" s="236"/>
    </row>
    <row r="119" spans="1:21" ht="15">
      <c r="A119" s="193" t="str">
        <f ca="1">IF('$Data1'!E121="","","People,")</f>
        <v>People,</v>
      </c>
      <c r="B119" s="225" t="str">
        <f ca="1">IF(A119="","",'$Data1'!E121&amp;" Occs,")</f>
        <v>1 Occs,</v>
      </c>
      <c r="C119" s="193" t="str">
        <f ca="1">IF(A119="","",'CSV-ZnSiz'!B119)</f>
        <v>1,</v>
      </c>
      <c r="D119" s="193" t="str">
        <f t="shared" ca="1" si="4"/>
        <v>ON ALWAYS,</v>
      </c>
      <c r="E119" s="225" t="str">
        <f ca="1">IF(A119="","",IF('$Data1'!AM121="m2/occ","Area/Person",IF('$Data1'!AM121="Occ/m2","People/Area",IF('$Data1'!AM121="Occs","People","")))&amp;",")</f>
        <v>,</v>
      </c>
      <c r="F119" s="193" t="str">
        <f ca="1">IF(A119="","",IF('$Data1'!AM121="Occs",'$Data1'!AL121,"")&amp;",")</f>
        <v>,</v>
      </c>
      <c r="G119" s="225" t="str">
        <f ca="1">IF(A119="","",IF('$Data1'!AM121="Occs/m2",'$Data1'!AL121,"")&amp;",")</f>
        <v>,</v>
      </c>
      <c r="H119" s="193" t="str">
        <f ca="1">IF(A119="","",IF('$Data1'!AM121="m2/occ",'$Data1'!AL121,"")&amp;",")</f>
        <v>,</v>
      </c>
      <c r="I119" s="225" t="str">
        <f t="shared" ca="1" si="5"/>
        <v>0,</v>
      </c>
      <c r="J119" s="193" t="str">
        <f ca="1">IF(A119="","",'$Data1'!AO121&amp;",")</f>
        <v>,</v>
      </c>
      <c r="K119" s="225" t="str">
        <f ca="1">IF(A119="","",'$Data1'!E121&amp;" ActvSch;")</f>
        <v>1 ActvSch;</v>
      </c>
      <c r="L119" s="193"/>
      <c r="M119" s="193"/>
      <c r="N119" s="193"/>
      <c r="O119" s="193"/>
      <c r="P119" s="193"/>
      <c r="Q119" s="193"/>
      <c r="R119" s="193"/>
      <c r="S119" s="193"/>
      <c r="T119" s="235"/>
      <c r="U119" s="236"/>
    </row>
    <row r="120" spans="1:21" ht="15">
      <c r="A120" s="193" t="str">
        <f ca="1">IF('$Data1'!E122="","","People,")</f>
        <v>People,</v>
      </c>
      <c r="B120" s="225" t="str">
        <f ca="1">IF(A120="","",'$Data1'!E122&amp;" Occs,")</f>
        <v>1 Occs,</v>
      </c>
      <c r="C120" s="193" t="str">
        <f ca="1">IF(A120="","",'CSV-ZnSiz'!B120)</f>
        <v>1,</v>
      </c>
      <c r="D120" s="193" t="str">
        <f t="shared" ca="1" si="4"/>
        <v>ON ALWAYS,</v>
      </c>
      <c r="E120" s="225" t="str">
        <f ca="1">IF(A120="","",IF('$Data1'!AM122="m2/occ","Area/Person",IF('$Data1'!AM122="Occ/m2","People/Area",IF('$Data1'!AM122="Occs","People","")))&amp;",")</f>
        <v>,</v>
      </c>
      <c r="F120" s="193" t="str">
        <f ca="1">IF(A120="","",IF('$Data1'!AM122="Occs",'$Data1'!AL122,"")&amp;",")</f>
        <v>,</v>
      </c>
      <c r="G120" s="225" t="str">
        <f ca="1">IF(A120="","",IF('$Data1'!AM122="Occs/m2",'$Data1'!AL122,"")&amp;",")</f>
        <v>,</v>
      </c>
      <c r="H120" s="193" t="str">
        <f ca="1">IF(A120="","",IF('$Data1'!AM122="m2/occ",'$Data1'!AL122,"")&amp;",")</f>
        <v>,</v>
      </c>
      <c r="I120" s="225" t="str">
        <f t="shared" ca="1" si="5"/>
        <v>0,</v>
      </c>
      <c r="J120" s="193" t="str">
        <f ca="1">IF(A120="","",'$Data1'!AO122&amp;",")</f>
        <v>,</v>
      </c>
      <c r="K120" s="225" t="str">
        <f ca="1">IF(A120="","",'$Data1'!E122&amp;" ActvSch;")</f>
        <v>1 ActvSch;</v>
      </c>
      <c r="L120" s="193"/>
      <c r="M120" s="193"/>
      <c r="N120" s="193"/>
      <c r="O120" s="193"/>
      <c r="P120" s="193"/>
      <c r="Q120" s="193"/>
      <c r="R120" s="193"/>
      <c r="S120" s="193"/>
      <c r="T120" s="235"/>
      <c r="U120" s="236"/>
    </row>
    <row r="121" spans="1:21" ht="15">
      <c r="A121" s="193" t="str">
        <f ca="1">IF('$Data1'!E123="","","People,")</f>
        <v>People,</v>
      </c>
      <c r="B121" s="225" t="str">
        <f ca="1">IF(A121="","",'$Data1'!E123&amp;" Occs,")</f>
        <v>1 Occs,</v>
      </c>
      <c r="C121" s="193" t="str">
        <f ca="1">IF(A121="","",'CSV-ZnSiz'!B121)</f>
        <v>1,</v>
      </c>
      <c r="D121" s="193" t="str">
        <f t="shared" ca="1" si="4"/>
        <v>ON ALWAYS,</v>
      </c>
      <c r="E121" s="225" t="str">
        <f ca="1">IF(A121="","",IF('$Data1'!AM123="m2/occ","Area/Person",IF('$Data1'!AM123="Occ/m2","People/Area",IF('$Data1'!AM123="Occs","People","")))&amp;",")</f>
        <v>,</v>
      </c>
      <c r="F121" s="193" t="str">
        <f ca="1">IF(A121="","",IF('$Data1'!AM123="Occs",'$Data1'!AL123,"")&amp;",")</f>
        <v>,</v>
      </c>
      <c r="G121" s="225" t="str">
        <f ca="1">IF(A121="","",IF('$Data1'!AM123="Occs/m2",'$Data1'!AL123,"")&amp;",")</f>
        <v>,</v>
      </c>
      <c r="H121" s="193" t="str">
        <f ca="1">IF(A121="","",IF('$Data1'!AM123="m2/occ",'$Data1'!AL123,"")&amp;",")</f>
        <v>,</v>
      </c>
      <c r="I121" s="225" t="str">
        <f t="shared" ca="1" si="5"/>
        <v>0,</v>
      </c>
      <c r="J121" s="193" t="str">
        <f ca="1">IF(A121="","",'$Data1'!AO123&amp;",")</f>
        <v>,</v>
      </c>
      <c r="K121" s="225" t="str">
        <f ca="1">IF(A121="","",'$Data1'!E123&amp;" ActvSch;")</f>
        <v>1 ActvSch;</v>
      </c>
      <c r="L121" s="193"/>
      <c r="M121" s="193"/>
      <c r="N121" s="193"/>
      <c r="O121" s="193"/>
      <c r="P121" s="193"/>
      <c r="Q121" s="193"/>
      <c r="R121" s="193"/>
      <c r="S121" s="193"/>
      <c r="T121" s="235"/>
      <c r="U121" s="236"/>
    </row>
    <row r="122" spans="1:21" ht="15">
      <c r="A122" s="193" t="str">
        <f ca="1">IF('$Data1'!E124="","","People,")</f>
        <v>People,</v>
      </c>
      <c r="B122" s="225" t="str">
        <f ca="1">IF(A122="","",'$Data1'!E124&amp;" Occs,")</f>
        <v>1 Occs,</v>
      </c>
      <c r="C122" s="193" t="str">
        <f ca="1">IF(A122="","",'CSV-ZnSiz'!B122)</f>
        <v>1,</v>
      </c>
      <c r="D122" s="193" t="str">
        <f t="shared" ca="1" si="4"/>
        <v>ON ALWAYS,</v>
      </c>
      <c r="E122" s="225" t="str">
        <f ca="1">IF(A122="","",IF('$Data1'!AM124="m2/occ","Area/Person",IF('$Data1'!AM124="Occ/m2","People/Area",IF('$Data1'!AM124="Occs","People","")))&amp;",")</f>
        <v>,</v>
      </c>
      <c r="F122" s="193" t="str">
        <f ca="1">IF(A122="","",IF('$Data1'!AM124="Occs",'$Data1'!AL124,"")&amp;",")</f>
        <v>,</v>
      </c>
      <c r="G122" s="225" t="str">
        <f ca="1">IF(A122="","",IF('$Data1'!AM124="Occs/m2",'$Data1'!AL124,"")&amp;",")</f>
        <v>,</v>
      </c>
      <c r="H122" s="193" t="str">
        <f ca="1">IF(A122="","",IF('$Data1'!AM124="m2/occ",'$Data1'!AL124,"")&amp;",")</f>
        <v>,</v>
      </c>
      <c r="I122" s="225" t="str">
        <f t="shared" ca="1" si="5"/>
        <v>0,</v>
      </c>
      <c r="J122" s="193" t="str">
        <f ca="1">IF(A122="","",'$Data1'!AO124&amp;",")</f>
        <v>,</v>
      </c>
      <c r="K122" s="225" t="str">
        <f ca="1">IF(A122="","",'$Data1'!E124&amp;" ActvSch;")</f>
        <v>1 ActvSch;</v>
      </c>
      <c r="L122" s="193"/>
      <c r="M122" s="193"/>
      <c r="N122" s="193"/>
      <c r="O122" s="193"/>
      <c r="P122" s="193"/>
      <c r="Q122" s="193"/>
      <c r="R122" s="193"/>
      <c r="S122" s="193"/>
      <c r="T122" s="235"/>
      <c r="U122" s="236"/>
    </row>
    <row r="123" spans="1:21" ht="15">
      <c r="A123" s="193" t="str">
        <f ca="1">IF('$Data1'!E125="","","People,")</f>
        <v>People,</v>
      </c>
      <c r="B123" s="225" t="str">
        <f ca="1">IF(A123="","",'$Data1'!E125&amp;" Occs,")</f>
        <v>1 Occs,</v>
      </c>
      <c r="C123" s="193" t="str">
        <f ca="1">IF(A123="","",'CSV-ZnSiz'!B123)</f>
        <v>1,</v>
      </c>
      <c r="D123" s="193" t="str">
        <f t="shared" ca="1" si="4"/>
        <v>ON ALWAYS,</v>
      </c>
      <c r="E123" s="225" t="str">
        <f ca="1">IF(A123="","",IF('$Data1'!AM125="m2/occ","Area/Person",IF('$Data1'!AM125="Occ/m2","People/Area",IF('$Data1'!AM125="Occs","People","")))&amp;",")</f>
        <v>,</v>
      </c>
      <c r="F123" s="193" t="str">
        <f ca="1">IF(A123="","",IF('$Data1'!AM125="Occs",'$Data1'!AL125,"")&amp;",")</f>
        <v>,</v>
      </c>
      <c r="G123" s="225" t="str">
        <f ca="1">IF(A123="","",IF('$Data1'!AM125="Occs/m2",'$Data1'!AL125,"")&amp;",")</f>
        <v>,</v>
      </c>
      <c r="H123" s="193" t="str">
        <f ca="1">IF(A123="","",IF('$Data1'!AM125="m2/occ",'$Data1'!AL125,"")&amp;",")</f>
        <v>,</v>
      </c>
      <c r="I123" s="225" t="str">
        <f t="shared" ca="1" si="5"/>
        <v>0,</v>
      </c>
      <c r="J123" s="193" t="str">
        <f ca="1">IF(A123="","",'$Data1'!AO125&amp;",")</f>
        <v>,</v>
      </c>
      <c r="K123" s="225" t="str">
        <f ca="1">IF(A123="","",'$Data1'!E125&amp;" ActvSch;")</f>
        <v>1 ActvSch;</v>
      </c>
      <c r="L123" s="193"/>
      <c r="M123" s="193"/>
      <c r="N123" s="193"/>
      <c r="O123" s="193"/>
      <c r="P123" s="193"/>
      <c r="Q123" s="193"/>
      <c r="R123" s="193"/>
      <c r="S123" s="193"/>
      <c r="T123" s="235"/>
      <c r="U123" s="236"/>
    </row>
    <row r="124" spans="1:21" ht="15">
      <c r="A124" s="193" t="str">
        <f ca="1">IF('$Data1'!E126="","","People,")</f>
        <v>People,</v>
      </c>
      <c r="B124" s="225" t="str">
        <f ca="1">IF(A124="","",'$Data1'!E126&amp;" Occs,")</f>
        <v>1 Occs,</v>
      </c>
      <c r="C124" s="193" t="str">
        <f ca="1">IF(A124="","",'CSV-ZnSiz'!B124)</f>
        <v>1,</v>
      </c>
      <c r="D124" s="193" t="str">
        <f t="shared" ca="1" si="4"/>
        <v>ON ALWAYS,</v>
      </c>
      <c r="E124" s="225" t="str">
        <f ca="1">IF(A124="","",IF('$Data1'!AM126="m2/occ","Area/Person",IF('$Data1'!AM126="Occ/m2","People/Area",IF('$Data1'!AM126="Occs","People","")))&amp;",")</f>
        <v>,</v>
      </c>
      <c r="F124" s="193" t="str">
        <f ca="1">IF(A124="","",IF('$Data1'!AM126="Occs",'$Data1'!AL126,"")&amp;",")</f>
        <v>,</v>
      </c>
      <c r="G124" s="225" t="str">
        <f ca="1">IF(A124="","",IF('$Data1'!AM126="Occs/m2",'$Data1'!AL126,"")&amp;",")</f>
        <v>,</v>
      </c>
      <c r="H124" s="193" t="str">
        <f ca="1">IF(A124="","",IF('$Data1'!AM126="m2/occ",'$Data1'!AL126,"")&amp;",")</f>
        <v>,</v>
      </c>
      <c r="I124" s="225" t="str">
        <f t="shared" ca="1" si="5"/>
        <v>0,</v>
      </c>
      <c r="J124" s="193" t="str">
        <f ca="1">IF(A124="","",'$Data1'!AO126&amp;",")</f>
        <v>,</v>
      </c>
      <c r="K124" s="225" t="str">
        <f ca="1">IF(A124="","",'$Data1'!E126&amp;" ActvSch;")</f>
        <v>1 ActvSch;</v>
      </c>
      <c r="L124" s="193"/>
      <c r="M124" s="193"/>
      <c r="N124" s="193"/>
      <c r="O124" s="193"/>
      <c r="P124" s="193"/>
      <c r="Q124" s="193"/>
      <c r="R124" s="193"/>
      <c r="S124" s="193"/>
      <c r="T124" s="235"/>
      <c r="U124" s="236"/>
    </row>
    <row r="125" spans="1:21" ht="15">
      <c r="A125" s="193" t="str">
        <f ca="1">IF('$Data1'!E127="","","People,")</f>
        <v>People,</v>
      </c>
      <c r="B125" s="225" t="str">
        <f ca="1">IF(A125="","",'$Data1'!E127&amp;" Occs,")</f>
        <v>1 Occs,</v>
      </c>
      <c r="C125" s="193" t="str">
        <f ca="1">IF(A125="","",'CSV-ZnSiz'!B125)</f>
        <v>1,</v>
      </c>
      <c r="D125" s="193" t="str">
        <f t="shared" ca="1" si="4"/>
        <v>ON ALWAYS,</v>
      </c>
      <c r="E125" s="225" t="str">
        <f ca="1">IF(A125="","",IF('$Data1'!AM127="m2/occ","Area/Person",IF('$Data1'!AM127="Occ/m2","People/Area",IF('$Data1'!AM127="Occs","People","")))&amp;",")</f>
        <v>,</v>
      </c>
      <c r="F125" s="193" t="str">
        <f ca="1">IF(A125="","",IF('$Data1'!AM127="Occs",'$Data1'!AL127,"")&amp;",")</f>
        <v>,</v>
      </c>
      <c r="G125" s="225" t="str">
        <f ca="1">IF(A125="","",IF('$Data1'!AM127="Occs/m2",'$Data1'!AL127,"")&amp;",")</f>
        <v>,</v>
      </c>
      <c r="H125" s="193" t="str">
        <f ca="1">IF(A125="","",IF('$Data1'!AM127="m2/occ",'$Data1'!AL127,"")&amp;",")</f>
        <v>,</v>
      </c>
      <c r="I125" s="225" t="str">
        <f t="shared" ca="1" si="5"/>
        <v>0,</v>
      </c>
      <c r="J125" s="193" t="str">
        <f ca="1">IF(A125="","",'$Data1'!AO127&amp;",")</f>
        <v>,</v>
      </c>
      <c r="K125" s="225" t="str">
        <f ca="1">IF(A125="","",'$Data1'!E127&amp;" ActvSch;")</f>
        <v>1 ActvSch;</v>
      </c>
      <c r="L125" s="193"/>
      <c r="M125" s="193"/>
      <c r="N125" s="193"/>
      <c r="O125" s="193"/>
      <c r="P125" s="193"/>
      <c r="Q125" s="193"/>
      <c r="R125" s="193"/>
      <c r="S125" s="193"/>
      <c r="T125" s="235"/>
      <c r="U125" s="236"/>
    </row>
    <row r="126" spans="1:21" ht="15">
      <c r="A126" s="193" t="str">
        <f ca="1">IF('$Data1'!E128="","","People,")</f>
        <v>People,</v>
      </c>
      <c r="B126" s="225" t="str">
        <f ca="1">IF(A126="","",'$Data1'!E128&amp;" Occs,")</f>
        <v>1 Occs,</v>
      </c>
      <c r="C126" s="193" t="str">
        <f ca="1">IF(A126="","",'CSV-ZnSiz'!B126)</f>
        <v>1,</v>
      </c>
      <c r="D126" s="193" t="str">
        <f t="shared" ca="1" si="4"/>
        <v>ON ALWAYS,</v>
      </c>
      <c r="E126" s="225" t="str">
        <f ca="1">IF(A126="","",IF('$Data1'!AM128="m2/occ","Area/Person",IF('$Data1'!AM128="Occ/m2","People/Area",IF('$Data1'!AM128="Occs","People","")))&amp;",")</f>
        <v>,</v>
      </c>
      <c r="F126" s="193" t="str">
        <f ca="1">IF(A126="","",IF('$Data1'!AM128="Occs",'$Data1'!AL128,"")&amp;",")</f>
        <v>,</v>
      </c>
      <c r="G126" s="225" t="str">
        <f ca="1">IF(A126="","",IF('$Data1'!AM128="Occs/m2",'$Data1'!AL128,"")&amp;",")</f>
        <v>,</v>
      </c>
      <c r="H126" s="193" t="str">
        <f ca="1">IF(A126="","",IF('$Data1'!AM128="m2/occ",'$Data1'!AL128,"")&amp;",")</f>
        <v>,</v>
      </c>
      <c r="I126" s="225" t="str">
        <f t="shared" ca="1" si="5"/>
        <v>0,</v>
      </c>
      <c r="J126" s="193" t="str">
        <f ca="1">IF(A126="","",'$Data1'!AO128&amp;",")</f>
        <v>,</v>
      </c>
      <c r="K126" s="225" t="str">
        <f ca="1">IF(A126="","",'$Data1'!E128&amp;" ActvSch;")</f>
        <v>1 ActvSch;</v>
      </c>
      <c r="L126" s="193"/>
      <c r="M126" s="193"/>
      <c r="N126" s="193"/>
      <c r="O126" s="193"/>
      <c r="P126" s="193"/>
      <c r="Q126" s="193"/>
      <c r="R126" s="193"/>
      <c r="S126" s="193"/>
      <c r="T126" s="235"/>
      <c r="U126" s="236"/>
    </row>
    <row r="127" spans="1:21" ht="15">
      <c r="A127" s="193" t="str">
        <f ca="1">IF('$Data1'!E129="","","People,")</f>
        <v>People,</v>
      </c>
      <c r="B127" s="225" t="str">
        <f ca="1">IF(A127="","",'$Data1'!E129&amp;" Occs,")</f>
        <v>1 Occs,</v>
      </c>
      <c r="C127" s="193" t="str">
        <f ca="1">IF(A127="","",'CSV-ZnSiz'!B127)</f>
        <v>1,</v>
      </c>
      <c r="D127" s="193" t="str">
        <f t="shared" ca="1" si="4"/>
        <v>ON ALWAYS,</v>
      </c>
      <c r="E127" s="225" t="str">
        <f ca="1">IF(A127="","",IF('$Data1'!AM129="m2/occ","Area/Person",IF('$Data1'!AM129="Occ/m2","People/Area",IF('$Data1'!AM129="Occs","People","")))&amp;",")</f>
        <v>,</v>
      </c>
      <c r="F127" s="193" t="str">
        <f ca="1">IF(A127="","",IF('$Data1'!AM129="Occs",'$Data1'!AL129,"")&amp;",")</f>
        <v>,</v>
      </c>
      <c r="G127" s="225" t="str">
        <f ca="1">IF(A127="","",IF('$Data1'!AM129="Occs/m2",'$Data1'!AL129,"")&amp;",")</f>
        <v>,</v>
      </c>
      <c r="H127" s="193" t="str">
        <f ca="1">IF(A127="","",IF('$Data1'!AM129="m2/occ",'$Data1'!AL129,"")&amp;",")</f>
        <v>,</v>
      </c>
      <c r="I127" s="225" t="str">
        <f t="shared" ca="1" si="5"/>
        <v>0,</v>
      </c>
      <c r="J127" s="193" t="str">
        <f ca="1">IF(A127="","",'$Data1'!AO129&amp;",")</f>
        <v>,</v>
      </c>
      <c r="K127" s="225" t="str">
        <f ca="1">IF(A127="","",'$Data1'!E129&amp;" ActvSch;")</f>
        <v>1 ActvSch;</v>
      </c>
      <c r="L127" s="193"/>
      <c r="M127" s="193"/>
      <c r="N127" s="193"/>
      <c r="O127" s="193"/>
      <c r="P127" s="193"/>
      <c r="Q127" s="193"/>
      <c r="R127" s="193"/>
      <c r="S127" s="193"/>
      <c r="T127" s="235"/>
      <c r="U127" s="236"/>
    </row>
    <row r="128" spans="1:21" ht="15">
      <c r="A128" s="193" t="str">
        <f ca="1">IF('$Data1'!E130="","","People,")</f>
        <v>People,</v>
      </c>
      <c r="B128" s="225" t="str">
        <f ca="1">IF(A128="","",'$Data1'!E130&amp;" Occs,")</f>
        <v>1 Occs,</v>
      </c>
      <c r="C128" s="193" t="str">
        <f ca="1">IF(A128="","",'CSV-ZnSiz'!B128)</f>
        <v>1,</v>
      </c>
      <c r="D128" s="193" t="str">
        <f t="shared" ca="1" si="4"/>
        <v>ON ALWAYS,</v>
      </c>
      <c r="E128" s="225" t="str">
        <f ca="1">IF(A128="","",IF('$Data1'!AM130="m2/occ","Area/Person",IF('$Data1'!AM130="Occ/m2","People/Area",IF('$Data1'!AM130="Occs","People","")))&amp;",")</f>
        <v>,</v>
      </c>
      <c r="F128" s="193" t="str">
        <f ca="1">IF(A128="","",IF('$Data1'!AM130="Occs",'$Data1'!AL130,"")&amp;",")</f>
        <v>,</v>
      </c>
      <c r="G128" s="225" t="str">
        <f ca="1">IF(A128="","",IF('$Data1'!AM130="Occs/m2",'$Data1'!AL130,"")&amp;",")</f>
        <v>,</v>
      </c>
      <c r="H128" s="193" t="str">
        <f ca="1">IF(A128="","",IF('$Data1'!AM130="m2/occ",'$Data1'!AL130,"")&amp;",")</f>
        <v>,</v>
      </c>
      <c r="I128" s="225" t="str">
        <f t="shared" ca="1" si="5"/>
        <v>0,</v>
      </c>
      <c r="J128" s="193" t="str">
        <f ca="1">IF(A128="","",'$Data1'!AO130&amp;",")</f>
        <v>,</v>
      </c>
      <c r="K128" s="225" t="str">
        <f ca="1">IF(A128="","",'$Data1'!E130&amp;" ActvSch;")</f>
        <v>1 ActvSch;</v>
      </c>
      <c r="L128" s="193"/>
      <c r="M128" s="193"/>
      <c r="N128" s="193"/>
      <c r="O128" s="193"/>
      <c r="P128" s="193"/>
      <c r="Q128" s="193"/>
      <c r="R128" s="193"/>
      <c r="S128" s="193"/>
      <c r="T128" s="235"/>
      <c r="U128" s="236"/>
    </row>
    <row r="129" spans="1:21" ht="15">
      <c r="A129" s="193" t="str">
        <f ca="1">IF('$Data1'!E131="","","People,")</f>
        <v>People,</v>
      </c>
      <c r="B129" s="225" t="str">
        <f ca="1">IF(A129="","",'$Data1'!E131&amp;" Occs,")</f>
        <v>1 Occs,</v>
      </c>
      <c r="C129" s="193" t="str">
        <f ca="1">IF(A129="","",'CSV-ZnSiz'!B129)</f>
        <v>1,</v>
      </c>
      <c r="D129" s="193" t="str">
        <f t="shared" ca="1" si="4"/>
        <v>ON ALWAYS,</v>
      </c>
      <c r="E129" s="225" t="str">
        <f ca="1">IF(A129="","",IF('$Data1'!AM131="m2/occ","Area/Person",IF('$Data1'!AM131="Occ/m2","People/Area",IF('$Data1'!AM131="Occs","People","")))&amp;",")</f>
        <v>,</v>
      </c>
      <c r="F129" s="193" t="str">
        <f ca="1">IF(A129="","",IF('$Data1'!AM131="Occs",'$Data1'!AL131,"")&amp;",")</f>
        <v>,</v>
      </c>
      <c r="G129" s="225" t="str">
        <f ca="1">IF(A129="","",IF('$Data1'!AM131="Occs/m2",'$Data1'!AL131,"")&amp;",")</f>
        <v>,</v>
      </c>
      <c r="H129" s="193" t="str">
        <f ca="1">IF(A129="","",IF('$Data1'!AM131="m2/occ",'$Data1'!AL131,"")&amp;",")</f>
        <v>,</v>
      </c>
      <c r="I129" s="225" t="str">
        <f t="shared" ca="1" si="5"/>
        <v>0,</v>
      </c>
      <c r="J129" s="193" t="str">
        <f ca="1">IF(A129="","",'$Data1'!AO131&amp;",")</f>
        <v>,</v>
      </c>
      <c r="K129" s="225" t="str">
        <f ca="1">IF(A129="","",'$Data1'!E131&amp;" ActvSch;")</f>
        <v>1 ActvSch;</v>
      </c>
      <c r="L129" s="193"/>
      <c r="M129" s="193"/>
      <c r="N129" s="193"/>
      <c r="O129" s="193"/>
      <c r="P129" s="193"/>
      <c r="Q129" s="193"/>
      <c r="R129" s="193"/>
      <c r="S129" s="193"/>
      <c r="T129" s="235"/>
      <c r="U129" s="236"/>
    </row>
    <row r="130" spans="1:21" ht="15">
      <c r="A130" s="193" t="str">
        <f ca="1">IF('$Data1'!E132="","","People,")</f>
        <v>People,</v>
      </c>
      <c r="B130" s="225" t="str">
        <f ca="1">IF(A130="","",'$Data1'!E132&amp;" Occs,")</f>
        <v>1 Occs,</v>
      </c>
      <c r="C130" s="193" t="str">
        <f ca="1">IF(A130="","",'CSV-ZnSiz'!B130)</f>
        <v>1,</v>
      </c>
      <c r="D130" s="193" t="str">
        <f t="shared" ca="1" si="4"/>
        <v>ON ALWAYS,</v>
      </c>
      <c r="E130" s="225" t="str">
        <f ca="1">IF(A130="","",IF('$Data1'!AM132="m2/occ","Area/Person",IF('$Data1'!AM132="Occ/m2","People/Area",IF('$Data1'!AM132="Occs","People","")))&amp;",")</f>
        <v>,</v>
      </c>
      <c r="F130" s="193" t="str">
        <f ca="1">IF(A130="","",IF('$Data1'!AM132="Occs",'$Data1'!AL132,"")&amp;",")</f>
        <v>,</v>
      </c>
      <c r="G130" s="225" t="str">
        <f ca="1">IF(A130="","",IF('$Data1'!AM132="Occs/m2",'$Data1'!AL132,"")&amp;",")</f>
        <v>,</v>
      </c>
      <c r="H130" s="193" t="str">
        <f ca="1">IF(A130="","",IF('$Data1'!AM132="m2/occ",'$Data1'!AL132,"")&amp;",")</f>
        <v>,</v>
      </c>
      <c r="I130" s="225" t="str">
        <f t="shared" ca="1" si="5"/>
        <v>0,</v>
      </c>
      <c r="J130" s="193" t="str">
        <f ca="1">IF(A130="","",'$Data1'!AO132&amp;",")</f>
        <v>,</v>
      </c>
      <c r="K130" s="225" t="str">
        <f ca="1">IF(A130="","",'$Data1'!E132&amp;" ActvSch;")</f>
        <v>1 ActvSch;</v>
      </c>
      <c r="L130" s="193"/>
      <c r="M130" s="193"/>
      <c r="N130" s="193"/>
      <c r="O130" s="193"/>
      <c r="P130" s="193"/>
      <c r="Q130" s="193"/>
      <c r="R130" s="193"/>
      <c r="S130" s="193"/>
      <c r="T130" s="235"/>
      <c r="U130" s="236"/>
    </row>
    <row r="131" spans="1:21" ht="15">
      <c r="A131" s="193" t="str">
        <f ca="1">IF('$Data1'!E133="","","People,")</f>
        <v>People,</v>
      </c>
      <c r="B131" s="225" t="str">
        <f ca="1">IF(A131="","",'$Data1'!E133&amp;" Occs,")</f>
        <v>1 Occs,</v>
      </c>
      <c r="C131" s="193" t="str">
        <f ca="1">IF(A131="","",'CSV-ZnSiz'!B131)</f>
        <v>1,</v>
      </c>
      <c r="D131" s="193" t="str">
        <f t="shared" ca="1" si="4"/>
        <v>ON ALWAYS,</v>
      </c>
      <c r="E131" s="225" t="str">
        <f ca="1">IF(A131="","",IF('$Data1'!AM133="m2/occ","Area/Person",IF('$Data1'!AM133="Occ/m2","People/Area",IF('$Data1'!AM133="Occs","People","")))&amp;",")</f>
        <v>,</v>
      </c>
      <c r="F131" s="193" t="str">
        <f ca="1">IF(A131="","",IF('$Data1'!AM133="Occs",'$Data1'!AL133,"")&amp;",")</f>
        <v>,</v>
      </c>
      <c r="G131" s="225" t="str">
        <f ca="1">IF(A131="","",IF('$Data1'!AM133="Occs/m2",'$Data1'!AL133,"")&amp;",")</f>
        <v>,</v>
      </c>
      <c r="H131" s="193" t="str">
        <f ca="1">IF(A131="","",IF('$Data1'!AM133="m2/occ",'$Data1'!AL133,"")&amp;",")</f>
        <v>,</v>
      </c>
      <c r="I131" s="225" t="str">
        <f t="shared" ca="1" si="5"/>
        <v>0,</v>
      </c>
      <c r="J131" s="193" t="str">
        <f ca="1">IF(A131="","",'$Data1'!AO133&amp;",")</f>
        <v>,</v>
      </c>
      <c r="K131" s="225" t="str">
        <f ca="1">IF(A131="","",'$Data1'!E133&amp;" ActvSch;")</f>
        <v>1 ActvSch;</v>
      </c>
      <c r="L131" s="193"/>
      <c r="M131" s="193"/>
      <c r="N131" s="193"/>
      <c r="O131" s="193"/>
      <c r="P131" s="193"/>
      <c r="Q131" s="193"/>
      <c r="R131" s="193"/>
      <c r="S131" s="193"/>
      <c r="T131" s="235"/>
      <c r="U131" s="236"/>
    </row>
    <row r="132" spans="1:21" ht="15">
      <c r="A132" s="193" t="str">
        <f ca="1">IF('$Data1'!E134="","","People,")</f>
        <v>People,</v>
      </c>
      <c r="B132" s="225" t="str">
        <f ca="1">IF(A132="","",'$Data1'!E134&amp;" Occs,")</f>
        <v>1 Occs,</v>
      </c>
      <c r="C132" s="193" t="str">
        <f ca="1">IF(A132="","",'CSV-ZnSiz'!B132)</f>
        <v>1,</v>
      </c>
      <c r="D132" s="193" t="str">
        <f t="shared" ca="1" si="4"/>
        <v>ON ALWAYS,</v>
      </c>
      <c r="E132" s="225" t="str">
        <f ca="1">IF(A132="","",IF('$Data1'!AM134="m2/occ","Area/Person",IF('$Data1'!AM134="Occ/m2","People/Area",IF('$Data1'!AM134="Occs","People","")))&amp;",")</f>
        <v>,</v>
      </c>
      <c r="F132" s="193" t="str">
        <f ca="1">IF(A132="","",IF('$Data1'!AM134="Occs",'$Data1'!AL134,"")&amp;",")</f>
        <v>,</v>
      </c>
      <c r="G132" s="225" t="str">
        <f ca="1">IF(A132="","",IF('$Data1'!AM134="Occs/m2",'$Data1'!AL134,"")&amp;",")</f>
        <v>,</v>
      </c>
      <c r="H132" s="193" t="str">
        <f ca="1">IF(A132="","",IF('$Data1'!AM134="m2/occ",'$Data1'!AL134,"")&amp;",")</f>
        <v>,</v>
      </c>
      <c r="I132" s="225" t="str">
        <f t="shared" ca="1" si="5"/>
        <v>0,</v>
      </c>
      <c r="J132" s="193" t="str">
        <f ca="1">IF(A132="","",'$Data1'!AO134&amp;",")</f>
        <v>,</v>
      </c>
      <c r="K132" s="225" t="str">
        <f ca="1">IF(A132="","",'$Data1'!E134&amp;" ActvSch;")</f>
        <v>1 ActvSch;</v>
      </c>
      <c r="L132" s="193"/>
      <c r="M132" s="193"/>
      <c r="N132" s="193"/>
      <c r="O132" s="193"/>
      <c r="P132" s="193"/>
      <c r="Q132" s="193"/>
      <c r="R132" s="193"/>
      <c r="S132" s="193"/>
      <c r="T132" s="235"/>
      <c r="U132" s="236"/>
    </row>
    <row r="133" spans="1:21" ht="15">
      <c r="A133" s="193" t="str">
        <f ca="1">IF('$Data1'!E135="","","People,")</f>
        <v>People,</v>
      </c>
      <c r="B133" s="225" t="str">
        <f ca="1">IF(A133="","",'$Data1'!E135&amp;" Occs,")</f>
        <v>1 Occs,</v>
      </c>
      <c r="C133" s="193" t="str">
        <f ca="1">IF(A133="","",'CSV-ZnSiz'!B133)</f>
        <v>1,</v>
      </c>
      <c r="D133" s="193" t="str">
        <f t="shared" ca="1" si="4"/>
        <v>ON ALWAYS,</v>
      </c>
      <c r="E133" s="225" t="str">
        <f ca="1">IF(A133="","",IF('$Data1'!AM135="m2/occ","Area/Person",IF('$Data1'!AM135="Occ/m2","People/Area",IF('$Data1'!AM135="Occs","People","")))&amp;",")</f>
        <v>,</v>
      </c>
      <c r="F133" s="193" t="str">
        <f ca="1">IF(A133="","",IF('$Data1'!AM135="Occs",'$Data1'!AL135,"")&amp;",")</f>
        <v>,</v>
      </c>
      <c r="G133" s="225" t="str">
        <f ca="1">IF(A133="","",IF('$Data1'!AM135="Occs/m2",'$Data1'!AL135,"")&amp;",")</f>
        <v>,</v>
      </c>
      <c r="H133" s="193" t="str">
        <f ca="1">IF(A133="","",IF('$Data1'!AM135="m2/occ",'$Data1'!AL135,"")&amp;",")</f>
        <v>,</v>
      </c>
      <c r="I133" s="225" t="str">
        <f t="shared" ca="1" si="5"/>
        <v>0,</v>
      </c>
      <c r="J133" s="193" t="str">
        <f ca="1">IF(A133="","",'$Data1'!AO135&amp;",")</f>
        <v>,</v>
      </c>
      <c r="K133" s="225" t="str">
        <f ca="1">IF(A133="","",'$Data1'!E135&amp;" ActvSch;")</f>
        <v>1 ActvSch;</v>
      </c>
      <c r="L133" s="193"/>
      <c r="M133" s="193"/>
      <c r="N133" s="193"/>
      <c r="O133" s="193"/>
      <c r="P133" s="193"/>
      <c r="Q133" s="193"/>
      <c r="R133" s="193"/>
      <c r="S133" s="193"/>
      <c r="T133" s="235"/>
      <c r="U133" s="236"/>
    </row>
    <row r="134" spans="1:21" ht="15">
      <c r="A134" s="193" t="str">
        <f ca="1">IF('$Data1'!E136="","","People,")</f>
        <v>People,</v>
      </c>
      <c r="B134" s="225" t="str">
        <f ca="1">IF(A134="","",'$Data1'!E136&amp;" Occs,")</f>
        <v>1 Occs,</v>
      </c>
      <c r="C134" s="193" t="str">
        <f ca="1">IF(A134="","",'CSV-ZnSiz'!B134)</f>
        <v>1,</v>
      </c>
      <c r="D134" s="193" t="str">
        <f t="shared" ca="1" si="4"/>
        <v>ON ALWAYS,</v>
      </c>
      <c r="E134" s="225" t="str">
        <f ca="1">IF(A134="","",IF('$Data1'!AM136="m2/occ","Area/Person",IF('$Data1'!AM136="Occ/m2","People/Area",IF('$Data1'!AM136="Occs","People","")))&amp;",")</f>
        <v>,</v>
      </c>
      <c r="F134" s="193" t="str">
        <f ca="1">IF(A134="","",IF('$Data1'!AM136="Occs",'$Data1'!AL136,"")&amp;",")</f>
        <v>,</v>
      </c>
      <c r="G134" s="225" t="str">
        <f ca="1">IF(A134="","",IF('$Data1'!AM136="Occs/m2",'$Data1'!AL136,"")&amp;",")</f>
        <v>,</v>
      </c>
      <c r="H134" s="193" t="str">
        <f ca="1">IF(A134="","",IF('$Data1'!AM136="m2/occ",'$Data1'!AL136,"")&amp;",")</f>
        <v>,</v>
      </c>
      <c r="I134" s="225" t="str">
        <f t="shared" ca="1" si="5"/>
        <v>0,</v>
      </c>
      <c r="J134" s="193" t="str">
        <f ca="1">IF(A134="","",'$Data1'!AO136&amp;",")</f>
        <v>,</v>
      </c>
      <c r="K134" s="225" t="str">
        <f ca="1">IF(A134="","",'$Data1'!E136&amp;" ActvSch;")</f>
        <v>1 ActvSch;</v>
      </c>
      <c r="L134" s="193"/>
      <c r="M134" s="193"/>
      <c r="N134" s="193"/>
      <c r="O134" s="193"/>
      <c r="P134" s="193"/>
      <c r="Q134" s="193"/>
      <c r="R134" s="193"/>
      <c r="S134" s="193"/>
      <c r="T134" s="235"/>
      <c r="U134" s="236"/>
    </row>
    <row r="135" spans="1:21" ht="15">
      <c r="A135" s="193" t="str">
        <f ca="1">IF('$Data1'!E137="","","People,")</f>
        <v>People,</v>
      </c>
      <c r="B135" s="225" t="str">
        <f ca="1">IF(A135="","",'$Data1'!E137&amp;" Occs,")</f>
        <v>1 Occs,</v>
      </c>
      <c r="C135" s="193" t="str">
        <f ca="1">IF(A135="","",'CSV-ZnSiz'!B135)</f>
        <v>1,</v>
      </c>
      <c r="D135" s="193" t="str">
        <f t="shared" ca="1" si="4"/>
        <v>ON ALWAYS,</v>
      </c>
      <c r="E135" s="225" t="str">
        <f ca="1">IF(A135="","",IF('$Data1'!AM137="m2/occ","Area/Person",IF('$Data1'!AM137="Occ/m2","People/Area",IF('$Data1'!AM137="Occs","People","")))&amp;",")</f>
        <v>,</v>
      </c>
      <c r="F135" s="193" t="str">
        <f ca="1">IF(A135="","",IF('$Data1'!AM137="Occs",'$Data1'!AL137,"")&amp;",")</f>
        <v>,</v>
      </c>
      <c r="G135" s="225" t="str">
        <f ca="1">IF(A135="","",IF('$Data1'!AM137="Occs/m2",'$Data1'!AL137,"")&amp;",")</f>
        <v>,</v>
      </c>
      <c r="H135" s="193" t="str">
        <f ca="1">IF(A135="","",IF('$Data1'!AM137="m2/occ",'$Data1'!AL137,"")&amp;",")</f>
        <v>,</v>
      </c>
      <c r="I135" s="225" t="str">
        <f t="shared" ca="1" si="5"/>
        <v>0,</v>
      </c>
      <c r="J135" s="193" t="str">
        <f ca="1">IF(A135="","",'$Data1'!AO137&amp;",")</f>
        <v>,</v>
      </c>
      <c r="K135" s="225" t="str">
        <f ca="1">IF(A135="","",'$Data1'!E137&amp;" ActvSch;")</f>
        <v>1 ActvSch;</v>
      </c>
      <c r="L135" s="193"/>
      <c r="M135" s="193"/>
      <c r="N135" s="193"/>
      <c r="O135" s="193"/>
      <c r="P135" s="193"/>
      <c r="Q135" s="193"/>
      <c r="R135" s="193"/>
      <c r="S135" s="193"/>
      <c r="T135" s="235"/>
      <c r="U135" s="236"/>
    </row>
    <row r="136" spans="1:21" ht="15">
      <c r="A136" s="193" t="str">
        <f ca="1">IF('$Data1'!E138="","","People,")</f>
        <v>People,</v>
      </c>
      <c r="B136" s="225" t="str">
        <f ca="1">IF(A136="","",'$Data1'!E138&amp;" Occs,")</f>
        <v>1 Occs,</v>
      </c>
      <c r="C136" s="193" t="str">
        <f ca="1">IF(A136="","",'CSV-ZnSiz'!B136)</f>
        <v>1,</v>
      </c>
      <c r="D136" s="193" t="str">
        <f t="shared" ref="D136:D199" ca="1" si="6">IF(A136="","","ON ALWAYS,")</f>
        <v>ON ALWAYS,</v>
      </c>
      <c r="E136" s="225" t="str">
        <f ca="1">IF(A136="","",IF('$Data1'!AM138="m2/occ","Area/Person",IF('$Data1'!AM138="Occ/m2","People/Area",IF('$Data1'!AM138="Occs","People","")))&amp;",")</f>
        <v>,</v>
      </c>
      <c r="F136" s="193" t="str">
        <f ca="1">IF(A136="","",IF('$Data1'!AM138="Occs",'$Data1'!AL138,"")&amp;",")</f>
        <v>,</v>
      </c>
      <c r="G136" s="225" t="str">
        <f ca="1">IF(A136="","",IF('$Data1'!AM138="Occs/m2",'$Data1'!AL138,"")&amp;",")</f>
        <v>,</v>
      </c>
      <c r="H136" s="193" t="str">
        <f ca="1">IF(A136="","",IF('$Data1'!AM138="m2/occ",'$Data1'!AL138,"")&amp;",")</f>
        <v>,</v>
      </c>
      <c r="I136" s="225" t="str">
        <f t="shared" ref="I136:I199" ca="1" si="7">IF(A136="","","0,")</f>
        <v>0,</v>
      </c>
      <c r="J136" s="193" t="str">
        <f ca="1">IF(A136="","",'$Data1'!AO138&amp;",")</f>
        <v>,</v>
      </c>
      <c r="K136" s="225" t="str">
        <f ca="1">IF(A136="","",'$Data1'!E138&amp;" ActvSch;")</f>
        <v>1 ActvSch;</v>
      </c>
      <c r="L136" s="193"/>
      <c r="M136" s="193"/>
      <c r="N136" s="193"/>
      <c r="O136" s="193"/>
      <c r="P136" s="193"/>
      <c r="Q136" s="193"/>
      <c r="R136" s="193"/>
      <c r="S136" s="193"/>
      <c r="T136" s="235"/>
      <c r="U136" s="236"/>
    </row>
    <row r="137" spans="1:21" ht="15">
      <c r="A137" s="193" t="str">
        <f ca="1">IF('$Data1'!E139="","","People,")</f>
        <v>People,</v>
      </c>
      <c r="B137" s="225" t="str">
        <f ca="1">IF(A137="","",'$Data1'!E139&amp;" Occs,")</f>
        <v>1 Occs,</v>
      </c>
      <c r="C137" s="193" t="str">
        <f ca="1">IF(A137="","",'CSV-ZnSiz'!B137)</f>
        <v>1,</v>
      </c>
      <c r="D137" s="193" t="str">
        <f t="shared" ca="1" si="6"/>
        <v>ON ALWAYS,</v>
      </c>
      <c r="E137" s="225" t="str">
        <f ca="1">IF(A137="","",IF('$Data1'!AM139="m2/occ","Area/Person",IF('$Data1'!AM139="Occ/m2","People/Area",IF('$Data1'!AM139="Occs","People","")))&amp;",")</f>
        <v>,</v>
      </c>
      <c r="F137" s="193" t="str">
        <f ca="1">IF(A137="","",IF('$Data1'!AM139="Occs",'$Data1'!AL139,"")&amp;",")</f>
        <v>,</v>
      </c>
      <c r="G137" s="225" t="str">
        <f ca="1">IF(A137="","",IF('$Data1'!AM139="Occs/m2",'$Data1'!AL139,"")&amp;",")</f>
        <v>,</v>
      </c>
      <c r="H137" s="193" t="str">
        <f ca="1">IF(A137="","",IF('$Data1'!AM139="m2/occ",'$Data1'!AL139,"")&amp;",")</f>
        <v>,</v>
      </c>
      <c r="I137" s="225" t="str">
        <f t="shared" ca="1" si="7"/>
        <v>0,</v>
      </c>
      <c r="J137" s="193" t="str">
        <f ca="1">IF(A137="","",'$Data1'!AO139&amp;",")</f>
        <v>,</v>
      </c>
      <c r="K137" s="225" t="str">
        <f ca="1">IF(A137="","",'$Data1'!E139&amp;" ActvSch;")</f>
        <v>1 ActvSch;</v>
      </c>
      <c r="L137" s="193"/>
      <c r="M137" s="193"/>
      <c r="N137" s="193"/>
      <c r="O137" s="193"/>
      <c r="P137" s="193"/>
      <c r="Q137" s="193"/>
      <c r="R137" s="193"/>
      <c r="S137" s="193"/>
      <c r="T137" s="235"/>
      <c r="U137" s="236"/>
    </row>
    <row r="138" spans="1:21" ht="15">
      <c r="A138" s="193" t="str">
        <f ca="1">IF('$Data1'!E140="","","People,")</f>
        <v>People,</v>
      </c>
      <c r="B138" s="225" t="str">
        <f ca="1">IF(A138="","",'$Data1'!E140&amp;" Occs,")</f>
        <v>1 Occs,</v>
      </c>
      <c r="C138" s="193" t="str">
        <f ca="1">IF(A138="","",'CSV-ZnSiz'!B138)</f>
        <v>1,</v>
      </c>
      <c r="D138" s="193" t="str">
        <f t="shared" ca="1" si="6"/>
        <v>ON ALWAYS,</v>
      </c>
      <c r="E138" s="225" t="str">
        <f ca="1">IF(A138="","",IF('$Data1'!AM140="m2/occ","Area/Person",IF('$Data1'!AM140="Occ/m2","People/Area",IF('$Data1'!AM140="Occs","People","")))&amp;",")</f>
        <v>,</v>
      </c>
      <c r="F138" s="193" t="str">
        <f ca="1">IF(A138="","",IF('$Data1'!AM140="Occs",'$Data1'!AL140,"")&amp;",")</f>
        <v>,</v>
      </c>
      <c r="G138" s="225" t="str">
        <f ca="1">IF(A138="","",IF('$Data1'!AM140="Occs/m2",'$Data1'!AL140,"")&amp;",")</f>
        <v>,</v>
      </c>
      <c r="H138" s="193" t="str">
        <f ca="1">IF(A138="","",IF('$Data1'!AM140="m2/occ",'$Data1'!AL140,"")&amp;",")</f>
        <v>,</v>
      </c>
      <c r="I138" s="225" t="str">
        <f t="shared" ca="1" si="7"/>
        <v>0,</v>
      </c>
      <c r="J138" s="193" t="str">
        <f ca="1">IF(A138="","",'$Data1'!AO140&amp;",")</f>
        <v>,</v>
      </c>
      <c r="K138" s="225" t="str">
        <f ca="1">IF(A138="","",'$Data1'!E140&amp;" ActvSch;")</f>
        <v>1 ActvSch;</v>
      </c>
      <c r="L138" s="193"/>
      <c r="M138" s="193"/>
      <c r="N138" s="193"/>
      <c r="O138" s="193"/>
      <c r="P138" s="193"/>
      <c r="Q138" s="193"/>
      <c r="R138" s="193"/>
      <c r="S138" s="193"/>
      <c r="T138" s="235"/>
      <c r="U138" s="236"/>
    </row>
    <row r="139" spans="1:21" ht="15">
      <c r="A139" s="193" t="str">
        <f ca="1">IF('$Data1'!E141="","","People,")</f>
        <v>People,</v>
      </c>
      <c r="B139" s="225" t="str">
        <f ca="1">IF(A139="","",'$Data1'!E141&amp;" Occs,")</f>
        <v>1 Occs,</v>
      </c>
      <c r="C139" s="193" t="str">
        <f ca="1">IF(A139="","",'CSV-ZnSiz'!B139)</f>
        <v>1,</v>
      </c>
      <c r="D139" s="193" t="str">
        <f t="shared" ca="1" si="6"/>
        <v>ON ALWAYS,</v>
      </c>
      <c r="E139" s="225" t="str">
        <f ca="1">IF(A139="","",IF('$Data1'!AM141="m2/occ","Area/Person",IF('$Data1'!AM141="Occ/m2","People/Area",IF('$Data1'!AM141="Occs","People","")))&amp;",")</f>
        <v>,</v>
      </c>
      <c r="F139" s="193" t="str">
        <f ca="1">IF(A139="","",IF('$Data1'!AM141="Occs",'$Data1'!AL141,"")&amp;",")</f>
        <v>,</v>
      </c>
      <c r="G139" s="225" t="str">
        <f ca="1">IF(A139="","",IF('$Data1'!AM141="Occs/m2",'$Data1'!AL141,"")&amp;",")</f>
        <v>,</v>
      </c>
      <c r="H139" s="193" t="str">
        <f ca="1">IF(A139="","",IF('$Data1'!AM141="m2/occ",'$Data1'!AL141,"")&amp;",")</f>
        <v>,</v>
      </c>
      <c r="I139" s="225" t="str">
        <f t="shared" ca="1" si="7"/>
        <v>0,</v>
      </c>
      <c r="J139" s="193" t="str">
        <f ca="1">IF(A139="","",'$Data1'!AO141&amp;",")</f>
        <v>,</v>
      </c>
      <c r="K139" s="225" t="str">
        <f ca="1">IF(A139="","",'$Data1'!E141&amp;" ActvSch;")</f>
        <v>1 ActvSch;</v>
      </c>
      <c r="L139" s="193"/>
      <c r="M139" s="193"/>
      <c r="N139" s="193"/>
      <c r="O139" s="193"/>
      <c r="P139" s="193"/>
      <c r="Q139" s="193"/>
      <c r="R139" s="193"/>
      <c r="S139" s="193"/>
      <c r="T139" s="235"/>
      <c r="U139" s="236"/>
    </row>
    <row r="140" spans="1:21" ht="15">
      <c r="A140" s="193" t="str">
        <f ca="1">IF('$Data1'!E142="","","People,")</f>
        <v>People,</v>
      </c>
      <c r="B140" s="225" t="str">
        <f ca="1">IF(A140="","",'$Data1'!E142&amp;" Occs,")</f>
        <v>1 Occs,</v>
      </c>
      <c r="C140" s="193" t="str">
        <f ca="1">IF(A140="","",'CSV-ZnSiz'!B140)</f>
        <v>1,</v>
      </c>
      <c r="D140" s="193" t="str">
        <f t="shared" ca="1" si="6"/>
        <v>ON ALWAYS,</v>
      </c>
      <c r="E140" s="225" t="str">
        <f ca="1">IF(A140="","",IF('$Data1'!AM142="m2/occ","Area/Person",IF('$Data1'!AM142="Occ/m2","People/Area",IF('$Data1'!AM142="Occs","People","")))&amp;",")</f>
        <v>,</v>
      </c>
      <c r="F140" s="193" t="str">
        <f ca="1">IF(A140="","",IF('$Data1'!AM142="Occs",'$Data1'!AL142,"")&amp;",")</f>
        <v>,</v>
      </c>
      <c r="G140" s="225" t="str">
        <f ca="1">IF(A140="","",IF('$Data1'!AM142="Occs/m2",'$Data1'!AL142,"")&amp;",")</f>
        <v>,</v>
      </c>
      <c r="H140" s="193" t="str">
        <f ca="1">IF(A140="","",IF('$Data1'!AM142="m2/occ",'$Data1'!AL142,"")&amp;",")</f>
        <v>,</v>
      </c>
      <c r="I140" s="225" t="str">
        <f t="shared" ca="1" si="7"/>
        <v>0,</v>
      </c>
      <c r="J140" s="193" t="str">
        <f ca="1">IF(A140="","",'$Data1'!AO142&amp;",")</f>
        <v>,</v>
      </c>
      <c r="K140" s="225" t="str">
        <f ca="1">IF(A140="","",'$Data1'!E142&amp;" ActvSch;")</f>
        <v>1 ActvSch;</v>
      </c>
      <c r="L140" s="193"/>
      <c r="M140" s="193"/>
      <c r="N140" s="193"/>
      <c r="O140" s="193"/>
      <c r="P140" s="193"/>
      <c r="Q140" s="193"/>
      <c r="R140" s="193"/>
      <c r="S140" s="193"/>
      <c r="T140" s="235"/>
      <c r="U140" s="236"/>
    </row>
    <row r="141" spans="1:21" ht="15">
      <c r="A141" s="193" t="str">
        <f ca="1">IF('$Data1'!E143="","","People,")</f>
        <v>People,</v>
      </c>
      <c r="B141" s="225" t="str">
        <f ca="1">IF(A141="","",'$Data1'!E143&amp;" Occs,")</f>
        <v>1 Occs,</v>
      </c>
      <c r="C141" s="193" t="str">
        <f ca="1">IF(A141="","",'CSV-ZnSiz'!B141)</f>
        <v>1,</v>
      </c>
      <c r="D141" s="193" t="str">
        <f t="shared" ca="1" si="6"/>
        <v>ON ALWAYS,</v>
      </c>
      <c r="E141" s="225" t="str">
        <f ca="1">IF(A141="","",IF('$Data1'!AM143="m2/occ","Area/Person",IF('$Data1'!AM143="Occ/m2","People/Area",IF('$Data1'!AM143="Occs","People","")))&amp;",")</f>
        <v>,</v>
      </c>
      <c r="F141" s="193" t="str">
        <f ca="1">IF(A141="","",IF('$Data1'!AM143="Occs",'$Data1'!AL143,"")&amp;",")</f>
        <v>,</v>
      </c>
      <c r="G141" s="225" t="str">
        <f ca="1">IF(A141="","",IF('$Data1'!AM143="Occs/m2",'$Data1'!AL143,"")&amp;",")</f>
        <v>,</v>
      </c>
      <c r="H141" s="193" t="str">
        <f ca="1">IF(A141="","",IF('$Data1'!AM143="m2/occ",'$Data1'!AL143,"")&amp;",")</f>
        <v>,</v>
      </c>
      <c r="I141" s="225" t="str">
        <f t="shared" ca="1" si="7"/>
        <v>0,</v>
      </c>
      <c r="J141" s="193" t="str">
        <f ca="1">IF(A141="","",'$Data1'!AO143&amp;",")</f>
        <v>,</v>
      </c>
      <c r="K141" s="225" t="str">
        <f ca="1">IF(A141="","",'$Data1'!E143&amp;" ActvSch;")</f>
        <v>1 ActvSch;</v>
      </c>
      <c r="L141" s="193"/>
      <c r="M141" s="193"/>
      <c r="N141" s="193"/>
      <c r="O141" s="193"/>
      <c r="P141" s="193"/>
      <c r="Q141" s="193"/>
      <c r="R141" s="193"/>
      <c r="S141" s="193"/>
      <c r="T141" s="235"/>
      <c r="U141" s="236"/>
    </row>
    <row r="142" spans="1:21" ht="15">
      <c r="A142" s="193" t="str">
        <f ca="1">IF('$Data1'!E144="","","People,")</f>
        <v>People,</v>
      </c>
      <c r="B142" s="225" t="str">
        <f ca="1">IF(A142="","",'$Data1'!E144&amp;" Occs,")</f>
        <v>1 Occs,</v>
      </c>
      <c r="C142" s="193" t="str">
        <f ca="1">IF(A142="","",'CSV-ZnSiz'!B142)</f>
        <v>1,</v>
      </c>
      <c r="D142" s="193" t="str">
        <f t="shared" ca="1" si="6"/>
        <v>ON ALWAYS,</v>
      </c>
      <c r="E142" s="225" t="str">
        <f ca="1">IF(A142="","",IF('$Data1'!AM144="m2/occ","Area/Person",IF('$Data1'!AM144="Occ/m2","People/Area",IF('$Data1'!AM144="Occs","People","")))&amp;",")</f>
        <v>,</v>
      </c>
      <c r="F142" s="193" t="str">
        <f ca="1">IF(A142="","",IF('$Data1'!AM144="Occs",'$Data1'!AL144,"")&amp;",")</f>
        <v>,</v>
      </c>
      <c r="G142" s="225" t="str">
        <f ca="1">IF(A142="","",IF('$Data1'!AM144="Occs/m2",'$Data1'!AL144,"")&amp;",")</f>
        <v>,</v>
      </c>
      <c r="H142" s="193" t="str">
        <f ca="1">IF(A142="","",IF('$Data1'!AM144="m2/occ",'$Data1'!AL144,"")&amp;",")</f>
        <v>,</v>
      </c>
      <c r="I142" s="225" t="str">
        <f t="shared" ca="1" si="7"/>
        <v>0,</v>
      </c>
      <c r="J142" s="193" t="str">
        <f ca="1">IF(A142="","",'$Data1'!AO144&amp;",")</f>
        <v>,</v>
      </c>
      <c r="K142" s="225" t="str">
        <f ca="1">IF(A142="","",'$Data1'!E144&amp;" ActvSch;")</f>
        <v>1 ActvSch;</v>
      </c>
      <c r="L142" s="193"/>
      <c r="M142" s="193"/>
      <c r="N142" s="193"/>
      <c r="O142" s="193"/>
      <c r="P142" s="193"/>
      <c r="Q142" s="193"/>
      <c r="R142" s="193"/>
      <c r="S142" s="193"/>
      <c r="T142" s="235"/>
      <c r="U142" s="236"/>
    </row>
    <row r="143" spans="1:21" ht="15">
      <c r="A143" s="193" t="str">
        <f ca="1">IF('$Data1'!E145="","","People,")</f>
        <v>People,</v>
      </c>
      <c r="B143" s="225" t="str">
        <f ca="1">IF(A143="","",'$Data1'!E145&amp;" Occs,")</f>
        <v>1 Occs,</v>
      </c>
      <c r="C143" s="193" t="str">
        <f ca="1">IF(A143="","",'CSV-ZnSiz'!B143)</f>
        <v>1,</v>
      </c>
      <c r="D143" s="193" t="str">
        <f t="shared" ca="1" si="6"/>
        <v>ON ALWAYS,</v>
      </c>
      <c r="E143" s="225" t="str">
        <f ca="1">IF(A143="","",IF('$Data1'!AM145="m2/occ","Area/Person",IF('$Data1'!AM145="Occ/m2","People/Area",IF('$Data1'!AM145="Occs","People","")))&amp;",")</f>
        <v>,</v>
      </c>
      <c r="F143" s="193" t="str">
        <f ca="1">IF(A143="","",IF('$Data1'!AM145="Occs",'$Data1'!AL145,"")&amp;",")</f>
        <v>,</v>
      </c>
      <c r="G143" s="225" t="str">
        <f ca="1">IF(A143="","",IF('$Data1'!AM145="Occs/m2",'$Data1'!AL145,"")&amp;",")</f>
        <v>,</v>
      </c>
      <c r="H143" s="193" t="str">
        <f ca="1">IF(A143="","",IF('$Data1'!AM145="m2/occ",'$Data1'!AL145,"")&amp;",")</f>
        <v>,</v>
      </c>
      <c r="I143" s="225" t="str">
        <f t="shared" ca="1" si="7"/>
        <v>0,</v>
      </c>
      <c r="J143" s="193" t="str">
        <f ca="1">IF(A143="","",'$Data1'!AO145&amp;",")</f>
        <v>,</v>
      </c>
      <c r="K143" s="225" t="str">
        <f ca="1">IF(A143="","",'$Data1'!E145&amp;" ActvSch;")</f>
        <v>1 ActvSch;</v>
      </c>
      <c r="L143" s="193"/>
      <c r="M143" s="193"/>
      <c r="N143" s="193"/>
      <c r="O143" s="193"/>
      <c r="P143" s="193"/>
      <c r="Q143" s="193"/>
      <c r="R143" s="193"/>
      <c r="S143" s="193"/>
      <c r="T143" s="235"/>
      <c r="U143" s="236"/>
    </row>
    <row r="144" spans="1:21" ht="15">
      <c r="A144" s="193" t="str">
        <f ca="1">IF('$Data1'!E146="","","People,")</f>
        <v>People,</v>
      </c>
      <c r="B144" s="225" t="str">
        <f ca="1">IF(A144="","",'$Data1'!E146&amp;" Occs,")</f>
        <v>1 Occs,</v>
      </c>
      <c r="C144" s="193" t="str">
        <f ca="1">IF(A144="","",'CSV-ZnSiz'!B144)</f>
        <v>1,</v>
      </c>
      <c r="D144" s="193" t="str">
        <f t="shared" ca="1" si="6"/>
        <v>ON ALWAYS,</v>
      </c>
      <c r="E144" s="225" t="str">
        <f ca="1">IF(A144="","",IF('$Data1'!AM146="m2/occ","Area/Person",IF('$Data1'!AM146="Occ/m2","People/Area",IF('$Data1'!AM146="Occs","People","")))&amp;",")</f>
        <v>,</v>
      </c>
      <c r="F144" s="193" t="str">
        <f ca="1">IF(A144="","",IF('$Data1'!AM146="Occs",'$Data1'!AL146,"")&amp;",")</f>
        <v>,</v>
      </c>
      <c r="G144" s="225" t="str">
        <f ca="1">IF(A144="","",IF('$Data1'!AM146="Occs/m2",'$Data1'!AL146,"")&amp;",")</f>
        <v>,</v>
      </c>
      <c r="H144" s="193" t="str">
        <f ca="1">IF(A144="","",IF('$Data1'!AM146="m2/occ",'$Data1'!AL146,"")&amp;",")</f>
        <v>,</v>
      </c>
      <c r="I144" s="225" t="str">
        <f t="shared" ca="1" si="7"/>
        <v>0,</v>
      </c>
      <c r="J144" s="193" t="str">
        <f ca="1">IF(A144="","",'$Data1'!AO146&amp;",")</f>
        <v>,</v>
      </c>
      <c r="K144" s="225" t="str">
        <f ca="1">IF(A144="","",'$Data1'!E146&amp;" ActvSch;")</f>
        <v>1 ActvSch;</v>
      </c>
      <c r="L144" s="193"/>
      <c r="M144" s="193"/>
      <c r="N144" s="193"/>
      <c r="O144" s="193"/>
      <c r="P144" s="193"/>
      <c r="Q144" s="193"/>
      <c r="R144" s="193"/>
      <c r="S144" s="193"/>
      <c r="T144" s="235"/>
      <c r="U144" s="236"/>
    </row>
    <row r="145" spans="1:21" ht="15">
      <c r="A145" s="193" t="str">
        <f ca="1">IF('$Data1'!E147="","","People,")</f>
        <v>People,</v>
      </c>
      <c r="B145" s="225" t="str">
        <f ca="1">IF(A145="","",'$Data1'!E147&amp;" Occs,")</f>
        <v>1 Occs,</v>
      </c>
      <c r="C145" s="193" t="str">
        <f ca="1">IF(A145="","",'CSV-ZnSiz'!B145)</f>
        <v>1,</v>
      </c>
      <c r="D145" s="193" t="str">
        <f t="shared" ca="1" si="6"/>
        <v>ON ALWAYS,</v>
      </c>
      <c r="E145" s="225" t="str">
        <f ca="1">IF(A145="","",IF('$Data1'!AM147="m2/occ","Area/Person",IF('$Data1'!AM147="Occ/m2","People/Area",IF('$Data1'!AM147="Occs","People","")))&amp;",")</f>
        <v>,</v>
      </c>
      <c r="F145" s="193" t="str">
        <f ca="1">IF(A145="","",IF('$Data1'!AM147="Occs",'$Data1'!AL147,"")&amp;",")</f>
        <v>,</v>
      </c>
      <c r="G145" s="225" t="str">
        <f ca="1">IF(A145="","",IF('$Data1'!AM147="Occs/m2",'$Data1'!AL147,"")&amp;",")</f>
        <v>,</v>
      </c>
      <c r="H145" s="193" t="str">
        <f ca="1">IF(A145="","",IF('$Data1'!AM147="m2/occ",'$Data1'!AL147,"")&amp;",")</f>
        <v>,</v>
      </c>
      <c r="I145" s="225" t="str">
        <f t="shared" ca="1" si="7"/>
        <v>0,</v>
      </c>
      <c r="J145" s="193" t="str">
        <f ca="1">IF(A145="","",'$Data1'!AO147&amp;",")</f>
        <v>,</v>
      </c>
      <c r="K145" s="225" t="str">
        <f ca="1">IF(A145="","",'$Data1'!E147&amp;" ActvSch;")</f>
        <v>1 ActvSch;</v>
      </c>
      <c r="L145" s="193"/>
      <c r="M145" s="193"/>
      <c r="N145" s="193"/>
      <c r="O145" s="193"/>
      <c r="P145" s="193"/>
      <c r="Q145" s="193"/>
      <c r="R145" s="193"/>
      <c r="S145" s="193"/>
      <c r="T145" s="235"/>
      <c r="U145" s="236"/>
    </row>
    <row r="146" spans="1:21" ht="15">
      <c r="A146" s="193" t="str">
        <f ca="1">IF('$Data1'!E148="","","People,")</f>
        <v>People,</v>
      </c>
      <c r="B146" s="225" t="str">
        <f ca="1">IF(A146="","",'$Data1'!E148&amp;" Occs,")</f>
        <v>1 Occs,</v>
      </c>
      <c r="C146" s="193" t="str">
        <f ca="1">IF(A146="","",'CSV-ZnSiz'!B146)</f>
        <v>1,</v>
      </c>
      <c r="D146" s="193" t="str">
        <f t="shared" ca="1" si="6"/>
        <v>ON ALWAYS,</v>
      </c>
      <c r="E146" s="225" t="str">
        <f ca="1">IF(A146="","",IF('$Data1'!AM148="m2/occ","Area/Person",IF('$Data1'!AM148="Occ/m2","People/Area",IF('$Data1'!AM148="Occs","People","")))&amp;",")</f>
        <v>,</v>
      </c>
      <c r="F146" s="193" t="str">
        <f ca="1">IF(A146="","",IF('$Data1'!AM148="Occs",'$Data1'!AL148,"")&amp;",")</f>
        <v>,</v>
      </c>
      <c r="G146" s="225" t="str">
        <f ca="1">IF(A146="","",IF('$Data1'!AM148="Occs/m2",'$Data1'!AL148,"")&amp;",")</f>
        <v>,</v>
      </c>
      <c r="H146" s="193" t="str">
        <f ca="1">IF(A146="","",IF('$Data1'!AM148="m2/occ",'$Data1'!AL148,"")&amp;",")</f>
        <v>,</v>
      </c>
      <c r="I146" s="225" t="str">
        <f t="shared" ca="1" si="7"/>
        <v>0,</v>
      </c>
      <c r="J146" s="193" t="str">
        <f ca="1">IF(A146="","",'$Data1'!AO148&amp;",")</f>
        <v>,</v>
      </c>
      <c r="K146" s="225" t="str">
        <f ca="1">IF(A146="","",'$Data1'!E148&amp;" ActvSch;")</f>
        <v>1 ActvSch;</v>
      </c>
      <c r="L146" s="193"/>
      <c r="M146" s="193"/>
      <c r="N146" s="193"/>
      <c r="O146" s="193"/>
      <c r="P146" s="193"/>
      <c r="Q146" s="193"/>
      <c r="R146" s="193"/>
      <c r="S146" s="193"/>
      <c r="T146" s="235"/>
      <c r="U146" s="236"/>
    </row>
    <row r="147" spans="1:21" ht="15">
      <c r="A147" s="193" t="str">
        <f ca="1">IF('$Data1'!E149="","","People,")</f>
        <v>People,</v>
      </c>
      <c r="B147" s="225" t="str">
        <f ca="1">IF(A147="","",'$Data1'!E149&amp;" Occs,")</f>
        <v>1 Occs,</v>
      </c>
      <c r="C147" s="193" t="str">
        <f ca="1">IF(A147="","",'CSV-ZnSiz'!B147)</f>
        <v>1,</v>
      </c>
      <c r="D147" s="193" t="str">
        <f t="shared" ca="1" si="6"/>
        <v>ON ALWAYS,</v>
      </c>
      <c r="E147" s="225" t="str">
        <f ca="1">IF(A147="","",IF('$Data1'!AM149="m2/occ","Area/Person",IF('$Data1'!AM149="Occ/m2","People/Area",IF('$Data1'!AM149="Occs","People","")))&amp;",")</f>
        <v>,</v>
      </c>
      <c r="F147" s="193" t="str">
        <f ca="1">IF(A147="","",IF('$Data1'!AM149="Occs",'$Data1'!AL149,"")&amp;",")</f>
        <v>,</v>
      </c>
      <c r="G147" s="225" t="str">
        <f ca="1">IF(A147="","",IF('$Data1'!AM149="Occs/m2",'$Data1'!AL149,"")&amp;",")</f>
        <v>,</v>
      </c>
      <c r="H147" s="193" t="str">
        <f ca="1">IF(A147="","",IF('$Data1'!AM149="m2/occ",'$Data1'!AL149,"")&amp;",")</f>
        <v>,</v>
      </c>
      <c r="I147" s="225" t="str">
        <f t="shared" ca="1" si="7"/>
        <v>0,</v>
      </c>
      <c r="J147" s="193" t="str">
        <f ca="1">IF(A147="","",'$Data1'!AO149&amp;",")</f>
        <v>,</v>
      </c>
      <c r="K147" s="225" t="str">
        <f ca="1">IF(A147="","",'$Data1'!E149&amp;" ActvSch;")</f>
        <v>1 ActvSch;</v>
      </c>
      <c r="L147" s="193"/>
      <c r="M147" s="193"/>
      <c r="N147" s="193"/>
      <c r="O147" s="193"/>
      <c r="P147" s="193"/>
      <c r="Q147" s="193"/>
      <c r="R147" s="193"/>
      <c r="S147" s="193"/>
      <c r="T147" s="235"/>
      <c r="U147" s="236"/>
    </row>
    <row r="148" spans="1:21" ht="15">
      <c r="A148" s="193" t="str">
        <f ca="1">IF('$Data1'!E150="","","People,")</f>
        <v>People,</v>
      </c>
      <c r="B148" s="225" t="str">
        <f ca="1">IF(A148="","",'$Data1'!E150&amp;" Occs,")</f>
        <v>1 Occs,</v>
      </c>
      <c r="C148" s="193" t="str">
        <f ca="1">IF(A148="","",'CSV-ZnSiz'!B148)</f>
        <v>1,</v>
      </c>
      <c r="D148" s="193" t="str">
        <f t="shared" ca="1" si="6"/>
        <v>ON ALWAYS,</v>
      </c>
      <c r="E148" s="225" t="str">
        <f ca="1">IF(A148="","",IF('$Data1'!AM150="m2/occ","Area/Person",IF('$Data1'!AM150="Occ/m2","People/Area",IF('$Data1'!AM150="Occs","People","")))&amp;",")</f>
        <v>,</v>
      </c>
      <c r="F148" s="193" t="str">
        <f ca="1">IF(A148="","",IF('$Data1'!AM150="Occs",'$Data1'!AL150,"")&amp;",")</f>
        <v>,</v>
      </c>
      <c r="G148" s="225" t="str">
        <f ca="1">IF(A148="","",IF('$Data1'!AM150="Occs/m2",'$Data1'!AL150,"")&amp;",")</f>
        <v>,</v>
      </c>
      <c r="H148" s="193" t="str">
        <f ca="1">IF(A148="","",IF('$Data1'!AM150="m2/occ",'$Data1'!AL150,"")&amp;",")</f>
        <v>,</v>
      </c>
      <c r="I148" s="225" t="str">
        <f t="shared" ca="1" si="7"/>
        <v>0,</v>
      </c>
      <c r="J148" s="193" t="str">
        <f ca="1">IF(A148="","",'$Data1'!AO150&amp;",")</f>
        <v>,</v>
      </c>
      <c r="K148" s="225" t="str">
        <f ca="1">IF(A148="","",'$Data1'!E150&amp;" ActvSch;")</f>
        <v>1 ActvSch;</v>
      </c>
      <c r="L148" s="193"/>
      <c r="M148" s="193"/>
      <c r="N148" s="193"/>
      <c r="O148" s="193"/>
      <c r="P148" s="193"/>
      <c r="Q148" s="193"/>
      <c r="R148" s="193"/>
      <c r="S148" s="193"/>
      <c r="T148" s="235"/>
      <c r="U148" s="236"/>
    </row>
    <row r="149" spans="1:21" ht="15">
      <c r="A149" s="193" t="str">
        <f ca="1">IF('$Data1'!E151="","","People,")</f>
        <v>People,</v>
      </c>
      <c r="B149" s="225" t="str">
        <f ca="1">IF(A149="","",'$Data1'!E151&amp;" Occs,")</f>
        <v>1 Occs,</v>
      </c>
      <c r="C149" s="193" t="str">
        <f ca="1">IF(A149="","",'CSV-ZnSiz'!B149)</f>
        <v>1,</v>
      </c>
      <c r="D149" s="193" t="str">
        <f t="shared" ca="1" si="6"/>
        <v>ON ALWAYS,</v>
      </c>
      <c r="E149" s="225" t="str">
        <f ca="1">IF(A149="","",IF('$Data1'!AM151="m2/occ","Area/Person",IF('$Data1'!AM151="Occ/m2","People/Area",IF('$Data1'!AM151="Occs","People","")))&amp;",")</f>
        <v>,</v>
      </c>
      <c r="F149" s="193" t="str">
        <f ca="1">IF(A149="","",IF('$Data1'!AM151="Occs",'$Data1'!AL151,"")&amp;",")</f>
        <v>,</v>
      </c>
      <c r="G149" s="225" t="str">
        <f ca="1">IF(A149="","",IF('$Data1'!AM151="Occs/m2",'$Data1'!AL151,"")&amp;",")</f>
        <v>,</v>
      </c>
      <c r="H149" s="193" t="str">
        <f ca="1">IF(A149="","",IF('$Data1'!AM151="m2/occ",'$Data1'!AL151,"")&amp;",")</f>
        <v>,</v>
      </c>
      <c r="I149" s="225" t="str">
        <f t="shared" ca="1" si="7"/>
        <v>0,</v>
      </c>
      <c r="J149" s="193" t="str">
        <f ca="1">IF(A149="","",'$Data1'!AO151&amp;",")</f>
        <v>,</v>
      </c>
      <c r="K149" s="225" t="str">
        <f ca="1">IF(A149="","",'$Data1'!E151&amp;" ActvSch;")</f>
        <v>1 ActvSch;</v>
      </c>
      <c r="L149" s="193"/>
      <c r="M149" s="193"/>
      <c r="N149" s="193"/>
      <c r="O149" s="193"/>
      <c r="P149" s="193"/>
      <c r="Q149" s="193"/>
      <c r="R149" s="193"/>
      <c r="S149" s="193"/>
      <c r="T149" s="235"/>
      <c r="U149" s="236"/>
    </row>
    <row r="150" spans="1:21" ht="15">
      <c r="A150" s="193" t="str">
        <f ca="1">IF('$Data1'!E152="","","People,")</f>
        <v>People,</v>
      </c>
      <c r="B150" s="225" t="str">
        <f ca="1">IF(A150="","",'$Data1'!E152&amp;" Occs,")</f>
        <v>1 Occs,</v>
      </c>
      <c r="C150" s="193" t="str">
        <f ca="1">IF(A150="","",'CSV-ZnSiz'!B150)</f>
        <v>1,</v>
      </c>
      <c r="D150" s="193" t="str">
        <f t="shared" ca="1" si="6"/>
        <v>ON ALWAYS,</v>
      </c>
      <c r="E150" s="225" t="str">
        <f ca="1">IF(A150="","",IF('$Data1'!AM152="m2/occ","Area/Person",IF('$Data1'!AM152="Occ/m2","People/Area",IF('$Data1'!AM152="Occs","People","")))&amp;",")</f>
        <v>,</v>
      </c>
      <c r="F150" s="193" t="str">
        <f ca="1">IF(A150="","",IF('$Data1'!AM152="Occs",'$Data1'!AL152,"")&amp;",")</f>
        <v>,</v>
      </c>
      <c r="G150" s="225" t="str">
        <f ca="1">IF(A150="","",IF('$Data1'!AM152="Occs/m2",'$Data1'!AL152,"")&amp;",")</f>
        <v>,</v>
      </c>
      <c r="H150" s="193" t="str">
        <f ca="1">IF(A150="","",IF('$Data1'!AM152="m2/occ",'$Data1'!AL152,"")&amp;",")</f>
        <v>,</v>
      </c>
      <c r="I150" s="225" t="str">
        <f t="shared" ca="1" si="7"/>
        <v>0,</v>
      </c>
      <c r="J150" s="193" t="str">
        <f ca="1">IF(A150="","",'$Data1'!AO152&amp;",")</f>
        <v>,</v>
      </c>
      <c r="K150" s="225" t="str">
        <f ca="1">IF(A150="","",'$Data1'!E152&amp;" ActvSch;")</f>
        <v>1 ActvSch;</v>
      </c>
      <c r="L150" s="193"/>
      <c r="M150" s="193"/>
      <c r="N150" s="193"/>
      <c r="O150" s="193"/>
      <c r="P150" s="193"/>
      <c r="Q150" s="193"/>
      <c r="R150" s="193"/>
      <c r="S150" s="193"/>
      <c r="T150" s="235"/>
      <c r="U150" s="236"/>
    </row>
    <row r="151" spans="1:21" ht="15">
      <c r="A151" s="193" t="str">
        <f ca="1">IF('$Data1'!E153="","","People,")</f>
        <v>People,</v>
      </c>
      <c r="B151" s="225" t="str">
        <f ca="1">IF(A151="","",'$Data1'!E153&amp;" Occs,")</f>
        <v>1 Occs,</v>
      </c>
      <c r="C151" s="193" t="str">
        <f ca="1">IF(A151="","",'CSV-ZnSiz'!B151)</f>
        <v>1,</v>
      </c>
      <c r="D151" s="193" t="str">
        <f t="shared" ca="1" si="6"/>
        <v>ON ALWAYS,</v>
      </c>
      <c r="E151" s="225" t="str">
        <f ca="1">IF(A151="","",IF('$Data1'!AM153="m2/occ","Area/Person",IF('$Data1'!AM153="Occ/m2","People/Area",IF('$Data1'!AM153="Occs","People","")))&amp;",")</f>
        <v>,</v>
      </c>
      <c r="F151" s="193" t="str">
        <f ca="1">IF(A151="","",IF('$Data1'!AM153="Occs",'$Data1'!AL153,"")&amp;",")</f>
        <v>,</v>
      </c>
      <c r="G151" s="225" t="str">
        <f ca="1">IF(A151="","",IF('$Data1'!AM153="Occs/m2",'$Data1'!AL153,"")&amp;",")</f>
        <v>,</v>
      </c>
      <c r="H151" s="193" t="str">
        <f ca="1">IF(A151="","",IF('$Data1'!AM153="m2/occ",'$Data1'!AL153,"")&amp;",")</f>
        <v>,</v>
      </c>
      <c r="I151" s="225" t="str">
        <f t="shared" ca="1" si="7"/>
        <v>0,</v>
      </c>
      <c r="J151" s="193" t="str">
        <f ca="1">IF(A151="","",'$Data1'!AO153&amp;",")</f>
        <v>,</v>
      </c>
      <c r="K151" s="225" t="str">
        <f ca="1">IF(A151="","",'$Data1'!E153&amp;" ActvSch;")</f>
        <v>1 ActvSch;</v>
      </c>
      <c r="L151" s="193"/>
      <c r="M151" s="193"/>
      <c r="N151" s="193"/>
      <c r="O151" s="193"/>
      <c r="P151" s="193"/>
      <c r="Q151" s="193"/>
      <c r="R151" s="193"/>
      <c r="S151" s="193"/>
      <c r="T151" s="235"/>
      <c r="U151" s="236"/>
    </row>
    <row r="152" spans="1:21" ht="15">
      <c r="A152" s="193" t="str">
        <f ca="1">IF('$Data1'!E154="","","People,")</f>
        <v>People,</v>
      </c>
      <c r="B152" s="225" t="str">
        <f ca="1">IF(A152="","",'$Data1'!E154&amp;" Occs,")</f>
        <v>1 Occs,</v>
      </c>
      <c r="C152" s="193" t="str">
        <f ca="1">IF(A152="","",'CSV-ZnSiz'!B152)</f>
        <v>1,</v>
      </c>
      <c r="D152" s="193" t="str">
        <f t="shared" ca="1" si="6"/>
        <v>ON ALWAYS,</v>
      </c>
      <c r="E152" s="225" t="str">
        <f ca="1">IF(A152="","",IF('$Data1'!AM154="m2/occ","Area/Person",IF('$Data1'!AM154="Occ/m2","People/Area",IF('$Data1'!AM154="Occs","People","")))&amp;",")</f>
        <v>,</v>
      </c>
      <c r="F152" s="193" t="str">
        <f ca="1">IF(A152="","",IF('$Data1'!AM154="Occs",'$Data1'!AL154,"")&amp;",")</f>
        <v>,</v>
      </c>
      <c r="G152" s="225" t="str">
        <f ca="1">IF(A152="","",IF('$Data1'!AM154="Occs/m2",'$Data1'!AL154,"")&amp;",")</f>
        <v>,</v>
      </c>
      <c r="H152" s="193" t="str">
        <f ca="1">IF(A152="","",IF('$Data1'!AM154="m2/occ",'$Data1'!AL154,"")&amp;",")</f>
        <v>,</v>
      </c>
      <c r="I152" s="225" t="str">
        <f t="shared" ca="1" si="7"/>
        <v>0,</v>
      </c>
      <c r="J152" s="193" t="str">
        <f ca="1">IF(A152="","",'$Data1'!AO154&amp;",")</f>
        <v>,</v>
      </c>
      <c r="K152" s="225" t="str">
        <f ca="1">IF(A152="","",'$Data1'!E154&amp;" ActvSch;")</f>
        <v>1 ActvSch;</v>
      </c>
      <c r="L152" s="193"/>
      <c r="M152" s="193"/>
      <c r="N152" s="193"/>
      <c r="O152" s="193"/>
      <c r="P152" s="193"/>
      <c r="Q152" s="193"/>
      <c r="R152" s="193"/>
      <c r="S152" s="193"/>
      <c r="T152" s="235"/>
      <c r="U152" s="236"/>
    </row>
    <row r="153" spans="1:21" ht="15">
      <c r="A153" s="193" t="str">
        <f ca="1">IF('$Data1'!E155="","","People,")</f>
        <v>People,</v>
      </c>
      <c r="B153" s="225" t="str">
        <f ca="1">IF(A153="","",'$Data1'!E155&amp;" Occs,")</f>
        <v>1 Occs,</v>
      </c>
      <c r="C153" s="193" t="str">
        <f ca="1">IF(A153="","",'CSV-ZnSiz'!B153)</f>
        <v>1,</v>
      </c>
      <c r="D153" s="193" t="str">
        <f t="shared" ca="1" si="6"/>
        <v>ON ALWAYS,</v>
      </c>
      <c r="E153" s="225" t="str">
        <f ca="1">IF(A153="","",IF('$Data1'!AM155="m2/occ","Area/Person",IF('$Data1'!AM155="Occ/m2","People/Area",IF('$Data1'!AM155="Occs","People","")))&amp;",")</f>
        <v>,</v>
      </c>
      <c r="F153" s="193" t="str">
        <f ca="1">IF(A153="","",IF('$Data1'!AM155="Occs",'$Data1'!AL155,"")&amp;",")</f>
        <v>,</v>
      </c>
      <c r="G153" s="225" t="str">
        <f ca="1">IF(A153="","",IF('$Data1'!AM155="Occs/m2",'$Data1'!AL155,"")&amp;",")</f>
        <v>,</v>
      </c>
      <c r="H153" s="193" t="str">
        <f ca="1">IF(A153="","",IF('$Data1'!AM155="m2/occ",'$Data1'!AL155,"")&amp;",")</f>
        <v>,</v>
      </c>
      <c r="I153" s="225" t="str">
        <f t="shared" ca="1" si="7"/>
        <v>0,</v>
      </c>
      <c r="J153" s="193" t="str">
        <f ca="1">IF(A153="","",'$Data1'!AO155&amp;",")</f>
        <v>,</v>
      </c>
      <c r="K153" s="225" t="str">
        <f ca="1">IF(A153="","",'$Data1'!E155&amp;" ActvSch;")</f>
        <v>1 ActvSch;</v>
      </c>
      <c r="L153" s="193"/>
      <c r="M153" s="193"/>
      <c r="N153" s="193"/>
      <c r="O153" s="193"/>
      <c r="P153" s="193"/>
      <c r="Q153" s="193"/>
      <c r="R153" s="193"/>
      <c r="S153" s="193"/>
      <c r="T153" s="235"/>
      <c r="U153" s="236"/>
    </row>
    <row r="154" spans="1:21" ht="15">
      <c r="A154" s="193" t="str">
        <f ca="1">IF('$Data1'!E156="","","People,")</f>
        <v>People,</v>
      </c>
      <c r="B154" s="225" t="str">
        <f ca="1">IF(A154="","",'$Data1'!E156&amp;" Occs,")</f>
        <v>1 Occs,</v>
      </c>
      <c r="C154" s="193" t="str">
        <f ca="1">IF(A154="","",'CSV-ZnSiz'!B154)</f>
        <v>1,</v>
      </c>
      <c r="D154" s="193" t="str">
        <f t="shared" ca="1" si="6"/>
        <v>ON ALWAYS,</v>
      </c>
      <c r="E154" s="225" t="str">
        <f ca="1">IF(A154="","",IF('$Data1'!AM156="m2/occ","Area/Person",IF('$Data1'!AM156="Occ/m2","People/Area",IF('$Data1'!AM156="Occs","People","")))&amp;",")</f>
        <v>,</v>
      </c>
      <c r="F154" s="193" t="str">
        <f ca="1">IF(A154="","",IF('$Data1'!AM156="Occs",'$Data1'!AL156,"")&amp;",")</f>
        <v>,</v>
      </c>
      <c r="G154" s="225" t="str">
        <f ca="1">IF(A154="","",IF('$Data1'!AM156="Occs/m2",'$Data1'!AL156,"")&amp;",")</f>
        <v>,</v>
      </c>
      <c r="H154" s="193" t="str">
        <f ca="1">IF(A154="","",IF('$Data1'!AM156="m2/occ",'$Data1'!AL156,"")&amp;",")</f>
        <v>,</v>
      </c>
      <c r="I154" s="225" t="str">
        <f t="shared" ca="1" si="7"/>
        <v>0,</v>
      </c>
      <c r="J154" s="193" t="str">
        <f ca="1">IF(A154="","",'$Data1'!AO156&amp;",")</f>
        <v>,</v>
      </c>
      <c r="K154" s="225" t="str">
        <f ca="1">IF(A154="","",'$Data1'!E156&amp;" ActvSch;")</f>
        <v>1 ActvSch;</v>
      </c>
      <c r="L154" s="193"/>
      <c r="M154" s="193"/>
      <c r="N154" s="193"/>
      <c r="O154" s="193"/>
      <c r="P154" s="193"/>
      <c r="Q154" s="193"/>
      <c r="R154" s="193"/>
      <c r="S154" s="193"/>
      <c r="T154" s="235"/>
      <c r="U154" s="236"/>
    </row>
    <row r="155" spans="1:21" ht="15">
      <c r="A155" s="193" t="str">
        <f ca="1">IF('$Data1'!E157="","","People,")</f>
        <v>People,</v>
      </c>
      <c r="B155" s="225" t="str">
        <f ca="1">IF(A155="","",'$Data1'!E157&amp;" Occs,")</f>
        <v>1 Occs,</v>
      </c>
      <c r="C155" s="193" t="str">
        <f ca="1">IF(A155="","",'CSV-ZnSiz'!B155)</f>
        <v>1,</v>
      </c>
      <c r="D155" s="193" t="str">
        <f t="shared" ca="1" si="6"/>
        <v>ON ALWAYS,</v>
      </c>
      <c r="E155" s="225" t="str">
        <f ca="1">IF(A155="","",IF('$Data1'!AM157="m2/occ","Area/Person",IF('$Data1'!AM157="Occ/m2","People/Area",IF('$Data1'!AM157="Occs","People","")))&amp;",")</f>
        <v>,</v>
      </c>
      <c r="F155" s="193" t="str">
        <f ca="1">IF(A155="","",IF('$Data1'!AM157="Occs",'$Data1'!AL157,"")&amp;",")</f>
        <v>,</v>
      </c>
      <c r="G155" s="225" t="str">
        <f ca="1">IF(A155="","",IF('$Data1'!AM157="Occs/m2",'$Data1'!AL157,"")&amp;",")</f>
        <v>,</v>
      </c>
      <c r="H155" s="193" t="str">
        <f ca="1">IF(A155="","",IF('$Data1'!AM157="m2/occ",'$Data1'!AL157,"")&amp;",")</f>
        <v>,</v>
      </c>
      <c r="I155" s="225" t="str">
        <f t="shared" ca="1" si="7"/>
        <v>0,</v>
      </c>
      <c r="J155" s="193" t="str">
        <f ca="1">IF(A155="","",'$Data1'!AO157&amp;",")</f>
        <v>,</v>
      </c>
      <c r="K155" s="225" t="str">
        <f ca="1">IF(A155="","",'$Data1'!E157&amp;" ActvSch;")</f>
        <v>1 ActvSch;</v>
      </c>
      <c r="L155" s="193"/>
      <c r="M155" s="193"/>
      <c r="N155" s="193"/>
      <c r="O155" s="193"/>
      <c r="P155" s="193"/>
      <c r="Q155" s="193"/>
      <c r="R155" s="193"/>
      <c r="S155" s="193"/>
      <c r="T155" s="235"/>
      <c r="U155" s="236"/>
    </row>
    <row r="156" spans="1:21" ht="15">
      <c r="A156" s="193" t="str">
        <f ca="1">IF('$Data1'!E158="","","People,")</f>
        <v>People,</v>
      </c>
      <c r="B156" s="225" t="str">
        <f ca="1">IF(A156="","",'$Data1'!E158&amp;" Occs,")</f>
        <v>1 Occs,</v>
      </c>
      <c r="C156" s="193" t="str">
        <f ca="1">IF(A156="","",'CSV-ZnSiz'!B156)</f>
        <v>1,</v>
      </c>
      <c r="D156" s="193" t="str">
        <f t="shared" ca="1" si="6"/>
        <v>ON ALWAYS,</v>
      </c>
      <c r="E156" s="225" t="str">
        <f ca="1">IF(A156="","",IF('$Data1'!AM158="m2/occ","Area/Person",IF('$Data1'!AM158="Occ/m2","People/Area",IF('$Data1'!AM158="Occs","People","")))&amp;",")</f>
        <v>,</v>
      </c>
      <c r="F156" s="193" t="str">
        <f ca="1">IF(A156="","",IF('$Data1'!AM158="Occs",'$Data1'!AL158,"")&amp;",")</f>
        <v>,</v>
      </c>
      <c r="G156" s="225" t="str">
        <f ca="1">IF(A156="","",IF('$Data1'!AM158="Occs/m2",'$Data1'!AL158,"")&amp;",")</f>
        <v>,</v>
      </c>
      <c r="H156" s="193" t="str">
        <f ca="1">IF(A156="","",IF('$Data1'!AM158="m2/occ",'$Data1'!AL158,"")&amp;",")</f>
        <v>,</v>
      </c>
      <c r="I156" s="225" t="str">
        <f t="shared" ca="1" si="7"/>
        <v>0,</v>
      </c>
      <c r="J156" s="193" t="str">
        <f ca="1">IF(A156="","",'$Data1'!AO158&amp;",")</f>
        <v>,</v>
      </c>
      <c r="K156" s="225" t="str">
        <f ca="1">IF(A156="","",'$Data1'!E158&amp;" ActvSch;")</f>
        <v>1 ActvSch;</v>
      </c>
      <c r="L156" s="193"/>
      <c r="M156" s="193"/>
      <c r="N156" s="193"/>
      <c r="O156" s="193"/>
      <c r="P156" s="193"/>
      <c r="Q156" s="193"/>
      <c r="R156" s="193"/>
      <c r="S156" s="193"/>
      <c r="T156" s="235"/>
      <c r="U156" s="236"/>
    </row>
    <row r="157" spans="1:21" ht="15">
      <c r="A157" s="193" t="str">
        <f ca="1">IF('$Data1'!E159="","","People,")</f>
        <v>People,</v>
      </c>
      <c r="B157" s="225" t="str">
        <f ca="1">IF(A157="","",'$Data1'!E159&amp;" Occs,")</f>
        <v>1 Occs,</v>
      </c>
      <c r="C157" s="193" t="str">
        <f ca="1">IF(A157="","",'CSV-ZnSiz'!B157)</f>
        <v>1,</v>
      </c>
      <c r="D157" s="193" t="str">
        <f t="shared" ca="1" si="6"/>
        <v>ON ALWAYS,</v>
      </c>
      <c r="E157" s="225" t="str">
        <f ca="1">IF(A157="","",IF('$Data1'!AM159="m2/occ","Area/Person",IF('$Data1'!AM159="Occ/m2","People/Area",IF('$Data1'!AM159="Occs","People","")))&amp;",")</f>
        <v>,</v>
      </c>
      <c r="F157" s="193" t="str">
        <f ca="1">IF(A157="","",IF('$Data1'!AM159="Occs",'$Data1'!AL159,"")&amp;",")</f>
        <v>,</v>
      </c>
      <c r="G157" s="225" t="str">
        <f ca="1">IF(A157="","",IF('$Data1'!AM159="Occs/m2",'$Data1'!AL159,"")&amp;",")</f>
        <v>,</v>
      </c>
      <c r="H157" s="193" t="str">
        <f ca="1">IF(A157="","",IF('$Data1'!AM159="m2/occ",'$Data1'!AL159,"")&amp;",")</f>
        <v>,</v>
      </c>
      <c r="I157" s="225" t="str">
        <f t="shared" ca="1" si="7"/>
        <v>0,</v>
      </c>
      <c r="J157" s="193" t="str">
        <f ca="1">IF(A157="","",'$Data1'!AO159&amp;",")</f>
        <v>,</v>
      </c>
      <c r="K157" s="225" t="str">
        <f ca="1">IF(A157="","",'$Data1'!E159&amp;" ActvSch;")</f>
        <v>1 ActvSch;</v>
      </c>
      <c r="L157" s="193"/>
      <c r="M157" s="193"/>
      <c r="N157" s="193"/>
      <c r="O157" s="193"/>
      <c r="P157" s="193"/>
      <c r="Q157" s="193"/>
      <c r="R157" s="193"/>
      <c r="S157" s="193"/>
      <c r="T157" s="235"/>
      <c r="U157" s="236"/>
    </row>
    <row r="158" spans="1:21" ht="15">
      <c r="A158" s="193" t="str">
        <f ca="1">IF('$Data1'!E160="","","People,")</f>
        <v>People,</v>
      </c>
      <c r="B158" s="225" t="str">
        <f ca="1">IF(A158="","",'$Data1'!E160&amp;" Occs,")</f>
        <v>1 Occs,</v>
      </c>
      <c r="C158" s="193" t="str">
        <f ca="1">IF(A158="","",'CSV-ZnSiz'!B158)</f>
        <v>1,</v>
      </c>
      <c r="D158" s="193" t="str">
        <f t="shared" ca="1" si="6"/>
        <v>ON ALWAYS,</v>
      </c>
      <c r="E158" s="225" t="str">
        <f ca="1">IF(A158="","",IF('$Data1'!AM160="m2/occ","Area/Person",IF('$Data1'!AM160="Occ/m2","People/Area",IF('$Data1'!AM160="Occs","People","")))&amp;",")</f>
        <v>,</v>
      </c>
      <c r="F158" s="193" t="str">
        <f ca="1">IF(A158="","",IF('$Data1'!AM160="Occs",'$Data1'!AL160,"")&amp;",")</f>
        <v>,</v>
      </c>
      <c r="G158" s="225" t="str">
        <f ca="1">IF(A158="","",IF('$Data1'!AM160="Occs/m2",'$Data1'!AL160,"")&amp;",")</f>
        <v>,</v>
      </c>
      <c r="H158" s="193" t="str">
        <f ca="1">IF(A158="","",IF('$Data1'!AM160="m2/occ",'$Data1'!AL160,"")&amp;",")</f>
        <v>,</v>
      </c>
      <c r="I158" s="225" t="str">
        <f t="shared" ca="1" si="7"/>
        <v>0,</v>
      </c>
      <c r="J158" s="193" t="str">
        <f ca="1">IF(A158="","",'$Data1'!AO160&amp;",")</f>
        <v>,</v>
      </c>
      <c r="K158" s="225" t="str">
        <f ca="1">IF(A158="","",'$Data1'!E160&amp;" ActvSch;")</f>
        <v>1 ActvSch;</v>
      </c>
      <c r="L158" s="193"/>
      <c r="M158" s="193"/>
      <c r="N158" s="193"/>
      <c r="O158" s="193"/>
      <c r="P158" s="193"/>
      <c r="Q158" s="193"/>
      <c r="R158" s="193"/>
      <c r="S158" s="193"/>
      <c r="T158" s="235"/>
      <c r="U158" s="236"/>
    </row>
    <row r="159" spans="1:21" ht="15">
      <c r="A159" s="193" t="str">
        <f ca="1">IF('$Data1'!E161="","","People,")</f>
        <v>People,</v>
      </c>
      <c r="B159" s="225" t="str">
        <f ca="1">IF(A159="","",'$Data1'!E161&amp;" Occs,")</f>
        <v>1 Occs,</v>
      </c>
      <c r="C159" s="193" t="str">
        <f ca="1">IF(A159="","",'CSV-ZnSiz'!B159)</f>
        <v>1,</v>
      </c>
      <c r="D159" s="193" t="str">
        <f t="shared" ca="1" si="6"/>
        <v>ON ALWAYS,</v>
      </c>
      <c r="E159" s="225" t="str">
        <f ca="1">IF(A159="","",IF('$Data1'!AM161="m2/occ","Area/Person",IF('$Data1'!AM161="Occ/m2","People/Area",IF('$Data1'!AM161="Occs","People","")))&amp;",")</f>
        <v>,</v>
      </c>
      <c r="F159" s="193" t="str">
        <f ca="1">IF(A159="","",IF('$Data1'!AM161="Occs",'$Data1'!AL161,"")&amp;",")</f>
        <v>,</v>
      </c>
      <c r="G159" s="225" t="str">
        <f ca="1">IF(A159="","",IF('$Data1'!AM161="Occs/m2",'$Data1'!AL161,"")&amp;",")</f>
        <v>,</v>
      </c>
      <c r="H159" s="193" t="str">
        <f ca="1">IF(A159="","",IF('$Data1'!AM161="m2/occ",'$Data1'!AL161,"")&amp;",")</f>
        <v>,</v>
      </c>
      <c r="I159" s="225" t="str">
        <f t="shared" ca="1" si="7"/>
        <v>0,</v>
      </c>
      <c r="J159" s="193" t="str">
        <f ca="1">IF(A159="","",'$Data1'!AO161&amp;",")</f>
        <v>,</v>
      </c>
      <c r="K159" s="225" t="str">
        <f ca="1">IF(A159="","",'$Data1'!E161&amp;" ActvSch;")</f>
        <v>1 ActvSch;</v>
      </c>
      <c r="L159" s="193"/>
      <c r="M159" s="193"/>
      <c r="N159" s="193"/>
      <c r="O159" s="193"/>
      <c r="P159" s="193"/>
      <c r="Q159" s="193"/>
      <c r="R159" s="193"/>
      <c r="S159" s="193"/>
      <c r="T159" s="235"/>
      <c r="U159" s="236"/>
    </row>
    <row r="160" spans="1:21" ht="15">
      <c r="A160" s="193" t="str">
        <f ca="1">IF('$Data1'!E162="","","People,")</f>
        <v>People,</v>
      </c>
      <c r="B160" s="225" t="str">
        <f ca="1">IF(A160="","",'$Data1'!E162&amp;" Occs,")</f>
        <v>1 Occs,</v>
      </c>
      <c r="C160" s="193" t="str">
        <f ca="1">IF(A160="","",'CSV-ZnSiz'!B160)</f>
        <v>1,</v>
      </c>
      <c r="D160" s="193" t="str">
        <f t="shared" ca="1" si="6"/>
        <v>ON ALWAYS,</v>
      </c>
      <c r="E160" s="225" t="str">
        <f ca="1">IF(A160="","",IF('$Data1'!AM162="m2/occ","Area/Person",IF('$Data1'!AM162="Occ/m2","People/Area",IF('$Data1'!AM162="Occs","People","")))&amp;",")</f>
        <v>,</v>
      </c>
      <c r="F160" s="193" t="str">
        <f ca="1">IF(A160="","",IF('$Data1'!AM162="Occs",'$Data1'!AL162,"")&amp;",")</f>
        <v>,</v>
      </c>
      <c r="G160" s="225" t="str">
        <f ca="1">IF(A160="","",IF('$Data1'!AM162="Occs/m2",'$Data1'!AL162,"")&amp;",")</f>
        <v>,</v>
      </c>
      <c r="H160" s="193" t="str">
        <f ca="1">IF(A160="","",IF('$Data1'!AM162="m2/occ",'$Data1'!AL162,"")&amp;",")</f>
        <v>,</v>
      </c>
      <c r="I160" s="225" t="str">
        <f t="shared" ca="1" si="7"/>
        <v>0,</v>
      </c>
      <c r="J160" s="193" t="str">
        <f ca="1">IF(A160="","",'$Data1'!AO162&amp;",")</f>
        <v>,</v>
      </c>
      <c r="K160" s="225" t="str">
        <f ca="1">IF(A160="","",'$Data1'!E162&amp;" ActvSch;")</f>
        <v>1 ActvSch;</v>
      </c>
      <c r="L160" s="193"/>
      <c r="M160" s="193"/>
      <c r="N160" s="193"/>
      <c r="O160" s="193"/>
      <c r="P160" s="193"/>
      <c r="Q160" s="193"/>
      <c r="R160" s="193"/>
      <c r="S160" s="193"/>
      <c r="T160" s="235"/>
      <c r="U160" s="236"/>
    </row>
    <row r="161" spans="1:21" ht="15">
      <c r="A161" s="193" t="str">
        <f ca="1">IF('$Data1'!E163="","","People,")</f>
        <v>People,</v>
      </c>
      <c r="B161" s="225" t="str">
        <f ca="1">IF(A161="","",'$Data1'!E163&amp;" Occs,")</f>
        <v>1 Occs,</v>
      </c>
      <c r="C161" s="193" t="str">
        <f ca="1">IF(A161="","",'CSV-ZnSiz'!B161)</f>
        <v>1,</v>
      </c>
      <c r="D161" s="193" t="str">
        <f t="shared" ca="1" si="6"/>
        <v>ON ALWAYS,</v>
      </c>
      <c r="E161" s="225" t="str">
        <f ca="1">IF(A161="","",IF('$Data1'!AM163="m2/occ","Area/Person",IF('$Data1'!AM163="Occ/m2","People/Area",IF('$Data1'!AM163="Occs","People","")))&amp;",")</f>
        <v>,</v>
      </c>
      <c r="F161" s="193" t="str">
        <f ca="1">IF(A161="","",IF('$Data1'!AM163="Occs",'$Data1'!AL163,"")&amp;",")</f>
        <v>,</v>
      </c>
      <c r="G161" s="225" t="str">
        <f ca="1">IF(A161="","",IF('$Data1'!AM163="Occs/m2",'$Data1'!AL163,"")&amp;",")</f>
        <v>,</v>
      </c>
      <c r="H161" s="193" t="str">
        <f ca="1">IF(A161="","",IF('$Data1'!AM163="m2/occ",'$Data1'!AL163,"")&amp;",")</f>
        <v>,</v>
      </c>
      <c r="I161" s="225" t="str">
        <f t="shared" ca="1" si="7"/>
        <v>0,</v>
      </c>
      <c r="J161" s="193" t="str">
        <f ca="1">IF(A161="","",'$Data1'!AO163&amp;",")</f>
        <v>,</v>
      </c>
      <c r="K161" s="225" t="str">
        <f ca="1">IF(A161="","",'$Data1'!E163&amp;" ActvSch;")</f>
        <v>1 ActvSch;</v>
      </c>
      <c r="L161" s="193"/>
      <c r="M161" s="193"/>
      <c r="N161" s="193"/>
      <c r="O161" s="193"/>
      <c r="P161" s="193"/>
      <c r="Q161" s="193"/>
      <c r="R161" s="193"/>
      <c r="S161" s="193"/>
      <c r="T161" s="235"/>
      <c r="U161" s="236"/>
    </row>
    <row r="162" spans="1:21" ht="15">
      <c r="A162" s="193" t="str">
        <f ca="1">IF('$Data1'!E164="","","People,")</f>
        <v>People,</v>
      </c>
      <c r="B162" s="225" t="str">
        <f ca="1">IF(A162="","",'$Data1'!E164&amp;" Occs,")</f>
        <v>1 Occs,</v>
      </c>
      <c r="C162" s="193" t="str">
        <f ca="1">IF(A162="","",'CSV-ZnSiz'!B162)</f>
        <v>1,</v>
      </c>
      <c r="D162" s="193" t="str">
        <f t="shared" ca="1" si="6"/>
        <v>ON ALWAYS,</v>
      </c>
      <c r="E162" s="225" t="str">
        <f ca="1">IF(A162="","",IF('$Data1'!AM164="m2/occ","Area/Person",IF('$Data1'!AM164="Occ/m2","People/Area",IF('$Data1'!AM164="Occs","People","")))&amp;",")</f>
        <v>,</v>
      </c>
      <c r="F162" s="193" t="str">
        <f ca="1">IF(A162="","",IF('$Data1'!AM164="Occs",'$Data1'!AL164,"")&amp;",")</f>
        <v>,</v>
      </c>
      <c r="G162" s="225" t="str">
        <f ca="1">IF(A162="","",IF('$Data1'!AM164="Occs/m2",'$Data1'!AL164,"")&amp;",")</f>
        <v>,</v>
      </c>
      <c r="H162" s="193" t="str">
        <f ca="1">IF(A162="","",IF('$Data1'!AM164="m2/occ",'$Data1'!AL164,"")&amp;",")</f>
        <v>,</v>
      </c>
      <c r="I162" s="225" t="str">
        <f t="shared" ca="1" si="7"/>
        <v>0,</v>
      </c>
      <c r="J162" s="193" t="str">
        <f ca="1">IF(A162="","",'$Data1'!AO164&amp;",")</f>
        <v>,</v>
      </c>
      <c r="K162" s="225" t="str">
        <f ca="1">IF(A162="","",'$Data1'!E164&amp;" ActvSch;")</f>
        <v>1 ActvSch;</v>
      </c>
      <c r="L162" s="193"/>
      <c r="M162" s="193"/>
      <c r="N162" s="193"/>
      <c r="O162" s="193"/>
      <c r="P162" s="193"/>
      <c r="Q162" s="193"/>
      <c r="R162" s="193"/>
      <c r="S162" s="193"/>
      <c r="T162" s="235"/>
      <c r="U162" s="236"/>
    </row>
    <row r="163" spans="1:21" ht="15">
      <c r="A163" s="193" t="str">
        <f ca="1">IF('$Data1'!E165="","","People,")</f>
        <v>People,</v>
      </c>
      <c r="B163" s="225" t="str">
        <f ca="1">IF(A163="","",'$Data1'!E165&amp;" Occs,")</f>
        <v>1 Occs,</v>
      </c>
      <c r="C163" s="193" t="str">
        <f ca="1">IF(A163="","",'CSV-ZnSiz'!B163)</f>
        <v>1,</v>
      </c>
      <c r="D163" s="193" t="str">
        <f t="shared" ca="1" si="6"/>
        <v>ON ALWAYS,</v>
      </c>
      <c r="E163" s="225" t="str">
        <f ca="1">IF(A163="","",IF('$Data1'!AM165="m2/occ","Area/Person",IF('$Data1'!AM165="Occ/m2","People/Area",IF('$Data1'!AM165="Occs","People","")))&amp;",")</f>
        <v>,</v>
      </c>
      <c r="F163" s="193" t="str">
        <f ca="1">IF(A163="","",IF('$Data1'!AM165="Occs",'$Data1'!AL165,"")&amp;",")</f>
        <v>,</v>
      </c>
      <c r="G163" s="225" t="str">
        <f ca="1">IF(A163="","",IF('$Data1'!AM165="Occs/m2",'$Data1'!AL165,"")&amp;",")</f>
        <v>,</v>
      </c>
      <c r="H163" s="193" t="str">
        <f ca="1">IF(A163="","",IF('$Data1'!AM165="m2/occ",'$Data1'!AL165,"")&amp;",")</f>
        <v>,</v>
      </c>
      <c r="I163" s="225" t="str">
        <f t="shared" ca="1" si="7"/>
        <v>0,</v>
      </c>
      <c r="J163" s="193" t="str">
        <f ca="1">IF(A163="","",'$Data1'!AO165&amp;",")</f>
        <v>,</v>
      </c>
      <c r="K163" s="225" t="str">
        <f ca="1">IF(A163="","",'$Data1'!E165&amp;" ActvSch;")</f>
        <v>1 ActvSch;</v>
      </c>
      <c r="L163" s="193"/>
      <c r="M163" s="193"/>
      <c r="N163" s="193"/>
      <c r="O163" s="193"/>
      <c r="P163" s="193"/>
      <c r="Q163" s="193"/>
      <c r="R163" s="193"/>
      <c r="S163" s="193"/>
      <c r="T163" s="235"/>
      <c r="U163" s="236"/>
    </row>
    <row r="164" spans="1:21" ht="15">
      <c r="A164" s="193" t="str">
        <f ca="1">IF('$Data1'!E166="","","People,")</f>
        <v>People,</v>
      </c>
      <c r="B164" s="225" t="str">
        <f ca="1">IF(A164="","",'$Data1'!E166&amp;" Occs,")</f>
        <v>1 Occs,</v>
      </c>
      <c r="C164" s="193" t="str">
        <f ca="1">IF(A164="","",'CSV-ZnSiz'!B164)</f>
        <v>1,</v>
      </c>
      <c r="D164" s="193" t="str">
        <f t="shared" ca="1" si="6"/>
        <v>ON ALWAYS,</v>
      </c>
      <c r="E164" s="225" t="str">
        <f ca="1">IF(A164="","",IF('$Data1'!AM166="m2/occ","Area/Person",IF('$Data1'!AM166="Occ/m2","People/Area",IF('$Data1'!AM166="Occs","People","")))&amp;",")</f>
        <v>,</v>
      </c>
      <c r="F164" s="193" t="str">
        <f ca="1">IF(A164="","",IF('$Data1'!AM166="Occs",'$Data1'!AL166,"")&amp;",")</f>
        <v>,</v>
      </c>
      <c r="G164" s="225" t="str">
        <f ca="1">IF(A164="","",IF('$Data1'!AM166="Occs/m2",'$Data1'!AL166,"")&amp;",")</f>
        <v>,</v>
      </c>
      <c r="H164" s="193" t="str">
        <f ca="1">IF(A164="","",IF('$Data1'!AM166="m2/occ",'$Data1'!AL166,"")&amp;",")</f>
        <v>,</v>
      </c>
      <c r="I164" s="225" t="str">
        <f t="shared" ca="1" si="7"/>
        <v>0,</v>
      </c>
      <c r="J164" s="193" t="str">
        <f ca="1">IF(A164="","",'$Data1'!AO166&amp;",")</f>
        <v>,</v>
      </c>
      <c r="K164" s="225" t="str">
        <f ca="1">IF(A164="","",'$Data1'!E166&amp;" ActvSch;")</f>
        <v>1 ActvSch;</v>
      </c>
      <c r="L164" s="193"/>
      <c r="M164" s="193"/>
      <c r="N164" s="193"/>
      <c r="O164" s="193"/>
      <c r="P164" s="193"/>
      <c r="Q164" s="193"/>
      <c r="R164" s="193"/>
      <c r="S164" s="193"/>
      <c r="T164" s="235"/>
      <c r="U164" s="236"/>
    </row>
    <row r="165" spans="1:21" ht="15">
      <c r="A165" s="193" t="str">
        <f ca="1">IF('$Data1'!E167="","","People,")</f>
        <v>People,</v>
      </c>
      <c r="B165" s="225" t="str">
        <f ca="1">IF(A165="","",'$Data1'!E167&amp;" Occs,")</f>
        <v>1 Occs,</v>
      </c>
      <c r="C165" s="193" t="str">
        <f ca="1">IF(A165="","",'CSV-ZnSiz'!B165)</f>
        <v>1,</v>
      </c>
      <c r="D165" s="193" t="str">
        <f t="shared" ca="1" si="6"/>
        <v>ON ALWAYS,</v>
      </c>
      <c r="E165" s="225" t="str">
        <f ca="1">IF(A165="","",IF('$Data1'!AM167="m2/occ","Area/Person",IF('$Data1'!AM167="Occ/m2","People/Area",IF('$Data1'!AM167="Occs","People","")))&amp;",")</f>
        <v>,</v>
      </c>
      <c r="F165" s="193" t="str">
        <f ca="1">IF(A165="","",IF('$Data1'!AM167="Occs",'$Data1'!AL167,"")&amp;",")</f>
        <v>,</v>
      </c>
      <c r="G165" s="225" t="str">
        <f ca="1">IF(A165="","",IF('$Data1'!AM167="Occs/m2",'$Data1'!AL167,"")&amp;",")</f>
        <v>,</v>
      </c>
      <c r="H165" s="193" t="str">
        <f ca="1">IF(A165="","",IF('$Data1'!AM167="m2/occ",'$Data1'!AL167,"")&amp;",")</f>
        <v>,</v>
      </c>
      <c r="I165" s="225" t="str">
        <f t="shared" ca="1" si="7"/>
        <v>0,</v>
      </c>
      <c r="J165" s="193" t="str">
        <f ca="1">IF(A165="","",'$Data1'!AO167&amp;",")</f>
        <v>,</v>
      </c>
      <c r="K165" s="225" t="str">
        <f ca="1">IF(A165="","",'$Data1'!E167&amp;" ActvSch;")</f>
        <v>1 ActvSch;</v>
      </c>
      <c r="L165" s="193"/>
      <c r="M165" s="193"/>
      <c r="N165" s="193"/>
      <c r="O165" s="193"/>
      <c r="P165" s="193"/>
      <c r="Q165" s="193"/>
      <c r="R165" s="193"/>
      <c r="S165" s="193"/>
      <c r="T165" s="235"/>
      <c r="U165" s="236"/>
    </row>
    <row r="166" spans="1:21" ht="15">
      <c r="A166" s="193" t="str">
        <f ca="1">IF('$Data1'!E168="","","People,")</f>
        <v>People,</v>
      </c>
      <c r="B166" s="225" t="str">
        <f ca="1">IF(A166="","",'$Data1'!E168&amp;" Occs,")</f>
        <v>1 Occs,</v>
      </c>
      <c r="C166" s="193" t="str">
        <f ca="1">IF(A166="","",'CSV-ZnSiz'!B166)</f>
        <v>1,</v>
      </c>
      <c r="D166" s="193" t="str">
        <f t="shared" ca="1" si="6"/>
        <v>ON ALWAYS,</v>
      </c>
      <c r="E166" s="225" t="str">
        <f ca="1">IF(A166="","",IF('$Data1'!AM168="m2/occ","Area/Person",IF('$Data1'!AM168="Occ/m2","People/Area",IF('$Data1'!AM168="Occs","People","")))&amp;",")</f>
        <v>,</v>
      </c>
      <c r="F166" s="193" t="str">
        <f ca="1">IF(A166="","",IF('$Data1'!AM168="Occs",'$Data1'!AL168,"")&amp;",")</f>
        <v>,</v>
      </c>
      <c r="G166" s="225" t="str">
        <f ca="1">IF(A166="","",IF('$Data1'!AM168="Occs/m2",'$Data1'!AL168,"")&amp;",")</f>
        <v>,</v>
      </c>
      <c r="H166" s="193" t="str">
        <f ca="1">IF(A166="","",IF('$Data1'!AM168="m2/occ",'$Data1'!AL168,"")&amp;",")</f>
        <v>,</v>
      </c>
      <c r="I166" s="225" t="str">
        <f t="shared" ca="1" si="7"/>
        <v>0,</v>
      </c>
      <c r="J166" s="193" t="str">
        <f ca="1">IF(A166="","",'$Data1'!AO168&amp;",")</f>
        <v>,</v>
      </c>
      <c r="K166" s="225" t="str">
        <f ca="1">IF(A166="","",'$Data1'!E168&amp;" ActvSch;")</f>
        <v>1 ActvSch;</v>
      </c>
      <c r="L166" s="193"/>
      <c r="M166" s="193"/>
      <c r="N166" s="193"/>
      <c r="O166" s="193"/>
      <c r="P166" s="193"/>
      <c r="Q166" s="193"/>
      <c r="R166" s="193"/>
      <c r="S166" s="193"/>
      <c r="T166" s="235"/>
      <c r="U166" s="236"/>
    </row>
    <row r="167" spans="1:21" ht="15">
      <c r="A167" s="193" t="str">
        <f ca="1">IF('$Data1'!E169="","","People,")</f>
        <v>People,</v>
      </c>
      <c r="B167" s="225" t="str">
        <f ca="1">IF(A167="","",'$Data1'!E169&amp;" Occs,")</f>
        <v>1 Occs,</v>
      </c>
      <c r="C167" s="193" t="str">
        <f ca="1">IF(A167="","",'CSV-ZnSiz'!B167)</f>
        <v>1,</v>
      </c>
      <c r="D167" s="193" t="str">
        <f t="shared" ca="1" si="6"/>
        <v>ON ALWAYS,</v>
      </c>
      <c r="E167" s="225" t="str">
        <f ca="1">IF(A167="","",IF('$Data1'!AM169="m2/occ","Area/Person",IF('$Data1'!AM169="Occ/m2","People/Area",IF('$Data1'!AM169="Occs","People","")))&amp;",")</f>
        <v>,</v>
      </c>
      <c r="F167" s="193" t="str">
        <f ca="1">IF(A167="","",IF('$Data1'!AM169="Occs",'$Data1'!AL169,"")&amp;",")</f>
        <v>,</v>
      </c>
      <c r="G167" s="225" t="str">
        <f ca="1">IF(A167="","",IF('$Data1'!AM169="Occs/m2",'$Data1'!AL169,"")&amp;",")</f>
        <v>,</v>
      </c>
      <c r="H167" s="193" t="str">
        <f ca="1">IF(A167="","",IF('$Data1'!AM169="m2/occ",'$Data1'!AL169,"")&amp;",")</f>
        <v>,</v>
      </c>
      <c r="I167" s="225" t="str">
        <f t="shared" ca="1" si="7"/>
        <v>0,</v>
      </c>
      <c r="J167" s="193" t="str">
        <f ca="1">IF(A167="","",'$Data1'!AO169&amp;",")</f>
        <v>,</v>
      </c>
      <c r="K167" s="225" t="str">
        <f ca="1">IF(A167="","",'$Data1'!E169&amp;" ActvSch;")</f>
        <v>1 ActvSch;</v>
      </c>
      <c r="L167" s="193"/>
      <c r="M167" s="193"/>
      <c r="N167" s="193"/>
      <c r="O167" s="193"/>
      <c r="P167" s="193"/>
      <c r="Q167" s="193"/>
      <c r="R167" s="193"/>
      <c r="S167" s="193"/>
      <c r="T167" s="235"/>
      <c r="U167" s="236"/>
    </row>
    <row r="168" spans="1:21" ht="15">
      <c r="A168" s="193" t="str">
        <f ca="1">IF('$Data1'!E170="","","People,")</f>
        <v>People,</v>
      </c>
      <c r="B168" s="225" t="str">
        <f ca="1">IF(A168="","",'$Data1'!E170&amp;" Occs,")</f>
        <v>1 Occs,</v>
      </c>
      <c r="C168" s="193" t="str">
        <f ca="1">IF(A168="","",'CSV-ZnSiz'!B168)</f>
        <v>1,</v>
      </c>
      <c r="D168" s="193" t="str">
        <f t="shared" ca="1" si="6"/>
        <v>ON ALWAYS,</v>
      </c>
      <c r="E168" s="225" t="str">
        <f ca="1">IF(A168="","",IF('$Data1'!AM170="m2/occ","Area/Person",IF('$Data1'!AM170="Occ/m2","People/Area",IF('$Data1'!AM170="Occs","People","")))&amp;",")</f>
        <v>,</v>
      </c>
      <c r="F168" s="193" t="str">
        <f ca="1">IF(A168="","",IF('$Data1'!AM170="Occs",'$Data1'!AL170,"")&amp;",")</f>
        <v>,</v>
      </c>
      <c r="G168" s="225" t="str">
        <f ca="1">IF(A168="","",IF('$Data1'!AM170="Occs/m2",'$Data1'!AL170,"")&amp;",")</f>
        <v>,</v>
      </c>
      <c r="H168" s="193" t="str">
        <f ca="1">IF(A168="","",IF('$Data1'!AM170="m2/occ",'$Data1'!AL170,"")&amp;",")</f>
        <v>,</v>
      </c>
      <c r="I168" s="225" t="str">
        <f t="shared" ca="1" si="7"/>
        <v>0,</v>
      </c>
      <c r="J168" s="193" t="str">
        <f ca="1">IF(A168="","",'$Data1'!AO170&amp;",")</f>
        <v>,</v>
      </c>
      <c r="K168" s="225" t="str">
        <f ca="1">IF(A168="","",'$Data1'!E170&amp;" ActvSch;")</f>
        <v>1 ActvSch;</v>
      </c>
      <c r="L168" s="193"/>
      <c r="M168" s="193"/>
      <c r="N168" s="193"/>
      <c r="O168" s="193"/>
      <c r="P168" s="193"/>
      <c r="Q168" s="193"/>
      <c r="R168" s="193"/>
      <c r="S168" s="193"/>
      <c r="T168" s="235"/>
      <c r="U168" s="236"/>
    </row>
    <row r="169" spans="1:21" ht="15">
      <c r="A169" s="193" t="str">
        <f ca="1">IF('$Data1'!E171="","","People,")</f>
        <v>People,</v>
      </c>
      <c r="B169" s="225" t="str">
        <f ca="1">IF(A169="","",'$Data1'!E171&amp;" Occs,")</f>
        <v>1 Occs,</v>
      </c>
      <c r="C169" s="193" t="str">
        <f ca="1">IF(A169="","",'CSV-ZnSiz'!B169)</f>
        <v>1,</v>
      </c>
      <c r="D169" s="193" t="str">
        <f t="shared" ca="1" si="6"/>
        <v>ON ALWAYS,</v>
      </c>
      <c r="E169" s="225" t="str">
        <f ca="1">IF(A169="","",IF('$Data1'!AM171="m2/occ","Area/Person",IF('$Data1'!AM171="Occ/m2","People/Area",IF('$Data1'!AM171="Occs","People","")))&amp;",")</f>
        <v>,</v>
      </c>
      <c r="F169" s="193" t="str">
        <f ca="1">IF(A169="","",IF('$Data1'!AM171="Occs",'$Data1'!AL171,"")&amp;",")</f>
        <v>,</v>
      </c>
      <c r="G169" s="225" t="str">
        <f ca="1">IF(A169="","",IF('$Data1'!AM171="Occs/m2",'$Data1'!AL171,"")&amp;",")</f>
        <v>,</v>
      </c>
      <c r="H169" s="193" t="str">
        <f ca="1">IF(A169="","",IF('$Data1'!AM171="m2/occ",'$Data1'!AL171,"")&amp;",")</f>
        <v>,</v>
      </c>
      <c r="I169" s="225" t="str">
        <f t="shared" ca="1" si="7"/>
        <v>0,</v>
      </c>
      <c r="J169" s="193" t="str">
        <f ca="1">IF(A169="","",'$Data1'!AO171&amp;",")</f>
        <v>,</v>
      </c>
      <c r="K169" s="225" t="str">
        <f ca="1">IF(A169="","",'$Data1'!E171&amp;" ActvSch;")</f>
        <v>1 ActvSch;</v>
      </c>
      <c r="L169" s="193"/>
      <c r="M169" s="193"/>
      <c r="N169" s="193"/>
      <c r="O169" s="193"/>
      <c r="P169" s="193"/>
      <c r="Q169" s="193"/>
      <c r="R169" s="193"/>
      <c r="S169" s="193"/>
      <c r="T169" s="235"/>
      <c r="U169" s="236"/>
    </row>
    <row r="170" spans="1:21" ht="15">
      <c r="A170" s="193" t="str">
        <f ca="1">IF('$Data1'!E172="","","People,")</f>
        <v>People,</v>
      </c>
      <c r="B170" s="225" t="str">
        <f ca="1">IF(A170="","",'$Data1'!E172&amp;" Occs,")</f>
        <v>1 Occs,</v>
      </c>
      <c r="C170" s="193" t="str">
        <f ca="1">IF(A170="","",'CSV-ZnSiz'!B170)</f>
        <v>1,</v>
      </c>
      <c r="D170" s="193" t="str">
        <f t="shared" ca="1" si="6"/>
        <v>ON ALWAYS,</v>
      </c>
      <c r="E170" s="225" t="str">
        <f ca="1">IF(A170="","",IF('$Data1'!AM172="m2/occ","Area/Person",IF('$Data1'!AM172="Occ/m2","People/Area",IF('$Data1'!AM172="Occs","People","")))&amp;",")</f>
        <v>,</v>
      </c>
      <c r="F170" s="193" t="str">
        <f ca="1">IF(A170="","",IF('$Data1'!AM172="Occs",'$Data1'!AL172,"")&amp;",")</f>
        <v>,</v>
      </c>
      <c r="G170" s="225" t="str">
        <f ca="1">IF(A170="","",IF('$Data1'!AM172="Occs/m2",'$Data1'!AL172,"")&amp;",")</f>
        <v>,</v>
      </c>
      <c r="H170" s="193" t="str">
        <f ca="1">IF(A170="","",IF('$Data1'!AM172="m2/occ",'$Data1'!AL172,"")&amp;",")</f>
        <v>,</v>
      </c>
      <c r="I170" s="225" t="str">
        <f t="shared" ca="1" si="7"/>
        <v>0,</v>
      </c>
      <c r="J170" s="193" t="str">
        <f ca="1">IF(A170="","",'$Data1'!AO172&amp;",")</f>
        <v>,</v>
      </c>
      <c r="K170" s="225" t="str">
        <f ca="1">IF(A170="","",'$Data1'!E172&amp;" ActvSch;")</f>
        <v>1 ActvSch;</v>
      </c>
      <c r="L170" s="193"/>
      <c r="M170" s="193"/>
      <c r="N170" s="193"/>
      <c r="O170" s="193"/>
      <c r="P170" s="193"/>
      <c r="Q170" s="193"/>
      <c r="R170" s="193"/>
      <c r="S170" s="193"/>
      <c r="T170" s="235"/>
      <c r="U170" s="236"/>
    </row>
    <row r="171" spans="1:21" ht="15">
      <c r="A171" s="193" t="str">
        <f ca="1">IF('$Data1'!E173="","","People,")</f>
        <v>People,</v>
      </c>
      <c r="B171" s="225" t="str">
        <f ca="1">IF(A171="","",'$Data1'!E173&amp;" Occs,")</f>
        <v>1 Occs,</v>
      </c>
      <c r="C171" s="193" t="str">
        <f ca="1">IF(A171="","",'CSV-ZnSiz'!B171)</f>
        <v>1,</v>
      </c>
      <c r="D171" s="193" t="str">
        <f t="shared" ca="1" si="6"/>
        <v>ON ALWAYS,</v>
      </c>
      <c r="E171" s="225" t="str">
        <f ca="1">IF(A171="","",IF('$Data1'!AM173="m2/occ","Area/Person",IF('$Data1'!AM173="Occ/m2","People/Area",IF('$Data1'!AM173="Occs","People","")))&amp;",")</f>
        <v>,</v>
      </c>
      <c r="F171" s="193" t="str">
        <f ca="1">IF(A171="","",IF('$Data1'!AM173="Occs",'$Data1'!AL173,"")&amp;",")</f>
        <v>,</v>
      </c>
      <c r="G171" s="225" t="str">
        <f ca="1">IF(A171="","",IF('$Data1'!AM173="Occs/m2",'$Data1'!AL173,"")&amp;",")</f>
        <v>,</v>
      </c>
      <c r="H171" s="193" t="str">
        <f ca="1">IF(A171="","",IF('$Data1'!AM173="m2/occ",'$Data1'!AL173,"")&amp;",")</f>
        <v>,</v>
      </c>
      <c r="I171" s="225" t="str">
        <f t="shared" ca="1" si="7"/>
        <v>0,</v>
      </c>
      <c r="J171" s="193" t="str">
        <f ca="1">IF(A171="","",'$Data1'!AO173&amp;",")</f>
        <v>,</v>
      </c>
      <c r="K171" s="225" t="str">
        <f ca="1">IF(A171="","",'$Data1'!E173&amp;" ActvSch;")</f>
        <v>1 ActvSch;</v>
      </c>
      <c r="L171" s="193"/>
      <c r="M171" s="193"/>
      <c r="N171" s="193"/>
      <c r="O171" s="193"/>
      <c r="P171" s="193"/>
      <c r="Q171" s="193"/>
      <c r="R171" s="193"/>
      <c r="S171" s="193"/>
      <c r="T171" s="235"/>
      <c r="U171" s="236"/>
    </row>
    <row r="172" spans="1:21" ht="15">
      <c r="A172" s="193" t="str">
        <f ca="1">IF('$Data1'!E174="","","People,")</f>
        <v>People,</v>
      </c>
      <c r="B172" s="225" t="str">
        <f ca="1">IF(A172="","",'$Data1'!E174&amp;" Occs,")</f>
        <v>1 Occs,</v>
      </c>
      <c r="C172" s="193" t="str">
        <f ca="1">IF(A172="","",'CSV-ZnSiz'!B172)</f>
        <v>1,</v>
      </c>
      <c r="D172" s="193" t="str">
        <f t="shared" ca="1" si="6"/>
        <v>ON ALWAYS,</v>
      </c>
      <c r="E172" s="225" t="str">
        <f ca="1">IF(A172="","",IF('$Data1'!AM174="m2/occ","Area/Person",IF('$Data1'!AM174="Occ/m2","People/Area",IF('$Data1'!AM174="Occs","People","")))&amp;",")</f>
        <v>,</v>
      </c>
      <c r="F172" s="193" t="str">
        <f ca="1">IF(A172="","",IF('$Data1'!AM174="Occs",'$Data1'!AL174,"")&amp;",")</f>
        <v>,</v>
      </c>
      <c r="G172" s="225" t="str">
        <f ca="1">IF(A172="","",IF('$Data1'!AM174="Occs/m2",'$Data1'!AL174,"")&amp;",")</f>
        <v>,</v>
      </c>
      <c r="H172" s="193" t="str">
        <f ca="1">IF(A172="","",IF('$Data1'!AM174="m2/occ",'$Data1'!AL174,"")&amp;",")</f>
        <v>,</v>
      </c>
      <c r="I172" s="225" t="str">
        <f t="shared" ca="1" si="7"/>
        <v>0,</v>
      </c>
      <c r="J172" s="193" t="str">
        <f ca="1">IF(A172="","",'$Data1'!AO174&amp;",")</f>
        <v>,</v>
      </c>
      <c r="K172" s="225" t="str">
        <f ca="1">IF(A172="","",'$Data1'!E174&amp;" ActvSch;")</f>
        <v>1 ActvSch;</v>
      </c>
      <c r="L172" s="193"/>
      <c r="M172" s="193"/>
      <c r="N172" s="193"/>
      <c r="O172" s="193"/>
      <c r="P172" s="193"/>
      <c r="Q172" s="193"/>
      <c r="R172" s="193"/>
      <c r="S172" s="193"/>
      <c r="T172" s="235"/>
      <c r="U172" s="236"/>
    </row>
    <row r="173" spans="1:21" ht="15">
      <c r="A173" s="193" t="str">
        <f ca="1">IF('$Data1'!E175="","","People,")</f>
        <v>People,</v>
      </c>
      <c r="B173" s="225" t="str">
        <f ca="1">IF(A173="","",'$Data1'!E175&amp;" Occs,")</f>
        <v>1 Occs,</v>
      </c>
      <c r="C173" s="193" t="str">
        <f ca="1">IF(A173="","",'CSV-ZnSiz'!B173)</f>
        <v>1,</v>
      </c>
      <c r="D173" s="193" t="str">
        <f t="shared" ca="1" si="6"/>
        <v>ON ALWAYS,</v>
      </c>
      <c r="E173" s="225" t="str">
        <f ca="1">IF(A173="","",IF('$Data1'!AM175="m2/occ","Area/Person",IF('$Data1'!AM175="Occ/m2","People/Area",IF('$Data1'!AM175="Occs","People","")))&amp;",")</f>
        <v>,</v>
      </c>
      <c r="F173" s="193" t="str">
        <f ca="1">IF(A173="","",IF('$Data1'!AM175="Occs",'$Data1'!AL175,"")&amp;",")</f>
        <v>,</v>
      </c>
      <c r="G173" s="225" t="str">
        <f ca="1">IF(A173="","",IF('$Data1'!AM175="Occs/m2",'$Data1'!AL175,"")&amp;",")</f>
        <v>,</v>
      </c>
      <c r="H173" s="193" t="str">
        <f ca="1">IF(A173="","",IF('$Data1'!AM175="m2/occ",'$Data1'!AL175,"")&amp;",")</f>
        <v>,</v>
      </c>
      <c r="I173" s="225" t="str">
        <f t="shared" ca="1" si="7"/>
        <v>0,</v>
      </c>
      <c r="J173" s="193" t="str">
        <f ca="1">IF(A173="","",'$Data1'!AO175&amp;",")</f>
        <v>,</v>
      </c>
      <c r="K173" s="225" t="str">
        <f ca="1">IF(A173="","",'$Data1'!E175&amp;" ActvSch;")</f>
        <v>1 ActvSch;</v>
      </c>
      <c r="L173" s="193"/>
      <c r="M173" s="193"/>
      <c r="N173" s="193"/>
      <c r="O173" s="193"/>
      <c r="P173" s="193"/>
      <c r="Q173" s="193"/>
      <c r="R173" s="193"/>
      <c r="S173" s="193"/>
      <c r="T173" s="235"/>
      <c r="U173" s="236"/>
    </row>
    <row r="174" spans="1:21" ht="15">
      <c r="A174" s="193" t="str">
        <f ca="1">IF('$Data1'!E176="","","People,")</f>
        <v>People,</v>
      </c>
      <c r="B174" s="225" t="str">
        <f ca="1">IF(A174="","",'$Data1'!E176&amp;" Occs,")</f>
        <v>1 Occs,</v>
      </c>
      <c r="C174" s="193" t="str">
        <f ca="1">IF(A174="","",'CSV-ZnSiz'!B174)</f>
        <v>1,</v>
      </c>
      <c r="D174" s="193" t="str">
        <f t="shared" ca="1" si="6"/>
        <v>ON ALWAYS,</v>
      </c>
      <c r="E174" s="225" t="str">
        <f ca="1">IF(A174="","",IF('$Data1'!AM176="m2/occ","Area/Person",IF('$Data1'!AM176="Occ/m2","People/Area",IF('$Data1'!AM176="Occs","People","")))&amp;",")</f>
        <v>,</v>
      </c>
      <c r="F174" s="193" t="str">
        <f ca="1">IF(A174="","",IF('$Data1'!AM176="Occs",'$Data1'!AL176,"")&amp;",")</f>
        <v>,</v>
      </c>
      <c r="G174" s="225" t="str">
        <f ca="1">IF(A174="","",IF('$Data1'!AM176="Occs/m2",'$Data1'!AL176,"")&amp;",")</f>
        <v>,</v>
      </c>
      <c r="H174" s="193" t="str">
        <f ca="1">IF(A174="","",IF('$Data1'!AM176="m2/occ",'$Data1'!AL176,"")&amp;",")</f>
        <v>,</v>
      </c>
      <c r="I174" s="225" t="str">
        <f t="shared" ca="1" si="7"/>
        <v>0,</v>
      </c>
      <c r="J174" s="193" t="str">
        <f ca="1">IF(A174="","",'$Data1'!AO176&amp;",")</f>
        <v>,</v>
      </c>
      <c r="K174" s="225" t="str">
        <f ca="1">IF(A174="","",'$Data1'!E176&amp;" ActvSch;")</f>
        <v>1 ActvSch;</v>
      </c>
      <c r="L174" s="193"/>
      <c r="M174" s="193"/>
      <c r="N174" s="193"/>
      <c r="O174" s="193"/>
      <c r="P174" s="193"/>
      <c r="Q174" s="193"/>
      <c r="R174" s="193"/>
      <c r="S174" s="193"/>
      <c r="T174" s="235"/>
      <c r="U174" s="236"/>
    </row>
    <row r="175" spans="1:21" ht="15">
      <c r="A175" s="193" t="str">
        <f ca="1">IF('$Data1'!E177="","","People,")</f>
        <v>People,</v>
      </c>
      <c r="B175" s="225" t="str">
        <f ca="1">IF(A175="","",'$Data1'!E177&amp;" Occs,")</f>
        <v>1 Occs,</v>
      </c>
      <c r="C175" s="193" t="str">
        <f ca="1">IF(A175="","",'CSV-ZnSiz'!B175)</f>
        <v>1,</v>
      </c>
      <c r="D175" s="193" t="str">
        <f t="shared" ca="1" si="6"/>
        <v>ON ALWAYS,</v>
      </c>
      <c r="E175" s="225" t="str">
        <f ca="1">IF(A175="","",IF('$Data1'!AM177="m2/occ","Area/Person",IF('$Data1'!AM177="Occ/m2","People/Area",IF('$Data1'!AM177="Occs","People","")))&amp;",")</f>
        <v>,</v>
      </c>
      <c r="F175" s="193" t="str">
        <f ca="1">IF(A175="","",IF('$Data1'!AM177="Occs",'$Data1'!AL177,"")&amp;",")</f>
        <v>,</v>
      </c>
      <c r="G175" s="225" t="str">
        <f ca="1">IF(A175="","",IF('$Data1'!AM177="Occs/m2",'$Data1'!AL177,"")&amp;",")</f>
        <v>,</v>
      </c>
      <c r="H175" s="193" t="str">
        <f ca="1">IF(A175="","",IF('$Data1'!AM177="m2/occ",'$Data1'!AL177,"")&amp;",")</f>
        <v>,</v>
      </c>
      <c r="I175" s="225" t="str">
        <f t="shared" ca="1" si="7"/>
        <v>0,</v>
      </c>
      <c r="J175" s="193" t="str">
        <f ca="1">IF(A175="","",'$Data1'!AO177&amp;",")</f>
        <v>,</v>
      </c>
      <c r="K175" s="225" t="str">
        <f ca="1">IF(A175="","",'$Data1'!E177&amp;" ActvSch;")</f>
        <v>1 ActvSch;</v>
      </c>
      <c r="L175" s="193"/>
      <c r="M175" s="193"/>
      <c r="N175" s="193"/>
      <c r="O175" s="193"/>
      <c r="P175" s="193"/>
      <c r="Q175" s="193"/>
      <c r="R175" s="193"/>
      <c r="S175" s="193"/>
      <c r="T175" s="235"/>
      <c r="U175" s="236"/>
    </row>
    <row r="176" spans="1:21" ht="15">
      <c r="A176" s="193" t="str">
        <f ca="1">IF('$Data1'!E178="","","People,")</f>
        <v>People,</v>
      </c>
      <c r="B176" s="225" t="str">
        <f ca="1">IF(A176="","",'$Data1'!E178&amp;" Occs,")</f>
        <v>1 Occs,</v>
      </c>
      <c r="C176" s="193" t="str">
        <f ca="1">IF(A176="","",'CSV-ZnSiz'!B176)</f>
        <v>1,</v>
      </c>
      <c r="D176" s="193" t="str">
        <f t="shared" ca="1" si="6"/>
        <v>ON ALWAYS,</v>
      </c>
      <c r="E176" s="225" t="str">
        <f ca="1">IF(A176="","",IF('$Data1'!AM178="m2/occ","Area/Person",IF('$Data1'!AM178="Occ/m2","People/Area",IF('$Data1'!AM178="Occs","People","")))&amp;",")</f>
        <v>,</v>
      </c>
      <c r="F176" s="193" t="str">
        <f ca="1">IF(A176="","",IF('$Data1'!AM178="Occs",'$Data1'!AL178,"")&amp;",")</f>
        <v>,</v>
      </c>
      <c r="G176" s="225" t="str">
        <f ca="1">IF(A176="","",IF('$Data1'!AM178="Occs/m2",'$Data1'!AL178,"")&amp;",")</f>
        <v>,</v>
      </c>
      <c r="H176" s="193" t="str">
        <f ca="1">IF(A176="","",IF('$Data1'!AM178="m2/occ",'$Data1'!AL178,"")&amp;",")</f>
        <v>,</v>
      </c>
      <c r="I176" s="225" t="str">
        <f t="shared" ca="1" si="7"/>
        <v>0,</v>
      </c>
      <c r="J176" s="193" t="str">
        <f ca="1">IF(A176="","",'$Data1'!AO178&amp;",")</f>
        <v>,</v>
      </c>
      <c r="K176" s="225" t="str">
        <f ca="1">IF(A176="","",'$Data1'!E178&amp;" ActvSch;")</f>
        <v>1 ActvSch;</v>
      </c>
      <c r="L176" s="193"/>
      <c r="M176" s="193"/>
      <c r="N176" s="193"/>
      <c r="O176" s="193"/>
      <c r="P176" s="193"/>
      <c r="Q176" s="193"/>
      <c r="R176" s="193"/>
      <c r="S176" s="193"/>
      <c r="T176" s="235"/>
      <c r="U176" s="236"/>
    </row>
    <row r="177" spans="1:21" ht="15">
      <c r="A177" s="193" t="str">
        <f ca="1">IF('$Data1'!E179="","","People,")</f>
        <v>People,</v>
      </c>
      <c r="B177" s="225" t="str">
        <f ca="1">IF(A177="","",'$Data1'!E179&amp;" Occs,")</f>
        <v>1 Occs,</v>
      </c>
      <c r="C177" s="193" t="str">
        <f ca="1">IF(A177="","",'CSV-ZnSiz'!B177)</f>
        <v>1,</v>
      </c>
      <c r="D177" s="193" t="str">
        <f t="shared" ca="1" si="6"/>
        <v>ON ALWAYS,</v>
      </c>
      <c r="E177" s="225" t="str">
        <f ca="1">IF(A177="","",IF('$Data1'!AM179="m2/occ","Area/Person",IF('$Data1'!AM179="Occ/m2","People/Area",IF('$Data1'!AM179="Occs","People","")))&amp;",")</f>
        <v>,</v>
      </c>
      <c r="F177" s="193" t="str">
        <f ca="1">IF(A177="","",IF('$Data1'!AM179="Occs",'$Data1'!AL179,"")&amp;",")</f>
        <v>,</v>
      </c>
      <c r="G177" s="225" t="str">
        <f ca="1">IF(A177="","",IF('$Data1'!AM179="Occs/m2",'$Data1'!AL179,"")&amp;",")</f>
        <v>,</v>
      </c>
      <c r="H177" s="193" t="str">
        <f ca="1">IF(A177="","",IF('$Data1'!AM179="m2/occ",'$Data1'!AL179,"")&amp;",")</f>
        <v>,</v>
      </c>
      <c r="I177" s="225" t="str">
        <f t="shared" ca="1" si="7"/>
        <v>0,</v>
      </c>
      <c r="J177" s="193" t="str">
        <f ca="1">IF(A177="","",'$Data1'!AO179&amp;",")</f>
        <v>,</v>
      </c>
      <c r="K177" s="225" t="str">
        <f ca="1">IF(A177="","",'$Data1'!E179&amp;" ActvSch;")</f>
        <v>1 ActvSch;</v>
      </c>
      <c r="L177" s="193"/>
      <c r="M177" s="193"/>
      <c r="N177" s="193"/>
      <c r="O177" s="193"/>
      <c r="P177" s="193"/>
      <c r="Q177" s="193"/>
      <c r="R177" s="193"/>
      <c r="S177" s="193"/>
      <c r="T177" s="235"/>
      <c r="U177" s="236"/>
    </row>
    <row r="178" spans="1:21" ht="15">
      <c r="A178" s="193" t="str">
        <f ca="1">IF('$Data1'!E180="","","People,")</f>
        <v>People,</v>
      </c>
      <c r="B178" s="225" t="str">
        <f ca="1">IF(A178="","",'$Data1'!E180&amp;" Occs,")</f>
        <v>1 Occs,</v>
      </c>
      <c r="C178" s="193" t="str">
        <f ca="1">IF(A178="","",'CSV-ZnSiz'!B178)</f>
        <v>1,</v>
      </c>
      <c r="D178" s="193" t="str">
        <f t="shared" ca="1" si="6"/>
        <v>ON ALWAYS,</v>
      </c>
      <c r="E178" s="225" t="str">
        <f ca="1">IF(A178="","",IF('$Data1'!AM180="m2/occ","Area/Person",IF('$Data1'!AM180="Occ/m2","People/Area",IF('$Data1'!AM180="Occs","People","")))&amp;",")</f>
        <v>,</v>
      </c>
      <c r="F178" s="193" t="str">
        <f ca="1">IF(A178="","",IF('$Data1'!AM180="Occs",'$Data1'!AL180,"")&amp;",")</f>
        <v>,</v>
      </c>
      <c r="G178" s="225" t="str">
        <f ca="1">IF(A178="","",IF('$Data1'!AM180="Occs/m2",'$Data1'!AL180,"")&amp;",")</f>
        <v>,</v>
      </c>
      <c r="H178" s="193" t="str">
        <f ca="1">IF(A178="","",IF('$Data1'!AM180="m2/occ",'$Data1'!AL180,"")&amp;",")</f>
        <v>,</v>
      </c>
      <c r="I178" s="225" t="str">
        <f t="shared" ca="1" si="7"/>
        <v>0,</v>
      </c>
      <c r="J178" s="193" t="str">
        <f ca="1">IF(A178="","",'$Data1'!AO180&amp;",")</f>
        <v>,</v>
      </c>
      <c r="K178" s="225" t="str">
        <f ca="1">IF(A178="","",'$Data1'!E180&amp;" ActvSch;")</f>
        <v>1 ActvSch;</v>
      </c>
      <c r="L178" s="193"/>
      <c r="M178" s="193"/>
      <c r="N178" s="193"/>
      <c r="O178" s="193"/>
      <c r="P178" s="193"/>
      <c r="Q178" s="193"/>
      <c r="R178" s="193"/>
      <c r="S178" s="193"/>
      <c r="T178" s="235"/>
      <c r="U178" s="236"/>
    </row>
    <row r="179" spans="1:21" ht="15">
      <c r="A179" s="193" t="str">
        <f ca="1">IF('$Data1'!E181="","","People,")</f>
        <v>People,</v>
      </c>
      <c r="B179" s="225" t="str">
        <f ca="1">IF(A179="","",'$Data1'!E181&amp;" Occs,")</f>
        <v>1 Occs,</v>
      </c>
      <c r="C179" s="193" t="str">
        <f ca="1">IF(A179="","",'CSV-ZnSiz'!B179)</f>
        <v>1,</v>
      </c>
      <c r="D179" s="193" t="str">
        <f t="shared" ca="1" si="6"/>
        <v>ON ALWAYS,</v>
      </c>
      <c r="E179" s="225" t="str">
        <f ca="1">IF(A179="","",IF('$Data1'!AM181="m2/occ","Area/Person",IF('$Data1'!AM181="Occ/m2","People/Area",IF('$Data1'!AM181="Occs","People","")))&amp;",")</f>
        <v>,</v>
      </c>
      <c r="F179" s="193" t="str">
        <f ca="1">IF(A179="","",IF('$Data1'!AM181="Occs",'$Data1'!AL181,"")&amp;",")</f>
        <v>,</v>
      </c>
      <c r="G179" s="225" t="str">
        <f ca="1">IF(A179="","",IF('$Data1'!AM181="Occs/m2",'$Data1'!AL181,"")&amp;",")</f>
        <v>,</v>
      </c>
      <c r="H179" s="193" t="str">
        <f ca="1">IF(A179="","",IF('$Data1'!AM181="m2/occ",'$Data1'!AL181,"")&amp;",")</f>
        <v>,</v>
      </c>
      <c r="I179" s="225" t="str">
        <f t="shared" ca="1" si="7"/>
        <v>0,</v>
      </c>
      <c r="J179" s="193" t="str">
        <f ca="1">IF(A179="","",'$Data1'!AO181&amp;",")</f>
        <v>,</v>
      </c>
      <c r="K179" s="225" t="str">
        <f ca="1">IF(A179="","",'$Data1'!E181&amp;" ActvSch;")</f>
        <v>1 ActvSch;</v>
      </c>
      <c r="L179" s="193"/>
      <c r="M179" s="193"/>
      <c r="N179" s="193"/>
      <c r="O179" s="193"/>
      <c r="P179" s="193"/>
      <c r="Q179" s="193"/>
      <c r="R179" s="193"/>
      <c r="S179" s="193"/>
      <c r="T179" s="235"/>
      <c r="U179" s="236"/>
    </row>
    <row r="180" spans="1:21" ht="15">
      <c r="A180" s="193" t="str">
        <f ca="1">IF('$Data1'!E182="","","People,")</f>
        <v>People,</v>
      </c>
      <c r="B180" s="225" t="str">
        <f ca="1">IF(A180="","",'$Data1'!E182&amp;" Occs,")</f>
        <v>1 Occs,</v>
      </c>
      <c r="C180" s="193" t="str">
        <f ca="1">IF(A180="","",'CSV-ZnSiz'!B180)</f>
        <v>1,</v>
      </c>
      <c r="D180" s="193" t="str">
        <f t="shared" ca="1" si="6"/>
        <v>ON ALWAYS,</v>
      </c>
      <c r="E180" s="225" t="str">
        <f ca="1">IF(A180="","",IF('$Data1'!AM182="m2/occ","Area/Person",IF('$Data1'!AM182="Occ/m2","People/Area",IF('$Data1'!AM182="Occs","People","")))&amp;",")</f>
        <v>,</v>
      </c>
      <c r="F180" s="193" t="str">
        <f ca="1">IF(A180="","",IF('$Data1'!AM182="Occs",'$Data1'!AL182,"")&amp;",")</f>
        <v>,</v>
      </c>
      <c r="G180" s="225" t="str">
        <f ca="1">IF(A180="","",IF('$Data1'!AM182="Occs/m2",'$Data1'!AL182,"")&amp;",")</f>
        <v>,</v>
      </c>
      <c r="H180" s="193" t="str">
        <f ca="1">IF(A180="","",IF('$Data1'!AM182="m2/occ",'$Data1'!AL182,"")&amp;",")</f>
        <v>,</v>
      </c>
      <c r="I180" s="225" t="str">
        <f t="shared" ca="1" si="7"/>
        <v>0,</v>
      </c>
      <c r="J180" s="193" t="str">
        <f ca="1">IF(A180="","",'$Data1'!AO182&amp;",")</f>
        <v>,</v>
      </c>
      <c r="K180" s="225" t="str">
        <f ca="1">IF(A180="","",'$Data1'!E182&amp;" ActvSch;")</f>
        <v>1 ActvSch;</v>
      </c>
      <c r="L180" s="193"/>
      <c r="M180" s="193"/>
      <c r="N180" s="193"/>
      <c r="O180" s="193"/>
      <c r="P180" s="193"/>
      <c r="Q180" s="193"/>
      <c r="R180" s="193"/>
      <c r="S180" s="193"/>
      <c r="T180" s="235"/>
      <c r="U180" s="236"/>
    </row>
    <row r="181" spans="1:21" ht="15">
      <c r="A181" s="193" t="str">
        <f ca="1">IF('$Data1'!E183="","","People,")</f>
        <v>People,</v>
      </c>
      <c r="B181" s="225" t="str">
        <f ca="1">IF(A181="","",'$Data1'!E183&amp;" Occs,")</f>
        <v>1 Occs,</v>
      </c>
      <c r="C181" s="193" t="str">
        <f ca="1">IF(A181="","",'CSV-ZnSiz'!B181)</f>
        <v>1,</v>
      </c>
      <c r="D181" s="193" t="str">
        <f t="shared" ca="1" si="6"/>
        <v>ON ALWAYS,</v>
      </c>
      <c r="E181" s="225" t="str">
        <f ca="1">IF(A181="","",IF('$Data1'!AM183="m2/occ","Area/Person",IF('$Data1'!AM183="Occ/m2","People/Area",IF('$Data1'!AM183="Occs","People","")))&amp;",")</f>
        <v>,</v>
      </c>
      <c r="F181" s="193" t="str">
        <f ca="1">IF(A181="","",IF('$Data1'!AM183="Occs",'$Data1'!AL183,"")&amp;",")</f>
        <v>,</v>
      </c>
      <c r="G181" s="225" t="str">
        <f ca="1">IF(A181="","",IF('$Data1'!AM183="Occs/m2",'$Data1'!AL183,"")&amp;",")</f>
        <v>,</v>
      </c>
      <c r="H181" s="193" t="str">
        <f ca="1">IF(A181="","",IF('$Data1'!AM183="m2/occ",'$Data1'!AL183,"")&amp;",")</f>
        <v>,</v>
      </c>
      <c r="I181" s="225" t="str">
        <f t="shared" ca="1" si="7"/>
        <v>0,</v>
      </c>
      <c r="J181" s="193" t="str">
        <f ca="1">IF(A181="","",'$Data1'!AO183&amp;",")</f>
        <v>,</v>
      </c>
      <c r="K181" s="225" t="str">
        <f ca="1">IF(A181="","",'$Data1'!E183&amp;" ActvSch;")</f>
        <v>1 ActvSch;</v>
      </c>
      <c r="L181" s="193"/>
      <c r="M181" s="193"/>
      <c r="N181" s="193"/>
      <c r="O181" s="193"/>
      <c r="P181" s="193"/>
      <c r="Q181" s="193"/>
      <c r="R181" s="193"/>
      <c r="S181" s="193"/>
      <c r="T181" s="235"/>
      <c r="U181" s="236"/>
    </row>
    <row r="182" spans="1:21" ht="15">
      <c r="A182" s="193" t="str">
        <f ca="1">IF('$Data1'!E184="","","People,")</f>
        <v>People,</v>
      </c>
      <c r="B182" s="225" t="str">
        <f ca="1">IF(A182="","",'$Data1'!E184&amp;" Occs,")</f>
        <v>1 Occs,</v>
      </c>
      <c r="C182" s="193" t="str">
        <f ca="1">IF(A182="","",'CSV-ZnSiz'!B182)</f>
        <v>1,</v>
      </c>
      <c r="D182" s="193" t="str">
        <f t="shared" ca="1" si="6"/>
        <v>ON ALWAYS,</v>
      </c>
      <c r="E182" s="225" t="str">
        <f ca="1">IF(A182="","",IF('$Data1'!AM184="m2/occ","Area/Person",IF('$Data1'!AM184="Occ/m2","People/Area",IF('$Data1'!AM184="Occs","People","")))&amp;",")</f>
        <v>,</v>
      </c>
      <c r="F182" s="193" t="str">
        <f ca="1">IF(A182="","",IF('$Data1'!AM184="Occs",'$Data1'!AL184,"")&amp;",")</f>
        <v>,</v>
      </c>
      <c r="G182" s="225" t="str">
        <f ca="1">IF(A182="","",IF('$Data1'!AM184="Occs/m2",'$Data1'!AL184,"")&amp;",")</f>
        <v>,</v>
      </c>
      <c r="H182" s="193" t="str">
        <f ca="1">IF(A182="","",IF('$Data1'!AM184="m2/occ",'$Data1'!AL184,"")&amp;",")</f>
        <v>,</v>
      </c>
      <c r="I182" s="225" t="str">
        <f t="shared" ca="1" si="7"/>
        <v>0,</v>
      </c>
      <c r="J182" s="193" t="str">
        <f ca="1">IF(A182="","",'$Data1'!AO184&amp;",")</f>
        <v>,</v>
      </c>
      <c r="K182" s="225" t="str">
        <f ca="1">IF(A182="","",'$Data1'!E184&amp;" ActvSch;")</f>
        <v>1 ActvSch;</v>
      </c>
      <c r="L182" s="193"/>
      <c r="M182" s="193"/>
      <c r="N182" s="193"/>
      <c r="O182" s="193"/>
      <c r="P182" s="193"/>
      <c r="Q182" s="193"/>
      <c r="R182" s="193"/>
      <c r="S182" s="193"/>
      <c r="T182" s="235"/>
      <c r="U182" s="236"/>
    </row>
    <row r="183" spans="1:21" ht="15">
      <c r="A183" s="193" t="str">
        <f ca="1">IF('$Data1'!E185="","","People,")</f>
        <v>People,</v>
      </c>
      <c r="B183" s="225" t="str">
        <f ca="1">IF(A183="","",'$Data1'!E185&amp;" Occs,")</f>
        <v>1 Occs,</v>
      </c>
      <c r="C183" s="193" t="str">
        <f ca="1">IF(A183="","",'CSV-ZnSiz'!B183)</f>
        <v>1,</v>
      </c>
      <c r="D183" s="193" t="str">
        <f t="shared" ca="1" si="6"/>
        <v>ON ALWAYS,</v>
      </c>
      <c r="E183" s="225" t="str">
        <f ca="1">IF(A183="","",IF('$Data1'!AM185="m2/occ","Area/Person",IF('$Data1'!AM185="Occ/m2","People/Area",IF('$Data1'!AM185="Occs","People","")))&amp;",")</f>
        <v>,</v>
      </c>
      <c r="F183" s="193" t="str">
        <f ca="1">IF(A183="","",IF('$Data1'!AM185="Occs",'$Data1'!AL185,"")&amp;",")</f>
        <v>,</v>
      </c>
      <c r="G183" s="225" t="str">
        <f ca="1">IF(A183="","",IF('$Data1'!AM185="Occs/m2",'$Data1'!AL185,"")&amp;",")</f>
        <v>,</v>
      </c>
      <c r="H183" s="193" t="str">
        <f ca="1">IF(A183="","",IF('$Data1'!AM185="m2/occ",'$Data1'!AL185,"")&amp;",")</f>
        <v>,</v>
      </c>
      <c r="I183" s="225" t="str">
        <f t="shared" ca="1" si="7"/>
        <v>0,</v>
      </c>
      <c r="J183" s="193" t="str">
        <f ca="1">IF(A183="","",'$Data1'!AO185&amp;",")</f>
        <v>,</v>
      </c>
      <c r="K183" s="225" t="str">
        <f ca="1">IF(A183="","",'$Data1'!E185&amp;" ActvSch;")</f>
        <v>1 ActvSch;</v>
      </c>
      <c r="L183" s="193"/>
      <c r="M183" s="193"/>
      <c r="N183" s="193"/>
      <c r="O183" s="193"/>
      <c r="P183" s="193"/>
      <c r="Q183" s="193"/>
      <c r="R183" s="193"/>
      <c r="S183" s="193"/>
      <c r="T183" s="235"/>
      <c r="U183" s="236"/>
    </row>
    <row r="184" spans="1:21" ht="15">
      <c r="A184" s="193" t="str">
        <f ca="1">IF('$Data1'!E186="","","People,")</f>
        <v>People,</v>
      </c>
      <c r="B184" s="225" t="str">
        <f ca="1">IF(A184="","",'$Data1'!E186&amp;" Occs,")</f>
        <v>1 Occs,</v>
      </c>
      <c r="C184" s="193" t="str">
        <f ca="1">IF(A184="","",'CSV-ZnSiz'!B184)</f>
        <v>1,</v>
      </c>
      <c r="D184" s="193" t="str">
        <f t="shared" ca="1" si="6"/>
        <v>ON ALWAYS,</v>
      </c>
      <c r="E184" s="225" t="str">
        <f ca="1">IF(A184="","",IF('$Data1'!AM186="m2/occ","Area/Person",IF('$Data1'!AM186="Occ/m2","People/Area",IF('$Data1'!AM186="Occs","People","")))&amp;",")</f>
        <v>,</v>
      </c>
      <c r="F184" s="193" t="str">
        <f ca="1">IF(A184="","",IF('$Data1'!AM186="Occs",'$Data1'!AL186,"")&amp;",")</f>
        <v>,</v>
      </c>
      <c r="G184" s="225" t="str">
        <f ca="1">IF(A184="","",IF('$Data1'!AM186="Occs/m2",'$Data1'!AL186,"")&amp;",")</f>
        <v>,</v>
      </c>
      <c r="H184" s="193" t="str">
        <f ca="1">IF(A184="","",IF('$Data1'!AM186="m2/occ",'$Data1'!AL186,"")&amp;",")</f>
        <v>,</v>
      </c>
      <c r="I184" s="225" t="str">
        <f t="shared" ca="1" si="7"/>
        <v>0,</v>
      </c>
      <c r="J184" s="193" t="str">
        <f ca="1">IF(A184="","",'$Data1'!AO186&amp;",")</f>
        <v>,</v>
      </c>
      <c r="K184" s="225" t="str">
        <f ca="1">IF(A184="","",'$Data1'!E186&amp;" ActvSch;")</f>
        <v>1 ActvSch;</v>
      </c>
      <c r="L184" s="193"/>
      <c r="M184" s="193"/>
      <c r="N184" s="193"/>
      <c r="O184" s="193"/>
      <c r="P184" s="193"/>
      <c r="Q184" s="193"/>
      <c r="R184" s="193"/>
      <c r="S184" s="193"/>
      <c r="T184" s="235"/>
      <c r="U184" s="236"/>
    </row>
    <row r="185" spans="1:21" ht="15">
      <c r="A185" s="193" t="str">
        <f ca="1">IF('$Data1'!E187="","","People,")</f>
        <v>People,</v>
      </c>
      <c r="B185" s="225" t="str">
        <f ca="1">IF(A185="","",'$Data1'!E187&amp;" Occs,")</f>
        <v>1 Occs,</v>
      </c>
      <c r="C185" s="193" t="str">
        <f ca="1">IF(A185="","",'CSV-ZnSiz'!B185)</f>
        <v>1,</v>
      </c>
      <c r="D185" s="193" t="str">
        <f t="shared" ca="1" si="6"/>
        <v>ON ALWAYS,</v>
      </c>
      <c r="E185" s="225" t="str">
        <f ca="1">IF(A185="","",IF('$Data1'!AM187="m2/occ","Area/Person",IF('$Data1'!AM187="Occ/m2","People/Area",IF('$Data1'!AM187="Occs","People","")))&amp;",")</f>
        <v>,</v>
      </c>
      <c r="F185" s="193" t="str">
        <f ca="1">IF(A185="","",IF('$Data1'!AM187="Occs",'$Data1'!AL187,"")&amp;",")</f>
        <v>,</v>
      </c>
      <c r="G185" s="225" t="str">
        <f ca="1">IF(A185="","",IF('$Data1'!AM187="Occs/m2",'$Data1'!AL187,"")&amp;",")</f>
        <v>,</v>
      </c>
      <c r="H185" s="193" t="str">
        <f ca="1">IF(A185="","",IF('$Data1'!AM187="m2/occ",'$Data1'!AL187,"")&amp;",")</f>
        <v>,</v>
      </c>
      <c r="I185" s="225" t="str">
        <f t="shared" ca="1" si="7"/>
        <v>0,</v>
      </c>
      <c r="J185" s="193" t="str">
        <f ca="1">IF(A185="","",'$Data1'!AO187&amp;",")</f>
        <v>,</v>
      </c>
      <c r="K185" s="225" t="str">
        <f ca="1">IF(A185="","",'$Data1'!E187&amp;" ActvSch;")</f>
        <v>1 ActvSch;</v>
      </c>
      <c r="L185" s="193"/>
      <c r="M185" s="193"/>
      <c r="N185" s="193"/>
      <c r="O185" s="193"/>
      <c r="P185" s="193"/>
      <c r="Q185" s="193"/>
      <c r="R185" s="193"/>
      <c r="S185" s="193"/>
      <c r="T185" s="235"/>
      <c r="U185" s="236"/>
    </row>
    <row r="186" spans="1:21" ht="15">
      <c r="A186" s="193" t="str">
        <f ca="1">IF('$Data1'!E188="","","People,")</f>
        <v>People,</v>
      </c>
      <c r="B186" s="225" t="str">
        <f ca="1">IF(A186="","",'$Data1'!E188&amp;" Occs,")</f>
        <v>1 Occs,</v>
      </c>
      <c r="C186" s="193" t="str">
        <f ca="1">IF(A186="","",'CSV-ZnSiz'!B186)</f>
        <v>1,</v>
      </c>
      <c r="D186" s="193" t="str">
        <f t="shared" ca="1" si="6"/>
        <v>ON ALWAYS,</v>
      </c>
      <c r="E186" s="225" t="str">
        <f ca="1">IF(A186="","",IF('$Data1'!AM188="m2/occ","Area/Person",IF('$Data1'!AM188="Occ/m2","People/Area",IF('$Data1'!AM188="Occs","People","")))&amp;",")</f>
        <v>,</v>
      </c>
      <c r="F186" s="193" t="str">
        <f ca="1">IF(A186="","",IF('$Data1'!AM188="Occs",'$Data1'!AL188,"")&amp;",")</f>
        <v>,</v>
      </c>
      <c r="G186" s="225" t="str">
        <f ca="1">IF(A186="","",IF('$Data1'!AM188="Occs/m2",'$Data1'!AL188,"")&amp;",")</f>
        <v>,</v>
      </c>
      <c r="H186" s="193" t="str">
        <f ca="1">IF(A186="","",IF('$Data1'!AM188="m2/occ",'$Data1'!AL188,"")&amp;",")</f>
        <v>,</v>
      </c>
      <c r="I186" s="225" t="str">
        <f t="shared" ca="1" si="7"/>
        <v>0,</v>
      </c>
      <c r="J186" s="193" t="str">
        <f ca="1">IF(A186="","",'$Data1'!AO188&amp;",")</f>
        <v>,</v>
      </c>
      <c r="K186" s="225" t="str">
        <f ca="1">IF(A186="","",'$Data1'!E188&amp;" ActvSch;")</f>
        <v>1 ActvSch;</v>
      </c>
      <c r="L186" s="193"/>
      <c r="M186" s="193"/>
      <c r="N186" s="193"/>
      <c r="O186" s="193"/>
      <c r="P186" s="193"/>
      <c r="Q186" s="193"/>
      <c r="R186" s="193"/>
      <c r="S186" s="193"/>
      <c r="T186" s="235"/>
      <c r="U186" s="236"/>
    </row>
    <row r="187" spans="1:21" ht="15">
      <c r="A187" s="193" t="str">
        <f ca="1">IF('$Data1'!E189="","","People,")</f>
        <v>People,</v>
      </c>
      <c r="B187" s="225" t="str">
        <f ca="1">IF(A187="","",'$Data1'!E189&amp;" Occs,")</f>
        <v>1 Occs,</v>
      </c>
      <c r="C187" s="193" t="str">
        <f ca="1">IF(A187="","",'CSV-ZnSiz'!B187)</f>
        <v>1,</v>
      </c>
      <c r="D187" s="193" t="str">
        <f t="shared" ca="1" si="6"/>
        <v>ON ALWAYS,</v>
      </c>
      <c r="E187" s="225" t="str">
        <f ca="1">IF(A187="","",IF('$Data1'!AM189="m2/occ","Area/Person",IF('$Data1'!AM189="Occ/m2","People/Area",IF('$Data1'!AM189="Occs","People","")))&amp;",")</f>
        <v>,</v>
      </c>
      <c r="F187" s="193" t="str">
        <f ca="1">IF(A187="","",IF('$Data1'!AM189="Occs",'$Data1'!AL189,"")&amp;",")</f>
        <v>,</v>
      </c>
      <c r="G187" s="225" t="str">
        <f ca="1">IF(A187="","",IF('$Data1'!AM189="Occs/m2",'$Data1'!AL189,"")&amp;",")</f>
        <v>,</v>
      </c>
      <c r="H187" s="193" t="str">
        <f ca="1">IF(A187="","",IF('$Data1'!AM189="m2/occ",'$Data1'!AL189,"")&amp;",")</f>
        <v>,</v>
      </c>
      <c r="I187" s="225" t="str">
        <f t="shared" ca="1" si="7"/>
        <v>0,</v>
      </c>
      <c r="J187" s="193" t="str">
        <f ca="1">IF(A187="","",'$Data1'!AO189&amp;",")</f>
        <v>,</v>
      </c>
      <c r="K187" s="225" t="str">
        <f ca="1">IF(A187="","",'$Data1'!E189&amp;" ActvSch;")</f>
        <v>1 ActvSch;</v>
      </c>
      <c r="L187" s="193"/>
      <c r="M187" s="193"/>
      <c r="N187" s="193"/>
      <c r="O187" s="193"/>
      <c r="P187" s="193"/>
      <c r="Q187" s="193"/>
      <c r="R187" s="193"/>
      <c r="S187" s="193"/>
      <c r="T187" s="235"/>
      <c r="U187" s="236"/>
    </row>
    <row r="188" spans="1:21" ht="15">
      <c r="A188" s="193" t="str">
        <f ca="1">IF('$Data1'!E190="","","People,")</f>
        <v>People,</v>
      </c>
      <c r="B188" s="225" t="str">
        <f ca="1">IF(A188="","",'$Data1'!E190&amp;" Occs,")</f>
        <v>1 Occs,</v>
      </c>
      <c r="C188" s="193" t="str">
        <f ca="1">IF(A188="","",'CSV-ZnSiz'!B188)</f>
        <v>1,</v>
      </c>
      <c r="D188" s="193" t="str">
        <f t="shared" ca="1" si="6"/>
        <v>ON ALWAYS,</v>
      </c>
      <c r="E188" s="225" t="str">
        <f ca="1">IF(A188="","",IF('$Data1'!AM190="m2/occ","Area/Person",IF('$Data1'!AM190="Occ/m2","People/Area",IF('$Data1'!AM190="Occs","People","")))&amp;",")</f>
        <v>,</v>
      </c>
      <c r="F188" s="193" t="str">
        <f ca="1">IF(A188="","",IF('$Data1'!AM190="Occs",'$Data1'!AL190,"")&amp;",")</f>
        <v>,</v>
      </c>
      <c r="G188" s="225" t="str">
        <f ca="1">IF(A188="","",IF('$Data1'!AM190="Occs/m2",'$Data1'!AL190,"")&amp;",")</f>
        <v>,</v>
      </c>
      <c r="H188" s="193" t="str">
        <f ca="1">IF(A188="","",IF('$Data1'!AM190="m2/occ",'$Data1'!AL190,"")&amp;",")</f>
        <v>,</v>
      </c>
      <c r="I188" s="225" t="str">
        <f t="shared" ca="1" si="7"/>
        <v>0,</v>
      </c>
      <c r="J188" s="193" t="str">
        <f ca="1">IF(A188="","",'$Data1'!AO190&amp;",")</f>
        <v>,</v>
      </c>
      <c r="K188" s="225" t="str">
        <f ca="1">IF(A188="","",'$Data1'!E190&amp;" ActvSch;")</f>
        <v>1 ActvSch;</v>
      </c>
      <c r="L188" s="193"/>
      <c r="M188" s="193"/>
      <c r="N188" s="193"/>
      <c r="O188" s="193"/>
      <c r="P188" s="193"/>
      <c r="Q188" s="193"/>
      <c r="R188" s="193"/>
      <c r="S188" s="193"/>
      <c r="T188" s="235"/>
      <c r="U188" s="236"/>
    </row>
    <row r="189" spans="1:21" ht="15">
      <c r="A189" s="193" t="str">
        <f ca="1">IF('$Data1'!E191="","","People,")</f>
        <v>People,</v>
      </c>
      <c r="B189" s="225" t="str">
        <f ca="1">IF(A189="","",'$Data1'!E191&amp;" Occs,")</f>
        <v>1 Occs,</v>
      </c>
      <c r="C189" s="193" t="str">
        <f ca="1">IF(A189="","",'CSV-ZnSiz'!B189)</f>
        <v>1,</v>
      </c>
      <c r="D189" s="193" t="str">
        <f t="shared" ca="1" si="6"/>
        <v>ON ALWAYS,</v>
      </c>
      <c r="E189" s="225" t="str">
        <f ca="1">IF(A189="","",IF('$Data1'!AM191="m2/occ","Area/Person",IF('$Data1'!AM191="Occ/m2","People/Area",IF('$Data1'!AM191="Occs","People","")))&amp;",")</f>
        <v>,</v>
      </c>
      <c r="F189" s="193" t="str">
        <f ca="1">IF(A189="","",IF('$Data1'!AM191="Occs",'$Data1'!AL191,"")&amp;",")</f>
        <v>,</v>
      </c>
      <c r="G189" s="225" t="str">
        <f ca="1">IF(A189="","",IF('$Data1'!AM191="Occs/m2",'$Data1'!AL191,"")&amp;",")</f>
        <v>,</v>
      </c>
      <c r="H189" s="193" t="str">
        <f ca="1">IF(A189="","",IF('$Data1'!AM191="m2/occ",'$Data1'!AL191,"")&amp;",")</f>
        <v>,</v>
      </c>
      <c r="I189" s="225" t="str">
        <f t="shared" ca="1" si="7"/>
        <v>0,</v>
      </c>
      <c r="J189" s="193" t="str">
        <f ca="1">IF(A189="","",'$Data1'!AO191&amp;",")</f>
        <v>,</v>
      </c>
      <c r="K189" s="225" t="str">
        <f ca="1">IF(A189="","",'$Data1'!E191&amp;" ActvSch;")</f>
        <v>1 ActvSch;</v>
      </c>
      <c r="L189" s="193"/>
      <c r="M189" s="193"/>
      <c r="N189" s="193"/>
      <c r="O189" s="193"/>
      <c r="P189" s="193"/>
      <c r="Q189" s="193"/>
      <c r="R189" s="193"/>
      <c r="S189" s="193"/>
      <c r="T189" s="235"/>
      <c r="U189" s="236"/>
    </row>
    <row r="190" spans="1:21" ht="15">
      <c r="A190" s="193" t="str">
        <f ca="1">IF('$Data1'!E192="","","People,")</f>
        <v>People,</v>
      </c>
      <c r="B190" s="225" t="str">
        <f ca="1">IF(A190="","",'$Data1'!E192&amp;" Occs,")</f>
        <v>1 Occs,</v>
      </c>
      <c r="C190" s="193" t="str">
        <f ca="1">IF(A190="","",'CSV-ZnSiz'!B190)</f>
        <v>1,</v>
      </c>
      <c r="D190" s="193" t="str">
        <f t="shared" ca="1" si="6"/>
        <v>ON ALWAYS,</v>
      </c>
      <c r="E190" s="225" t="str">
        <f ca="1">IF(A190="","",IF('$Data1'!AM192="m2/occ","Area/Person",IF('$Data1'!AM192="Occ/m2","People/Area",IF('$Data1'!AM192="Occs","People","")))&amp;",")</f>
        <v>,</v>
      </c>
      <c r="F190" s="193" t="str">
        <f ca="1">IF(A190="","",IF('$Data1'!AM192="Occs",'$Data1'!AL192,"")&amp;",")</f>
        <v>,</v>
      </c>
      <c r="G190" s="225" t="str">
        <f ca="1">IF(A190="","",IF('$Data1'!AM192="Occs/m2",'$Data1'!AL192,"")&amp;",")</f>
        <v>,</v>
      </c>
      <c r="H190" s="193" t="str">
        <f ca="1">IF(A190="","",IF('$Data1'!AM192="m2/occ",'$Data1'!AL192,"")&amp;",")</f>
        <v>,</v>
      </c>
      <c r="I190" s="225" t="str">
        <f t="shared" ca="1" si="7"/>
        <v>0,</v>
      </c>
      <c r="J190" s="193" t="str">
        <f ca="1">IF(A190="","",'$Data1'!AO192&amp;",")</f>
        <v>,</v>
      </c>
      <c r="K190" s="225" t="str">
        <f ca="1">IF(A190="","",'$Data1'!E192&amp;" ActvSch;")</f>
        <v>1 ActvSch;</v>
      </c>
      <c r="L190" s="193"/>
      <c r="M190" s="193"/>
      <c r="N190" s="193"/>
      <c r="O190" s="193"/>
      <c r="P190" s="193"/>
      <c r="Q190" s="193"/>
      <c r="R190" s="193"/>
      <c r="S190" s="193"/>
      <c r="T190" s="235"/>
      <c r="U190" s="236"/>
    </row>
    <row r="191" spans="1:21" ht="15">
      <c r="A191" s="193" t="str">
        <f ca="1">IF('$Data1'!E193="","","People,")</f>
        <v>People,</v>
      </c>
      <c r="B191" s="225" t="str">
        <f ca="1">IF(A191="","",'$Data1'!E193&amp;" Occs,")</f>
        <v>1 Occs,</v>
      </c>
      <c r="C191" s="193" t="str">
        <f ca="1">IF(A191="","",'CSV-ZnSiz'!B191)</f>
        <v>1,</v>
      </c>
      <c r="D191" s="193" t="str">
        <f t="shared" ca="1" si="6"/>
        <v>ON ALWAYS,</v>
      </c>
      <c r="E191" s="225" t="str">
        <f ca="1">IF(A191="","",IF('$Data1'!AM193="m2/occ","Area/Person",IF('$Data1'!AM193="Occ/m2","People/Area",IF('$Data1'!AM193="Occs","People","")))&amp;",")</f>
        <v>,</v>
      </c>
      <c r="F191" s="193" t="str">
        <f ca="1">IF(A191="","",IF('$Data1'!AM193="Occs",'$Data1'!AL193,"")&amp;",")</f>
        <v>,</v>
      </c>
      <c r="G191" s="225" t="str">
        <f ca="1">IF(A191="","",IF('$Data1'!AM193="Occs/m2",'$Data1'!AL193,"")&amp;",")</f>
        <v>,</v>
      </c>
      <c r="H191" s="193" t="str">
        <f ca="1">IF(A191="","",IF('$Data1'!AM193="m2/occ",'$Data1'!AL193,"")&amp;",")</f>
        <v>,</v>
      </c>
      <c r="I191" s="225" t="str">
        <f t="shared" ca="1" si="7"/>
        <v>0,</v>
      </c>
      <c r="J191" s="193" t="str">
        <f ca="1">IF(A191="","",'$Data1'!AO193&amp;",")</f>
        <v>,</v>
      </c>
      <c r="K191" s="225" t="str">
        <f ca="1">IF(A191="","",'$Data1'!E193&amp;" ActvSch;")</f>
        <v>1 ActvSch;</v>
      </c>
      <c r="L191" s="193"/>
      <c r="M191" s="193"/>
      <c r="N191" s="193"/>
      <c r="O191" s="193"/>
      <c r="P191" s="193"/>
      <c r="Q191" s="193"/>
      <c r="R191" s="193"/>
      <c r="S191" s="193"/>
      <c r="T191" s="235"/>
      <c r="U191" s="236"/>
    </row>
    <row r="192" spans="1:21" ht="15">
      <c r="A192" s="193" t="str">
        <f ca="1">IF('$Data1'!E194="","","People,")</f>
        <v>People,</v>
      </c>
      <c r="B192" s="225" t="str">
        <f ca="1">IF(A192="","",'$Data1'!E194&amp;" Occs,")</f>
        <v>1 Occs,</v>
      </c>
      <c r="C192" s="193" t="str">
        <f ca="1">IF(A192="","",'CSV-ZnSiz'!B192)</f>
        <v>1,</v>
      </c>
      <c r="D192" s="193" t="str">
        <f t="shared" ca="1" si="6"/>
        <v>ON ALWAYS,</v>
      </c>
      <c r="E192" s="225" t="str">
        <f ca="1">IF(A192="","",IF('$Data1'!AM194="m2/occ","Area/Person",IF('$Data1'!AM194="Occ/m2","People/Area",IF('$Data1'!AM194="Occs","People","")))&amp;",")</f>
        <v>,</v>
      </c>
      <c r="F192" s="193" t="str">
        <f ca="1">IF(A192="","",IF('$Data1'!AM194="Occs",'$Data1'!AL194,"")&amp;",")</f>
        <v>,</v>
      </c>
      <c r="G192" s="225" t="str">
        <f ca="1">IF(A192="","",IF('$Data1'!AM194="Occs/m2",'$Data1'!AL194,"")&amp;",")</f>
        <v>,</v>
      </c>
      <c r="H192" s="193" t="str">
        <f ca="1">IF(A192="","",IF('$Data1'!AM194="m2/occ",'$Data1'!AL194,"")&amp;",")</f>
        <v>,</v>
      </c>
      <c r="I192" s="225" t="str">
        <f t="shared" ca="1" si="7"/>
        <v>0,</v>
      </c>
      <c r="J192" s="193" t="str">
        <f ca="1">IF(A192="","",'$Data1'!AO194&amp;",")</f>
        <v>,</v>
      </c>
      <c r="K192" s="225" t="str">
        <f ca="1">IF(A192="","",'$Data1'!E194&amp;" ActvSch;")</f>
        <v>1 ActvSch;</v>
      </c>
      <c r="L192" s="193"/>
      <c r="M192" s="193"/>
      <c r="N192" s="193"/>
      <c r="O192" s="193"/>
      <c r="P192" s="193"/>
      <c r="Q192" s="193"/>
      <c r="R192" s="193"/>
      <c r="S192" s="193"/>
      <c r="T192" s="235"/>
      <c r="U192" s="236"/>
    </row>
    <row r="193" spans="1:21" ht="15">
      <c r="A193" s="193" t="str">
        <f ca="1">IF('$Data1'!E195="","","People,")</f>
        <v>People,</v>
      </c>
      <c r="B193" s="225" t="str">
        <f ca="1">IF(A193="","",'$Data1'!E195&amp;" Occs,")</f>
        <v>1 Occs,</v>
      </c>
      <c r="C193" s="193" t="str">
        <f ca="1">IF(A193="","",'CSV-ZnSiz'!B193)</f>
        <v>1,</v>
      </c>
      <c r="D193" s="193" t="str">
        <f t="shared" ca="1" si="6"/>
        <v>ON ALWAYS,</v>
      </c>
      <c r="E193" s="225" t="str">
        <f ca="1">IF(A193="","",IF('$Data1'!AM195="m2/occ","Area/Person",IF('$Data1'!AM195="Occ/m2","People/Area",IF('$Data1'!AM195="Occs","People","")))&amp;",")</f>
        <v>,</v>
      </c>
      <c r="F193" s="193" t="str">
        <f ca="1">IF(A193="","",IF('$Data1'!AM195="Occs",'$Data1'!AL195,"")&amp;",")</f>
        <v>,</v>
      </c>
      <c r="G193" s="225" t="str">
        <f ca="1">IF(A193="","",IF('$Data1'!AM195="Occs/m2",'$Data1'!AL195,"")&amp;",")</f>
        <v>,</v>
      </c>
      <c r="H193" s="193" t="str">
        <f ca="1">IF(A193="","",IF('$Data1'!AM195="m2/occ",'$Data1'!AL195,"")&amp;",")</f>
        <v>,</v>
      </c>
      <c r="I193" s="225" t="str">
        <f t="shared" ca="1" si="7"/>
        <v>0,</v>
      </c>
      <c r="J193" s="193" t="str">
        <f ca="1">IF(A193="","",'$Data1'!AO195&amp;",")</f>
        <v>,</v>
      </c>
      <c r="K193" s="225" t="str">
        <f ca="1">IF(A193="","",'$Data1'!E195&amp;" ActvSch;")</f>
        <v>1 ActvSch;</v>
      </c>
      <c r="L193" s="193"/>
      <c r="M193" s="193"/>
      <c r="N193" s="193"/>
      <c r="O193" s="193"/>
      <c r="P193" s="193"/>
      <c r="Q193" s="193"/>
      <c r="R193" s="193"/>
      <c r="S193" s="193"/>
      <c r="T193" s="235"/>
      <c r="U193" s="236"/>
    </row>
    <row r="194" spans="1:21" ht="15">
      <c r="A194" s="193" t="str">
        <f ca="1">IF('$Data1'!E196="","","People,")</f>
        <v>People,</v>
      </c>
      <c r="B194" s="225" t="str">
        <f ca="1">IF(A194="","",'$Data1'!E196&amp;" Occs,")</f>
        <v>1 Occs,</v>
      </c>
      <c r="C194" s="193" t="str">
        <f ca="1">IF(A194="","",'CSV-ZnSiz'!B194)</f>
        <v>1,</v>
      </c>
      <c r="D194" s="193" t="str">
        <f t="shared" ca="1" si="6"/>
        <v>ON ALWAYS,</v>
      </c>
      <c r="E194" s="225" t="str">
        <f ca="1">IF(A194="","",IF('$Data1'!AM196="m2/occ","Area/Person",IF('$Data1'!AM196="Occ/m2","People/Area",IF('$Data1'!AM196="Occs","People","")))&amp;",")</f>
        <v>,</v>
      </c>
      <c r="F194" s="193" t="str">
        <f ca="1">IF(A194="","",IF('$Data1'!AM196="Occs",'$Data1'!AL196,"")&amp;",")</f>
        <v>,</v>
      </c>
      <c r="G194" s="225" t="str">
        <f ca="1">IF(A194="","",IF('$Data1'!AM196="Occs/m2",'$Data1'!AL196,"")&amp;",")</f>
        <v>,</v>
      </c>
      <c r="H194" s="193" t="str">
        <f ca="1">IF(A194="","",IF('$Data1'!AM196="m2/occ",'$Data1'!AL196,"")&amp;",")</f>
        <v>,</v>
      </c>
      <c r="I194" s="225" t="str">
        <f t="shared" ca="1" si="7"/>
        <v>0,</v>
      </c>
      <c r="J194" s="193" t="str">
        <f ca="1">IF(A194="","",'$Data1'!AO196&amp;",")</f>
        <v>,</v>
      </c>
      <c r="K194" s="225" t="str">
        <f ca="1">IF(A194="","",'$Data1'!E196&amp;" ActvSch;")</f>
        <v>1 ActvSch;</v>
      </c>
      <c r="L194" s="193"/>
      <c r="M194" s="193"/>
      <c r="N194" s="193"/>
      <c r="O194" s="193"/>
      <c r="P194" s="193"/>
      <c r="Q194" s="193"/>
      <c r="R194" s="193"/>
      <c r="S194" s="193"/>
      <c r="T194" s="235"/>
      <c r="U194" s="236"/>
    </row>
    <row r="195" spans="1:21" ht="15">
      <c r="A195" s="193" t="str">
        <f ca="1">IF('$Data1'!E197="","","People,")</f>
        <v>People,</v>
      </c>
      <c r="B195" s="225" t="str">
        <f ca="1">IF(A195="","",'$Data1'!E197&amp;" Occs,")</f>
        <v>1 Occs,</v>
      </c>
      <c r="C195" s="193" t="str">
        <f ca="1">IF(A195="","",'CSV-ZnSiz'!B195)</f>
        <v>1,</v>
      </c>
      <c r="D195" s="193" t="str">
        <f t="shared" ca="1" si="6"/>
        <v>ON ALWAYS,</v>
      </c>
      <c r="E195" s="225" t="str">
        <f ca="1">IF(A195="","",IF('$Data1'!AM197="m2/occ","Area/Person",IF('$Data1'!AM197="Occ/m2","People/Area",IF('$Data1'!AM197="Occs","People","")))&amp;",")</f>
        <v>,</v>
      </c>
      <c r="F195" s="193" t="str">
        <f ca="1">IF(A195="","",IF('$Data1'!AM197="Occs",'$Data1'!AL197,"")&amp;",")</f>
        <v>,</v>
      </c>
      <c r="G195" s="225" t="str">
        <f ca="1">IF(A195="","",IF('$Data1'!AM197="Occs/m2",'$Data1'!AL197,"")&amp;",")</f>
        <v>,</v>
      </c>
      <c r="H195" s="193" t="str">
        <f ca="1">IF(A195="","",IF('$Data1'!AM197="m2/occ",'$Data1'!AL197,"")&amp;",")</f>
        <v>,</v>
      </c>
      <c r="I195" s="225" t="str">
        <f t="shared" ca="1" si="7"/>
        <v>0,</v>
      </c>
      <c r="J195" s="193" t="str">
        <f ca="1">IF(A195="","",'$Data1'!AO197&amp;",")</f>
        <v>,</v>
      </c>
      <c r="K195" s="225" t="str">
        <f ca="1">IF(A195="","",'$Data1'!E197&amp;" ActvSch;")</f>
        <v>1 ActvSch;</v>
      </c>
      <c r="L195" s="193"/>
      <c r="M195" s="193"/>
      <c r="N195" s="193"/>
      <c r="O195" s="193"/>
      <c r="P195" s="193"/>
      <c r="Q195" s="193"/>
      <c r="R195" s="193"/>
      <c r="S195" s="193"/>
      <c r="T195" s="235"/>
      <c r="U195" s="236"/>
    </row>
    <row r="196" spans="1:21" ht="15">
      <c r="A196" s="193" t="str">
        <f ca="1">IF('$Data1'!E198="","","People,")</f>
        <v>People,</v>
      </c>
      <c r="B196" s="225" t="str">
        <f ca="1">IF(A196="","",'$Data1'!E198&amp;" Occs,")</f>
        <v>1 Occs,</v>
      </c>
      <c r="C196" s="193" t="str">
        <f ca="1">IF(A196="","",'CSV-ZnSiz'!B196)</f>
        <v>1,</v>
      </c>
      <c r="D196" s="193" t="str">
        <f t="shared" ca="1" si="6"/>
        <v>ON ALWAYS,</v>
      </c>
      <c r="E196" s="225" t="str">
        <f ca="1">IF(A196="","",IF('$Data1'!AM198="m2/occ","Area/Person",IF('$Data1'!AM198="Occ/m2","People/Area",IF('$Data1'!AM198="Occs","People","")))&amp;",")</f>
        <v>,</v>
      </c>
      <c r="F196" s="193" t="str">
        <f ca="1">IF(A196="","",IF('$Data1'!AM198="Occs",'$Data1'!AL198,"")&amp;",")</f>
        <v>,</v>
      </c>
      <c r="G196" s="225" t="str">
        <f ca="1">IF(A196="","",IF('$Data1'!AM198="Occs/m2",'$Data1'!AL198,"")&amp;",")</f>
        <v>,</v>
      </c>
      <c r="H196" s="193" t="str">
        <f ca="1">IF(A196="","",IF('$Data1'!AM198="m2/occ",'$Data1'!AL198,"")&amp;",")</f>
        <v>,</v>
      </c>
      <c r="I196" s="225" t="str">
        <f t="shared" ca="1" si="7"/>
        <v>0,</v>
      </c>
      <c r="J196" s="193" t="str">
        <f ca="1">IF(A196="","",'$Data1'!AO198&amp;",")</f>
        <v>,</v>
      </c>
      <c r="K196" s="225" t="str">
        <f ca="1">IF(A196="","",'$Data1'!E198&amp;" ActvSch;")</f>
        <v>1 ActvSch;</v>
      </c>
      <c r="L196" s="193"/>
      <c r="M196" s="193"/>
      <c r="N196" s="193"/>
      <c r="O196" s="193"/>
      <c r="P196" s="193"/>
      <c r="Q196" s="193"/>
      <c r="R196" s="193"/>
      <c r="S196" s="193"/>
      <c r="T196" s="235"/>
      <c r="U196" s="236"/>
    </row>
    <row r="197" spans="1:21" ht="15">
      <c r="A197" s="193" t="str">
        <f ca="1">IF('$Data1'!E199="","","People,")</f>
        <v>People,</v>
      </c>
      <c r="B197" s="225" t="str">
        <f ca="1">IF(A197="","",'$Data1'!E199&amp;" Occs,")</f>
        <v>1 Occs,</v>
      </c>
      <c r="C197" s="193" t="str">
        <f ca="1">IF(A197="","",'CSV-ZnSiz'!B197)</f>
        <v>1,</v>
      </c>
      <c r="D197" s="193" t="str">
        <f t="shared" ca="1" si="6"/>
        <v>ON ALWAYS,</v>
      </c>
      <c r="E197" s="225" t="str">
        <f ca="1">IF(A197="","",IF('$Data1'!AM199="m2/occ","Area/Person",IF('$Data1'!AM199="Occ/m2","People/Area",IF('$Data1'!AM199="Occs","People","")))&amp;",")</f>
        <v>,</v>
      </c>
      <c r="F197" s="193" t="str">
        <f ca="1">IF(A197="","",IF('$Data1'!AM199="Occs",'$Data1'!AL199,"")&amp;",")</f>
        <v>,</v>
      </c>
      <c r="G197" s="225" t="str">
        <f ca="1">IF(A197="","",IF('$Data1'!AM199="Occs/m2",'$Data1'!AL199,"")&amp;",")</f>
        <v>,</v>
      </c>
      <c r="H197" s="193" t="str">
        <f ca="1">IF(A197="","",IF('$Data1'!AM199="m2/occ",'$Data1'!AL199,"")&amp;",")</f>
        <v>,</v>
      </c>
      <c r="I197" s="225" t="str">
        <f t="shared" ca="1" si="7"/>
        <v>0,</v>
      </c>
      <c r="J197" s="193" t="str">
        <f ca="1">IF(A197="","",'$Data1'!AO199&amp;",")</f>
        <v>,</v>
      </c>
      <c r="K197" s="225" t="str">
        <f ca="1">IF(A197="","",'$Data1'!E199&amp;" ActvSch;")</f>
        <v>1 ActvSch;</v>
      </c>
      <c r="L197" s="193"/>
      <c r="M197" s="193"/>
      <c r="N197" s="193"/>
      <c r="O197" s="193"/>
      <c r="P197" s="193"/>
      <c r="Q197" s="193"/>
      <c r="R197" s="193"/>
      <c r="S197" s="193"/>
      <c r="T197" s="235"/>
      <c r="U197" s="236"/>
    </row>
    <row r="198" spans="1:21" ht="15">
      <c r="A198" s="193" t="str">
        <f ca="1">IF('$Data1'!E200="","","People,")</f>
        <v>People,</v>
      </c>
      <c r="B198" s="225" t="str">
        <f ca="1">IF(A198="","",'$Data1'!E200&amp;" Occs,")</f>
        <v>1 Occs,</v>
      </c>
      <c r="C198" s="193" t="str">
        <f ca="1">IF(A198="","",'CSV-ZnSiz'!B198)</f>
        <v>1,</v>
      </c>
      <c r="D198" s="193" t="str">
        <f t="shared" ca="1" si="6"/>
        <v>ON ALWAYS,</v>
      </c>
      <c r="E198" s="225" t="str">
        <f ca="1">IF(A198="","",IF('$Data1'!AM200="m2/occ","Area/Person",IF('$Data1'!AM200="Occ/m2","People/Area",IF('$Data1'!AM200="Occs","People","")))&amp;",")</f>
        <v>,</v>
      </c>
      <c r="F198" s="193" t="str">
        <f ca="1">IF(A198="","",IF('$Data1'!AM200="Occs",'$Data1'!AL200,"")&amp;",")</f>
        <v>,</v>
      </c>
      <c r="G198" s="225" t="str">
        <f ca="1">IF(A198="","",IF('$Data1'!AM200="Occs/m2",'$Data1'!AL200,"")&amp;",")</f>
        <v>,</v>
      </c>
      <c r="H198" s="193" t="str">
        <f ca="1">IF(A198="","",IF('$Data1'!AM200="m2/occ",'$Data1'!AL200,"")&amp;",")</f>
        <v>,</v>
      </c>
      <c r="I198" s="225" t="str">
        <f t="shared" ca="1" si="7"/>
        <v>0,</v>
      </c>
      <c r="J198" s="193" t="str">
        <f ca="1">IF(A198="","",'$Data1'!AO200&amp;",")</f>
        <v>,</v>
      </c>
      <c r="K198" s="225" t="str">
        <f ca="1">IF(A198="","",'$Data1'!E200&amp;" ActvSch;")</f>
        <v>1 ActvSch;</v>
      </c>
      <c r="L198" s="193"/>
      <c r="M198" s="193"/>
      <c r="N198" s="193"/>
      <c r="O198" s="193"/>
      <c r="P198" s="193"/>
      <c r="Q198" s="193"/>
      <c r="R198" s="193"/>
      <c r="S198" s="193"/>
      <c r="T198" s="235"/>
      <c r="U198" s="236"/>
    </row>
    <row r="199" spans="1:21" ht="15">
      <c r="A199" s="193" t="str">
        <f ca="1">IF('$Data1'!E201="","","People,")</f>
        <v>People,</v>
      </c>
      <c r="B199" s="225" t="str">
        <f ca="1">IF(A199="","",'$Data1'!E201&amp;" Occs,")</f>
        <v>1 Occs,</v>
      </c>
      <c r="C199" s="193" t="str">
        <f ca="1">IF(A199="","",'CSV-ZnSiz'!B199)</f>
        <v>1,</v>
      </c>
      <c r="D199" s="193" t="str">
        <f t="shared" ca="1" si="6"/>
        <v>ON ALWAYS,</v>
      </c>
      <c r="E199" s="225" t="str">
        <f ca="1">IF(A199="","",IF('$Data1'!AM201="m2/occ","Area/Person",IF('$Data1'!AM201="Occ/m2","People/Area",IF('$Data1'!AM201="Occs","People","")))&amp;",")</f>
        <v>,</v>
      </c>
      <c r="F199" s="193" t="str">
        <f ca="1">IF(A199="","",IF('$Data1'!AM201="Occs",'$Data1'!AL201,"")&amp;",")</f>
        <v>,</v>
      </c>
      <c r="G199" s="225" t="str">
        <f ca="1">IF(A199="","",IF('$Data1'!AM201="Occs/m2",'$Data1'!AL201,"")&amp;",")</f>
        <v>,</v>
      </c>
      <c r="H199" s="193" t="str">
        <f ca="1">IF(A199="","",IF('$Data1'!AM201="m2/occ",'$Data1'!AL201,"")&amp;",")</f>
        <v>,</v>
      </c>
      <c r="I199" s="225" t="str">
        <f t="shared" ca="1" si="7"/>
        <v>0,</v>
      </c>
      <c r="J199" s="193" t="str">
        <f ca="1">IF(A199="","",'$Data1'!AO201&amp;",")</f>
        <v>,</v>
      </c>
      <c r="K199" s="225" t="str">
        <f ca="1">IF(A199="","",'$Data1'!E201&amp;" ActvSch;")</f>
        <v>1 ActvSch;</v>
      </c>
      <c r="L199" s="193"/>
      <c r="M199" s="193"/>
      <c r="N199" s="193"/>
      <c r="O199" s="193"/>
      <c r="P199" s="193"/>
      <c r="Q199" s="193"/>
      <c r="R199" s="193"/>
      <c r="S199" s="193"/>
      <c r="T199" s="235"/>
      <c r="U199" s="236"/>
    </row>
    <row r="200" spans="1:21" ht="15">
      <c r="A200" s="193" t="str">
        <f ca="1">IF('$Data1'!E202="","","People,")</f>
        <v>People,</v>
      </c>
      <c r="B200" s="225" t="str">
        <f ca="1">IF(A200="","",'$Data1'!E202&amp;" Occs,")</f>
        <v>1 Occs,</v>
      </c>
      <c r="C200" s="193" t="str">
        <f ca="1">IF(A200="","",'CSV-ZnSiz'!B200)</f>
        <v>1,</v>
      </c>
      <c r="D200" s="193" t="str">
        <f t="shared" ref="D200:D206" ca="1" si="8">IF(A200="","","ON ALWAYS,")</f>
        <v>ON ALWAYS,</v>
      </c>
      <c r="E200" s="225" t="str">
        <f ca="1">IF(A200="","",IF('$Data1'!AM202="m2/occ","Area/Person",IF('$Data1'!AM202="Occ/m2","People/Area",IF('$Data1'!AM202="Occs","People","")))&amp;",")</f>
        <v>,</v>
      </c>
      <c r="F200" s="193" t="str">
        <f ca="1">IF(A200="","",IF('$Data1'!AM202="Occs",'$Data1'!AL202,"")&amp;",")</f>
        <v>,</v>
      </c>
      <c r="G200" s="225" t="str">
        <f ca="1">IF(A200="","",IF('$Data1'!AM202="Occs/m2",'$Data1'!AL202,"")&amp;",")</f>
        <v>,</v>
      </c>
      <c r="H200" s="193" t="str">
        <f ca="1">IF(A200="","",IF('$Data1'!AM202="m2/occ",'$Data1'!AL202,"")&amp;",")</f>
        <v>,</v>
      </c>
      <c r="I200" s="225" t="str">
        <f t="shared" ref="I200:I206" ca="1" si="9">IF(A200="","","0,")</f>
        <v>0,</v>
      </c>
      <c r="J200" s="193" t="str">
        <f ca="1">IF(A200="","",'$Data1'!AO202&amp;",")</f>
        <v>,</v>
      </c>
      <c r="K200" s="225" t="str">
        <f ca="1">IF(A200="","",'$Data1'!E202&amp;" ActvSch;")</f>
        <v>1 ActvSch;</v>
      </c>
      <c r="L200" s="193"/>
      <c r="M200" s="193"/>
      <c r="N200" s="193"/>
      <c r="O200" s="193"/>
      <c r="P200" s="193"/>
      <c r="Q200" s="193"/>
      <c r="R200" s="193"/>
      <c r="S200" s="193"/>
      <c r="T200" s="235"/>
      <c r="U200" s="236"/>
    </row>
    <row r="201" spans="1:21" ht="15">
      <c r="A201" s="193" t="str">
        <f ca="1">IF('$Data1'!E203="","","People,")</f>
        <v>People,</v>
      </c>
      <c r="B201" s="225" t="str">
        <f ca="1">IF(A201="","",'$Data1'!E203&amp;" Occs,")</f>
        <v>1 Occs,</v>
      </c>
      <c r="C201" s="193" t="str">
        <f ca="1">IF(A201="","",'CSV-ZnSiz'!B201)</f>
        <v>1,</v>
      </c>
      <c r="D201" s="193" t="str">
        <f t="shared" ca="1" si="8"/>
        <v>ON ALWAYS,</v>
      </c>
      <c r="E201" s="225" t="str">
        <f ca="1">IF(A201="","",IF('$Data1'!AM203="m2/occ","Area/Person",IF('$Data1'!AM203="Occ/m2","People/Area",IF('$Data1'!AM203="Occs","People","")))&amp;",")</f>
        <v>,</v>
      </c>
      <c r="F201" s="193" t="str">
        <f ca="1">IF(A201="","",IF('$Data1'!AM203="Occs",'$Data1'!AL203,"")&amp;",")</f>
        <v>,</v>
      </c>
      <c r="G201" s="225" t="str">
        <f ca="1">IF(A201="","",IF('$Data1'!AM203="Occs/m2",'$Data1'!AL203,"")&amp;",")</f>
        <v>,</v>
      </c>
      <c r="H201" s="193" t="str">
        <f ca="1">IF(A201="","",IF('$Data1'!AM203="m2/occ",'$Data1'!AL203,"")&amp;",")</f>
        <v>,</v>
      </c>
      <c r="I201" s="225" t="str">
        <f t="shared" ca="1" si="9"/>
        <v>0,</v>
      </c>
      <c r="J201" s="193" t="str">
        <f ca="1">IF(A201="","",'$Data1'!AO203&amp;",")</f>
        <v>,</v>
      </c>
      <c r="K201" s="225" t="str">
        <f ca="1">IF(A201="","",'$Data1'!E203&amp;" ActvSch;")</f>
        <v>1 ActvSch;</v>
      </c>
      <c r="L201" s="193"/>
      <c r="M201" s="193"/>
      <c r="N201" s="193"/>
      <c r="O201" s="193"/>
      <c r="P201" s="193"/>
      <c r="Q201" s="193"/>
      <c r="R201" s="193"/>
      <c r="S201" s="193"/>
      <c r="T201" s="235"/>
      <c r="U201" s="236"/>
    </row>
    <row r="202" spans="1:21" ht="15">
      <c r="A202" s="193" t="str">
        <f ca="1">IF('$Data1'!E204="","","People,")</f>
        <v>People,</v>
      </c>
      <c r="B202" s="225" t="str">
        <f ca="1">IF(A202="","",'$Data1'!E204&amp;" Occs,")</f>
        <v>1 Occs,</v>
      </c>
      <c r="C202" s="193" t="str">
        <f ca="1">IF(A202="","",'CSV-ZnSiz'!B202)</f>
        <v>1,</v>
      </c>
      <c r="D202" s="193" t="str">
        <f t="shared" ca="1" si="8"/>
        <v>ON ALWAYS,</v>
      </c>
      <c r="E202" s="225" t="str">
        <f ca="1">IF(A202="","",IF('$Data1'!AM204="m2/occ","Area/Person",IF('$Data1'!AM204="Occ/m2","People/Area",IF('$Data1'!AM204="Occs","People","")))&amp;",")</f>
        <v>,</v>
      </c>
      <c r="F202" s="193" t="str">
        <f ca="1">IF(A202="","",IF('$Data1'!AM204="Occs",'$Data1'!AL204,"")&amp;",")</f>
        <v>,</v>
      </c>
      <c r="G202" s="225" t="str">
        <f ca="1">IF(A202="","",IF('$Data1'!AM204="Occs/m2",'$Data1'!AL204,"")&amp;",")</f>
        <v>,</v>
      </c>
      <c r="H202" s="193" t="str">
        <f ca="1">IF(A202="","",IF('$Data1'!AM204="m2/occ",'$Data1'!AL204,"")&amp;",")</f>
        <v>,</v>
      </c>
      <c r="I202" s="225" t="str">
        <f t="shared" ca="1" si="9"/>
        <v>0,</v>
      </c>
      <c r="J202" s="193" t="str">
        <f ca="1">IF(A202="","",'$Data1'!AO204&amp;",")</f>
        <v>,</v>
      </c>
      <c r="K202" s="225" t="str">
        <f ca="1">IF(A202="","",'$Data1'!E204&amp;" ActvSch;")</f>
        <v>1 ActvSch;</v>
      </c>
      <c r="L202" s="193"/>
      <c r="M202" s="193"/>
      <c r="N202" s="193"/>
      <c r="O202" s="193"/>
      <c r="P202" s="193"/>
      <c r="Q202" s="193"/>
      <c r="R202" s="193"/>
      <c r="S202" s="193"/>
      <c r="T202" s="235"/>
      <c r="U202" s="236"/>
    </row>
    <row r="203" spans="1:21" ht="15">
      <c r="A203" s="193" t="str">
        <f ca="1">IF('$Data1'!E205="","","People,")</f>
        <v>People,</v>
      </c>
      <c r="B203" s="225" t="str">
        <f ca="1">IF(A203="","",'$Data1'!E205&amp;" Occs,")</f>
        <v>1 Occs,</v>
      </c>
      <c r="C203" s="193" t="str">
        <f ca="1">IF(A203="","",'CSV-ZnSiz'!B203)</f>
        <v>1,</v>
      </c>
      <c r="D203" s="193" t="str">
        <f t="shared" ca="1" si="8"/>
        <v>ON ALWAYS,</v>
      </c>
      <c r="E203" s="225" t="str">
        <f ca="1">IF(A203="","",IF('$Data1'!AM205="m2/occ","Area/Person",IF('$Data1'!AM205="Occ/m2","People/Area",IF('$Data1'!AM205="Occs","People","")))&amp;",")</f>
        <v>,</v>
      </c>
      <c r="F203" s="193" t="str">
        <f ca="1">IF(A203="","",IF('$Data1'!AM205="Occs",'$Data1'!AL205,"")&amp;",")</f>
        <v>,</v>
      </c>
      <c r="G203" s="225" t="str">
        <f ca="1">IF(A203="","",IF('$Data1'!AM205="Occs/m2",'$Data1'!AL205,"")&amp;",")</f>
        <v>,</v>
      </c>
      <c r="H203" s="193" t="str">
        <f ca="1">IF(A203="","",IF('$Data1'!AM205="m2/occ",'$Data1'!AL205,"")&amp;",")</f>
        <v>,</v>
      </c>
      <c r="I203" s="225" t="str">
        <f t="shared" ca="1" si="9"/>
        <v>0,</v>
      </c>
      <c r="J203" s="193" t="str">
        <f ca="1">IF(A203="","",'$Data1'!AO205&amp;",")</f>
        <v>,</v>
      </c>
      <c r="K203" s="225" t="str">
        <f ca="1">IF(A203="","",'$Data1'!E205&amp;" ActvSch;")</f>
        <v>1 ActvSch;</v>
      </c>
      <c r="L203" s="193"/>
      <c r="M203" s="193"/>
      <c r="N203" s="193"/>
      <c r="O203" s="193"/>
      <c r="P203" s="193"/>
      <c r="Q203" s="193"/>
      <c r="R203" s="193"/>
      <c r="S203" s="193"/>
      <c r="T203" s="235"/>
      <c r="U203" s="236"/>
    </row>
    <row r="204" spans="1:21" ht="15">
      <c r="A204" s="193" t="str">
        <f ca="1">IF('$Data1'!E206="","","People,")</f>
        <v>People,</v>
      </c>
      <c r="B204" s="225" t="str">
        <f ca="1">IF(A204="","",'$Data1'!E206&amp;" Occs,")</f>
        <v>1 Occs,</v>
      </c>
      <c r="C204" s="193" t="str">
        <f ca="1">IF(A204="","",'CSV-ZnSiz'!B204)</f>
        <v>1,</v>
      </c>
      <c r="D204" s="193" t="str">
        <f t="shared" ca="1" si="8"/>
        <v>ON ALWAYS,</v>
      </c>
      <c r="E204" s="225" t="str">
        <f ca="1">IF(A204="","",IF('$Data1'!AM206="m2/occ","Area/Person",IF('$Data1'!AM206="Occ/m2","People/Area",IF('$Data1'!AM206="Occs","People","")))&amp;",")</f>
        <v>,</v>
      </c>
      <c r="F204" s="193" t="str">
        <f ca="1">IF(A204="","",IF('$Data1'!AM206="Occs",'$Data1'!AL206,"")&amp;",")</f>
        <v>,</v>
      </c>
      <c r="G204" s="225" t="str">
        <f ca="1">IF(A204="","",IF('$Data1'!AM206="Occs/m2",'$Data1'!AL206,"")&amp;",")</f>
        <v>,</v>
      </c>
      <c r="H204" s="193" t="str">
        <f ca="1">IF(A204="","",IF('$Data1'!AM206="m2/occ",'$Data1'!AL206,"")&amp;",")</f>
        <v>,</v>
      </c>
      <c r="I204" s="225" t="str">
        <f t="shared" ca="1" si="9"/>
        <v>0,</v>
      </c>
      <c r="J204" s="193" t="str">
        <f ca="1">IF(A204="","",'$Data1'!AO206&amp;",")</f>
        <v>,</v>
      </c>
      <c r="K204" s="225" t="str">
        <f ca="1">IF(A204="","",'$Data1'!E206&amp;" ActvSch;")</f>
        <v>1 ActvSch;</v>
      </c>
      <c r="L204" s="193"/>
      <c r="M204" s="193"/>
      <c r="N204" s="193"/>
      <c r="O204" s="193"/>
      <c r="P204" s="193"/>
      <c r="Q204" s="193"/>
      <c r="R204" s="193"/>
      <c r="S204" s="193"/>
      <c r="T204" s="235"/>
      <c r="U204" s="236"/>
    </row>
    <row r="205" spans="1:21" ht="15">
      <c r="A205" s="193" t="str">
        <f ca="1">IF('$Data1'!E207="","","People,")</f>
        <v>People,</v>
      </c>
      <c r="B205" s="225" t="str">
        <f ca="1">IF(A205="","",'$Data1'!E207&amp;" Occs,")</f>
        <v>1 Occs,</v>
      </c>
      <c r="C205" s="193" t="str">
        <f ca="1">IF(A205="","",'CSV-ZnSiz'!B205)</f>
        <v>1,</v>
      </c>
      <c r="D205" s="193" t="str">
        <f t="shared" ca="1" si="8"/>
        <v>ON ALWAYS,</v>
      </c>
      <c r="E205" s="225" t="str">
        <f ca="1">IF(A205="","",IF('$Data1'!AM207="m2/occ","Area/Person",IF('$Data1'!AM207="Occ/m2","People/Area",IF('$Data1'!AM207="Occs","People","")))&amp;",")</f>
        <v>,</v>
      </c>
      <c r="F205" s="193" t="str">
        <f ca="1">IF(A205="","",IF('$Data1'!AM207="Occs",'$Data1'!AL207,"")&amp;",")</f>
        <v>,</v>
      </c>
      <c r="G205" s="225" t="str">
        <f ca="1">IF(A205="","",IF('$Data1'!AM207="Occs/m2",'$Data1'!AL207,"")&amp;",")</f>
        <v>,</v>
      </c>
      <c r="H205" s="193" t="str">
        <f ca="1">IF(A205="","",IF('$Data1'!AM207="m2/occ",'$Data1'!AL207,"")&amp;",")</f>
        <v>,</v>
      </c>
      <c r="I205" s="225" t="str">
        <f t="shared" ca="1" si="9"/>
        <v>0,</v>
      </c>
      <c r="J205" s="193" t="str">
        <f ca="1">IF(A205="","",'$Data1'!AO207&amp;",")</f>
        <v>,</v>
      </c>
      <c r="K205" s="225" t="str">
        <f ca="1">IF(A205="","",'$Data1'!E207&amp;" ActvSch;")</f>
        <v>1 ActvSch;</v>
      </c>
      <c r="L205" s="193"/>
      <c r="M205" s="193"/>
      <c r="N205" s="193"/>
      <c r="O205" s="193"/>
      <c r="P205" s="193"/>
      <c r="Q205" s="193"/>
      <c r="R205" s="193"/>
      <c r="S205" s="193"/>
      <c r="T205" s="235"/>
      <c r="U205" s="236"/>
    </row>
    <row r="206" spans="1:21" ht="15">
      <c r="A206" s="193" t="str">
        <f ca="1">IF('$Data1'!E208="","","People,")</f>
        <v>People,</v>
      </c>
      <c r="B206" s="225" t="str">
        <f ca="1">IF(A206="","",'$Data1'!E208&amp;" Occs,")</f>
        <v>1 Occs,</v>
      </c>
      <c r="C206" s="193" t="str">
        <f ca="1">IF(A206="","",'CSV-ZnSiz'!B206)</f>
        <v>1,</v>
      </c>
      <c r="D206" s="193" t="str">
        <f t="shared" ca="1" si="8"/>
        <v>ON ALWAYS,</v>
      </c>
      <c r="E206" s="225" t="str">
        <f ca="1">IF(A206="","",IF('$Data1'!AM208="m2/occ","Area/Person",IF('$Data1'!AM208="Occ/m2","People/Area",IF('$Data1'!AM208="Occs","People","")))&amp;",")</f>
        <v>,</v>
      </c>
      <c r="F206" s="193" t="str">
        <f ca="1">IF(A206="","",IF('$Data1'!AM208="Occs",'$Data1'!AL208,"")&amp;",")</f>
        <v>,</v>
      </c>
      <c r="G206" s="225" t="str">
        <f ca="1">IF(A206="","",IF('$Data1'!AM208="Occs/m2",'$Data1'!AL208,"")&amp;",")</f>
        <v>,</v>
      </c>
      <c r="H206" s="193" t="str">
        <f ca="1">IF(A206="","",IF('$Data1'!AM208="m2/occ",'$Data1'!AL208,"")&amp;",")</f>
        <v>,</v>
      </c>
      <c r="I206" s="225" t="str">
        <f t="shared" ca="1" si="9"/>
        <v>0,</v>
      </c>
      <c r="J206" s="193" t="str">
        <f ca="1">IF(A206="","",'$Data1'!AO208&amp;",")</f>
        <v>,</v>
      </c>
      <c r="K206" s="225" t="str">
        <f ca="1">IF(A206="","",'$Data1'!E208&amp;" ActvSch;")</f>
        <v>1 ActvSch;</v>
      </c>
      <c r="L206" s="193"/>
      <c r="M206" s="193"/>
      <c r="N206" s="193"/>
      <c r="O206" s="193"/>
      <c r="P206" s="193"/>
      <c r="Q206" s="193"/>
      <c r="R206" s="193"/>
      <c r="S206" s="193"/>
      <c r="T206" s="235"/>
      <c r="U206" s="236"/>
    </row>
  </sheetData>
  <printOptions gridLines="1"/>
  <pageMargins left="1.1812499999999999" right="0.39374999999999999" top="0.33541666666666697" bottom="0.59027777777777801" header="0.196527777777778" footer="0.51180555555555496"/>
  <pageSetup paperSize="0" scale="0" firstPageNumber="0" orientation="portrait" usePrinterDefaults="0" horizontalDpi="0" verticalDpi="0" copies="0"/>
  <headerFooter>
    <oddHeader>&amp;L&amp;"Arial,Regular"HHA #&amp;C&amp;"Arial,Regular"&amp;A&amp;R&amp;"Arial,Regular"Printed &amp;D &amp;T</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6"/>
  <sheetViews>
    <sheetView zoomScaleNormal="100" zoomScalePageLayoutView="60" workbookViewId="0">
      <selection activeCell="A6" sqref="A6"/>
    </sheetView>
  </sheetViews>
  <sheetFormatPr defaultRowHeight="14.25"/>
  <cols>
    <col min="1" max="1" width="23.875" customWidth="1"/>
    <col min="2" max="2" width="27.25" customWidth="1"/>
    <col min="3" max="3" width="8.5" customWidth="1"/>
    <col min="4" max="4" width="5.5" customWidth="1"/>
    <col min="5" max="7" width="8.5" customWidth="1"/>
    <col min="8" max="1025" width="7.5"/>
  </cols>
  <sheetData>
    <row r="1" spans="1:6" ht="15">
      <c r="A1" s="190" t="s">
        <v>116</v>
      </c>
      <c r="B1" s="190"/>
      <c r="C1" s="190"/>
      <c r="D1" s="190"/>
      <c r="E1" s="190"/>
      <c r="F1" s="190"/>
    </row>
    <row r="2" spans="1:6" ht="15">
      <c r="A2" s="212" t="s">
        <v>347</v>
      </c>
      <c r="B2" s="212" t="s">
        <v>376</v>
      </c>
      <c r="C2" s="212" t="s">
        <v>377</v>
      </c>
      <c r="D2" s="190" t="s">
        <v>157</v>
      </c>
      <c r="E2" s="190"/>
      <c r="F2" s="190"/>
    </row>
    <row r="3" spans="1:6" ht="15">
      <c r="A3" s="190" t="s">
        <v>116</v>
      </c>
      <c r="B3" s="212"/>
      <c r="C3" s="212"/>
      <c r="D3" s="190"/>
      <c r="E3" s="190"/>
      <c r="F3" s="190"/>
    </row>
    <row r="4" spans="1:6" ht="15">
      <c r="A4" s="190" t="s">
        <v>116</v>
      </c>
      <c r="B4" s="212"/>
      <c r="C4" s="212"/>
      <c r="D4" s="190"/>
      <c r="E4" s="190"/>
      <c r="F4" s="190"/>
    </row>
    <row r="5" spans="1:6" ht="15">
      <c r="A5" s="190" t="s">
        <v>116</v>
      </c>
      <c r="B5" s="212"/>
      <c r="C5" s="212"/>
      <c r="D5" s="190"/>
      <c r="E5" s="190"/>
      <c r="F5" s="190"/>
    </row>
    <row r="6" spans="1:6" ht="15">
      <c r="A6" s="190" t="s">
        <v>116</v>
      </c>
      <c r="B6" s="212"/>
      <c r="C6" s="212"/>
      <c r="D6" s="190"/>
      <c r="E6" s="190"/>
      <c r="F6" s="190"/>
    </row>
    <row r="7" spans="1:6" ht="15">
      <c r="A7" s="190" t="str">
        <f ca="1">IF('$Data1'!E9="","","Schedule:Constant,")</f>
        <v>Schedule:Constant,</v>
      </c>
      <c r="B7" s="190" t="str">
        <f ca="1">IF(A7="","",'$Data1'!E9&amp;" ActvSch,")</f>
        <v>HHA ZONE , Field 1: Zone # ActvSch,</v>
      </c>
      <c r="C7" s="190" t="str">
        <f ca="1">IF(A7="","",'$Data1'!AN9&amp;";")</f>
        <v>;</v>
      </c>
      <c r="D7" s="190"/>
      <c r="E7" s="190"/>
      <c r="F7" s="190"/>
    </row>
    <row r="8" spans="1:6" ht="15">
      <c r="A8" s="190" t="str">
        <f ca="1">IF('$Data1'!E10="","","Schedule:Constant,")</f>
        <v>Schedule:Constant,</v>
      </c>
      <c r="B8" s="190" t="str">
        <f ca="1">IF(A8="","",'$Data1'!E10&amp;" ActvSch,")</f>
        <v>1 ActvSch,</v>
      </c>
      <c r="C8" s="190" t="str">
        <f ca="1">IF(A8="","",'$Data1'!AN10&amp;";")</f>
        <v>;</v>
      </c>
      <c r="D8" s="190"/>
      <c r="E8" s="190"/>
      <c r="F8" s="190"/>
    </row>
    <row r="9" spans="1:6" ht="15">
      <c r="A9" s="190" t="str">
        <f ca="1">IF('$Data1'!E11="","","Schedule:Constant,")</f>
        <v>Schedule:Constant,</v>
      </c>
      <c r="B9" s="190" t="str">
        <f ca="1">IF(A9="","",'$Data1'!E11&amp;" ActvSch,")</f>
        <v>2 ActvSch,</v>
      </c>
      <c r="C9" s="190" t="str">
        <f ca="1">IF(A9="","",'$Data1'!AN11&amp;";")</f>
        <v>;</v>
      </c>
      <c r="D9" s="190"/>
      <c r="E9" s="190"/>
      <c r="F9" s="190"/>
    </row>
    <row r="10" spans="1:6" ht="15">
      <c r="A10" s="190" t="str">
        <f ca="1">IF('$Data1'!E12="","","Schedule:Constant,")</f>
        <v>Schedule:Constant,</v>
      </c>
      <c r="B10" s="190" t="str">
        <f ca="1">IF(A10="","",'$Data1'!E12&amp;" ActvSch,")</f>
        <v>1 ActvSch,</v>
      </c>
      <c r="C10" s="190" t="str">
        <f ca="1">IF(A10="","",'$Data1'!AN12&amp;";")</f>
        <v>;</v>
      </c>
      <c r="D10" s="190"/>
      <c r="E10" s="190"/>
      <c r="F10" s="190"/>
    </row>
    <row r="11" spans="1:6" ht="15">
      <c r="A11" s="190" t="str">
        <f ca="1">IF('$Data1'!E13="","","Schedule:Constant,")</f>
        <v>Schedule:Constant,</v>
      </c>
      <c r="B11" s="190" t="str">
        <f ca="1">IF(A11="","",'$Data1'!E13&amp;" ActvSch,")</f>
        <v>1 ActvSch,</v>
      </c>
      <c r="C11" s="190" t="str">
        <f ca="1">IF(A11="","",'$Data1'!AN13&amp;";")</f>
        <v>;</v>
      </c>
      <c r="D11" s="190"/>
      <c r="E11" s="190"/>
      <c r="F11" s="190"/>
    </row>
    <row r="12" spans="1:6" ht="15">
      <c r="A12" s="190" t="str">
        <f ca="1">IF('$Data1'!E14="","","Schedule:Constant,")</f>
        <v>Schedule:Constant,</v>
      </c>
      <c r="B12" s="190" t="str">
        <f ca="1">IF(A12="","",'$Data1'!E14&amp;" ActvSch,")</f>
        <v>1 ActvSch,</v>
      </c>
      <c r="C12" s="190" t="str">
        <f ca="1">IF(A12="","",'$Data1'!AN14&amp;";")</f>
        <v>;</v>
      </c>
      <c r="D12" s="190"/>
      <c r="E12" s="190"/>
      <c r="F12" s="190"/>
    </row>
    <row r="13" spans="1:6" ht="15">
      <c r="A13" s="190" t="str">
        <f ca="1">IF('$Data1'!E15="","","Schedule:Constant,")</f>
        <v>Schedule:Constant,</v>
      </c>
      <c r="B13" s="190" t="str">
        <f ca="1">IF(A13="","",'$Data1'!E15&amp;" ActvSch,")</f>
        <v>1 ActvSch,</v>
      </c>
      <c r="C13" s="190" t="str">
        <f ca="1">IF(A13="","",'$Data1'!AN15&amp;";")</f>
        <v>;</v>
      </c>
      <c r="D13" s="190"/>
      <c r="E13" s="190"/>
      <c r="F13" s="190"/>
    </row>
    <row r="14" spans="1:6" ht="15">
      <c r="A14" s="190" t="str">
        <f ca="1">IF('$Data1'!E16="","","Schedule:Constant,")</f>
        <v>Schedule:Constant,</v>
      </c>
      <c r="B14" s="190" t="str">
        <f ca="1">IF(A14="","",'$Data1'!E16&amp;" ActvSch,")</f>
        <v>1 ActvSch,</v>
      </c>
      <c r="C14" s="190" t="str">
        <f ca="1">IF(A14="","",'$Data1'!AN16&amp;";")</f>
        <v>;</v>
      </c>
      <c r="D14" s="190"/>
      <c r="E14" s="190"/>
      <c r="F14" s="190"/>
    </row>
    <row r="15" spans="1:6" ht="15">
      <c r="A15" s="190" t="str">
        <f ca="1">IF('$Data1'!E17="","","Schedule:Constant,")</f>
        <v>Schedule:Constant,</v>
      </c>
      <c r="B15" s="190" t="str">
        <f ca="1">IF(A15="","",'$Data1'!E17&amp;" ActvSch,")</f>
        <v>1 ActvSch,</v>
      </c>
      <c r="C15" s="190" t="str">
        <f ca="1">IF(A15="","",'$Data1'!AN17&amp;";")</f>
        <v>;</v>
      </c>
      <c r="D15" s="190"/>
      <c r="E15" s="190"/>
      <c r="F15" s="190"/>
    </row>
    <row r="16" spans="1:6" ht="15">
      <c r="A16" s="190" t="str">
        <f ca="1">IF('$Data1'!E18="","","Schedule:Constant,")</f>
        <v>Schedule:Constant,</v>
      </c>
      <c r="B16" s="190" t="str">
        <f ca="1">IF(A16="","",'$Data1'!E18&amp;" ActvSch,")</f>
        <v>1 ActvSch,</v>
      </c>
      <c r="C16" s="190" t="str">
        <f ca="1">IF(A16="","",'$Data1'!AN18&amp;";")</f>
        <v>;</v>
      </c>
      <c r="D16" s="190"/>
      <c r="E16" s="190"/>
      <c r="F16" s="190"/>
    </row>
    <row r="17" spans="1:6" ht="15">
      <c r="A17" s="190" t="str">
        <f ca="1">IF('$Data1'!E19="","","Schedule:Constant,")</f>
        <v>Schedule:Constant,</v>
      </c>
      <c r="B17" s="190" t="str">
        <f ca="1">IF(A17="","",'$Data1'!E19&amp;" ActvSch,")</f>
        <v>1 ActvSch,</v>
      </c>
      <c r="C17" s="190" t="str">
        <f ca="1">IF(A17="","",'$Data1'!AN19&amp;";")</f>
        <v>;</v>
      </c>
      <c r="D17" s="190"/>
      <c r="E17" s="190"/>
      <c r="F17" s="190"/>
    </row>
    <row r="18" spans="1:6" ht="15">
      <c r="A18" s="190" t="str">
        <f ca="1">IF('$Data1'!E20="","","Schedule:Constant,")</f>
        <v>Schedule:Constant,</v>
      </c>
      <c r="B18" s="190" t="str">
        <f ca="1">IF(A18="","",'$Data1'!E20&amp;" ActvSch,")</f>
        <v>1 ActvSch,</v>
      </c>
      <c r="C18" s="190" t="str">
        <f ca="1">IF(A18="","",'$Data1'!AN20&amp;";")</f>
        <v>;</v>
      </c>
      <c r="D18" s="190"/>
      <c r="E18" s="190"/>
      <c r="F18" s="190"/>
    </row>
    <row r="19" spans="1:6" ht="15">
      <c r="A19" s="190" t="str">
        <f ca="1">IF('$Data1'!E21="","","Schedule:Constant,")</f>
        <v>Schedule:Constant,</v>
      </c>
      <c r="B19" s="190" t="str">
        <f ca="1">IF(A19="","",'$Data1'!E21&amp;" ActvSch,")</f>
        <v>1 ActvSch,</v>
      </c>
      <c r="C19" s="190" t="str">
        <f ca="1">IF(A19="","",'$Data1'!AN21&amp;";")</f>
        <v>;</v>
      </c>
      <c r="D19" s="190"/>
      <c r="E19" s="190"/>
      <c r="F19" s="190"/>
    </row>
    <row r="20" spans="1:6" ht="15">
      <c r="A20" s="190" t="str">
        <f ca="1">IF('$Data1'!E22="","","Schedule:Constant,")</f>
        <v>Schedule:Constant,</v>
      </c>
      <c r="B20" s="190" t="str">
        <f ca="1">IF(A20="","",'$Data1'!E22&amp;" ActvSch,")</f>
        <v>1 ActvSch,</v>
      </c>
      <c r="C20" s="190" t="str">
        <f ca="1">IF(A20="","",'$Data1'!AN22&amp;";")</f>
        <v>;</v>
      </c>
      <c r="D20" s="190"/>
      <c r="E20" s="190"/>
      <c r="F20" s="190"/>
    </row>
    <row r="21" spans="1:6" ht="15">
      <c r="A21" s="190" t="str">
        <f ca="1">IF('$Data1'!E23="","","Schedule:Constant,")</f>
        <v>Schedule:Constant,</v>
      </c>
      <c r="B21" s="190" t="str">
        <f ca="1">IF(A21="","",'$Data1'!E23&amp;" ActvSch,")</f>
        <v>1 ActvSch,</v>
      </c>
      <c r="C21" s="190" t="str">
        <f ca="1">IF(A21="","",'$Data1'!AN23&amp;";")</f>
        <v>;</v>
      </c>
      <c r="D21" s="190"/>
      <c r="E21" s="190"/>
      <c r="F21" s="190"/>
    </row>
    <row r="22" spans="1:6" ht="15">
      <c r="A22" s="190" t="str">
        <f ca="1">IF('$Data1'!E24="","","Schedule:Constant,")</f>
        <v>Schedule:Constant,</v>
      </c>
      <c r="B22" s="190" t="str">
        <f ca="1">IF(A22="","",'$Data1'!E24&amp;" ActvSch,")</f>
        <v>1 ActvSch,</v>
      </c>
      <c r="C22" s="190" t="e">
        <f ca="1">IF(A22="","",'$Data1'!AN24&amp;";")</f>
        <v>#N/A</v>
      </c>
      <c r="D22" s="190"/>
      <c r="E22" s="190"/>
      <c r="F22" s="190"/>
    </row>
    <row r="23" spans="1:6" ht="15">
      <c r="A23" s="190" t="str">
        <f ca="1">IF('$Data1'!E25="","","Schedule:Constant,")</f>
        <v>Schedule:Constant,</v>
      </c>
      <c r="B23" s="190" t="str">
        <f ca="1">IF(A23="","",'$Data1'!E25&amp;" ActvSch,")</f>
        <v>1 ActvSch,</v>
      </c>
      <c r="C23" s="190" t="str">
        <f ca="1">IF(A23="","",'$Data1'!AN25&amp;";")</f>
        <v>;</v>
      </c>
      <c r="D23" s="190"/>
      <c r="E23" s="190"/>
      <c r="F23" s="190"/>
    </row>
    <row r="24" spans="1:6" ht="15">
      <c r="A24" s="190" t="str">
        <f ca="1">IF('$Data1'!E26="","","Schedule:Constant,")</f>
        <v>Schedule:Constant,</v>
      </c>
      <c r="B24" s="190" t="str">
        <f ca="1">IF(A24="","",'$Data1'!E26&amp;" ActvSch,")</f>
        <v>1 ActvSch,</v>
      </c>
      <c r="C24" s="190" t="str">
        <f ca="1">IF(A24="","",'$Data1'!AN26&amp;";")</f>
        <v>;</v>
      </c>
      <c r="D24" s="190"/>
      <c r="E24" s="190"/>
      <c r="F24" s="190"/>
    </row>
    <row r="25" spans="1:6" ht="15">
      <c r="A25" s="190" t="str">
        <f ca="1">IF('$Data1'!E27="","","Schedule:Constant,")</f>
        <v>Schedule:Constant,</v>
      </c>
      <c r="B25" s="190" t="str">
        <f ca="1">IF(A25="","",'$Data1'!E27&amp;" ActvSch,")</f>
        <v>1 ActvSch,</v>
      </c>
      <c r="C25" s="190" t="str">
        <f ca="1">IF(A25="","",'$Data1'!AN27&amp;";")</f>
        <v>;</v>
      </c>
      <c r="D25" s="190"/>
      <c r="E25" s="190"/>
      <c r="F25" s="190"/>
    </row>
    <row r="26" spans="1:6" ht="15">
      <c r="A26" s="190" t="str">
        <f ca="1">IF('$Data1'!E28="","","Schedule:Constant,")</f>
        <v>Schedule:Constant,</v>
      </c>
      <c r="B26" s="190" t="str">
        <f ca="1">IF(A26="","",'$Data1'!E28&amp;" ActvSch,")</f>
        <v>1 ActvSch,</v>
      </c>
      <c r="C26" s="190" t="str">
        <f ca="1">IF(A26="","",'$Data1'!AN28&amp;";")</f>
        <v>;</v>
      </c>
      <c r="D26" s="190"/>
      <c r="E26" s="190"/>
      <c r="F26" s="190"/>
    </row>
    <row r="27" spans="1:6" ht="15">
      <c r="A27" s="190" t="str">
        <f ca="1">IF('$Data1'!E29="","","Schedule:Constant,")</f>
        <v>Schedule:Constant,</v>
      </c>
      <c r="B27" s="190" t="str">
        <f ca="1">IF(A27="","",'$Data1'!E29&amp;" ActvSch,")</f>
        <v>1 ActvSch,</v>
      </c>
      <c r="C27" s="190" t="str">
        <f ca="1">IF(A27="","",'$Data1'!AN29&amp;";")</f>
        <v>;</v>
      </c>
      <c r="D27" s="190"/>
      <c r="E27" s="190"/>
      <c r="F27" s="190"/>
    </row>
    <row r="28" spans="1:6" ht="15">
      <c r="A28" s="190" t="str">
        <f ca="1">IF('$Data1'!E30="","","Schedule:Constant,")</f>
        <v>Schedule:Constant,</v>
      </c>
      <c r="B28" s="190" t="str">
        <f ca="1">IF(A28="","",'$Data1'!E30&amp;" ActvSch,")</f>
        <v>1 ActvSch,</v>
      </c>
      <c r="C28" s="190" t="str">
        <f ca="1">IF(A28="","",'$Data1'!AN30&amp;";")</f>
        <v>;</v>
      </c>
      <c r="D28" s="190"/>
      <c r="E28" s="190"/>
      <c r="F28" s="190"/>
    </row>
    <row r="29" spans="1:6" ht="15">
      <c r="A29" s="190" t="str">
        <f ca="1">IF('$Data1'!E31="","","Schedule:Constant,")</f>
        <v>Schedule:Constant,</v>
      </c>
      <c r="B29" s="190" t="str">
        <f ca="1">IF(A29="","",'$Data1'!E31&amp;" ActvSch,")</f>
        <v>1 ActvSch,</v>
      </c>
      <c r="C29" s="190" t="str">
        <f ca="1">IF(A29="","",'$Data1'!AN31&amp;";")</f>
        <v>;</v>
      </c>
      <c r="D29" s="190"/>
      <c r="E29" s="190"/>
      <c r="F29" s="190"/>
    </row>
    <row r="30" spans="1:6" ht="15">
      <c r="A30" s="190" t="str">
        <f ca="1">IF('$Data1'!E32="","","Schedule:Constant,")</f>
        <v>Schedule:Constant,</v>
      </c>
      <c r="B30" s="190" t="str">
        <f ca="1">IF(A30="","",'$Data1'!E32&amp;" ActvSch,")</f>
        <v>1 ActvSch,</v>
      </c>
      <c r="C30" s="190" t="e">
        <f ca="1">IF(A30="","",'$Data1'!AN32&amp;";")</f>
        <v>#N/A</v>
      </c>
      <c r="D30" s="190"/>
      <c r="E30" s="190"/>
      <c r="F30" s="190"/>
    </row>
    <row r="31" spans="1:6" ht="15">
      <c r="A31" s="190" t="str">
        <f ca="1">IF('$Data1'!E33="","","Schedule:Constant,")</f>
        <v>Schedule:Constant,</v>
      </c>
      <c r="B31" s="190" t="str">
        <f ca="1">IF(A31="","",'$Data1'!E33&amp;" ActvSch,")</f>
        <v>1 ActvSch,</v>
      </c>
      <c r="C31" s="190" t="e">
        <f ca="1">IF(A31="","",'$Data1'!AN33&amp;";")</f>
        <v>#N/A</v>
      </c>
      <c r="D31" s="190"/>
      <c r="E31" s="190"/>
      <c r="F31" s="190"/>
    </row>
    <row r="32" spans="1:6" ht="15">
      <c r="A32" s="190" t="str">
        <f ca="1">IF('$Data1'!E34="","","Schedule:Constant,")</f>
        <v>Schedule:Constant,</v>
      </c>
      <c r="B32" s="190" t="str">
        <f ca="1">IF(A32="","",'$Data1'!E34&amp;" ActvSch,")</f>
        <v>1 ActvSch,</v>
      </c>
      <c r="C32" s="190" t="e">
        <f ca="1">IF(A32="","",'$Data1'!AN34&amp;";")</f>
        <v>#N/A</v>
      </c>
      <c r="D32" s="190"/>
      <c r="E32" s="190"/>
      <c r="F32" s="190"/>
    </row>
    <row r="33" spans="1:6" ht="15">
      <c r="A33" s="190" t="str">
        <f ca="1">IF('$Data1'!E35="","","Schedule:Constant,")</f>
        <v>Schedule:Constant,</v>
      </c>
      <c r="B33" s="190" t="str">
        <f ca="1">IF(A33="","",'$Data1'!E35&amp;" ActvSch,")</f>
        <v>1 ActvSch,</v>
      </c>
      <c r="C33" s="190" t="e">
        <f ca="1">IF(A33="","",'$Data1'!AN35&amp;";")</f>
        <v>#N/A</v>
      </c>
      <c r="D33" s="190"/>
      <c r="E33" s="190"/>
      <c r="F33" s="190"/>
    </row>
    <row r="34" spans="1:6" ht="15">
      <c r="A34" s="190" t="str">
        <f ca="1">IF('$Data1'!E36="","","Schedule:Constant,")</f>
        <v>Schedule:Constant,</v>
      </c>
      <c r="B34" s="190" t="str">
        <f ca="1">IF(A34="","",'$Data1'!E36&amp;" ActvSch,")</f>
        <v>1 ActvSch,</v>
      </c>
      <c r="C34" s="190" t="e">
        <f ca="1">IF(A34="","",'$Data1'!AN36&amp;";")</f>
        <v>#N/A</v>
      </c>
      <c r="D34" s="190"/>
      <c r="E34" s="190"/>
      <c r="F34" s="190"/>
    </row>
    <row r="35" spans="1:6" ht="15">
      <c r="A35" s="190" t="str">
        <f ca="1">IF('$Data1'!E37="","","Schedule:Constant,")</f>
        <v>Schedule:Constant,</v>
      </c>
      <c r="B35" s="190" t="str">
        <f ca="1">IF(A35="","",'$Data1'!E37&amp;" ActvSch,")</f>
        <v>1 ActvSch,</v>
      </c>
      <c r="C35" s="190" t="e">
        <f ca="1">IF(A35="","",'$Data1'!AN37&amp;";")</f>
        <v>#N/A</v>
      </c>
      <c r="D35" s="190"/>
      <c r="E35" s="190"/>
      <c r="F35" s="190"/>
    </row>
    <row r="36" spans="1:6" ht="15">
      <c r="A36" s="190" t="str">
        <f ca="1">IF('$Data1'!E38="","","Schedule:Constant,")</f>
        <v>Schedule:Constant,</v>
      </c>
      <c r="B36" s="190" t="str">
        <f ca="1">IF(A36="","",'$Data1'!E38&amp;" ActvSch,")</f>
        <v>1 ActvSch,</v>
      </c>
      <c r="C36" s="190" t="e">
        <f ca="1">IF(A36="","",'$Data1'!AN38&amp;";")</f>
        <v>#N/A</v>
      </c>
      <c r="D36" s="190"/>
      <c r="E36" s="190"/>
      <c r="F36" s="190"/>
    </row>
    <row r="37" spans="1:6" ht="15">
      <c r="A37" s="190" t="str">
        <f ca="1">IF('$Data1'!E39="","","Schedule:Constant,")</f>
        <v>Schedule:Constant,</v>
      </c>
      <c r="B37" s="190" t="str">
        <f ca="1">IF(A37="","",'$Data1'!E39&amp;" ActvSch,")</f>
        <v>1 ActvSch,</v>
      </c>
      <c r="C37" s="190" t="e">
        <f ca="1">IF(A37="","",'$Data1'!AN39&amp;";")</f>
        <v>#N/A</v>
      </c>
      <c r="D37" s="190"/>
      <c r="E37" s="190"/>
      <c r="F37" s="190"/>
    </row>
    <row r="38" spans="1:6" ht="15">
      <c r="A38" s="190" t="str">
        <f ca="1">IF('$Data1'!E40="","","Schedule:Constant,")</f>
        <v>Schedule:Constant,</v>
      </c>
      <c r="B38" s="190" t="str">
        <f ca="1">IF(A38="","",'$Data1'!E40&amp;" ActvSch,")</f>
        <v>1 ActvSch,</v>
      </c>
      <c r="C38" s="190" t="e">
        <f ca="1">IF(A38="","",'$Data1'!AN40&amp;";")</f>
        <v>#N/A</v>
      </c>
      <c r="D38" s="190"/>
      <c r="E38" s="190"/>
      <c r="F38" s="190"/>
    </row>
    <row r="39" spans="1:6" ht="15">
      <c r="A39" s="190" t="str">
        <f ca="1">IF('$Data1'!E41="","","Schedule:Constant,")</f>
        <v>Schedule:Constant,</v>
      </c>
      <c r="B39" s="190" t="str">
        <f ca="1">IF(A39="","",'$Data1'!E41&amp;" ActvSch,")</f>
        <v>1 ActvSch,</v>
      </c>
      <c r="C39" s="190" t="str">
        <f ca="1">IF(A39="","",'$Data1'!AN41&amp;";")</f>
        <v>;</v>
      </c>
      <c r="D39" s="190"/>
      <c r="E39" s="190"/>
      <c r="F39" s="190"/>
    </row>
    <row r="40" spans="1:6" ht="15">
      <c r="A40" s="190" t="str">
        <f ca="1">IF('$Data1'!E42="","","Schedule:Constant,")</f>
        <v>Schedule:Constant,</v>
      </c>
      <c r="B40" s="190" t="str">
        <f ca="1">IF(A40="","",'$Data1'!E42&amp;" ActvSch,")</f>
        <v>1 ActvSch,</v>
      </c>
      <c r="C40" s="190" t="str">
        <f ca="1">IF(A40="","",'$Data1'!AN42&amp;";")</f>
        <v>;</v>
      </c>
      <c r="D40" s="190"/>
      <c r="E40" s="190"/>
      <c r="F40" s="190"/>
    </row>
    <row r="41" spans="1:6" ht="15">
      <c r="A41" s="190" t="str">
        <f ca="1">IF('$Data1'!E43="","","Schedule:Constant,")</f>
        <v>Schedule:Constant,</v>
      </c>
      <c r="B41" s="190" t="str">
        <f ca="1">IF(A41="","",'$Data1'!E43&amp;" ActvSch,")</f>
        <v>1 ActvSch,</v>
      </c>
      <c r="C41" s="190" t="str">
        <f ca="1">IF(A41="","",'$Data1'!AN43&amp;";")</f>
        <v>;</v>
      </c>
      <c r="D41" s="190"/>
      <c r="E41" s="190"/>
      <c r="F41" s="190"/>
    </row>
    <row r="42" spans="1:6" ht="15">
      <c r="A42" s="190" t="str">
        <f ca="1">IF('$Data1'!E44="","","Schedule:Constant,")</f>
        <v>Schedule:Constant,</v>
      </c>
      <c r="B42" s="190" t="str">
        <f ca="1">IF(A42="","",'$Data1'!E44&amp;" ActvSch,")</f>
        <v>1 ActvSch,</v>
      </c>
      <c r="C42" s="190" t="str">
        <f ca="1">IF(A42="","",'$Data1'!AN44&amp;";")</f>
        <v>;</v>
      </c>
      <c r="D42" s="190"/>
      <c r="E42" s="190"/>
      <c r="F42" s="190"/>
    </row>
    <row r="43" spans="1:6" ht="15">
      <c r="A43" s="190" t="str">
        <f ca="1">IF('$Data1'!E45="","","Schedule:Constant,")</f>
        <v>Schedule:Constant,</v>
      </c>
      <c r="B43" s="190" t="str">
        <f ca="1">IF(A43="","",'$Data1'!E45&amp;" ActvSch,")</f>
        <v>1 ActvSch,</v>
      </c>
      <c r="C43" s="190" t="str">
        <f ca="1">IF(A43="","",'$Data1'!AN45&amp;";")</f>
        <v>;</v>
      </c>
      <c r="D43" s="190"/>
      <c r="E43" s="190"/>
      <c r="F43" s="190"/>
    </row>
    <row r="44" spans="1:6" ht="15">
      <c r="A44" s="190" t="str">
        <f ca="1">IF('$Data1'!E46="","","Schedule:Constant,")</f>
        <v>Schedule:Constant,</v>
      </c>
      <c r="B44" s="190" t="str">
        <f ca="1">IF(A44="","",'$Data1'!E46&amp;" ActvSch,")</f>
        <v>1 ActvSch,</v>
      </c>
      <c r="C44" s="190" t="str">
        <f ca="1">IF(A44="","",'$Data1'!AN46&amp;";")</f>
        <v>;</v>
      </c>
      <c r="D44" s="190"/>
      <c r="E44" s="190"/>
      <c r="F44" s="190"/>
    </row>
    <row r="45" spans="1:6" ht="15">
      <c r="A45" s="190" t="str">
        <f ca="1">IF('$Data1'!E47="","","Schedule:Constant,")</f>
        <v>Schedule:Constant,</v>
      </c>
      <c r="B45" s="190" t="str">
        <f ca="1">IF(A45="","",'$Data1'!E47&amp;" ActvSch,")</f>
        <v>1 ActvSch,</v>
      </c>
      <c r="C45" s="190" t="str">
        <f ca="1">IF(A45="","",'$Data1'!AN47&amp;";")</f>
        <v>;</v>
      </c>
      <c r="D45" s="190"/>
      <c r="E45" s="190"/>
      <c r="F45" s="190"/>
    </row>
    <row r="46" spans="1:6" ht="15">
      <c r="A46" s="190" t="str">
        <f ca="1">IF('$Data1'!E48="","","Schedule:Constant,")</f>
        <v>Schedule:Constant,</v>
      </c>
      <c r="B46" s="190" t="str">
        <f ca="1">IF(A46="","",'$Data1'!E48&amp;" ActvSch,")</f>
        <v>1 ActvSch,</v>
      </c>
      <c r="C46" s="190" t="str">
        <f ca="1">IF(A46="","",'$Data1'!AN48&amp;";")</f>
        <v>;</v>
      </c>
      <c r="D46" s="190"/>
      <c r="E46" s="190"/>
      <c r="F46" s="190"/>
    </row>
    <row r="47" spans="1:6" ht="15">
      <c r="A47" s="190" t="str">
        <f ca="1">IF('$Data1'!E49="","","Schedule:Constant,")</f>
        <v>Schedule:Constant,</v>
      </c>
      <c r="B47" s="190" t="str">
        <f ca="1">IF(A47="","",'$Data1'!E49&amp;" ActvSch,")</f>
        <v>1 ActvSch,</v>
      </c>
      <c r="C47" s="190" t="str">
        <f ca="1">IF(A47="","",'$Data1'!AN49&amp;";")</f>
        <v>;</v>
      </c>
      <c r="D47" s="190"/>
      <c r="E47" s="190"/>
      <c r="F47" s="190"/>
    </row>
    <row r="48" spans="1:6" ht="15">
      <c r="A48" s="190" t="str">
        <f ca="1">IF('$Data1'!E50="","","Schedule:Constant,")</f>
        <v>Schedule:Constant,</v>
      </c>
      <c r="B48" s="190" t="str">
        <f ca="1">IF(A48="","",'$Data1'!E50&amp;" ActvSch,")</f>
        <v>1 ActvSch,</v>
      </c>
      <c r="C48" s="190" t="str">
        <f ca="1">IF(A48="","",'$Data1'!AN50&amp;";")</f>
        <v>;</v>
      </c>
      <c r="D48" s="190"/>
      <c r="E48" s="190"/>
      <c r="F48" s="190"/>
    </row>
    <row r="49" spans="1:6" ht="15">
      <c r="A49" s="190" t="str">
        <f ca="1">IF('$Data1'!E51="","","Schedule:Constant,")</f>
        <v>Schedule:Constant,</v>
      </c>
      <c r="B49" s="190" t="str">
        <f ca="1">IF(A49="","",'$Data1'!E51&amp;" ActvSch,")</f>
        <v>1 ActvSch,</v>
      </c>
      <c r="C49" s="190" t="str">
        <f ca="1">IF(A49="","",'$Data1'!AN51&amp;";")</f>
        <v>;</v>
      </c>
      <c r="D49" s="190"/>
      <c r="E49" s="190"/>
      <c r="F49" s="190"/>
    </row>
    <row r="50" spans="1:6" ht="15">
      <c r="A50" s="190" t="str">
        <f ca="1">IF('$Data1'!E52="","","Schedule:Constant,")</f>
        <v>Schedule:Constant,</v>
      </c>
      <c r="B50" s="190" t="str">
        <f ca="1">IF(A50="","",'$Data1'!E52&amp;" ActvSch,")</f>
        <v>1 ActvSch,</v>
      </c>
      <c r="C50" s="190" t="str">
        <f ca="1">IF(A50="","",'$Data1'!AN52&amp;";")</f>
        <v>;</v>
      </c>
      <c r="D50" s="190"/>
      <c r="E50" s="190"/>
      <c r="F50" s="190"/>
    </row>
    <row r="51" spans="1:6" ht="15">
      <c r="A51" s="190" t="str">
        <f ca="1">IF('$Data1'!E53="","","Schedule:Constant,")</f>
        <v>Schedule:Constant,</v>
      </c>
      <c r="B51" s="190" t="str">
        <f ca="1">IF(A51="","",'$Data1'!E53&amp;" ActvSch,")</f>
        <v>1 ActvSch,</v>
      </c>
      <c r="C51" s="190" t="str">
        <f ca="1">IF(A51="","",'$Data1'!AN53&amp;";")</f>
        <v>;</v>
      </c>
      <c r="D51" s="190"/>
      <c r="E51" s="190"/>
      <c r="F51" s="190"/>
    </row>
    <row r="52" spans="1:6" ht="15">
      <c r="A52" s="190" t="str">
        <f ca="1">IF('$Data1'!E54="","","Schedule:Constant,")</f>
        <v>Schedule:Constant,</v>
      </c>
      <c r="B52" s="190" t="str">
        <f ca="1">IF(A52="","",'$Data1'!E54&amp;" ActvSch,")</f>
        <v>1 ActvSch,</v>
      </c>
      <c r="C52" s="190" t="str">
        <f ca="1">IF(A52="","",'$Data1'!AN54&amp;";")</f>
        <v>;</v>
      </c>
      <c r="D52" s="190"/>
      <c r="E52" s="190"/>
      <c r="F52" s="190"/>
    </row>
    <row r="53" spans="1:6" ht="15">
      <c r="A53" s="190" t="str">
        <f ca="1">IF('$Data1'!E55="","","Schedule:Constant,")</f>
        <v>Schedule:Constant,</v>
      </c>
      <c r="B53" s="190" t="str">
        <f ca="1">IF(A53="","",'$Data1'!E55&amp;" ActvSch,")</f>
        <v>1 ActvSch,</v>
      </c>
      <c r="C53" s="190" t="str">
        <f ca="1">IF(A53="","",'$Data1'!AN55&amp;";")</f>
        <v>;</v>
      </c>
      <c r="D53" s="190"/>
      <c r="E53" s="190"/>
      <c r="F53" s="190"/>
    </row>
    <row r="54" spans="1:6" ht="15">
      <c r="A54" s="190" t="str">
        <f ca="1">IF('$Data1'!E56="","","Schedule:Constant,")</f>
        <v>Schedule:Constant,</v>
      </c>
      <c r="B54" s="190" t="str">
        <f ca="1">IF(A54="","",'$Data1'!E56&amp;" ActvSch,")</f>
        <v>1 ActvSch,</v>
      </c>
      <c r="C54" s="190" t="str">
        <f ca="1">IF(A54="","",'$Data1'!AN56&amp;";")</f>
        <v>;</v>
      </c>
      <c r="D54" s="190"/>
      <c r="E54" s="190"/>
      <c r="F54" s="190"/>
    </row>
    <row r="55" spans="1:6" ht="15">
      <c r="A55" s="190" t="str">
        <f ca="1">IF('$Data1'!E57="","","Schedule:Constant,")</f>
        <v>Schedule:Constant,</v>
      </c>
      <c r="B55" s="190" t="str">
        <f ca="1">IF(A55="","",'$Data1'!E57&amp;" ActvSch,")</f>
        <v>1 ActvSch,</v>
      </c>
      <c r="C55" s="190" t="str">
        <f ca="1">IF(A55="","",'$Data1'!AN57&amp;";")</f>
        <v>;</v>
      </c>
      <c r="D55" s="190"/>
      <c r="E55" s="190"/>
      <c r="F55" s="190"/>
    </row>
    <row r="56" spans="1:6" ht="15">
      <c r="A56" s="190" t="str">
        <f ca="1">IF('$Data1'!E58="","","Schedule:Constant,")</f>
        <v>Schedule:Constant,</v>
      </c>
      <c r="B56" s="190" t="str">
        <f ca="1">IF(A56="","",'$Data1'!E58&amp;" ActvSch,")</f>
        <v>1 ActvSch,</v>
      </c>
      <c r="C56" s="190" t="str">
        <f ca="1">IF(A56="","",'$Data1'!AN58&amp;";")</f>
        <v>;</v>
      </c>
      <c r="D56" s="190"/>
      <c r="E56" s="190"/>
      <c r="F56" s="190"/>
    </row>
    <row r="57" spans="1:6" ht="15">
      <c r="A57" s="190" t="str">
        <f ca="1">IF('$Data1'!E59="","","Schedule:Constant,")</f>
        <v>Schedule:Constant,</v>
      </c>
      <c r="B57" s="190" t="str">
        <f ca="1">IF(A57="","",'$Data1'!E59&amp;" ActvSch,")</f>
        <v>1 ActvSch,</v>
      </c>
      <c r="C57" s="190" t="str">
        <f ca="1">IF(A57="","",'$Data1'!AN59&amp;";")</f>
        <v>;</v>
      </c>
      <c r="D57" s="190"/>
      <c r="E57" s="190"/>
      <c r="F57" s="190"/>
    </row>
    <row r="58" spans="1:6" ht="15">
      <c r="A58" s="190" t="str">
        <f ca="1">IF('$Data1'!E60="","","Schedule:Constant,")</f>
        <v>Schedule:Constant,</v>
      </c>
      <c r="B58" s="190" t="str">
        <f ca="1">IF(A58="","",'$Data1'!E60&amp;" ActvSch,")</f>
        <v>1 ActvSch,</v>
      </c>
      <c r="C58" s="190" t="str">
        <f ca="1">IF(A58="","",'$Data1'!AN60&amp;";")</f>
        <v>;</v>
      </c>
      <c r="D58" s="190"/>
      <c r="E58" s="190"/>
      <c r="F58" s="190"/>
    </row>
    <row r="59" spans="1:6" ht="15">
      <c r="A59" s="190" t="str">
        <f ca="1">IF('$Data1'!E61="","","Schedule:Constant,")</f>
        <v>Schedule:Constant,</v>
      </c>
      <c r="B59" s="190" t="str">
        <f ca="1">IF(A59="","",'$Data1'!E61&amp;" ActvSch,")</f>
        <v>1 ActvSch,</v>
      </c>
      <c r="C59" s="190" t="str">
        <f ca="1">IF(A59="","",'$Data1'!AN61&amp;";")</f>
        <v>;</v>
      </c>
      <c r="D59" s="190"/>
      <c r="E59" s="190"/>
      <c r="F59" s="190"/>
    </row>
    <row r="60" spans="1:6" ht="15">
      <c r="A60" s="190" t="str">
        <f ca="1">IF('$Data1'!E62="","","Schedule:Constant,")</f>
        <v>Schedule:Constant,</v>
      </c>
      <c r="B60" s="190" t="str">
        <f ca="1">IF(A60="","",'$Data1'!E62&amp;" ActvSch,")</f>
        <v>1 ActvSch,</v>
      </c>
      <c r="C60" s="190" t="str">
        <f ca="1">IF(A60="","",'$Data1'!AN62&amp;";")</f>
        <v>;</v>
      </c>
      <c r="D60" s="190"/>
      <c r="E60" s="190"/>
      <c r="F60" s="190"/>
    </row>
    <row r="61" spans="1:6" ht="15">
      <c r="A61" s="190" t="str">
        <f ca="1">IF('$Data1'!E63="","","Schedule:Constant,")</f>
        <v>Schedule:Constant,</v>
      </c>
      <c r="B61" s="190" t="str">
        <f ca="1">IF(A61="","",'$Data1'!E63&amp;" ActvSch,")</f>
        <v>1 ActvSch,</v>
      </c>
      <c r="C61" s="190" t="str">
        <f ca="1">IF(A61="","",'$Data1'!AN63&amp;";")</f>
        <v>;</v>
      </c>
      <c r="D61" s="190"/>
      <c r="E61" s="190"/>
      <c r="F61" s="190"/>
    </row>
    <row r="62" spans="1:6" ht="15">
      <c r="A62" s="190" t="str">
        <f ca="1">IF('$Data1'!E64="","","Schedule:Constant,")</f>
        <v>Schedule:Constant,</v>
      </c>
      <c r="B62" s="190" t="str">
        <f ca="1">IF(A62="","",'$Data1'!E64&amp;" ActvSch,")</f>
        <v>1 ActvSch,</v>
      </c>
      <c r="C62" s="190" t="str">
        <f ca="1">IF(A62="","",'$Data1'!AN64&amp;";")</f>
        <v>;</v>
      </c>
      <c r="D62" s="190"/>
      <c r="E62" s="190"/>
      <c r="F62" s="190"/>
    </row>
    <row r="63" spans="1:6" ht="15">
      <c r="A63" s="190" t="str">
        <f ca="1">IF('$Data1'!E65="","","Schedule:Constant,")</f>
        <v>Schedule:Constant,</v>
      </c>
      <c r="B63" s="190" t="str">
        <f ca="1">IF(A63="","",'$Data1'!E65&amp;" ActvSch,")</f>
        <v>1 ActvSch,</v>
      </c>
      <c r="C63" s="190" t="str">
        <f ca="1">IF(A63="","",'$Data1'!AN65&amp;";")</f>
        <v>;</v>
      </c>
      <c r="D63" s="190"/>
      <c r="E63" s="190"/>
      <c r="F63" s="190"/>
    </row>
    <row r="64" spans="1:6" ht="15">
      <c r="A64" s="190" t="str">
        <f ca="1">IF('$Data1'!E66="","","Schedule:Constant,")</f>
        <v>Schedule:Constant,</v>
      </c>
      <c r="B64" s="190" t="str">
        <f ca="1">IF(A64="","",'$Data1'!E66&amp;" ActvSch,")</f>
        <v>1 ActvSch,</v>
      </c>
      <c r="C64" s="190" t="str">
        <f ca="1">IF(A64="","",'$Data1'!AN66&amp;";")</f>
        <v>;</v>
      </c>
      <c r="D64" s="190"/>
      <c r="E64" s="190"/>
      <c r="F64" s="190"/>
    </row>
    <row r="65" spans="1:6" ht="15">
      <c r="A65" s="190" t="str">
        <f ca="1">IF('$Data1'!E67="","","Schedule:Constant,")</f>
        <v>Schedule:Constant,</v>
      </c>
      <c r="B65" s="190" t="str">
        <f ca="1">IF(A65="","",'$Data1'!E67&amp;" ActvSch,")</f>
        <v>1 ActvSch,</v>
      </c>
      <c r="C65" s="190" t="str">
        <f ca="1">IF(A65="","",'$Data1'!AN67&amp;";")</f>
        <v>;</v>
      </c>
      <c r="D65" s="190"/>
      <c r="E65" s="190"/>
      <c r="F65" s="190"/>
    </row>
    <row r="66" spans="1:6" ht="15">
      <c r="A66" s="190" t="str">
        <f ca="1">IF('$Data1'!E68="","","Schedule:Constant,")</f>
        <v>Schedule:Constant,</v>
      </c>
      <c r="B66" s="190" t="str">
        <f ca="1">IF(A66="","",'$Data1'!E68&amp;" ActvSch,")</f>
        <v>1 ActvSch,</v>
      </c>
      <c r="C66" s="190" t="str">
        <f ca="1">IF(A66="","",'$Data1'!AN68&amp;";")</f>
        <v>;</v>
      </c>
      <c r="D66" s="190"/>
      <c r="E66" s="190"/>
      <c r="F66" s="190"/>
    </row>
    <row r="67" spans="1:6" ht="15">
      <c r="A67" s="190" t="str">
        <f ca="1">IF('$Data1'!E69="","","Schedule:Constant,")</f>
        <v>Schedule:Constant,</v>
      </c>
      <c r="B67" s="190" t="str">
        <f ca="1">IF(A67="","",'$Data1'!E69&amp;" ActvSch,")</f>
        <v>1 ActvSch,</v>
      </c>
      <c r="C67" s="190" t="str">
        <f ca="1">IF(A67="","",'$Data1'!AN69&amp;";")</f>
        <v>;</v>
      </c>
      <c r="D67" s="190"/>
      <c r="E67" s="190"/>
      <c r="F67" s="190"/>
    </row>
    <row r="68" spans="1:6" ht="15">
      <c r="A68" s="190" t="str">
        <f ca="1">IF('$Data1'!E70="","","Schedule:Constant,")</f>
        <v>Schedule:Constant,</v>
      </c>
      <c r="B68" s="190" t="str">
        <f ca="1">IF(A68="","",'$Data1'!E70&amp;" ActvSch,")</f>
        <v>1 ActvSch,</v>
      </c>
      <c r="C68" s="190" t="str">
        <f ca="1">IF(A68="","",'$Data1'!AN70&amp;";")</f>
        <v>;</v>
      </c>
      <c r="D68" s="190"/>
      <c r="E68" s="190"/>
      <c r="F68" s="190"/>
    </row>
    <row r="69" spans="1:6" ht="15">
      <c r="A69" s="190" t="str">
        <f ca="1">IF('$Data1'!E71="","","Schedule:Constant,")</f>
        <v>Schedule:Constant,</v>
      </c>
      <c r="B69" s="190" t="str">
        <f ca="1">IF(A69="","",'$Data1'!E71&amp;" ActvSch,")</f>
        <v>1 ActvSch,</v>
      </c>
      <c r="C69" s="190" t="str">
        <f ca="1">IF(A69="","",'$Data1'!AN71&amp;";")</f>
        <v>;</v>
      </c>
      <c r="D69" s="190"/>
      <c r="E69" s="190"/>
      <c r="F69" s="190"/>
    </row>
    <row r="70" spans="1:6" ht="15">
      <c r="A70" s="190" t="str">
        <f ca="1">IF('$Data1'!E72="","","Schedule:Constant,")</f>
        <v>Schedule:Constant,</v>
      </c>
      <c r="B70" s="190" t="str">
        <f ca="1">IF(A70="","",'$Data1'!E72&amp;" ActvSch,")</f>
        <v>1 ActvSch,</v>
      </c>
      <c r="C70" s="190" t="str">
        <f ca="1">IF(A70="","",'$Data1'!AN72&amp;";")</f>
        <v>;</v>
      </c>
      <c r="D70" s="190"/>
      <c r="E70" s="190"/>
      <c r="F70" s="190"/>
    </row>
    <row r="71" spans="1:6" ht="15">
      <c r="A71" s="190" t="str">
        <f ca="1">IF('$Data1'!E73="","","Schedule:Constant,")</f>
        <v>Schedule:Constant,</v>
      </c>
      <c r="B71" s="190" t="str">
        <f ca="1">IF(A71="","",'$Data1'!E73&amp;" ActvSch,")</f>
        <v>1 ActvSch,</v>
      </c>
      <c r="C71" s="190" t="str">
        <f ca="1">IF(A71="","",'$Data1'!AN73&amp;";")</f>
        <v>;</v>
      </c>
      <c r="D71" s="190"/>
      <c r="E71" s="190"/>
      <c r="F71" s="190"/>
    </row>
    <row r="72" spans="1:6" ht="15">
      <c r="A72" s="190" t="str">
        <f ca="1">IF('$Data1'!E74="","","Schedule:Constant,")</f>
        <v>Schedule:Constant,</v>
      </c>
      <c r="B72" s="190" t="str">
        <f ca="1">IF(A72="","",'$Data1'!E74&amp;" ActvSch,")</f>
        <v>1 ActvSch,</v>
      </c>
      <c r="C72" s="190" t="str">
        <f ca="1">IF(A72="","",'$Data1'!AN74&amp;";")</f>
        <v>;</v>
      </c>
      <c r="D72" s="190"/>
      <c r="E72" s="190"/>
      <c r="F72" s="190"/>
    </row>
    <row r="73" spans="1:6" ht="15">
      <c r="A73" s="190" t="str">
        <f ca="1">IF('$Data1'!E75="","","Schedule:Constant,")</f>
        <v>Schedule:Constant,</v>
      </c>
      <c r="B73" s="190" t="str">
        <f ca="1">IF(A73="","",'$Data1'!E75&amp;" ActvSch,")</f>
        <v>1 ActvSch,</v>
      </c>
      <c r="C73" s="190" t="str">
        <f ca="1">IF(A73="","",'$Data1'!AN75&amp;";")</f>
        <v>;</v>
      </c>
      <c r="D73" s="190"/>
      <c r="E73" s="190"/>
      <c r="F73" s="190"/>
    </row>
    <row r="74" spans="1:6" ht="15">
      <c r="A74" s="190" t="str">
        <f ca="1">IF('$Data1'!E76="","","Schedule:Constant,")</f>
        <v>Schedule:Constant,</v>
      </c>
      <c r="B74" s="190" t="str">
        <f ca="1">IF(A74="","",'$Data1'!E76&amp;" ActvSch,")</f>
        <v>1 ActvSch,</v>
      </c>
      <c r="C74" s="190" t="str">
        <f ca="1">IF(A74="","",'$Data1'!AN76&amp;";")</f>
        <v>;</v>
      </c>
      <c r="D74" s="190"/>
      <c r="E74" s="190"/>
      <c r="F74" s="190"/>
    </row>
    <row r="75" spans="1:6" ht="15">
      <c r="A75" s="190" t="str">
        <f ca="1">IF('$Data1'!E77="","","Schedule:Constant,")</f>
        <v>Schedule:Constant,</v>
      </c>
      <c r="B75" s="190" t="str">
        <f ca="1">IF(A75="","",'$Data1'!E77&amp;" ActvSch,")</f>
        <v>1 ActvSch,</v>
      </c>
      <c r="C75" s="190" t="str">
        <f ca="1">IF(A75="","",'$Data1'!AN77&amp;";")</f>
        <v>;</v>
      </c>
      <c r="D75" s="190"/>
      <c r="E75" s="190"/>
      <c r="F75" s="190"/>
    </row>
    <row r="76" spans="1:6" ht="15">
      <c r="A76" s="190" t="str">
        <f ca="1">IF('$Data1'!E78="","","Schedule:Constant,")</f>
        <v>Schedule:Constant,</v>
      </c>
      <c r="B76" s="190" t="str">
        <f ca="1">IF(A76="","",'$Data1'!E78&amp;" ActvSch,")</f>
        <v>1 ActvSch,</v>
      </c>
      <c r="C76" s="190" t="str">
        <f ca="1">IF(A76="","",'$Data1'!AN78&amp;";")</f>
        <v>;</v>
      </c>
      <c r="D76" s="190"/>
      <c r="E76" s="190"/>
      <c r="F76" s="190"/>
    </row>
    <row r="77" spans="1:6" ht="15">
      <c r="A77" s="190" t="str">
        <f ca="1">IF('$Data1'!E79="","","Schedule:Constant,")</f>
        <v>Schedule:Constant,</v>
      </c>
      <c r="B77" s="190" t="str">
        <f ca="1">IF(A77="","",'$Data1'!E79&amp;" ActvSch,")</f>
        <v>1 ActvSch,</v>
      </c>
      <c r="C77" s="190" t="str">
        <f ca="1">IF(A77="","",'$Data1'!AN79&amp;";")</f>
        <v>;</v>
      </c>
      <c r="D77" s="190"/>
      <c r="E77" s="190"/>
      <c r="F77" s="190"/>
    </row>
    <row r="78" spans="1:6" ht="15">
      <c r="A78" s="190" t="str">
        <f ca="1">IF('$Data1'!E80="","","Schedule:Constant,")</f>
        <v>Schedule:Constant,</v>
      </c>
      <c r="B78" s="190" t="str">
        <f ca="1">IF(A78="","",'$Data1'!E80&amp;" ActvSch,")</f>
        <v>1 ActvSch,</v>
      </c>
      <c r="C78" s="190" t="str">
        <f ca="1">IF(A78="","",'$Data1'!AN80&amp;";")</f>
        <v>;</v>
      </c>
      <c r="D78" s="190"/>
      <c r="E78" s="190"/>
      <c r="F78" s="190"/>
    </row>
    <row r="79" spans="1:6" ht="15">
      <c r="A79" s="190" t="str">
        <f ca="1">IF('$Data1'!E81="","","Schedule:Constant,")</f>
        <v>Schedule:Constant,</v>
      </c>
      <c r="B79" s="190" t="str">
        <f ca="1">IF(A79="","",'$Data1'!E81&amp;" ActvSch,")</f>
        <v>1 ActvSch,</v>
      </c>
      <c r="C79" s="190" t="str">
        <f ca="1">IF(A79="","",'$Data1'!AN81&amp;";")</f>
        <v>;</v>
      </c>
      <c r="D79" s="190"/>
      <c r="E79" s="190"/>
      <c r="F79" s="190"/>
    </row>
    <row r="80" spans="1:6" ht="15">
      <c r="A80" s="190" t="str">
        <f ca="1">IF('$Data1'!E82="","","Schedule:Constant,")</f>
        <v>Schedule:Constant,</v>
      </c>
      <c r="B80" s="190" t="str">
        <f ca="1">IF(A80="","",'$Data1'!E82&amp;" ActvSch,")</f>
        <v>1 ActvSch,</v>
      </c>
      <c r="C80" s="190" t="str">
        <f ca="1">IF(A80="","",'$Data1'!AN82&amp;";")</f>
        <v>;</v>
      </c>
      <c r="D80" s="190"/>
      <c r="E80" s="190"/>
      <c r="F80" s="190"/>
    </row>
    <row r="81" spans="1:6" ht="15">
      <c r="A81" s="190" t="str">
        <f ca="1">IF('$Data1'!E83="","","Schedule:Constant,")</f>
        <v>Schedule:Constant,</v>
      </c>
      <c r="B81" s="190" t="str">
        <f ca="1">IF(A81="","",'$Data1'!E83&amp;" ActvSch,")</f>
        <v>1 ActvSch,</v>
      </c>
      <c r="C81" s="190" t="str">
        <f ca="1">IF(A81="","",'$Data1'!AN83&amp;";")</f>
        <v>;</v>
      </c>
      <c r="D81" s="190"/>
      <c r="E81" s="190"/>
      <c r="F81" s="190"/>
    </row>
    <row r="82" spans="1:6" ht="15">
      <c r="A82" s="190" t="str">
        <f ca="1">IF('$Data1'!E84="","","Schedule:Constant,")</f>
        <v>Schedule:Constant,</v>
      </c>
      <c r="B82" s="190" t="str">
        <f ca="1">IF(A82="","",'$Data1'!E84&amp;" ActvSch,")</f>
        <v>1 ActvSch,</v>
      </c>
      <c r="C82" s="190" t="str">
        <f ca="1">IF(A82="","",'$Data1'!AN84&amp;";")</f>
        <v>;</v>
      </c>
      <c r="D82" s="190"/>
      <c r="E82" s="190"/>
      <c r="F82" s="190"/>
    </row>
    <row r="83" spans="1:6" ht="15">
      <c r="A83" s="190" t="str">
        <f ca="1">IF('$Data1'!E85="","","Schedule:Constant,")</f>
        <v>Schedule:Constant,</v>
      </c>
      <c r="B83" s="190" t="str">
        <f ca="1">IF(A83="","",'$Data1'!E85&amp;" ActvSch,")</f>
        <v>1 ActvSch,</v>
      </c>
      <c r="C83" s="190" t="str">
        <f ca="1">IF(A83="","",'$Data1'!AN85&amp;";")</f>
        <v>;</v>
      </c>
      <c r="D83" s="190"/>
      <c r="E83" s="190"/>
      <c r="F83" s="190"/>
    </row>
    <row r="84" spans="1:6" ht="15">
      <c r="A84" s="190" t="str">
        <f ca="1">IF('$Data1'!E86="","","Schedule:Constant,")</f>
        <v>Schedule:Constant,</v>
      </c>
      <c r="B84" s="190" t="str">
        <f ca="1">IF(A84="","",'$Data1'!E86&amp;" ActvSch,")</f>
        <v>1 ActvSch,</v>
      </c>
      <c r="C84" s="190" t="str">
        <f ca="1">IF(A84="","",'$Data1'!AN86&amp;";")</f>
        <v>;</v>
      </c>
      <c r="D84" s="190"/>
      <c r="E84" s="190"/>
      <c r="F84" s="190"/>
    </row>
    <row r="85" spans="1:6" ht="15">
      <c r="A85" s="190" t="str">
        <f ca="1">IF('$Data1'!E87="","","Schedule:Constant,")</f>
        <v>Schedule:Constant,</v>
      </c>
      <c r="B85" s="190" t="str">
        <f ca="1">IF(A85="","",'$Data1'!E87&amp;" ActvSch,")</f>
        <v>1 ActvSch,</v>
      </c>
      <c r="C85" s="190" t="str">
        <f ca="1">IF(A85="","",'$Data1'!AN87&amp;";")</f>
        <v>;</v>
      </c>
      <c r="D85" s="190"/>
      <c r="E85" s="190"/>
      <c r="F85" s="190"/>
    </row>
    <row r="86" spans="1:6" ht="15">
      <c r="A86" s="190" t="str">
        <f ca="1">IF('$Data1'!E88="","","Schedule:Constant,")</f>
        <v>Schedule:Constant,</v>
      </c>
      <c r="B86" s="190" t="str">
        <f ca="1">IF(A86="","",'$Data1'!E88&amp;" ActvSch,")</f>
        <v>1 ActvSch,</v>
      </c>
      <c r="C86" s="190" t="str">
        <f ca="1">IF(A86="","",'$Data1'!AN88&amp;";")</f>
        <v>;</v>
      </c>
      <c r="D86" s="190"/>
      <c r="E86" s="190"/>
      <c r="F86" s="190"/>
    </row>
    <row r="87" spans="1:6" ht="15">
      <c r="A87" s="190" t="str">
        <f ca="1">IF('$Data1'!E89="","","Schedule:Constant,")</f>
        <v>Schedule:Constant,</v>
      </c>
      <c r="B87" s="190" t="str">
        <f ca="1">IF(A87="","",'$Data1'!E89&amp;" ActvSch,")</f>
        <v>1 ActvSch,</v>
      </c>
      <c r="C87" s="190" t="str">
        <f ca="1">IF(A87="","",'$Data1'!AN89&amp;";")</f>
        <v>;</v>
      </c>
      <c r="D87" s="190"/>
      <c r="E87" s="190"/>
      <c r="F87" s="190"/>
    </row>
    <row r="88" spans="1:6" ht="15">
      <c r="A88" s="190" t="str">
        <f ca="1">IF('$Data1'!E90="","","Schedule:Constant,")</f>
        <v>Schedule:Constant,</v>
      </c>
      <c r="B88" s="190" t="str">
        <f ca="1">IF(A88="","",'$Data1'!E90&amp;" ActvSch,")</f>
        <v>1 ActvSch,</v>
      </c>
      <c r="C88" s="190" t="str">
        <f ca="1">IF(A88="","",'$Data1'!AN90&amp;";")</f>
        <v>;</v>
      </c>
      <c r="D88" s="190"/>
      <c r="E88" s="190"/>
      <c r="F88" s="190"/>
    </row>
    <row r="89" spans="1:6" ht="15">
      <c r="A89" s="190" t="str">
        <f ca="1">IF('$Data1'!E91="","","Schedule:Constant,")</f>
        <v>Schedule:Constant,</v>
      </c>
      <c r="B89" s="190" t="str">
        <f ca="1">IF(A89="","",'$Data1'!E91&amp;" ActvSch,")</f>
        <v>1 ActvSch,</v>
      </c>
      <c r="C89" s="190" t="str">
        <f ca="1">IF(A89="","",'$Data1'!AN91&amp;";")</f>
        <v>;</v>
      </c>
      <c r="D89" s="190"/>
      <c r="E89" s="190"/>
      <c r="F89" s="190"/>
    </row>
    <row r="90" spans="1:6" ht="15">
      <c r="A90" s="190" t="str">
        <f ca="1">IF('$Data1'!E92="","","Schedule:Constant,")</f>
        <v>Schedule:Constant,</v>
      </c>
      <c r="B90" s="190" t="str">
        <f ca="1">IF(A90="","",'$Data1'!E92&amp;" ActvSch,")</f>
        <v>1 ActvSch,</v>
      </c>
      <c r="C90" s="190" t="str">
        <f ca="1">IF(A90="","",'$Data1'!AN92&amp;";")</f>
        <v>;</v>
      </c>
      <c r="D90" s="190"/>
      <c r="E90" s="190"/>
      <c r="F90" s="190"/>
    </row>
    <row r="91" spans="1:6" ht="15">
      <c r="A91" s="190" t="str">
        <f ca="1">IF('$Data1'!E93="","","Schedule:Constant,")</f>
        <v>Schedule:Constant,</v>
      </c>
      <c r="B91" s="190" t="str">
        <f ca="1">IF(A91="","",'$Data1'!E93&amp;" ActvSch,")</f>
        <v>1 ActvSch,</v>
      </c>
      <c r="C91" s="190" t="str">
        <f ca="1">IF(A91="","",'$Data1'!AN93&amp;";")</f>
        <v>;</v>
      </c>
      <c r="D91" s="190"/>
      <c r="E91" s="190"/>
      <c r="F91" s="190"/>
    </row>
    <row r="92" spans="1:6" ht="15">
      <c r="A92" s="190" t="str">
        <f ca="1">IF('$Data1'!E94="","","Schedule:Constant,")</f>
        <v>Schedule:Constant,</v>
      </c>
      <c r="B92" s="190" t="str">
        <f ca="1">IF(A92="","",'$Data1'!E94&amp;" ActvSch,")</f>
        <v>1 ActvSch,</v>
      </c>
      <c r="C92" s="190" t="str">
        <f ca="1">IF(A92="","",'$Data1'!AN94&amp;";")</f>
        <v>;</v>
      </c>
      <c r="D92" s="190"/>
      <c r="E92" s="190"/>
      <c r="F92" s="190"/>
    </row>
    <row r="93" spans="1:6" ht="15">
      <c r="A93" s="190" t="str">
        <f ca="1">IF('$Data1'!E95="","","Schedule:Constant,")</f>
        <v>Schedule:Constant,</v>
      </c>
      <c r="B93" s="190" t="str">
        <f ca="1">IF(A93="","",'$Data1'!E95&amp;" ActvSch,")</f>
        <v>1 ActvSch,</v>
      </c>
      <c r="C93" s="190" t="str">
        <f ca="1">IF(A93="","",'$Data1'!AN95&amp;";")</f>
        <v>;</v>
      </c>
      <c r="D93" s="190"/>
      <c r="E93" s="190"/>
      <c r="F93" s="190"/>
    </row>
    <row r="94" spans="1:6" ht="15">
      <c r="A94" s="190" t="str">
        <f ca="1">IF('$Data1'!E96="","","Schedule:Constant,")</f>
        <v>Schedule:Constant,</v>
      </c>
      <c r="B94" s="190" t="str">
        <f ca="1">IF(A94="","",'$Data1'!E96&amp;" ActvSch,")</f>
        <v>1 ActvSch,</v>
      </c>
      <c r="C94" s="190" t="str">
        <f ca="1">IF(A94="","",'$Data1'!AN96&amp;";")</f>
        <v>;</v>
      </c>
      <c r="D94" s="190"/>
      <c r="E94" s="190"/>
      <c r="F94" s="190"/>
    </row>
    <row r="95" spans="1:6" ht="15">
      <c r="A95" s="190" t="str">
        <f ca="1">IF('$Data1'!E97="","","Schedule:Constant,")</f>
        <v>Schedule:Constant,</v>
      </c>
      <c r="B95" s="190" t="str">
        <f ca="1">IF(A95="","",'$Data1'!E97&amp;" ActvSch,")</f>
        <v>1 ActvSch,</v>
      </c>
      <c r="C95" s="190" t="str">
        <f ca="1">IF(A95="","",'$Data1'!AN97&amp;";")</f>
        <v>;</v>
      </c>
      <c r="D95" s="190"/>
      <c r="E95" s="190"/>
      <c r="F95" s="190"/>
    </row>
    <row r="96" spans="1:6" ht="15">
      <c r="A96" s="190" t="str">
        <f ca="1">IF('$Data1'!E98="","","Schedule:Constant,")</f>
        <v>Schedule:Constant,</v>
      </c>
      <c r="B96" s="190" t="str">
        <f ca="1">IF(A96="","",'$Data1'!E98&amp;" ActvSch,")</f>
        <v>1 ActvSch,</v>
      </c>
      <c r="C96" s="190" t="str">
        <f ca="1">IF(A96="","",'$Data1'!AN98&amp;";")</f>
        <v>;</v>
      </c>
      <c r="D96" s="190"/>
      <c r="E96" s="190"/>
      <c r="F96" s="190"/>
    </row>
    <row r="97" spans="1:6" ht="15">
      <c r="A97" s="190" t="str">
        <f ca="1">IF('$Data1'!E99="","","Schedule:Constant,")</f>
        <v>Schedule:Constant,</v>
      </c>
      <c r="B97" s="190" t="str">
        <f ca="1">IF(A97="","",'$Data1'!E99&amp;" ActvSch,")</f>
        <v>1 ActvSch,</v>
      </c>
      <c r="C97" s="190" t="str">
        <f ca="1">IF(A97="","",'$Data1'!AN99&amp;";")</f>
        <v>;</v>
      </c>
      <c r="D97" s="190"/>
      <c r="E97" s="190"/>
      <c r="F97" s="190"/>
    </row>
    <row r="98" spans="1:6" ht="15">
      <c r="A98" s="190" t="str">
        <f ca="1">IF('$Data1'!E100="","","Schedule:Constant,")</f>
        <v>Schedule:Constant,</v>
      </c>
      <c r="B98" s="190" t="str">
        <f ca="1">IF(A98="","",'$Data1'!E100&amp;" ActvSch,")</f>
        <v>1 ActvSch,</v>
      </c>
      <c r="C98" s="190" t="str">
        <f ca="1">IF(A98="","",'$Data1'!AN100&amp;";")</f>
        <v>;</v>
      </c>
      <c r="D98" s="190"/>
      <c r="E98" s="190"/>
      <c r="F98" s="190"/>
    </row>
    <row r="99" spans="1:6" ht="15">
      <c r="A99" s="190" t="str">
        <f ca="1">IF('$Data1'!E101="","","Schedule:Constant,")</f>
        <v>Schedule:Constant,</v>
      </c>
      <c r="B99" s="190" t="str">
        <f ca="1">IF(A99="","",'$Data1'!E101&amp;" ActvSch,")</f>
        <v>1 ActvSch,</v>
      </c>
      <c r="C99" s="190" t="str">
        <f ca="1">IF(A99="","",'$Data1'!AN101&amp;";")</f>
        <v>;</v>
      </c>
      <c r="D99" s="190"/>
      <c r="E99" s="190"/>
      <c r="F99" s="190"/>
    </row>
    <row r="100" spans="1:6" ht="15">
      <c r="A100" s="190" t="str">
        <f ca="1">IF('$Data1'!E102="","","Schedule:Constant,")</f>
        <v>Schedule:Constant,</v>
      </c>
      <c r="B100" s="190" t="str">
        <f ca="1">IF(A100="","",'$Data1'!E102&amp;" ActvSch,")</f>
        <v>1 ActvSch,</v>
      </c>
      <c r="C100" s="190" t="str">
        <f ca="1">IF(A100="","",'$Data1'!AN102&amp;";")</f>
        <v>;</v>
      </c>
      <c r="D100" s="190"/>
      <c r="E100" s="190"/>
      <c r="F100" s="190"/>
    </row>
    <row r="101" spans="1:6" ht="15">
      <c r="A101" s="190" t="str">
        <f ca="1">IF('$Data1'!E103="","","Schedule:Constant,")</f>
        <v>Schedule:Constant,</v>
      </c>
      <c r="B101" s="190" t="str">
        <f ca="1">IF(A101="","",'$Data1'!E103&amp;" ActvSch,")</f>
        <v>1 ActvSch,</v>
      </c>
      <c r="C101" s="190" t="str">
        <f ca="1">IF(A101="","",'$Data1'!AN103&amp;";")</f>
        <v>;</v>
      </c>
      <c r="D101" s="190"/>
      <c r="E101" s="190"/>
      <c r="F101" s="190"/>
    </row>
    <row r="102" spans="1:6" ht="15">
      <c r="A102" s="190" t="str">
        <f ca="1">IF('$Data1'!E104="","","Schedule:Constant,")</f>
        <v>Schedule:Constant,</v>
      </c>
      <c r="B102" s="190" t="str">
        <f ca="1">IF(A102="","",'$Data1'!E104&amp;" ActvSch,")</f>
        <v>1 ActvSch,</v>
      </c>
      <c r="C102" s="190" t="str">
        <f ca="1">IF(A102="","",'$Data1'!AN104&amp;";")</f>
        <v>;</v>
      </c>
      <c r="D102" s="190"/>
      <c r="E102" s="190"/>
      <c r="F102" s="190"/>
    </row>
    <row r="103" spans="1:6" ht="15">
      <c r="A103" s="190" t="str">
        <f ca="1">IF('$Data1'!E105="","","Schedule:Constant,")</f>
        <v>Schedule:Constant,</v>
      </c>
      <c r="B103" s="190" t="str">
        <f ca="1">IF(A103="","",'$Data1'!E105&amp;" ActvSch,")</f>
        <v>1 ActvSch,</v>
      </c>
      <c r="C103" s="190" t="str">
        <f ca="1">IF(A103="","",'$Data1'!AN105&amp;";")</f>
        <v>;</v>
      </c>
      <c r="D103" s="190"/>
      <c r="E103" s="190"/>
      <c r="F103" s="190"/>
    </row>
    <row r="104" spans="1:6" ht="15">
      <c r="A104" s="190" t="str">
        <f ca="1">IF('$Data1'!E106="","","Schedule:Constant,")</f>
        <v>Schedule:Constant,</v>
      </c>
      <c r="B104" s="190" t="str">
        <f ca="1">IF(A104="","",'$Data1'!E106&amp;" ActvSch,")</f>
        <v>1 ActvSch,</v>
      </c>
      <c r="C104" s="190" t="str">
        <f ca="1">IF(A104="","",'$Data1'!AN106&amp;";")</f>
        <v>;</v>
      </c>
      <c r="D104" s="190"/>
      <c r="E104" s="190"/>
      <c r="F104" s="190"/>
    </row>
    <row r="105" spans="1:6" ht="15">
      <c r="A105" s="190" t="str">
        <f ca="1">IF('$Data1'!E107="","","Schedule:Constant,")</f>
        <v>Schedule:Constant,</v>
      </c>
      <c r="B105" s="190" t="str">
        <f ca="1">IF(A105="","",'$Data1'!E107&amp;" ActvSch,")</f>
        <v>1 ActvSch,</v>
      </c>
      <c r="C105" s="190" t="str">
        <f ca="1">IF(A105="","",'$Data1'!AN107&amp;";")</f>
        <v>;</v>
      </c>
      <c r="D105" s="190"/>
      <c r="E105" s="190"/>
      <c r="F105" s="190"/>
    </row>
    <row r="106" spans="1:6" ht="15">
      <c r="A106" s="190" t="str">
        <f ca="1">IF('$Data1'!E108="","","Schedule:Constant,")</f>
        <v>Schedule:Constant,</v>
      </c>
      <c r="B106" s="190" t="str">
        <f ca="1">IF(A106="","",'$Data1'!E108&amp;" ActvSch,")</f>
        <v>1 ActvSch,</v>
      </c>
      <c r="C106" s="190" t="str">
        <f ca="1">IF(A106="","",'$Data1'!AN108&amp;";")</f>
        <v>;</v>
      </c>
      <c r="D106" s="190"/>
      <c r="E106" s="190"/>
      <c r="F106" s="190"/>
    </row>
    <row r="107" spans="1:6" ht="15">
      <c r="A107" s="190" t="str">
        <f ca="1">IF('$Data1'!E109="","","Schedule:Constant,")</f>
        <v>Schedule:Constant,</v>
      </c>
      <c r="B107" s="190" t="str">
        <f ca="1">IF(A107="","",'$Data1'!E109&amp;" ActvSch,")</f>
        <v>1 ActvSch,</v>
      </c>
      <c r="C107" s="190" t="str">
        <f ca="1">IF(A107="","",'$Data1'!AN109&amp;";")</f>
        <v>;</v>
      </c>
      <c r="D107" s="190"/>
      <c r="E107" s="190"/>
      <c r="F107" s="190"/>
    </row>
    <row r="108" spans="1:6" ht="15">
      <c r="A108" s="190" t="str">
        <f ca="1">IF('$Data1'!E110="","","Schedule:Constant,")</f>
        <v>Schedule:Constant,</v>
      </c>
      <c r="B108" s="190" t="str">
        <f ca="1">IF(A108="","",'$Data1'!E110&amp;" ActvSch,")</f>
        <v>1 ActvSch,</v>
      </c>
      <c r="C108" s="190" t="str">
        <f ca="1">IF(A108="","",'$Data1'!AN110&amp;";")</f>
        <v>;</v>
      </c>
      <c r="D108" s="190"/>
      <c r="E108" s="190"/>
      <c r="F108" s="190"/>
    </row>
    <row r="109" spans="1:6" ht="15">
      <c r="A109" s="190" t="str">
        <f ca="1">IF('$Data1'!E111="","","Schedule:Constant,")</f>
        <v>Schedule:Constant,</v>
      </c>
      <c r="B109" s="190" t="str">
        <f ca="1">IF(A109="","",'$Data1'!E111&amp;" ActvSch,")</f>
        <v>1 ActvSch,</v>
      </c>
      <c r="C109" s="190" t="str">
        <f ca="1">IF(A109="","",'$Data1'!AN111&amp;";")</f>
        <v>;</v>
      </c>
      <c r="D109" s="190"/>
      <c r="E109" s="190"/>
      <c r="F109" s="190"/>
    </row>
    <row r="110" spans="1:6" ht="15">
      <c r="A110" s="190" t="str">
        <f ca="1">IF('$Data1'!E112="","","Schedule:Constant,")</f>
        <v>Schedule:Constant,</v>
      </c>
      <c r="B110" s="190" t="str">
        <f ca="1">IF(A110="","",'$Data1'!E112&amp;" ActvSch,")</f>
        <v>1 ActvSch,</v>
      </c>
      <c r="C110" s="190" t="str">
        <f ca="1">IF(A110="","",'$Data1'!AN112&amp;";")</f>
        <v>;</v>
      </c>
      <c r="D110" s="190"/>
      <c r="E110" s="190"/>
      <c r="F110" s="190"/>
    </row>
    <row r="111" spans="1:6" ht="15">
      <c r="A111" s="190" t="str">
        <f ca="1">IF('$Data1'!E113="","","Schedule:Constant,")</f>
        <v>Schedule:Constant,</v>
      </c>
      <c r="B111" s="190" t="str">
        <f ca="1">IF(A111="","",'$Data1'!E113&amp;" ActvSch,")</f>
        <v>1 ActvSch,</v>
      </c>
      <c r="C111" s="190" t="str">
        <f ca="1">IF(A111="","",'$Data1'!AN113&amp;";")</f>
        <v>;</v>
      </c>
      <c r="D111" s="190"/>
      <c r="E111" s="190"/>
      <c r="F111" s="190"/>
    </row>
    <row r="112" spans="1:6" ht="15">
      <c r="A112" s="190" t="str">
        <f ca="1">IF('$Data1'!E114="","","Schedule:Constant,")</f>
        <v>Schedule:Constant,</v>
      </c>
      <c r="B112" s="190" t="str">
        <f ca="1">IF(A112="","",'$Data1'!E114&amp;" ActvSch,")</f>
        <v>1 ActvSch,</v>
      </c>
      <c r="C112" s="190" t="str">
        <f ca="1">IF(A112="","",'$Data1'!AN114&amp;";")</f>
        <v>;</v>
      </c>
      <c r="D112" s="190"/>
      <c r="E112" s="190"/>
      <c r="F112" s="190"/>
    </row>
    <row r="113" spans="1:6" ht="15">
      <c r="A113" s="190" t="str">
        <f ca="1">IF('$Data1'!E115="","","Schedule:Constant,")</f>
        <v>Schedule:Constant,</v>
      </c>
      <c r="B113" s="190" t="str">
        <f ca="1">IF(A113="","",'$Data1'!E115&amp;" ActvSch,")</f>
        <v>1 ActvSch,</v>
      </c>
      <c r="C113" s="190" t="str">
        <f ca="1">IF(A113="","",'$Data1'!AN115&amp;";")</f>
        <v>;</v>
      </c>
      <c r="D113" s="190"/>
      <c r="E113" s="190"/>
      <c r="F113" s="190"/>
    </row>
    <row r="114" spans="1:6" ht="15">
      <c r="A114" s="190" t="str">
        <f ca="1">IF('$Data1'!E116="","","Schedule:Constant,")</f>
        <v>Schedule:Constant,</v>
      </c>
      <c r="B114" s="190" t="str">
        <f ca="1">IF(A114="","",'$Data1'!E116&amp;" ActvSch,")</f>
        <v>1 ActvSch,</v>
      </c>
      <c r="C114" s="190" t="str">
        <f ca="1">IF(A114="","",'$Data1'!AN116&amp;";")</f>
        <v>;</v>
      </c>
      <c r="D114" s="190"/>
      <c r="E114" s="190"/>
      <c r="F114" s="190"/>
    </row>
    <row r="115" spans="1:6" ht="15">
      <c r="A115" s="190" t="str">
        <f ca="1">IF('$Data1'!E117="","","Schedule:Constant,")</f>
        <v>Schedule:Constant,</v>
      </c>
      <c r="B115" s="190" t="str">
        <f ca="1">IF(A115="","",'$Data1'!E117&amp;" ActvSch,")</f>
        <v>1 ActvSch,</v>
      </c>
      <c r="C115" s="190" t="str">
        <f ca="1">IF(A115="","",'$Data1'!AN117&amp;";")</f>
        <v>;</v>
      </c>
      <c r="D115" s="190"/>
      <c r="E115" s="190"/>
      <c r="F115" s="190"/>
    </row>
    <row r="116" spans="1:6" ht="15">
      <c r="A116" s="190" t="str">
        <f ca="1">IF('$Data1'!E118="","","Schedule:Constant,")</f>
        <v>Schedule:Constant,</v>
      </c>
      <c r="B116" s="190" t="str">
        <f ca="1">IF(A116="","",'$Data1'!E118&amp;" ActvSch,")</f>
        <v>1 ActvSch,</v>
      </c>
      <c r="C116" s="190" t="str">
        <f ca="1">IF(A116="","",'$Data1'!AN118&amp;";")</f>
        <v>;</v>
      </c>
      <c r="D116" s="190"/>
      <c r="E116" s="190"/>
      <c r="F116" s="190"/>
    </row>
    <row r="117" spans="1:6" ht="15">
      <c r="A117" s="190" t="str">
        <f ca="1">IF('$Data1'!E119="","","Schedule:Constant,")</f>
        <v>Schedule:Constant,</v>
      </c>
      <c r="B117" s="190" t="str">
        <f ca="1">IF(A117="","",'$Data1'!E119&amp;" ActvSch,")</f>
        <v>1 ActvSch,</v>
      </c>
      <c r="C117" s="190" t="str">
        <f ca="1">IF(A117="","",'$Data1'!AN119&amp;";")</f>
        <v>;</v>
      </c>
      <c r="D117" s="190"/>
      <c r="E117" s="190"/>
      <c r="F117" s="190"/>
    </row>
    <row r="118" spans="1:6" ht="15">
      <c r="A118" s="190" t="str">
        <f ca="1">IF('$Data1'!E120="","","Schedule:Constant,")</f>
        <v>Schedule:Constant,</v>
      </c>
      <c r="B118" s="190" t="str">
        <f ca="1">IF(A118="","",'$Data1'!E120&amp;" ActvSch,")</f>
        <v>1 ActvSch,</v>
      </c>
      <c r="C118" s="190" t="str">
        <f ca="1">IF(A118="","",'$Data1'!AN120&amp;";")</f>
        <v>;</v>
      </c>
      <c r="D118" s="190"/>
      <c r="E118" s="190"/>
      <c r="F118" s="190"/>
    </row>
    <row r="119" spans="1:6" ht="15">
      <c r="A119" s="190" t="str">
        <f ca="1">IF('$Data1'!E121="","","Schedule:Constant,")</f>
        <v>Schedule:Constant,</v>
      </c>
      <c r="B119" s="190" t="str">
        <f ca="1">IF(A119="","",'$Data1'!E121&amp;" ActvSch,")</f>
        <v>1 ActvSch,</v>
      </c>
      <c r="C119" s="190" t="str">
        <f ca="1">IF(A119="","",'$Data1'!AN121&amp;";")</f>
        <v>;</v>
      </c>
      <c r="D119" s="190"/>
      <c r="E119" s="190"/>
      <c r="F119" s="190"/>
    </row>
    <row r="120" spans="1:6" ht="15">
      <c r="A120" s="190" t="str">
        <f ca="1">IF('$Data1'!E122="","","Schedule:Constant,")</f>
        <v>Schedule:Constant,</v>
      </c>
      <c r="B120" s="190" t="str">
        <f ca="1">IF(A120="","",'$Data1'!E122&amp;" ActvSch,")</f>
        <v>1 ActvSch,</v>
      </c>
      <c r="C120" s="190" t="str">
        <f ca="1">IF(A120="","",'$Data1'!AN122&amp;";")</f>
        <v>;</v>
      </c>
      <c r="D120" s="190"/>
      <c r="E120" s="190"/>
      <c r="F120" s="190"/>
    </row>
    <row r="121" spans="1:6" ht="15">
      <c r="A121" s="190" t="str">
        <f ca="1">IF('$Data1'!E123="","","Schedule:Constant,")</f>
        <v>Schedule:Constant,</v>
      </c>
      <c r="B121" s="190" t="str">
        <f ca="1">IF(A121="","",'$Data1'!E123&amp;" ActvSch,")</f>
        <v>1 ActvSch,</v>
      </c>
      <c r="C121" s="190" t="str">
        <f ca="1">IF(A121="","",'$Data1'!AN123&amp;";")</f>
        <v>;</v>
      </c>
      <c r="D121" s="190"/>
      <c r="E121" s="190"/>
      <c r="F121" s="190"/>
    </row>
    <row r="122" spans="1:6" ht="15">
      <c r="A122" s="190" t="str">
        <f ca="1">IF('$Data1'!E124="","","Schedule:Constant,")</f>
        <v>Schedule:Constant,</v>
      </c>
      <c r="B122" s="190" t="str">
        <f ca="1">IF(A122="","",'$Data1'!E124&amp;" ActvSch,")</f>
        <v>1 ActvSch,</v>
      </c>
      <c r="C122" s="190" t="str">
        <f ca="1">IF(A122="","",'$Data1'!AN124&amp;";")</f>
        <v>;</v>
      </c>
      <c r="D122" s="190"/>
      <c r="E122" s="190"/>
      <c r="F122" s="190"/>
    </row>
    <row r="123" spans="1:6" ht="15">
      <c r="A123" s="190" t="str">
        <f ca="1">IF('$Data1'!E125="","","Schedule:Constant,")</f>
        <v>Schedule:Constant,</v>
      </c>
      <c r="B123" s="190" t="str">
        <f ca="1">IF(A123="","",'$Data1'!E125&amp;" ActvSch,")</f>
        <v>1 ActvSch,</v>
      </c>
      <c r="C123" s="190" t="str">
        <f ca="1">IF(A123="","",'$Data1'!AN125&amp;";")</f>
        <v>;</v>
      </c>
      <c r="D123" s="190"/>
      <c r="E123" s="190"/>
      <c r="F123" s="190"/>
    </row>
    <row r="124" spans="1:6" ht="15">
      <c r="A124" s="190" t="str">
        <f ca="1">IF('$Data1'!E126="","","Schedule:Constant,")</f>
        <v>Schedule:Constant,</v>
      </c>
      <c r="B124" s="190" t="str">
        <f ca="1">IF(A124="","",'$Data1'!E126&amp;" ActvSch,")</f>
        <v>1 ActvSch,</v>
      </c>
      <c r="C124" s="190" t="str">
        <f ca="1">IF(A124="","",'$Data1'!AN126&amp;";")</f>
        <v>;</v>
      </c>
      <c r="D124" s="190"/>
      <c r="E124" s="190"/>
      <c r="F124" s="190"/>
    </row>
    <row r="125" spans="1:6" ht="15">
      <c r="A125" s="190" t="str">
        <f ca="1">IF('$Data1'!E127="","","Schedule:Constant,")</f>
        <v>Schedule:Constant,</v>
      </c>
      <c r="B125" s="190" t="str">
        <f ca="1">IF(A125="","",'$Data1'!E127&amp;" ActvSch,")</f>
        <v>1 ActvSch,</v>
      </c>
      <c r="C125" s="190" t="str">
        <f ca="1">IF(A125="","",'$Data1'!AN127&amp;";")</f>
        <v>;</v>
      </c>
      <c r="D125" s="190"/>
      <c r="E125" s="190"/>
      <c r="F125" s="190"/>
    </row>
    <row r="126" spans="1:6" ht="15">
      <c r="A126" s="190" t="str">
        <f ca="1">IF('$Data1'!E128="","","Schedule:Constant,")</f>
        <v>Schedule:Constant,</v>
      </c>
      <c r="B126" s="190" t="str">
        <f ca="1">IF(A126="","",'$Data1'!E128&amp;" ActvSch,")</f>
        <v>1 ActvSch,</v>
      </c>
      <c r="C126" s="190" t="str">
        <f ca="1">IF(A126="","",'$Data1'!AN128&amp;";")</f>
        <v>;</v>
      </c>
      <c r="D126" s="190"/>
      <c r="E126" s="190"/>
      <c r="F126" s="190"/>
    </row>
    <row r="127" spans="1:6" ht="15">
      <c r="A127" s="190" t="str">
        <f ca="1">IF('$Data1'!E129="","","Schedule:Constant,")</f>
        <v>Schedule:Constant,</v>
      </c>
      <c r="B127" s="190" t="str">
        <f ca="1">IF(A127="","",'$Data1'!E129&amp;" ActvSch,")</f>
        <v>1 ActvSch,</v>
      </c>
      <c r="C127" s="190" t="str">
        <f ca="1">IF(A127="","",'$Data1'!AN129&amp;";")</f>
        <v>;</v>
      </c>
      <c r="D127" s="190"/>
      <c r="E127" s="190"/>
      <c r="F127" s="190"/>
    </row>
    <row r="128" spans="1:6" ht="15">
      <c r="A128" s="190" t="str">
        <f ca="1">IF('$Data1'!E130="","","Schedule:Constant,")</f>
        <v>Schedule:Constant,</v>
      </c>
      <c r="B128" s="190" t="str">
        <f ca="1">IF(A128="","",'$Data1'!E130&amp;" ActvSch,")</f>
        <v>1 ActvSch,</v>
      </c>
      <c r="C128" s="190" t="str">
        <f ca="1">IF(A128="","",'$Data1'!AN130&amp;";")</f>
        <v>;</v>
      </c>
      <c r="D128" s="190"/>
      <c r="E128" s="190"/>
      <c r="F128" s="190"/>
    </row>
    <row r="129" spans="1:6" ht="15">
      <c r="A129" s="190" t="str">
        <f ca="1">IF('$Data1'!E131="","","Schedule:Constant,")</f>
        <v>Schedule:Constant,</v>
      </c>
      <c r="B129" s="190" t="str">
        <f ca="1">IF(A129="","",'$Data1'!E131&amp;" ActvSch,")</f>
        <v>1 ActvSch,</v>
      </c>
      <c r="C129" s="190" t="str">
        <f ca="1">IF(A129="","",'$Data1'!AN131&amp;";")</f>
        <v>;</v>
      </c>
      <c r="D129" s="190"/>
      <c r="E129" s="190"/>
      <c r="F129" s="190"/>
    </row>
    <row r="130" spans="1:6" ht="15">
      <c r="A130" s="190" t="str">
        <f ca="1">IF('$Data1'!E132="","","Schedule:Constant,")</f>
        <v>Schedule:Constant,</v>
      </c>
      <c r="B130" s="190" t="str">
        <f ca="1">IF(A130="","",'$Data1'!E132&amp;" ActvSch,")</f>
        <v>1 ActvSch,</v>
      </c>
      <c r="C130" s="190" t="str">
        <f ca="1">IF(A130="","",'$Data1'!AN132&amp;";")</f>
        <v>;</v>
      </c>
      <c r="D130" s="190"/>
      <c r="E130" s="190"/>
      <c r="F130" s="190"/>
    </row>
    <row r="131" spans="1:6" ht="15">
      <c r="A131" s="190" t="str">
        <f ca="1">IF('$Data1'!E133="","","Schedule:Constant,")</f>
        <v>Schedule:Constant,</v>
      </c>
      <c r="B131" s="190" t="str">
        <f ca="1">IF(A131="","",'$Data1'!E133&amp;" ActvSch,")</f>
        <v>1 ActvSch,</v>
      </c>
      <c r="C131" s="190" t="str">
        <f ca="1">IF(A131="","",'$Data1'!AN133&amp;";")</f>
        <v>;</v>
      </c>
      <c r="D131" s="190"/>
      <c r="E131" s="190"/>
      <c r="F131" s="190"/>
    </row>
    <row r="132" spans="1:6" ht="15">
      <c r="A132" s="190" t="str">
        <f ca="1">IF('$Data1'!E134="","","Schedule:Constant,")</f>
        <v>Schedule:Constant,</v>
      </c>
      <c r="B132" s="190" t="str">
        <f ca="1">IF(A132="","",'$Data1'!E134&amp;" ActvSch,")</f>
        <v>1 ActvSch,</v>
      </c>
      <c r="C132" s="190" t="str">
        <f ca="1">IF(A132="","",'$Data1'!AN134&amp;";")</f>
        <v>;</v>
      </c>
      <c r="D132" s="190"/>
      <c r="E132" s="190"/>
      <c r="F132" s="190"/>
    </row>
    <row r="133" spans="1:6" ht="15">
      <c r="A133" s="190" t="str">
        <f ca="1">IF('$Data1'!E135="","","Schedule:Constant,")</f>
        <v>Schedule:Constant,</v>
      </c>
      <c r="B133" s="190" t="str">
        <f ca="1">IF(A133="","",'$Data1'!E135&amp;" ActvSch,")</f>
        <v>1 ActvSch,</v>
      </c>
      <c r="C133" s="190" t="str">
        <f ca="1">IF(A133="","",'$Data1'!AN135&amp;";")</f>
        <v>;</v>
      </c>
      <c r="D133" s="190"/>
      <c r="E133" s="190"/>
      <c r="F133" s="190"/>
    </row>
    <row r="134" spans="1:6" ht="15">
      <c r="A134" s="190" t="str">
        <f ca="1">IF('$Data1'!E136="","","Schedule:Constant,")</f>
        <v>Schedule:Constant,</v>
      </c>
      <c r="B134" s="190" t="str">
        <f ca="1">IF(A134="","",'$Data1'!E136&amp;" ActvSch,")</f>
        <v>1 ActvSch,</v>
      </c>
      <c r="C134" s="190" t="str">
        <f ca="1">IF(A134="","",'$Data1'!AN136&amp;";")</f>
        <v>;</v>
      </c>
      <c r="D134" s="190"/>
      <c r="E134" s="190"/>
      <c r="F134" s="190"/>
    </row>
    <row r="135" spans="1:6" ht="15">
      <c r="A135" s="190" t="str">
        <f ca="1">IF('$Data1'!E137="","","Schedule:Constant,")</f>
        <v>Schedule:Constant,</v>
      </c>
      <c r="B135" s="190" t="str">
        <f ca="1">IF(A135="","",'$Data1'!E137&amp;" ActvSch,")</f>
        <v>1 ActvSch,</v>
      </c>
      <c r="C135" s="190" t="str">
        <f ca="1">IF(A135="","",'$Data1'!AN137&amp;";")</f>
        <v>;</v>
      </c>
      <c r="D135" s="190"/>
      <c r="E135" s="190"/>
      <c r="F135" s="190"/>
    </row>
    <row r="136" spans="1:6" ht="15">
      <c r="A136" s="190" t="str">
        <f ca="1">IF('$Data1'!E138="","","Schedule:Constant,")</f>
        <v>Schedule:Constant,</v>
      </c>
      <c r="B136" s="190" t="str">
        <f ca="1">IF(A136="","",'$Data1'!E138&amp;" ActvSch,")</f>
        <v>1 ActvSch,</v>
      </c>
      <c r="C136" s="190" t="str">
        <f ca="1">IF(A136="","",'$Data1'!AN138&amp;";")</f>
        <v>;</v>
      </c>
      <c r="D136" s="190"/>
      <c r="E136" s="190"/>
      <c r="F136" s="190"/>
    </row>
    <row r="137" spans="1:6" ht="15">
      <c r="A137" s="190" t="str">
        <f ca="1">IF('$Data1'!E139="","","Schedule:Constant,")</f>
        <v>Schedule:Constant,</v>
      </c>
      <c r="B137" s="190" t="str">
        <f ca="1">IF(A137="","",'$Data1'!E139&amp;" ActvSch,")</f>
        <v>1 ActvSch,</v>
      </c>
      <c r="C137" s="190" t="str">
        <f ca="1">IF(A137="","",'$Data1'!AN139&amp;";")</f>
        <v>;</v>
      </c>
      <c r="D137" s="190"/>
      <c r="E137" s="190"/>
      <c r="F137" s="190"/>
    </row>
    <row r="138" spans="1:6" ht="15">
      <c r="A138" s="190" t="str">
        <f ca="1">IF('$Data1'!E140="","","Schedule:Constant,")</f>
        <v>Schedule:Constant,</v>
      </c>
      <c r="B138" s="190" t="str">
        <f ca="1">IF(A138="","",'$Data1'!E140&amp;" ActvSch,")</f>
        <v>1 ActvSch,</v>
      </c>
      <c r="C138" s="190" t="str">
        <f ca="1">IF(A138="","",'$Data1'!AN140&amp;";")</f>
        <v>;</v>
      </c>
      <c r="D138" s="190"/>
      <c r="E138" s="190"/>
      <c r="F138" s="190"/>
    </row>
    <row r="139" spans="1:6" ht="15">
      <c r="A139" s="190" t="str">
        <f ca="1">IF('$Data1'!E141="","","Schedule:Constant,")</f>
        <v>Schedule:Constant,</v>
      </c>
      <c r="B139" s="190" t="str">
        <f ca="1">IF(A139="","",'$Data1'!E141&amp;" ActvSch,")</f>
        <v>1 ActvSch,</v>
      </c>
      <c r="C139" s="190" t="str">
        <f ca="1">IF(A139="","",'$Data1'!AN141&amp;";")</f>
        <v>;</v>
      </c>
      <c r="D139" s="190"/>
      <c r="E139" s="190"/>
      <c r="F139" s="190"/>
    </row>
    <row r="140" spans="1:6" ht="15">
      <c r="A140" s="190" t="str">
        <f ca="1">IF('$Data1'!E142="","","Schedule:Constant,")</f>
        <v>Schedule:Constant,</v>
      </c>
      <c r="B140" s="190" t="str">
        <f ca="1">IF(A140="","",'$Data1'!E142&amp;" ActvSch,")</f>
        <v>1 ActvSch,</v>
      </c>
      <c r="C140" s="190" t="str">
        <f ca="1">IF(A140="","",'$Data1'!AN142&amp;";")</f>
        <v>;</v>
      </c>
      <c r="D140" s="190"/>
      <c r="E140" s="190"/>
      <c r="F140" s="190"/>
    </row>
    <row r="141" spans="1:6" ht="15">
      <c r="A141" s="190" t="str">
        <f ca="1">IF('$Data1'!E143="","","Schedule:Constant,")</f>
        <v>Schedule:Constant,</v>
      </c>
      <c r="B141" s="190" t="str">
        <f ca="1">IF(A141="","",'$Data1'!E143&amp;" ActvSch,")</f>
        <v>1 ActvSch,</v>
      </c>
      <c r="C141" s="190" t="str">
        <f ca="1">IF(A141="","",'$Data1'!AN143&amp;";")</f>
        <v>;</v>
      </c>
      <c r="D141" s="190"/>
      <c r="E141" s="190"/>
      <c r="F141" s="190"/>
    </row>
    <row r="142" spans="1:6" ht="15">
      <c r="A142" s="190" t="str">
        <f ca="1">IF('$Data1'!E144="","","Schedule:Constant,")</f>
        <v>Schedule:Constant,</v>
      </c>
      <c r="B142" s="190" t="str">
        <f ca="1">IF(A142="","",'$Data1'!E144&amp;" ActvSch,")</f>
        <v>1 ActvSch,</v>
      </c>
      <c r="C142" s="190" t="str">
        <f ca="1">IF(A142="","",'$Data1'!AN144&amp;";")</f>
        <v>;</v>
      </c>
      <c r="D142" s="190"/>
      <c r="E142" s="190"/>
      <c r="F142" s="190"/>
    </row>
    <row r="143" spans="1:6" ht="15">
      <c r="A143" s="190" t="str">
        <f ca="1">IF('$Data1'!E145="","","Schedule:Constant,")</f>
        <v>Schedule:Constant,</v>
      </c>
      <c r="B143" s="190" t="str">
        <f ca="1">IF(A143="","",'$Data1'!E145&amp;" ActvSch,")</f>
        <v>1 ActvSch,</v>
      </c>
      <c r="C143" s="190" t="str">
        <f ca="1">IF(A143="","",'$Data1'!AN145&amp;";")</f>
        <v>;</v>
      </c>
      <c r="D143" s="190"/>
      <c r="E143" s="190"/>
      <c r="F143" s="190"/>
    </row>
    <row r="144" spans="1:6" ht="15">
      <c r="A144" s="190" t="str">
        <f ca="1">IF('$Data1'!E146="","","Schedule:Constant,")</f>
        <v>Schedule:Constant,</v>
      </c>
      <c r="B144" s="190" t="str">
        <f ca="1">IF(A144="","",'$Data1'!E146&amp;" ActvSch,")</f>
        <v>1 ActvSch,</v>
      </c>
      <c r="C144" s="190" t="str">
        <f ca="1">IF(A144="","",'$Data1'!AN146&amp;";")</f>
        <v>;</v>
      </c>
      <c r="D144" s="190"/>
      <c r="E144" s="190"/>
      <c r="F144" s="190"/>
    </row>
    <row r="145" spans="1:6" ht="15">
      <c r="A145" s="190" t="str">
        <f ca="1">IF('$Data1'!E147="","","Schedule:Constant,")</f>
        <v>Schedule:Constant,</v>
      </c>
      <c r="B145" s="190" t="str">
        <f ca="1">IF(A145="","",'$Data1'!E147&amp;" ActvSch,")</f>
        <v>1 ActvSch,</v>
      </c>
      <c r="C145" s="190" t="str">
        <f ca="1">IF(A145="","",'$Data1'!AN147&amp;";")</f>
        <v>;</v>
      </c>
      <c r="D145" s="190"/>
      <c r="E145" s="190"/>
      <c r="F145" s="190"/>
    </row>
    <row r="146" spans="1:6" ht="15">
      <c r="A146" s="190" t="str">
        <f ca="1">IF('$Data1'!E148="","","Schedule:Constant,")</f>
        <v>Schedule:Constant,</v>
      </c>
      <c r="B146" s="190" t="str">
        <f ca="1">IF(A146="","",'$Data1'!E148&amp;" ActvSch,")</f>
        <v>1 ActvSch,</v>
      </c>
      <c r="C146" s="190" t="str">
        <f ca="1">IF(A146="","",'$Data1'!AN148&amp;";")</f>
        <v>;</v>
      </c>
      <c r="D146" s="190"/>
      <c r="E146" s="190"/>
      <c r="F146" s="190"/>
    </row>
    <row r="147" spans="1:6" ht="15">
      <c r="A147" s="190" t="str">
        <f ca="1">IF('$Data1'!E149="","","Schedule:Constant,")</f>
        <v>Schedule:Constant,</v>
      </c>
      <c r="B147" s="190" t="str">
        <f ca="1">IF(A147="","",'$Data1'!E149&amp;" ActvSch,")</f>
        <v>1 ActvSch,</v>
      </c>
      <c r="C147" s="190" t="str">
        <f ca="1">IF(A147="","",'$Data1'!AN149&amp;";")</f>
        <v>;</v>
      </c>
      <c r="D147" s="190"/>
      <c r="E147" s="190"/>
      <c r="F147" s="190"/>
    </row>
    <row r="148" spans="1:6" ht="15">
      <c r="A148" s="190" t="str">
        <f ca="1">IF('$Data1'!E150="","","Schedule:Constant,")</f>
        <v>Schedule:Constant,</v>
      </c>
      <c r="B148" s="190" t="str">
        <f ca="1">IF(A148="","",'$Data1'!E150&amp;" ActvSch,")</f>
        <v>1 ActvSch,</v>
      </c>
      <c r="C148" s="190" t="str">
        <f ca="1">IF(A148="","",'$Data1'!AN150&amp;";")</f>
        <v>;</v>
      </c>
      <c r="D148" s="190"/>
      <c r="E148" s="190"/>
      <c r="F148" s="190"/>
    </row>
    <row r="149" spans="1:6" ht="15">
      <c r="A149" s="190" t="str">
        <f ca="1">IF('$Data1'!E151="","","Schedule:Constant,")</f>
        <v>Schedule:Constant,</v>
      </c>
      <c r="B149" s="190" t="str">
        <f ca="1">IF(A149="","",'$Data1'!E151&amp;" ActvSch,")</f>
        <v>1 ActvSch,</v>
      </c>
      <c r="C149" s="190" t="str">
        <f ca="1">IF(A149="","",'$Data1'!AN151&amp;";")</f>
        <v>;</v>
      </c>
      <c r="D149" s="190"/>
      <c r="E149" s="190"/>
      <c r="F149" s="190"/>
    </row>
    <row r="150" spans="1:6" ht="15">
      <c r="A150" s="190" t="str">
        <f ca="1">IF('$Data1'!E152="","","Schedule:Constant,")</f>
        <v>Schedule:Constant,</v>
      </c>
      <c r="B150" s="190" t="str">
        <f ca="1">IF(A150="","",'$Data1'!E152&amp;" ActvSch,")</f>
        <v>1 ActvSch,</v>
      </c>
      <c r="C150" s="190" t="str">
        <f ca="1">IF(A150="","",'$Data1'!AN152&amp;";")</f>
        <v>;</v>
      </c>
      <c r="D150" s="190"/>
      <c r="E150" s="190"/>
      <c r="F150" s="190"/>
    </row>
    <row r="151" spans="1:6" ht="15">
      <c r="A151" s="190" t="str">
        <f ca="1">IF('$Data1'!E153="","","Schedule:Constant,")</f>
        <v>Schedule:Constant,</v>
      </c>
      <c r="B151" s="190" t="str">
        <f ca="1">IF(A151="","",'$Data1'!E153&amp;" ActvSch,")</f>
        <v>1 ActvSch,</v>
      </c>
      <c r="C151" s="190" t="str">
        <f ca="1">IF(A151="","",'$Data1'!AN153&amp;";")</f>
        <v>;</v>
      </c>
      <c r="D151" s="190"/>
      <c r="E151" s="190"/>
      <c r="F151" s="190"/>
    </row>
    <row r="152" spans="1:6" ht="15">
      <c r="A152" s="190" t="str">
        <f ca="1">IF('$Data1'!E154="","","Schedule:Constant,")</f>
        <v>Schedule:Constant,</v>
      </c>
      <c r="B152" s="190" t="str">
        <f ca="1">IF(A152="","",'$Data1'!E154&amp;" ActvSch,")</f>
        <v>1 ActvSch,</v>
      </c>
      <c r="C152" s="190" t="str">
        <f ca="1">IF(A152="","",'$Data1'!AN154&amp;";")</f>
        <v>;</v>
      </c>
      <c r="D152" s="190"/>
      <c r="E152" s="190"/>
      <c r="F152" s="190"/>
    </row>
    <row r="153" spans="1:6" ht="15">
      <c r="A153" s="190" t="str">
        <f ca="1">IF('$Data1'!E155="","","Schedule:Constant,")</f>
        <v>Schedule:Constant,</v>
      </c>
      <c r="B153" s="190" t="str">
        <f ca="1">IF(A153="","",'$Data1'!E155&amp;" ActvSch,")</f>
        <v>1 ActvSch,</v>
      </c>
      <c r="C153" s="190" t="str">
        <f ca="1">IF(A153="","",'$Data1'!AN155&amp;";")</f>
        <v>;</v>
      </c>
      <c r="D153" s="190"/>
      <c r="E153" s="190"/>
      <c r="F153" s="190"/>
    </row>
    <row r="154" spans="1:6" ht="15">
      <c r="A154" s="190" t="str">
        <f ca="1">IF('$Data1'!E156="","","Schedule:Constant,")</f>
        <v>Schedule:Constant,</v>
      </c>
      <c r="B154" s="190" t="str">
        <f ca="1">IF(A154="","",'$Data1'!E156&amp;" ActvSch,")</f>
        <v>1 ActvSch,</v>
      </c>
      <c r="C154" s="190" t="str">
        <f ca="1">IF(A154="","",'$Data1'!AN156&amp;";")</f>
        <v>;</v>
      </c>
      <c r="D154" s="190"/>
      <c r="E154" s="190"/>
      <c r="F154" s="190"/>
    </row>
    <row r="155" spans="1:6" ht="15">
      <c r="A155" s="190" t="str">
        <f ca="1">IF('$Data1'!E157="","","Schedule:Constant,")</f>
        <v>Schedule:Constant,</v>
      </c>
      <c r="B155" s="190" t="str">
        <f ca="1">IF(A155="","",'$Data1'!E157&amp;" ActvSch,")</f>
        <v>1 ActvSch,</v>
      </c>
      <c r="C155" s="190" t="str">
        <f ca="1">IF(A155="","",'$Data1'!AN157&amp;";")</f>
        <v>;</v>
      </c>
      <c r="D155" s="190"/>
      <c r="E155" s="190"/>
      <c r="F155" s="190"/>
    </row>
    <row r="156" spans="1:6" ht="15">
      <c r="A156" s="190" t="str">
        <f ca="1">IF('$Data1'!E158="","","Schedule:Constant,")</f>
        <v>Schedule:Constant,</v>
      </c>
      <c r="B156" s="190" t="str">
        <f ca="1">IF(A156="","",'$Data1'!E158&amp;" ActvSch,")</f>
        <v>1 ActvSch,</v>
      </c>
      <c r="C156" s="190" t="str">
        <f ca="1">IF(A156="","",'$Data1'!AN158&amp;";")</f>
        <v>;</v>
      </c>
      <c r="D156" s="190"/>
      <c r="E156" s="190"/>
      <c r="F156" s="190"/>
    </row>
    <row r="157" spans="1:6" ht="15">
      <c r="A157" s="190" t="str">
        <f ca="1">IF('$Data1'!E159="","","Schedule:Constant,")</f>
        <v>Schedule:Constant,</v>
      </c>
      <c r="B157" s="190" t="str">
        <f ca="1">IF(A157="","",'$Data1'!E159&amp;" ActvSch,")</f>
        <v>1 ActvSch,</v>
      </c>
      <c r="C157" s="190" t="str">
        <f ca="1">IF(A157="","",'$Data1'!AN159&amp;";")</f>
        <v>;</v>
      </c>
      <c r="D157" s="190"/>
      <c r="E157" s="190"/>
      <c r="F157" s="190"/>
    </row>
    <row r="158" spans="1:6" ht="15">
      <c r="A158" s="190" t="str">
        <f ca="1">IF('$Data1'!E160="","","Schedule:Constant,")</f>
        <v>Schedule:Constant,</v>
      </c>
      <c r="B158" s="190" t="str">
        <f ca="1">IF(A158="","",'$Data1'!E160&amp;" ActvSch,")</f>
        <v>1 ActvSch,</v>
      </c>
      <c r="C158" s="190" t="str">
        <f ca="1">IF(A158="","",'$Data1'!AN160&amp;";")</f>
        <v>;</v>
      </c>
      <c r="D158" s="190"/>
      <c r="E158" s="190"/>
      <c r="F158" s="190"/>
    </row>
    <row r="159" spans="1:6" ht="15">
      <c r="A159" s="190" t="str">
        <f ca="1">IF('$Data1'!E161="","","Schedule:Constant,")</f>
        <v>Schedule:Constant,</v>
      </c>
      <c r="B159" s="190" t="str">
        <f ca="1">IF(A159="","",'$Data1'!E161&amp;" ActvSch,")</f>
        <v>1 ActvSch,</v>
      </c>
      <c r="C159" s="190" t="str">
        <f ca="1">IF(A159="","",'$Data1'!AN161&amp;";")</f>
        <v>;</v>
      </c>
      <c r="D159" s="190"/>
      <c r="E159" s="190"/>
      <c r="F159" s="190"/>
    </row>
    <row r="160" spans="1:6" ht="15">
      <c r="A160" s="190" t="str">
        <f ca="1">IF('$Data1'!E162="","","Schedule:Constant,")</f>
        <v>Schedule:Constant,</v>
      </c>
      <c r="B160" s="190" t="str">
        <f ca="1">IF(A160="","",'$Data1'!E162&amp;" ActvSch,")</f>
        <v>1 ActvSch,</v>
      </c>
      <c r="C160" s="190" t="str">
        <f ca="1">IF(A160="","",'$Data1'!AN162&amp;";")</f>
        <v>;</v>
      </c>
      <c r="D160" s="190"/>
      <c r="E160" s="190"/>
      <c r="F160" s="190"/>
    </row>
    <row r="161" spans="1:6" ht="15">
      <c r="A161" s="190" t="str">
        <f ca="1">IF('$Data1'!E163="","","Schedule:Constant,")</f>
        <v>Schedule:Constant,</v>
      </c>
      <c r="B161" s="190" t="str">
        <f ca="1">IF(A161="","",'$Data1'!E163&amp;" ActvSch,")</f>
        <v>1 ActvSch,</v>
      </c>
      <c r="C161" s="190" t="str">
        <f ca="1">IF(A161="","",'$Data1'!AN163&amp;";")</f>
        <v>;</v>
      </c>
      <c r="D161" s="190"/>
      <c r="E161" s="190"/>
      <c r="F161" s="190"/>
    </row>
    <row r="162" spans="1:6" ht="15">
      <c r="A162" s="190" t="str">
        <f ca="1">IF('$Data1'!E164="","","Schedule:Constant,")</f>
        <v>Schedule:Constant,</v>
      </c>
      <c r="B162" s="190" t="str">
        <f ca="1">IF(A162="","",'$Data1'!E164&amp;" ActvSch,")</f>
        <v>1 ActvSch,</v>
      </c>
      <c r="C162" s="190" t="str">
        <f ca="1">IF(A162="","",'$Data1'!AN164&amp;";")</f>
        <v>;</v>
      </c>
      <c r="D162" s="190"/>
      <c r="E162" s="190"/>
      <c r="F162" s="190"/>
    </row>
    <row r="163" spans="1:6" ht="15">
      <c r="A163" s="190" t="str">
        <f ca="1">IF('$Data1'!E165="","","Schedule:Constant,")</f>
        <v>Schedule:Constant,</v>
      </c>
      <c r="B163" s="190" t="str">
        <f ca="1">IF(A163="","",'$Data1'!E165&amp;" ActvSch,")</f>
        <v>1 ActvSch,</v>
      </c>
      <c r="C163" s="190" t="str">
        <f ca="1">IF(A163="","",'$Data1'!AN165&amp;";")</f>
        <v>;</v>
      </c>
      <c r="D163" s="190"/>
      <c r="E163" s="190"/>
      <c r="F163" s="190"/>
    </row>
    <row r="164" spans="1:6" ht="15">
      <c r="A164" s="190" t="str">
        <f ca="1">IF('$Data1'!E166="","","Schedule:Constant,")</f>
        <v>Schedule:Constant,</v>
      </c>
      <c r="B164" s="190" t="str">
        <f ca="1">IF(A164="","",'$Data1'!E166&amp;" ActvSch,")</f>
        <v>1 ActvSch,</v>
      </c>
      <c r="C164" s="190" t="str">
        <f ca="1">IF(A164="","",'$Data1'!AN166&amp;";")</f>
        <v>;</v>
      </c>
      <c r="D164" s="190"/>
      <c r="E164" s="190"/>
      <c r="F164" s="190"/>
    </row>
    <row r="165" spans="1:6" ht="15">
      <c r="A165" s="190" t="str">
        <f ca="1">IF('$Data1'!E167="","","Schedule:Constant,")</f>
        <v>Schedule:Constant,</v>
      </c>
      <c r="B165" s="190" t="str">
        <f ca="1">IF(A165="","",'$Data1'!E167&amp;" ActvSch,")</f>
        <v>1 ActvSch,</v>
      </c>
      <c r="C165" s="190" t="str">
        <f ca="1">IF(A165="","",'$Data1'!AN167&amp;";")</f>
        <v>;</v>
      </c>
      <c r="D165" s="190"/>
      <c r="E165" s="190"/>
      <c r="F165" s="190"/>
    </row>
    <row r="166" spans="1:6" ht="15">
      <c r="A166" s="190" t="str">
        <f ca="1">IF('$Data1'!E168="","","Schedule:Constant,")</f>
        <v>Schedule:Constant,</v>
      </c>
      <c r="B166" s="190" t="str">
        <f ca="1">IF(A166="","",'$Data1'!E168&amp;" ActvSch,")</f>
        <v>1 ActvSch,</v>
      </c>
      <c r="C166" s="190" t="str">
        <f ca="1">IF(A166="","",'$Data1'!AN168&amp;";")</f>
        <v>;</v>
      </c>
      <c r="D166" s="190"/>
      <c r="E166" s="190"/>
      <c r="F166" s="190"/>
    </row>
    <row r="167" spans="1:6" ht="15">
      <c r="A167" s="190" t="str">
        <f ca="1">IF('$Data1'!E169="","","Schedule:Constant,")</f>
        <v>Schedule:Constant,</v>
      </c>
      <c r="B167" s="190" t="str">
        <f ca="1">IF(A167="","",'$Data1'!E169&amp;" ActvSch,")</f>
        <v>1 ActvSch,</v>
      </c>
      <c r="C167" s="190" t="str">
        <f ca="1">IF(A167="","",'$Data1'!AN169&amp;";")</f>
        <v>;</v>
      </c>
      <c r="D167" s="190"/>
      <c r="E167" s="190"/>
      <c r="F167" s="190"/>
    </row>
    <row r="168" spans="1:6" ht="15">
      <c r="A168" s="190" t="str">
        <f ca="1">IF('$Data1'!E170="","","Schedule:Constant,")</f>
        <v>Schedule:Constant,</v>
      </c>
      <c r="B168" s="190" t="str">
        <f ca="1">IF(A168="","",'$Data1'!E170&amp;" ActvSch,")</f>
        <v>1 ActvSch,</v>
      </c>
      <c r="C168" s="190" t="str">
        <f ca="1">IF(A168="","",'$Data1'!AN170&amp;";")</f>
        <v>;</v>
      </c>
      <c r="D168" s="190"/>
      <c r="E168" s="190"/>
      <c r="F168" s="190"/>
    </row>
    <row r="169" spans="1:6" ht="15">
      <c r="A169" s="190" t="str">
        <f ca="1">IF('$Data1'!E171="","","Schedule:Constant,")</f>
        <v>Schedule:Constant,</v>
      </c>
      <c r="B169" s="190" t="str">
        <f ca="1">IF(A169="","",'$Data1'!E171&amp;" ActvSch,")</f>
        <v>1 ActvSch,</v>
      </c>
      <c r="C169" s="190" t="str">
        <f ca="1">IF(A169="","",'$Data1'!AN171&amp;";")</f>
        <v>;</v>
      </c>
      <c r="D169" s="190"/>
      <c r="E169" s="190"/>
      <c r="F169" s="190"/>
    </row>
    <row r="170" spans="1:6" ht="15">
      <c r="A170" s="190" t="str">
        <f ca="1">IF('$Data1'!E172="","","Schedule:Constant,")</f>
        <v>Schedule:Constant,</v>
      </c>
      <c r="B170" s="190" t="str">
        <f ca="1">IF(A170="","",'$Data1'!E172&amp;" ActvSch,")</f>
        <v>1 ActvSch,</v>
      </c>
      <c r="C170" s="190" t="str">
        <f ca="1">IF(A170="","",'$Data1'!AN172&amp;";")</f>
        <v>;</v>
      </c>
      <c r="D170" s="190"/>
      <c r="E170" s="190"/>
      <c r="F170" s="190"/>
    </row>
    <row r="171" spans="1:6" ht="15">
      <c r="A171" s="190" t="str">
        <f ca="1">IF('$Data1'!E173="","","Schedule:Constant,")</f>
        <v>Schedule:Constant,</v>
      </c>
      <c r="B171" s="190" t="str">
        <f ca="1">IF(A171="","",'$Data1'!E173&amp;" ActvSch,")</f>
        <v>1 ActvSch,</v>
      </c>
      <c r="C171" s="190" t="str">
        <f ca="1">IF(A171="","",'$Data1'!AN173&amp;";")</f>
        <v>;</v>
      </c>
      <c r="D171" s="190"/>
      <c r="E171" s="190"/>
      <c r="F171" s="190"/>
    </row>
    <row r="172" spans="1:6" ht="15">
      <c r="A172" s="190" t="str">
        <f ca="1">IF('$Data1'!E174="","","Schedule:Constant,")</f>
        <v>Schedule:Constant,</v>
      </c>
      <c r="B172" s="190" t="str">
        <f ca="1">IF(A172="","",'$Data1'!E174&amp;" ActvSch,")</f>
        <v>1 ActvSch,</v>
      </c>
      <c r="C172" s="190" t="str">
        <f ca="1">IF(A172="","",'$Data1'!AN174&amp;";")</f>
        <v>;</v>
      </c>
      <c r="D172" s="190"/>
      <c r="E172" s="190"/>
      <c r="F172" s="190"/>
    </row>
    <row r="173" spans="1:6" ht="15">
      <c r="A173" s="190" t="str">
        <f ca="1">IF('$Data1'!E175="","","Schedule:Constant,")</f>
        <v>Schedule:Constant,</v>
      </c>
      <c r="B173" s="190" t="str">
        <f ca="1">IF(A173="","",'$Data1'!E175&amp;" ActvSch,")</f>
        <v>1 ActvSch,</v>
      </c>
      <c r="C173" s="190" t="str">
        <f ca="1">IF(A173="","",'$Data1'!AN175&amp;";")</f>
        <v>;</v>
      </c>
      <c r="D173" s="190"/>
      <c r="E173" s="190"/>
      <c r="F173" s="190"/>
    </row>
    <row r="174" spans="1:6" ht="15">
      <c r="A174" s="190" t="str">
        <f ca="1">IF('$Data1'!E176="","","Schedule:Constant,")</f>
        <v>Schedule:Constant,</v>
      </c>
      <c r="B174" s="190" t="str">
        <f ca="1">IF(A174="","",'$Data1'!E176&amp;" ActvSch,")</f>
        <v>1 ActvSch,</v>
      </c>
      <c r="C174" s="190" t="str">
        <f ca="1">IF(A174="","",'$Data1'!AN176&amp;";")</f>
        <v>;</v>
      </c>
      <c r="D174" s="190"/>
      <c r="E174" s="190"/>
      <c r="F174" s="190"/>
    </row>
    <row r="175" spans="1:6" ht="15">
      <c r="A175" s="190" t="str">
        <f ca="1">IF('$Data1'!E177="","","Schedule:Constant,")</f>
        <v>Schedule:Constant,</v>
      </c>
      <c r="B175" s="190" t="str">
        <f ca="1">IF(A175="","",'$Data1'!E177&amp;" ActvSch,")</f>
        <v>1 ActvSch,</v>
      </c>
      <c r="C175" s="190" t="str">
        <f ca="1">IF(A175="","",'$Data1'!AN177&amp;";")</f>
        <v>;</v>
      </c>
      <c r="D175" s="190"/>
      <c r="E175" s="190"/>
      <c r="F175" s="190"/>
    </row>
    <row r="176" spans="1:6" ht="15">
      <c r="A176" s="190" t="str">
        <f ca="1">IF('$Data1'!E178="","","Schedule:Constant,")</f>
        <v>Schedule:Constant,</v>
      </c>
      <c r="B176" s="190" t="str">
        <f ca="1">IF(A176="","",'$Data1'!E178&amp;" ActvSch,")</f>
        <v>1 ActvSch,</v>
      </c>
      <c r="C176" s="190" t="str">
        <f ca="1">IF(A176="","",'$Data1'!AN178&amp;";")</f>
        <v>;</v>
      </c>
      <c r="D176" s="190"/>
      <c r="E176" s="190"/>
      <c r="F176" s="190"/>
    </row>
    <row r="177" spans="1:6" ht="15">
      <c r="A177" s="190" t="str">
        <f ca="1">IF('$Data1'!E179="","","Schedule:Constant,")</f>
        <v>Schedule:Constant,</v>
      </c>
      <c r="B177" s="190" t="str">
        <f ca="1">IF(A177="","",'$Data1'!E179&amp;" ActvSch,")</f>
        <v>1 ActvSch,</v>
      </c>
      <c r="C177" s="190" t="str">
        <f ca="1">IF(A177="","",'$Data1'!AN179&amp;";")</f>
        <v>;</v>
      </c>
      <c r="D177" s="190"/>
      <c r="E177" s="190"/>
      <c r="F177" s="190"/>
    </row>
    <row r="178" spans="1:6" ht="15">
      <c r="A178" s="190" t="str">
        <f ca="1">IF('$Data1'!E180="","","Schedule:Constant,")</f>
        <v>Schedule:Constant,</v>
      </c>
      <c r="B178" s="190" t="str">
        <f ca="1">IF(A178="","",'$Data1'!E180&amp;" ActvSch,")</f>
        <v>1 ActvSch,</v>
      </c>
      <c r="C178" s="190" t="str">
        <f ca="1">IF(A178="","",'$Data1'!AN180&amp;";")</f>
        <v>;</v>
      </c>
      <c r="D178" s="190"/>
      <c r="E178" s="190"/>
      <c r="F178" s="190"/>
    </row>
    <row r="179" spans="1:6" ht="15">
      <c r="A179" s="190" t="str">
        <f ca="1">IF('$Data1'!E181="","","Schedule:Constant,")</f>
        <v>Schedule:Constant,</v>
      </c>
      <c r="B179" s="190" t="str">
        <f ca="1">IF(A179="","",'$Data1'!E181&amp;" ActvSch,")</f>
        <v>1 ActvSch,</v>
      </c>
      <c r="C179" s="190" t="str">
        <f ca="1">IF(A179="","",'$Data1'!AN181&amp;";")</f>
        <v>;</v>
      </c>
      <c r="D179" s="190"/>
      <c r="E179" s="190"/>
      <c r="F179" s="190"/>
    </row>
    <row r="180" spans="1:6" ht="15">
      <c r="A180" s="190" t="str">
        <f ca="1">IF('$Data1'!E182="","","Schedule:Constant,")</f>
        <v>Schedule:Constant,</v>
      </c>
      <c r="B180" s="190" t="str">
        <f ca="1">IF(A180="","",'$Data1'!E182&amp;" ActvSch,")</f>
        <v>1 ActvSch,</v>
      </c>
      <c r="C180" s="190" t="str">
        <f ca="1">IF(A180="","",'$Data1'!AN182&amp;";")</f>
        <v>;</v>
      </c>
      <c r="D180" s="190"/>
      <c r="E180" s="190"/>
      <c r="F180" s="190"/>
    </row>
    <row r="181" spans="1:6" ht="15">
      <c r="A181" s="190" t="str">
        <f ca="1">IF('$Data1'!E183="","","Schedule:Constant,")</f>
        <v>Schedule:Constant,</v>
      </c>
      <c r="B181" s="190" t="str">
        <f ca="1">IF(A181="","",'$Data1'!E183&amp;" ActvSch,")</f>
        <v>1 ActvSch,</v>
      </c>
      <c r="C181" s="190" t="str">
        <f ca="1">IF(A181="","",'$Data1'!AN183&amp;";")</f>
        <v>;</v>
      </c>
      <c r="D181" s="190"/>
      <c r="E181" s="190"/>
      <c r="F181" s="190"/>
    </row>
    <row r="182" spans="1:6" ht="15">
      <c r="A182" s="190" t="str">
        <f ca="1">IF('$Data1'!E184="","","Schedule:Constant,")</f>
        <v>Schedule:Constant,</v>
      </c>
      <c r="B182" s="190" t="str">
        <f ca="1">IF(A182="","",'$Data1'!E184&amp;" ActvSch,")</f>
        <v>1 ActvSch,</v>
      </c>
      <c r="C182" s="190" t="str">
        <f ca="1">IF(A182="","",'$Data1'!AN184&amp;";")</f>
        <v>;</v>
      </c>
      <c r="D182" s="190"/>
      <c r="E182" s="190"/>
      <c r="F182" s="190"/>
    </row>
    <row r="183" spans="1:6" ht="15">
      <c r="A183" s="190" t="str">
        <f ca="1">IF('$Data1'!E185="","","Schedule:Constant,")</f>
        <v>Schedule:Constant,</v>
      </c>
      <c r="B183" s="190" t="str">
        <f ca="1">IF(A183="","",'$Data1'!E185&amp;" ActvSch,")</f>
        <v>1 ActvSch,</v>
      </c>
      <c r="C183" s="190" t="str">
        <f ca="1">IF(A183="","",'$Data1'!AN185&amp;";")</f>
        <v>;</v>
      </c>
      <c r="D183" s="190"/>
      <c r="E183" s="190"/>
      <c r="F183" s="190"/>
    </row>
    <row r="184" spans="1:6" ht="15">
      <c r="A184" s="190" t="str">
        <f ca="1">IF('$Data1'!E186="","","Schedule:Constant,")</f>
        <v>Schedule:Constant,</v>
      </c>
      <c r="B184" s="190" t="str">
        <f ca="1">IF(A184="","",'$Data1'!E186&amp;" ActvSch,")</f>
        <v>1 ActvSch,</v>
      </c>
      <c r="C184" s="190" t="str">
        <f ca="1">IF(A184="","",'$Data1'!AN186&amp;";")</f>
        <v>;</v>
      </c>
      <c r="D184" s="190"/>
      <c r="E184" s="190"/>
      <c r="F184" s="190"/>
    </row>
    <row r="185" spans="1:6" ht="15">
      <c r="A185" s="190" t="str">
        <f ca="1">IF('$Data1'!E187="","","Schedule:Constant,")</f>
        <v>Schedule:Constant,</v>
      </c>
      <c r="B185" s="190" t="str">
        <f ca="1">IF(A185="","",'$Data1'!E187&amp;" ActvSch,")</f>
        <v>1 ActvSch,</v>
      </c>
      <c r="C185" s="190" t="str">
        <f ca="1">IF(A185="","",'$Data1'!AN187&amp;";")</f>
        <v>;</v>
      </c>
      <c r="D185" s="190"/>
      <c r="E185" s="190"/>
      <c r="F185" s="190"/>
    </row>
    <row r="186" spans="1:6" ht="15">
      <c r="A186" s="190" t="str">
        <f ca="1">IF('$Data1'!E188="","","Schedule:Constant,")</f>
        <v>Schedule:Constant,</v>
      </c>
      <c r="B186" s="190" t="str">
        <f ca="1">IF(A186="","",'$Data1'!E188&amp;" ActvSch,")</f>
        <v>1 ActvSch,</v>
      </c>
      <c r="C186" s="190" t="str">
        <f ca="1">IF(A186="","",'$Data1'!AN188&amp;";")</f>
        <v>;</v>
      </c>
      <c r="D186" s="190"/>
      <c r="E186" s="190"/>
      <c r="F186" s="190"/>
    </row>
    <row r="187" spans="1:6" ht="15">
      <c r="A187" s="190" t="str">
        <f ca="1">IF('$Data1'!E189="","","Schedule:Constant,")</f>
        <v>Schedule:Constant,</v>
      </c>
      <c r="B187" s="190" t="str">
        <f ca="1">IF(A187="","",'$Data1'!E189&amp;" ActvSch,")</f>
        <v>1 ActvSch,</v>
      </c>
      <c r="C187" s="190" t="str">
        <f ca="1">IF(A187="","",'$Data1'!AN189&amp;";")</f>
        <v>;</v>
      </c>
      <c r="D187" s="190"/>
      <c r="E187" s="190"/>
      <c r="F187" s="190"/>
    </row>
    <row r="188" spans="1:6" ht="15">
      <c r="A188" s="190" t="str">
        <f ca="1">IF('$Data1'!E190="","","Schedule:Constant,")</f>
        <v>Schedule:Constant,</v>
      </c>
      <c r="B188" s="190" t="str">
        <f ca="1">IF(A188="","",'$Data1'!E190&amp;" ActvSch,")</f>
        <v>1 ActvSch,</v>
      </c>
      <c r="C188" s="190" t="str">
        <f ca="1">IF(A188="","",'$Data1'!AN190&amp;";")</f>
        <v>;</v>
      </c>
      <c r="D188" s="190"/>
      <c r="E188" s="190"/>
      <c r="F188" s="190"/>
    </row>
    <row r="189" spans="1:6" ht="15">
      <c r="A189" s="190" t="str">
        <f ca="1">IF('$Data1'!E191="","","Schedule:Constant,")</f>
        <v>Schedule:Constant,</v>
      </c>
      <c r="B189" s="190" t="str">
        <f ca="1">IF(A189="","",'$Data1'!E191&amp;" ActvSch,")</f>
        <v>1 ActvSch,</v>
      </c>
      <c r="C189" s="190" t="str">
        <f ca="1">IF(A189="","",'$Data1'!AN191&amp;";")</f>
        <v>;</v>
      </c>
      <c r="D189" s="190"/>
      <c r="E189" s="190"/>
      <c r="F189" s="190"/>
    </row>
    <row r="190" spans="1:6" ht="15">
      <c r="A190" s="190" t="str">
        <f ca="1">IF('$Data1'!E192="","","Schedule:Constant,")</f>
        <v>Schedule:Constant,</v>
      </c>
      <c r="B190" s="190" t="str">
        <f ca="1">IF(A190="","",'$Data1'!E192&amp;" ActvSch,")</f>
        <v>1 ActvSch,</v>
      </c>
      <c r="C190" s="190" t="str">
        <f ca="1">IF(A190="","",'$Data1'!AN192&amp;";")</f>
        <v>;</v>
      </c>
      <c r="D190" s="190"/>
      <c r="E190" s="190"/>
      <c r="F190" s="190"/>
    </row>
    <row r="191" spans="1:6" ht="15">
      <c r="A191" s="190" t="str">
        <f ca="1">IF('$Data1'!E193="","","Schedule:Constant,")</f>
        <v>Schedule:Constant,</v>
      </c>
      <c r="B191" s="190" t="str">
        <f ca="1">IF(A191="","",'$Data1'!E193&amp;" ActvSch,")</f>
        <v>1 ActvSch,</v>
      </c>
      <c r="C191" s="190" t="str">
        <f ca="1">IF(A191="","",'$Data1'!AN193&amp;";")</f>
        <v>;</v>
      </c>
      <c r="D191" s="190"/>
      <c r="E191" s="190"/>
      <c r="F191" s="190"/>
    </row>
    <row r="192" spans="1:6" ht="15">
      <c r="A192" s="190" t="str">
        <f ca="1">IF('$Data1'!E194="","","Schedule:Constant,")</f>
        <v>Schedule:Constant,</v>
      </c>
      <c r="B192" s="190" t="str">
        <f ca="1">IF(A192="","",'$Data1'!E194&amp;" ActvSch,")</f>
        <v>1 ActvSch,</v>
      </c>
      <c r="C192" s="190" t="str">
        <f ca="1">IF(A192="","",'$Data1'!AN194&amp;";")</f>
        <v>;</v>
      </c>
      <c r="D192" s="190"/>
      <c r="E192" s="190"/>
      <c r="F192" s="190"/>
    </row>
    <row r="193" spans="1:6" ht="15">
      <c r="A193" s="190" t="str">
        <f ca="1">IF('$Data1'!E195="","","Schedule:Constant,")</f>
        <v>Schedule:Constant,</v>
      </c>
      <c r="B193" s="190" t="str">
        <f ca="1">IF(A193="","",'$Data1'!E195&amp;" ActvSch,")</f>
        <v>1 ActvSch,</v>
      </c>
      <c r="C193" s="190" t="str">
        <f ca="1">IF(A193="","",'$Data1'!AN195&amp;";")</f>
        <v>;</v>
      </c>
      <c r="D193" s="190"/>
      <c r="E193" s="190"/>
      <c r="F193" s="190"/>
    </row>
    <row r="194" spans="1:6" ht="15">
      <c r="A194" s="190" t="str">
        <f ca="1">IF('$Data1'!E196="","","Schedule:Constant,")</f>
        <v>Schedule:Constant,</v>
      </c>
      <c r="B194" s="190" t="str">
        <f ca="1">IF(A194="","",'$Data1'!E196&amp;" ActvSch,")</f>
        <v>1 ActvSch,</v>
      </c>
      <c r="C194" s="190" t="str">
        <f ca="1">IF(A194="","",'$Data1'!AN196&amp;";")</f>
        <v>;</v>
      </c>
      <c r="D194" s="190"/>
      <c r="E194" s="190"/>
      <c r="F194" s="190"/>
    </row>
    <row r="195" spans="1:6" ht="15">
      <c r="A195" s="190" t="str">
        <f ca="1">IF('$Data1'!E197="","","Schedule:Constant,")</f>
        <v>Schedule:Constant,</v>
      </c>
      <c r="B195" s="190" t="str">
        <f ca="1">IF(A195="","",'$Data1'!E197&amp;" ActvSch,")</f>
        <v>1 ActvSch,</v>
      </c>
      <c r="C195" s="190" t="str">
        <f ca="1">IF(A195="","",'$Data1'!AN197&amp;";")</f>
        <v>;</v>
      </c>
      <c r="D195" s="190"/>
      <c r="E195" s="190"/>
      <c r="F195" s="190"/>
    </row>
    <row r="196" spans="1:6" ht="15">
      <c r="A196" s="190" t="str">
        <f ca="1">IF('$Data1'!E198="","","Schedule:Constant,")</f>
        <v>Schedule:Constant,</v>
      </c>
      <c r="B196" s="190" t="str">
        <f ca="1">IF(A196="","",'$Data1'!E198&amp;" ActvSch,")</f>
        <v>1 ActvSch,</v>
      </c>
      <c r="C196" s="190" t="str">
        <f ca="1">IF(A196="","",'$Data1'!AN198&amp;";")</f>
        <v>;</v>
      </c>
      <c r="D196" s="190"/>
      <c r="E196" s="190"/>
      <c r="F196" s="190"/>
    </row>
    <row r="197" spans="1:6" ht="15">
      <c r="A197" s="190" t="str">
        <f ca="1">IF('$Data1'!E199="","","Schedule:Constant,")</f>
        <v>Schedule:Constant,</v>
      </c>
      <c r="B197" s="190" t="str">
        <f ca="1">IF(A197="","",'$Data1'!E199&amp;" ActvSch,")</f>
        <v>1 ActvSch,</v>
      </c>
      <c r="C197" s="190" t="str">
        <f ca="1">IF(A197="","",'$Data1'!AN199&amp;";")</f>
        <v>;</v>
      </c>
      <c r="D197" s="190"/>
      <c r="E197" s="190"/>
      <c r="F197" s="190"/>
    </row>
    <row r="198" spans="1:6" ht="15">
      <c r="A198" s="190" t="str">
        <f ca="1">IF('$Data1'!E200="","","Schedule:Constant,")</f>
        <v>Schedule:Constant,</v>
      </c>
      <c r="B198" s="190" t="str">
        <f ca="1">IF(A198="","",'$Data1'!E200&amp;" ActvSch,")</f>
        <v>1 ActvSch,</v>
      </c>
      <c r="C198" s="190" t="str">
        <f ca="1">IF(A198="","",'$Data1'!AN200&amp;";")</f>
        <v>;</v>
      </c>
      <c r="D198" s="190"/>
      <c r="E198" s="190"/>
      <c r="F198" s="190"/>
    </row>
    <row r="199" spans="1:6" ht="15">
      <c r="A199" s="190" t="str">
        <f ca="1">IF('$Data1'!E201="","","Schedule:Constant,")</f>
        <v>Schedule:Constant,</v>
      </c>
      <c r="B199" s="190" t="str">
        <f ca="1">IF(A199="","",'$Data1'!E201&amp;" ActvSch,")</f>
        <v>1 ActvSch,</v>
      </c>
      <c r="C199" s="190" t="str">
        <f ca="1">IF(A199="","",'$Data1'!AN201&amp;";")</f>
        <v>;</v>
      </c>
      <c r="D199" s="190"/>
      <c r="E199" s="190"/>
      <c r="F199" s="190"/>
    </row>
    <row r="200" spans="1:6" ht="15">
      <c r="A200" s="190" t="str">
        <f ca="1">IF('$Data1'!E202="","","Schedule:Constant,")</f>
        <v>Schedule:Constant,</v>
      </c>
      <c r="B200" s="190" t="str">
        <f ca="1">IF(A200="","",'$Data1'!E202&amp;" ActvSch,")</f>
        <v>1 ActvSch,</v>
      </c>
      <c r="C200" s="190" t="str">
        <f ca="1">IF(A200="","",'$Data1'!AN202&amp;";")</f>
        <v>;</v>
      </c>
      <c r="D200" s="190"/>
      <c r="E200" s="190"/>
      <c r="F200" s="190"/>
    </row>
    <row r="201" spans="1:6" ht="15">
      <c r="A201" s="190" t="str">
        <f ca="1">IF('$Data1'!E203="","","Schedule:Constant,")</f>
        <v>Schedule:Constant,</v>
      </c>
      <c r="B201" s="190" t="str">
        <f ca="1">IF(A201="","",'$Data1'!E203&amp;" ActvSch,")</f>
        <v>1 ActvSch,</v>
      </c>
      <c r="C201" s="190" t="str">
        <f ca="1">IF(A201="","",'$Data1'!AN203&amp;";")</f>
        <v>;</v>
      </c>
      <c r="D201" s="190"/>
      <c r="E201" s="190"/>
      <c r="F201" s="190"/>
    </row>
    <row r="202" spans="1:6" ht="15">
      <c r="A202" s="190" t="str">
        <f ca="1">IF('$Data1'!E204="","","Schedule:Constant,")</f>
        <v>Schedule:Constant,</v>
      </c>
      <c r="B202" s="190" t="str">
        <f ca="1">IF(A202="","",'$Data1'!E204&amp;" ActvSch,")</f>
        <v>1 ActvSch,</v>
      </c>
      <c r="C202" s="190" t="str">
        <f ca="1">IF(A202="","",'$Data1'!AN204&amp;";")</f>
        <v>;</v>
      </c>
      <c r="D202" s="190"/>
      <c r="E202" s="190"/>
      <c r="F202" s="190"/>
    </row>
    <row r="203" spans="1:6" ht="15">
      <c r="A203" s="190" t="str">
        <f ca="1">IF('$Data1'!E205="","","Schedule:Constant,")</f>
        <v>Schedule:Constant,</v>
      </c>
      <c r="B203" s="190" t="str">
        <f ca="1">IF(A203="","",'$Data1'!E205&amp;" ActvSch,")</f>
        <v>1 ActvSch,</v>
      </c>
      <c r="C203" s="190" t="str">
        <f ca="1">IF(A203="","",'$Data1'!AN205&amp;";")</f>
        <v>;</v>
      </c>
      <c r="D203" s="190"/>
      <c r="E203" s="190"/>
      <c r="F203" s="190"/>
    </row>
    <row r="204" spans="1:6" ht="15">
      <c r="A204" s="190" t="str">
        <f ca="1">IF('$Data1'!E206="","","Schedule:Constant,")</f>
        <v>Schedule:Constant,</v>
      </c>
      <c r="B204" s="190" t="str">
        <f ca="1">IF(A204="","",'$Data1'!E206&amp;" ActvSch,")</f>
        <v>1 ActvSch,</v>
      </c>
      <c r="C204" s="190" t="str">
        <f ca="1">IF(A204="","",'$Data1'!AN206&amp;";")</f>
        <v>;</v>
      </c>
      <c r="D204" s="190"/>
      <c r="E204" s="190"/>
      <c r="F204" s="190"/>
    </row>
    <row r="205" spans="1:6" ht="15">
      <c r="A205" s="190" t="str">
        <f ca="1">IF('$Data1'!E207="","","Schedule:Constant,")</f>
        <v>Schedule:Constant,</v>
      </c>
      <c r="B205" s="190" t="str">
        <f ca="1">IF(A205="","",'$Data1'!E207&amp;" ActvSch,")</f>
        <v>1 ActvSch,</v>
      </c>
      <c r="C205" s="190" t="str">
        <f ca="1">IF(A205="","",'$Data1'!AN207&amp;";")</f>
        <v>;</v>
      </c>
      <c r="D205" s="190"/>
      <c r="E205" s="190"/>
      <c r="F205" s="190"/>
    </row>
    <row r="206" spans="1:6" ht="15">
      <c r="A206" s="190" t="str">
        <f ca="1">IF('$Data1'!E208="","","Schedule:Constant,")</f>
        <v>Schedule:Constant,</v>
      </c>
      <c r="B206" s="190" t="str">
        <f ca="1">IF(A206="","",'$Data1'!E208&amp;" ActvSch,")</f>
        <v>1 ActvSch,</v>
      </c>
      <c r="C206" s="190" t="str">
        <f ca="1">IF(A206="","",'$Data1'!AN208&amp;";")</f>
        <v>;</v>
      </c>
      <c r="D206" s="190"/>
      <c r="E206" s="190"/>
      <c r="F206" s="190"/>
    </row>
  </sheetData>
  <printOptions gridLines="1"/>
  <pageMargins left="1.1812499999999999" right="0.39374999999999999" top="0.33541666666666697" bottom="0.59027777777777801" header="0.196527777777778" footer="0.51180555555555496"/>
  <pageSetup paperSize="0" scale="0" firstPageNumber="0" orientation="portrait" usePrinterDefaults="0" horizontalDpi="0" verticalDpi="0" copies="0"/>
  <headerFooter>
    <oddHeader>&amp;L&amp;"Arial,Regular"HHA #&amp;C&amp;"Arial,Regular"&amp;A&amp;R&amp;"Arial,Regular"Printed &amp;D &amp;T</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zoomScaleNormal="100" zoomScalePageLayoutView="60" workbookViewId="0">
      <selection activeCell="I7" sqref="I7"/>
    </sheetView>
  </sheetViews>
  <sheetFormatPr defaultRowHeight="14.25"/>
  <cols>
    <col min="1" max="1" width="39.625" customWidth="1"/>
    <col min="2" max="2" width="29.25" customWidth="1"/>
    <col min="3" max="3" width="16.5" customWidth="1"/>
    <col min="4" max="4" width="14.75" customWidth="1"/>
    <col min="5" max="5" width="25.625" customWidth="1"/>
    <col min="6" max="6" width="13.375" customWidth="1"/>
    <col min="7" max="7" width="4.375" customWidth="1"/>
    <col min="8" max="8" width="11.625" customWidth="1"/>
    <col min="9" max="9" width="3.75" customWidth="1"/>
    <col min="10" max="10" width="8.5" customWidth="1"/>
    <col min="11" max="11" width="4.625" customWidth="1"/>
    <col min="12" max="12" width="3.875" customWidth="1"/>
    <col min="13" max="13" width="4.25" customWidth="1"/>
    <col min="14" max="18" width="8.5" customWidth="1"/>
    <col min="19" max="1025" width="7.5"/>
  </cols>
  <sheetData>
    <row r="1" spans="1:17" ht="15">
      <c r="A1" s="190" t="s">
        <v>116</v>
      </c>
      <c r="B1" s="190"/>
      <c r="C1" s="190"/>
      <c r="D1" s="190"/>
      <c r="E1" s="190"/>
      <c r="F1" s="190"/>
      <c r="G1" s="190"/>
      <c r="H1" s="190"/>
      <c r="I1" s="190"/>
      <c r="J1" s="190"/>
      <c r="K1" s="190"/>
      <c r="L1" s="190"/>
      <c r="M1" s="190"/>
      <c r="N1" s="190"/>
      <c r="O1" s="190"/>
      <c r="P1" s="190"/>
      <c r="Q1" s="190"/>
    </row>
    <row r="2" spans="1:17" ht="15">
      <c r="A2" s="212" t="s">
        <v>348</v>
      </c>
      <c r="B2" s="212" t="s">
        <v>349</v>
      </c>
      <c r="C2" s="212" t="s">
        <v>350</v>
      </c>
      <c r="D2" s="205" t="s">
        <v>351</v>
      </c>
      <c r="E2" s="212" t="s">
        <v>352</v>
      </c>
      <c r="F2" s="212" t="s">
        <v>322</v>
      </c>
      <c r="G2" s="212" t="s">
        <v>353</v>
      </c>
      <c r="H2" s="212" t="s">
        <v>278</v>
      </c>
      <c r="I2" s="212" t="s">
        <v>278</v>
      </c>
      <c r="J2" s="212" t="s">
        <v>278</v>
      </c>
      <c r="K2" s="212" t="s">
        <v>278</v>
      </c>
      <c r="L2" s="212" t="s">
        <v>318</v>
      </c>
      <c r="M2" s="212" t="s">
        <v>157</v>
      </c>
      <c r="N2" s="190"/>
      <c r="O2" s="190"/>
      <c r="P2" s="190"/>
      <c r="Q2" s="190"/>
    </row>
    <row r="3" spans="1:17" ht="15">
      <c r="A3" s="190" t="s">
        <v>354</v>
      </c>
      <c r="B3" s="205"/>
      <c r="C3" s="207"/>
      <c r="D3" s="212"/>
      <c r="E3" s="212"/>
      <c r="F3" s="212"/>
      <c r="G3" s="212"/>
      <c r="H3" s="212"/>
      <c r="I3" s="212"/>
      <c r="J3" s="212"/>
      <c r="K3" s="212"/>
      <c r="L3" s="212"/>
      <c r="M3" s="212"/>
      <c r="N3" s="190"/>
      <c r="O3" s="190"/>
      <c r="P3" s="190"/>
      <c r="Q3" s="190"/>
    </row>
    <row r="4" spans="1:17" ht="15">
      <c r="A4" s="190" t="s">
        <v>116</v>
      </c>
      <c r="B4" s="212"/>
      <c r="C4" s="212"/>
      <c r="D4" s="212"/>
      <c r="E4" s="212"/>
      <c r="F4" s="212"/>
      <c r="G4" s="212"/>
      <c r="H4" s="212" t="s">
        <v>355</v>
      </c>
      <c r="I4" s="212"/>
      <c r="J4" s="212"/>
      <c r="K4" s="212"/>
      <c r="L4" s="212"/>
      <c r="M4" s="212"/>
      <c r="N4" s="190"/>
      <c r="O4" s="190"/>
      <c r="P4" s="190"/>
      <c r="Q4" s="190"/>
    </row>
    <row r="5" spans="1:17" ht="15">
      <c r="A5" s="193" t="s">
        <v>356</v>
      </c>
      <c r="B5" s="205" t="s">
        <v>341</v>
      </c>
      <c r="C5" s="205" t="s">
        <v>20</v>
      </c>
      <c r="D5" s="205" t="s">
        <v>309</v>
      </c>
      <c r="E5" s="205" t="s">
        <v>342</v>
      </c>
      <c r="F5" s="212" t="s">
        <v>357</v>
      </c>
      <c r="G5" s="212" t="s">
        <v>288</v>
      </c>
      <c r="H5" s="212" t="s">
        <v>358</v>
      </c>
      <c r="I5" s="212" t="s">
        <v>288</v>
      </c>
      <c r="J5" s="212" t="s">
        <v>359</v>
      </c>
      <c r="K5" s="212" t="s">
        <v>360</v>
      </c>
      <c r="L5" s="212" t="s">
        <v>361</v>
      </c>
      <c r="M5" s="212" t="s">
        <v>362</v>
      </c>
      <c r="N5" s="190"/>
      <c r="O5" s="190"/>
      <c r="P5" s="190"/>
      <c r="Q5" s="190"/>
    </row>
    <row r="6" spans="1:17" ht="15">
      <c r="A6" s="190" t="s">
        <v>116</v>
      </c>
      <c r="B6" s="212"/>
      <c r="C6" s="212"/>
      <c r="D6" s="212"/>
      <c r="E6" s="212"/>
      <c r="F6" s="212"/>
      <c r="G6" s="212"/>
      <c r="H6" s="212"/>
      <c r="I6" s="212"/>
      <c r="J6" s="212"/>
      <c r="K6" s="212"/>
      <c r="L6" s="212"/>
      <c r="M6" s="212"/>
      <c r="N6" s="190"/>
      <c r="O6" s="190"/>
      <c r="P6" s="190"/>
      <c r="Q6" s="190"/>
    </row>
    <row r="7" spans="1:17" ht="15">
      <c r="A7" s="193" t="str">
        <f ca="1">IF(B7="","",IF(LEFT(N7,4)="! No","! NO ","")&amp;"ZoneInfiltration:DesignFlowRate,")</f>
        <v>! NO ZoneInfiltration:DesignFlowRate,</v>
      </c>
      <c r="B7" s="190" t="str">
        <f ca="1">IF('$Data1'!E9="","",'$Data1'!E9&amp;" Infil-Clng,")</f>
        <v>HHA ZONE , Field 1: Zone # Infil-Clng,</v>
      </c>
      <c r="C7" s="190" t="str">
        <f ca="1">IF(B7="","",'CSV-ZnSiz'!B7)</f>
        <v>HHA ZONE , Field 1: Zone #,</v>
      </c>
      <c r="D7" s="190" t="str">
        <f ca="1">IF(B7="","","ON ALWAYS,")</f>
        <v>ON ALWAYS,</v>
      </c>
      <c r="E7" s="190" t="str">
        <f ca="1">IF(B7="","",IF('$Data1'!AB9&gt;0,"Flow/Zone",IF('$Data1'!AC9&gt;0,"Flow/ExteriorArea","ERROR"))&amp;",")</f>
        <v>Flow/Zone,</v>
      </c>
      <c r="F7" s="190" t="str">
        <f ca="1">IF(B7="","",IF(E7="Flow/Zone,",FIXED(N('$Data1'!AB9)*MIN(N('$Data1'!K9),N('$Data1'!P9))/3600*N('$Data1'!L9),7),"")&amp;",")</f>
        <v>0.0000000,</v>
      </c>
      <c r="G7" s="190" t="str">
        <f ca="1">IF($B7="","",",")</f>
        <v>,</v>
      </c>
      <c r="H7" s="190" t="str">
        <f ca="1">IF(B7="","",IF(E7="Flow/ExteriorArea,",'$Data1'!AC9/1000,"")&amp;",")</f>
        <v>,</v>
      </c>
      <c r="I7" s="190" t="str">
        <f ca="1">IF($B7="","",",")</f>
        <v>,</v>
      </c>
      <c r="J7" s="190" t="str">
        <f ca="1">IF($B7="","","1,")</f>
        <v>1,</v>
      </c>
      <c r="K7" s="190" t="str">
        <f ca="1">IF($B7="","","0,")</f>
        <v>0,</v>
      </c>
      <c r="L7" s="190" t="str">
        <f ca="1">IF($B7="","","0,")</f>
        <v>0,</v>
      </c>
      <c r="M7" s="190" t="str">
        <f ca="1">IF(B7="","","0;")</f>
        <v>0;</v>
      </c>
      <c r="N7" s="190" t="str">
        <f ca="1">IF(AND(N(LEFT(F7,LEN(F7)-1))=0,N(LEFT(G7,LEN(G7)-1))=0),"! No cooling infil. for this zone","")</f>
        <v>! No cooling infil. for this zone</v>
      </c>
      <c r="O7" s="190"/>
      <c r="P7" s="190"/>
      <c r="Q7" s="190"/>
    </row>
    <row r="8" spans="1:17" ht="15">
      <c r="A8" s="190" t="str">
        <f ca="1">IF('$Data1'!E10="","","ZoneInfiltration:DesignFlowRate,")</f>
        <v>ZoneInfiltration:DesignFlowRate,</v>
      </c>
      <c r="B8" s="190" t="str">
        <f ca="1">IF(A8="","",'$Data1'!E10&amp;" Infil-Clng,")</f>
        <v>1 Infil-Clng,</v>
      </c>
      <c r="C8" s="190" t="str">
        <f ca="1">IF(A8="","",'CSV-ZnSiz'!B8)</f>
        <v>1,</v>
      </c>
      <c r="D8" s="190" t="str">
        <f t="shared" ref="D8:D71" ca="1" si="0">IF(A8="","","ON ALWAYS,")</f>
        <v>ON ALWAYS,</v>
      </c>
      <c r="E8" s="190" t="str">
        <f ca="1">IF(A8="","",IF('$Data1'!AB10&gt;0,"Flow/Zone",IF('$Data1'!AC10&gt;0,"Flow/ExteriorArea","ERROR"))&amp;",")</f>
        <v>Flow/Zone,</v>
      </c>
      <c r="F8" s="190" t="str">
        <f ca="1">IF(A8="","",IF(E8="Flow/Zone",FIXED('$Data1'!AB10*MIN('$Data1'!K10,'$Data1'!P10)/3600*'$Data1'!L10,7),"")&amp;",")</f>
        <v>,</v>
      </c>
      <c r="G8" s="190" t="str">
        <f t="shared" ref="G8:G70" ca="1" si="1">IF($A8="","",",")</f>
        <v>,</v>
      </c>
      <c r="H8" s="190" t="str">
        <f ca="1">IF(A8="","",IF(E8="Flow/ExteriorArea",'$Data1'!AC10/1000,"")&amp;",")</f>
        <v>,</v>
      </c>
      <c r="I8" s="190" t="str">
        <f t="shared" ref="I8:I70" ca="1" si="2">IF($A8="","",",")</f>
        <v>,</v>
      </c>
      <c r="J8" s="190" t="str">
        <f t="shared" ref="J8:J70" ca="1" si="3">IF($A8="","","1,")</f>
        <v>1,</v>
      </c>
      <c r="K8" s="190" t="str">
        <f t="shared" ref="K8:L26" ca="1" si="4">IF($A8="","","0,")</f>
        <v>0,</v>
      </c>
      <c r="L8" s="190" t="str">
        <f t="shared" ca="1" si="4"/>
        <v>0,</v>
      </c>
      <c r="M8" s="190" t="str">
        <f t="shared" ref="M8:M71" ca="1" si="5">IF(A8="","","0;")</f>
        <v>0;</v>
      </c>
      <c r="N8" s="190"/>
      <c r="O8" s="190"/>
      <c r="P8" s="190"/>
      <c r="Q8" s="190"/>
    </row>
    <row r="9" spans="1:17" ht="15">
      <c r="A9" s="190" t="str">
        <f ca="1">IF('$Data1'!E11="","","ZoneInfiltration:DesignFlowRate,")</f>
        <v>ZoneInfiltration:DesignFlowRate,</v>
      </c>
      <c r="B9" s="190" t="str">
        <f ca="1">IF(A9="","",'$Data1'!E11&amp;" Infil-Clng,")</f>
        <v>2 Infil-Clng,</v>
      </c>
      <c r="C9" s="190" t="str">
        <f ca="1">IF(A9="","",'CSV-ZnSiz'!B9)</f>
        <v>2,</v>
      </c>
      <c r="D9" s="190" t="str">
        <f t="shared" ca="1" si="0"/>
        <v>ON ALWAYS,</v>
      </c>
      <c r="E9" s="190" t="str">
        <f ca="1">IF(A9="","",IF('$Data1'!AB11&gt;0,"Flow/Zone",IF('$Data1'!AC11&gt;0,"Flow/ExteriorArea","ERROR"))&amp;",")</f>
        <v>Flow/Zone,</v>
      </c>
      <c r="F9" s="190" t="str">
        <f ca="1">IF(A9="","",IF(E9="Flow/Zone",FIXED('$Data1'!AB11*MIN('$Data1'!K11,'$Data1'!P11)/3600*'$Data1'!L11,7),"")&amp;",")</f>
        <v>,</v>
      </c>
      <c r="G9" s="190" t="str">
        <f t="shared" ca="1" si="1"/>
        <v>,</v>
      </c>
      <c r="H9" s="190" t="str">
        <f ca="1">IF(A9="","",IF(E9="Flow/ExteriorArea",'$Data1'!AC11/1000,"")&amp;",")</f>
        <v>,</v>
      </c>
      <c r="I9" s="190" t="str">
        <f t="shared" ca="1" si="2"/>
        <v>,</v>
      </c>
      <c r="J9" s="190" t="str">
        <f t="shared" ca="1" si="3"/>
        <v>1,</v>
      </c>
      <c r="K9" s="190" t="str">
        <f t="shared" ca="1" si="4"/>
        <v>0,</v>
      </c>
      <c r="L9" s="190" t="str">
        <f t="shared" ca="1" si="4"/>
        <v>0,</v>
      </c>
      <c r="M9" s="190" t="str">
        <f t="shared" ca="1" si="5"/>
        <v>0;</v>
      </c>
      <c r="N9" s="190"/>
      <c r="O9" s="190"/>
      <c r="P9" s="190"/>
      <c r="Q9" s="190"/>
    </row>
    <row r="10" spans="1:17" ht="15">
      <c r="A10" s="190" t="str">
        <f ca="1">IF('$Data1'!E12="","","ZoneInfiltration:DesignFlowRate,")</f>
        <v>ZoneInfiltration:DesignFlowRate,</v>
      </c>
      <c r="B10" s="190" t="str">
        <f ca="1">IF(A10="","",'$Data1'!E12&amp;" Infil-Clng,")</f>
        <v>1 Infil-Clng,</v>
      </c>
      <c r="C10" s="190" t="str">
        <f ca="1">IF(A10="","",'CSV-ZnSiz'!B10)</f>
        <v>1,</v>
      </c>
      <c r="D10" s="190" t="str">
        <f t="shared" ca="1" si="0"/>
        <v>ON ALWAYS,</v>
      </c>
      <c r="E10" s="190" t="str">
        <f ca="1">IF(A10="","",IF('$Data1'!AB12&gt;0,"Flow/Zone",IF('$Data1'!AC12&gt;0,"Flow/ExteriorArea","ERROR"))&amp;",")</f>
        <v>Flow/Zone,</v>
      </c>
      <c r="F10" s="190" t="str">
        <f ca="1">IF(A10="","",IF(E10="Flow/Zone",FIXED('$Data1'!AB12*MIN('$Data1'!K12,'$Data1'!P12)/3600*'$Data1'!L12,7),"")&amp;",")</f>
        <v>,</v>
      </c>
      <c r="G10" s="190" t="str">
        <f t="shared" ca="1" si="1"/>
        <v>,</v>
      </c>
      <c r="H10" s="190" t="str">
        <f ca="1">IF(A10="","",IF(E10="Flow/ExteriorArea",'$Data1'!AC12/1000,"")&amp;",")</f>
        <v>,</v>
      </c>
      <c r="I10" s="190" t="str">
        <f t="shared" ca="1" si="2"/>
        <v>,</v>
      </c>
      <c r="J10" s="190" t="str">
        <f t="shared" ca="1" si="3"/>
        <v>1,</v>
      </c>
      <c r="K10" s="190" t="str">
        <f t="shared" ca="1" si="4"/>
        <v>0,</v>
      </c>
      <c r="L10" s="190" t="str">
        <f t="shared" ca="1" si="4"/>
        <v>0,</v>
      </c>
      <c r="M10" s="190" t="str">
        <f t="shared" ca="1" si="5"/>
        <v>0;</v>
      </c>
      <c r="N10" s="190"/>
      <c r="O10" s="190"/>
      <c r="P10" s="190"/>
      <c r="Q10" s="190"/>
    </row>
    <row r="11" spans="1:17" ht="15">
      <c r="A11" s="190" t="str">
        <f ca="1">IF('$Data1'!E13="","","ZoneInfiltration:DesignFlowRate,")</f>
        <v>ZoneInfiltration:DesignFlowRate,</v>
      </c>
      <c r="B11" s="190" t="str">
        <f ca="1">IF(A11="","",'$Data1'!E13&amp;" Infil-Clng,")</f>
        <v>1 Infil-Clng,</v>
      </c>
      <c r="C11" s="190" t="str">
        <f ca="1">IF(A11="","",'CSV-ZnSiz'!B11)</f>
        <v>1,</v>
      </c>
      <c r="D11" s="190" t="str">
        <f t="shared" ca="1" si="0"/>
        <v>ON ALWAYS,</v>
      </c>
      <c r="E11" s="190" t="str">
        <f ca="1">IF(A11="","",IF('$Data1'!AB13&gt;0,"Flow/Zone",IF('$Data1'!AC13&gt;0,"Flow/ExteriorArea","ERROR"))&amp;",")</f>
        <v>Flow/Zone,</v>
      </c>
      <c r="F11" s="190" t="str">
        <f ca="1">IF(A11="","",IF(E11="Flow/Zone",FIXED('$Data1'!AB13*MIN('$Data1'!K13,'$Data1'!P13)/3600*'$Data1'!L13,7),"")&amp;",")</f>
        <v>,</v>
      </c>
      <c r="G11" s="190" t="str">
        <f t="shared" ca="1" si="1"/>
        <v>,</v>
      </c>
      <c r="H11" s="190" t="str">
        <f ca="1">IF(A11="","",IF(E11="Flow/ExteriorArea",'$Data1'!AC13/1000,"")&amp;",")</f>
        <v>,</v>
      </c>
      <c r="I11" s="190" t="str">
        <f t="shared" ca="1" si="2"/>
        <v>,</v>
      </c>
      <c r="J11" s="190" t="str">
        <f t="shared" ca="1" si="3"/>
        <v>1,</v>
      </c>
      <c r="K11" s="190" t="str">
        <f t="shared" ca="1" si="4"/>
        <v>0,</v>
      </c>
      <c r="L11" s="190" t="str">
        <f t="shared" ca="1" si="4"/>
        <v>0,</v>
      </c>
      <c r="M11" s="190" t="str">
        <f t="shared" ca="1" si="5"/>
        <v>0;</v>
      </c>
      <c r="N11" s="190"/>
      <c r="O11" s="190"/>
      <c r="P11" s="190"/>
      <c r="Q11" s="190"/>
    </row>
    <row r="12" spans="1:17" ht="15">
      <c r="A12" s="190" t="str">
        <f ca="1">IF('$Data1'!E14="","","ZoneInfiltration:DesignFlowRate,")</f>
        <v>ZoneInfiltration:DesignFlowRate,</v>
      </c>
      <c r="B12" s="190" t="str">
        <f ca="1">IF(A12="","",'$Data1'!E14&amp;" Infil-Clng,")</f>
        <v>1 Infil-Clng,</v>
      </c>
      <c r="C12" s="190" t="str">
        <f ca="1">IF(A12="","",'CSV-ZnSiz'!B12)</f>
        <v>1,</v>
      </c>
      <c r="D12" s="190" t="str">
        <f t="shared" ca="1" si="0"/>
        <v>ON ALWAYS,</v>
      </c>
      <c r="E12" s="190" t="str">
        <f ca="1">IF(A12="","",IF('$Data1'!AB14&gt;0,"Flow/Zone",IF('$Data1'!AC14&gt;0,"Flow/ExteriorArea","ERROR"))&amp;",")</f>
        <v>Flow/Zone,</v>
      </c>
      <c r="F12" s="190" t="str">
        <f ca="1">IF(A12="","",IF(E12="Flow/Zone",FIXED('$Data1'!AB14*MIN('$Data1'!K14,'$Data1'!P14)/3600*'$Data1'!L14,7),"")&amp;",")</f>
        <v>,</v>
      </c>
      <c r="G12" s="190" t="str">
        <f t="shared" ca="1" si="1"/>
        <v>,</v>
      </c>
      <c r="H12" s="190" t="str">
        <f ca="1">IF(A12="","",IF(E12="Flow/ExteriorArea",'$Data1'!AC14/1000,"")&amp;",")</f>
        <v>,</v>
      </c>
      <c r="I12" s="190" t="str">
        <f t="shared" ca="1" si="2"/>
        <v>,</v>
      </c>
      <c r="J12" s="190" t="str">
        <f t="shared" ca="1" si="3"/>
        <v>1,</v>
      </c>
      <c r="K12" s="190" t="str">
        <f t="shared" ca="1" si="4"/>
        <v>0,</v>
      </c>
      <c r="L12" s="190" t="str">
        <f t="shared" ca="1" si="4"/>
        <v>0,</v>
      </c>
      <c r="M12" s="190" t="str">
        <f t="shared" ca="1" si="5"/>
        <v>0;</v>
      </c>
      <c r="N12" s="190"/>
      <c r="O12" s="190"/>
      <c r="P12" s="190"/>
      <c r="Q12" s="190"/>
    </row>
    <row r="13" spans="1:17" ht="15">
      <c r="A13" s="190" t="str">
        <f ca="1">IF('$Data1'!E15="","","ZoneInfiltration:DesignFlowRate,")</f>
        <v>ZoneInfiltration:DesignFlowRate,</v>
      </c>
      <c r="B13" s="190" t="str">
        <f ca="1">IF(A13="","",'$Data1'!E15&amp;" Infil-Clng,")</f>
        <v>1 Infil-Clng,</v>
      </c>
      <c r="C13" s="190" t="str">
        <f ca="1">IF(A13="","",'CSV-ZnSiz'!B13)</f>
        <v>1,</v>
      </c>
      <c r="D13" s="190" t="str">
        <f t="shared" ca="1" si="0"/>
        <v>ON ALWAYS,</v>
      </c>
      <c r="E13" s="190" t="str">
        <f ca="1">IF(A13="","",IF('$Data1'!AB15&gt;0,"Flow/Zone",IF('$Data1'!AC15&gt;0,"Flow/ExteriorArea","ERROR"))&amp;",")</f>
        <v>Flow/ExteriorArea,</v>
      </c>
      <c r="F13" s="190" t="str">
        <f ca="1">IF(A13="","",IF(E13="Flow/Zone",FIXED('$Data1'!AB15*MIN('$Data1'!K15,'$Data1'!P15)/3600*'$Data1'!L15,7),"")&amp;",")</f>
        <v>,</v>
      </c>
      <c r="G13" s="190" t="str">
        <f t="shared" ca="1" si="1"/>
        <v>,</v>
      </c>
      <c r="H13" s="190" t="str">
        <f ca="1">IF(A13="","",IF(E13="Flow/ExteriorArea",'$Data1'!AC15/1000,"")&amp;",")</f>
        <v>,</v>
      </c>
      <c r="I13" s="190" t="str">
        <f t="shared" ca="1" si="2"/>
        <v>,</v>
      </c>
      <c r="J13" s="190" t="str">
        <f t="shared" ca="1" si="3"/>
        <v>1,</v>
      </c>
      <c r="K13" s="190" t="str">
        <f t="shared" ca="1" si="4"/>
        <v>0,</v>
      </c>
      <c r="L13" s="190" t="str">
        <f t="shared" ca="1" si="4"/>
        <v>0,</v>
      </c>
      <c r="M13" s="190" t="str">
        <f t="shared" ca="1" si="5"/>
        <v>0;</v>
      </c>
      <c r="N13" s="190"/>
      <c r="O13" s="190"/>
      <c r="P13" s="190"/>
      <c r="Q13" s="190"/>
    </row>
    <row r="14" spans="1:17" ht="15">
      <c r="A14" s="190" t="str">
        <f ca="1">IF('$Data1'!E16="","","ZoneInfiltration:DesignFlowRate,")</f>
        <v>ZoneInfiltration:DesignFlowRate,</v>
      </c>
      <c r="B14" s="190" t="str">
        <f ca="1">IF(A14="","",'$Data1'!E16&amp;" Infil-Clng,")</f>
        <v>1 Infil-Clng,</v>
      </c>
      <c r="C14" s="190" t="str">
        <f ca="1">IF(A14="","",'CSV-ZnSiz'!B14)</f>
        <v>1,</v>
      </c>
      <c r="D14" s="190" t="str">
        <f t="shared" ca="1" si="0"/>
        <v>ON ALWAYS,</v>
      </c>
      <c r="E14" s="190" t="str">
        <f ca="1">IF(A14="","",IF('$Data1'!AB16&gt;0,"Flow/Zone",IF('$Data1'!AC16&gt;0,"Flow/ExteriorArea","ERROR"))&amp;",")</f>
        <v>Flow/Zone,</v>
      </c>
      <c r="F14" s="190" t="str">
        <f ca="1">IF(A14="","",IF(E14="Flow/Zone",FIXED('$Data1'!AB16*MIN('$Data1'!K16,'$Data1'!P16)/3600*'$Data1'!L16,7),"")&amp;",")</f>
        <v>,</v>
      </c>
      <c r="G14" s="190" t="str">
        <f t="shared" ca="1" si="1"/>
        <v>,</v>
      </c>
      <c r="H14" s="190" t="str">
        <f ca="1">IF(A14="","",IF(E14="Flow/ExteriorArea",'$Data1'!AC16/1000,"")&amp;",")</f>
        <v>,</v>
      </c>
      <c r="I14" s="190" t="str">
        <f t="shared" ca="1" si="2"/>
        <v>,</v>
      </c>
      <c r="J14" s="190" t="str">
        <f t="shared" ca="1" si="3"/>
        <v>1,</v>
      </c>
      <c r="K14" s="190" t="str">
        <f t="shared" ca="1" si="4"/>
        <v>0,</v>
      </c>
      <c r="L14" s="190" t="str">
        <f t="shared" ca="1" si="4"/>
        <v>0,</v>
      </c>
      <c r="M14" s="190" t="str">
        <f t="shared" ca="1" si="5"/>
        <v>0;</v>
      </c>
      <c r="N14" s="190"/>
      <c r="O14" s="190"/>
      <c r="P14" s="190"/>
      <c r="Q14" s="190"/>
    </row>
    <row r="15" spans="1:17" ht="15">
      <c r="A15" s="190" t="str">
        <f ca="1">IF('$Data1'!E17="","","ZoneInfiltration:DesignFlowRate,")</f>
        <v>ZoneInfiltration:DesignFlowRate,</v>
      </c>
      <c r="B15" s="190" t="str">
        <f ca="1">IF(A15="","",'$Data1'!E17&amp;" Infil-Clng,")</f>
        <v>1 Infil-Clng,</v>
      </c>
      <c r="C15" s="190" t="str">
        <f ca="1">IF(A15="","",'CSV-ZnSiz'!B15)</f>
        <v>1,</v>
      </c>
      <c r="D15" s="190" t="str">
        <f t="shared" ca="1" si="0"/>
        <v>ON ALWAYS,</v>
      </c>
      <c r="E15" s="190" t="str">
        <f ca="1">IF(A15="","",IF('$Data1'!AB17&gt;0,"Flow/Zone",IF('$Data1'!AC17&gt;0,"Flow/ExteriorArea","ERROR"))&amp;",")</f>
        <v>Flow/Zone,</v>
      </c>
      <c r="F15" s="190" t="str">
        <f ca="1">IF(A15="","",IF(E15="Flow/Zone",FIXED('$Data1'!AB17*MIN('$Data1'!K17,'$Data1'!P17)/3600*'$Data1'!L17,7),"")&amp;",")</f>
        <v>,</v>
      </c>
      <c r="G15" s="190" t="str">
        <f t="shared" ca="1" si="1"/>
        <v>,</v>
      </c>
      <c r="H15" s="190" t="str">
        <f ca="1">IF(A15="","",IF(E15="Flow/ExteriorArea",'$Data1'!AC17/1000,"")&amp;",")</f>
        <v>,</v>
      </c>
      <c r="I15" s="190" t="str">
        <f t="shared" ca="1" si="2"/>
        <v>,</v>
      </c>
      <c r="J15" s="190" t="str">
        <f t="shared" ca="1" si="3"/>
        <v>1,</v>
      </c>
      <c r="K15" s="190" t="str">
        <f t="shared" ca="1" si="4"/>
        <v>0,</v>
      </c>
      <c r="L15" s="190" t="str">
        <f t="shared" ca="1" si="4"/>
        <v>0,</v>
      </c>
      <c r="M15" s="190" t="str">
        <f t="shared" ca="1" si="5"/>
        <v>0;</v>
      </c>
      <c r="N15" s="190"/>
      <c r="O15" s="190"/>
      <c r="P15" s="190"/>
      <c r="Q15" s="190"/>
    </row>
    <row r="16" spans="1:17" ht="15">
      <c r="A16" s="190" t="str">
        <f ca="1">IF('$Data1'!E18="","","ZoneInfiltration:DesignFlowRate,")</f>
        <v>ZoneInfiltration:DesignFlowRate,</v>
      </c>
      <c r="B16" s="190" t="str">
        <f ca="1">IF(A16="","",'$Data1'!E18&amp;" Infil-Clng,")</f>
        <v>1 Infil-Clng,</v>
      </c>
      <c r="C16" s="190" t="str">
        <f ca="1">IF(A16="","",'CSV-ZnSiz'!B16)</f>
        <v>1,</v>
      </c>
      <c r="D16" s="190" t="str">
        <f t="shared" ca="1" si="0"/>
        <v>ON ALWAYS,</v>
      </c>
      <c r="E16" s="190" t="str">
        <f ca="1">IF(A16="","",IF('$Data1'!AB18&gt;0,"Flow/Zone",IF('$Data1'!AC18&gt;0,"Flow/ExteriorArea","ERROR"))&amp;",")</f>
        <v>Flow/Zone,</v>
      </c>
      <c r="F16" s="190" t="str">
        <f ca="1">IF(A16="","",IF(E16="Flow/Zone",FIXED('$Data1'!AB18*MIN('$Data1'!K18,'$Data1'!P18)/3600*'$Data1'!L18,7),"")&amp;",")</f>
        <v>,</v>
      </c>
      <c r="G16" s="190" t="str">
        <f t="shared" ca="1" si="1"/>
        <v>,</v>
      </c>
      <c r="H16" s="190" t="str">
        <f ca="1">IF(A16="","",IF(E16="Flow/ExteriorArea",'$Data1'!AC18/1000,"")&amp;",")</f>
        <v>,</v>
      </c>
      <c r="I16" s="190" t="str">
        <f t="shared" ca="1" si="2"/>
        <v>,</v>
      </c>
      <c r="J16" s="190" t="str">
        <f t="shared" ca="1" si="3"/>
        <v>1,</v>
      </c>
      <c r="K16" s="190" t="str">
        <f t="shared" ca="1" si="4"/>
        <v>0,</v>
      </c>
      <c r="L16" s="190" t="str">
        <f t="shared" ca="1" si="4"/>
        <v>0,</v>
      </c>
      <c r="M16" s="190" t="str">
        <f t="shared" ca="1" si="5"/>
        <v>0;</v>
      </c>
      <c r="N16" s="190"/>
      <c r="O16" s="190"/>
      <c r="P16" s="190"/>
      <c r="Q16" s="190"/>
    </row>
    <row r="17" spans="1:17" ht="15">
      <c r="A17" s="190" t="str">
        <f ca="1">IF('$Data1'!E19="","","ZoneInfiltration:DesignFlowRate,")</f>
        <v>ZoneInfiltration:DesignFlowRate,</v>
      </c>
      <c r="B17" s="190" t="str">
        <f ca="1">IF(A17="","",'$Data1'!E19&amp;" Infil-Clng,")</f>
        <v>1 Infil-Clng,</v>
      </c>
      <c r="C17" s="190" t="str">
        <f ca="1">IF(A17="","",'CSV-ZnSiz'!B17)</f>
        <v>1,</v>
      </c>
      <c r="D17" s="190" t="str">
        <f t="shared" ca="1" si="0"/>
        <v>ON ALWAYS,</v>
      </c>
      <c r="E17" s="190" t="str">
        <f ca="1">IF(A17="","",IF('$Data1'!AB19&gt;0,"Flow/Zone",IF('$Data1'!AC19&gt;0,"Flow/ExteriorArea","ERROR"))&amp;",")</f>
        <v>Flow/ExteriorArea,</v>
      </c>
      <c r="F17" s="190" t="str">
        <f ca="1">IF(A17="","",IF(E17="Flow/Zone",FIXED('$Data1'!AB19*MIN('$Data1'!K19,'$Data1'!P19)/3600*'$Data1'!L19,7),"")&amp;",")</f>
        <v>,</v>
      </c>
      <c r="G17" s="190" t="str">
        <f t="shared" ca="1" si="1"/>
        <v>,</v>
      </c>
      <c r="H17" s="190" t="str">
        <f ca="1">IF(A17="","",IF(E17="Flow/ExteriorArea",'$Data1'!AC19/1000,"")&amp;",")</f>
        <v>,</v>
      </c>
      <c r="I17" s="190" t="str">
        <f t="shared" ca="1" si="2"/>
        <v>,</v>
      </c>
      <c r="J17" s="190" t="str">
        <f t="shared" ca="1" si="3"/>
        <v>1,</v>
      </c>
      <c r="K17" s="190" t="str">
        <f t="shared" ca="1" si="4"/>
        <v>0,</v>
      </c>
      <c r="L17" s="190" t="str">
        <f t="shared" ca="1" si="4"/>
        <v>0,</v>
      </c>
      <c r="M17" s="190" t="str">
        <f t="shared" ca="1" si="5"/>
        <v>0;</v>
      </c>
      <c r="N17" s="190"/>
      <c r="O17" s="190"/>
      <c r="P17" s="190"/>
      <c r="Q17" s="190"/>
    </row>
    <row r="18" spans="1:17" ht="15">
      <c r="A18" s="190" t="str">
        <f ca="1">IF('$Data1'!E20="","","ZoneInfiltration:DesignFlowRate,")</f>
        <v>ZoneInfiltration:DesignFlowRate,</v>
      </c>
      <c r="B18" s="190" t="str">
        <f ca="1">IF(A18="","",'$Data1'!E20&amp;" Infil-Clng,")</f>
        <v>1 Infil-Clng,</v>
      </c>
      <c r="C18" s="190" t="str">
        <f ca="1">IF(A18="","",'CSV-ZnSiz'!B18)</f>
        <v>1,</v>
      </c>
      <c r="D18" s="190" t="str">
        <f t="shared" ca="1" si="0"/>
        <v>ON ALWAYS,</v>
      </c>
      <c r="E18" s="190" t="str">
        <f ca="1">IF(A18="","",IF('$Data1'!AB20&gt;0,"Flow/Zone",IF('$Data1'!AC20&gt;0,"Flow/ExteriorArea","ERROR"))&amp;",")</f>
        <v>Flow/Zone,</v>
      </c>
      <c r="F18" s="190" t="str">
        <f ca="1">IF(A18="","",IF(E18="Flow/Zone",FIXED('$Data1'!AB20*MIN('$Data1'!K20,'$Data1'!P20)/3600*'$Data1'!L20,7),"")&amp;",")</f>
        <v>,</v>
      </c>
      <c r="G18" s="190" t="str">
        <f t="shared" ca="1" si="1"/>
        <v>,</v>
      </c>
      <c r="H18" s="190" t="str">
        <f ca="1">IF(A18="","",IF(E18="Flow/ExteriorArea",'$Data1'!AC20/1000,"")&amp;",")</f>
        <v>,</v>
      </c>
      <c r="I18" s="190" t="str">
        <f t="shared" ca="1" si="2"/>
        <v>,</v>
      </c>
      <c r="J18" s="190" t="str">
        <f t="shared" ca="1" si="3"/>
        <v>1,</v>
      </c>
      <c r="K18" s="190" t="str">
        <f t="shared" ca="1" si="4"/>
        <v>0,</v>
      </c>
      <c r="L18" s="190" t="str">
        <f t="shared" ca="1" si="4"/>
        <v>0,</v>
      </c>
      <c r="M18" s="190" t="str">
        <f t="shared" ca="1" si="5"/>
        <v>0;</v>
      </c>
      <c r="N18" s="190"/>
      <c r="O18" s="190"/>
      <c r="P18" s="190"/>
      <c r="Q18" s="190"/>
    </row>
    <row r="19" spans="1:17" ht="15">
      <c r="A19" s="190" t="str">
        <f ca="1">IF('$Data1'!E21="","","ZoneInfiltration:DesignFlowRate,")</f>
        <v>ZoneInfiltration:DesignFlowRate,</v>
      </c>
      <c r="B19" s="190" t="str">
        <f ca="1">IF(A19="","",'$Data1'!E21&amp;" Infil-Clng,")</f>
        <v>1 Infil-Clng,</v>
      </c>
      <c r="C19" s="190" t="str">
        <f ca="1">IF(A19="","",'CSV-ZnSiz'!B19)</f>
        <v>1,</v>
      </c>
      <c r="D19" s="190" t="str">
        <f t="shared" ca="1" si="0"/>
        <v>ON ALWAYS,</v>
      </c>
      <c r="E19" s="190" t="str">
        <f ca="1">IF(A19="","",IF('$Data1'!AB21&gt;0,"Flow/Zone",IF('$Data1'!AC21&gt;0,"Flow/ExteriorArea","ERROR"))&amp;",")</f>
        <v>Flow/Zone,</v>
      </c>
      <c r="F19" s="190" t="str">
        <f ca="1">IF(A19="","",IF(E19="Flow/Zone",FIXED('$Data1'!AB21*MIN('$Data1'!K21,'$Data1'!P21)/3600*'$Data1'!L21,7),"")&amp;",")</f>
        <v>,</v>
      </c>
      <c r="G19" s="190" t="str">
        <f t="shared" ca="1" si="1"/>
        <v>,</v>
      </c>
      <c r="H19" s="190" t="str">
        <f ca="1">IF(A19="","",IF(E19="Flow/ExteriorArea",'$Data1'!AC21/1000,"")&amp;",")</f>
        <v>,</v>
      </c>
      <c r="I19" s="190" t="str">
        <f t="shared" ca="1" si="2"/>
        <v>,</v>
      </c>
      <c r="J19" s="190" t="str">
        <f t="shared" ca="1" si="3"/>
        <v>1,</v>
      </c>
      <c r="K19" s="190" t="str">
        <f t="shared" ca="1" si="4"/>
        <v>0,</v>
      </c>
      <c r="L19" s="190" t="str">
        <f t="shared" ca="1" si="4"/>
        <v>0,</v>
      </c>
      <c r="M19" s="190" t="str">
        <f t="shared" ca="1" si="5"/>
        <v>0;</v>
      </c>
      <c r="N19" s="190"/>
      <c r="O19" s="190"/>
      <c r="P19" s="190"/>
      <c r="Q19" s="190"/>
    </row>
    <row r="20" spans="1:17" ht="15">
      <c r="A20" s="190" t="str">
        <f ca="1">IF('$Data1'!E22="","","ZoneInfiltration:DesignFlowRate,")</f>
        <v>ZoneInfiltration:DesignFlowRate,</v>
      </c>
      <c r="B20" s="190" t="str">
        <f ca="1">IF(A20="","",'$Data1'!E22&amp;" Infil-Clng,")</f>
        <v>1 Infil-Clng,</v>
      </c>
      <c r="C20" s="190" t="str">
        <f ca="1">IF(A20="","",'CSV-ZnSiz'!B20)</f>
        <v>1,</v>
      </c>
      <c r="D20" s="190" t="str">
        <f t="shared" ca="1" si="0"/>
        <v>ON ALWAYS,</v>
      </c>
      <c r="E20" s="190" t="str">
        <f ca="1">IF(A20="","",IF('$Data1'!AB22&gt;0,"Flow/Zone",IF('$Data1'!AC22&gt;0,"Flow/ExteriorArea","ERROR"))&amp;",")</f>
        <v>Flow/Zone,</v>
      </c>
      <c r="F20" s="190" t="str">
        <f ca="1">IF(A20="","",IF(E20="Flow/Zone",FIXED('$Data1'!AB22*MIN('$Data1'!K22,'$Data1'!P22)/3600*'$Data1'!L22,7),"")&amp;",")</f>
        <v>,</v>
      </c>
      <c r="G20" s="190" t="str">
        <f t="shared" ca="1" si="1"/>
        <v>,</v>
      </c>
      <c r="H20" s="190" t="str">
        <f ca="1">IF(A20="","",IF(E20="Flow/ExteriorArea",'$Data1'!AC22/1000,"")&amp;",")</f>
        <v>,</v>
      </c>
      <c r="I20" s="190" t="str">
        <f t="shared" ca="1" si="2"/>
        <v>,</v>
      </c>
      <c r="J20" s="190" t="str">
        <f t="shared" ca="1" si="3"/>
        <v>1,</v>
      </c>
      <c r="K20" s="190" t="str">
        <f t="shared" ca="1" si="4"/>
        <v>0,</v>
      </c>
      <c r="L20" s="190" t="str">
        <f t="shared" ca="1" si="4"/>
        <v>0,</v>
      </c>
      <c r="M20" s="190" t="str">
        <f t="shared" ca="1" si="5"/>
        <v>0;</v>
      </c>
      <c r="N20" s="190"/>
      <c r="O20" s="190"/>
      <c r="P20" s="190"/>
      <c r="Q20" s="190"/>
    </row>
    <row r="21" spans="1:17" ht="15">
      <c r="A21" s="190" t="str">
        <f ca="1">IF('$Data1'!E23="","","ZoneInfiltration:DesignFlowRate,")</f>
        <v>ZoneInfiltration:DesignFlowRate,</v>
      </c>
      <c r="B21" s="190" t="str">
        <f ca="1">IF(A21="","",'$Data1'!E23&amp;" Infil-Clng,")</f>
        <v>1 Infil-Clng,</v>
      </c>
      <c r="C21" s="190" t="str">
        <f ca="1">IF(A21="","",'CSV-ZnSiz'!B21)</f>
        <v>1,</v>
      </c>
      <c r="D21" s="190" t="str">
        <f t="shared" ca="1" si="0"/>
        <v>ON ALWAYS,</v>
      </c>
      <c r="E21" s="190" t="str">
        <f ca="1">IF(A21="","",IF('$Data1'!AB23&gt;0,"Flow/Zone",IF('$Data1'!AC23&gt;0,"Flow/ExteriorArea","ERROR"))&amp;",")</f>
        <v>Flow/Zone,</v>
      </c>
      <c r="F21" s="190" t="str">
        <f ca="1">IF(A21="","",IF(E21="Flow/Zone",FIXED('$Data1'!AB23*MIN('$Data1'!K23,'$Data1'!P23)/3600*'$Data1'!L23,7),"")&amp;",")</f>
        <v>,</v>
      </c>
      <c r="G21" s="190" t="str">
        <f t="shared" ca="1" si="1"/>
        <v>,</v>
      </c>
      <c r="H21" s="190" t="str">
        <f ca="1">IF(A21="","",IF(E21="Flow/ExteriorArea",'$Data1'!AC23/1000,"")&amp;",")</f>
        <v>,</v>
      </c>
      <c r="I21" s="190" t="str">
        <f t="shared" ca="1" si="2"/>
        <v>,</v>
      </c>
      <c r="J21" s="190" t="str">
        <f t="shared" ca="1" si="3"/>
        <v>1,</v>
      </c>
      <c r="K21" s="190" t="str">
        <f t="shared" ca="1" si="4"/>
        <v>0,</v>
      </c>
      <c r="L21" s="190" t="str">
        <f t="shared" ca="1" si="4"/>
        <v>0,</v>
      </c>
      <c r="M21" s="190" t="str">
        <f t="shared" ca="1" si="5"/>
        <v>0;</v>
      </c>
      <c r="N21" s="190"/>
      <c r="O21" s="190"/>
      <c r="P21" s="190"/>
      <c r="Q21" s="190"/>
    </row>
    <row r="22" spans="1:17" ht="15">
      <c r="A22" s="190" t="str">
        <f ca="1">IF('$Data1'!E24="","","ZoneInfiltration:DesignFlowRate,")</f>
        <v>ZoneInfiltration:DesignFlowRate,</v>
      </c>
      <c r="B22" s="190" t="str">
        <f ca="1">IF(A22="","",'$Data1'!E24&amp;" Infil-Clng,")</f>
        <v>1 Infil-Clng,</v>
      </c>
      <c r="C22" s="190" t="str">
        <f ca="1">IF(A22="","",'CSV-ZnSiz'!B22)</f>
        <v>1,</v>
      </c>
      <c r="D22" s="190" t="str">
        <f t="shared" ca="1" si="0"/>
        <v>ON ALWAYS,</v>
      </c>
      <c r="E22" s="190" t="e">
        <f ca="1">IF(A22="","",IF('$Data1'!AB24&gt;0,"Flow/Zone",IF('$Data1'!AC24&gt;0,"Flow/ExteriorArea","ERROR"))&amp;",")</f>
        <v>#N/A</v>
      </c>
      <c r="F22" s="190" t="e">
        <f ca="1">IF(A22="","",IF(E22="Flow/Zone",FIXED('$Data1'!AB24*MIN('$Data1'!K24,'$Data1'!P24)/3600*'$Data1'!L24,7),"")&amp;",")</f>
        <v>#N/A</v>
      </c>
      <c r="G22" s="190" t="str">
        <f t="shared" ca="1" si="1"/>
        <v>,</v>
      </c>
      <c r="H22" s="190" t="e">
        <f ca="1">IF(A22="","",IF(E22="Flow/ExteriorArea",'$Data1'!AC24/1000,"")&amp;",")</f>
        <v>#N/A</v>
      </c>
      <c r="I22" s="190" t="str">
        <f t="shared" ca="1" si="2"/>
        <v>,</v>
      </c>
      <c r="J22" s="190" t="str">
        <f t="shared" ca="1" si="3"/>
        <v>1,</v>
      </c>
      <c r="K22" s="190" t="str">
        <f t="shared" ca="1" si="4"/>
        <v>0,</v>
      </c>
      <c r="L22" s="190" t="str">
        <f t="shared" ca="1" si="4"/>
        <v>0,</v>
      </c>
      <c r="M22" s="190" t="str">
        <f t="shared" ca="1" si="5"/>
        <v>0;</v>
      </c>
      <c r="N22" s="190"/>
      <c r="O22" s="190"/>
      <c r="P22" s="190"/>
      <c r="Q22" s="190"/>
    </row>
    <row r="23" spans="1:17" ht="15">
      <c r="A23" s="190" t="str">
        <f ca="1">IF('$Data1'!E25="","","ZoneInfiltration:DesignFlowRate,")</f>
        <v>ZoneInfiltration:DesignFlowRate,</v>
      </c>
      <c r="B23" s="190" t="str">
        <f ca="1">IF(A23="","",'$Data1'!E25&amp;" Infil-Clng,")</f>
        <v>1 Infil-Clng,</v>
      </c>
      <c r="C23" s="190" t="str">
        <f ca="1">IF(A23="","",'CSV-ZnSiz'!B23)</f>
        <v>1,</v>
      </c>
      <c r="D23" s="190" t="str">
        <f t="shared" ca="1" si="0"/>
        <v>ON ALWAYS,</v>
      </c>
      <c r="E23" s="190" t="str">
        <f ca="1">IF(A23="","",IF('$Data1'!AB25&gt;0,"Flow/Zone",IF('$Data1'!AC25&gt;0,"Flow/ExteriorArea","ERROR"))&amp;",")</f>
        <v>Flow/ExteriorArea,</v>
      </c>
      <c r="F23" s="190" t="str">
        <f ca="1">IF(A23="","",IF(E23="Flow/Zone",FIXED('$Data1'!AB25*MIN('$Data1'!K25,'$Data1'!P25)/3600*'$Data1'!L25,7),"")&amp;",")</f>
        <v>,</v>
      </c>
      <c r="G23" s="190" t="str">
        <f t="shared" ca="1" si="1"/>
        <v>,</v>
      </c>
      <c r="H23" s="190" t="str">
        <f ca="1">IF(A23="","",IF(E23="Flow/ExteriorArea",'$Data1'!AC25/1000,"")&amp;",")</f>
        <v>,</v>
      </c>
      <c r="I23" s="190" t="str">
        <f t="shared" ca="1" si="2"/>
        <v>,</v>
      </c>
      <c r="J23" s="190" t="str">
        <f t="shared" ca="1" si="3"/>
        <v>1,</v>
      </c>
      <c r="K23" s="190" t="str">
        <f t="shared" ca="1" si="4"/>
        <v>0,</v>
      </c>
      <c r="L23" s="190" t="str">
        <f t="shared" ca="1" si="4"/>
        <v>0,</v>
      </c>
      <c r="M23" s="190" t="str">
        <f t="shared" ca="1" si="5"/>
        <v>0;</v>
      </c>
      <c r="N23" s="190"/>
      <c r="O23" s="190"/>
      <c r="P23" s="190"/>
      <c r="Q23" s="190"/>
    </row>
    <row r="24" spans="1:17" ht="15">
      <c r="A24" s="190" t="str">
        <f ca="1">IF('$Data1'!E26="","","ZoneInfiltration:DesignFlowRate,")</f>
        <v>ZoneInfiltration:DesignFlowRate,</v>
      </c>
      <c r="B24" s="190" t="str">
        <f ca="1">IF(A24="","",'$Data1'!E26&amp;" Infil-Clng,")</f>
        <v>1 Infil-Clng,</v>
      </c>
      <c r="C24" s="190" t="str">
        <f ca="1">IF(A24="","",'CSV-ZnSiz'!B24)</f>
        <v>1,</v>
      </c>
      <c r="D24" s="190" t="str">
        <f t="shared" ca="1" si="0"/>
        <v>ON ALWAYS,</v>
      </c>
      <c r="E24" s="190" t="str">
        <f ca="1">IF(A24="","",IF('$Data1'!AB26&gt;0,"Flow/Zone",IF('$Data1'!AC26&gt;0,"Flow/ExteriorArea","ERROR"))&amp;",")</f>
        <v>Flow/Zone,</v>
      </c>
      <c r="F24" s="190" t="str">
        <f ca="1">IF(A24="","",IF(E24="Flow/Zone",FIXED('$Data1'!AB26*MIN('$Data1'!K26,'$Data1'!P26)/3600*'$Data1'!L26,7),"")&amp;",")</f>
        <v>,</v>
      </c>
      <c r="G24" s="190" t="str">
        <f t="shared" ca="1" si="1"/>
        <v>,</v>
      </c>
      <c r="H24" s="190" t="str">
        <f ca="1">IF(A24="","",IF(E24="Flow/ExteriorArea",'$Data1'!AC26/1000,"")&amp;",")</f>
        <v>,</v>
      </c>
      <c r="I24" s="190" t="str">
        <f t="shared" ca="1" si="2"/>
        <v>,</v>
      </c>
      <c r="J24" s="190" t="str">
        <f t="shared" ca="1" si="3"/>
        <v>1,</v>
      </c>
      <c r="K24" s="190" t="str">
        <f t="shared" ca="1" si="4"/>
        <v>0,</v>
      </c>
      <c r="L24" s="190" t="str">
        <f t="shared" ca="1" si="4"/>
        <v>0,</v>
      </c>
      <c r="M24" s="190" t="str">
        <f t="shared" ca="1" si="5"/>
        <v>0;</v>
      </c>
      <c r="N24" s="190"/>
      <c r="O24" s="190"/>
      <c r="P24" s="190"/>
      <c r="Q24" s="190"/>
    </row>
    <row r="25" spans="1:17" ht="15">
      <c r="A25" s="190" t="str">
        <f ca="1">IF('$Data1'!E27="","","ZoneInfiltration:DesignFlowRate,")</f>
        <v>ZoneInfiltration:DesignFlowRate,</v>
      </c>
      <c r="B25" s="190" t="str">
        <f ca="1">IF(A25="","",'$Data1'!E27&amp;" Infil-Clng,")</f>
        <v>1 Infil-Clng,</v>
      </c>
      <c r="C25" s="190" t="str">
        <f ca="1">IF(A25="","",'CSV-ZnSiz'!B25)</f>
        <v>1,</v>
      </c>
      <c r="D25" s="190" t="str">
        <f t="shared" ca="1" si="0"/>
        <v>ON ALWAYS,</v>
      </c>
      <c r="E25" s="190" t="str">
        <f ca="1">IF(A25="","",IF('$Data1'!AB27&gt;0,"Flow/Zone",IF('$Data1'!AC27&gt;0,"Flow/ExteriorArea","ERROR"))&amp;",")</f>
        <v>Flow/Zone,</v>
      </c>
      <c r="F25" s="190" t="str">
        <f ca="1">IF(A25="","",IF(E25="Flow/Zone",FIXED('$Data1'!AB27*MIN('$Data1'!K27,'$Data1'!P27)/3600*'$Data1'!L27,7),"")&amp;",")</f>
        <v>,</v>
      </c>
      <c r="G25" s="190" t="str">
        <f t="shared" ca="1" si="1"/>
        <v>,</v>
      </c>
      <c r="H25" s="190" t="str">
        <f ca="1">IF(A25="","",IF(E25="Flow/ExteriorArea",'$Data1'!AC27/1000,"")&amp;",")</f>
        <v>,</v>
      </c>
      <c r="I25" s="190" t="str">
        <f t="shared" ca="1" si="2"/>
        <v>,</v>
      </c>
      <c r="J25" s="190" t="str">
        <f t="shared" ca="1" si="3"/>
        <v>1,</v>
      </c>
      <c r="K25" s="190" t="str">
        <f t="shared" ca="1" si="4"/>
        <v>0,</v>
      </c>
      <c r="L25" s="190" t="str">
        <f t="shared" ca="1" si="4"/>
        <v>0,</v>
      </c>
      <c r="M25" s="190" t="str">
        <f t="shared" ca="1" si="5"/>
        <v>0;</v>
      </c>
      <c r="N25" s="190"/>
      <c r="O25" s="190"/>
      <c r="P25" s="190"/>
      <c r="Q25" s="190"/>
    </row>
    <row r="26" spans="1:17" ht="15">
      <c r="A26" s="190" t="str">
        <f ca="1">IF('$Data1'!E28="","","ZoneInfiltration:DesignFlowRate,")</f>
        <v>ZoneInfiltration:DesignFlowRate,</v>
      </c>
      <c r="B26" s="190" t="str">
        <f ca="1">IF(A26="","",'$Data1'!E28&amp;" Infil-Clng,")</f>
        <v>1 Infil-Clng,</v>
      </c>
      <c r="C26" s="190" t="str">
        <f ca="1">IF(A26="","",'CSV-ZnSiz'!B26)</f>
        <v>1,</v>
      </c>
      <c r="D26" s="190" t="str">
        <f t="shared" ca="1" si="0"/>
        <v>ON ALWAYS,</v>
      </c>
      <c r="E26" s="190" t="str">
        <f ca="1">IF(A26="","",IF('$Data1'!AB28&gt;0,"Flow/Zone",IF('$Data1'!AC28&gt;0,"Flow/ExteriorArea","ERROR"))&amp;",")</f>
        <v>Flow/ExteriorArea,</v>
      </c>
      <c r="F26" s="190" t="str">
        <f ca="1">IF(A26="","",IF(E26="Flow/Zone",FIXED('$Data1'!AB28*MIN('$Data1'!K28,'$Data1'!P28)/3600*'$Data1'!L28,7),"")&amp;",")</f>
        <v>,</v>
      </c>
      <c r="G26" s="190" t="str">
        <f t="shared" ca="1" si="1"/>
        <v>,</v>
      </c>
      <c r="H26" s="190" t="str">
        <f ca="1">IF(A26="","",IF(E26="Flow/ExteriorArea",'$Data1'!AC28/1000,"")&amp;",")</f>
        <v>,</v>
      </c>
      <c r="I26" s="190" t="str">
        <f t="shared" ca="1" si="2"/>
        <v>,</v>
      </c>
      <c r="J26" s="190" t="str">
        <f t="shared" ca="1" si="3"/>
        <v>1,</v>
      </c>
      <c r="K26" s="190" t="str">
        <f t="shared" ca="1" si="4"/>
        <v>0,</v>
      </c>
      <c r="L26" s="190" t="str">
        <f t="shared" ca="1" si="4"/>
        <v>0,</v>
      </c>
      <c r="M26" s="190" t="str">
        <f t="shared" ca="1" si="5"/>
        <v>0;</v>
      </c>
      <c r="N26" s="190"/>
      <c r="O26" s="190"/>
      <c r="P26" s="190"/>
      <c r="Q26" s="190"/>
    </row>
    <row r="27" spans="1:17" ht="15">
      <c r="A27" s="190" t="str">
        <f ca="1">IF('$Data1'!E29="","","ZoneInfiltration:DesignFlowRate,")</f>
        <v>ZoneInfiltration:DesignFlowRate,</v>
      </c>
      <c r="B27" s="190" t="str">
        <f ca="1">IF(A27="","",'$Data1'!E29&amp;" Infil-Clng,")</f>
        <v>1 Infil-Clng,</v>
      </c>
      <c r="C27" s="190" t="str">
        <f ca="1">IF(A27="","",'CSV-ZnSiz'!B27)</f>
        <v>1,</v>
      </c>
      <c r="D27" s="190" t="str">
        <f t="shared" ca="1" si="0"/>
        <v>ON ALWAYS,</v>
      </c>
      <c r="E27" s="190" t="str">
        <f ca="1">IF(A27="","",IF('$Data1'!AB29&gt;0,"Flow/Zone",IF('$Data1'!AC29&gt;0,"Flow/ExteriorArea","ERROR"))&amp;",")</f>
        <v>Flow/ExteriorArea,</v>
      </c>
      <c r="F27" s="190" t="str">
        <f ca="1">IF(A27="","",IF(E27="Flow/Zone",FIXED('$Data1'!AB29*MIN('$Data1'!K29,'$Data1'!P29)/3600*'$Data1'!L29,7),"")&amp;",")</f>
        <v>,</v>
      </c>
      <c r="G27" s="190" t="str">
        <f t="shared" ca="1" si="1"/>
        <v>,</v>
      </c>
      <c r="H27" s="190" t="str">
        <f ca="1">IF(A27="","",IF(E27="Flow/ExteriorArea",'$Data1'!AC29/1000,"")&amp;",")</f>
        <v>,</v>
      </c>
      <c r="I27" s="190" t="str">
        <f t="shared" ca="1" si="2"/>
        <v>,</v>
      </c>
      <c r="J27" s="190" t="str">
        <f t="shared" ca="1" si="3"/>
        <v>1,</v>
      </c>
      <c r="K27" s="190" t="str">
        <f t="shared" ref="K27:L90" ca="1" si="6">IF($A27="","","0,")</f>
        <v>0,</v>
      </c>
      <c r="L27" s="190" t="str">
        <f t="shared" ca="1" si="6"/>
        <v>0,</v>
      </c>
      <c r="M27" s="190" t="str">
        <f t="shared" ca="1" si="5"/>
        <v>0;</v>
      </c>
      <c r="N27" s="190"/>
      <c r="O27" s="190"/>
      <c r="P27" s="190"/>
      <c r="Q27" s="190"/>
    </row>
    <row r="28" spans="1:17" ht="15">
      <c r="A28" s="190" t="str">
        <f ca="1">IF('$Data1'!E30="","","ZoneInfiltration:DesignFlowRate,")</f>
        <v>ZoneInfiltration:DesignFlowRate,</v>
      </c>
      <c r="B28" s="190" t="str">
        <f ca="1">IF(A28="","",'$Data1'!E30&amp;" Infil-Clng,")</f>
        <v>1 Infil-Clng,</v>
      </c>
      <c r="C28" s="190" t="str">
        <f ca="1">IF(A28="","",'CSV-ZnSiz'!B28)</f>
        <v>1,</v>
      </c>
      <c r="D28" s="190" t="str">
        <f t="shared" ca="1" si="0"/>
        <v>ON ALWAYS,</v>
      </c>
      <c r="E28" s="190" t="str">
        <f ca="1">IF(A28="","",IF('$Data1'!AB30&gt;0,"Flow/Zone",IF('$Data1'!AC30&gt;0,"Flow/ExteriorArea","ERROR"))&amp;",")</f>
        <v>Flow/ExteriorArea,</v>
      </c>
      <c r="F28" s="190" t="str">
        <f ca="1">IF(A28="","",IF(E28="Flow/Zone",FIXED('$Data1'!AB30*MIN('$Data1'!K30,'$Data1'!P30)/3600*'$Data1'!L30,7),"")&amp;",")</f>
        <v>,</v>
      </c>
      <c r="G28" s="190" t="str">
        <f t="shared" ca="1" si="1"/>
        <v>,</v>
      </c>
      <c r="H28" s="190" t="str">
        <f ca="1">IF(A28="","",IF(E28="Flow/ExteriorArea",'$Data1'!AC30/1000,"")&amp;",")</f>
        <v>,</v>
      </c>
      <c r="I28" s="190" t="str">
        <f t="shared" ca="1" si="2"/>
        <v>,</v>
      </c>
      <c r="J28" s="190" t="str">
        <f t="shared" ca="1" si="3"/>
        <v>1,</v>
      </c>
      <c r="K28" s="190" t="str">
        <f t="shared" ca="1" si="6"/>
        <v>0,</v>
      </c>
      <c r="L28" s="190" t="str">
        <f t="shared" ca="1" si="6"/>
        <v>0,</v>
      </c>
      <c r="M28" s="190" t="str">
        <f t="shared" ca="1" si="5"/>
        <v>0;</v>
      </c>
      <c r="N28" s="190"/>
      <c r="O28" s="190"/>
      <c r="P28" s="190"/>
      <c r="Q28" s="190"/>
    </row>
    <row r="29" spans="1:17" ht="15">
      <c r="A29" s="190" t="str">
        <f ca="1">IF('$Data1'!E31="","","ZoneInfiltration:DesignFlowRate,")</f>
        <v>ZoneInfiltration:DesignFlowRate,</v>
      </c>
      <c r="B29" s="190" t="str">
        <f ca="1">IF(A29="","",'$Data1'!E31&amp;" Infil-Clng,")</f>
        <v>1 Infil-Clng,</v>
      </c>
      <c r="C29" s="190" t="str">
        <f ca="1">IF(A29="","",'CSV-ZnSiz'!B29)</f>
        <v>1,</v>
      </c>
      <c r="D29" s="190" t="str">
        <f t="shared" ca="1" si="0"/>
        <v>ON ALWAYS,</v>
      </c>
      <c r="E29" s="190" t="str">
        <f ca="1">IF(A29="","",IF('$Data1'!AB31&gt;0,"Flow/Zone",IF('$Data1'!AC31&gt;0,"Flow/ExteriorArea","ERROR"))&amp;",")</f>
        <v>Flow/Zone,</v>
      </c>
      <c r="F29" s="190" t="str">
        <f ca="1">IF(A29="","",IF(E29="Flow/Zone",FIXED('$Data1'!AB31*MIN('$Data1'!K31,'$Data1'!P31)/3600*'$Data1'!L31,7),"")&amp;",")</f>
        <v>,</v>
      </c>
      <c r="G29" s="190" t="str">
        <f t="shared" ca="1" si="1"/>
        <v>,</v>
      </c>
      <c r="H29" s="190" t="str">
        <f ca="1">IF(A29="","",IF(E29="Flow/ExteriorArea",'$Data1'!AC31/1000,"")&amp;",")</f>
        <v>,</v>
      </c>
      <c r="I29" s="190" t="str">
        <f t="shared" ca="1" si="2"/>
        <v>,</v>
      </c>
      <c r="J29" s="190" t="str">
        <f t="shared" ca="1" si="3"/>
        <v>1,</v>
      </c>
      <c r="K29" s="190" t="str">
        <f t="shared" ca="1" si="6"/>
        <v>0,</v>
      </c>
      <c r="L29" s="190" t="str">
        <f t="shared" ca="1" si="6"/>
        <v>0,</v>
      </c>
      <c r="M29" s="190" t="str">
        <f t="shared" ca="1" si="5"/>
        <v>0;</v>
      </c>
      <c r="N29" s="190"/>
      <c r="O29" s="190"/>
      <c r="P29" s="190"/>
      <c r="Q29" s="190"/>
    </row>
    <row r="30" spans="1:17" ht="15">
      <c r="A30" s="190" t="str">
        <f ca="1">IF('$Data1'!E32="","","ZoneInfiltration:DesignFlowRate,")</f>
        <v>ZoneInfiltration:DesignFlowRate,</v>
      </c>
      <c r="B30" s="190" t="str">
        <f ca="1">IF(A30="","",'$Data1'!E32&amp;" Infil-Clng,")</f>
        <v>1 Infil-Clng,</v>
      </c>
      <c r="C30" s="190" t="str">
        <f ca="1">IF(A30="","",'CSV-ZnSiz'!B30)</f>
        <v>1,</v>
      </c>
      <c r="D30" s="190" t="str">
        <f t="shared" ca="1" si="0"/>
        <v>ON ALWAYS,</v>
      </c>
      <c r="E30" s="190" t="e">
        <f ca="1">IF(A30="","",IF('$Data1'!AB32&gt;0,"Flow/Zone",IF('$Data1'!AC32&gt;0,"Flow/ExteriorArea","ERROR"))&amp;",")</f>
        <v>#N/A</v>
      </c>
      <c r="F30" s="190" t="e">
        <f ca="1">IF(A30="","",IF(E30="Flow/Zone",FIXED('$Data1'!AB32*MIN('$Data1'!K32,'$Data1'!P32)/3600*'$Data1'!L32,7),"")&amp;",")</f>
        <v>#N/A</v>
      </c>
      <c r="G30" s="190" t="str">
        <f t="shared" ca="1" si="1"/>
        <v>,</v>
      </c>
      <c r="H30" s="190" t="e">
        <f ca="1">IF(A30="","",IF(E30="Flow/ExteriorArea",'$Data1'!AC32/1000,"")&amp;",")</f>
        <v>#N/A</v>
      </c>
      <c r="I30" s="190" t="str">
        <f t="shared" ca="1" si="2"/>
        <v>,</v>
      </c>
      <c r="J30" s="190" t="str">
        <f t="shared" ca="1" si="3"/>
        <v>1,</v>
      </c>
      <c r="K30" s="190" t="str">
        <f t="shared" ca="1" si="6"/>
        <v>0,</v>
      </c>
      <c r="L30" s="190" t="str">
        <f t="shared" ca="1" si="6"/>
        <v>0,</v>
      </c>
      <c r="M30" s="190" t="str">
        <f t="shared" ca="1" si="5"/>
        <v>0;</v>
      </c>
      <c r="N30" s="190"/>
      <c r="O30" s="190"/>
      <c r="P30" s="190"/>
      <c r="Q30" s="190"/>
    </row>
    <row r="31" spans="1:17" ht="15">
      <c r="A31" s="190" t="str">
        <f ca="1">IF('$Data1'!E33="","","ZoneInfiltration:DesignFlowRate,")</f>
        <v>ZoneInfiltration:DesignFlowRate,</v>
      </c>
      <c r="B31" s="190" t="str">
        <f ca="1">IF(A31="","",'$Data1'!E33&amp;" Infil-Clng,")</f>
        <v>1 Infil-Clng,</v>
      </c>
      <c r="C31" s="190" t="str">
        <f ca="1">IF(A31="","",'CSV-ZnSiz'!B31)</f>
        <v>1,</v>
      </c>
      <c r="D31" s="190" t="str">
        <f t="shared" ca="1" si="0"/>
        <v>ON ALWAYS,</v>
      </c>
      <c r="E31" s="190" t="e">
        <f ca="1">IF(A31="","",IF('$Data1'!AB33&gt;0,"Flow/Zone",IF('$Data1'!AC33&gt;0,"Flow/ExteriorArea","ERROR"))&amp;",")</f>
        <v>#N/A</v>
      </c>
      <c r="F31" s="190" t="e">
        <f ca="1">IF(A31="","",IF(E31="Flow/Zone",FIXED('$Data1'!AB33*MIN('$Data1'!K33,'$Data1'!P33)/3600*'$Data1'!L33,7),"")&amp;",")</f>
        <v>#N/A</v>
      </c>
      <c r="G31" s="190" t="str">
        <f t="shared" ca="1" si="1"/>
        <v>,</v>
      </c>
      <c r="H31" s="190" t="e">
        <f ca="1">IF(A31="","",IF(E31="Flow/ExteriorArea",'$Data1'!AC33/1000,"")&amp;",")</f>
        <v>#N/A</v>
      </c>
      <c r="I31" s="190" t="str">
        <f t="shared" ca="1" si="2"/>
        <v>,</v>
      </c>
      <c r="J31" s="190" t="str">
        <f t="shared" ca="1" si="3"/>
        <v>1,</v>
      </c>
      <c r="K31" s="190" t="str">
        <f t="shared" ca="1" si="6"/>
        <v>0,</v>
      </c>
      <c r="L31" s="190" t="str">
        <f t="shared" ca="1" si="6"/>
        <v>0,</v>
      </c>
      <c r="M31" s="190" t="str">
        <f t="shared" ca="1" si="5"/>
        <v>0;</v>
      </c>
      <c r="N31" s="190"/>
      <c r="O31" s="190"/>
      <c r="P31" s="190"/>
      <c r="Q31" s="190"/>
    </row>
    <row r="32" spans="1:17" ht="15">
      <c r="A32" s="190" t="str">
        <f ca="1">IF('$Data1'!E34="","","ZoneInfiltration:DesignFlowRate,")</f>
        <v>ZoneInfiltration:DesignFlowRate,</v>
      </c>
      <c r="B32" s="190" t="str">
        <f ca="1">IF(A32="","",'$Data1'!E34&amp;" Infil-Clng,")</f>
        <v>1 Infil-Clng,</v>
      </c>
      <c r="C32" s="190" t="str">
        <f ca="1">IF(A32="","",'CSV-ZnSiz'!B32)</f>
        <v>1,</v>
      </c>
      <c r="D32" s="190" t="str">
        <f t="shared" ca="1" si="0"/>
        <v>ON ALWAYS,</v>
      </c>
      <c r="E32" s="190" t="e">
        <f ca="1">IF(A32="","",IF('$Data1'!AB34&gt;0,"Flow/Zone",IF('$Data1'!AC34&gt;0,"Flow/ExteriorArea","ERROR"))&amp;",")</f>
        <v>#N/A</v>
      </c>
      <c r="F32" s="190" t="e">
        <f ca="1">IF(A32="","",IF(E32="Flow/Zone",FIXED('$Data1'!AB34*MIN('$Data1'!K34,'$Data1'!P34)/3600*'$Data1'!L34,7),"")&amp;",")</f>
        <v>#N/A</v>
      </c>
      <c r="G32" s="190" t="str">
        <f t="shared" ca="1" si="1"/>
        <v>,</v>
      </c>
      <c r="H32" s="190" t="e">
        <f ca="1">IF(A32="","",IF(E32="Flow/ExteriorArea",'$Data1'!AC34/1000,"")&amp;",")</f>
        <v>#N/A</v>
      </c>
      <c r="I32" s="190" t="str">
        <f t="shared" ca="1" si="2"/>
        <v>,</v>
      </c>
      <c r="J32" s="190" t="str">
        <f t="shared" ca="1" si="3"/>
        <v>1,</v>
      </c>
      <c r="K32" s="190" t="str">
        <f t="shared" ca="1" si="6"/>
        <v>0,</v>
      </c>
      <c r="L32" s="190" t="str">
        <f t="shared" ca="1" si="6"/>
        <v>0,</v>
      </c>
      <c r="M32" s="190" t="str">
        <f t="shared" ca="1" si="5"/>
        <v>0;</v>
      </c>
      <c r="N32" s="190"/>
      <c r="O32" s="190"/>
      <c r="P32" s="190"/>
      <c r="Q32" s="190"/>
    </row>
    <row r="33" spans="1:17" ht="15">
      <c r="A33" s="190" t="str">
        <f ca="1">IF('$Data1'!E35="","","ZoneInfiltration:DesignFlowRate,")</f>
        <v>ZoneInfiltration:DesignFlowRate,</v>
      </c>
      <c r="B33" s="190" t="str">
        <f ca="1">IF(A33="","",'$Data1'!E35&amp;" Infil-Clng,")</f>
        <v>1 Infil-Clng,</v>
      </c>
      <c r="C33" s="190" t="str">
        <f ca="1">IF(A33="","",'CSV-ZnSiz'!B33)</f>
        <v>1,</v>
      </c>
      <c r="D33" s="190" t="str">
        <f t="shared" ca="1" si="0"/>
        <v>ON ALWAYS,</v>
      </c>
      <c r="E33" s="190" t="e">
        <f ca="1">IF(A33="","",IF('$Data1'!AB35&gt;0,"Flow/Zone",IF('$Data1'!AC35&gt;0,"Flow/ExteriorArea","ERROR"))&amp;",")</f>
        <v>#N/A</v>
      </c>
      <c r="F33" s="190" t="e">
        <f ca="1">IF(A33="","",IF(E33="Flow/Zone",FIXED('$Data1'!AB35*MIN('$Data1'!K35,'$Data1'!P35)/3600*'$Data1'!L35,7),"")&amp;",")</f>
        <v>#N/A</v>
      </c>
      <c r="G33" s="190" t="str">
        <f t="shared" ca="1" si="1"/>
        <v>,</v>
      </c>
      <c r="H33" s="190" t="e">
        <f ca="1">IF(A33="","",IF(E33="Flow/ExteriorArea",'$Data1'!AC35/1000,"")&amp;",")</f>
        <v>#N/A</v>
      </c>
      <c r="I33" s="190" t="str">
        <f t="shared" ca="1" si="2"/>
        <v>,</v>
      </c>
      <c r="J33" s="190" t="str">
        <f t="shared" ca="1" si="3"/>
        <v>1,</v>
      </c>
      <c r="K33" s="190" t="str">
        <f t="shared" ca="1" si="6"/>
        <v>0,</v>
      </c>
      <c r="L33" s="190" t="str">
        <f t="shared" ca="1" si="6"/>
        <v>0,</v>
      </c>
      <c r="M33" s="190" t="str">
        <f t="shared" ca="1" si="5"/>
        <v>0;</v>
      </c>
      <c r="N33" s="190"/>
      <c r="O33" s="190"/>
      <c r="P33" s="190"/>
      <c r="Q33" s="190"/>
    </row>
    <row r="34" spans="1:17" ht="15">
      <c r="A34" s="190" t="str">
        <f ca="1">IF('$Data1'!E36="","","ZoneInfiltration:DesignFlowRate,")</f>
        <v>ZoneInfiltration:DesignFlowRate,</v>
      </c>
      <c r="B34" s="190" t="str">
        <f ca="1">IF(A34="","",'$Data1'!E36&amp;" Infil-Clng,")</f>
        <v>1 Infil-Clng,</v>
      </c>
      <c r="C34" s="190" t="str">
        <f ca="1">IF(A34="","",'CSV-ZnSiz'!B34)</f>
        <v>1,</v>
      </c>
      <c r="D34" s="190" t="str">
        <f t="shared" ca="1" si="0"/>
        <v>ON ALWAYS,</v>
      </c>
      <c r="E34" s="190" t="e">
        <f ca="1">IF(A34="","",IF('$Data1'!AB36&gt;0,"Flow/Zone",IF('$Data1'!AC36&gt;0,"Flow/ExteriorArea","ERROR"))&amp;",")</f>
        <v>#N/A</v>
      </c>
      <c r="F34" s="190" t="e">
        <f ca="1">IF(A34="","",IF(E34="Flow/Zone",FIXED('$Data1'!AB36*MIN('$Data1'!K36,'$Data1'!P36)/3600*'$Data1'!L36,7),"")&amp;",")</f>
        <v>#N/A</v>
      </c>
      <c r="G34" s="190" t="str">
        <f t="shared" ca="1" si="1"/>
        <v>,</v>
      </c>
      <c r="H34" s="190" t="e">
        <f ca="1">IF(A34="","",IF(E34="Flow/ExteriorArea",'$Data1'!AC36/1000,"")&amp;",")</f>
        <v>#N/A</v>
      </c>
      <c r="I34" s="190" t="str">
        <f t="shared" ca="1" si="2"/>
        <v>,</v>
      </c>
      <c r="J34" s="190" t="str">
        <f t="shared" ca="1" si="3"/>
        <v>1,</v>
      </c>
      <c r="K34" s="190" t="str">
        <f t="shared" ca="1" si="6"/>
        <v>0,</v>
      </c>
      <c r="L34" s="190" t="str">
        <f t="shared" ca="1" si="6"/>
        <v>0,</v>
      </c>
      <c r="M34" s="190" t="str">
        <f t="shared" ca="1" si="5"/>
        <v>0;</v>
      </c>
      <c r="N34" s="190"/>
      <c r="O34" s="190"/>
      <c r="P34" s="190"/>
      <c r="Q34" s="190"/>
    </row>
    <row r="35" spans="1:17" ht="15">
      <c r="A35" s="190" t="str">
        <f ca="1">IF('$Data1'!E37="","","ZoneInfiltration:DesignFlowRate,")</f>
        <v>ZoneInfiltration:DesignFlowRate,</v>
      </c>
      <c r="B35" s="190" t="str">
        <f ca="1">IF(A35="","",'$Data1'!E37&amp;" Infil-Clng,")</f>
        <v>1 Infil-Clng,</v>
      </c>
      <c r="C35" s="190" t="str">
        <f ca="1">IF(A35="","",'CSV-ZnSiz'!B35)</f>
        <v>1,</v>
      </c>
      <c r="D35" s="190" t="str">
        <f t="shared" ca="1" si="0"/>
        <v>ON ALWAYS,</v>
      </c>
      <c r="E35" s="190" t="e">
        <f ca="1">IF(A35="","",IF('$Data1'!AB37&gt;0,"Flow/Zone",IF('$Data1'!AC37&gt;0,"Flow/ExteriorArea","ERROR"))&amp;",")</f>
        <v>#N/A</v>
      </c>
      <c r="F35" s="190" t="e">
        <f ca="1">IF(A35="","",IF(E35="Flow/Zone",FIXED('$Data1'!AB37*MIN('$Data1'!K37,'$Data1'!P37)/3600*'$Data1'!L37,7),"")&amp;",")</f>
        <v>#N/A</v>
      </c>
      <c r="G35" s="190" t="str">
        <f t="shared" ca="1" si="1"/>
        <v>,</v>
      </c>
      <c r="H35" s="190" t="e">
        <f ca="1">IF(A35="","",IF(E35="Flow/ExteriorArea",'$Data1'!AC37/1000,"")&amp;",")</f>
        <v>#N/A</v>
      </c>
      <c r="I35" s="190" t="str">
        <f t="shared" ca="1" si="2"/>
        <v>,</v>
      </c>
      <c r="J35" s="190" t="str">
        <f t="shared" ca="1" si="3"/>
        <v>1,</v>
      </c>
      <c r="K35" s="190" t="str">
        <f t="shared" ca="1" si="6"/>
        <v>0,</v>
      </c>
      <c r="L35" s="190" t="str">
        <f t="shared" ca="1" si="6"/>
        <v>0,</v>
      </c>
      <c r="M35" s="190" t="str">
        <f t="shared" ca="1" si="5"/>
        <v>0;</v>
      </c>
      <c r="N35" s="190"/>
      <c r="O35" s="190"/>
      <c r="P35" s="190"/>
      <c r="Q35" s="190"/>
    </row>
    <row r="36" spans="1:17" ht="15">
      <c r="A36" s="190" t="str">
        <f ca="1">IF('$Data1'!E38="","","ZoneInfiltration:DesignFlowRate,")</f>
        <v>ZoneInfiltration:DesignFlowRate,</v>
      </c>
      <c r="B36" s="190" t="str">
        <f ca="1">IF(A36="","",'$Data1'!E38&amp;" Infil-Clng,")</f>
        <v>1 Infil-Clng,</v>
      </c>
      <c r="C36" s="190" t="str">
        <f ca="1">IF(A36="","",'CSV-ZnSiz'!B36)</f>
        <v>1,</v>
      </c>
      <c r="D36" s="190" t="str">
        <f t="shared" ca="1" si="0"/>
        <v>ON ALWAYS,</v>
      </c>
      <c r="E36" s="190" t="e">
        <f ca="1">IF(A36="","",IF('$Data1'!AB38&gt;0,"Flow/Zone",IF('$Data1'!AC38&gt;0,"Flow/ExteriorArea","ERROR"))&amp;",")</f>
        <v>#N/A</v>
      </c>
      <c r="F36" s="190" t="e">
        <f ca="1">IF(A36="","",IF(E36="Flow/Zone",FIXED('$Data1'!AB38*MIN('$Data1'!K38,'$Data1'!P38)/3600*'$Data1'!L38,7),"")&amp;",")</f>
        <v>#N/A</v>
      </c>
      <c r="G36" s="190" t="str">
        <f t="shared" ca="1" si="1"/>
        <v>,</v>
      </c>
      <c r="H36" s="190" t="e">
        <f ca="1">IF(A36="","",IF(E36="Flow/ExteriorArea",'$Data1'!AC38/1000,"")&amp;",")</f>
        <v>#N/A</v>
      </c>
      <c r="I36" s="190" t="str">
        <f t="shared" ca="1" si="2"/>
        <v>,</v>
      </c>
      <c r="J36" s="190" t="str">
        <f t="shared" ca="1" si="3"/>
        <v>1,</v>
      </c>
      <c r="K36" s="190" t="str">
        <f t="shared" ca="1" si="6"/>
        <v>0,</v>
      </c>
      <c r="L36" s="190" t="str">
        <f t="shared" ca="1" si="6"/>
        <v>0,</v>
      </c>
      <c r="M36" s="190" t="str">
        <f t="shared" ca="1" si="5"/>
        <v>0;</v>
      </c>
      <c r="N36" s="190"/>
      <c r="O36" s="190"/>
      <c r="P36" s="190"/>
      <c r="Q36" s="190"/>
    </row>
    <row r="37" spans="1:17" ht="15">
      <c r="A37" s="190" t="str">
        <f ca="1">IF('$Data1'!E39="","","ZoneInfiltration:DesignFlowRate,")</f>
        <v>ZoneInfiltration:DesignFlowRate,</v>
      </c>
      <c r="B37" s="190" t="str">
        <f ca="1">IF(A37="","",'$Data1'!E39&amp;" Infil-Clng,")</f>
        <v>1 Infil-Clng,</v>
      </c>
      <c r="C37" s="190" t="str">
        <f ca="1">IF(A37="","",'CSV-ZnSiz'!B37)</f>
        <v>1,</v>
      </c>
      <c r="D37" s="190" t="str">
        <f t="shared" ca="1" si="0"/>
        <v>ON ALWAYS,</v>
      </c>
      <c r="E37" s="190" t="e">
        <f ca="1">IF(A37="","",IF('$Data1'!AB39&gt;0,"Flow/Zone",IF('$Data1'!AC39&gt;0,"Flow/ExteriorArea","ERROR"))&amp;",")</f>
        <v>#N/A</v>
      </c>
      <c r="F37" s="190" t="e">
        <f ca="1">IF(A37="","",IF(E37="Flow/Zone",FIXED('$Data1'!AB39*MIN('$Data1'!K39,'$Data1'!P39)/3600*'$Data1'!L39,7),"")&amp;",")</f>
        <v>#N/A</v>
      </c>
      <c r="G37" s="190" t="str">
        <f t="shared" ca="1" si="1"/>
        <v>,</v>
      </c>
      <c r="H37" s="190" t="e">
        <f ca="1">IF(A37="","",IF(E37="Flow/ExteriorArea",'$Data1'!AC39/1000,"")&amp;",")</f>
        <v>#N/A</v>
      </c>
      <c r="I37" s="190" t="str">
        <f t="shared" ca="1" si="2"/>
        <v>,</v>
      </c>
      <c r="J37" s="190" t="str">
        <f t="shared" ca="1" si="3"/>
        <v>1,</v>
      </c>
      <c r="K37" s="190" t="str">
        <f t="shared" ca="1" si="6"/>
        <v>0,</v>
      </c>
      <c r="L37" s="190" t="str">
        <f t="shared" ca="1" si="6"/>
        <v>0,</v>
      </c>
      <c r="M37" s="190" t="str">
        <f t="shared" ca="1" si="5"/>
        <v>0;</v>
      </c>
      <c r="N37" s="190"/>
      <c r="O37" s="190"/>
      <c r="P37" s="190"/>
      <c r="Q37" s="190"/>
    </row>
    <row r="38" spans="1:17" ht="15">
      <c r="A38" s="190" t="str">
        <f ca="1">IF('$Data1'!E40="","","ZoneInfiltration:DesignFlowRate,")</f>
        <v>ZoneInfiltration:DesignFlowRate,</v>
      </c>
      <c r="B38" s="190" t="str">
        <f ca="1">IF(A38="","",'$Data1'!E40&amp;" Infil-Clng,")</f>
        <v>1 Infil-Clng,</v>
      </c>
      <c r="C38" s="190" t="str">
        <f ca="1">IF(A38="","",'CSV-ZnSiz'!B38)</f>
        <v>1,</v>
      </c>
      <c r="D38" s="190" t="str">
        <f t="shared" ca="1" si="0"/>
        <v>ON ALWAYS,</v>
      </c>
      <c r="E38" s="190" t="e">
        <f ca="1">IF(A38="","",IF('$Data1'!AB40&gt;0,"Flow/Zone",IF('$Data1'!AC40&gt;0,"Flow/ExteriorArea","ERROR"))&amp;",")</f>
        <v>#N/A</v>
      </c>
      <c r="F38" s="190" t="e">
        <f ca="1">IF(A38="","",IF(E38="Flow/Zone",FIXED('$Data1'!AB40*MIN('$Data1'!K40,'$Data1'!P40)/3600*'$Data1'!L40,7),"")&amp;",")</f>
        <v>#N/A</v>
      </c>
      <c r="G38" s="190" t="str">
        <f t="shared" ca="1" si="1"/>
        <v>,</v>
      </c>
      <c r="H38" s="190" t="e">
        <f ca="1">IF(A38="","",IF(E38="Flow/ExteriorArea",'$Data1'!AC40/1000,"")&amp;",")</f>
        <v>#N/A</v>
      </c>
      <c r="I38" s="190" t="str">
        <f t="shared" ca="1" si="2"/>
        <v>,</v>
      </c>
      <c r="J38" s="190" t="str">
        <f t="shared" ca="1" si="3"/>
        <v>1,</v>
      </c>
      <c r="K38" s="190" t="str">
        <f t="shared" ca="1" si="6"/>
        <v>0,</v>
      </c>
      <c r="L38" s="190" t="str">
        <f t="shared" ca="1" si="6"/>
        <v>0,</v>
      </c>
      <c r="M38" s="190" t="str">
        <f t="shared" ca="1" si="5"/>
        <v>0;</v>
      </c>
      <c r="N38" s="190"/>
      <c r="O38" s="190"/>
      <c r="P38" s="190"/>
      <c r="Q38" s="190"/>
    </row>
    <row r="39" spans="1:17" ht="15">
      <c r="A39" s="190" t="str">
        <f ca="1">IF('$Data1'!E41="","","ZoneInfiltration:DesignFlowRate,")</f>
        <v>ZoneInfiltration:DesignFlowRate,</v>
      </c>
      <c r="B39" s="190" t="str">
        <f ca="1">IF(A39="","",'$Data1'!E41&amp;" Infil-Clng,")</f>
        <v>1 Infil-Clng,</v>
      </c>
      <c r="C39" s="190" t="str">
        <f ca="1">IF(A39="","",'CSV-ZnSiz'!B39)</f>
        <v>1,</v>
      </c>
      <c r="D39" s="190" t="str">
        <f t="shared" ca="1" si="0"/>
        <v>ON ALWAYS,</v>
      </c>
      <c r="E39" s="190" t="str">
        <f ca="1">IF(A39="","",IF('$Data1'!AB41&gt;0,"Flow/Zone",IF('$Data1'!AC41&gt;0,"Flow/ExteriorArea","ERROR"))&amp;",")</f>
        <v>Flow/Zone,</v>
      </c>
      <c r="F39" s="190" t="str">
        <f ca="1">IF(A39="","",IF(E39="Flow/Zone",FIXED('$Data1'!AB41*MIN('$Data1'!K41,'$Data1'!P41)/3600*'$Data1'!L41,7),"")&amp;",")</f>
        <v>,</v>
      </c>
      <c r="G39" s="190" t="str">
        <f t="shared" ca="1" si="1"/>
        <v>,</v>
      </c>
      <c r="H39" s="190" t="str">
        <f ca="1">IF(A39="","",IF(E39="Flow/ExteriorArea",'$Data1'!AC41/1000,"")&amp;",")</f>
        <v>,</v>
      </c>
      <c r="I39" s="190" t="str">
        <f t="shared" ca="1" si="2"/>
        <v>,</v>
      </c>
      <c r="J39" s="190" t="str">
        <f t="shared" ca="1" si="3"/>
        <v>1,</v>
      </c>
      <c r="K39" s="190" t="str">
        <f t="shared" ca="1" si="6"/>
        <v>0,</v>
      </c>
      <c r="L39" s="190" t="str">
        <f t="shared" ca="1" si="6"/>
        <v>0,</v>
      </c>
      <c r="M39" s="190" t="str">
        <f t="shared" ca="1" si="5"/>
        <v>0;</v>
      </c>
      <c r="N39" s="190"/>
      <c r="O39" s="190"/>
      <c r="P39" s="190"/>
      <c r="Q39" s="190"/>
    </row>
    <row r="40" spans="1:17" ht="15">
      <c r="A40" s="190" t="str">
        <f ca="1">IF('$Data1'!E42="","","ZoneInfiltration:DesignFlowRate,")</f>
        <v>ZoneInfiltration:DesignFlowRate,</v>
      </c>
      <c r="B40" s="190" t="str">
        <f ca="1">IF(A40="","",'$Data1'!E42&amp;" Infil-Clng,")</f>
        <v>1 Infil-Clng,</v>
      </c>
      <c r="C40" s="190" t="str">
        <f ca="1">IF(A40="","",'CSV-ZnSiz'!B40)</f>
        <v>1,</v>
      </c>
      <c r="D40" s="190" t="str">
        <f t="shared" ca="1" si="0"/>
        <v>ON ALWAYS,</v>
      </c>
      <c r="E40" s="190" t="str">
        <f ca="1">IF(A40="","",IF('$Data1'!AB42&gt;0,"Flow/Zone",IF('$Data1'!AC42&gt;0,"Flow/ExteriorArea","ERROR"))&amp;",")</f>
        <v>Flow/Zone,</v>
      </c>
      <c r="F40" s="190" t="str">
        <f ca="1">IF(A40="","",IF(E40="Flow/Zone",FIXED('$Data1'!AB42*MIN('$Data1'!K42,'$Data1'!P42)/3600*'$Data1'!L42,7),"")&amp;",")</f>
        <v>,</v>
      </c>
      <c r="G40" s="190" t="str">
        <f t="shared" ca="1" si="1"/>
        <v>,</v>
      </c>
      <c r="H40" s="190" t="str">
        <f ca="1">IF(A40="","",IF(E40="Flow/ExteriorArea",'$Data1'!AC42/1000,"")&amp;",")</f>
        <v>,</v>
      </c>
      <c r="I40" s="190" t="str">
        <f t="shared" ca="1" si="2"/>
        <v>,</v>
      </c>
      <c r="J40" s="190" t="str">
        <f t="shared" ca="1" si="3"/>
        <v>1,</v>
      </c>
      <c r="K40" s="190" t="str">
        <f t="shared" ca="1" si="6"/>
        <v>0,</v>
      </c>
      <c r="L40" s="190" t="str">
        <f t="shared" ca="1" si="6"/>
        <v>0,</v>
      </c>
      <c r="M40" s="190" t="str">
        <f t="shared" ca="1" si="5"/>
        <v>0;</v>
      </c>
      <c r="N40" s="190"/>
      <c r="O40" s="190"/>
      <c r="P40" s="190"/>
      <c r="Q40" s="190"/>
    </row>
    <row r="41" spans="1:17" ht="15">
      <c r="A41" s="190" t="str">
        <f ca="1">IF('$Data1'!E43="","","ZoneInfiltration:DesignFlowRate,")</f>
        <v>ZoneInfiltration:DesignFlowRate,</v>
      </c>
      <c r="B41" s="190" t="str">
        <f ca="1">IF(A41="","",'$Data1'!E43&amp;" Infil-Clng,")</f>
        <v>1 Infil-Clng,</v>
      </c>
      <c r="C41" s="190" t="str">
        <f ca="1">IF(A41="","",'CSV-ZnSiz'!B41)</f>
        <v>1,</v>
      </c>
      <c r="D41" s="190" t="str">
        <f t="shared" ca="1" si="0"/>
        <v>ON ALWAYS,</v>
      </c>
      <c r="E41" s="190" t="str">
        <f ca="1">IF(A41="","",IF('$Data1'!AB43&gt;0,"Flow/Zone",IF('$Data1'!AC43&gt;0,"Flow/ExteriorArea","ERROR"))&amp;",")</f>
        <v>Flow/ExteriorArea,</v>
      </c>
      <c r="F41" s="190" t="str">
        <f ca="1">IF(A41="","",IF(E41="Flow/Zone",FIXED('$Data1'!AB43*MIN('$Data1'!K43,'$Data1'!P43)/3600*'$Data1'!L43,7),"")&amp;",")</f>
        <v>,</v>
      </c>
      <c r="G41" s="190" t="str">
        <f t="shared" ca="1" si="1"/>
        <v>,</v>
      </c>
      <c r="H41" s="190" t="str">
        <f ca="1">IF(A41="","",IF(E41="Flow/ExteriorArea",'$Data1'!AC43/1000,"")&amp;",")</f>
        <v>,</v>
      </c>
      <c r="I41" s="190" t="str">
        <f t="shared" ca="1" si="2"/>
        <v>,</v>
      </c>
      <c r="J41" s="190" t="str">
        <f t="shared" ca="1" si="3"/>
        <v>1,</v>
      </c>
      <c r="K41" s="190" t="str">
        <f t="shared" ca="1" si="6"/>
        <v>0,</v>
      </c>
      <c r="L41" s="190" t="str">
        <f t="shared" ca="1" si="6"/>
        <v>0,</v>
      </c>
      <c r="M41" s="190" t="str">
        <f t="shared" ca="1" si="5"/>
        <v>0;</v>
      </c>
      <c r="N41" s="190"/>
      <c r="O41" s="190"/>
      <c r="P41" s="190"/>
      <c r="Q41" s="190"/>
    </row>
    <row r="42" spans="1:17" ht="15">
      <c r="A42" s="190" t="str">
        <f ca="1">IF('$Data1'!E44="","","ZoneInfiltration:DesignFlowRate,")</f>
        <v>ZoneInfiltration:DesignFlowRate,</v>
      </c>
      <c r="B42" s="190" t="str">
        <f ca="1">IF(A42="","",'$Data1'!E44&amp;" Infil-Clng,")</f>
        <v>1 Infil-Clng,</v>
      </c>
      <c r="C42" s="190" t="str">
        <f ca="1">IF(A42="","",'CSV-ZnSiz'!B42)</f>
        <v>1,</v>
      </c>
      <c r="D42" s="190" t="str">
        <f t="shared" ca="1" si="0"/>
        <v>ON ALWAYS,</v>
      </c>
      <c r="E42" s="190" t="str">
        <f ca="1">IF(A42="","",IF('$Data1'!AB44&gt;0,"Flow/Zone",IF('$Data1'!AC44&gt;0,"Flow/ExteriorArea","ERROR"))&amp;",")</f>
        <v>Flow/Zone,</v>
      </c>
      <c r="F42" s="190" t="str">
        <f ca="1">IF(A42="","",IF(E42="Flow/Zone",FIXED('$Data1'!AB44*MIN('$Data1'!K44,'$Data1'!P44)/3600*'$Data1'!L44,7),"")&amp;",")</f>
        <v>,</v>
      </c>
      <c r="G42" s="190" t="str">
        <f t="shared" ca="1" si="1"/>
        <v>,</v>
      </c>
      <c r="H42" s="190" t="str">
        <f ca="1">IF(A42="","",IF(E42="Flow/ExteriorArea",'$Data1'!AC44/1000,"")&amp;",")</f>
        <v>,</v>
      </c>
      <c r="I42" s="190" t="str">
        <f t="shared" ca="1" si="2"/>
        <v>,</v>
      </c>
      <c r="J42" s="190" t="str">
        <f t="shared" ca="1" si="3"/>
        <v>1,</v>
      </c>
      <c r="K42" s="190" t="str">
        <f t="shared" ca="1" si="6"/>
        <v>0,</v>
      </c>
      <c r="L42" s="190" t="str">
        <f t="shared" ca="1" si="6"/>
        <v>0,</v>
      </c>
      <c r="M42" s="190" t="str">
        <f t="shared" ca="1" si="5"/>
        <v>0;</v>
      </c>
      <c r="N42" s="190"/>
      <c r="O42" s="190"/>
      <c r="P42" s="190"/>
      <c r="Q42" s="190"/>
    </row>
    <row r="43" spans="1:17" ht="15">
      <c r="A43" s="190" t="str">
        <f ca="1">IF('$Data1'!E45="","","ZoneInfiltration:DesignFlowRate,")</f>
        <v>ZoneInfiltration:DesignFlowRate,</v>
      </c>
      <c r="B43" s="190" t="str">
        <f ca="1">IF(A43="","",'$Data1'!E45&amp;" Infil-Clng,")</f>
        <v>1 Infil-Clng,</v>
      </c>
      <c r="C43" s="190" t="str">
        <f ca="1">IF(A43="","",'CSV-ZnSiz'!B43)</f>
        <v>1,</v>
      </c>
      <c r="D43" s="190" t="str">
        <f t="shared" ca="1" si="0"/>
        <v>ON ALWAYS,</v>
      </c>
      <c r="E43" s="190" t="str">
        <f ca="1">IF(A43="","",IF('$Data1'!AB45&gt;0,"Flow/Zone",IF('$Data1'!AC45&gt;0,"Flow/ExteriorArea","ERROR"))&amp;",")</f>
        <v>Flow/Zone,</v>
      </c>
      <c r="F43" s="190" t="str">
        <f ca="1">IF(A43="","",IF(E43="Flow/Zone",FIXED('$Data1'!AB45*MIN('$Data1'!K45,'$Data1'!P45)/3600*'$Data1'!L45,7),"")&amp;",")</f>
        <v>,</v>
      </c>
      <c r="G43" s="190" t="str">
        <f t="shared" ca="1" si="1"/>
        <v>,</v>
      </c>
      <c r="H43" s="190" t="str">
        <f ca="1">IF(A43="","",IF(E43="Flow/ExteriorArea",'$Data1'!AC45/1000,"")&amp;",")</f>
        <v>,</v>
      </c>
      <c r="I43" s="190" t="str">
        <f t="shared" ca="1" si="2"/>
        <v>,</v>
      </c>
      <c r="J43" s="190" t="str">
        <f t="shared" ca="1" si="3"/>
        <v>1,</v>
      </c>
      <c r="K43" s="190" t="str">
        <f t="shared" ca="1" si="6"/>
        <v>0,</v>
      </c>
      <c r="L43" s="190" t="str">
        <f t="shared" ca="1" si="6"/>
        <v>0,</v>
      </c>
      <c r="M43" s="190" t="str">
        <f t="shared" ca="1" si="5"/>
        <v>0;</v>
      </c>
      <c r="N43" s="190"/>
      <c r="O43" s="190"/>
      <c r="P43" s="190"/>
      <c r="Q43" s="190"/>
    </row>
    <row r="44" spans="1:17" ht="15">
      <c r="A44" s="190" t="str">
        <f ca="1">IF('$Data1'!E46="","","ZoneInfiltration:DesignFlowRate,")</f>
        <v>ZoneInfiltration:DesignFlowRate,</v>
      </c>
      <c r="B44" s="190" t="str">
        <f ca="1">IF(A44="","",'$Data1'!E46&amp;" Infil-Clng,")</f>
        <v>1 Infil-Clng,</v>
      </c>
      <c r="C44" s="190" t="str">
        <f ca="1">IF(A44="","",'CSV-ZnSiz'!B44)</f>
        <v>1,</v>
      </c>
      <c r="D44" s="190" t="str">
        <f t="shared" ca="1" si="0"/>
        <v>ON ALWAYS,</v>
      </c>
      <c r="E44" s="190" t="str">
        <f ca="1">IF(A44="","",IF('$Data1'!AB46&gt;0,"Flow/Zone",IF('$Data1'!AC46&gt;0,"Flow/ExteriorArea","ERROR"))&amp;",")</f>
        <v>Flow/Zone,</v>
      </c>
      <c r="F44" s="190" t="str">
        <f ca="1">IF(A44="","",IF(E44="Flow/Zone",FIXED('$Data1'!AB46*MIN('$Data1'!K46,'$Data1'!P46)/3600*'$Data1'!L46,7),"")&amp;",")</f>
        <v>,</v>
      </c>
      <c r="G44" s="190" t="str">
        <f t="shared" ca="1" si="1"/>
        <v>,</v>
      </c>
      <c r="H44" s="190" t="str">
        <f ca="1">IF(A44="","",IF(E44="Flow/ExteriorArea",'$Data1'!AC46/1000,"")&amp;",")</f>
        <v>,</v>
      </c>
      <c r="I44" s="190" t="str">
        <f t="shared" ca="1" si="2"/>
        <v>,</v>
      </c>
      <c r="J44" s="190" t="str">
        <f t="shared" ca="1" si="3"/>
        <v>1,</v>
      </c>
      <c r="K44" s="190" t="str">
        <f t="shared" ca="1" si="6"/>
        <v>0,</v>
      </c>
      <c r="L44" s="190" t="str">
        <f t="shared" ca="1" si="6"/>
        <v>0,</v>
      </c>
      <c r="M44" s="190" t="str">
        <f t="shared" ca="1" si="5"/>
        <v>0;</v>
      </c>
      <c r="N44" s="190"/>
      <c r="O44" s="190"/>
      <c r="P44" s="190"/>
      <c r="Q44" s="190"/>
    </row>
    <row r="45" spans="1:17" ht="15">
      <c r="A45" s="190" t="str">
        <f ca="1">IF('$Data1'!E47="","","ZoneInfiltration:DesignFlowRate,")</f>
        <v>ZoneInfiltration:DesignFlowRate,</v>
      </c>
      <c r="B45" s="190" t="str">
        <f ca="1">IF(A45="","",'$Data1'!E47&amp;" Infil-Clng,")</f>
        <v>1 Infil-Clng,</v>
      </c>
      <c r="C45" s="190" t="str">
        <f ca="1">IF(A45="","",'CSV-ZnSiz'!B45)</f>
        <v>1,</v>
      </c>
      <c r="D45" s="190" t="str">
        <f t="shared" ca="1" si="0"/>
        <v>ON ALWAYS,</v>
      </c>
      <c r="E45" s="190" t="str">
        <f ca="1">IF(A45="","",IF('$Data1'!AB47&gt;0,"Flow/Zone",IF('$Data1'!AC47&gt;0,"Flow/ExteriorArea","ERROR"))&amp;",")</f>
        <v>Flow/Zone,</v>
      </c>
      <c r="F45" s="190" t="str">
        <f ca="1">IF(A45="","",IF(E45="Flow/Zone",FIXED('$Data1'!AB47*MIN('$Data1'!K47,'$Data1'!P47)/3600*'$Data1'!L47,7),"")&amp;",")</f>
        <v>,</v>
      </c>
      <c r="G45" s="190" t="str">
        <f t="shared" ca="1" si="1"/>
        <v>,</v>
      </c>
      <c r="H45" s="190" t="str">
        <f ca="1">IF(A45="","",IF(E45="Flow/ExteriorArea",'$Data1'!AC47/1000,"")&amp;",")</f>
        <v>,</v>
      </c>
      <c r="I45" s="190" t="str">
        <f t="shared" ca="1" si="2"/>
        <v>,</v>
      </c>
      <c r="J45" s="190" t="str">
        <f t="shared" ca="1" si="3"/>
        <v>1,</v>
      </c>
      <c r="K45" s="190" t="str">
        <f t="shared" ca="1" si="6"/>
        <v>0,</v>
      </c>
      <c r="L45" s="190" t="str">
        <f t="shared" ca="1" si="6"/>
        <v>0,</v>
      </c>
      <c r="M45" s="190" t="str">
        <f t="shared" ca="1" si="5"/>
        <v>0;</v>
      </c>
      <c r="N45" s="190"/>
      <c r="O45" s="190"/>
      <c r="P45" s="190"/>
      <c r="Q45" s="190"/>
    </row>
    <row r="46" spans="1:17" ht="15">
      <c r="A46" s="190" t="str">
        <f ca="1">IF('$Data1'!E48="","","ZoneInfiltration:DesignFlowRate,")</f>
        <v>ZoneInfiltration:DesignFlowRate,</v>
      </c>
      <c r="B46" s="190" t="str">
        <f ca="1">IF(A46="","",'$Data1'!E48&amp;" Infil-Clng,")</f>
        <v>1 Infil-Clng,</v>
      </c>
      <c r="C46" s="190" t="str">
        <f ca="1">IF(A46="","",'CSV-ZnSiz'!B46)</f>
        <v>1,</v>
      </c>
      <c r="D46" s="190" t="str">
        <f t="shared" ca="1" si="0"/>
        <v>ON ALWAYS,</v>
      </c>
      <c r="E46" s="190" t="str">
        <f ca="1">IF(A46="","",IF('$Data1'!AB48&gt;0,"Flow/Zone",IF('$Data1'!AC48&gt;0,"Flow/ExteriorArea","ERROR"))&amp;",")</f>
        <v>Flow/Zone,</v>
      </c>
      <c r="F46" s="190" t="str">
        <f ca="1">IF(A46="","",IF(E46="Flow/Zone",FIXED('$Data1'!AB48*MIN('$Data1'!K48,'$Data1'!P48)/3600*'$Data1'!L48,7),"")&amp;",")</f>
        <v>,</v>
      </c>
      <c r="G46" s="190" t="str">
        <f t="shared" ca="1" si="1"/>
        <v>,</v>
      </c>
      <c r="H46" s="190" t="str">
        <f ca="1">IF(A46="","",IF(E46="Flow/ExteriorArea",'$Data1'!AC48/1000,"")&amp;",")</f>
        <v>,</v>
      </c>
      <c r="I46" s="190" t="str">
        <f t="shared" ca="1" si="2"/>
        <v>,</v>
      </c>
      <c r="J46" s="190" t="str">
        <f t="shared" ca="1" si="3"/>
        <v>1,</v>
      </c>
      <c r="K46" s="190" t="str">
        <f t="shared" ca="1" si="6"/>
        <v>0,</v>
      </c>
      <c r="L46" s="190" t="str">
        <f t="shared" ca="1" si="6"/>
        <v>0,</v>
      </c>
      <c r="M46" s="190" t="str">
        <f t="shared" ca="1" si="5"/>
        <v>0;</v>
      </c>
      <c r="N46" s="190"/>
      <c r="O46" s="190"/>
      <c r="P46" s="190"/>
      <c r="Q46" s="190"/>
    </row>
    <row r="47" spans="1:17" ht="15">
      <c r="A47" s="190" t="str">
        <f ca="1">IF('$Data1'!E49="","","ZoneInfiltration:DesignFlowRate,")</f>
        <v>ZoneInfiltration:DesignFlowRate,</v>
      </c>
      <c r="B47" s="190" t="str">
        <f ca="1">IF(A47="","",'$Data1'!E49&amp;" Infil-Clng,")</f>
        <v>1 Infil-Clng,</v>
      </c>
      <c r="C47" s="190" t="str">
        <f ca="1">IF(A47="","",'CSV-ZnSiz'!B47)</f>
        <v>1,</v>
      </c>
      <c r="D47" s="190" t="str">
        <f t="shared" ca="1" si="0"/>
        <v>ON ALWAYS,</v>
      </c>
      <c r="E47" s="190" t="str">
        <f ca="1">IF(A47="","",IF('$Data1'!AB49&gt;0,"Flow/Zone",IF('$Data1'!AC49&gt;0,"Flow/ExteriorArea","ERROR"))&amp;",")</f>
        <v>Flow/Zone,</v>
      </c>
      <c r="F47" s="190" t="str">
        <f ca="1">IF(A47="","",IF(E47="Flow/Zone",FIXED('$Data1'!AB49*MIN('$Data1'!K49,'$Data1'!P49)/3600*'$Data1'!L49,7),"")&amp;",")</f>
        <v>,</v>
      </c>
      <c r="G47" s="190" t="str">
        <f t="shared" ca="1" si="1"/>
        <v>,</v>
      </c>
      <c r="H47" s="190" t="str">
        <f ca="1">IF(A47="","",IF(E47="Flow/ExteriorArea",'$Data1'!AC49/1000,"")&amp;",")</f>
        <v>,</v>
      </c>
      <c r="I47" s="190" t="str">
        <f t="shared" ca="1" si="2"/>
        <v>,</v>
      </c>
      <c r="J47" s="190" t="str">
        <f t="shared" ca="1" si="3"/>
        <v>1,</v>
      </c>
      <c r="K47" s="190" t="str">
        <f t="shared" ca="1" si="6"/>
        <v>0,</v>
      </c>
      <c r="L47" s="190" t="str">
        <f t="shared" ca="1" si="6"/>
        <v>0,</v>
      </c>
      <c r="M47" s="190" t="str">
        <f t="shared" ca="1" si="5"/>
        <v>0;</v>
      </c>
      <c r="N47" s="190"/>
      <c r="O47" s="190"/>
      <c r="P47" s="190"/>
      <c r="Q47" s="190"/>
    </row>
    <row r="48" spans="1:17" ht="15">
      <c r="A48" s="190" t="str">
        <f ca="1">IF('$Data1'!E50="","","ZoneInfiltration:DesignFlowRate,")</f>
        <v>ZoneInfiltration:DesignFlowRate,</v>
      </c>
      <c r="B48" s="190" t="str">
        <f ca="1">IF(A48="","",'$Data1'!E50&amp;" Infil-Clng,")</f>
        <v>1 Infil-Clng,</v>
      </c>
      <c r="C48" s="190" t="str">
        <f ca="1">IF(A48="","",'CSV-ZnSiz'!B48)</f>
        <v>1,</v>
      </c>
      <c r="D48" s="190" t="str">
        <f t="shared" ca="1" si="0"/>
        <v>ON ALWAYS,</v>
      </c>
      <c r="E48" s="190" t="str">
        <f ca="1">IF(A48="","",IF('$Data1'!AB50&gt;0,"Flow/Zone",IF('$Data1'!AC50&gt;0,"Flow/ExteriorArea","ERROR"))&amp;",")</f>
        <v>Flow/Zone,</v>
      </c>
      <c r="F48" s="190" t="str">
        <f ca="1">IF(A48="","",IF(E48="Flow/Zone",FIXED('$Data1'!AB50*MIN('$Data1'!K50,'$Data1'!P50)/3600*'$Data1'!L50,7),"")&amp;",")</f>
        <v>,</v>
      </c>
      <c r="G48" s="190" t="str">
        <f t="shared" ca="1" si="1"/>
        <v>,</v>
      </c>
      <c r="H48" s="190" t="str">
        <f ca="1">IF(A48="","",IF(E48="Flow/ExteriorArea",'$Data1'!AC50/1000,"")&amp;",")</f>
        <v>,</v>
      </c>
      <c r="I48" s="190" t="str">
        <f t="shared" ca="1" si="2"/>
        <v>,</v>
      </c>
      <c r="J48" s="190" t="str">
        <f t="shared" ca="1" si="3"/>
        <v>1,</v>
      </c>
      <c r="K48" s="190" t="str">
        <f t="shared" ca="1" si="6"/>
        <v>0,</v>
      </c>
      <c r="L48" s="190" t="str">
        <f t="shared" ca="1" si="6"/>
        <v>0,</v>
      </c>
      <c r="M48" s="190" t="str">
        <f t="shared" ca="1" si="5"/>
        <v>0;</v>
      </c>
      <c r="N48" s="190"/>
      <c r="O48" s="190"/>
      <c r="P48" s="190"/>
      <c r="Q48" s="190"/>
    </row>
    <row r="49" spans="1:17" ht="15">
      <c r="A49" s="190" t="str">
        <f ca="1">IF('$Data1'!E51="","","ZoneInfiltration:DesignFlowRate,")</f>
        <v>ZoneInfiltration:DesignFlowRate,</v>
      </c>
      <c r="B49" s="190" t="str">
        <f ca="1">IF(A49="","",'$Data1'!E51&amp;" Infil-Clng,")</f>
        <v>1 Infil-Clng,</v>
      </c>
      <c r="C49" s="190" t="str">
        <f ca="1">IF(A49="","",'CSV-ZnSiz'!B49)</f>
        <v>1,</v>
      </c>
      <c r="D49" s="190" t="str">
        <f t="shared" ca="1" si="0"/>
        <v>ON ALWAYS,</v>
      </c>
      <c r="E49" s="190" t="str">
        <f ca="1">IF(A49="","",IF('$Data1'!AB51&gt;0,"Flow/Zone",IF('$Data1'!AC51&gt;0,"Flow/ExteriorArea","ERROR"))&amp;",")</f>
        <v>Flow/Zone,</v>
      </c>
      <c r="F49" s="190" t="str">
        <f ca="1">IF(A49="","",IF(E49="Flow/Zone",FIXED('$Data1'!AB51*MIN('$Data1'!K51,'$Data1'!P51)/3600*'$Data1'!L51,7),"")&amp;",")</f>
        <v>,</v>
      </c>
      <c r="G49" s="190" t="str">
        <f t="shared" ca="1" si="1"/>
        <v>,</v>
      </c>
      <c r="H49" s="190" t="str">
        <f ca="1">IF(A49="","",IF(E49="Flow/ExteriorArea",'$Data1'!AC51/1000,"")&amp;",")</f>
        <v>,</v>
      </c>
      <c r="I49" s="190" t="str">
        <f t="shared" ca="1" si="2"/>
        <v>,</v>
      </c>
      <c r="J49" s="190" t="str">
        <f t="shared" ca="1" si="3"/>
        <v>1,</v>
      </c>
      <c r="K49" s="190" t="str">
        <f t="shared" ca="1" si="6"/>
        <v>0,</v>
      </c>
      <c r="L49" s="190" t="str">
        <f t="shared" ca="1" si="6"/>
        <v>0,</v>
      </c>
      <c r="M49" s="190" t="str">
        <f t="shared" ca="1" si="5"/>
        <v>0;</v>
      </c>
      <c r="N49" s="190"/>
      <c r="O49" s="190"/>
      <c r="P49" s="190"/>
      <c r="Q49" s="190"/>
    </row>
    <row r="50" spans="1:17" ht="15">
      <c r="A50" s="190" t="str">
        <f ca="1">IF('$Data1'!E52="","","ZoneInfiltration:DesignFlowRate,")</f>
        <v>ZoneInfiltration:DesignFlowRate,</v>
      </c>
      <c r="B50" s="190" t="str">
        <f ca="1">IF(A50="","",'$Data1'!E52&amp;" Infil-Clng,")</f>
        <v>1 Infil-Clng,</v>
      </c>
      <c r="C50" s="190" t="str">
        <f ca="1">IF(A50="","",'CSV-ZnSiz'!B50)</f>
        <v>1,</v>
      </c>
      <c r="D50" s="190" t="str">
        <f t="shared" ca="1" si="0"/>
        <v>ON ALWAYS,</v>
      </c>
      <c r="E50" s="190" t="str">
        <f ca="1">IF(A50="","",IF('$Data1'!AB52&gt;0,"Flow/Zone",IF('$Data1'!AC52&gt;0,"Flow/ExteriorArea","ERROR"))&amp;",")</f>
        <v>Flow/Zone,</v>
      </c>
      <c r="F50" s="190" t="str">
        <f ca="1">IF(A50="","",IF(E50="Flow/Zone",FIXED('$Data1'!AB52*MIN('$Data1'!K52,'$Data1'!P52)/3600*'$Data1'!L52,7),"")&amp;",")</f>
        <v>,</v>
      </c>
      <c r="G50" s="190" t="str">
        <f t="shared" ca="1" si="1"/>
        <v>,</v>
      </c>
      <c r="H50" s="190" t="str">
        <f ca="1">IF(A50="","",IF(E50="Flow/ExteriorArea",'$Data1'!AC52/1000,"")&amp;",")</f>
        <v>,</v>
      </c>
      <c r="I50" s="190" t="str">
        <f t="shared" ca="1" si="2"/>
        <v>,</v>
      </c>
      <c r="J50" s="190" t="str">
        <f t="shared" ca="1" si="3"/>
        <v>1,</v>
      </c>
      <c r="K50" s="190" t="str">
        <f t="shared" ca="1" si="6"/>
        <v>0,</v>
      </c>
      <c r="L50" s="190" t="str">
        <f t="shared" ca="1" si="6"/>
        <v>0,</v>
      </c>
      <c r="M50" s="190" t="str">
        <f t="shared" ca="1" si="5"/>
        <v>0;</v>
      </c>
      <c r="N50" s="190"/>
      <c r="O50" s="190"/>
      <c r="P50" s="190"/>
      <c r="Q50" s="190"/>
    </row>
    <row r="51" spans="1:17" ht="15">
      <c r="A51" s="190" t="str">
        <f ca="1">IF('$Data1'!E53="","","ZoneInfiltration:DesignFlowRate,")</f>
        <v>ZoneInfiltration:DesignFlowRate,</v>
      </c>
      <c r="B51" s="190" t="str">
        <f ca="1">IF(A51="","",'$Data1'!E53&amp;" Infil-Clng,")</f>
        <v>1 Infil-Clng,</v>
      </c>
      <c r="C51" s="190" t="str">
        <f ca="1">IF(A51="","",'CSV-ZnSiz'!B51)</f>
        <v>1,</v>
      </c>
      <c r="D51" s="190" t="str">
        <f t="shared" ca="1" si="0"/>
        <v>ON ALWAYS,</v>
      </c>
      <c r="E51" s="190" t="str">
        <f ca="1">IF(A51="","",IF('$Data1'!AB53&gt;0,"Flow/Zone",IF('$Data1'!AC53&gt;0,"Flow/ExteriorArea","ERROR"))&amp;",")</f>
        <v>Flow/Zone,</v>
      </c>
      <c r="F51" s="190" t="str">
        <f ca="1">IF(A51="","",IF(E51="Flow/Zone",FIXED('$Data1'!AB53*MIN('$Data1'!K53,'$Data1'!P53)/3600*'$Data1'!L53,7),"")&amp;",")</f>
        <v>,</v>
      </c>
      <c r="G51" s="190" t="str">
        <f t="shared" ca="1" si="1"/>
        <v>,</v>
      </c>
      <c r="H51" s="190" t="str">
        <f ca="1">IF(A51="","",IF(E51="Flow/ExteriorArea",'$Data1'!AC53/1000,"")&amp;",")</f>
        <v>,</v>
      </c>
      <c r="I51" s="190" t="str">
        <f t="shared" ca="1" si="2"/>
        <v>,</v>
      </c>
      <c r="J51" s="190" t="str">
        <f t="shared" ca="1" si="3"/>
        <v>1,</v>
      </c>
      <c r="K51" s="190" t="str">
        <f t="shared" ca="1" si="6"/>
        <v>0,</v>
      </c>
      <c r="L51" s="190" t="str">
        <f t="shared" ca="1" si="6"/>
        <v>0,</v>
      </c>
      <c r="M51" s="190" t="str">
        <f t="shared" ca="1" si="5"/>
        <v>0;</v>
      </c>
      <c r="N51" s="190"/>
      <c r="O51" s="190"/>
      <c r="P51" s="190"/>
      <c r="Q51" s="190"/>
    </row>
    <row r="52" spans="1:17" ht="15">
      <c r="A52" s="190" t="str">
        <f ca="1">IF('$Data1'!E54="","","ZoneInfiltration:DesignFlowRate,")</f>
        <v>ZoneInfiltration:DesignFlowRate,</v>
      </c>
      <c r="B52" s="190" t="str">
        <f ca="1">IF(A52="","",'$Data1'!E54&amp;" Infil-Clng,")</f>
        <v>1 Infil-Clng,</v>
      </c>
      <c r="C52" s="190" t="str">
        <f ca="1">IF(A52="","",'CSV-ZnSiz'!B52)</f>
        <v>1,</v>
      </c>
      <c r="D52" s="190" t="str">
        <f t="shared" ca="1" si="0"/>
        <v>ON ALWAYS,</v>
      </c>
      <c r="E52" s="190" t="str">
        <f ca="1">IF(A52="","",IF('$Data1'!AB54&gt;0,"Flow/Zone",IF('$Data1'!AC54&gt;0,"Flow/ExteriorArea","ERROR"))&amp;",")</f>
        <v>Flow/Zone,</v>
      </c>
      <c r="F52" s="190" t="str">
        <f ca="1">IF(A52="","",IF(E52="Flow/Zone",FIXED('$Data1'!AB54*MIN('$Data1'!K54,'$Data1'!P54)/3600*'$Data1'!L54,7),"")&amp;",")</f>
        <v>,</v>
      </c>
      <c r="G52" s="190" t="str">
        <f t="shared" ca="1" si="1"/>
        <v>,</v>
      </c>
      <c r="H52" s="190" t="str">
        <f ca="1">IF(A52="","",IF(E52="Flow/ExteriorArea",'$Data1'!AC54/1000,"")&amp;",")</f>
        <v>,</v>
      </c>
      <c r="I52" s="190" t="str">
        <f t="shared" ca="1" si="2"/>
        <v>,</v>
      </c>
      <c r="J52" s="190" t="str">
        <f t="shared" ca="1" si="3"/>
        <v>1,</v>
      </c>
      <c r="K52" s="190" t="str">
        <f t="shared" ca="1" si="6"/>
        <v>0,</v>
      </c>
      <c r="L52" s="190" t="str">
        <f t="shared" ca="1" si="6"/>
        <v>0,</v>
      </c>
      <c r="M52" s="190" t="str">
        <f t="shared" ca="1" si="5"/>
        <v>0;</v>
      </c>
      <c r="N52" s="190"/>
      <c r="O52" s="190"/>
      <c r="P52" s="190"/>
      <c r="Q52" s="190"/>
    </row>
    <row r="53" spans="1:17" ht="15">
      <c r="A53" s="190" t="str">
        <f ca="1">IF('$Data1'!E55="","","ZoneInfiltration:DesignFlowRate,")</f>
        <v>ZoneInfiltration:DesignFlowRate,</v>
      </c>
      <c r="B53" s="190" t="str">
        <f ca="1">IF(A53="","",'$Data1'!E55&amp;" Infil-Clng,")</f>
        <v>1 Infil-Clng,</v>
      </c>
      <c r="C53" s="190" t="str">
        <f ca="1">IF(A53="","",'CSV-ZnSiz'!B53)</f>
        <v>1,</v>
      </c>
      <c r="D53" s="190" t="str">
        <f t="shared" ca="1" si="0"/>
        <v>ON ALWAYS,</v>
      </c>
      <c r="E53" s="190" t="str">
        <f ca="1">IF(A53="","",IF('$Data1'!AB55&gt;0,"Flow/Zone",IF('$Data1'!AC55&gt;0,"Flow/ExteriorArea","ERROR"))&amp;",")</f>
        <v>Flow/Zone,</v>
      </c>
      <c r="F53" s="190" t="str">
        <f ca="1">IF(A53="","",IF(E53="Flow/Zone",FIXED('$Data1'!AB55*MIN('$Data1'!K55,'$Data1'!P55)/3600*'$Data1'!L55,7),"")&amp;",")</f>
        <v>,</v>
      </c>
      <c r="G53" s="190" t="str">
        <f t="shared" ca="1" si="1"/>
        <v>,</v>
      </c>
      <c r="H53" s="190" t="str">
        <f ca="1">IF(A53="","",IF(E53="Flow/ExteriorArea",'$Data1'!AC55/1000,"")&amp;",")</f>
        <v>,</v>
      </c>
      <c r="I53" s="190" t="str">
        <f t="shared" ca="1" si="2"/>
        <v>,</v>
      </c>
      <c r="J53" s="190" t="str">
        <f t="shared" ca="1" si="3"/>
        <v>1,</v>
      </c>
      <c r="K53" s="190" t="str">
        <f t="shared" ca="1" si="6"/>
        <v>0,</v>
      </c>
      <c r="L53" s="190" t="str">
        <f t="shared" ca="1" si="6"/>
        <v>0,</v>
      </c>
      <c r="M53" s="190" t="str">
        <f t="shared" ca="1" si="5"/>
        <v>0;</v>
      </c>
      <c r="N53" s="190"/>
      <c r="O53" s="190"/>
      <c r="P53" s="190"/>
      <c r="Q53" s="190"/>
    </row>
    <row r="54" spans="1:17" ht="15">
      <c r="A54" s="190" t="str">
        <f ca="1">IF('$Data1'!E56="","","ZoneInfiltration:DesignFlowRate,")</f>
        <v>ZoneInfiltration:DesignFlowRate,</v>
      </c>
      <c r="B54" s="190" t="str">
        <f ca="1">IF(A54="","",'$Data1'!E56&amp;" Infil-Clng,")</f>
        <v>1 Infil-Clng,</v>
      </c>
      <c r="C54" s="190" t="str">
        <f ca="1">IF(A54="","",'CSV-ZnSiz'!B54)</f>
        <v>1,</v>
      </c>
      <c r="D54" s="190" t="str">
        <f t="shared" ca="1" si="0"/>
        <v>ON ALWAYS,</v>
      </c>
      <c r="E54" s="190" t="str">
        <f ca="1">IF(A54="","",IF('$Data1'!AB56&gt;0,"Flow/Zone",IF('$Data1'!AC56&gt;0,"Flow/ExteriorArea","ERROR"))&amp;",")</f>
        <v>Flow/Zone,</v>
      </c>
      <c r="F54" s="190" t="str">
        <f ca="1">IF(A54="","",IF(E54="Flow/Zone",FIXED('$Data1'!AB56*MIN('$Data1'!K56,'$Data1'!P56)/3600*'$Data1'!L56,7),"")&amp;",")</f>
        <v>,</v>
      </c>
      <c r="G54" s="190" t="str">
        <f t="shared" ca="1" si="1"/>
        <v>,</v>
      </c>
      <c r="H54" s="190" t="str">
        <f ca="1">IF(A54="","",IF(E54="Flow/ExteriorArea",'$Data1'!AC56/1000,"")&amp;",")</f>
        <v>,</v>
      </c>
      <c r="I54" s="190" t="str">
        <f t="shared" ca="1" si="2"/>
        <v>,</v>
      </c>
      <c r="J54" s="190" t="str">
        <f t="shared" ca="1" si="3"/>
        <v>1,</v>
      </c>
      <c r="K54" s="190" t="str">
        <f t="shared" ca="1" si="6"/>
        <v>0,</v>
      </c>
      <c r="L54" s="190" t="str">
        <f t="shared" ca="1" si="6"/>
        <v>0,</v>
      </c>
      <c r="M54" s="190" t="str">
        <f t="shared" ca="1" si="5"/>
        <v>0;</v>
      </c>
      <c r="N54" s="190"/>
      <c r="O54" s="190"/>
      <c r="P54" s="190"/>
      <c r="Q54" s="190"/>
    </row>
    <row r="55" spans="1:17" ht="15">
      <c r="A55" s="190" t="str">
        <f ca="1">IF('$Data1'!E57="","","ZoneInfiltration:DesignFlowRate,")</f>
        <v>ZoneInfiltration:DesignFlowRate,</v>
      </c>
      <c r="B55" s="190" t="str">
        <f ca="1">IF(A55="","",'$Data1'!E57&amp;" Infil-Clng,")</f>
        <v>1 Infil-Clng,</v>
      </c>
      <c r="C55" s="190" t="str">
        <f ca="1">IF(A55="","",'CSV-ZnSiz'!B55)</f>
        <v>1,</v>
      </c>
      <c r="D55" s="190" t="str">
        <f t="shared" ca="1" si="0"/>
        <v>ON ALWAYS,</v>
      </c>
      <c r="E55" s="190" t="str">
        <f ca="1">IF(A55="","",IF('$Data1'!AB57&gt;0,"Flow/Zone",IF('$Data1'!AC57&gt;0,"Flow/ExteriorArea","ERROR"))&amp;",")</f>
        <v>Flow/Zone,</v>
      </c>
      <c r="F55" s="190" t="str">
        <f ca="1">IF(A55="","",IF(E55="Flow/Zone",FIXED('$Data1'!AB57*MIN('$Data1'!K57,'$Data1'!P57)/3600*'$Data1'!L57,7),"")&amp;",")</f>
        <v>,</v>
      </c>
      <c r="G55" s="190" t="str">
        <f t="shared" ca="1" si="1"/>
        <v>,</v>
      </c>
      <c r="H55" s="190" t="str">
        <f ca="1">IF(A55="","",IF(E55="Flow/ExteriorArea",'$Data1'!AC57/1000,"")&amp;",")</f>
        <v>,</v>
      </c>
      <c r="I55" s="190" t="str">
        <f t="shared" ca="1" si="2"/>
        <v>,</v>
      </c>
      <c r="J55" s="190" t="str">
        <f t="shared" ca="1" si="3"/>
        <v>1,</v>
      </c>
      <c r="K55" s="190" t="str">
        <f t="shared" ca="1" si="6"/>
        <v>0,</v>
      </c>
      <c r="L55" s="190" t="str">
        <f t="shared" ca="1" si="6"/>
        <v>0,</v>
      </c>
      <c r="M55" s="190" t="str">
        <f t="shared" ca="1" si="5"/>
        <v>0;</v>
      </c>
      <c r="N55" s="190"/>
      <c r="O55" s="190"/>
      <c r="P55" s="190"/>
      <c r="Q55" s="190"/>
    </row>
    <row r="56" spans="1:17" ht="15">
      <c r="A56" s="190" t="str">
        <f ca="1">IF('$Data1'!E58="","","ZoneInfiltration:DesignFlowRate,")</f>
        <v>ZoneInfiltration:DesignFlowRate,</v>
      </c>
      <c r="B56" s="190" t="str">
        <f ca="1">IF(A56="","",'$Data1'!E58&amp;" Infil-Clng,")</f>
        <v>1 Infil-Clng,</v>
      </c>
      <c r="C56" s="190" t="str">
        <f ca="1">IF(A56="","",'CSV-ZnSiz'!B56)</f>
        <v>1,</v>
      </c>
      <c r="D56" s="190" t="str">
        <f t="shared" ca="1" si="0"/>
        <v>ON ALWAYS,</v>
      </c>
      <c r="E56" s="190" t="str">
        <f ca="1">IF(A56="","",IF('$Data1'!AB58&gt;0,"Flow/Zone",IF('$Data1'!AC58&gt;0,"Flow/ExteriorArea","ERROR"))&amp;",")</f>
        <v>Flow/Zone,</v>
      </c>
      <c r="F56" s="190" t="str">
        <f ca="1">IF(A56="","",IF(E56="Flow/Zone",FIXED('$Data1'!AB58*MIN('$Data1'!K58,'$Data1'!P58)/3600*'$Data1'!L58,7),"")&amp;",")</f>
        <v>,</v>
      </c>
      <c r="G56" s="190" t="str">
        <f t="shared" ca="1" si="1"/>
        <v>,</v>
      </c>
      <c r="H56" s="190" t="str">
        <f ca="1">IF(A56="","",IF(E56="Flow/ExteriorArea",'$Data1'!AC58/1000,"")&amp;",")</f>
        <v>,</v>
      </c>
      <c r="I56" s="190" t="str">
        <f t="shared" ca="1" si="2"/>
        <v>,</v>
      </c>
      <c r="J56" s="190" t="str">
        <f t="shared" ca="1" si="3"/>
        <v>1,</v>
      </c>
      <c r="K56" s="190" t="str">
        <f t="shared" ca="1" si="6"/>
        <v>0,</v>
      </c>
      <c r="L56" s="190" t="str">
        <f t="shared" ca="1" si="6"/>
        <v>0,</v>
      </c>
      <c r="M56" s="190" t="str">
        <f t="shared" ca="1" si="5"/>
        <v>0;</v>
      </c>
      <c r="N56" s="190"/>
      <c r="O56" s="190"/>
      <c r="P56" s="190"/>
      <c r="Q56" s="190"/>
    </row>
    <row r="57" spans="1:17" ht="15">
      <c r="A57" s="190" t="str">
        <f ca="1">IF('$Data1'!E59="","","ZoneInfiltration:DesignFlowRate,")</f>
        <v>ZoneInfiltration:DesignFlowRate,</v>
      </c>
      <c r="B57" s="190" t="str">
        <f ca="1">IF(A57="","",'$Data1'!E59&amp;" Infil-Clng,")</f>
        <v>1 Infil-Clng,</v>
      </c>
      <c r="C57" s="190" t="str">
        <f ca="1">IF(A57="","",'CSV-ZnSiz'!B57)</f>
        <v>1,</v>
      </c>
      <c r="D57" s="190" t="str">
        <f t="shared" ca="1" si="0"/>
        <v>ON ALWAYS,</v>
      </c>
      <c r="E57" s="190" t="str">
        <f ca="1">IF(A57="","",IF('$Data1'!AB59&gt;0,"Flow/Zone",IF('$Data1'!AC59&gt;0,"Flow/ExteriorArea","ERROR"))&amp;",")</f>
        <v>Flow/Zone,</v>
      </c>
      <c r="F57" s="190" t="str">
        <f ca="1">IF(A57="","",IF(E57="Flow/Zone",FIXED('$Data1'!AB59*MIN('$Data1'!K59,'$Data1'!P59)/3600*'$Data1'!L59,7),"")&amp;",")</f>
        <v>,</v>
      </c>
      <c r="G57" s="190" t="str">
        <f t="shared" ca="1" si="1"/>
        <v>,</v>
      </c>
      <c r="H57" s="190" t="str">
        <f ca="1">IF(A57="","",IF(E57="Flow/ExteriorArea",'$Data1'!AC59/1000,"")&amp;",")</f>
        <v>,</v>
      </c>
      <c r="I57" s="190" t="str">
        <f t="shared" ca="1" si="2"/>
        <v>,</v>
      </c>
      <c r="J57" s="190" t="str">
        <f t="shared" ca="1" si="3"/>
        <v>1,</v>
      </c>
      <c r="K57" s="190" t="str">
        <f t="shared" ca="1" si="6"/>
        <v>0,</v>
      </c>
      <c r="L57" s="190" t="str">
        <f t="shared" ca="1" si="6"/>
        <v>0,</v>
      </c>
      <c r="M57" s="190" t="str">
        <f t="shared" ca="1" si="5"/>
        <v>0;</v>
      </c>
      <c r="N57" s="190"/>
      <c r="O57" s="190"/>
      <c r="P57" s="190"/>
      <c r="Q57" s="190"/>
    </row>
    <row r="58" spans="1:17" ht="15">
      <c r="A58" s="190" t="str">
        <f ca="1">IF('$Data1'!E60="","","ZoneInfiltration:DesignFlowRate,")</f>
        <v>ZoneInfiltration:DesignFlowRate,</v>
      </c>
      <c r="B58" s="190" t="str">
        <f ca="1">IF(A58="","",'$Data1'!E60&amp;" Infil-Clng,")</f>
        <v>1 Infil-Clng,</v>
      </c>
      <c r="C58" s="190" t="str">
        <f ca="1">IF(A58="","",'CSV-ZnSiz'!B58)</f>
        <v>1,</v>
      </c>
      <c r="D58" s="190" t="str">
        <f t="shared" ca="1" si="0"/>
        <v>ON ALWAYS,</v>
      </c>
      <c r="E58" s="190" t="str">
        <f ca="1">IF(A58="","",IF('$Data1'!AB60&gt;0,"Flow/Zone",IF('$Data1'!AC60&gt;0,"Flow/ExteriorArea","ERROR"))&amp;",")</f>
        <v>Flow/Zone,</v>
      </c>
      <c r="F58" s="190" t="str">
        <f ca="1">IF(A58="","",IF(E58="Flow/Zone",FIXED('$Data1'!AB60*MIN('$Data1'!K60,'$Data1'!P60)/3600*'$Data1'!L60,7),"")&amp;",")</f>
        <v>,</v>
      </c>
      <c r="G58" s="190" t="str">
        <f t="shared" ca="1" si="1"/>
        <v>,</v>
      </c>
      <c r="H58" s="190" t="str">
        <f ca="1">IF(A58="","",IF(E58="Flow/ExteriorArea",'$Data1'!AC60/1000,"")&amp;",")</f>
        <v>,</v>
      </c>
      <c r="I58" s="190" t="str">
        <f t="shared" ca="1" si="2"/>
        <v>,</v>
      </c>
      <c r="J58" s="190" t="str">
        <f t="shared" ca="1" si="3"/>
        <v>1,</v>
      </c>
      <c r="K58" s="190" t="str">
        <f t="shared" ca="1" si="6"/>
        <v>0,</v>
      </c>
      <c r="L58" s="190" t="str">
        <f t="shared" ca="1" si="6"/>
        <v>0,</v>
      </c>
      <c r="M58" s="190" t="str">
        <f t="shared" ca="1" si="5"/>
        <v>0;</v>
      </c>
      <c r="N58" s="190"/>
      <c r="O58" s="190"/>
      <c r="P58" s="190"/>
      <c r="Q58" s="190"/>
    </row>
    <row r="59" spans="1:17" ht="15">
      <c r="A59" s="190" t="str">
        <f ca="1">IF('$Data1'!E61="","","ZoneInfiltration:DesignFlowRate,")</f>
        <v>ZoneInfiltration:DesignFlowRate,</v>
      </c>
      <c r="B59" s="190" t="str">
        <f ca="1">IF(A59="","",'$Data1'!E61&amp;" Infil-Clng,")</f>
        <v>1 Infil-Clng,</v>
      </c>
      <c r="C59" s="190" t="str">
        <f ca="1">IF(A59="","",'CSV-ZnSiz'!B59)</f>
        <v>1,</v>
      </c>
      <c r="D59" s="190" t="str">
        <f t="shared" ca="1" si="0"/>
        <v>ON ALWAYS,</v>
      </c>
      <c r="E59" s="190" t="str">
        <f ca="1">IF(A59="","",IF('$Data1'!AB61&gt;0,"Flow/Zone",IF('$Data1'!AC61&gt;0,"Flow/ExteriorArea","ERROR"))&amp;",")</f>
        <v>Flow/Zone,</v>
      </c>
      <c r="F59" s="190" t="str">
        <f ca="1">IF(A59="","",IF(E59="Flow/Zone",FIXED('$Data1'!AB61*MIN('$Data1'!K61,'$Data1'!P61)/3600*'$Data1'!L61,7),"")&amp;",")</f>
        <v>,</v>
      </c>
      <c r="G59" s="190" t="str">
        <f t="shared" ca="1" si="1"/>
        <v>,</v>
      </c>
      <c r="H59" s="190" t="str">
        <f ca="1">IF(A59="","",IF(E59="Flow/ExteriorArea",'$Data1'!AC61/1000,"")&amp;",")</f>
        <v>,</v>
      </c>
      <c r="I59" s="190" t="str">
        <f t="shared" ca="1" si="2"/>
        <v>,</v>
      </c>
      <c r="J59" s="190" t="str">
        <f t="shared" ca="1" si="3"/>
        <v>1,</v>
      </c>
      <c r="K59" s="190" t="str">
        <f t="shared" ca="1" si="6"/>
        <v>0,</v>
      </c>
      <c r="L59" s="190" t="str">
        <f t="shared" ca="1" si="6"/>
        <v>0,</v>
      </c>
      <c r="M59" s="190" t="str">
        <f t="shared" ca="1" si="5"/>
        <v>0;</v>
      </c>
      <c r="N59" s="190"/>
      <c r="O59" s="190"/>
      <c r="P59" s="190"/>
      <c r="Q59" s="190"/>
    </row>
    <row r="60" spans="1:17" ht="15">
      <c r="A60" s="190" t="str">
        <f ca="1">IF('$Data1'!E62="","","ZoneInfiltration:DesignFlowRate,")</f>
        <v>ZoneInfiltration:DesignFlowRate,</v>
      </c>
      <c r="B60" s="190" t="str">
        <f ca="1">IF(A60="","",'$Data1'!E62&amp;" Infil-Clng,")</f>
        <v>1 Infil-Clng,</v>
      </c>
      <c r="C60" s="190" t="str">
        <f ca="1">IF(A60="","",'CSV-ZnSiz'!B60)</f>
        <v>1,</v>
      </c>
      <c r="D60" s="190" t="str">
        <f t="shared" ca="1" si="0"/>
        <v>ON ALWAYS,</v>
      </c>
      <c r="E60" s="190" t="str">
        <f ca="1">IF(A60="","",IF('$Data1'!AB62&gt;0,"Flow/Zone",IF('$Data1'!AC62&gt;0,"Flow/ExteriorArea","ERROR"))&amp;",")</f>
        <v>Flow/Zone,</v>
      </c>
      <c r="F60" s="190" t="str">
        <f ca="1">IF(A60="","",IF(E60="Flow/Zone",FIXED('$Data1'!AB62*MIN('$Data1'!K62,'$Data1'!P62)/3600*'$Data1'!L62,7),"")&amp;",")</f>
        <v>,</v>
      </c>
      <c r="G60" s="190" t="str">
        <f t="shared" ca="1" si="1"/>
        <v>,</v>
      </c>
      <c r="H60" s="190" t="str">
        <f ca="1">IF(A60="","",IF(E60="Flow/ExteriorArea",'$Data1'!AC62/1000,"")&amp;",")</f>
        <v>,</v>
      </c>
      <c r="I60" s="190" t="str">
        <f t="shared" ca="1" si="2"/>
        <v>,</v>
      </c>
      <c r="J60" s="190" t="str">
        <f t="shared" ca="1" si="3"/>
        <v>1,</v>
      </c>
      <c r="K60" s="190" t="str">
        <f t="shared" ca="1" si="6"/>
        <v>0,</v>
      </c>
      <c r="L60" s="190" t="str">
        <f t="shared" ca="1" si="6"/>
        <v>0,</v>
      </c>
      <c r="M60" s="190" t="str">
        <f t="shared" ca="1" si="5"/>
        <v>0;</v>
      </c>
      <c r="N60" s="190"/>
      <c r="O60" s="190"/>
      <c r="P60" s="190"/>
      <c r="Q60" s="190"/>
    </row>
    <row r="61" spans="1:17" ht="15">
      <c r="A61" s="190" t="str">
        <f ca="1">IF('$Data1'!E63="","","ZoneInfiltration:DesignFlowRate,")</f>
        <v>ZoneInfiltration:DesignFlowRate,</v>
      </c>
      <c r="B61" s="190" t="str">
        <f ca="1">IF(A61="","",'$Data1'!E63&amp;" Infil-Clng,")</f>
        <v>1 Infil-Clng,</v>
      </c>
      <c r="C61" s="190" t="str">
        <f ca="1">IF(A61="","",'CSV-ZnSiz'!B61)</f>
        <v>1,</v>
      </c>
      <c r="D61" s="190" t="str">
        <f t="shared" ca="1" si="0"/>
        <v>ON ALWAYS,</v>
      </c>
      <c r="E61" s="190" t="str">
        <f ca="1">IF(A61="","",IF('$Data1'!AB63&gt;0,"Flow/Zone",IF('$Data1'!AC63&gt;0,"Flow/ExteriorArea","ERROR"))&amp;",")</f>
        <v>Flow/Zone,</v>
      </c>
      <c r="F61" s="190" t="str">
        <f ca="1">IF(A61="","",IF(E61="Flow/Zone",FIXED('$Data1'!AB63*MIN('$Data1'!K63,'$Data1'!P63)/3600*'$Data1'!L63,7),"")&amp;",")</f>
        <v>,</v>
      </c>
      <c r="G61" s="190" t="str">
        <f t="shared" ca="1" si="1"/>
        <v>,</v>
      </c>
      <c r="H61" s="190" t="str">
        <f ca="1">IF(A61="","",IF(E61="Flow/ExteriorArea",'$Data1'!AC63/1000,"")&amp;",")</f>
        <v>,</v>
      </c>
      <c r="I61" s="190" t="str">
        <f t="shared" ca="1" si="2"/>
        <v>,</v>
      </c>
      <c r="J61" s="190" t="str">
        <f t="shared" ca="1" si="3"/>
        <v>1,</v>
      </c>
      <c r="K61" s="190" t="str">
        <f t="shared" ca="1" si="6"/>
        <v>0,</v>
      </c>
      <c r="L61" s="190" t="str">
        <f t="shared" ca="1" si="6"/>
        <v>0,</v>
      </c>
      <c r="M61" s="190" t="str">
        <f t="shared" ca="1" si="5"/>
        <v>0;</v>
      </c>
      <c r="N61" s="190"/>
      <c r="O61" s="190"/>
      <c r="P61" s="190"/>
      <c r="Q61" s="190"/>
    </row>
    <row r="62" spans="1:17" ht="15">
      <c r="A62" s="190" t="str">
        <f ca="1">IF('$Data1'!E64="","","ZoneInfiltration:DesignFlowRate,")</f>
        <v>ZoneInfiltration:DesignFlowRate,</v>
      </c>
      <c r="B62" s="190" t="str">
        <f ca="1">IF(A62="","",'$Data1'!E64&amp;" Infil-Clng,")</f>
        <v>1 Infil-Clng,</v>
      </c>
      <c r="C62" s="190" t="str">
        <f ca="1">IF(A62="","",'CSV-ZnSiz'!B62)</f>
        <v>1,</v>
      </c>
      <c r="D62" s="190" t="str">
        <f t="shared" ca="1" si="0"/>
        <v>ON ALWAYS,</v>
      </c>
      <c r="E62" s="190" t="str">
        <f ca="1">IF(A62="","",IF('$Data1'!AB64&gt;0,"Flow/Zone",IF('$Data1'!AC64&gt;0,"Flow/ExteriorArea","ERROR"))&amp;",")</f>
        <v>Flow/Zone,</v>
      </c>
      <c r="F62" s="190" t="str">
        <f ca="1">IF(A62="","",IF(E62="Flow/Zone",FIXED('$Data1'!AB64*MIN('$Data1'!K64,'$Data1'!P64)/3600*'$Data1'!L64,7),"")&amp;",")</f>
        <v>,</v>
      </c>
      <c r="G62" s="190" t="str">
        <f t="shared" ca="1" si="1"/>
        <v>,</v>
      </c>
      <c r="H62" s="190" t="str">
        <f ca="1">IF(A62="","",IF(E62="Flow/ExteriorArea",'$Data1'!AC64/1000,"")&amp;",")</f>
        <v>,</v>
      </c>
      <c r="I62" s="190" t="str">
        <f t="shared" ca="1" si="2"/>
        <v>,</v>
      </c>
      <c r="J62" s="190" t="str">
        <f t="shared" ca="1" si="3"/>
        <v>1,</v>
      </c>
      <c r="K62" s="190" t="str">
        <f t="shared" ca="1" si="6"/>
        <v>0,</v>
      </c>
      <c r="L62" s="190" t="str">
        <f t="shared" ca="1" si="6"/>
        <v>0,</v>
      </c>
      <c r="M62" s="190" t="str">
        <f t="shared" ca="1" si="5"/>
        <v>0;</v>
      </c>
      <c r="N62" s="190"/>
      <c r="O62" s="190"/>
      <c r="P62" s="190"/>
      <c r="Q62" s="190"/>
    </row>
    <row r="63" spans="1:17" ht="15">
      <c r="A63" s="190" t="str">
        <f ca="1">IF('$Data1'!E65="","","ZoneInfiltration:DesignFlowRate,")</f>
        <v>ZoneInfiltration:DesignFlowRate,</v>
      </c>
      <c r="B63" s="190" t="str">
        <f ca="1">IF(A63="","",'$Data1'!E65&amp;" Infil-Clng,")</f>
        <v>1 Infil-Clng,</v>
      </c>
      <c r="C63" s="190" t="str">
        <f ca="1">IF(A63="","",'CSV-ZnSiz'!B63)</f>
        <v>1,</v>
      </c>
      <c r="D63" s="190" t="str">
        <f t="shared" ca="1" si="0"/>
        <v>ON ALWAYS,</v>
      </c>
      <c r="E63" s="190" t="str">
        <f ca="1">IF(A63="","",IF('$Data1'!AB65&gt;0,"Flow/Zone",IF('$Data1'!AC65&gt;0,"Flow/ExteriorArea","ERROR"))&amp;",")</f>
        <v>Flow/Zone,</v>
      </c>
      <c r="F63" s="190" t="str">
        <f ca="1">IF(A63="","",IF(E63="Flow/Zone",FIXED('$Data1'!AB65*MIN('$Data1'!K65,'$Data1'!P65)/3600*'$Data1'!L65,7),"")&amp;",")</f>
        <v>,</v>
      </c>
      <c r="G63" s="190" t="str">
        <f t="shared" ca="1" si="1"/>
        <v>,</v>
      </c>
      <c r="H63" s="190" t="str">
        <f ca="1">IF(A63="","",IF(E63="Flow/ExteriorArea",'$Data1'!AC65/1000,"")&amp;",")</f>
        <v>,</v>
      </c>
      <c r="I63" s="190" t="str">
        <f t="shared" ca="1" si="2"/>
        <v>,</v>
      </c>
      <c r="J63" s="190" t="str">
        <f t="shared" ca="1" si="3"/>
        <v>1,</v>
      </c>
      <c r="K63" s="190" t="str">
        <f t="shared" ca="1" si="6"/>
        <v>0,</v>
      </c>
      <c r="L63" s="190" t="str">
        <f t="shared" ca="1" si="6"/>
        <v>0,</v>
      </c>
      <c r="M63" s="190" t="str">
        <f t="shared" ca="1" si="5"/>
        <v>0;</v>
      </c>
      <c r="N63" s="190"/>
      <c r="O63" s="190"/>
      <c r="P63" s="190"/>
      <c r="Q63" s="190"/>
    </row>
    <row r="64" spans="1:17" ht="15">
      <c r="A64" s="190" t="str">
        <f ca="1">IF('$Data1'!E66="","","ZoneInfiltration:DesignFlowRate,")</f>
        <v>ZoneInfiltration:DesignFlowRate,</v>
      </c>
      <c r="B64" s="190" t="str">
        <f ca="1">IF(A64="","",'$Data1'!E66&amp;" Infil-Clng,")</f>
        <v>1 Infil-Clng,</v>
      </c>
      <c r="C64" s="190" t="str">
        <f ca="1">IF(A64="","",'CSV-ZnSiz'!B64)</f>
        <v>1,</v>
      </c>
      <c r="D64" s="190" t="str">
        <f t="shared" ca="1" si="0"/>
        <v>ON ALWAYS,</v>
      </c>
      <c r="E64" s="190" t="str">
        <f ca="1">IF(A64="","",IF('$Data1'!AB66&gt;0,"Flow/Zone",IF('$Data1'!AC66&gt;0,"Flow/ExteriorArea","ERROR"))&amp;",")</f>
        <v>Flow/Zone,</v>
      </c>
      <c r="F64" s="190" t="str">
        <f ca="1">IF(A64="","",IF(E64="Flow/Zone",FIXED('$Data1'!AB66*MIN('$Data1'!K66,'$Data1'!P66)/3600*'$Data1'!L66,7),"")&amp;",")</f>
        <v>,</v>
      </c>
      <c r="G64" s="190" t="str">
        <f t="shared" ca="1" si="1"/>
        <v>,</v>
      </c>
      <c r="H64" s="190" t="str">
        <f ca="1">IF(A64="","",IF(E64="Flow/ExteriorArea",'$Data1'!AC66/1000,"")&amp;",")</f>
        <v>,</v>
      </c>
      <c r="I64" s="190" t="str">
        <f t="shared" ca="1" si="2"/>
        <v>,</v>
      </c>
      <c r="J64" s="190" t="str">
        <f t="shared" ca="1" si="3"/>
        <v>1,</v>
      </c>
      <c r="K64" s="190" t="str">
        <f t="shared" ca="1" si="6"/>
        <v>0,</v>
      </c>
      <c r="L64" s="190" t="str">
        <f t="shared" ca="1" si="6"/>
        <v>0,</v>
      </c>
      <c r="M64" s="190" t="str">
        <f t="shared" ca="1" si="5"/>
        <v>0;</v>
      </c>
      <c r="N64" s="190"/>
      <c r="O64" s="190"/>
      <c r="P64" s="190"/>
      <c r="Q64" s="190"/>
    </row>
    <row r="65" spans="1:17" ht="15">
      <c r="A65" s="190" t="str">
        <f ca="1">IF('$Data1'!E67="","","ZoneInfiltration:DesignFlowRate,")</f>
        <v>ZoneInfiltration:DesignFlowRate,</v>
      </c>
      <c r="B65" s="190" t="str">
        <f ca="1">IF(A65="","",'$Data1'!E67&amp;" Infil-Clng,")</f>
        <v>1 Infil-Clng,</v>
      </c>
      <c r="C65" s="190" t="str">
        <f ca="1">IF(A65="","",'CSV-ZnSiz'!B65)</f>
        <v>1,</v>
      </c>
      <c r="D65" s="190" t="str">
        <f t="shared" ca="1" si="0"/>
        <v>ON ALWAYS,</v>
      </c>
      <c r="E65" s="190" t="str">
        <f ca="1">IF(A65="","",IF('$Data1'!AB67&gt;0,"Flow/Zone",IF('$Data1'!AC67&gt;0,"Flow/ExteriorArea","ERROR"))&amp;",")</f>
        <v>Flow/Zone,</v>
      </c>
      <c r="F65" s="190" t="str">
        <f ca="1">IF(A65="","",IF(E65="Flow/Zone",FIXED('$Data1'!AB67*MIN('$Data1'!K67,'$Data1'!P67)/3600*'$Data1'!L67,7),"")&amp;",")</f>
        <v>,</v>
      </c>
      <c r="G65" s="190" t="str">
        <f t="shared" ca="1" si="1"/>
        <v>,</v>
      </c>
      <c r="H65" s="190" t="str">
        <f ca="1">IF(A65="","",IF(E65="Flow/ExteriorArea",'$Data1'!AC67/1000,"")&amp;",")</f>
        <v>,</v>
      </c>
      <c r="I65" s="190" t="str">
        <f t="shared" ca="1" si="2"/>
        <v>,</v>
      </c>
      <c r="J65" s="190" t="str">
        <f t="shared" ca="1" si="3"/>
        <v>1,</v>
      </c>
      <c r="K65" s="190" t="str">
        <f t="shared" ca="1" si="6"/>
        <v>0,</v>
      </c>
      <c r="L65" s="190" t="str">
        <f t="shared" ca="1" si="6"/>
        <v>0,</v>
      </c>
      <c r="M65" s="190" t="str">
        <f t="shared" ca="1" si="5"/>
        <v>0;</v>
      </c>
      <c r="N65" s="190"/>
      <c r="O65" s="190"/>
      <c r="P65" s="190"/>
      <c r="Q65" s="190"/>
    </row>
    <row r="66" spans="1:17" ht="15">
      <c r="A66" s="190" t="str">
        <f ca="1">IF('$Data1'!E68="","","ZoneInfiltration:DesignFlowRate,")</f>
        <v>ZoneInfiltration:DesignFlowRate,</v>
      </c>
      <c r="B66" s="190" t="str">
        <f ca="1">IF(A66="","",'$Data1'!E68&amp;" Infil-Clng,")</f>
        <v>1 Infil-Clng,</v>
      </c>
      <c r="C66" s="190" t="str">
        <f ca="1">IF(A66="","",'CSV-ZnSiz'!B66)</f>
        <v>1,</v>
      </c>
      <c r="D66" s="190" t="str">
        <f t="shared" ca="1" si="0"/>
        <v>ON ALWAYS,</v>
      </c>
      <c r="E66" s="190" t="str">
        <f ca="1">IF(A66="","",IF('$Data1'!AB68&gt;0,"Flow/Zone",IF('$Data1'!AC68&gt;0,"Flow/ExteriorArea","ERROR"))&amp;",")</f>
        <v>Flow/Zone,</v>
      </c>
      <c r="F66" s="190" t="str">
        <f ca="1">IF(A66="","",IF(E66="Flow/Zone",FIXED('$Data1'!AB68*MIN('$Data1'!K68,'$Data1'!P68)/3600*'$Data1'!L68,7),"")&amp;",")</f>
        <v>,</v>
      </c>
      <c r="G66" s="190" t="str">
        <f t="shared" ca="1" si="1"/>
        <v>,</v>
      </c>
      <c r="H66" s="190" t="str">
        <f ca="1">IF(A66="","",IF(E66="Flow/ExteriorArea",'$Data1'!AC68/1000,"")&amp;",")</f>
        <v>,</v>
      </c>
      <c r="I66" s="190" t="str">
        <f t="shared" ca="1" si="2"/>
        <v>,</v>
      </c>
      <c r="J66" s="190" t="str">
        <f t="shared" ca="1" si="3"/>
        <v>1,</v>
      </c>
      <c r="K66" s="190" t="str">
        <f t="shared" ca="1" si="6"/>
        <v>0,</v>
      </c>
      <c r="L66" s="190" t="str">
        <f t="shared" ca="1" si="6"/>
        <v>0,</v>
      </c>
      <c r="M66" s="190" t="str">
        <f t="shared" ca="1" si="5"/>
        <v>0;</v>
      </c>
      <c r="N66" s="190"/>
      <c r="O66" s="190"/>
      <c r="P66" s="190"/>
      <c r="Q66" s="190"/>
    </row>
    <row r="67" spans="1:17" ht="15">
      <c r="A67" s="190" t="str">
        <f ca="1">IF('$Data1'!E69="","","ZoneInfiltration:DesignFlowRate,")</f>
        <v>ZoneInfiltration:DesignFlowRate,</v>
      </c>
      <c r="B67" s="190" t="str">
        <f ca="1">IF(A67="","",'$Data1'!E69&amp;" Infil-Clng,")</f>
        <v>1 Infil-Clng,</v>
      </c>
      <c r="C67" s="190" t="str">
        <f ca="1">IF(A67="","",'CSV-ZnSiz'!B67)</f>
        <v>1,</v>
      </c>
      <c r="D67" s="190" t="str">
        <f t="shared" ca="1" si="0"/>
        <v>ON ALWAYS,</v>
      </c>
      <c r="E67" s="190" t="str">
        <f ca="1">IF(A67="","",IF('$Data1'!AB69&gt;0,"Flow/Zone",IF('$Data1'!AC69&gt;0,"Flow/ExteriorArea","ERROR"))&amp;",")</f>
        <v>Flow/Zone,</v>
      </c>
      <c r="F67" s="190" t="str">
        <f ca="1">IF(A67="","",IF(E67="Flow/Zone",FIXED('$Data1'!AB69*MIN('$Data1'!K69,'$Data1'!P69)/3600*'$Data1'!L69,7),"")&amp;",")</f>
        <v>,</v>
      </c>
      <c r="G67" s="190" t="str">
        <f t="shared" ca="1" si="1"/>
        <v>,</v>
      </c>
      <c r="H67" s="190" t="str">
        <f ca="1">IF(A67="","",IF(E67="Flow/ExteriorArea",'$Data1'!AC69/1000,"")&amp;",")</f>
        <v>,</v>
      </c>
      <c r="I67" s="190" t="str">
        <f t="shared" ca="1" si="2"/>
        <v>,</v>
      </c>
      <c r="J67" s="190" t="str">
        <f t="shared" ca="1" si="3"/>
        <v>1,</v>
      </c>
      <c r="K67" s="190" t="str">
        <f t="shared" ca="1" si="6"/>
        <v>0,</v>
      </c>
      <c r="L67" s="190" t="str">
        <f t="shared" ca="1" si="6"/>
        <v>0,</v>
      </c>
      <c r="M67" s="190" t="str">
        <f t="shared" ca="1" si="5"/>
        <v>0;</v>
      </c>
      <c r="N67" s="190"/>
      <c r="O67" s="190"/>
      <c r="P67" s="190"/>
      <c r="Q67" s="190"/>
    </row>
    <row r="68" spans="1:17" ht="15">
      <c r="A68" s="190" t="str">
        <f ca="1">IF('$Data1'!E70="","","ZoneInfiltration:DesignFlowRate,")</f>
        <v>ZoneInfiltration:DesignFlowRate,</v>
      </c>
      <c r="B68" s="190" t="str">
        <f ca="1">IF(A68="","",'$Data1'!E70&amp;" Infil-Clng,")</f>
        <v>1 Infil-Clng,</v>
      </c>
      <c r="C68" s="190" t="str">
        <f ca="1">IF(A68="","",'CSV-ZnSiz'!B68)</f>
        <v>1,</v>
      </c>
      <c r="D68" s="190" t="str">
        <f t="shared" ca="1" si="0"/>
        <v>ON ALWAYS,</v>
      </c>
      <c r="E68" s="190" t="str">
        <f ca="1">IF(A68="","",IF('$Data1'!AB70&gt;0,"Flow/Zone",IF('$Data1'!AC70&gt;0,"Flow/ExteriorArea","ERROR"))&amp;",")</f>
        <v>Flow/Zone,</v>
      </c>
      <c r="F68" s="190" t="str">
        <f ca="1">IF(A68="","",IF(E68="Flow/Zone",FIXED('$Data1'!AB70*MIN('$Data1'!K70,'$Data1'!P70)/3600*'$Data1'!L70,7),"")&amp;",")</f>
        <v>,</v>
      </c>
      <c r="G68" s="190" t="str">
        <f t="shared" ca="1" si="1"/>
        <v>,</v>
      </c>
      <c r="H68" s="190" t="str">
        <f ca="1">IF(A68="","",IF(E68="Flow/ExteriorArea",'$Data1'!AC70/1000,"")&amp;",")</f>
        <v>,</v>
      </c>
      <c r="I68" s="190" t="str">
        <f t="shared" ca="1" si="2"/>
        <v>,</v>
      </c>
      <c r="J68" s="190" t="str">
        <f t="shared" ca="1" si="3"/>
        <v>1,</v>
      </c>
      <c r="K68" s="190" t="str">
        <f t="shared" ca="1" si="6"/>
        <v>0,</v>
      </c>
      <c r="L68" s="190" t="str">
        <f t="shared" ca="1" si="6"/>
        <v>0,</v>
      </c>
      <c r="M68" s="190" t="str">
        <f t="shared" ca="1" si="5"/>
        <v>0;</v>
      </c>
      <c r="N68" s="190"/>
      <c r="O68" s="190"/>
      <c r="P68" s="190"/>
      <c r="Q68" s="190"/>
    </row>
    <row r="69" spans="1:17" ht="15">
      <c r="A69" s="190" t="str">
        <f ca="1">IF('$Data1'!E71="","","ZoneInfiltration:DesignFlowRate,")</f>
        <v>ZoneInfiltration:DesignFlowRate,</v>
      </c>
      <c r="B69" s="190" t="str">
        <f ca="1">IF(A69="","",'$Data1'!E71&amp;" Infil-Clng,")</f>
        <v>1 Infil-Clng,</v>
      </c>
      <c r="C69" s="190" t="str">
        <f ca="1">IF(A69="","",'CSV-ZnSiz'!B69)</f>
        <v>1,</v>
      </c>
      <c r="D69" s="190" t="str">
        <f t="shared" ca="1" si="0"/>
        <v>ON ALWAYS,</v>
      </c>
      <c r="E69" s="190" t="str">
        <f ca="1">IF(A69="","",IF('$Data1'!AB71&gt;0,"Flow/Zone",IF('$Data1'!AC71&gt;0,"Flow/ExteriorArea","ERROR"))&amp;",")</f>
        <v>Flow/Zone,</v>
      </c>
      <c r="F69" s="190" t="str">
        <f ca="1">IF(A69="","",IF(E69="Flow/Zone",FIXED('$Data1'!AB71*MIN('$Data1'!K71,'$Data1'!P71)/3600*'$Data1'!L71,7),"")&amp;",")</f>
        <v>,</v>
      </c>
      <c r="G69" s="190" t="str">
        <f t="shared" ca="1" si="1"/>
        <v>,</v>
      </c>
      <c r="H69" s="190" t="str">
        <f ca="1">IF(A69="","",IF(E69="Flow/ExteriorArea",'$Data1'!AC71/1000,"")&amp;",")</f>
        <v>,</v>
      </c>
      <c r="I69" s="190" t="str">
        <f t="shared" ca="1" si="2"/>
        <v>,</v>
      </c>
      <c r="J69" s="190" t="str">
        <f t="shared" ca="1" si="3"/>
        <v>1,</v>
      </c>
      <c r="K69" s="190" t="str">
        <f t="shared" ca="1" si="6"/>
        <v>0,</v>
      </c>
      <c r="L69" s="190" t="str">
        <f t="shared" ca="1" si="6"/>
        <v>0,</v>
      </c>
      <c r="M69" s="190" t="str">
        <f t="shared" ca="1" si="5"/>
        <v>0;</v>
      </c>
      <c r="N69" s="190"/>
      <c r="O69" s="190"/>
      <c r="P69" s="190"/>
      <c r="Q69" s="190"/>
    </row>
    <row r="70" spans="1:17" ht="15">
      <c r="A70" s="190" t="str">
        <f ca="1">IF('$Data1'!E72="","","ZoneInfiltration:DesignFlowRate,")</f>
        <v>ZoneInfiltration:DesignFlowRate,</v>
      </c>
      <c r="B70" s="190" t="str">
        <f ca="1">IF(A70="","",'$Data1'!E72&amp;" Infil-Clng,")</f>
        <v>1 Infil-Clng,</v>
      </c>
      <c r="C70" s="190" t="str">
        <f ca="1">IF(A70="","",'CSV-ZnSiz'!B70)</f>
        <v>1,</v>
      </c>
      <c r="D70" s="190" t="str">
        <f t="shared" ca="1" si="0"/>
        <v>ON ALWAYS,</v>
      </c>
      <c r="E70" s="190" t="str">
        <f ca="1">IF(A70="","",IF('$Data1'!AB72&gt;0,"Flow/Zone",IF('$Data1'!AC72&gt;0,"Flow/ExteriorArea","ERROR"))&amp;",")</f>
        <v>Flow/Zone,</v>
      </c>
      <c r="F70" s="190" t="str">
        <f ca="1">IF(A70="","",IF(E70="Flow/Zone",FIXED('$Data1'!AB72*MIN('$Data1'!K72,'$Data1'!P72)/3600*'$Data1'!L72,7),"")&amp;",")</f>
        <v>,</v>
      </c>
      <c r="G70" s="190" t="str">
        <f t="shared" ca="1" si="1"/>
        <v>,</v>
      </c>
      <c r="H70" s="190" t="str">
        <f ca="1">IF(A70="","",IF(E70="Flow/ExteriorArea",'$Data1'!AC72/1000,"")&amp;",")</f>
        <v>,</v>
      </c>
      <c r="I70" s="190" t="str">
        <f t="shared" ca="1" si="2"/>
        <v>,</v>
      </c>
      <c r="J70" s="190" t="str">
        <f t="shared" ca="1" si="3"/>
        <v>1,</v>
      </c>
      <c r="K70" s="190" t="str">
        <f t="shared" ca="1" si="6"/>
        <v>0,</v>
      </c>
      <c r="L70" s="190" t="str">
        <f t="shared" ca="1" si="6"/>
        <v>0,</v>
      </c>
      <c r="M70" s="190" t="str">
        <f t="shared" ca="1" si="5"/>
        <v>0;</v>
      </c>
      <c r="N70" s="190"/>
      <c r="O70" s="190"/>
      <c r="P70" s="190"/>
      <c r="Q70" s="190"/>
    </row>
    <row r="71" spans="1:17" ht="15">
      <c r="A71" s="190" t="str">
        <f ca="1">IF('$Data1'!E73="","","ZoneInfiltration:DesignFlowRate,")</f>
        <v>ZoneInfiltration:DesignFlowRate,</v>
      </c>
      <c r="B71" s="190" t="str">
        <f ca="1">IF(A71="","",'$Data1'!E73&amp;" Infil-Clng,")</f>
        <v>1 Infil-Clng,</v>
      </c>
      <c r="C71" s="190" t="str">
        <f ca="1">IF(A71="","",'CSV-ZnSiz'!B71)</f>
        <v>1,</v>
      </c>
      <c r="D71" s="190" t="str">
        <f t="shared" ca="1" si="0"/>
        <v>ON ALWAYS,</v>
      </c>
      <c r="E71" s="190" t="str">
        <f ca="1">IF(A71="","",IF('$Data1'!AB73&gt;0,"Flow/Zone",IF('$Data1'!AC73&gt;0,"Flow/ExteriorArea","ERROR"))&amp;",")</f>
        <v>Flow/Zone,</v>
      </c>
      <c r="F71" s="190" t="str">
        <f ca="1">IF(A71="","",IF(E71="Flow/Zone",FIXED('$Data1'!AB73*MIN('$Data1'!K73,'$Data1'!P73)/3600*'$Data1'!L73,7),"")&amp;",")</f>
        <v>,</v>
      </c>
      <c r="G71" s="190" t="str">
        <f t="shared" ref="G71:G134" ca="1" si="7">IF($A71="","",",")</f>
        <v>,</v>
      </c>
      <c r="H71" s="190" t="str">
        <f ca="1">IF(A71="","",IF(E71="Flow/ExteriorArea",'$Data1'!AC73/1000,"")&amp;",")</f>
        <v>,</v>
      </c>
      <c r="I71" s="190" t="str">
        <f t="shared" ref="I71:I134" ca="1" si="8">IF($A71="","",",")</f>
        <v>,</v>
      </c>
      <c r="J71" s="190" t="str">
        <f t="shared" ref="J71:J134" ca="1" si="9">IF($A71="","","1,")</f>
        <v>1,</v>
      </c>
      <c r="K71" s="190" t="str">
        <f t="shared" ca="1" si="6"/>
        <v>0,</v>
      </c>
      <c r="L71" s="190" t="str">
        <f t="shared" ca="1" si="6"/>
        <v>0,</v>
      </c>
      <c r="M71" s="190" t="str">
        <f t="shared" ca="1" si="5"/>
        <v>0;</v>
      </c>
      <c r="N71" s="190"/>
      <c r="O71" s="190"/>
      <c r="P71" s="190"/>
      <c r="Q71" s="190"/>
    </row>
    <row r="72" spans="1:17" ht="15">
      <c r="A72" s="190" t="str">
        <f ca="1">IF('$Data1'!E74="","","ZoneInfiltration:DesignFlowRate,")</f>
        <v>ZoneInfiltration:DesignFlowRate,</v>
      </c>
      <c r="B72" s="190" t="str">
        <f ca="1">IF(A72="","",'$Data1'!E74&amp;" Infil-Clng,")</f>
        <v>1 Infil-Clng,</v>
      </c>
      <c r="C72" s="190" t="str">
        <f ca="1">IF(A72="","",'CSV-ZnSiz'!B72)</f>
        <v>1,</v>
      </c>
      <c r="D72" s="190" t="str">
        <f t="shared" ref="D72:D135" ca="1" si="10">IF(A72="","","ON ALWAYS,")</f>
        <v>ON ALWAYS,</v>
      </c>
      <c r="E72" s="190" t="str">
        <f ca="1">IF(A72="","",IF('$Data1'!AB74&gt;0,"Flow/Zone",IF('$Data1'!AC74&gt;0,"Flow/ExteriorArea","ERROR"))&amp;",")</f>
        <v>Flow/Zone,</v>
      </c>
      <c r="F72" s="190" t="str">
        <f ca="1">IF(A72="","",IF(E72="Flow/Zone",FIXED('$Data1'!AB74*MIN('$Data1'!K74,'$Data1'!P74)/3600*'$Data1'!L74,7),"")&amp;",")</f>
        <v>,</v>
      </c>
      <c r="G72" s="190" t="str">
        <f t="shared" ca="1" si="7"/>
        <v>,</v>
      </c>
      <c r="H72" s="190" t="str">
        <f ca="1">IF(A72="","",IF(E72="Flow/ExteriorArea",'$Data1'!AC74/1000,"")&amp;",")</f>
        <v>,</v>
      </c>
      <c r="I72" s="190" t="str">
        <f t="shared" ca="1" si="8"/>
        <v>,</v>
      </c>
      <c r="J72" s="190" t="str">
        <f t="shared" ca="1" si="9"/>
        <v>1,</v>
      </c>
      <c r="K72" s="190" t="str">
        <f t="shared" ca="1" si="6"/>
        <v>0,</v>
      </c>
      <c r="L72" s="190" t="str">
        <f t="shared" ca="1" si="6"/>
        <v>0,</v>
      </c>
      <c r="M72" s="190" t="str">
        <f t="shared" ref="M72:M135" ca="1" si="11">IF(A72="","","0;")</f>
        <v>0;</v>
      </c>
      <c r="N72" s="190"/>
      <c r="O72" s="190"/>
      <c r="P72" s="190"/>
      <c r="Q72" s="190"/>
    </row>
    <row r="73" spans="1:17" ht="15">
      <c r="A73" s="190" t="str">
        <f ca="1">IF('$Data1'!E75="","","ZoneInfiltration:DesignFlowRate,")</f>
        <v>ZoneInfiltration:DesignFlowRate,</v>
      </c>
      <c r="B73" s="190" t="str">
        <f ca="1">IF(A73="","",'$Data1'!E75&amp;" Infil-Clng,")</f>
        <v>1 Infil-Clng,</v>
      </c>
      <c r="C73" s="190" t="str">
        <f ca="1">IF(A73="","",'CSV-ZnSiz'!B73)</f>
        <v>1,</v>
      </c>
      <c r="D73" s="190" t="str">
        <f t="shared" ca="1" si="10"/>
        <v>ON ALWAYS,</v>
      </c>
      <c r="E73" s="190" t="str">
        <f ca="1">IF(A73="","",IF('$Data1'!AB75&gt;0,"Flow/Zone",IF('$Data1'!AC75&gt;0,"Flow/ExteriorArea","ERROR"))&amp;",")</f>
        <v>Flow/Zone,</v>
      </c>
      <c r="F73" s="190" t="str">
        <f ca="1">IF(A73="","",IF(E73="Flow/Zone",FIXED('$Data1'!AB75*MIN('$Data1'!K75,'$Data1'!P75)/3600*'$Data1'!L75,7),"")&amp;",")</f>
        <v>,</v>
      </c>
      <c r="G73" s="190" t="str">
        <f t="shared" ca="1" si="7"/>
        <v>,</v>
      </c>
      <c r="H73" s="190" t="str">
        <f ca="1">IF(A73="","",IF(E73="Flow/ExteriorArea",'$Data1'!AC75/1000,"")&amp;",")</f>
        <v>,</v>
      </c>
      <c r="I73" s="190" t="str">
        <f t="shared" ca="1" si="8"/>
        <v>,</v>
      </c>
      <c r="J73" s="190" t="str">
        <f t="shared" ca="1" si="9"/>
        <v>1,</v>
      </c>
      <c r="K73" s="190" t="str">
        <f t="shared" ca="1" si="6"/>
        <v>0,</v>
      </c>
      <c r="L73" s="190" t="str">
        <f t="shared" ca="1" si="6"/>
        <v>0,</v>
      </c>
      <c r="M73" s="190" t="str">
        <f t="shared" ca="1" si="11"/>
        <v>0;</v>
      </c>
      <c r="N73" s="190"/>
      <c r="O73" s="190"/>
      <c r="P73" s="190"/>
      <c r="Q73" s="190"/>
    </row>
    <row r="74" spans="1:17" ht="15">
      <c r="A74" s="190" t="str">
        <f ca="1">IF('$Data1'!E76="","","ZoneInfiltration:DesignFlowRate,")</f>
        <v>ZoneInfiltration:DesignFlowRate,</v>
      </c>
      <c r="B74" s="190" t="str">
        <f ca="1">IF(A74="","",'$Data1'!E76&amp;" Infil-Clng,")</f>
        <v>1 Infil-Clng,</v>
      </c>
      <c r="C74" s="190" t="str">
        <f ca="1">IF(A74="","",'CSV-ZnSiz'!B74)</f>
        <v>1,</v>
      </c>
      <c r="D74" s="190" t="str">
        <f t="shared" ca="1" si="10"/>
        <v>ON ALWAYS,</v>
      </c>
      <c r="E74" s="190" t="str">
        <f ca="1">IF(A74="","",IF('$Data1'!AB76&gt;0,"Flow/Zone",IF('$Data1'!AC76&gt;0,"Flow/ExteriorArea","ERROR"))&amp;",")</f>
        <v>Flow/Zone,</v>
      </c>
      <c r="F74" s="190" t="str">
        <f ca="1">IF(A74="","",IF(E74="Flow/Zone",FIXED('$Data1'!AB76*MIN('$Data1'!K76,'$Data1'!P76)/3600*'$Data1'!L76,7),"")&amp;",")</f>
        <v>,</v>
      </c>
      <c r="G74" s="190" t="str">
        <f t="shared" ca="1" si="7"/>
        <v>,</v>
      </c>
      <c r="H74" s="190" t="str">
        <f ca="1">IF(A74="","",IF(E74="Flow/ExteriorArea",'$Data1'!AC76/1000,"")&amp;",")</f>
        <v>,</v>
      </c>
      <c r="I74" s="190" t="str">
        <f t="shared" ca="1" si="8"/>
        <v>,</v>
      </c>
      <c r="J74" s="190" t="str">
        <f t="shared" ca="1" si="9"/>
        <v>1,</v>
      </c>
      <c r="K74" s="190" t="str">
        <f t="shared" ca="1" si="6"/>
        <v>0,</v>
      </c>
      <c r="L74" s="190" t="str">
        <f t="shared" ca="1" si="6"/>
        <v>0,</v>
      </c>
      <c r="M74" s="190" t="str">
        <f t="shared" ca="1" si="11"/>
        <v>0;</v>
      </c>
      <c r="N74" s="190"/>
      <c r="O74" s="190"/>
      <c r="P74" s="190"/>
      <c r="Q74" s="190"/>
    </row>
    <row r="75" spans="1:17" ht="15">
      <c r="A75" s="190" t="str">
        <f ca="1">IF('$Data1'!E77="","","ZoneInfiltration:DesignFlowRate,")</f>
        <v>ZoneInfiltration:DesignFlowRate,</v>
      </c>
      <c r="B75" s="190" t="str">
        <f ca="1">IF(A75="","",'$Data1'!E77&amp;" Infil-Clng,")</f>
        <v>1 Infil-Clng,</v>
      </c>
      <c r="C75" s="190" t="str">
        <f ca="1">IF(A75="","",'CSV-ZnSiz'!B75)</f>
        <v>1,</v>
      </c>
      <c r="D75" s="190" t="str">
        <f t="shared" ca="1" si="10"/>
        <v>ON ALWAYS,</v>
      </c>
      <c r="E75" s="190" t="str">
        <f ca="1">IF(A75="","",IF('$Data1'!AB77&gt;0,"Flow/Zone",IF('$Data1'!AC77&gt;0,"Flow/ExteriorArea","ERROR"))&amp;",")</f>
        <v>Flow/Zone,</v>
      </c>
      <c r="F75" s="190" t="str">
        <f ca="1">IF(A75="","",IF(E75="Flow/Zone",FIXED('$Data1'!AB77*MIN('$Data1'!K77,'$Data1'!P77)/3600*'$Data1'!L77,7),"")&amp;",")</f>
        <v>,</v>
      </c>
      <c r="G75" s="190" t="str">
        <f t="shared" ca="1" si="7"/>
        <v>,</v>
      </c>
      <c r="H75" s="190" t="str">
        <f ca="1">IF(A75="","",IF(E75="Flow/ExteriorArea",'$Data1'!AC77/1000,"")&amp;",")</f>
        <v>,</v>
      </c>
      <c r="I75" s="190" t="str">
        <f t="shared" ca="1" si="8"/>
        <v>,</v>
      </c>
      <c r="J75" s="190" t="str">
        <f t="shared" ca="1" si="9"/>
        <v>1,</v>
      </c>
      <c r="K75" s="190" t="str">
        <f t="shared" ca="1" si="6"/>
        <v>0,</v>
      </c>
      <c r="L75" s="190" t="str">
        <f t="shared" ca="1" si="6"/>
        <v>0,</v>
      </c>
      <c r="M75" s="190" t="str">
        <f t="shared" ca="1" si="11"/>
        <v>0;</v>
      </c>
      <c r="N75" s="190"/>
      <c r="O75" s="190"/>
      <c r="P75" s="190"/>
      <c r="Q75" s="190"/>
    </row>
    <row r="76" spans="1:17" ht="15">
      <c r="A76" s="190" t="str">
        <f ca="1">IF('$Data1'!E78="","","ZoneInfiltration:DesignFlowRate,")</f>
        <v>ZoneInfiltration:DesignFlowRate,</v>
      </c>
      <c r="B76" s="190" t="str">
        <f ca="1">IF(A76="","",'$Data1'!E78&amp;" Infil-Clng,")</f>
        <v>1 Infil-Clng,</v>
      </c>
      <c r="C76" s="190" t="str">
        <f ca="1">IF(A76="","",'CSV-ZnSiz'!B76)</f>
        <v>1,</v>
      </c>
      <c r="D76" s="190" t="str">
        <f t="shared" ca="1" si="10"/>
        <v>ON ALWAYS,</v>
      </c>
      <c r="E76" s="190" t="str">
        <f ca="1">IF(A76="","",IF('$Data1'!AB78&gt;0,"Flow/Zone",IF('$Data1'!AC78&gt;0,"Flow/ExteriorArea","ERROR"))&amp;",")</f>
        <v>Flow/Zone,</v>
      </c>
      <c r="F76" s="190" t="str">
        <f ca="1">IF(A76="","",IF(E76="Flow/Zone",FIXED('$Data1'!AB78*MIN('$Data1'!K78,'$Data1'!P78)/3600*'$Data1'!L78,7),"")&amp;",")</f>
        <v>,</v>
      </c>
      <c r="G76" s="190" t="str">
        <f t="shared" ca="1" si="7"/>
        <v>,</v>
      </c>
      <c r="H76" s="190" t="str">
        <f ca="1">IF(A76="","",IF(E76="Flow/ExteriorArea",'$Data1'!AC78/1000,"")&amp;",")</f>
        <v>,</v>
      </c>
      <c r="I76" s="190" t="str">
        <f t="shared" ca="1" si="8"/>
        <v>,</v>
      </c>
      <c r="J76" s="190" t="str">
        <f t="shared" ca="1" si="9"/>
        <v>1,</v>
      </c>
      <c r="K76" s="190" t="str">
        <f t="shared" ca="1" si="6"/>
        <v>0,</v>
      </c>
      <c r="L76" s="190" t="str">
        <f t="shared" ca="1" si="6"/>
        <v>0,</v>
      </c>
      <c r="M76" s="190" t="str">
        <f t="shared" ca="1" si="11"/>
        <v>0;</v>
      </c>
      <c r="N76" s="190"/>
      <c r="O76" s="190"/>
      <c r="P76" s="190"/>
      <c r="Q76" s="190"/>
    </row>
    <row r="77" spans="1:17" ht="15">
      <c r="A77" s="190" t="str">
        <f ca="1">IF('$Data1'!E79="","","ZoneInfiltration:DesignFlowRate,")</f>
        <v>ZoneInfiltration:DesignFlowRate,</v>
      </c>
      <c r="B77" s="190" t="str">
        <f ca="1">IF(A77="","",'$Data1'!E79&amp;" Infil-Clng,")</f>
        <v>1 Infil-Clng,</v>
      </c>
      <c r="C77" s="190" t="str">
        <f ca="1">IF(A77="","",'CSV-ZnSiz'!B77)</f>
        <v>1,</v>
      </c>
      <c r="D77" s="190" t="str">
        <f t="shared" ca="1" si="10"/>
        <v>ON ALWAYS,</v>
      </c>
      <c r="E77" s="190" t="str">
        <f ca="1">IF(A77="","",IF('$Data1'!AB79&gt;0,"Flow/Zone",IF('$Data1'!AC79&gt;0,"Flow/ExteriorArea","ERROR"))&amp;",")</f>
        <v>Flow/Zone,</v>
      </c>
      <c r="F77" s="190" t="str">
        <f ca="1">IF(A77="","",IF(E77="Flow/Zone",FIXED('$Data1'!AB79*MIN('$Data1'!K79,'$Data1'!P79)/3600*'$Data1'!L79,7),"")&amp;",")</f>
        <v>,</v>
      </c>
      <c r="G77" s="190" t="str">
        <f t="shared" ca="1" si="7"/>
        <v>,</v>
      </c>
      <c r="H77" s="190" t="str">
        <f ca="1">IF(A77="","",IF(E77="Flow/ExteriorArea",'$Data1'!AC79/1000,"")&amp;",")</f>
        <v>,</v>
      </c>
      <c r="I77" s="190" t="str">
        <f t="shared" ca="1" si="8"/>
        <v>,</v>
      </c>
      <c r="J77" s="190" t="str">
        <f t="shared" ca="1" si="9"/>
        <v>1,</v>
      </c>
      <c r="K77" s="190" t="str">
        <f t="shared" ca="1" si="6"/>
        <v>0,</v>
      </c>
      <c r="L77" s="190" t="str">
        <f t="shared" ca="1" si="6"/>
        <v>0,</v>
      </c>
      <c r="M77" s="190" t="str">
        <f t="shared" ca="1" si="11"/>
        <v>0;</v>
      </c>
      <c r="N77" s="190"/>
      <c r="O77" s="190"/>
      <c r="P77" s="190"/>
      <c r="Q77" s="190"/>
    </row>
    <row r="78" spans="1:17" ht="15">
      <c r="A78" s="190" t="str">
        <f ca="1">IF('$Data1'!E80="","","ZoneInfiltration:DesignFlowRate,")</f>
        <v>ZoneInfiltration:DesignFlowRate,</v>
      </c>
      <c r="B78" s="190" t="str">
        <f ca="1">IF(A78="","",'$Data1'!E80&amp;" Infil-Clng,")</f>
        <v>1 Infil-Clng,</v>
      </c>
      <c r="C78" s="190" t="str">
        <f ca="1">IF(A78="","",'CSV-ZnSiz'!B78)</f>
        <v>1,</v>
      </c>
      <c r="D78" s="190" t="str">
        <f t="shared" ca="1" si="10"/>
        <v>ON ALWAYS,</v>
      </c>
      <c r="E78" s="190" t="str">
        <f ca="1">IF(A78="","",IF('$Data1'!AB80&gt;0,"Flow/Zone",IF('$Data1'!AC80&gt;0,"Flow/ExteriorArea","ERROR"))&amp;",")</f>
        <v>Flow/Zone,</v>
      </c>
      <c r="F78" s="190" t="str">
        <f ca="1">IF(A78="","",IF(E78="Flow/Zone",FIXED('$Data1'!AB80*MIN('$Data1'!K80,'$Data1'!P80)/3600*'$Data1'!L80,7),"")&amp;",")</f>
        <v>,</v>
      </c>
      <c r="G78" s="190" t="str">
        <f t="shared" ca="1" si="7"/>
        <v>,</v>
      </c>
      <c r="H78" s="190" t="str">
        <f ca="1">IF(A78="","",IF(E78="Flow/ExteriorArea",'$Data1'!AC80/1000,"")&amp;",")</f>
        <v>,</v>
      </c>
      <c r="I78" s="190" t="str">
        <f t="shared" ca="1" si="8"/>
        <v>,</v>
      </c>
      <c r="J78" s="190" t="str">
        <f t="shared" ca="1" si="9"/>
        <v>1,</v>
      </c>
      <c r="K78" s="190" t="str">
        <f t="shared" ca="1" si="6"/>
        <v>0,</v>
      </c>
      <c r="L78" s="190" t="str">
        <f t="shared" ca="1" si="6"/>
        <v>0,</v>
      </c>
      <c r="M78" s="190" t="str">
        <f t="shared" ca="1" si="11"/>
        <v>0;</v>
      </c>
      <c r="N78" s="190"/>
      <c r="O78" s="190"/>
      <c r="P78" s="190"/>
      <c r="Q78" s="190"/>
    </row>
    <row r="79" spans="1:17" ht="15">
      <c r="A79" s="190" t="str">
        <f ca="1">IF('$Data1'!E81="","","ZoneInfiltration:DesignFlowRate,")</f>
        <v>ZoneInfiltration:DesignFlowRate,</v>
      </c>
      <c r="B79" s="190" t="str">
        <f ca="1">IF(A79="","",'$Data1'!E81&amp;" Infil-Clng,")</f>
        <v>1 Infil-Clng,</v>
      </c>
      <c r="C79" s="190" t="str">
        <f ca="1">IF(A79="","",'CSV-ZnSiz'!B79)</f>
        <v>1,</v>
      </c>
      <c r="D79" s="190" t="str">
        <f t="shared" ca="1" si="10"/>
        <v>ON ALWAYS,</v>
      </c>
      <c r="E79" s="190" t="str">
        <f ca="1">IF(A79="","",IF('$Data1'!AB81&gt;0,"Flow/Zone",IF('$Data1'!AC81&gt;0,"Flow/ExteriorArea","ERROR"))&amp;",")</f>
        <v>Flow/Zone,</v>
      </c>
      <c r="F79" s="190" t="str">
        <f ca="1">IF(A79="","",IF(E79="Flow/Zone",FIXED('$Data1'!AB81*MIN('$Data1'!K81,'$Data1'!P81)/3600*'$Data1'!L81,7),"")&amp;",")</f>
        <v>,</v>
      </c>
      <c r="G79" s="190" t="str">
        <f t="shared" ca="1" si="7"/>
        <v>,</v>
      </c>
      <c r="H79" s="190" t="str">
        <f ca="1">IF(A79="","",IF(E79="Flow/ExteriorArea",'$Data1'!AC81/1000,"")&amp;",")</f>
        <v>,</v>
      </c>
      <c r="I79" s="190" t="str">
        <f t="shared" ca="1" si="8"/>
        <v>,</v>
      </c>
      <c r="J79" s="190" t="str">
        <f t="shared" ca="1" si="9"/>
        <v>1,</v>
      </c>
      <c r="K79" s="190" t="str">
        <f t="shared" ca="1" si="6"/>
        <v>0,</v>
      </c>
      <c r="L79" s="190" t="str">
        <f t="shared" ca="1" si="6"/>
        <v>0,</v>
      </c>
      <c r="M79" s="190" t="str">
        <f t="shared" ca="1" si="11"/>
        <v>0;</v>
      </c>
      <c r="N79" s="190"/>
      <c r="O79" s="190"/>
      <c r="P79" s="190"/>
      <c r="Q79" s="190"/>
    </row>
    <row r="80" spans="1:17" ht="15">
      <c r="A80" s="190" t="str">
        <f ca="1">IF('$Data1'!E82="","","ZoneInfiltration:DesignFlowRate,")</f>
        <v>ZoneInfiltration:DesignFlowRate,</v>
      </c>
      <c r="B80" s="190" t="str">
        <f ca="1">IF(A80="","",'$Data1'!E82&amp;" Infil-Clng,")</f>
        <v>1 Infil-Clng,</v>
      </c>
      <c r="C80" s="190" t="str">
        <f ca="1">IF(A80="","",'CSV-ZnSiz'!B80)</f>
        <v>1,</v>
      </c>
      <c r="D80" s="190" t="str">
        <f t="shared" ca="1" si="10"/>
        <v>ON ALWAYS,</v>
      </c>
      <c r="E80" s="190" t="str">
        <f ca="1">IF(A80="","",IF('$Data1'!AB82&gt;0,"Flow/Zone",IF('$Data1'!AC82&gt;0,"Flow/ExteriorArea","ERROR"))&amp;",")</f>
        <v>Flow/Zone,</v>
      </c>
      <c r="F80" s="190" t="str">
        <f ca="1">IF(A80="","",IF(E80="Flow/Zone",FIXED('$Data1'!AB82*MIN('$Data1'!K82,'$Data1'!P82)/3600*'$Data1'!L82,7),"")&amp;",")</f>
        <v>,</v>
      </c>
      <c r="G80" s="190" t="str">
        <f t="shared" ca="1" si="7"/>
        <v>,</v>
      </c>
      <c r="H80" s="190" t="str">
        <f ca="1">IF(A80="","",IF(E80="Flow/ExteriorArea",'$Data1'!AC82/1000,"")&amp;",")</f>
        <v>,</v>
      </c>
      <c r="I80" s="190" t="str">
        <f t="shared" ca="1" si="8"/>
        <v>,</v>
      </c>
      <c r="J80" s="190" t="str">
        <f t="shared" ca="1" si="9"/>
        <v>1,</v>
      </c>
      <c r="K80" s="190" t="str">
        <f t="shared" ca="1" si="6"/>
        <v>0,</v>
      </c>
      <c r="L80" s="190" t="str">
        <f t="shared" ca="1" si="6"/>
        <v>0,</v>
      </c>
      <c r="M80" s="190" t="str">
        <f t="shared" ca="1" si="11"/>
        <v>0;</v>
      </c>
      <c r="N80" s="190"/>
      <c r="O80" s="190"/>
      <c r="P80" s="190"/>
      <c r="Q80" s="190"/>
    </row>
    <row r="81" spans="1:17" ht="15">
      <c r="A81" s="190" t="str">
        <f ca="1">IF('$Data1'!E83="","","ZoneInfiltration:DesignFlowRate,")</f>
        <v>ZoneInfiltration:DesignFlowRate,</v>
      </c>
      <c r="B81" s="190" t="str">
        <f ca="1">IF(A81="","",'$Data1'!E83&amp;" Infil-Clng,")</f>
        <v>1 Infil-Clng,</v>
      </c>
      <c r="C81" s="190" t="str">
        <f ca="1">IF(A81="","",'CSV-ZnSiz'!B81)</f>
        <v>1,</v>
      </c>
      <c r="D81" s="190" t="str">
        <f t="shared" ca="1" si="10"/>
        <v>ON ALWAYS,</v>
      </c>
      <c r="E81" s="190" t="str">
        <f ca="1">IF(A81="","",IF('$Data1'!AB83&gt;0,"Flow/Zone",IF('$Data1'!AC83&gt;0,"Flow/ExteriorArea","ERROR"))&amp;",")</f>
        <v>Flow/Zone,</v>
      </c>
      <c r="F81" s="190" t="str">
        <f ca="1">IF(A81="","",IF(E81="Flow/Zone",FIXED('$Data1'!AB83*MIN('$Data1'!K83,'$Data1'!P83)/3600*'$Data1'!L83,7),"")&amp;",")</f>
        <v>,</v>
      </c>
      <c r="G81" s="190" t="str">
        <f t="shared" ca="1" si="7"/>
        <v>,</v>
      </c>
      <c r="H81" s="190" t="str">
        <f ca="1">IF(A81="","",IF(E81="Flow/ExteriorArea",'$Data1'!AC83/1000,"")&amp;",")</f>
        <v>,</v>
      </c>
      <c r="I81" s="190" t="str">
        <f t="shared" ca="1" si="8"/>
        <v>,</v>
      </c>
      <c r="J81" s="190" t="str">
        <f t="shared" ca="1" si="9"/>
        <v>1,</v>
      </c>
      <c r="K81" s="190" t="str">
        <f t="shared" ca="1" si="6"/>
        <v>0,</v>
      </c>
      <c r="L81" s="190" t="str">
        <f t="shared" ca="1" si="6"/>
        <v>0,</v>
      </c>
      <c r="M81" s="190" t="str">
        <f t="shared" ca="1" si="11"/>
        <v>0;</v>
      </c>
      <c r="N81" s="190"/>
      <c r="O81" s="190"/>
      <c r="P81" s="190"/>
      <c r="Q81" s="190"/>
    </row>
    <row r="82" spans="1:17" ht="15">
      <c r="A82" s="190" t="str">
        <f ca="1">IF('$Data1'!E84="","","ZoneInfiltration:DesignFlowRate,")</f>
        <v>ZoneInfiltration:DesignFlowRate,</v>
      </c>
      <c r="B82" s="190" t="str">
        <f ca="1">IF(A82="","",'$Data1'!E84&amp;" Infil-Clng,")</f>
        <v>1 Infil-Clng,</v>
      </c>
      <c r="C82" s="190" t="str">
        <f ca="1">IF(A82="","",'CSV-ZnSiz'!B82)</f>
        <v>1,</v>
      </c>
      <c r="D82" s="190" t="str">
        <f t="shared" ca="1" si="10"/>
        <v>ON ALWAYS,</v>
      </c>
      <c r="E82" s="190" t="str">
        <f ca="1">IF(A82="","",IF('$Data1'!AB84&gt;0,"Flow/Zone",IF('$Data1'!AC84&gt;0,"Flow/ExteriorArea","ERROR"))&amp;",")</f>
        <v>Flow/Zone,</v>
      </c>
      <c r="F82" s="190" t="str">
        <f ca="1">IF(A82="","",IF(E82="Flow/Zone",FIXED('$Data1'!AB84*MIN('$Data1'!K84,'$Data1'!P84)/3600*'$Data1'!L84,7),"")&amp;",")</f>
        <v>,</v>
      </c>
      <c r="G82" s="190" t="str">
        <f t="shared" ca="1" si="7"/>
        <v>,</v>
      </c>
      <c r="H82" s="190" t="str">
        <f ca="1">IF(A82="","",IF(E82="Flow/ExteriorArea",'$Data1'!AC84/1000,"")&amp;",")</f>
        <v>,</v>
      </c>
      <c r="I82" s="190" t="str">
        <f t="shared" ca="1" si="8"/>
        <v>,</v>
      </c>
      <c r="J82" s="190" t="str">
        <f t="shared" ca="1" si="9"/>
        <v>1,</v>
      </c>
      <c r="K82" s="190" t="str">
        <f t="shared" ca="1" si="6"/>
        <v>0,</v>
      </c>
      <c r="L82" s="190" t="str">
        <f t="shared" ca="1" si="6"/>
        <v>0,</v>
      </c>
      <c r="M82" s="190" t="str">
        <f t="shared" ca="1" si="11"/>
        <v>0;</v>
      </c>
      <c r="N82" s="190"/>
      <c r="O82" s="190"/>
      <c r="P82" s="190"/>
      <c r="Q82" s="190"/>
    </row>
    <row r="83" spans="1:17" ht="15">
      <c r="A83" s="190" t="str">
        <f ca="1">IF('$Data1'!E85="","","ZoneInfiltration:DesignFlowRate,")</f>
        <v>ZoneInfiltration:DesignFlowRate,</v>
      </c>
      <c r="B83" s="190" t="str">
        <f ca="1">IF(A83="","",'$Data1'!E85&amp;" Infil-Clng,")</f>
        <v>1 Infil-Clng,</v>
      </c>
      <c r="C83" s="190" t="str">
        <f ca="1">IF(A83="","",'CSV-ZnSiz'!B83)</f>
        <v>1,</v>
      </c>
      <c r="D83" s="190" t="str">
        <f t="shared" ca="1" si="10"/>
        <v>ON ALWAYS,</v>
      </c>
      <c r="E83" s="190" t="str">
        <f ca="1">IF(A83="","",IF('$Data1'!AB85&gt;0,"Flow/Zone",IF('$Data1'!AC85&gt;0,"Flow/ExteriorArea","ERROR"))&amp;",")</f>
        <v>Flow/Zone,</v>
      </c>
      <c r="F83" s="190" t="str">
        <f ca="1">IF(A83="","",IF(E83="Flow/Zone",FIXED('$Data1'!AB85*MIN('$Data1'!K85,'$Data1'!P85)/3600*'$Data1'!L85,7),"")&amp;",")</f>
        <v>,</v>
      </c>
      <c r="G83" s="190" t="str">
        <f t="shared" ca="1" si="7"/>
        <v>,</v>
      </c>
      <c r="H83" s="190" t="str">
        <f ca="1">IF(A83="","",IF(E83="Flow/ExteriorArea",'$Data1'!AC85/1000,"")&amp;",")</f>
        <v>,</v>
      </c>
      <c r="I83" s="190" t="str">
        <f t="shared" ca="1" si="8"/>
        <v>,</v>
      </c>
      <c r="J83" s="190" t="str">
        <f t="shared" ca="1" si="9"/>
        <v>1,</v>
      </c>
      <c r="K83" s="190" t="str">
        <f t="shared" ca="1" si="6"/>
        <v>0,</v>
      </c>
      <c r="L83" s="190" t="str">
        <f t="shared" ca="1" si="6"/>
        <v>0,</v>
      </c>
      <c r="M83" s="190" t="str">
        <f t="shared" ca="1" si="11"/>
        <v>0;</v>
      </c>
      <c r="N83" s="190"/>
      <c r="O83" s="190"/>
      <c r="P83" s="190"/>
      <c r="Q83" s="190"/>
    </row>
    <row r="84" spans="1:17" ht="15">
      <c r="A84" s="190" t="str">
        <f ca="1">IF('$Data1'!E86="","","ZoneInfiltration:DesignFlowRate,")</f>
        <v>ZoneInfiltration:DesignFlowRate,</v>
      </c>
      <c r="B84" s="190" t="str">
        <f ca="1">IF(A84="","",'$Data1'!E86&amp;" Infil-Clng,")</f>
        <v>1 Infil-Clng,</v>
      </c>
      <c r="C84" s="190" t="str">
        <f ca="1">IF(A84="","",'CSV-ZnSiz'!B84)</f>
        <v>1,</v>
      </c>
      <c r="D84" s="190" t="str">
        <f t="shared" ca="1" si="10"/>
        <v>ON ALWAYS,</v>
      </c>
      <c r="E84" s="190" t="str">
        <f ca="1">IF(A84="","",IF('$Data1'!AB86&gt;0,"Flow/Zone",IF('$Data1'!AC86&gt;0,"Flow/ExteriorArea","ERROR"))&amp;",")</f>
        <v>Flow/Zone,</v>
      </c>
      <c r="F84" s="190" t="str">
        <f ca="1">IF(A84="","",IF(E84="Flow/Zone",FIXED('$Data1'!AB86*MIN('$Data1'!K86,'$Data1'!P86)/3600*'$Data1'!L86,7),"")&amp;",")</f>
        <v>,</v>
      </c>
      <c r="G84" s="190" t="str">
        <f t="shared" ca="1" si="7"/>
        <v>,</v>
      </c>
      <c r="H84" s="190" t="str">
        <f ca="1">IF(A84="","",IF(E84="Flow/ExteriorArea",'$Data1'!AC86/1000,"")&amp;",")</f>
        <v>,</v>
      </c>
      <c r="I84" s="190" t="str">
        <f t="shared" ca="1" si="8"/>
        <v>,</v>
      </c>
      <c r="J84" s="190" t="str">
        <f t="shared" ca="1" si="9"/>
        <v>1,</v>
      </c>
      <c r="K84" s="190" t="str">
        <f t="shared" ca="1" si="6"/>
        <v>0,</v>
      </c>
      <c r="L84" s="190" t="str">
        <f t="shared" ca="1" si="6"/>
        <v>0,</v>
      </c>
      <c r="M84" s="190" t="str">
        <f t="shared" ca="1" si="11"/>
        <v>0;</v>
      </c>
      <c r="N84" s="190"/>
      <c r="O84" s="190"/>
      <c r="P84" s="190"/>
      <c r="Q84" s="190"/>
    </row>
    <row r="85" spans="1:17" ht="15">
      <c r="A85" s="190" t="str">
        <f ca="1">IF('$Data1'!E87="","","ZoneInfiltration:DesignFlowRate,")</f>
        <v>ZoneInfiltration:DesignFlowRate,</v>
      </c>
      <c r="B85" s="190" t="str">
        <f ca="1">IF(A85="","",'$Data1'!E87&amp;" Infil-Clng,")</f>
        <v>1 Infil-Clng,</v>
      </c>
      <c r="C85" s="190" t="str">
        <f ca="1">IF(A85="","",'CSV-ZnSiz'!B85)</f>
        <v>1,</v>
      </c>
      <c r="D85" s="190" t="str">
        <f t="shared" ca="1" si="10"/>
        <v>ON ALWAYS,</v>
      </c>
      <c r="E85" s="190" t="str">
        <f ca="1">IF(A85="","",IF('$Data1'!AB87&gt;0,"Flow/Zone",IF('$Data1'!AC87&gt;0,"Flow/ExteriorArea","ERROR"))&amp;",")</f>
        <v>Flow/Zone,</v>
      </c>
      <c r="F85" s="190" t="str">
        <f ca="1">IF(A85="","",IF(E85="Flow/Zone",FIXED('$Data1'!AB87*MIN('$Data1'!K87,'$Data1'!P87)/3600*'$Data1'!L87,7),"")&amp;",")</f>
        <v>,</v>
      </c>
      <c r="G85" s="190" t="str">
        <f t="shared" ca="1" si="7"/>
        <v>,</v>
      </c>
      <c r="H85" s="190" t="str">
        <f ca="1">IF(A85="","",IF(E85="Flow/ExteriorArea",'$Data1'!AC87/1000,"")&amp;",")</f>
        <v>,</v>
      </c>
      <c r="I85" s="190" t="str">
        <f t="shared" ca="1" si="8"/>
        <v>,</v>
      </c>
      <c r="J85" s="190" t="str">
        <f t="shared" ca="1" si="9"/>
        <v>1,</v>
      </c>
      <c r="K85" s="190" t="str">
        <f t="shared" ca="1" si="6"/>
        <v>0,</v>
      </c>
      <c r="L85" s="190" t="str">
        <f t="shared" ca="1" si="6"/>
        <v>0,</v>
      </c>
      <c r="M85" s="190" t="str">
        <f t="shared" ca="1" si="11"/>
        <v>0;</v>
      </c>
      <c r="N85" s="190"/>
      <c r="O85" s="190"/>
      <c r="P85" s="190"/>
      <c r="Q85" s="190"/>
    </row>
    <row r="86" spans="1:17" ht="15">
      <c r="A86" s="190" t="str">
        <f ca="1">IF('$Data1'!E88="","","ZoneInfiltration:DesignFlowRate,")</f>
        <v>ZoneInfiltration:DesignFlowRate,</v>
      </c>
      <c r="B86" s="190" t="str">
        <f ca="1">IF(A86="","",'$Data1'!E88&amp;" Infil-Clng,")</f>
        <v>1 Infil-Clng,</v>
      </c>
      <c r="C86" s="190" t="str">
        <f ca="1">IF(A86="","",'CSV-ZnSiz'!B86)</f>
        <v>1,</v>
      </c>
      <c r="D86" s="190" t="str">
        <f t="shared" ca="1" si="10"/>
        <v>ON ALWAYS,</v>
      </c>
      <c r="E86" s="190" t="str">
        <f ca="1">IF(A86="","",IF('$Data1'!AB88&gt;0,"Flow/Zone",IF('$Data1'!AC88&gt;0,"Flow/ExteriorArea","ERROR"))&amp;",")</f>
        <v>Flow/Zone,</v>
      </c>
      <c r="F86" s="190" t="str">
        <f ca="1">IF(A86="","",IF(E86="Flow/Zone",FIXED('$Data1'!AB88*MIN('$Data1'!K88,'$Data1'!P88)/3600*'$Data1'!L88,7),"")&amp;",")</f>
        <v>,</v>
      </c>
      <c r="G86" s="190" t="str">
        <f t="shared" ca="1" si="7"/>
        <v>,</v>
      </c>
      <c r="H86" s="190" t="str">
        <f ca="1">IF(A86="","",IF(E86="Flow/ExteriorArea",'$Data1'!AC88/1000,"")&amp;",")</f>
        <v>,</v>
      </c>
      <c r="I86" s="190" t="str">
        <f t="shared" ca="1" si="8"/>
        <v>,</v>
      </c>
      <c r="J86" s="190" t="str">
        <f t="shared" ca="1" si="9"/>
        <v>1,</v>
      </c>
      <c r="K86" s="190" t="str">
        <f t="shared" ca="1" si="6"/>
        <v>0,</v>
      </c>
      <c r="L86" s="190" t="str">
        <f t="shared" ca="1" si="6"/>
        <v>0,</v>
      </c>
      <c r="M86" s="190" t="str">
        <f t="shared" ca="1" si="11"/>
        <v>0;</v>
      </c>
      <c r="N86" s="190"/>
      <c r="O86" s="190"/>
      <c r="P86" s="190"/>
      <c r="Q86" s="190"/>
    </row>
    <row r="87" spans="1:17" ht="15">
      <c r="A87" s="190" t="str">
        <f ca="1">IF('$Data1'!E89="","","ZoneInfiltration:DesignFlowRate,")</f>
        <v>ZoneInfiltration:DesignFlowRate,</v>
      </c>
      <c r="B87" s="190" t="str">
        <f ca="1">IF(A87="","",'$Data1'!E89&amp;" Infil-Clng,")</f>
        <v>1 Infil-Clng,</v>
      </c>
      <c r="C87" s="190" t="str">
        <f ca="1">IF(A87="","",'CSV-ZnSiz'!B87)</f>
        <v>1,</v>
      </c>
      <c r="D87" s="190" t="str">
        <f t="shared" ca="1" si="10"/>
        <v>ON ALWAYS,</v>
      </c>
      <c r="E87" s="190" t="str">
        <f ca="1">IF(A87="","",IF('$Data1'!AB89&gt;0,"Flow/Zone",IF('$Data1'!AC89&gt;0,"Flow/ExteriorArea","ERROR"))&amp;",")</f>
        <v>Flow/Zone,</v>
      </c>
      <c r="F87" s="190" t="str">
        <f ca="1">IF(A87="","",IF(E87="Flow/Zone",FIXED('$Data1'!AB89*MIN('$Data1'!K89,'$Data1'!P89)/3600*'$Data1'!L89,7),"")&amp;",")</f>
        <v>,</v>
      </c>
      <c r="G87" s="190" t="str">
        <f t="shared" ca="1" si="7"/>
        <v>,</v>
      </c>
      <c r="H87" s="190" t="str">
        <f ca="1">IF(A87="","",IF(E87="Flow/ExteriorArea",'$Data1'!AC89/1000,"")&amp;",")</f>
        <v>,</v>
      </c>
      <c r="I87" s="190" t="str">
        <f t="shared" ca="1" si="8"/>
        <v>,</v>
      </c>
      <c r="J87" s="190" t="str">
        <f t="shared" ca="1" si="9"/>
        <v>1,</v>
      </c>
      <c r="K87" s="190" t="str">
        <f t="shared" ca="1" si="6"/>
        <v>0,</v>
      </c>
      <c r="L87" s="190" t="str">
        <f t="shared" ca="1" si="6"/>
        <v>0,</v>
      </c>
      <c r="M87" s="190" t="str">
        <f t="shared" ca="1" si="11"/>
        <v>0;</v>
      </c>
      <c r="N87" s="190"/>
      <c r="O87" s="190"/>
      <c r="P87" s="190"/>
      <c r="Q87" s="190"/>
    </row>
    <row r="88" spans="1:17" ht="15">
      <c r="A88" s="190" t="str">
        <f ca="1">IF('$Data1'!E90="","","ZoneInfiltration:DesignFlowRate,")</f>
        <v>ZoneInfiltration:DesignFlowRate,</v>
      </c>
      <c r="B88" s="190" t="str">
        <f ca="1">IF(A88="","",'$Data1'!E90&amp;" Infil-Clng,")</f>
        <v>1 Infil-Clng,</v>
      </c>
      <c r="C88" s="190" t="str">
        <f ca="1">IF(A88="","",'CSV-ZnSiz'!B88)</f>
        <v>1,</v>
      </c>
      <c r="D88" s="190" t="str">
        <f t="shared" ca="1" si="10"/>
        <v>ON ALWAYS,</v>
      </c>
      <c r="E88" s="190" t="str">
        <f ca="1">IF(A88="","",IF('$Data1'!AB90&gt;0,"Flow/Zone",IF('$Data1'!AC90&gt;0,"Flow/ExteriorArea","ERROR"))&amp;",")</f>
        <v>Flow/Zone,</v>
      </c>
      <c r="F88" s="190" t="str">
        <f ca="1">IF(A88="","",IF(E88="Flow/Zone",FIXED('$Data1'!AB90*MIN('$Data1'!K90,'$Data1'!P90)/3600*'$Data1'!L90,7),"")&amp;",")</f>
        <v>,</v>
      </c>
      <c r="G88" s="190" t="str">
        <f t="shared" ca="1" si="7"/>
        <v>,</v>
      </c>
      <c r="H88" s="190" t="str">
        <f ca="1">IF(A88="","",IF(E88="Flow/ExteriorArea",'$Data1'!AC90/1000,"")&amp;",")</f>
        <v>,</v>
      </c>
      <c r="I88" s="190" t="str">
        <f t="shared" ca="1" si="8"/>
        <v>,</v>
      </c>
      <c r="J88" s="190" t="str">
        <f t="shared" ca="1" si="9"/>
        <v>1,</v>
      </c>
      <c r="K88" s="190" t="str">
        <f t="shared" ca="1" si="6"/>
        <v>0,</v>
      </c>
      <c r="L88" s="190" t="str">
        <f t="shared" ca="1" si="6"/>
        <v>0,</v>
      </c>
      <c r="M88" s="190" t="str">
        <f t="shared" ca="1" si="11"/>
        <v>0;</v>
      </c>
      <c r="N88" s="190"/>
      <c r="O88" s="190"/>
      <c r="P88" s="190"/>
      <c r="Q88" s="190"/>
    </row>
    <row r="89" spans="1:17" ht="15">
      <c r="A89" s="190" t="str">
        <f ca="1">IF('$Data1'!E91="","","ZoneInfiltration:DesignFlowRate,")</f>
        <v>ZoneInfiltration:DesignFlowRate,</v>
      </c>
      <c r="B89" s="190" t="str">
        <f ca="1">IF(A89="","",'$Data1'!E91&amp;" Infil-Clng,")</f>
        <v>1 Infil-Clng,</v>
      </c>
      <c r="C89" s="190" t="str">
        <f ca="1">IF(A89="","",'CSV-ZnSiz'!B89)</f>
        <v>1,</v>
      </c>
      <c r="D89" s="190" t="str">
        <f t="shared" ca="1" si="10"/>
        <v>ON ALWAYS,</v>
      </c>
      <c r="E89" s="190" t="str">
        <f ca="1">IF(A89="","",IF('$Data1'!AB91&gt;0,"Flow/Zone",IF('$Data1'!AC91&gt;0,"Flow/ExteriorArea","ERROR"))&amp;",")</f>
        <v>Flow/Zone,</v>
      </c>
      <c r="F89" s="190" t="str">
        <f ca="1">IF(A89="","",IF(E89="Flow/Zone",FIXED('$Data1'!AB91*MIN('$Data1'!K91,'$Data1'!P91)/3600*'$Data1'!L91,7),"")&amp;",")</f>
        <v>,</v>
      </c>
      <c r="G89" s="190" t="str">
        <f t="shared" ca="1" si="7"/>
        <v>,</v>
      </c>
      <c r="H89" s="190" t="str">
        <f ca="1">IF(A89="","",IF(E89="Flow/ExteriorArea",'$Data1'!AC91/1000,"")&amp;",")</f>
        <v>,</v>
      </c>
      <c r="I89" s="190" t="str">
        <f t="shared" ca="1" si="8"/>
        <v>,</v>
      </c>
      <c r="J89" s="190" t="str">
        <f t="shared" ca="1" si="9"/>
        <v>1,</v>
      </c>
      <c r="K89" s="190" t="str">
        <f t="shared" ca="1" si="6"/>
        <v>0,</v>
      </c>
      <c r="L89" s="190" t="str">
        <f t="shared" ca="1" si="6"/>
        <v>0,</v>
      </c>
      <c r="M89" s="190" t="str">
        <f t="shared" ca="1" si="11"/>
        <v>0;</v>
      </c>
      <c r="N89" s="190"/>
      <c r="O89" s="190"/>
      <c r="P89" s="190"/>
      <c r="Q89" s="190"/>
    </row>
    <row r="90" spans="1:17" ht="15">
      <c r="A90" s="190" t="str">
        <f ca="1">IF('$Data1'!E92="","","ZoneInfiltration:DesignFlowRate,")</f>
        <v>ZoneInfiltration:DesignFlowRate,</v>
      </c>
      <c r="B90" s="190" t="str">
        <f ca="1">IF(A90="","",'$Data1'!E92&amp;" Infil-Clng,")</f>
        <v>1 Infil-Clng,</v>
      </c>
      <c r="C90" s="190" t="str">
        <f ca="1">IF(A90="","",'CSV-ZnSiz'!B90)</f>
        <v>1,</v>
      </c>
      <c r="D90" s="190" t="str">
        <f t="shared" ca="1" si="10"/>
        <v>ON ALWAYS,</v>
      </c>
      <c r="E90" s="190" t="str">
        <f ca="1">IF(A90="","",IF('$Data1'!AB92&gt;0,"Flow/Zone",IF('$Data1'!AC92&gt;0,"Flow/ExteriorArea","ERROR"))&amp;",")</f>
        <v>Flow/Zone,</v>
      </c>
      <c r="F90" s="190" t="str">
        <f ca="1">IF(A90="","",IF(E90="Flow/Zone",FIXED('$Data1'!AB92*MIN('$Data1'!K92,'$Data1'!P92)/3600*'$Data1'!L92,7),"")&amp;",")</f>
        <v>,</v>
      </c>
      <c r="G90" s="190" t="str">
        <f t="shared" ca="1" si="7"/>
        <v>,</v>
      </c>
      <c r="H90" s="190" t="str">
        <f ca="1">IF(A90="","",IF(E90="Flow/ExteriorArea",'$Data1'!AC92/1000,"")&amp;",")</f>
        <v>,</v>
      </c>
      <c r="I90" s="190" t="str">
        <f t="shared" ca="1" si="8"/>
        <v>,</v>
      </c>
      <c r="J90" s="190" t="str">
        <f t="shared" ca="1" si="9"/>
        <v>1,</v>
      </c>
      <c r="K90" s="190" t="str">
        <f t="shared" ca="1" si="6"/>
        <v>0,</v>
      </c>
      <c r="L90" s="190" t="str">
        <f t="shared" ca="1" si="6"/>
        <v>0,</v>
      </c>
      <c r="M90" s="190" t="str">
        <f t="shared" ca="1" si="11"/>
        <v>0;</v>
      </c>
      <c r="N90" s="190"/>
      <c r="O90" s="190"/>
      <c r="P90" s="190"/>
      <c r="Q90" s="190"/>
    </row>
    <row r="91" spans="1:17" ht="15">
      <c r="A91" s="190" t="str">
        <f ca="1">IF('$Data1'!E93="","","ZoneInfiltration:DesignFlowRate,")</f>
        <v>ZoneInfiltration:DesignFlowRate,</v>
      </c>
      <c r="B91" s="190" t="str">
        <f ca="1">IF(A91="","",'$Data1'!E93&amp;" Infil-Clng,")</f>
        <v>1 Infil-Clng,</v>
      </c>
      <c r="C91" s="190" t="str">
        <f ca="1">IF(A91="","",'CSV-ZnSiz'!B91)</f>
        <v>1,</v>
      </c>
      <c r="D91" s="190" t="str">
        <f t="shared" ca="1" si="10"/>
        <v>ON ALWAYS,</v>
      </c>
      <c r="E91" s="190" t="str">
        <f ca="1">IF(A91="","",IF('$Data1'!AB93&gt;0,"Flow/Zone",IF('$Data1'!AC93&gt;0,"Flow/ExteriorArea","ERROR"))&amp;",")</f>
        <v>Flow/Zone,</v>
      </c>
      <c r="F91" s="190" t="str">
        <f ca="1">IF(A91="","",IF(E91="Flow/Zone",FIXED('$Data1'!AB93*MIN('$Data1'!K93,'$Data1'!P93)/3600*'$Data1'!L93,7),"")&amp;",")</f>
        <v>,</v>
      </c>
      <c r="G91" s="190" t="str">
        <f t="shared" ca="1" si="7"/>
        <v>,</v>
      </c>
      <c r="H91" s="190" t="str">
        <f ca="1">IF(A91="","",IF(E91="Flow/ExteriorArea",'$Data1'!AC93/1000,"")&amp;",")</f>
        <v>,</v>
      </c>
      <c r="I91" s="190" t="str">
        <f t="shared" ca="1" si="8"/>
        <v>,</v>
      </c>
      <c r="J91" s="190" t="str">
        <f t="shared" ca="1" si="9"/>
        <v>1,</v>
      </c>
      <c r="K91" s="190" t="str">
        <f t="shared" ref="K91:L154" ca="1" si="12">IF($A91="","","0,")</f>
        <v>0,</v>
      </c>
      <c r="L91" s="190" t="str">
        <f t="shared" ca="1" si="12"/>
        <v>0,</v>
      </c>
      <c r="M91" s="190" t="str">
        <f t="shared" ca="1" si="11"/>
        <v>0;</v>
      </c>
      <c r="N91" s="190"/>
      <c r="O91" s="190"/>
      <c r="P91" s="190"/>
      <c r="Q91" s="190"/>
    </row>
    <row r="92" spans="1:17" ht="15">
      <c r="A92" s="190" t="str">
        <f ca="1">IF('$Data1'!E94="","","ZoneInfiltration:DesignFlowRate,")</f>
        <v>ZoneInfiltration:DesignFlowRate,</v>
      </c>
      <c r="B92" s="190" t="str">
        <f ca="1">IF(A92="","",'$Data1'!E94&amp;" Infil-Clng,")</f>
        <v>1 Infil-Clng,</v>
      </c>
      <c r="C92" s="190" t="str">
        <f ca="1">IF(A92="","",'CSV-ZnSiz'!B92)</f>
        <v>1,</v>
      </c>
      <c r="D92" s="190" t="str">
        <f t="shared" ca="1" si="10"/>
        <v>ON ALWAYS,</v>
      </c>
      <c r="E92" s="190" t="str">
        <f ca="1">IF(A92="","",IF('$Data1'!AB94&gt;0,"Flow/Zone",IF('$Data1'!AC94&gt;0,"Flow/ExteriorArea","ERROR"))&amp;",")</f>
        <v>Flow/Zone,</v>
      </c>
      <c r="F92" s="190" t="str">
        <f ca="1">IF(A92="","",IF(E92="Flow/Zone",FIXED('$Data1'!AB94*MIN('$Data1'!K94,'$Data1'!P94)/3600*'$Data1'!L94,7),"")&amp;",")</f>
        <v>,</v>
      </c>
      <c r="G92" s="190" t="str">
        <f t="shared" ca="1" si="7"/>
        <v>,</v>
      </c>
      <c r="H92" s="190" t="str">
        <f ca="1">IF(A92="","",IF(E92="Flow/ExteriorArea",'$Data1'!AC94/1000,"")&amp;",")</f>
        <v>,</v>
      </c>
      <c r="I92" s="190" t="str">
        <f t="shared" ca="1" si="8"/>
        <v>,</v>
      </c>
      <c r="J92" s="190" t="str">
        <f t="shared" ca="1" si="9"/>
        <v>1,</v>
      </c>
      <c r="K92" s="190" t="str">
        <f t="shared" ca="1" si="12"/>
        <v>0,</v>
      </c>
      <c r="L92" s="190" t="str">
        <f t="shared" ca="1" si="12"/>
        <v>0,</v>
      </c>
      <c r="M92" s="190" t="str">
        <f t="shared" ca="1" si="11"/>
        <v>0;</v>
      </c>
      <c r="N92" s="190"/>
      <c r="O92" s="190"/>
      <c r="P92" s="190"/>
      <c r="Q92" s="190"/>
    </row>
    <row r="93" spans="1:17" ht="15">
      <c r="A93" s="190" t="str">
        <f ca="1">IF('$Data1'!E95="","","ZoneInfiltration:DesignFlowRate,")</f>
        <v>ZoneInfiltration:DesignFlowRate,</v>
      </c>
      <c r="B93" s="190" t="str">
        <f ca="1">IF(A93="","",'$Data1'!E95&amp;" Infil-Clng,")</f>
        <v>1 Infil-Clng,</v>
      </c>
      <c r="C93" s="190" t="str">
        <f ca="1">IF(A93="","",'CSV-ZnSiz'!B93)</f>
        <v>1,</v>
      </c>
      <c r="D93" s="190" t="str">
        <f t="shared" ca="1" si="10"/>
        <v>ON ALWAYS,</v>
      </c>
      <c r="E93" s="190" t="str">
        <f ca="1">IF(A93="","",IF('$Data1'!AB95&gt;0,"Flow/Zone",IF('$Data1'!AC95&gt;0,"Flow/ExteriorArea","ERROR"))&amp;",")</f>
        <v>Flow/Zone,</v>
      </c>
      <c r="F93" s="190" t="str">
        <f ca="1">IF(A93="","",IF(E93="Flow/Zone",FIXED('$Data1'!AB95*MIN('$Data1'!K95,'$Data1'!P95)/3600*'$Data1'!L95,7),"")&amp;",")</f>
        <v>,</v>
      </c>
      <c r="G93" s="190" t="str">
        <f t="shared" ca="1" si="7"/>
        <v>,</v>
      </c>
      <c r="H93" s="190" t="str">
        <f ca="1">IF(A93="","",IF(E93="Flow/ExteriorArea",'$Data1'!AC95/1000,"")&amp;",")</f>
        <v>,</v>
      </c>
      <c r="I93" s="190" t="str">
        <f t="shared" ca="1" si="8"/>
        <v>,</v>
      </c>
      <c r="J93" s="190" t="str">
        <f t="shared" ca="1" si="9"/>
        <v>1,</v>
      </c>
      <c r="K93" s="190" t="str">
        <f t="shared" ca="1" si="12"/>
        <v>0,</v>
      </c>
      <c r="L93" s="190" t="str">
        <f t="shared" ca="1" si="12"/>
        <v>0,</v>
      </c>
      <c r="M93" s="190" t="str">
        <f t="shared" ca="1" si="11"/>
        <v>0;</v>
      </c>
      <c r="N93" s="190"/>
      <c r="O93" s="190"/>
      <c r="P93" s="190"/>
      <c r="Q93" s="190"/>
    </row>
    <row r="94" spans="1:17" ht="15">
      <c r="A94" s="190" t="str">
        <f ca="1">IF('$Data1'!E96="","","ZoneInfiltration:DesignFlowRate,")</f>
        <v>ZoneInfiltration:DesignFlowRate,</v>
      </c>
      <c r="B94" s="190" t="str">
        <f ca="1">IF(A94="","",'$Data1'!E96&amp;" Infil-Clng,")</f>
        <v>1 Infil-Clng,</v>
      </c>
      <c r="C94" s="190" t="str">
        <f ca="1">IF(A94="","",'CSV-ZnSiz'!B94)</f>
        <v>1,</v>
      </c>
      <c r="D94" s="190" t="str">
        <f t="shared" ca="1" si="10"/>
        <v>ON ALWAYS,</v>
      </c>
      <c r="E94" s="190" t="str">
        <f ca="1">IF(A94="","",IF('$Data1'!AB96&gt;0,"Flow/Zone",IF('$Data1'!AC96&gt;0,"Flow/ExteriorArea","ERROR"))&amp;",")</f>
        <v>Flow/Zone,</v>
      </c>
      <c r="F94" s="190" t="str">
        <f ca="1">IF(A94="","",IF(E94="Flow/Zone",FIXED('$Data1'!AB96*MIN('$Data1'!K96,'$Data1'!P96)/3600*'$Data1'!L96,7),"")&amp;",")</f>
        <v>,</v>
      </c>
      <c r="G94" s="190" t="str">
        <f t="shared" ca="1" si="7"/>
        <v>,</v>
      </c>
      <c r="H94" s="190" t="str">
        <f ca="1">IF(A94="","",IF(E94="Flow/ExteriorArea",'$Data1'!AC96/1000,"")&amp;",")</f>
        <v>,</v>
      </c>
      <c r="I94" s="190" t="str">
        <f t="shared" ca="1" si="8"/>
        <v>,</v>
      </c>
      <c r="J94" s="190" t="str">
        <f t="shared" ca="1" si="9"/>
        <v>1,</v>
      </c>
      <c r="K94" s="190" t="str">
        <f t="shared" ca="1" si="12"/>
        <v>0,</v>
      </c>
      <c r="L94" s="190" t="str">
        <f t="shared" ca="1" si="12"/>
        <v>0,</v>
      </c>
      <c r="M94" s="190" t="str">
        <f t="shared" ca="1" si="11"/>
        <v>0;</v>
      </c>
      <c r="N94" s="190"/>
      <c r="O94" s="190"/>
      <c r="P94" s="190"/>
      <c r="Q94" s="190"/>
    </row>
    <row r="95" spans="1:17" ht="15">
      <c r="A95" s="190" t="str">
        <f ca="1">IF('$Data1'!E97="","","ZoneInfiltration:DesignFlowRate,")</f>
        <v>ZoneInfiltration:DesignFlowRate,</v>
      </c>
      <c r="B95" s="190" t="str">
        <f ca="1">IF(A95="","",'$Data1'!E97&amp;" Infil-Clng,")</f>
        <v>1 Infil-Clng,</v>
      </c>
      <c r="C95" s="190" t="str">
        <f ca="1">IF(A95="","",'CSV-ZnSiz'!B95)</f>
        <v>1,</v>
      </c>
      <c r="D95" s="190" t="str">
        <f t="shared" ca="1" si="10"/>
        <v>ON ALWAYS,</v>
      </c>
      <c r="E95" s="190" t="str">
        <f ca="1">IF(A95="","",IF('$Data1'!AB97&gt;0,"Flow/Zone",IF('$Data1'!AC97&gt;0,"Flow/ExteriorArea","ERROR"))&amp;",")</f>
        <v>Flow/Zone,</v>
      </c>
      <c r="F95" s="190" t="str">
        <f ca="1">IF(A95="","",IF(E95="Flow/Zone",FIXED('$Data1'!AB97*MIN('$Data1'!K97,'$Data1'!P97)/3600*'$Data1'!L97,7),"")&amp;",")</f>
        <v>,</v>
      </c>
      <c r="G95" s="190" t="str">
        <f t="shared" ca="1" si="7"/>
        <v>,</v>
      </c>
      <c r="H95" s="190" t="str">
        <f ca="1">IF(A95="","",IF(E95="Flow/ExteriorArea",'$Data1'!AC97/1000,"")&amp;",")</f>
        <v>,</v>
      </c>
      <c r="I95" s="190" t="str">
        <f t="shared" ca="1" si="8"/>
        <v>,</v>
      </c>
      <c r="J95" s="190" t="str">
        <f t="shared" ca="1" si="9"/>
        <v>1,</v>
      </c>
      <c r="K95" s="190" t="str">
        <f t="shared" ca="1" si="12"/>
        <v>0,</v>
      </c>
      <c r="L95" s="190" t="str">
        <f t="shared" ca="1" si="12"/>
        <v>0,</v>
      </c>
      <c r="M95" s="190" t="str">
        <f t="shared" ca="1" si="11"/>
        <v>0;</v>
      </c>
      <c r="N95" s="190"/>
      <c r="O95" s="190"/>
      <c r="P95" s="190"/>
      <c r="Q95" s="190"/>
    </row>
    <row r="96" spans="1:17" ht="15">
      <c r="A96" s="190" t="str">
        <f ca="1">IF('$Data1'!E98="","","ZoneInfiltration:DesignFlowRate,")</f>
        <v>ZoneInfiltration:DesignFlowRate,</v>
      </c>
      <c r="B96" s="190" t="str">
        <f ca="1">IF(A96="","",'$Data1'!E98&amp;" Infil-Clng,")</f>
        <v>1 Infil-Clng,</v>
      </c>
      <c r="C96" s="190" t="str">
        <f ca="1">IF(A96="","",'CSV-ZnSiz'!B96)</f>
        <v>1,</v>
      </c>
      <c r="D96" s="190" t="str">
        <f t="shared" ca="1" si="10"/>
        <v>ON ALWAYS,</v>
      </c>
      <c r="E96" s="190" t="str">
        <f ca="1">IF(A96="","",IF('$Data1'!AB98&gt;0,"Flow/Zone",IF('$Data1'!AC98&gt;0,"Flow/ExteriorArea","ERROR"))&amp;",")</f>
        <v>Flow/Zone,</v>
      </c>
      <c r="F96" s="190" t="str">
        <f ca="1">IF(A96="","",IF(E96="Flow/Zone",FIXED('$Data1'!AB98*MIN('$Data1'!K98,'$Data1'!P98)/3600*'$Data1'!L98,7),"")&amp;",")</f>
        <v>,</v>
      </c>
      <c r="G96" s="190" t="str">
        <f t="shared" ca="1" si="7"/>
        <v>,</v>
      </c>
      <c r="H96" s="190" t="str">
        <f ca="1">IF(A96="","",IF(E96="Flow/ExteriorArea",'$Data1'!AC98/1000,"")&amp;",")</f>
        <v>,</v>
      </c>
      <c r="I96" s="190" t="str">
        <f t="shared" ca="1" si="8"/>
        <v>,</v>
      </c>
      <c r="J96" s="190" t="str">
        <f t="shared" ca="1" si="9"/>
        <v>1,</v>
      </c>
      <c r="K96" s="190" t="str">
        <f t="shared" ca="1" si="12"/>
        <v>0,</v>
      </c>
      <c r="L96" s="190" t="str">
        <f t="shared" ca="1" si="12"/>
        <v>0,</v>
      </c>
      <c r="M96" s="190" t="str">
        <f t="shared" ca="1" si="11"/>
        <v>0;</v>
      </c>
      <c r="N96" s="190"/>
      <c r="O96" s="190"/>
      <c r="P96" s="190"/>
      <c r="Q96" s="190"/>
    </row>
    <row r="97" spans="1:17" ht="15">
      <c r="A97" s="190" t="str">
        <f ca="1">IF('$Data1'!E99="","","ZoneInfiltration:DesignFlowRate,")</f>
        <v>ZoneInfiltration:DesignFlowRate,</v>
      </c>
      <c r="B97" s="190" t="str">
        <f ca="1">IF(A97="","",'$Data1'!E99&amp;" Infil-Clng,")</f>
        <v>1 Infil-Clng,</v>
      </c>
      <c r="C97" s="190" t="str">
        <f ca="1">IF(A97="","",'CSV-ZnSiz'!B97)</f>
        <v>1,</v>
      </c>
      <c r="D97" s="190" t="str">
        <f t="shared" ca="1" si="10"/>
        <v>ON ALWAYS,</v>
      </c>
      <c r="E97" s="190" t="str">
        <f ca="1">IF(A97="","",IF('$Data1'!AB99&gt;0,"Flow/Zone",IF('$Data1'!AC99&gt;0,"Flow/ExteriorArea","ERROR"))&amp;",")</f>
        <v>Flow/Zone,</v>
      </c>
      <c r="F97" s="190" t="str">
        <f ca="1">IF(A97="","",IF(E97="Flow/Zone",FIXED('$Data1'!AB99*MIN('$Data1'!K99,'$Data1'!P99)/3600*'$Data1'!L99,7),"")&amp;",")</f>
        <v>,</v>
      </c>
      <c r="G97" s="190" t="str">
        <f t="shared" ca="1" si="7"/>
        <v>,</v>
      </c>
      <c r="H97" s="190" t="str">
        <f ca="1">IF(A97="","",IF(E97="Flow/ExteriorArea",'$Data1'!AC99/1000,"")&amp;",")</f>
        <v>,</v>
      </c>
      <c r="I97" s="190" t="str">
        <f t="shared" ca="1" si="8"/>
        <v>,</v>
      </c>
      <c r="J97" s="190" t="str">
        <f t="shared" ca="1" si="9"/>
        <v>1,</v>
      </c>
      <c r="K97" s="190" t="str">
        <f t="shared" ca="1" si="12"/>
        <v>0,</v>
      </c>
      <c r="L97" s="190" t="str">
        <f t="shared" ca="1" si="12"/>
        <v>0,</v>
      </c>
      <c r="M97" s="190" t="str">
        <f t="shared" ca="1" si="11"/>
        <v>0;</v>
      </c>
      <c r="N97" s="190"/>
      <c r="O97" s="190"/>
      <c r="P97" s="190"/>
      <c r="Q97" s="190"/>
    </row>
    <row r="98" spans="1:17" ht="15">
      <c r="A98" s="190" t="str">
        <f ca="1">IF('$Data1'!E100="","","ZoneInfiltration:DesignFlowRate,")</f>
        <v>ZoneInfiltration:DesignFlowRate,</v>
      </c>
      <c r="B98" s="190" t="str">
        <f ca="1">IF(A98="","",'$Data1'!E100&amp;" Infil-Clng,")</f>
        <v>1 Infil-Clng,</v>
      </c>
      <c r="C98" s="190" t="str">
        <f ca="1">IF(A98="","",'CSV-ZnSiz'!B98)</f>
        <v>1,</v>
      </c>
      <c r="D98" s="190" t="str">
        <f t="shared" ca="1" si="10"/>
        <v>ON ALWAYS,</v>
      </c>
      <c r="E98" s="190" t="str">
        <f ca="1">IF(A98="","",IF('$Data1'!AB100&gt;0,"Flow/Zone",IF('$Data1'!AC100&gt;0,"Flow/ExteriorArea","ERROR"))&amp;",")</f>
        <v>Flow/Zone,</v>
      </c>
      <c r="F98" s="190" t="str">
        <f ca="1">IF(A98="","",IF(E98="Flow/Zone",FIXED('$Data1'!AB100*MIN('$Data1'!K100,'$Data1'!P100)/3600*'$Data1'!L100,7),"")&amp;",")</f>
        <v>,</v>
      </c>
      <c r="G98" s="190" t="str">
        <f t="shared" ca="1" si="7"/>
        <v>,</v>
      </c>
      <c r="H98" s="190" t="str">
        <f ca="1">IF(A98="","",IF(E98="Flow/ExteriorArea",'$Data1'!AC100/1000,"")&amp;",")</f>
        <v>,</v>
      </c>
      <c r="I98" s="190" t="str">
        <f t="shared" ca="1" si="8"/>
        <v>,</v>
      </c>
      <c r="J98" s="190" t="str">
        <f t="shared" ca="1" si="9"/>
        <v>1,</v>
      </c>
      <c r="K98" s="190" t="str">
        <f t="shared" ca="1" si="12"/>
        <v>0,</v>
      </c>
      <c r="L98" s="190" t="str">
        <f t="shared" ca="1" si="12"/>
        <v>0,</v>
      </c>
      <c r="M98" s="190" t="str">
        <f t="shared" ca="1" si="11"/>
        <v>0;</v>
      </c>
      <c r="N98" s="190"/>
      <c r="O98" s="190"/>
      <c r="P98" s="190"/>
      <c r="Q98" s="190"/>
    </row>
    <row r="99" spans="1:17" ht="15">
      <c r="A99" s="190" t="str">
        <f ca="1">IF('$Data1'!E101="","","ZoneInfiltration:DesignFlowRate,")</f>
        <v>ZoneInfiltration:DesignFlowRate,</v>
      </c>
      <c r="B99" s="190" t="str">
        <f ca="1">IF(A99="","",'$Data1'!E101&amp;" Infil-Clng,")</f>
        <v>1 Infil-Clng,</v>
      </c>
      <c r="C99" s="190" t="str">
        <f ca="1">IF(A99="","",'CSV-ZnSiz'!B99)</f>
        <v>1,</v>
      </c>
      <c r="D99" s="190" t="str">
        <f t="shared" ca="1" si="10"/>
        <v>ON ALWAYS,</v>
      </c>
      <c r="E99" s="190" t="str">
        <f ca="1">IF(A99="","",IF('$Data1'!AB101&gt;0,"Flow/Zone",IF('$Data1'!AC101&gt;0,"Flow/ExteriorArea","ERROR"))&amp;",")</f>
        <v>Flow/Zone,</v>
      </c>
      <c r="F99" s="190" t="str">
        <f ca="1">IF(A99="","",IF(E99="Flow/Zone",FIXED('$Data1'!AB101*MIN('$Data1'!K101,'$Data1'!P101)/3600*'$Data1'!L101,7),"")&amp;",")</f>
        <v>,</v>
      </c>
      <c r="G99" s="190" t="str">
        <f t="shared" ca="1" si="7"/>
        <v>,</v>
      </c>
      <c r="H99" s="190" t="str">
        <f ca="1">IF(A99="","",IF(E99="Flow/ExteriorArea",'$Data1'!AC101/1000,"")&amp;",")</f>
        <v>,</v>
      </c>
      <c r="I99" s="190" t="str">
        <f t="shared" ca="1" si="8"/>
        <v>,</v>
      </c>
      <c r="J99" s="190" t="str">
        <f t="shared" ca="1" si="9"/>
        <v>1,</v>
      </c>
      <c r="K99" s="190" t="str">
        <f t="shared" ca="1" si="12"/>
        <v>0,</v>
      </c>
      <c r="L99" s="190" t="str">
        <f t="shared" ca="1" si="12"/>
        <v>0,</v>
      </c>
      <c r="M99" s="190" t="str">
        <f t="shared" ca="1" si="11"/>
        <v>0;</v>
      </c>
      <c r="N99" s="190"/>
      <c r="O99" s="190"/>
      <c r="P99" s="190"/>
      <c r="Q99" s="190"/>
    </row>
    <row r="100" spans="1:17" ht="15">
      <c r="A100" s="190" t="str">
        <f ca="1">IF('$Data1'!E102="","","ZoneInfiltration:DesignFlowRate,")</f>
        <v>ZoneInfiltration:DesignFlowRate,</v>
      </c>
      <c r="B100" s="190" t="str">
        <f ca="1">IF(A100="","",'$Data1'!E102&amp;" Infil-Clng,")</f>
        <v>1 Infil-Clng,</v>
      </c>
      <c r="C100" s="190" t="str">
        <f ca="1">IF(A100="","",'CSV-ZnSiz'!B100)</f>
        <v>1,</v>
      </c>
      <c r="D100" s="190" t="str">
        <f t="shared" ca="1" si="10"/>
        <v>ON ALWAYS,</v>
      </c>
      <c r="E100" s="190" t="str">
        <f ca="1">IF(A100="","",IF('$Data1'!AB102&gt;0,"Flow/Zone",IF('$Data1'!AC102&gt;0,"Flow/ExteriorArea","ERROR"))&amp;",")</f>
        <v>Flow/Zone,</v>
      </c>
      <c r="F100" s="190" t="str">
        <f ca="1">IF(A100="","",IF(E100="Flow/Zone",FIXED('$Data1'!AB102*MIN('$Data1'!K102,'$Data1'!P102)/3600*'$Data1'!L102,7),"")&amp;",")</f>
        <v>,</v>
      </c>
      <c r="G100" s="190" t="str">
        <f t="shared" ca="1" si="7"/>
        <v>,</v>
      </c>
      <c r="H100" s="190" t="str">
        <f ca="1">IF(A100="","",IF(E100="Flow/ExteriorArea",'$Data1'!AC102/1000,"")&amp;",")</f>
        <v>,</v>
      </c>
      <c r="I100" s="190" t="str">
        <f t="shared" ca="1" si="8"/>
        <v>,</v>
      </c>
      <c r="J100" s="190" t="str">
        <f t="shared" ca="1" si="9"/>
        <v>1,</v>
      </c>
      <c r="K100" s="190" t="str">
        <f t="shared" ca="1" si="12"/>
        <v>0,</v>
      </c>
      <c r="L100" s="190" t="str">
        <f t="shared" ca="1" si="12"/>
        <v>0,</v>
      </c>
      <c r="M100" s="190" t="str">
        <f t="shared" ca="1" si="11"/>
        <v>0;</v>
      </c>
      <c r="N100" s="190"/>
      <c r="O100" s="190"/>
      <c r="P100" s="190"/>
      <c r="Q100" s="190"/>
    </row>
    <row r="101" spans="1:17" ht="15">
      <c r="A101" s="190" t="str">
        <f ca="1">IF('$Data1'!E103="","","ZoneInfiltration:DesignFlowRate,")</f>
        <v>ZoneInfiltration:DesignFlowRate,</v>
      </c>
      <c r="B101" s="190" t="str">
        <f ca="1">IF(A101="","",'$Data1'!E103&amp;" Infil-Clng,")</f>
        <v>1 Infil-Clng,</v>
      </c>
      <c r="C101" s="190" t="str">
        <f ca="1">IF(A101="","",'CSV-ZnSiz'!B101)</f>
        <v>1,</v>
      </c>
      <c r="D101" s="190" t="str">
        <f t="shared" ca="1" si="10"/>
        <v>ON ALWAYS,</v>
      </c>
      <c r="E101" s="190" t="str">
        <f ca="1">IF(A101="","",IF('$Data1'!AB103&gt;0,"Flow/Zone",IF('$Data1'!AC103&gt;0,"Flow/ExteriorArea","ERROR"))&amp;",")</f>
        <v>Flow/Zone,</v>
      </c>
      <c r="F101" s="190" t="str">
        <f ca="1">IF(A101="","",IF(E101="Flow/Zone",FIXED('$Data1'!AB103*MIN('$Data1'!K103,'$Data1'!P103)/3600*'$Data1'!L103,7),"")&amp;",")</f>
        <v>,</v>
      </c>
      <c r="G101" s="190" t="str">
        <f t="shared" ca="1" si="7"/>
        <v>,</v>
      </c>
      <c r="H101" s="190" t="str">
        <f ca="1">IF(A101="","",IF(E101="Flow/ExteriorArea",'$Data1'!AC103/1000,"")&amp;",")</f>
        <v>,</v>
      </c>
      <c r="I101" s="190" t="str">
        <f t="shared" ca="1" si="8"/>
        <v>,</v>
      </c>
      <c r="J101" s="190" t="str">
        <f t="shared" ca="1" si="9"/>
        <v>1,</v>
      </c>
      <c r="K101" s="190" t="str">
        <f t="shared" ca="1" si="12"/>
        <v>0,</v>
      </c>
      <c r="L101" s="190" t="str">
        <f t="shared" ca="1" si="12"/>
        <v>0,</v>
      </c>
      <c r="M101" s="190" t="str">
        <f t="shared" ca="1" si="11"/>
        <v>0;</v>
      </c>
      <c r="N101" s="190"/>
      <c r="O101" s="190"/>
      <c r="P101" s="190"/>
      <c r="Q101" s="190"/>
    </row>
    <row r="102" spans="1:17" ht="15">
      <c r="A102" s="190" t="str">
        <f ca="1">IF('$Data1'!E104="","","ZoneInfiltration:DesignFlowRate,")</f>
        <v>ZoneInfiltration:DesignFlowRate,</v>
      </c>
      <c r="B102" s="190" t="str">
        <f ca="1">IF(A102="","",'$Data1'!E104&amp;" Infil-Clng,")</f>
        <v>1 Infil-Clng,</v>
      </c>
      <c r="C102" s="190" t="str">
        <f ca="1">IF(A102="","",'CSV-ZnSiz'!B102)</f>
        <v>1,</v>
      </c>
      <c r="D102" s="190" t="str">
        <f t="shared" ca="1" si="10"/>
        <v>ON ALWAYS,</v>
      </c>
      <c r="E102" s="190" t="str">
        <f ca="1">IF(A102="","",IF('$Data1'!AB104&gt;0,"Flow/Zone",IF('$Data1'!AC104&gt;0,"Flow/ExteriorArea","ERROR"))&amp;",")</f>
        <v>Flow/Zone,</v>
      </c>
      <c r="F102" s="190" t="str">
        <f ca="1">IF(A102="","",IF(E102="Flow/Zone",FIXED('$Data1'!AB104*MIN('$Data1'!K104,'$Data1'!P104)/3600*'$Data1'!L104,7),"")&amp;",")</f>
        <v>,</v>
      </c>
      <c r="G102" s="190" t="str">
        <f t="shared" ca="1" si="7"/>
        <v>,</v>
      </c>
      <c r="H102" s="190" t="str">
        <f ca="1">IF(A102="","",IF(E102="Flow/ExteriorArea",'$Data1'!AC104/1000,"")&amp;",")</f>
        <v>,</v>
      </c>
      <c r="I102" s="190" t="str">
        <f t="shared" ca="1" si="8"/>
        <v>,</v>
      </c>
      <c r="J102" s="190" t="str">
        <f t="shared" ca="1" si="9"/>
        <v>1,</v>
      </c>
      <c r="K102" s="190" t="str">
        <f t="shared" ca="1" si="12"/>
        <v>0,</v>
      </c>
      <c r="L102" s="190" t="str">
        <f t="shared" ca="1" si="12"/>
        <v>0,</v>
      </c>
      <c r="M102" s="190" t="str">
        <f t="shared" ca="1" si="11"/>
        <v>0;</v>
      </c>
      <c r="N102" s="190"/>
      <c r="O102" s="190"/>
      <c r="P102" s="190"/>
      <c r="Q102" s="190"/>
    </row>
    <row r="103" spans="1:17" ht="15">
      <c r="A103" s="190" t="str">
        <f ca="1">IF('$Data1'!E105="","","ZoneInfiltration:DesignFlowRate,")</f>
        <v>ZoneInfiltration:DesignFlowRate,</v>
      </c>
      <c r="B103" s="190" t="str">
        <f ca="1">IF(A103="","",'$Data1'!E105&amp;" Infil-Clng,")</f>
        <v>1 Infil-Clng,</v>
      </c>
      <c r="C103" s="190" t="str">
        <f ca="1">IF(A103="","",'CSV-ZnSiz'!B103)</f>
        <v>1,</v>
      </c>
      <c r="D103" s="190" t="str">
        <f t="shared" ca="1" si="10"/>
        <v>ON ALWAYS,</v>
      </c>
      <c r="E103" s="190" t="str">
        <f ca="1">IF(A103="","",IF('$Data1'!AB105&gt;0,"Flow/Zone",IF('$Data1'!AC105&gt;0,"Flow/ExteriorArea","ERROR"))&amp;",")</f>
        <v>Flow/Zone,</v>
      </c>
      <c r="F103" s="190" t="str">
        <f ca="1">IF(A103="","",IF(E103="Flow/Zone",FIXED('$Data1'!AB105*MIN('$Data1'!K105,'$Data1'!P105)/3600*'$Data1'!L105,7),"")&amp;",")</f>
        <v>,</v>
      </c>
      <c r="G103" s="190" t="str">
        <f t="shared" ca="1" si="7"/>
        <v>,</v>
      </c>
      <c r="H103" s="190" t="str">
        <f ca="1">IF(A103="","",IF(E103="Flow/ExteriorArea",'$Data1'!AC105/1000,"")&amp;",")</f>
        <v>,</v>
      </c>
      <c r="I103" s="190" t="str">
        <f t="shared" ca="1" si="8"/>
        <v>,</v>
      </c>
      <c r="J103" s="190" t="str">
        <f t="shared" ca="1" si="9"/>
        <v>1,</v>
      </c>
      <c r="K103" s="190" t="str">
        <f t="shared" ca="1" si="12"/>
        <v>0,</v>
      </c>
      <c r="L103" s="190" t="str">
        <f t="shared" ca="1" si="12"/>
        <v>0,</v>
      </c>
      <c r="M103" s="190" t="str">
        <f t="shared" ca="1" si="11"/>
        <v>0;</v>
      </c>
      <c r="N103" s="190"/>
      <c r="O103" s="190"/>
      <c r="P103" s="190"/>
      <c r="Q103" s="190"/>
    </row>
    <row r="104" spans="1:17" ht="15">
      <c r="A104" s="190" t="str">
        <f ca="1">IF('$Data1'!E106="","","ZoneInfiltration:DesignFlowRate,")</f>
        <v>ZoneInfiltration:DesignFlowRate,</v>
      </c>
      <c r="B104" s="190" t="str">
        <f ca="1">IF(A104="","",'$Data1'!E106&amp;" Infil-Clng,")</f>
        <v>1 Infil-Clng,</v>
      </c>
      <c r="C104" s="190" t="str">
        <f ca="1">IF(A104="","",'CSV-ZnSiz'!B104)</f>
        <v>1,</v>
      </c>
      <c r="D104" s="190" t="str">
        <f t="shared" ca="1" si="10"/>
        <v>ON ALWAYS,</v>
      </c>
      <c r="E104" s="190" t="str">
        <f ca="1">IF(A104="","",IF('$Data1'!AB106&gt;0,"Flow/Zone",IF('$Data1'!AC106&gt;0,"Flow/ExteriorArea","ERROR"))&amp;",")</f>
        <v>Flow/Zone,</v>
      </c>
      <c r="F104" s="190" t="str">
        <f ca="1">IF(A104="","",IF(E104="Flow/Zone",FIXED('$Data1'!AB106*MIN('$Data1'!K106,'$Data1'!P106)/3600*'$Data1'!L106,7),"")&amp;",")</f>
        <v>,</v>
      </c>
      <c r="G104" s="190" t="str">
        <f t="shared" ca="1" si="7"/>
        <v>,</v>
      </c>
      <c r="H104" s="190" t="str">
        <f ca="1">IF(A104="","",IF(E104="Flow/ExteriorArea",'$Data1'!AC106/1000,"")&amp;",")</f>
        <v>,</v>
      </c>
      <c r="I104" s="190" t="str">
        <f t="shared" ca="1" si="8"/>
        <v>,</v>
      </c>
      <c r="J104" s="190" t="str">
        <f t="shared" ca="1" si="9"/>
        <v>1,</v>
      </c>
      <c r="K104" s="190" t="str">
        <f t="shared" ca="1" si="12"/>
        <v>0,</v>
      </c>
      <c r="L104" s="190" t="str">
        <f t="shared" ca="1" si="12"/>
        <v>0,</v>
      </c>
      <c r="M104" s="190" t="str">
        <f t="shared" ca="1" si="11"/>
        <v>0;</v>
      </c>
      <c r="N104" s="190"/>
      <c r="O104" s="190"/>
      <c r="P104" s="190"/>
      <c r="Q104" s="190"/>
    </row>
    <row r="105" spans="1:17" ht="15">
      <c r="A105" s="190" t="str">
        <f ca="1">IF('$Data1'!E107="","","ZoneInfiltration:DesignFlowRate,")</f>
        <v>ZoneInfiltration:DesignFlowRate,</v>
      </c>
      <c r="B105" s="190" t="str">
        <f ca="1">IF(A105="","",'$Data1'!E107&amp;" Infil-Clng,")</f>
        <v>1 Infil-Clng,</v>
      </c>
      <c r="C105" s="190" t="str">
        <f ca="1">IF(A105="","",'CSV-ZnSiz'!B105)</f>
        <v>1,</v>
      </c>
      <c r="D105" s="190" t="str">
        <f t="shared" ca="1" si="10"/>
        <v>ON ALWAYS,</v>
      </c>
      <c r="E105" s="190" t="str">
        <f ca="1">IF(A105="","",IF('$Data1'!AB107&gt;0,"Flow/Zone",IF('$Data1'!AC107&gt;0,"Flow/ExteriorArea","ERROR"))&amp;",")</f>
        <v>Flow/Zone,</v>
      </c>
      <c r="F105" s="190" t="str">
        <f ca="1">IF(A105="","",IF(E105="Flow/Zone",FIXED('$Data1'!AB107*MIN('$Data1'!K107,'$Data1'!P107)/3600*'$Data1'!L107,7),"")&amp;",")</f>
        <v>,</v>
      </c>
      <c r="G105" s="190" t="str">
        <f t="shared" ca="1" si="7"/>
        <v>,</v>
      </c>
      <c r="H105" s="190" t="str">
        <f ca="1">IF(A105="","",IF(E105="Flow/ExteriorArea",'$Data1'!AC107/1000,"")&amp;",")</f>
        <v>,</v>
      </c>
      <c r="I105" s="190" t="str">
        <f t="shared" ca="1" si="8"/>
        <v>,</v>
      </c>
      <c r="J105" s="190" t="str">
        <f t="shared" ca="1" si="9"/>
        <v>1,</v>
      </c>
      <c r="K105" s="190" t="str">
        <f t="shared" ca="1" si="12"/>
        <v>0,</v>
      </c>
      <c r="L105" s="190" t="str">
        <f t="shared" ca="1" si="12"/>
        <v>0,</v>
      </c>
      <c r="M105" s="190" t="str">
        <f t="shared" ca="1" si="11"/>
        <v>0;</v>
      </c>
      <c r="N105" s="190"/>
      <c r="O105" s="190"/>
      <c r="P105" s="190"/>
      <c r="Q105" s="190"/>
    </row>
    <row r="106" spans="1:17" ht="15">
      <c r="A106" s="190" t="str">
        <f ca="1">IF('$Data1'!E108="","","ZoneInfiltration:DesignFlowRate,")</f>
        <v>ZoneInfiltration:DesignFlowRate,</v>
      </c>
      <c r="B106" s="190" t="str">
        <f ca="1">IF(A106="","",'$Data1'!E108&amp;" Infil-Clng,")</f>
        <v>1 Infil-Clng,</v>
      </c>
      <c r="C106" s="190" t="str">
        <f ca="1">IF(A106="","",'CSV-ZnSiz'!B106)</f>
        <v>1,</v>
      </c>
      <c r="D106" s="190" t="str">
        <f t="shared" ca="1" si="10"/>
        <v>ON ALWAYS,</v>
      </c>
      <c r="E106" s="190" t="str">
        <f ca="1">IF(A106="","",IF('$Data1'!AB108&gt;0,"Flow/Zone",IF('$Data1'!AC108&gt;0,"Flow/ExteriorArea","ERROR"))&amp;",")</f>
        <v>Flow/Zone,</v>
      </c>
      <c r="F106" s="190" t="str">
        <f ca="1">IF(A106="","",IF(E106="Flow/Zone",FIXED('$Data1'!AB108*MIN('$Data1'!K108,'$Data1'!P108)/3600*'$Data1'!L108,7),"")&amp;",")</f>
        <v>,</v>
      </c>
      <c r="G106" s="190" t="str">
        <f t="shared" ca="1" si="7"/>
        <v>,</v>
      </c>
      <c r="H106" s="190" t="str">
        <f ca="1">IF(A106="","",IF(E106="Flow/ExteriorArea",'$Data1'!AC108/1000,"")&amp;",")</f>
        <v>,</v>
      </c>
      <c r="I106" s="190" t="str">
        <f t="shared" ca="1" si="8"/>
        <v>,</v>
      </c>
      <c r="J106" s="190" t="str">
        <f t="shared" ca="1" si="9"/>
        <v>1,</v>
      </c>
      <c r="K106" s="190" t="str">
        <f t="shared" ca="1" si="12"/>
        <v>0,</v>
      </c>
      <c r="L106" s="190" t="str">
        <f t="shared" ca="1" si="12"/>
        <v>0,</v>
      </c>
      <c r="M106" s="190" t="str">
        <f t="shared" ca="1" si="11"/>
        <v>0;</v>
      </c>
      <c r="N106" s="190"/>
      <c r="O106" s="190"/>
      <c r="P106" s="190"/>
      <c r="Q106" s="190"/>
    </row>
    <row r="107" spans="1:17" ht="15">
      <c r="A107" s="190" t="str">
        <f ca="1">IF('$Data1'!E109="","","ZoneInfiltration:DesignFlowRate,")</f>
        <v>ZoneInfiltration:DesignFlowRate,</v>
      </c>
      <c r="B107" s="190" t="str">
        <f ca="1">IF(A107="","",'$Data1'!E109&amp;" Infil-Clng,")</f>
        <v>1 Infil-Clng,</v>
      </c>
      <c r="C107" s="190" t="str">
        <f ca="1">IF(A107="","",'CSV-ZnSiz'!B107)</f>
        <v>1,</v>
      </c>
      <c r="D107" s="190" t="str">
        <f t="shared" ca="1" si="10"/>
        <v>ON ALWAYS,</v>
      </c>
      <c r="E107" s="190" t="str">
        <f ca="1">IF(A107="","",IF('$Data1'!AB109&gt;0,"Flow/Zone",IF('$Data1'!AC109&gt;0,"Flow/ExteriorArea","ERROR"))&amp;",")</f>
        <v>Flow/Zone,</v>
      </c>
      <c r="F107" s="190" t="str">
        <f ca="1">IF(A107="","",IF(E107="Flow/Zone",FIXED('$Data1'!AB109*MIN('$Data1'!K109,'$Data1'!P109)/3600*'$Data1'!L109,7),"")&amp;",")</f>
        <v>,</v>
      </c>
      <c r="G107" s="190" t="str">
        <f t="shared" ca="1" si="7"/>
        <v>,</v>
      </c>
      <c r="H107" s="190" t="str">
        <f ca="1">IF(A107="","",IF(E107="Flow/ExteriorArea",'$Data1'!AC109/1000,"")&amp;",")</f>
        <v>,</v>
      </c>
      <c r="I107" s="190" t="str">
        <f t="shared" ca="1" si="8"/>
        <v>,</v>
      </c>
      <c r="J107" s="190" t="str">
        <f t="shared" ca="1" si="9"/>
        <v>1,</v>
      </c>
      <c r="K107" s="190" t="str">
        <f t="shared" ca="1" si="12"/>
        <v>0,</v>
      </c>
      <c r="L107" s="190" t="str">
        <f t="shared" ca="1" si="12"/>
        <v>0,</v>
      </c>
      <c r="M107" s="190" t="str">
        <f t="shared" ca="1" si="11"/>
        <v>0;</v>
      </c>
      <c r="N107" s="190"/>
      <c r="O107" s="190"/>
      <c r="P107" s="190"/>
      <c r="Q107" s="190"/>
    </row>
    <row r="108" spans="1:17" ht="15">
      <c r="A108" s="190" t="str">
        <f ca="1">IF('$Data1'!E110="","","ZoneInfiltration:DesignFlowRate,")</f>
        <v>ZoneInfiltration:DesignFlowRate,</v>
      </c>
      <c r="B108" s="190" t="str">
        <f ca="1">IF(A108="","",'$Data1'!E110&amp;" Infil-Clng,")</f>
        <v>1 Infil-Clng,</v>
      </c>
      <c r="C108" s="190" t="str">
        <f ca="1">IF(A108="","",'CSV-ZnSiz'!B108)</f>
        <v>1,</v>
      </c>
      <c r="D108" s="190" t="str">
        <f t="shared" ca="1" si="10"/>
        <v>ON ALWAYS,</v>
      </c>
      <c r="E108" s="190" t="str">
        <f ca="1">IF(A108="","",IF('$Data1'!AB110&gt;0,"Flow/Zone",IF('$Data1'!AC110&gt;0,"Flow/ExteriorArea","ERROR"))&amp;",")</f>
        <v>Flow/Zone,</v>
      </c>
      <c r="F108" s="190" t="str">
        <f ca="1">IF(A108="","",IF(E108="Flow/Zone",FIXED('$Data1'!AB110*MIN('$Data1'!K110,'$Data1'!P110)/3600*'$Data1'!L110,7),"")&amp;",")</f>
        <v>,</v>
      </c>
      <c r="G108" s="190" t="str">
        <f t="shared" ca="1" si="7"/>
        <v>,</v>
      </c>
      <c r="H108" s="190" t="str">
        <f ca="1">IF(A108="","",IF(E108="Flow/ExteriorArea",'$Data1'!AC110/1000,"")&amp;",")</f>
        <v>,</v>
      </c>
      <c r="I108" s="190" t="str">
        <f t="shared" ca="1" si="8"/>
        <v>,</v>
      </c>
      <c r="J108" s="190" t="str">
        <f t="shared" ca="1" si="9"/>
        <v>1,</v>
      </c>
      <c r="K108" s="190" t="str">
        <f t="shared" ca="1" si="12"/>
        <v>0,</v>
      </c>
      <c r="L108" s="190" t="str">
        <f t="shared" ca="1" si="12"/>
        <v>0,</v>
      </c>
      <c r="M108" s="190" t="str">
        <f t="shared" ca="1" si="11"/>
        <v>0;</v>
      </c>
      <c r="N108" s="190"/>
      <c r="O108" s="190"/>
      <c r="P108" s="190"/>
      <c r="Q108" s="190"/>
    </row>
    <row r="109" spans="1:17" ht="15">
      <c r="A109" s="190" t="str">
        <f ca="1">IF('$Data1'!E111="","","ZoneInfiltration:DesignFlowRate,")</f>
        <v>ZoneInfiltration:DesignFlowRate,</v>
      </c>
      <c r="B109" s="190" t="str">
        <f ca="1">IF(A109="","",'$Data1'!E111&amp;" Infil-Clng,")</f>
        <v>1 Infil-Clng,</v>
      </c>
      <c r="C109" s="190" t="str">
        <f ca="1">IF(A109="","",'CSV-ZnSiz'!B109)</f>
        <v>1,</v>
      </c>
      <c r="D109" s="190" t="str">
        <f t="shared" ca="1" si="10"/>
        <v>ON ALWAYS,</v>
      </c>
      <c r="E109" s="190" t="str">
        <f ca="1">IF(A109="","",IF('$Data1'!AB111&gt;0,"Flow/Zone",IF('$Data1'!AC111&gt;0,"Flow/ExteriorArea","ERROR"))&amp;",")</f>
        <v>Flow/Zone,</v>
      </c>
      <c r="F109" s="190" t="str">
        <f ca="1">IF(A109="","",IF(E109="Flow/Zone",FIXED('$Data1'!AB111*MIN('$Data1'!K111,'$Data1'!P111)/3600*'$Data1'!L111,7),"")&amp;",")</f>
        <v>,</v>
      </c>
      <c r="G109" s="190" t="str">
        <f t="shared" ca="1" si="7"/>
        <v>,</v>
      </c>
      <c r="H109" s="190" t="str">
        <f ca="1">IF(A109="","",IF(E109="Flow/ExteriorArea",'$Data1'!AC111/1000,"")&amp;",")</f>
        <v>,</v>
      </c>
      <c r="I109" s="190" t="str">
        <f t="shared" ca="1" si="8"/>
        <v>,</v>
      </c>
      <c r="J109" s="190" t="str">
        <f t="shared" ca="1" si="9"/>
        <v>1,</v>
      </c>
      <c r="K109" s="190" t="str">
        <f t="shared" ca="1" si="12"/>
        <v>0,</v>
      </c>
      <c r="L109" s="190" t="str">
        <f t="shared" ca="1" si="12"/>
        <v>0,</v>
      </c>
      <c r="M109" s="190" t="str">
        <f t="shared" ca="1" si="11"/>
        <v>0;</v>
      </c>
      <c r="N109" s="190"/>
      <c r="O109" s="190"/>
      <c r="P109" s="190"/>
      <c r="Q109" s="190"/>
    </row>
    <row r="110" spans="1:17" ht="15">
      <c r="A110" s="190" t="str">
        <f ca="1">IF('$Data1'!E112="","","ZoneInfiltration:DesignFlowRate,")</f>
        <v>ZoneInfiltration:DesignFlowRate,</v>
      </c>
      <c r="B110" s="190" t="str">
        <f ca="1">IF(A110="","",'$Data1'!E112&amp;" Infil-Clng,")</f>
        <v>1 Infil-Clng,</v>
      </c>
      <c r="C110" s="190" t="str">
        <f ca="1">IF(A110="","",'CSV-ZnSiz'!B110)</f>
        <v>1,</v>
      </c>
      <c r="D110" s="190" t="str">
        <f t="shared" ca="1" si="10"/>
        <v>ON ALWAYS,</v>
      </c>
      <c r="E110" s="190" t="str">
        <f ca="1">IF(A110="","",IF('$Data1'!AB112&gt;0,"Flow/Zone",IF('$Data1'!AC112&gt;0,"Flow/ExteriorArea","ERROR"))&amp;",")</f>
        <v>Flow/Zone,</v>
      </c>
      <c r="F110" s="190" t="str">
        <f ca="1">IF(A110="","",IF(E110="Flow/Zone",FIXED('$Data1'!AB112*MIN('$Data1'!K112,'$Data1'!P112)/3600*'$Data1'!L112,7),"")&amp;",")</f>
        <v>,</v>
      </c>
      <c r="G110" s="190" t="str">
        <f t="shared" ca="1" si="7"/>
        <v>,</v>
      </c>
      <c r="H110" s="190" t="str">
        <f ca="1">IF(A110="","",IF(E110="Flow/ExteriorArea",'$Data1'!AC112/1000,"")&amp;",")</f>
        <v>,</v>
      </c>
      <c r="I110" s="190" t="str">
        <f t="shared" ca="1" si="8"/>
        <v>,</v>
      </c>
      <c r="J110" s="190" t="str">
        <f t="shared" ca="1" si="9"/>
        <v>1,</v>
      </c>
      <c r="K110" s="190" t="str">
        <f t="shared" ca="1" si="12"/>
        <v>0,</v>
      </c>
      <c r="L110" s="190" t="str">
        <f t="shared" ca="1" si="12"/>
        <v>0,</v>
      </c>
      <c r="M110" s="190" t="str">
        <f t="shared" ca="1" si="11"/>
        <v>0;</v>
      </c>
      <c r="N110" s="190"/>
      <c r="O110" s="190"/>
      <c r="P110" s="190"/>
      <c r="Q110" s="190"/>
    </row>
    <row r="111" spans="1:17" ht="15">
      <c r="A111" s="190" t="str">
        <f ca="1">IF('$Data1'!E113="","","ZoneInfiltration:DesignFlowRate,")</f>
        <v>ZoneInfiltration:DesignFlowRate,</v>
      </c>
      <c r="B111" s="190" t="str">
        <f ca="1">IF(A111="","",'$Data1'!E113&amp;" Infil-Clng,")</f>
        <v>1 Infil-Clng,</v>
      </c>
      <c r="C111" s="190" t="str">
        <f ca="1">IF(A111="","",'CSV-ZnSiz'!B111)</f>
        <v>1,</v>
      </c>
      <c r="D111" s="190" t="str">
        <f t="shared" ca="1" si="10"/>
        <v>ON ALWAYS,</v>
      </c>
      <c r="E111" s="190" t="str">
        <f ca="1">IF(A111="","",IF('$Data1'!AB113&gt;0,"Flow/Zone",IF('$Data1'!AC113&gt;0,"Flow/ExteriorArea","ERROR"))&amp;",")</f>
        <v>Flow/Zone,</v>
      </c>
      <c r="F111" s="190" t="str">
        <f ca="1">IF(A111="","",IF(E111="Flow/Zone",FIXED('$Data1'!AB113*MIN('$Data1'!K113,'$Data1'!P113)/3600*'$Data1'!L113,7),"")&amp;",")</f>
        <v>,</v>
      </c>
      <c r="G111" s="190" t="str">
        <f t="shared" ca="1" si="7"/>
        <v>,</v>
      </c>
      <c r="H111" s="190" t="str">
        <f ca="1">IF(A111="","",IF(E111="Flow/ExteriorArea",'$Data1'!AC113/1000,"")&amp;",")</f>
        <v>,</v>
      </c>
      <c r="I111" s="190" t="str">
        <f t="shared" ca="1" si="8"/>
        <v>,</v>
      </c>
      <c r="J111" s="190" t="str">
        <f t="shared" ca="1" si="9"/>
        <v>1,</v>
      </c>
      <c r="K111" s="190" t="str">
        <f t="shared" ca="1" si="12"/>
        <v>0,</v>
      </c>
      <c r="L111" s="190" t="str">
        <f t="shared" ca="1" si="12"/>
        <v>0,</v>
      </c>
      <c r="M111" s="190" t="str">
        <f t="shared" ca="1" si="11"/>
        <v>0;</v>
      </c>
      <c r="N111" s="190"/>
      <c r="O111" s="190"/>
      <c r="P111" s="190"/>
      <c r="Q111" s="190"/>
    </row>
    <row r="112" spans="1:17" ht="15">
      <c r="A112" s="190" t="str">
        <f ca="1">IF('$Data1'!E114="","","ZoneInfiltration:DesignFlowRate,")</f>
        <v>ZoneInfiltration:DesignFlowRate,</v>
      </c>
      <c r="B112" s="190" t="str">
        <f ca="1">IF(A112="","",'$Data1'!E114&amp;" Infil-Clng,")</f>
        <v>1 Infil-Clng,</v>
      </c>
      <c r="C112" s="190" t="str">
        <f ca="1">IF(A112="","",'CSV-ZnSiz'!B112)</f>
        <v>1,</v>
      </c>
      <c r="D112" s="190" t="str">
        <f t="shared" ca="1" si="10"/>
        <v>ON ALWAYS,</v>
      </c>
      <c r="E112" s="190" t="str">
        <f ca="1">IF(A112="","",IF('$Data1'!AB114&gt;0,"Flow/Zone",IF('$Data1'!AC114&gt;0,"Flow/ExteriorArea","ERROR"))&amp;",")</f>
        <v>Flow/Zone,</v>
      </c>
      <c r="F112" s="190" t="str">
        <f ca="1">IF(A112="","",IF(E112="Flow/Zone",FIXED('$Data1'!AB114*MIN('$Data1'!K114,'$Data1'!P114)/3600*'$Data1'!L114,7),"")&amp;",")</f>
        <v>,</v>
      </c>
      <c r="G112" s="190" t="str">
        <f t="shared" ca="1" si="7"/>
        <v>,</v>
      </c>
      <c r="H112" s="190" t="str">
        <f ca="1">IF(A112="","",IF(E112="Flow/ExteriorArea",'$Data1'!AC114/1000,"")&amp;",")</f>
        <v>,</v>
      </c>
      <c r="I112" s="190" t="str">
        <f t="shared" ca="1" si="8"/>
        <v>,</v>
      </c>
      <c r="J112" s="190" t="str">
        <f t="shared" ca="1" si="9"/>
        <v>1,</v>
      </c>
      <c r="K112" s="190" t="str">
        <f t="shared" ca="1" si="12"/>
        <v>0,</v>
      </c>
      <c r="L112" s="190" t="str">
        <f t="shared" ca="1" si="12"/>
        <v>0,</v>
      </c>
      <c r="M112" s="190" t="str">
        <f t="shared" ca="1" si="11"/>
        <v>0;</v>
      </c>
      <c r="N112" s="190"/>
      <c r="O112" s="190"/>
      <c r="P112" s="190"/>
      <c r="Q112" s="190"/>
    </row>
    <row r="113" spans="1:17" ht="15">
      <c r="A113" s="190" t="str">
        <f ca="1">IF('$Data1'!E115="","","ZoneInfiltration:DesignFlowRate,")</f>
        <v>ZoneInfiltration:DesignFlowRate,</v>
      </c>
      <c r="B113" s="190" t="str">
        <f ca="1">IF(A113="","",'$Data1'!E115&amp;" Infil-Clng,")</f>
        <v>1 Infil-Clng,</v>
      </c>
      <c r="C113" s="190" t="str">
        <f ca="1">IF(A113="","",'CSV-ZnSiz'!B113)</f>
        <v>1,</v>
      </c>
      <c r="D113" s="190" t="str">
        <f t="shared" ca="1" si="10"/>
        <v>ON ALWAYS,</v>
      </c>
      <c r="E113" s="190" t="str">
        <f ca="1">IF(A113="","",IF('$Data1'!AB115&gt;0,"Flow/Zone",IF('$Data1'!AC115&gt;0,"Flow/ExteriorArea","ERROR"))&amp;",")</f>
        <v>Flow/Zone,</v>
      </c>
      <c r="F113" s="190" t="str">
        <f ca="1">IF(A113="","",IF(E113="Flow/Zone",FIXED('$Data1'!AB115*MIN('$Data1'!K115,'$Data1'!P115)/3600*'$Data1'!L115,7),"")&amp;",")</f>
        <v>,</v>
      </c>
      <c r="G113" s="190" t="str">
        <f t="shared" ca="1" si="7"/>
        <v>,</v>
      </c>
      <c r="H113" s="190" t="str">
        <f ca="1">IF(A113="","",IF(E113="Flow/ExteriorArea",'$Data1'!AC115/1000,"")&amp;",")</f>
        <v>,</v>
      </c>
      <c r="I113" s="190" t="str">
        <f t="shared" ca="1" si="8"/>
        <v>,</v>
      </c>
      <c r="J113" s="190" t="str">
        <f t="shared" ca="1" si="9"/>
        <v>1,</v>
      </c>
      <c r="K113" s="190" t="str">
        <f t="shared" ca="1" si="12"/>
        <v>0,</v>
      </c>
      <c r="L113" s="190" t="str">
        <f t="shared" ca="1" si="12"/>
        <v>0,</v>
      </c>
      <c r="M113" s="190" t="str">
        <f t="shared" ca="1" si="11"/>
        <v>0;</v>
      </c>
      <c r="N113" s="190"/>
      <c r="O113" s="190"/>
      <c r="P113" s="190"/>
      <c r="Q113" s="190"/>
    </row>
    <row r="114" spans="1:17" ht="15">
      <c r="A114" s="190" t="str">
        <f ca="1">IF('$Data1'!E116="","","ZoneInfiltration:DesignFlowRate,")</f>
        <v>ZoneInfiltration:DesignFlowRate,</v>
      </c>
      <c r="B114" s="190" t="str">
        <f ca="1">IF(A114="","",'$Data1'!E116&amp;" Infil-Clng,")</f>
        <v>1 Infil-Clng,</v>
      </c>
      <c r="C114" s="190" t="str">
        <f ca="1">IF(A114="","",'CSV-ZnSiz'!B114)</f>
        <v>1,</v>
      </c>
      <c r="D114" s="190" t="str">
        <f t="shared" ca="1" si="10"/>
        <v>ON ALWAYS,</v>
      </c>
      <c r="E114" s="190" t="str">
        <f ca="1">IF(A114="","",IF('$Data1'!AB116&gt;0,"Flow/Zone",IF('$Data1'!AC116&gt;0,"Flow/ExteriorArea","ERROR"))&amp;",")</f>
        <v>Flow/Zone,</v>
      </c>
      <c r="F114" s="190" t="str">
        <f ca="1">IF(A114="","",IF(E114="Flow/Zone",FIXED('$Data1'!AB116*MIN('$Data1'!K116,'$Data1'!P116)/3600*'$Data1'!L116,7),"")&amp;",")</f>
        <v>,</v>
      </c>
      <c r="G114" s="190" t="str">
        <f t="shared" ca="1" si="7"/>
        <v>,</v>
      </c>
      <c r="H114" s="190" t="str">
        <f ca="1">IF(A114="","",IF(E114="Flow/ExteriorArea",'$Data1'!AC116/1000,"")&amp;",")</f>
        <v>,</v>
      </c>
      <c r="I114" s="190" t="str">
        <f t="shared" ca="1" si="8"/>
        <v>,</v>
      </c>
      <c r="J114" s="190" t="str">
        <f t="shared" ca="1" si="9"/>
        <v>1,</v>
      </c>
      <c r="K114" s="190" t="str">
        <f t="shared" ca="1" si="12"/>
        <v>0,</v>
      </c>
      <c r="L114" s="190" t="str">
        <f t="shared" ca="1" si="12"/>
        <v>0,</v>
      </c>
      <c r="M114" s="190" t="str">
        <f t="shared" ca="1" si="11"/>
        <v>0;</v>
      </c>
      <c r="N114" s="190"/>
      <c r="O114" s="190"/>
      <c r="P114" s="190"/>
      <c r="Q114" s="190"/>
    </row>
    <row r="115" spans="1:17" ht="15">
      <c r="A115" s="190" t="str">
        <f ca="1">IF('$Data1'!E117="","","ZoneInfiltration:DesignFlowRate,")</f>
        <v>ZoneInfiltration:DesignFlowRate,</v>
      </c>
      <c r="B115" s="190" t="str">
        <f ca="1">IF(A115="","",'$Data1'!E117&amp;" Infil-Clng,")</f>
        <v>1 Infil-Clng,</v>
      </c>
      <c r="C115" s="190" t="str">
        <f ca="1">IF(A115="","",'CSV-ZnSiz'!B115)</f>
        <v>1,</v>
      </c>
      <c r="D115" s="190" t="str">
        <f t="shared" ca="1" si="10"/>
        <v>ON ALWAYS,</v>
      </c>
      <c r="E115" s="190" t="str">
        <f ca="1">IF(A115="","",IF('$Data1'!AB117&gt;0,"Flow/Zone",IF('$Data1'!AC117&gt;0,"Flow/ExteriorArea","ERROR"))&amp;",")</f>
        <v>Flow/Zone,</v>
      </c>
      <c r="F115" s="190" t="str">
        <f ca="1">IF(A115="","",IF(E115="Flow/Zone",FIXED('$Data1'!AB117*MIN('$Data1'!K117,'$Data1'!P117)/3600*'$Data1'!L117,7),"")&amp;",")</f>
        <v>,</v>
      </c>
      <c r="G115" s="190" t="str">
        <f t="shared" ca="1" si="7"/>
        <v>,</v>
      </c>
      <c r="H115" s="190" t="str">
        <f ca="1">IF(A115="","",IF(E115="Flow/ExteriorArea",'$Data1'!AC117/1000,"")&amp;",")</f>
        <v>,</v>
      </c>
      <c r="I115" s="190" t="str">
        <f t="shared" ca="1" si="8"/>
        <v>,</v>
      </c>
      <c r="J115" s="190" t="str">
        <f t="shared" ca="1" si="9"/>
        <v>1,</v>
      </c>
      <c r="K115" s="190" t="str">
        <f t="shared" ca="1" si="12"/>
        <v>0,</v>
      </c>
      <c r="L115" s="190" t="str">
        <f t="shared" ca="1" si="12"/>
        <v>0,</v>
      </c>
      <c r="M115" s="190" t="str">
        <f t="shared" ca="1" si="11"/>
        <v>0;</v>
      </c>
      <c r="N115" s="190"/>
      <c r="O115" s="190"/>
      <c r="P115" s="190"/>
      <c r="Q115" s="190"/>
    </row>
    <row r="116" spans="1:17" ht="15">
      <c r="A116" s="190" t="str">
        <f ca="1">IF('$Data1'!E118="","","ZoneInfiltration:DesignFlowRate,")</f>
        <v>ZoneInfiltration:DesignFlowRate,</v>
      </c>
      <c r="B116" s="190" t="str">
        <f ca="1">IF(A116="","",'$Data1'!E118&amp;" Infil-Clng,")</f>
        <v>1 Infil-Clng,</v>
      </c>
      <c r="C116" s="190" t="str">
        <f ca="1">IF(A116="","",'CSV-ZnSiz'!B116)</f>
        <v>1,</v>
      </c>
      <c r="D116" s="190" t="str">
        <f t="shared" ca="1" si="10"/>
        <v>ON ALWAYS,</v>
      </c>
      <c r="E116" s="190" t="str">
        <f ca="1">IF(A116="","",IF('$Data1'!AB118&gt;0,"Flow/Zone",IF('$Data1'!AC118&gt;0,"Flow/ExteriorArea","ERROR"))&amp;",")</f>
        <v>Flow/Zone,</v>
      </c>
      <c r="F116" s="190" t="str">
        <f ca="1">IF(A116="","",IF(E116="Flow/Zone",FIXED('$Data1'!AB118*MIN('$Data1'!K118,'$Data1'!P118)/3600*'$Data1'!L118,7),"")&amp;",")</f>
        <v>,</v>
      </c>
      <c r="G116" s="190" t="str">
        <f t="shared" ca="1" si="7"/>
        <v>,</v>
      </c>
      <c r="H116" s="190" t="str">
        <f ca="1">IF(A116="","",IF(E116="Flow/ExteriorArea",'$Data1'!AC118/1000,"")&amp;",")</f>
        <v>,</v>
      </c>
      <c r="I116" s="190" t="str">
        <f t="shared" ca="1" si="8"/>
        <v>,</v>
      </c>
      <c r="J116" s="190" t="str">
        <f t="shared" ca="1" si="9"/>
        <v>1,</v>
      </c>
      <c r="K116" s="190" t="str">
        <f t="shared" ca="1" si="12"/>
        <v>0,</v>
      </c>
      <c r="L116" s="190" t="str">
        <f t="shared" ca="1" si="12"/>
        <v>0,</v>
      </c>
      <c r="M116" s="190" t="str">
        <f t="shared" ca="1" si="11"/>
        <v>0;</v>
      </c>
      <c r="N116" s="190"/>
      <c r="O116" s="190"/>
      <c r="P116" s="190"/>
      <c r="Q116" s="190"/>
    </row>
    <row r="117" spans="1:17" ht="15">
      <c r="A117" s="190" t="str">
        <f ca="1">IF('$Data1'!E119="","","ZoneInfiltration:DesignFlowRate,")</f>
        <v>ZoneInfiltration:DesignFlowRate,</v>
      </c>
      <c r="B117" s="190" t="str">
        <f ca="1">IF(A117="","",'$Data1'!E119&amp;" Infil-Clng,")</f>
        <v>1 Infil-Clng,</v>
      </c>
      <c r="C117" s="190" t="str">
        <f ca="1">IF(A117="","",'CSV-ZnSiz'!B117)</f>
        <v>1,</v>
      </c>
      <c r="D117" s="190" t="str">
        <f t="shared" ca="1" si="10"/>
        <v>ON ALWAYS,</v>
      </c>
      <c r="E117" s="190" t="str">
        <f ca="1">IF(A117="","",IF('$Data1'!AB119&gt;0,"Flow/Zone",IF('$Data1'!AC119&gt;0,"Flow/ExteriorArea","ERROR"))&amp;",")</f>
        <v>Flow/Zone,</v>
      </c>
      <c r="F117" s="190" t="str">
        <f ca="1">IF(A117="","",IF(E117="Flow/Zone",FIXED('$Data1'!AB119*MIN('$Data1'!K119,'$Data1'!P119)/3600*'$Data1'!L119,7),"")&amp;",")</f>
        <v>,</v>
      </c>
      <c r="G117" s="190" t="str">
        <f t="shared" ca="1" si="7"/>
        <v>,</v>
      </c>
      <c r="H117" s="190" t="str">
        <f ca="1">IF(A117="","",IF(E117="Flow/ExteriorArea",'$Data1'!AC119/1000,"")&amp;",")</f>
        <v>,</v>
      </c>
      <c r="I117" s="190" t="str">
        <f t="shared" ca="1" si="8"/>
        <v>,</v>
      </c>
      <c r="J117" s="190" t="str">
        <f t="shared" ca="1" si="9"/>
        <v>1,</v>
      </c>
      <c r="K117" s="190" t="str">
        <f t="shared" ca="1" si="12"/>
        <v>0,</v>
      </c>
      <c r="L117" s="190" t="str">
        <f t="shared" ca="1" si="12"/>
        <v>0,</v>
      </c>
      <c r="M117" s="190" t="str">
        <f t="shared" ca="1" si="11"/>
        <v>0;</v>
      </c>
      <c r="N117" s="190"/>
      <c r="O117" s="190"/>
      <c r="P117" s="190"/>
      <c r="Q117" s="190"/>
    </row>
    <row r="118" spans="1:17" ht="15">
      <c r="A118" s="190" t="str">
        <f ca="1">IF('$Data1'!E120="","","ZoneInfiltration:DesignFlowRate,")</f>
        <v>ZoneInfiltration:DesignFlowRate,</v>
      </c>
      <c r="B118" s="190" t="str">
        <f ca="1">IF(A118="","",'$Data1'!E120&amp;" Infil-Clng,")</f>
        <v>1 Infil-Clng,</v>
      </c>
      <c r="C118" s="190" t="str">
        <f ca="1">IF(A118="","",'CSV-ZnSiz'!B118)</f>
        <v>1,</v>
      </c>
      <c r="D118" s="190" t="str">
        <f t="shared" ca="1" si="10"/>
        <v>ON ALWAYS,</v>
      </c>
      <c r="E118" s="190" t="str">
        <f ca="1">IF(A118="","",IF('$Data1'!AB120&gt;0,"Flow/Zone",IF('$Data1'!AC120&gt;0,"Flow/ExteriorArea","ERROR"))&amp;",")</f>
        <v>Flow/Zone,</v>
      </c>
      <c r="F118" s="190" t="str">
        <f ca="1">IF(A118="","",IF(E118="Flow/Zone",FIXED('$Data1'!AB120*MIN('$Data1'!K120,'$Data1'!P120)/3600*'$Data1'!L120,7),"")&amp;",")</f>
        <v>,</v>
      </c>
      <c r="G118" s="190" t="str">
        <f t="shared" ca="1" si="7"/>
        <v>,</v>
      </c>
      <c r="H118" s="190" t="str">
        <f ca="1">IF(A118="","",IF(E118="Flow/ExteriorArea",'$Data1'!AC120/1000,"")&amp;",")</f>
        <v>,</v>
      </c>
      <c r="I118" s="190" t="str">
        <f t="shared" ca="1" si="8"/>
        <v>,</v>
      </c>
      <c r="J118" s="190" t="str">
        <f t="shared" ca="1" si="9"/>
        <v>1,</v>
      </c>
      <c r="K118" s="190" t="str">
        <f t="shared" ca="1" si="12"/>
        <v>0,</v>
      </c>
      <c r="L118" s="190" t="str">
        <f t="shared" ca="1" si="12"/>
        <v>0,</v>
      </c>
      <c r="M118" s="190" t="str">
        <f t="shared" ca="1" si="11"/>
        <v>0;</v>
      </c>
      <c r="N118" s="190"/>
      <c r="O118" s="190"/>
      <c r="P118" s="190"/>
      <c r="Q118" s="190"/>
    </row>
    <row r="119" spans="1:17" ht="15">
      <c r="A119" s="190" t="str">
        <f ca="1">IF('$Data1'!E121="","","ZoneInfiltration:DesignFlowRate,")</f>
        <v>ZoneInfiltration:DesignFlowRate,</v>
      </c>
      <c r="B119" s="190" t="str">
        <f ca="1">IF(A119="","",'$Data1'!E121&amp;" Infil-Clng,")</f>
        <v>1 Infil-Clng,</v>
      </c>
      <c r="C119" s="190" t="str">
        <f ca="1">IF(A119="","",'CSV-ZnSiz'!B119)</f>
        <v>1,</v>
      </c>
      <c r="D119" s="190" t="str">
        <f t="shared" ca="1" si="10"/>
        <v>ON ALWAYS,</v>
      </c>
      <c r="E119" s="190" t="str">
        <f ca="1">IF(A119="","",IF('$Data1'!AB121&gt;0,"Flow/Zone",IF('$Data1'!AC121&gt;0,"Flow/ExteriorArea","ERROR"))&amp;",")</f>
        <v>Flow/Zone,</v>
      </c>
      <c r="F119" s="190" t="str">
        <f ca="1">IF(A119="","",IF(E119="Flow/Zone",FIXED('$Data1'!AB121*MIN('$Data1'!K121,'$Data1'!P121)/3600*'$Data1'!L121,7),"")&amp;",")</f>
        <v>,</v>
      </c>
      <c r="G119" s="190" t="str">
        <f t="shared" ca="1" si="7"/>
        <v>,</v>
      </c>
      <c r="H119" s="190" t="str">
        <f ca="1">IF(A119="","",IF(E119="Flow/ExteriorArea",'$Data1'!AC121/1000,"")&amp;",")</f>
        <v>,</v>
      </c>
      <c r="I119" s="190" t="str">
        <f t="shared" ca="1" si="8"/>
        <v>,</v>
      </c>
      <c r="J119" s="190" t="str">
        <f t="shared" ca="1" si="9"/>
        <v>1,</v>
      </c>
      <c r="K119" s="190" t="str">
        <f t="shared" ca="1" si="12"/>
        <v>0,</v>
      </c>
      <c r="L119" s="190" t="str">
        <f t="shared" ca="1" si="12"/>
        <v>0,</v>
      </c>
      <c r="M119" s="190" t="str">
        <f t="shared" ca="1" si="11"/>
        <v>0;</v>
      </c>
      <c r="N119" s="190"/>
      <c r="O119" s="190"/>
      <c r="P119" s="190"/>
      <c r="Q119" s="190"/>
    </row>
    <row r="120" spans="1:17" ht="15">
      <c r="A120" s="190" t="str">
        <f ca="1">IF('$Data1'!E122="","","ZoneInfiltration:DesignFlowRate,")</f>
        <v>ZoneInfiltration:DesignFlowRate,</v>
      </c>
      <c r="B120" s="190" t="str">
        <f ca="1">IF(A120="","",'$Data1'!E122&amp;" Infil-Clng,")</f>
        <v>1 Infil-Clng,</v>
      </c>
      <c r="C120" s="190" t="str">
        <f ca="1">IF(A120="","",'CSV-ZnSiz'!B120)</f>
        <v>1,</v>
      </c>
      <c r="D120" s="190" t="str">
        <f t="shared" ca="1" si="10"/>
        <v>ON ALWAYS,</v>
      </c>
      <c r="E120" s="190" t="str">
        <f ca="1">IF(A120="","",IF('$Data1'!AB122&gt;0,"Flow/Zone",IF('$Data1'!AC122&gt;0,"Flow/ExteriorArea","ERROR"))&amp;",")</f>
        <v>Flow/Zone,</v>
      </c>
      <c r="F120" s="190" t="str">
        <f ca="1">IF(A120="","",IF(E120="Flow/Zone",FIXED('$Data1'!AB122*MIN('$Data1'!K122,'$Data1'!P122)/3600*'$Data1'!L122,7),"")&amp;",")</f>
        <v>,</v>
      </c>
      <c r="G120" s="190" t="str">
        <f t="shared" ca="1" si="7"/>
        <v>,</v>
      </c>
      <c r="H120" s="190" t="str">
        <f ca="1">IF(A120="","",IF(E120="Flow/ExteriorArea",'$Data1'!AC122/1000,"")&amp;",")</f>
        <v>,</v>
      </c>
      <c r="I120" s="190" t="str">
        <f t="shared" ca="1" si="8"/>
        <v>,</v>
      </c>
      <c r="J120" s="190" t="str">
        <f t="shared" ca="1" si="9"/>
        <v>1,</v>
      </c>
      <c r="K120" s="190" t="str">
        <f t="shared" ca="1" si="12"/>
        <v>0,</v>
      </c>
      <c r="L120" s="190" t="str">
        <f t="shared" ca="1" si="12"/>
        <v>0,</v>
      </c>
      <c r="M120" s="190" t="str">
        <f t="shared" ca="1" si="11"/>
        <v>0;</v>
      </c>
      <c r="N120" s="190"/>
      <c r="O120" s="190"/>
      <c r="P120" s="190"/>
      <c r="Q120" s="190"/>
    </row>
    <row r="121" spans="1:17" ht="15">
      <c r="A121" s="190" t="str">
        <f ca="1">IF('$Data1'!E123="","","ZoneInfiltration:DesignFlowRate,")</f>
        <v>ZoneInfiltration:DesignFlowRate,</v>
      </c>
      <c r="B121" s="190" t="str">
        <f ca="1">IF(A121="","",'$Data1'!E123&amp;" Infil-Clng,")</f>
        <v>1 Infil-Clng,</v>
      </c>
      <c r="C121" s="190" t="str">
        <f ca="1">IF(A121="","",'CSV-ZnSiz'!B121)</f>
        <v>1,</v>
      </c>
      <c r="D121" s="190" t="str">
        <f t="shared" ca="1" si="10"/>
        <v>ON ALWAYS,</v>
      </c>
      <c r="E121" s="190" t="str">
        <f ca="1">IF(A121="","",IF('$Data1'!AB123&gt;0,"Flow/Zone",IF('$Data1'!AC123&gt;0,"Flow/ExteriorArea","ERROR"))&amp;",")</f>
        <v>Flow/Zone,</v>
      </c>
      <c r="F121" s="190" t="str">
        <f ca="1">IF(A121="","",IF(E121="Flow/Zone",FIXED('$Data1'!AB123*MIN('$Data1'!K123,'$Data1'!P123)/3600*'$Data1'!L123,7),"")&amp;",")</f>
        <v>,</v>
      </c>
      <c r="G121" s="190" t="str">
        <f t="shared" ca="1" si="7"/>
        <v>,</v>
      </c>
      <c r="H121" s="190" t="str">
        <f ca="1">IF(A121="","",IF(E121="Flow/ExteriorArea",'$Data1'!AC123/1000,"")&amp;",")</f>
        <v>,</v>
      </c>
      <c r="I121" s="190" t="str">
        <f t="shared" ca="1" si="8"/>
        <v>,</v>
      </c>
      <c r="J121" s="190" t="str">
        <f t="shared" ca="1" si="9"/>
        <v>1,</v>
      </c>
      <c r="K121" s="190" t="str">
        <f t="shared" ca="1" si="12"/>
        <v>0,</v>
      </c>
      <c r="L121" s="190" t="str">
        <f t="shared" ca="1" si="12"/>
        <v>0,</v>
      </c>
      <c r="M121" s="190" t="str">
        <f t="shared" ca="1" si="11"/>
        <v>0;</v>
      </c>
      <c r="N121" s="190"/>
      <c r="O121" s="190"/>
      <c r="P121" s="190"/>
      <c r="Q121" s="190"/>
    </row>
    <row r="122" spans="1:17" ht="15">
      <c r="A122" s="190" t="str">
        <f ca="1">IF('$Data1'!E124="","","ZoneInfiltration:DesignFlowRate,")</f>
        <v>ZoneInfiltration:DesignFlowRate,</v>
      </c>
      <c r="B122" s="190" t="str">
        <f ca="1">IF(A122="","",'$Data1'!E124&amp;" Infil-Clng,")</f>
        <v>1 Infil-Clng,</v>
      </c>
      <c r="C122" s="190" t="str">
        <f ca="1">IF(A122="","",'CSV-ZnSiz'!B122)</f>
        <v>1,</v>
      </c>
      <c r="D122" s="190" t="str">
        <f t="shared" ca="1" si="10"/>
        <v>ON ALWAYS,</v>
      </c>
      <c r="E122" s="190" t="str">
        <f ca="1">IF(A122="","",IF('$Data1'!AB124&gt;0,"Flow/Zone",IF('$Data1'!AC124&gt;0,"Flow/ExteriorArea","ERROR"))&amp;",")</f>
        <v>Flow/Zone,</v>
      </c>
      <c r="F122" s="190" t="str">
        <f ca="1">IF(A122="","",IF(E122="Flow/Zone",FIXED('$Data1'!AB124*MIN('$Data1'!K124,'$Data1'!P124)/3600*'$Data1'!L124,7),"")&amp;",")</f>
        <v>,</v>
      </c>
      <c r="G122" s="190" t="str">
        <f t="shared" ca="1" si="7"/>
        <v>,</v>
      </c>
      <c r="H122" s="190" t="str">
        <f ca="1">IF(A122="","",IF(E122="Flow/ExteriorArea",'$Data1'!AC124/1000,"")&amp;",")</f>
        <v>,</v>
      </c>
      <c r="I122" s="190" t="str">
        <f t="shared" ca="1" si="8"/>
        <v>,</v>
      </c>
      <c r="J122" s="190" t="str">
        <f t="shared" ca="1" si="9"/>
        <v>1,</v>
      </c>
      <c r="K122" s="190" t="str">
        <f t="shared" ca="1" si="12"/>
        <v>0,</v>
      </c>
      <c r="L122" s="190" t="str">
        <f t="shared" ca="1" si="12"/>
        <v>0,</v>
      </c>
      <c r="M122" s="190" t="str">
        <f t="shared" ca="1" si="11"/>
        <v>0;</v>
      </c>
      <c r="N122" s="190"/>
      <c r="O122" s="190"/>
      <c r="P122" s="190"/>
      <c r="Q122" s="190"/>
    </row>
    <row r="123" spans="1:17" ht="15">
      <c r="A123" s="190" t="str">
        <f ca="1">IF('$Data1'!E125="","","ZoneInfiltration:DesignFlowRate,")</f>
        <v>ZoneInfiltration:DesignFlowRate,</v>
      </c>
      <c r="B123" s="190" t="str">
        <f ca="1">IF(A123="","",'$Data1'!E125&amp;" Infil-Clng,")</f>
        <v>1 Infil-Clng,</v>
      </c>
      <c r="C123" s="190" t="str">
        <f ca="1">IF(A123="","",'CSV-ZnSiz'!B123)</f>
        <v>1,</v>
      </c>
      <c r="D123" s="190" t="str">
        <f t="shared" ca="1" si="10"/>
        <v>ON ALWAYS,</v>
      </c>
      <c r="E123" s="190" t="str">
        <f ca="1">IF(A123="","",IF('$Data1'!AB125&gt;0,"Flow/Zone",IF('$Data1'!AC125&gt;0,"Flow/ExteriorArea","ERROR"))&amp;",")</f>
        <v>Flow/Zone,</v>
      </c>
      <c r="F123" s="190" t="str">
        <f ca="1">IF(A123="","",IF(E123="Flow/Zone",FIXED('$Data1'!AB125*MIN('$Data1'!K125,'$Data1'!P125)/3600*'$Data1'!L125,7),"")&amp;",")</f>
        <v>,</v>
      </c>
      <c r="G123" s="190" t="str">
        <f t="shared" ca="1" si="7"/>
        <v>,</v>
      </c>
      <c r="H123" s="190" t="str">
        <f ca="1">IF(A123="","",IF(E123="Flow/ExteriorArea",'$Data1'!AC125/1000,"")&amp;",")</f>
        <v>,</v>
      </c>
      <c r="I123" s="190" t="str">
        <f t="shared" ca="1" si="8"/>
        <v>,</v>
      </c>
      <c r="J123" s="190" t="str">
        <f t="shared" ca="1" si="9"/>
        <v>1,</v>
      </c>
      <c r="K123" s="190" t="str">
        <f t="shared" ca="1" si="12"/>
        <v>0,</v>
      </c>
      <c r="L123" s="190" t="str">
        <f t="shared" ca="1" si="12"/>
        <v>0,</v>
      </c>
      <c r="M123" s="190" t="str">
        <f t="shared" ca="1" si="11"/>
        <v>0;</v>
      </c>
      <c r="N123" s="190"/>
      <c r="O123" s="190"/>
      <c r="P123" s="190"/>
      <c r="Q123" s="190"/>
    </row>
    <row r="124" spans="1:17" ht="15">
      <c r="A124" s="190" t="str">
        <f ca="1">IF('$Data1'!E126="","","ZoneInfiltration:DesignFlowRate,")</f>
        <v>ZoneInfiltration:DesignFlowRate,</v>
      </c>
      <c r="B124" s="190" t="str">
        <f ca="1">IF(A124="","",'$Data1'!E126&amp;" Infil-Clng,")</f>
        <v>1 Infil-Clng,</v>
      </c>
      <c r="C124" s="190" t="str">
        <f ca="1">IF(A124="","",'CSV-ZnSiz'!B124)</f>
        <v>1,</v>
      </c>
      <c r="D124" s="190" t="str">
        <f t="shared" ca="1" si="10"/>
        <v>ON ALWAYS,</v>
      </c>
      <c r="E124" s="190" t="str">
        <f ca="1">IF(A124="","",IF('$Data1'!AB126&gt;0,"Flow/Zone",IF('$Data1'!AC126&gt;0,"Flow/ExteriorArea","ERROR"))&amp;",")</f>
        <v>Flow/Zone,</v>
      </c>
      <c r="F124" s="190" t="str">
        <f ca="1">IF(A124="","",IF(E124="Flow/Zone",FIXED('$Data1'!AB126*MIN('$Data1'!K126,'$Data1'!P126)/3600*'$Data1'!L126,7),"")&amp;",")</f>
        <v>,</v>
      </c>
      <c r="G124" s="190" t="str">
        <f t="shared" ca="1" si="7"/>
        <v>,</v>
      </c>
      <c r="H124" s="190" t="str">
        <f ca="1">IF(A124="","",IF(E124="Flow/ExteriorArea",'$Data1'!AC126/1000,"")&amp;",")</f>
        <v>,</v>
      </c>
      <c r="I124" s="190" t="str">
        <f t="shared" ca="1" si="8"/>
        <v>,</v>
      </c>
      <c r="J124" s="190" t="str">
        <f t="shared" ca="1" si="9"/>
        <v>1,</v>
      </c>
      <c r="K124" s="190" t="str">
        <f t="shared" ca="1" si="12"/>
        <v>0,</v>
      </c>
      <c r="L124" s="190" t="str">
        <f t="shared" ca="1" si="12"/>
        <v>0,</v>
      </c>
      <c r="M124" s="190" t="str">
        <f t="shared" ca="1" si="11"/>
        <v>0;</v>
      </c>
      <c r="N124" s="190"/>
      <c r="O124" s="190"/>
      <c r="P124" s="190"/>
      <c r="Q124" s="190"/>
    </row>
    <row r="125" spans="1:17" ht="15">
      <c r="A125" s="190" t="str">
        <f ca="1">IF('$Data1'!E127="","","ZoneInfiltration:DesignFlowRate,")</f>
        <v>ZoneInfiltration:DesignFlowRate,</v>
      </c>
      <c r="B125" s="190" t="str">
        <f ca="1">IF(A125="","",'$Data1'!E127&amp;" Infil-Clng,")</f>
        <v>1 Infil-Clng,</v>
      </c>
      <c r="C125" s="190" t="str">
        <f ca="1">IF(A125="","",'CSV-ZnSiz'!B125)</f>
        <v>1,</v>
      </c>
      <c r="D125" s="190" t="str">
        <f t="shared" ca="1" si="10"/>
        <v>ON ALWAYS,</v>
      </c>
      <c r="E125" s="190" t="str">
        <f ca="1">IF(A125="","",IF('$Data1'!AB127&gt;0,"Flow/Zone",IF('$Data1'!AC127&gt;0,"Flow/ExteriorArea","ERROR"))&amp;",")</f>
        <v>Flow/Zone,</v>
      </c>
      <c r="F125" s="190" t="str">
        <f ca="1">IF(A125="","",IF(E125="Flow/Zone",FIXED('$Data1'!AB127*MIN('$Data1'!K127,'$Data1'!P127)/3600*'$Data1'!L127,7),"")&amp;",")</f>
        <v>,</v>
      </c>
      <c r="G125" s="190" t="str">
        <f t="shared" ca="1" si="7"/>
        <v>,</v>
      </c>
      <c r="H125" s="190" t="str">
        <f ca="1">IF(A125="","",IF(E125="Flow/ExteriorArea",'$Data1'!AC127/1000,"")&amp;",")</f>
        <v>,</v>
      </c>
      <c r="I125" s="190" t="str">
        <f t="shared" ca="1" si="8"/>
        <v>,</v>
      </c>
      <c r="J125" s="190" t="str">
        <f t="shared" ca="1" si="9"/>
        <v>1,</v>
      </c>
      <c r="K125" s="190" t="str">
        <f t="shared" ca="1" si="12"/>
        <v>0,</v>
      </c>
      <c r="L125" s="190" t="str">
        <f t="shared" ca="1" si="12"/>
        <v>0,</v>
      </c>
      <c r="M125" s="190" t="str">
        <f t="shared" ca="1" si="11"/>
        <v>0;</v>
      </c>
      <c r="N125" s="190"/>
      <c r="O125" s="190"/>
      <c r="P125" s="190"/>
      <c r="Q125" s="190"/>
    </row>
    <row r="126" spans="1:17" ht="15">
      <c r="A126" s="190" t="str">
        <f ca="1">IF('$Data1'!E128="","","ZoneInfiltration:DesignFlowRate,")</f>
        <v>ZoneInfiltration:DesignFlowRate,</v>
      </c>
      <c r="B126" s="190" t="str">
        <f ca="1">IF(A126="","",'$Data1'!E128&amp;" Infil-Clng,")</f>
        <v>1 Infil-Clng,</v>
      </c>
      <c r="C126" s="190" t="str">
        <f ca="1">IF(A126="","",'CSV-ZnSiz'!B126)</f>
        <v>1,</v>
      </c>
      <c r="D126" s="190" t="str">
        <f t="shared" ca="1" si="10"/>
        <v>ON ALWAYS,</v>
      </c>
      <c r="E126" s="190" t="str">
        <f ca="1">IF(A126="","",IF('$Data1'!AB128&gt;0,"Flow/Zone",IF('$Data1'!AC128&gt;0,"Flow/ExteriorArea","ERROR"))&amp;",")</f>
        <v>Flow/Zone,</v>
      </c>
      <c r="F126" s="190" t="str">
        <f ca="1">IF(A126="","",IF(E126="Flow/Zone",FIXED('$Data1'!AB128*MIN('$Data1'!K128,'$Data1'!P128)/3600*'$Data1'!L128,7),"")&amp;",")</f>
        <v>,</v>
      </c>
      <c r="G126" s="190" t="str">
        <f t="shared" ca="1" si="7"/>
        <v>,</v>
      </c>
      <c r="H126" s="190" t="str">
        <f ca="1">IF(A126="","",IF(E126="Flow/ExteriorArea",'$Data1'!AC128/1000,"")&amp;",")</f>
        <v>,</v>
      </c>
      <c r="I126" s="190" t="str">
        <f t="shared" ca="1" si="8"/>
        <v>,</v>
      </c>
      <c r="J126" s="190" t="str">
        <f t="shared" ca="1" si="9"/>
        <v>1,</v>
      </c>
      <c r="K126" s="190" t="str">
        <f t="shared" ca="1" si="12"/>
        <v>0,</v>
      </c>
      <c r="L126" s="190" t="str">
        <f t="shared" ca="1" si="12"/>
        <v>0,</v>
      </c>
      <c r="M126" s="190" t="str">
        <f t="shared" ca="1" si="11"/>
        <v>0;</v>
      </c>
      <c r="N126" s="190"/>
      <c r="O126" s="190"/>
      <c r="P126" s="190"/>
      <c r="Q126" s="190"/>
    </row>
    <row r="127" spans="1:17" ht="15">
      <c r="A127" s="190" t="str">
        <f ca="1">IF('$Data1'!E129="","","ZoneInfiltration:DesignFlowRate,")</f>
        <v>ZoneInfiltration:DesignFlowRate,</v>
      </c>
      <c r="B127" s="190" t="str">
        <f ca="1">IF(A127="","",'$Data1'!E129&amp;" Infil-Clng,")</f>
        <v>1 Infil-Clng,</v>
      </c>
      <c r="C127" s="190" t="str">
        <f ca="1">IF(A127="","",'CSV-ZnSiz'!B127)</f>
        <v>1,</v>
      </c>
      <c r="D127" s="190" t="str">
        <f t="shared" ca="1" si="10"/>
        <v>ON ALWAYS,</v>
      </c>
      <c r="E127" s="190" t="str">
        <f ca="1">IF(A127="","",IF('$Data1'!AB129&gt;0,"Flow/Zone",IF('$Data1'!AC129&gt;0,"Flow/ExteriorArea","ERROR"))&amp;",")</f>
        <v>Flow/Zone,</v>
      </c>
      <c r="F127" s="190" t="str">
        <f ca="1">IF(A127="","",IF(E127="Flow/Zone",FIXED('$Data1'!AB129*MIN('$Data1'!K129,'$Data1'!P129)/3600*'$Data1'!L129,7),"")&amp;",")</f>
        <v>,</v>
      </c>
      <c r="G127" s="190" t="str">
        <f t="shared" ca="1" si="7"/>
        <v>,</v>
      </c>
      <c r="H127" s="190" t="str">
        <f ca="1">IF(A127="","",IF(E127="Flow/ExteriorArea",'$Data1'!AC129/1000,"")&amp;",")</f>
        <v>,</v>
      </c>
      <c r="I127" s="190" t="str">
        <f t="shared" ca="1" si="8"/>
        <v>,</v>
      </c>
      <c r="J127" s="190" t="str">
        <f t="shared" ca="1" si="9"/>
        <v>1,</v>
      </c>
      <c r="K127" s="190" t="str">
        <f t="shared" ca="1" si="12"/>
        <v>0,</v>
      </c>
      <c r="L127" s="190" t="str">
        <f t="shared" ca="1" si="12"/>
        <v>0,</v>
      </c>
      <c r="M127" s="190" t="str">
        <f t="shared" ca="1" si="11"/>
        <v>0;</v>
      </c>
      <c r="N127" s="190"/>
      <c r="O127" s="190"/>
      <c r="P127" s="190"/>
      <c r="Q127" s="190"/>
    </row>
    <row r="128" spans="1:17" ht="15">
      <c r="A128" s="190" t="str">
        <f ca="1">IF('$Data1'!E130="","","ZoneInfiltration:DesignFlowRate,")</f>
        <v>ZoneInfiltration:DesignFlowRate,</v>
      </c>
      <c r="B128" s="190" t="str">
        <f ca="1">IF(A128="","",'$Data1'!E130&amp;" Infil-Clng,")</f>
        <v>1 Infil-Clng,</v>
      </c>
      <c r="C128" s="190" t="str">
        <f ca="1">IF(A128="","",'CSV-ZnSiz'!B128)</f>
        <v>1,</v>
      </c>
      <c r="D128" s="190" t="str">
        <f t="shared" ca="1" si="10"/>
        <v>ON ALWAYS,</v>
      </c>
      <c r="E128" s="190" t="str">
        <f ca="1">IF(A128="","",IF('$Data1'!AB130&gt;0,"Flow/Zone",IF('$Data1'!AC130&gt;0,"Flow/ExteriorArea","ERROR"))&amp;",")</f>
        <v>Flow/Zone,</v>
      </c>
      <c r="F128" s="190" t="str">
        <f ca="1">IF(A128="","",IF(E128="Flow/Zone",FIXED('$Data1'!AB130*MIN('$Data1'!K130,'$Data1'!P130)/3600*'$Data1'!L130,7),"")&amp;",")</f>
        <v>,</v>
      </c>
      <c r="G128" s="190" t="str">
        <f t="shared" ca="1" si="7"/>
        <v>,</v>
      </c>
      <c r="H128" s="190" t="str">
        <f ca="1">IF(A128="","",IF(E128="Flow/ExteriorArea",'$Data1'!AC130/1000,"")&amp;",")</f>
        <v>,</v>
      </c>
      <c r="I128" s="190" t="str">
        <f t="shared" ca="1" si="8"/>
        <v>,</v>
      </c>
      <c r="J128" s="190" t="str">
        <f t="shared" ca="1" si="9"/>
        <v>1,</v>
      </c>
      <c r="K128" s="190" t="str">
        <f t="shared" ca="1" si="12"/>
        <v>0,</v>
      </c>
      <c r="L128" s="190" t="str">
        <f t="shared" ca="1" si="12"/>
        <v>0,</v>
      </c>
      <c r="M128" s="190" t="str">
        <f t="shared" ca="1" si="11"/>
        <v>0;</v>
      </c>
      <c r="N128" s="190"/>
      <c r="O128" s="190"/>
      <c r="P128" s="190"/>
      <c r="Q128" s="190"/>
    </row>
    <row r="129" spans="1:17" ht="15">
      <c r="A129" s="190" t="str">
        <f ca="1">IF('$Data1'!E131="","","ZoneInfiltration:DesignFlowRate,")</f>
        <v>ZoneInfiltration:DesignFlowRate,</v>
      </c>
      <c r="B129" s="190" t="str">
        <f ca="1">IF(A129="","",'$Data1'!E131&amp;" Infil-Clng,")</f>
        <v>1 Infil-Clng,</v>
      </c>
      <c r="C129" s="190" t="str">
        <f ca="1">IF(A129="","",'CSV-ZnSiz'!B129)</f>
        <v>1,</v>
      </c>
      <c r="D129" s="190" t="str">
        <f t="shared" ca="1" si="10"/>
        <v>ON ALWAYS,</v>
      </c>
      <c r="E129" s="190" t="str">
        <f ca="1">IF(A129="","",IF('$Data1'!AB131&gt;0,"Flow/Zone",IF('$Data1'!AC131&gt;0,"Flow/ExteriorArea","ERROR"))&amp;",")</f>
        <v>Flow/Zone,</v>
      </c>
      <c r="F129" s="190" t="str">
        <f ca="1">IF(A129="","",IF(E129="Flow/Zone",FIXED('$Data1'!AB131*MIN('$Data1'!K131,'$Data1'!P131)/3600*'$Data1'!L131,7),"")&amp;",")</f>
        <v>,</v>
      </c>
      <c r="G129" s="190" t="str">
        <f t="shared" ca="1" si="7"/>
        <v>,</v>
      </c>
      <c r="H129" s="190" t="str">
        <f ca="1">IF(A129="","",IF(E129="Flow/ExteriorArea",'$Data1'!AC131/1000,"")&amp;",")</f>
        <v>,</v>
      </c>
      <c r="I129" s="190" t="str">
        <f t="shared" ca="1" si="8"/>
        <v>,</v>
      </c>
      <c r="J129" s="190" t="str">
        <f t="shared" ca="1" si="9"/>
        <v>1,</v>
      </c>
      <c r="K129" s="190" t="str">
        <f t="shared" ca="1" si="12"/>
        <v>0,</v>
      </c>
      <c r="L129" s="190" t="str">
        <f t="shared" ca="1" si="12"/>
        <v>0,</v>
      </c>
      <c r="M129" s="190" t="str">
        <f t="shared" ca="1" si="11"/>
        <v>0;</v>
      </c>
      <c r="N129" s="190"/>
      <c r="O129" s="190"/>
      <c r="P129" s="190"/>
      <c r="Q129" s="190"/>
    </row>
    <row r="130" spans="1:17" ht="15">
      <c r="A130" s="190" t="str">
        <f ca="1">IF('$Data1'!E132="","","ZoneInfiltration:DesignFlowRate,")</f>
        <v>ZoneInfiltration:DesignFlowRate,</v>
      </c>
      <c r="B130" s="190" t="str">
        <f ca="1">IF(A130="","",'$Data1'!E132&amp;" Infil-Clng,")</f>
        <v>1 Infil-Clng,</v>
      </c>
      <c r="C130" s="190" t="str">
        <f ca="1">IF(A130="","",'CSV-ZnSiz'!B130)</f>
        <v>1,</v>
      </c>
      <c r="D130" s="190" t="str">
        <f t="shared" ca="1" si="10"/>
        <v>ON ALWAYS,</v>
      </c>
      <c r="E130" s="190" t="str">
        <f ca="1">IF(A130="","",IF('$Data1'!AB132&gt;0,"Flow/Zone",IF('$Data1'!AC132&gt;0,"Flow/ExteriorArea","ERROR"))&amp;",")</f>
        <v>Flow/Zone,</v>
      </c>
      <c r="F130" s="190" t="str">
        <f ca="1">IF(A130="","",IF(E130="Flow/Zone",FIXED('$Data1'!AB132*MIN('$Data1'!K132,'$Data1'!P132)/3600*'$Data1'!L132,7),"")&amp;",")</f>
        <v>,</v>
      </c>
      <c r="G130" s="190" t="str">
        <f t="shared" ca="1" si="7"/>
        <v>,</v>
      </c>
      <c r="H130" s="190" t="str">
        <f ca="1">IF(A130="","",IF(E130="Flow/ExteriorArea",'$Data1'!AC132/1000,"")&amp;",")</f>
        <v>,</v>
      </c>
      <c r="I130" s="190" t="str">
        <f t="shared" ca="1" si="8"/>
        <v>,</v>
      </c>
      <c r="J130" s="190" t="str">
        <f t="shared" ca="1" si="9"/>
        <v>1,</v>
      </c>
      <c r="K130" s="190" t="str">
        <f t="shared" ca="1" si="12"/>
        <v>0,</v>
      </c>
      <c r="L130" s="190" t="str">
        <f t="shared" ca="1" si="12"/>
        <v>0,</v>
      </c>
      <c r="M130" s="190" t="str">
        <f t="shared" ca="1" si="11"/>
        <v>0;</v>
      </c>
      <c r="N130" s="190"/>
      <c r="O130" s="190"/>
      <c r="P130" s="190"/>
      <c r="Q130" s="190"/>
    </row>
    <row r="131" spans="1:17" ht="15">
      <c r="A131" s="190" t="str">
        <f ca="1">IF('$Data1'!E133="","","ZoneInfiltration:DesignFlowRate,")</f>
        <v>ZoneInfiltration:DesignFlowRate,</v>
      </c>
      <c r="B131" s="190" t="str">
        <f ca="1">IF(A131="","",'$Data1'!E133&amp;" Infil-Clng,")</f>
        <v>1 Infil-Clng,</v>
      </c>
      <c r="C131" s="190" t="str">
        <f ca="1">IF(A131="","",'CSV-ZnSiz'!B131)</f>
        <v>1,</v>
      </c>
      <c r="D131" s="190" t="str">
        <f t="shared" ca="1" si="10"/>
        <v>ON ALWAYS,</v>
      </c>
      <c r="E131" s="190" t="str">
        <f ca="1">IF(A131="","",IF('$Data1'!AB133&gt;0,"Flow/Zone",IF('$Data1'!AC133&gt;0,"Flow/ExteriorArea","ERROR"))&amp;",")</f>
        <v>Flow/Zone,</v>
      </c>
      <c r="F131" s="190" t="str">
        <f ca="1">IF(A131="","",IF(E131="Flow/Zone",FIXED('$Data1'!AB133*MIN('$Data1'!K133,'$Data1'!P133)/3600*'$Data1'!L133,7),"")&amp;",")</f>
        <v>,</v>
      </c>
      <c r="G131" s="190" t="str">
        <f t="shared" ca="1" si="7"/>
        <v>,</v>
      </c>
      <c r="H131" s="190" t="str">
        <f ca="1">IF(A131="","",IF(E131="Flow/ExteriorArea",'$Data1'!AC133/1000,"")&amp;",")</f>
        <v>,</v>
      </c>
      <c r="I131" s="190" t="str">
        <f t="shared" ca="1" si="8"/>
        <v>,</v>
      </c>
      <c r="J131" s="190" t="str">
        <f t="shared" ca="1" si="9"/>
        <v>1,</v>
      </c>
      <c r="K131" s="190" t="str">
        <f t="shared" ca="1" si="12"/>
        <v>0,</v>
      </c>
      <c r="L131" s="190" t="str">
        <f t="shared" ca="1" si="12"/>
        <v>0,</v>
      </c>
      <c r="M131" s="190" t="str">
        <f t="shared" ca="1" si="11"/>
        <v>0;</v>
      </c>
      <c r="N131" s="190"/>
      <c r="O131" s="190"/>
      <c r="P131" s="190"/>
      <c r="Q131" s="190"/>
    </row>
    <row r="132" spans="1:17" ht="15">
      <c r="A132" s="190" t="str">
        <f ca="1">IF('$Data1'!E134="","","ZoneInfiltration:DesignFlowRate,")</f>
        <v>ZoneInfiltration:DesignFlowRate,</v>
      </c>
      <c r="B132" s="190" t="str">
        <f ca="1">IF(A132="","",'$Data1'!E134&amp;" Infil-Clng,")</f>
        <v>1 Infil-Clng,</v>
      </c>
      <c r="C132" s="190" t="str">
        <f ca="1">IF(A132="","",'CSV-ZnSiz'!B132)</f>
        <v>1,</v>
      </c>
      <c r="D132" s="190" t="str">
        <f t="shared" ca="1" si="10"/>
        <v>ON ALWAYS,</v>
      </c>
      <c r="E132" s="190" t="str">
        <f ca="1">IF(A132="","",IF('$Data1'!AB134&gt;0,"Flow/Zone",IF('$Data1'!AC134&gt;0,"Flow/ExteriorArea","ERROR"))&amp;",")</f>
        <v>Flow/Zone,</v>
      </c>
      <c r="F132" s="190" t="str">
        <f ca="1">IF(A132="","",IF(E132="Flow/Zone",FIXED('$Data1'!AB134*MIN('$Data1'!K134,'$Data1'!P134)/3600*'$Data1'!L134,7),"")&amp;",")</f>
        <v>,</v>
      </c>
      <c r="G132" s="190" t="str">
        <f t="shared" ca="1" si="7"/>
        <v>,</v>
      </c>
      <c r="H132" s="190" t="str">
        <f ca="1">IF(A132="","",IF(E132="Flow/ExteriorArea",'$Data1'!AC134/1000,"")&amp;",")</f>
        <v>,</v>
      </c>
      <c r="I132" s="190" t="str">
        <f t="shared" ca="1" si="8"/>
        <v>,</v>
      </c>
      <c r="J132" s="190" t="str">
        <f t="shared" ca="1" si="9"/>
        <v>1,</v>
      </c>
      <c r="K132" s="190" t="str">
        <f t="shared" ca="1" si="12"/>
        <v>0,</v>
      </c>
      <c r="L132" s="190" t="str">
        <f t="shared" ca="1" si="12"/>
        <v>0,</v>
      </c>
      <c r="M132" s="190" t="str">
        <f t="shared" ca="1" si="11"/>
        <v>0;</v>
      </c>
      <c r="N132" s="190"/>
      <c r="O132" s="190"/>
      <c r="P132" s="190"/>
      <c r="Q132" s="190"/>
    </row>
    <row r="133" spans="1:17" ht="15">
      <c r="A133" s="190" t="str">
        <f ca="1">IF('$Data1'!E135="","","ZoneInfiltration:DesignFlowRate,")</f>
        <v>ZoneInfiltration:DesignFlowRate,</v>
      </c>
      <c r="B133" s="190" t="str">
        <f ca="1">IF(A133="","",'$Data1'!E135&amp;" Infil-Clng,")</f>
        <v>1 Infil-Clng,</v>
      </c>
      <c r="C133" s="190" t="str">
        <f ca="1">IF(A133="","",'CSV-ZnSiz'!B133)</f>
        <v>1,</v>
      </c>
      <c r="D133" s="190" t="str">
        <f t="shared" ca="1" si="10"/>
        <v>ON ALWAYS,</v>
      </c>
      <c r="E133" s="190" t="str">
        <f ca="1">IF(A133="","",IF('$Data1'!AB135&gt;0,"Flow/Zone",IF('$Data1'!AC135&gt;0,"Flow/ExteriorArea","ERROR"))&amp;",")</f>
        <v>Flow/Zone,</v>
      </c>
      <c r="F133" s="190" t="str">
        <f ca="1">IF(A133="","",IF(E133="Flow/Zone",FIXED('$Data1'!AB135*MIN('$Data1'!K135,'$Data1'!P135)/3600*'$Data1'!L135,7),"")&amp;",")</f>
        <v>,</v>
      </c>
      <c r="G133" s="190" t="str">
        <f t="shared" ca="1" si="7"/>
        <v>,</v>
      </c>
      <c r="H133" s="190" t="str">
        <f ca="1">IF(A133="","",IF(E133="Flow/ExteriorArea",'$Data1'!AC135/1000,"")&amp;",")</f>
        <v>,</v>
      </c>
      <c r="I133" s="190" t="str">
        <f t="shared" ca="1" si="8"/>
        <v>,</v>
      </c>
      <c r="J133" s="190" t="str">
        <f t="shared" ca="1" si="9"/>
        <v>1,</v>
      </c>
      <c r="K133" s="190" t="str">
        <f t="shared" ca="1" si="12"/>
        <v>0,</v>
      </c>
      <c r="L133" s="190" t="str">
        <f t="shared" ca="1" si="12"/>
        <v>0,</v>
      </c>
      <c r="M133" s="190" t="str">
        <f t="shared" ca="1" si="11"/>
        <v>0;</v>
      </c>
      <c r="N133" s="190"/>
      <c r="O133" s="190"/>
      <c r="P133" s="190"/>
      <c r="Q133" s="190"/>
    </row>
    <row r="134" spans="1:17" ht="15">
      <c r="A134" s="190" t="str">
        <f ca="1">IF('$Data1'!E136="","","ZoneInfiltration:DesignFlowRate,")</f>
        <v>ZoneInfiltration:DesignFlowRate,</v>
      </c>
      <c r="B134" s="190" t="str">
        <f ca="1">IF(A134="","",'$Data1'!E136&amp;" Infil-Clng,")</f>
        <v>1 Infil-Clng,</v>
      </c>
      <c r="C134" s="190" t="str">
        <f ca="1">IF(A134="","",'CSV-ZnSiz'!B134)</f>
        <v>1,</v>
      </c>
      <c r="D134" s="190" t="str">
        <f t="shared" ca="1" si="10"/>
        <v>ON ALWAYS,</v>
      </c>
      <c r="E134" s="190" t="str">
        <f ca="1">IF(A134="","",IF('$Data1'!AB136&gt;0,"Flow/Zone",IF('$Data1'!AC136&gt;0,"Flow/ExteriorArea","ERROR"))&amp;",")</f>
        <v>Flow/Zone,</v>
      </c>
      <c r="F134" s="190" t="str">
        <f ca="1">IF(A134="","",IF(E134="Flow/Zone",FIXED('$Data1'!AB136*MIN('$Data1'!K136,'$Data1'!P136)/3600*'$Data1'!L136,7),"")&amp;",")</f>
        <v>,</v>
      </c>
      <c r="G134" s="190" t="str">
        <f t="shared" ca="1" si="7"/>
        <v>,</v>
      </c>
      <c r="H134" s="190" t="str">
        <f ca="1">IF(A134="","",IF(E134="Flow/ExteriorArea",'$Data1'!AC136/1000,"")&amp;",")</f>
        <v>,</v>
      </c>
      <c r="I134" s="190" t="str">
        <f t="shared" ca="1" si="8"/>
        <v>,</v>
      </c>
      <c r="J134" s="190" t="str">
        <f t="shared" ca="1" si="9"/>
        <v>1,</v>
      </c>
      <c r="K134" s="190" t="str">
        <f t="shared" ca="1" si="12"/>
        <v>0,</v>
      </c>
      <c r="L134" s="190" t="str">
        <f t="shared" ca="1" si="12"/>
        <v>0,</v>
      </c>
      <c r="M134" s="190" t="str">
        <f t="shared" ca="1" si="11"/>
        <v>0;</v>
      </c>
      <c r="N134" s="190"/>
      <c r="O134" s="190"/>
      <c r="P134" s="190"/>
      <c r="Q134" s="190"/>
    </row>
    <row r="135" spans="1:17" ht="15">
      <c r="A135" s="190" t="str">
        <f ca="1">IF('$Data1'!E137="","","ZoneInfiltration:DesignFlowRate,")</f>
        <v>ZoneInfiltration:DesignFlowRate,</v>
      </c>
      <c r="B135" s="190" t="str">
        <f ca="1">IF(A135="","",'$Data1'!E137&amp;" Infil-Clng,")</f>
        <v>1 Infil-Clng,</v>
      </c>
      <c r="C135" s="190" t="str">
        <f ca="1">IF(A135="","",'CSV-ZnSiz'!B135)</f>
        <v>1,</v>
      </c>
      <c r="D135" s="190" t="str">
        <f t="shared" ca="1" si="10"/>
        <v>ON ALWAYS,</v>
      </c>
      <c r="E135" s="190" t="str">
        <f ca="1">IF(A135="","",IF('$Data1'!AB137&gt;0,"Flow/Zone",IF('$Data1'!AC137&gt;0,"Flow/ExteriorArea","ERROR"))&amp;",")</f>
        <v>Flow/Zone,</v>
      </c>
      <c r="F135" s="190" t="str">
        <f ca="1">IF(A135="","",IF(E135="Flow/Zone",FIXED('$Data1'!AB137*MIN('$Data1'!K137,'$Data1'!P137)/3600*'$Data1'!L137,7),"")&amp;",")</f>
        <v>,</v>
      </c>
      <c r="G135" s="190" t="str">
        <f t="shared" ref="G135:G198" ca="1" si="13">IF($A135="","",",")</f>
        <v>,</v>
      </c>
      <c r="H135" s="190" t="str">
        <f ca="1">IF(A135="","",IF(E135="Flow/ExteriorArea",'$Data1'!AC137/1000,"")&amp;",")</f>
        <v>,</v>
      </c>
      <c r="I135" s="190" t="str">
        <f t="shared" ref="I135:I198" ca="1" si="14">IF($A135="","",",")</f>
        <v>,</v>
      </c>
      <c r="J135" s="190" t="str">
        <f t="shared" ref="J135:J198" ca="1" si="15">IF($A135="","","1,")</f>
        <v>1,</v>
      </c>
      <c r="K135" s="190" t="str">
        <f t="shared" ca="1" si="12"/>
        <v>0,</v>
      </c>
      <c r="L135" s="190" t="str">
        <f t="shared" ca="1" si="12"/>
        <v>0,</v>
      </c>
      <c r="M135" s="190" t="str">
        <f t="shared" ca="1" si="11"/>
        <v>0;</v>
      </c>
      <c r="N135" s="190"/>
      <c r="O135" s="190"/>
      <c r="P135" s="190"/>
      <c r="Q135" s="190"/>
    </row>
    <row r="136" spans="1:17" ht="15">
      <c r="A136" s="190" t="str">
        <f ca="1">IF('$Data1'!E138="","","ZoneInfiltration:DesignFlowRate,")</f>
        <v>ZoneInfiltration:DesignFlowRate,</v>
      </c>
      <c r="B136" s="190" t="str">
        <f ca="1">IF(A136="","",'$Data1'!E138&amp;" Infil-Clng,")</f>
        <v>1 Infil-Clng,</v>
      </c>
      <c r="C136" s="190" t="str">
        <f ca="1">IF(A136="","",'CSV-ZnSiz'!B136)</f>
        <v>1,</v>
      </c>
      <c r="D136" s="190" t="str">
        <f t="shared" ref="D136:D199" ca="1" si="16">IF(A136="","","ON ALWAYS,")</f>
        <v>ON ALWAYS,</v>
      </c>
      <c r="E136" s="190" t="str">
        <f ca="1">IF(A136="","",IF('$Data1'!AB138&gt;0,"Flow/Zone",IF('$Data1'!AC138&gt;0,"Flow/ExteriorArea","ERROR"))&amp;",")</f>
        <v>Flow/Zone,</v>
      </c>
      <c r="F136" s="190" t="str">
        <f ca="1">IF(A136="","",IF(E136="Flow/Zone",FIXED('$Data1'!AB138*MIN('$Data1'!K138,'$Data1'!P138)/3600*'$Data1'!L138,7),"")&amp;",")</f>
        <v>,</v>
      </c>
      <c r="G136" s="190" t="str">
        <f t="shared" ca="1" si="13"/>
        <v>,</v>
      </c>
      <c r="H136" s="190" t="str">
        <f ca="1">IF(A136="","",IF(E136="Flow/ExteriorArea",'$Data1'!AC138/1000,"")&amp;",")</f>
        <v>,</v>
      </c>
      <c r="I136" s="190" t="str">
        <f t="shared" ca="1" si="14"/>
        <v>,</v>
      </c>
      <c r="J136" s="190" t="str">
        <f t="shared" ca="1" si="15"/>
        <v>1,</v>
      </c>
      <c r="K136" s="190" t="str">
        <f t="shared" ca="1" si="12"/>
        <v>0,</v>
      </c>
      <c r="L136" s="190" t="str">
        <f t="shared" ca="1" si="12"/>
        <v>0,</v>
      </c>
      <c r="M136" s="190" t="str">
        <f t="shared" ref="M136:M199" ca="1" si="17">IF(A136="","","0;")</f>
        <v>0;</v>
      </c>
      <c r="N136" s="190"/>
      <c r="O136" s="190"/>
      <c r="P136" s="190"/>
      <c r="Q136" s="190"/>
    </row>
    <row r="137" spans="1:17" ht="15">
      <c r="A137" s="190" t="str">
        <f ca="1">IF('$Data1'!E139="","","ZoneInfiltration:DesignFlowRate,")</f>
        <v>ZoneInfiltration:DesignFlowRate,</v>
      </c>
      <c r="B137" s="190" t="str">
        <f ca="1">IF(A137="","",'$Data1'!E139&amp;" Infil-Clng,")</f>
        <v>1 Infil-Clng,</v>
      </c>
      <c r="C137" s="190" t="str">
        <f ca="1">IF(A137="","",'CSV-ZnSiz'!B137)</f>
        <v>1,</v>
      </c>
      <c r="D137" s="190" t="str">
        <f t="shared" ca="1" si="16"/>
        <v>ON ALWAYS,</v>
      </c>
      <c r="E137" s="190" t="str">
        <f ca="1">IF(A137="","",IF('$Data1'!AB139&gt;0,"Flow/Zone",IF('$Data1'!AC139&gt;0,"Flow/ExteriorArea","ERROR"))&amp;",")</f>
        <v>Flow/Zone,</v>
      </c>
      <c r="F137" s="190" t="str">
        <f ca="1">IF(A137="","",IF(E137="Flow/Zone",FIXED('$Data1'!AB139*MIN('$Data1'!K139,'$Data1'!P139)/3600*'$Data1'!L139,7),"")&amp;",")</f>
        <v>,</v>
      </c>
      <c r="G137" s="190" t="str">
        <f t="shared" ca="1" si="13"/>
        <v>,</v>
      </c>
      <c r="H137" s="190" t="str">
        <f ca="1">IF(A137="","",IF(E137="Flow/ExteriorArea",'$Data1'!AC139/1000,"")&amp;",")</f>
        <v>,</v>
      </c>
      <c r="I137" s="190" t="str">
        <f t="shared" ca="1" si="14"/>
        <v>,</v>
      </c>
      <c r="J137" s="190" t="str">
        <f t="shared" ca="1" si="15"/>
        <v>1,</v>
      </c>
      <c r="K137" s="190" t="str">
        <f t="shared" ca="1" si="12"/>
        <v>0,</v>
      </c>
      <c r="L137" s="190" t="str">
        <f t="shared" ca="1" si="12"/>
        <v>0,</v>
      </c>
      <c r="M137" s="190" t="str">
        <f t="shared" ca="1" si="17"/>
        <v>0;</v>
      </c>
      <c r="N137" s="190"/>
      <c r="O137" s="190"/>
      <c r="P137" s="190"/>
      <c r="Q137" s="190"/>
    </row>
    <row r="138" spans="1:17" ht="15">
      <c r="A138" s="190" t="str">
        <f ca="1">IF('$Data1'!E140="","","ZoneInfiltration:DesignFlowRate,")</f>
        <v>ZoneInfiltration:DesignFlowRate,</v>
      </c>
      <c r="B138" s="190" t="str">
        <f ca="1">IF(A138="","",'$Data1'!E140&amp;" Infil-Clng,")</f>
        <v>1 Infil-Clng,</v>
      </c>
      <c r="C138" s="190" t="str">
        <f ca="1">IF(A138="","",'CSV-ZnSiz'!B138)</f>
        <v>1,</v>
      </c>
      <c r="D138" s="190" t="str">
        <f t="shared" ca="1" si="16"/>
        <v>ON ALWAYS,</v>
      </c>
      <c r="E138" s="190" t="str">
        <f ca="1">IF(A138="","",IF('$Data1'!AB140&gt;0,"Flow/Zone",IF('$Data1'!AC140&gt;0,"Flow/ExteriorArea","ERROR"))&amp;",")</f>
        <v>Flow/Zone,</v>
      </c>
      <c r="F138" s="190" t="str">
        <f ca="1">IF(A138="","",IF(E138="Flow/Zone",FIXED('$Data1'!AB140*MIN('$Data1'!K140,'$Data1'!P140)/3600*'$Data1'!L140,7),"")&amp;",")</f>
        <v>,</v>
      </c>
      <c r="G138" s="190" t="str">
        <f t="shared" ca="1" si="13"/>
        <v>,</v>
      </c>
      <c r="H138" s="190" t="str">
        <f ca="1">IF(A138="","",IF(E138="Flow/ExteriorArea",'$Data1'!AC140/1000,"")&amp;",")</f>
        <v>,</v>
      </c>
      <c r="I138" s="190" t="str">
        <f t="shared" ca="1" si="14"/>
        <v>,</v>
      </c>
      <c r="J138" s="190" t="str">
        <f t="shared" ca="1" si="15"/>
        <v>1,</v>
      </c>
      <c r="K138" s="190" t="str">
        <f t="shared" ca="1" si="12"/>
        <v>0,</v>
      </c>
      <c r="L138" s="190" t="str">
        <f t="shared" ca="1" si="12"/>
        <v>0,</v>
      </c>
      <c r="M138" s="190" t="str">
        <f t="shared" ca="1" si="17"/>
        <v>0;</v>
      </c>
      <c r="N138" s="190"/>
      <c r="O138" s="190"/>
      <c r="P138" s="190"/>
      <c r="Q138" s="190"/>
    </row>
    <row r="139" spans="1:17" ht="15">
      <c r="A139" s="190" t="str">
        <f ca="1">IF('$Data1'!E141="","","ZoneInfiltration:DesignFlowRate,")</f>
        <v>ZoneInfiltration:DesignFlowRate,</v>
      </c>
      <c r="B139" s="190" t="str">
        <f ca="1">IF(A139="","",'$Data1'!E141&amp;" Infil-Clng,")</f>
        <v>1 Infil-Clng,</v>
      </c>
      <c r="C139" s="190" t="str">
        <f ca="1">IF(A139="","",'CSV-ZnSiz'!B139)</f>
        <v>1,</v>
      </c>
      <c r="D139" s="190" t="str">
        <f t="shared" ca="1" si="16"/>
        <v>ON ALWAYS,</v>
      </c>
      <c r="E139" s="190" t="str">
        <f ca="1">IF(A139="","",IF('$Data1'!AB141&gt;0,"Flow/Zone",IF('$Data1'!AC141&gt;0,"Flow/ExteriorArea","ERROR"))&amp;",")</f>
        <v>Flow/Zone,</v>
      </c>
      <c r="F139" s="190" t="str">
        <f ca="1">IF(A139="","",IF(E139="Flow/Zone",FIXED('$Data1'!AB141*MIN('$Data1'!K141,'$Data1'!P141)/3600*'$Data1'!L141,7),"")&amp;",")</f>
        <v>,</v>
      </c>
      <c r="G139" s="190" t="str">
        <f t="shared" ca="1" si="13"/>
        <v>,</v>
      </c>
      <c r="H139" s="190" t="str">
        <f ca="1">IF(A139="","",IF(E139="Flow/ExteriorArea",'$Data1'!AC141/1000,"")&amp;",")</f>
        <v>,</v>
      </c>
      <c r="I139" s="190" t="str">
        <f t="shared" ca="1" si="14"/>
        <v>,</v>
      </c>
      <c r="J139" s="190" t="str">
        <f t="shared" ca="1" si="15"/>
        <v>1,</v>
      </c>
      <c r="K139" s="190" t="str">
        <f t="shared" ca="1" si="12"/>
        <v>0,</v>
      </c>
      <c r="L139" s="190" t="str">
        <f t="shared" ca="1" si="12"/>
        <v>0,</v>
      </c>
      <c r="M139" s="190" t="str">
        <f t="shared" ca="1" si="17"/>
        <v>0;</v>
      </c>
      <c r="N139" s="190"/>
      <c r="O139" s="190"/>
      <c r="P139" s="190"/>
      <c r="Q139" s="190"/>
    </row>
    <row r="140" spans="1:17" ht="15">
      <c r="A140" s="190" t="str">
        <f ca="1">IF('$Data1'!E142="","","ZoneInfiltration:DesignFlowRate,")</f>
        <v>ZoneInfiltration:DesignFlowRate,</v>
      </c>
      <c r="B140" s="190" t="str">
        <f ca="1">IF(A140="","",'$Data1'!E142&amp;" Infil-Clng,")</f>
        <v>1 Infil-Clng,</v>
      </c>
      <c r="C140" s="190" t="str">
        <f ca="1">IF(A140="","",'CSV-ZnSiz'!B140)</f>
        <v>1,</v>
      </c>
      <c r="D140" s="190" t="str">
        <f t="shared" ca="1" si="16"/>
        <v>ON ALWAYS,</v>
      </c>
      <c r="E140" s="190" t="str">
        <f ca="1">IF(A140="","",IF('$Data1'!AB142&gt;0,"Flow/Zone",IF('$Data1'!AC142&gt;0,"Flow/ExteriorArea","ERROR"))&amp;",")</f>
        <v>Flow/Zone,</v>
      </c>
      <c r="F140" s="190" t="str">
        <f ca="1">IF(A140="","",IF(E140="Flow/Zone",FIXED('$Data1'!AB142*MIN('$Data1'!K142,'$Data1'!P142)/3600*'$Data1'!L142,7),"")&amp;",")</f>
        <v>,</v>
      </c>
      <c r="G140" s="190" t="str">
        <f t="shared" ca="1" si="13"/>
        <v>,</v>
      </c>
      <c r="H140" s="190" t="str">
        <f ca="1">IF(A140="","",IF(E140="Flow/ExteriorArea",'$Data1'!AC142/1000,"")&amp;",")</f>
        <v>,</v>
      </c>
      <c r="I140" s="190" t="str">
        <f t="shared" ca="1" si="14"/>
        <v>,</v>
      </c>
      <c r="J140" s="190" t="str">
        <f t="shared" ca="1" si="15"/>
        <v>1,</v>
      </c>
      <c r="K140" s="190" t="str">
        <f t="shared" ca="1" si="12"/>
        <v>0,</v>
      </c>
      <c r="L140" s="190" t="str">
        <f t="shared" ca="1" si="12"/>
        <v>0,</v>
      </c>
      <c r="M140" s="190" t="str">
        <f t="shared" ca="1" si="17"/>
        <v>0;</v>
      </c>
      <c r="N140" s="190"/>
      <c r="O140" s="190"/>
      <c r="P140" s="190"/>
      <c r="Q140" s="190"/>
    </row>
    <row r="141" spans="1:17" ht="15">
      <c r="A141" s="190" t="str">
        <f ca="1">IF('$Data1'!E143="","","ZoneInfiltration:DesignFlowRate,")</f>
        <v>ZoneInfiltration:DesignFlowRate,</v>
      </c>
      <c r="B141" s="190" t="str">
        <f ca="1">IF(A141="","",'$Data1'!E143&amp;" Infil-Clng,")</f>
        <v>1 Infil-Clng,</v>
      </c>
      <c r="C141" s="190" t="str">
        <f ca="1">IF(A141="","",'CSV-ZnSiz'!B141)</f>
        <v>1,</v>
      </c>
      <c r="D141" s="190" t="str">
        <f t="shared" ca="1" si="16"/>
        <v>ON ALWAYS,</v>
      </c>
      <c r="E141" s="190" t="str">
        <f ca="1">IF(A141="","",IF('$Data1'!AB143&gt;0,"Flow/Zone",IF('$Data1'!AC143&gt;0,"Flow/ExteriorArea","ERROR"))&amp;",")</f>
        <v>Flow/Zone,</v>
      </c>
      <c r="F141" s="190" t="str">
        <f ca="1">IF(A141="","",IF(E141="Flow/Zone",FIXED('$Data1'!AB143*MIN('$Data1'!K143,'$Data1'!P143)/3600*'$Data1'!L143,7),"")&amp;",")</f>
        <v>,</v>
      </c>
      <c r="G141" s="190" t="str">
        <f t="shared" ca="1" si="13"/>
        <v>,</v>
      </c>
      <c r="H141" s="190" t="str">
        <f ca="1">IF(A141="","",IF(E141="Flow/ExteriorArea",'$Data1'!AC143/1000,"")&amp;",")</f>
        <v>,</v>
      </c>
      <c r="I141" s="190" t="str">
        <f t="shared" ca="1" si="14"/>
        <v>,</v>
      </c>
      <c r="J141" s="190" t="str">
        <f t="shared" ca="1" si="15"/>
        <v>1,</v>
      </c>
      <c r="K141" s="190" t="str">
        <f t="shared" ca="1" si="12"/>
        <v>0,</v>
      </c>
      <c r="L141" s="190" t="str">
        <f t="shared" ca="1" si="12"/>
        <v>0,</v>
      </c>
      <c r="M141" s="190" t="str">
        <f t="shared" ca="1" si="17"/>
        <v>0;</v>
      </c>
      <c r="N141" s="190"/>
      <c r="O141" s="190"/>
      <c r="P141" s="190"/>
      <c r="Q141" s="190"/>
    </row>
    <row r="142" spans="1:17" ht="15">
      <c r="A142" s="190" t="str">
        <f ca="1">IF('$Data1'!E144="","","ZoneInfiltration:DesignFlowRate,")</f>
        <v>ZoneInfiltration:DesignFlowRate,</v>
      </c>
      <c r="B142" s="190" t="str">
        <f ca="1">IF(A142="","",'$Data1'!E144&amp;" Infil-Clng,")</f>
        <v>1 Infil-Clng,</v>
      </c>
      <c r="C142" s="190" t="str">
        <f ca="1">IF(A142="","",'CSV-ZnSiz'!B142)</f>
        <v>1,</v>
      </c>
      <c r="D142" s="190" t="str">
        <f t="shared" ca="1" si="16"/>
        <v>ON ALWAYS,</v>
      </c>
      <c r="E142" s="190" t="str">
        <f ca="1">IF(A142="","",IF('$Data1'!AB144&gt;0,"Flow/Zone",IF('$Data1'!AC144&gt;0,"Flow/ExteriorArea","ERROR"))&amp;",")</f>
        <v>Flow/Zone,</v>
      </c>
      <c r="F142" s="190" t="str">
        <f ca="1">IF(A142="","",IF(E142="Flow/Zone",FIXED('$Data1'!AB144*MIN('$Data1'!K144,'$Data1'!P144)/3600*'$Data1'!L144,7),"")&amp;",")</f>
        <v>,</v>
      </c>
      <c r="G142" s="190" t="str">
        <f t="shared" ca="1" si="13"/>
        <v>,</v>
      </c>
      <c r="H142" s="190" t="str">
        <f ca="1">IF(A142="","",IF(E142="Flow/ExteriorArea",'$Data1'!AC144/1000,"")&amp;",")</f>
        <v>,</v>
      </c>
      <c r="I142" s="190" t="str">
        <f t="shared" ca="1" si="14"/>
        <v>,</v>
      </c>
      <c r="J142" s="190" t="str">
        <f t="shared" ca="1" si="15"/>
        <v>1,</v>
      </c>
      <c r="K142" s="190" t="str">
        <f t="shared" ca="1" si="12"/>
        <v>0,</v>
      </c>
      <c r="L142" s="190" t="str">
        <f t="shared" ca="1" si="12"/>
        <v>0,</v>
      </c>
      <c r="M142" s="190" t="str">
        <f t="shared" ca="1" si="17"/>
        <v>0;</v>
      </c>
      <c r="N142" s="190"/>
      <c r="O142" s="190"/>
      <c r="P142" s="190"/>
      <c r="Q142" s="190"/>
    </row>
    <row r="143" spans="1:17" ht="15">
      <c r="A143" s="190" t="str">
        <f ca="1">IF('$Data1'!E145="","","ZoneInfiltration:DesignFlowRate,")</f>
        <v>ZoneInfiltration:DesignFlowRate,</v>
      </c>
      <c r="B143" s="190" t="str">
        <f ca="1">IF(A143="","",'$Data1'!E145&amp;" Infil-Clng,")</f>
        <v>1 Infil-Clng,</v>
      </c>
      <c r="C143" s="190" t="str">
        <f ca="1">IF(A143="","",'CSV-ZnSiz'!B143)</f>
        <v>1,</v>
      </c>
      <c r="D143" s="190" t="str">
        <f t="shared" ca="1" si="16"/>
        <v>ON ALWAYS,</v>
      </c>
      <c r="E143" s="190" t="str">
        <f ca="1">IF(A143="","",IF('$Data1'!AB145&gt;0,"Flow/Zone",IF('$Data1'!AC145&gt;0,"Flow/ExteriorArea","ERROR"))&amp;",")</f>
        <v>Flow/Zone,</v>
      </c>
      <c r="F143" s="190" t="str">
        <f ca="1">IF(A143="","",IF(E143="Flow/Zone",FIXED('$Data1'!AB145*MIN('$Data1'!K145,'$Data1'!P145)/3600*'$Data1'!L145,7),"")&amp;",")</f>
        <v>,</v>
      </c>
      <c r="G143" s="190" t="str">
        <f t="shared" ca="1" si="13"/>
        <v>,</v>
      </c>
      <c r="H143" s="190" t="str">
        <f ca="1">IF(A143="","",IF(E143="Flow/ExteriorArea",'$Data1'!AC145/1000,"")&amp;",")</f>
        <v>,</v>
      </c>
      <c r="I143" s="190" t="str">
        <f t="shared" ca="1" si="14"/>
        <v>,</v>
      </c>
      <c r="J143" s="190" t="str">
        <f t="shared" ca="1" si="15"/>
        <v>1,</v>
      </c>
      <c r="K143" s="190" t="str">
        <f t="shared" ca="1" si="12"/>
        <v>0,</v>
      </c>
      <c r="L143" s="190" t="str">
        <f t="shared" ca="1" si="12"/>
        <v>0,</v>
      </c>
      <c r="M143" s="190" t="str">
        <f t="shared" ca="1" si="17"/>
        <v>0;</v>
      </c>
      <c r="N143" s="190"/>
      <c r="O143" s="190"/>
      <c r="P143" s="190"/>
      <c r="Q143" s="190"/>
    </row>
    <row r="144" spans="1:17" ht="15">
      <c r="A144" s="190" t="str">
        <f ca="1">IF('$Data1'!E146="","","ZoneInfiltration:DesignFlowRate,")</f>
        <v>ZoneInfiltration:DesignFlowRate,</v>
      </c>
      <c r="B144" s="190" t="str">
        <f ca="1">IF(A144="","",'$Data1'!E146&amp;" Infil-Clng,")</f>
        <v>1 Infil-Clng,</v>
      </c>
      <c r="C144" s="190" t="str">
        <f ca="1">IF(A144="","",'CSV-ZnSiz'!B144)</f>
        <v>1,</v>
      </c>
      <c r="D144" s="190" t="str">
        <f t="shared" ca="1" si="16"/>
        <v>ON ALWAYS,</v>
      </c>
      <c r="E144" s="190" t="str">
        <f ca="1">IF(A144="","",IF('$Data1'!AB146&gt;0,"Flow/Zone",IF('$Data1'!AC146&gt;0,"Flow/ExteriorArea","ERROR"))&amp;",")</f>
        <v>Flow/Zone,</v>
      </c>
      <c r="F144" s="190" t="str">
        <f ca="1">IF(A144="","",IF(E144="Flow/Zone",FIXED('$Data1'!AB146*MIN('$Data1'!K146,'$Data1'!P146)/3600*'$Data1'!L146,7),"")&amp;",")</f>
        <v>,</v>
      </c>
      <c r="G144" s="190" t="str">
        <f t="shared" ca="1" si="13"/>
        <v>,</v>
      </c>
      <c r="H144" s="190" t="str">
        <f ca="1">IF(A144="","",IF(E144="Flow/ExteriorArea",'$Data1'!AC146/1000,"")&amp;",")</f>
        <v>,</v>
      </c>
      <c r="I144" s="190" t="str">
        <f t="shared" ca="1" si="14"/>
        <v>,</v>
      </c>
      <c r="J144" s="190" t="str">
        <f t="shared" ca="1" si="15"/>
        <v>1,</v>
      </c>
      <c r="K144" s="190" t="str">
        <f t="shared" ca="1" si="12"/>
        <v>0,</v>
      </c>
      <c r="L144" s="190" t="str">
        <f t="shared" ca="1" si="12"/>
        <v>0,</v>
      </c>
      <c r="M144" s="190" t="str">
        <f t="shared" ca="1" si="17"/>
        <v>0;</v>
      </c>
      <c r="N144" s="190"/>
      <c r="O144" s="190"/>
      <c r="P144" s="190"/>
      <c r="Q144" s="190"/>
    </row>
    <row r="145" spans="1:17" ht="15">
      <c r="A145" s="190" t="str">
        <f ca="1">IF('$Data1'!E147="","","ZoneInfiltration:DesignFlowRate,")</f>
        <v>ZoneInfiltration:DesignFlowRate,</v>
      </c>
      <c r="B145" s="190" t="str">
        <f ca="1">IF(A145="","",'$Data1'!E147&amp;" Infil-Clng,")</f>
        <v>1 Infil-Clng,</v>
      </c>
      <c r="C145" s="190" t="str">
        <f ca="1">IF(A145="","",'CSV-ZnSiz'!B145)</f>
        <v>1,</v>
      </c>
      <c r="D145" s="190" t="str">
        <f t="shared" ca="1" si="16"/>
        <v>ON ALWAYS,</v>
      </c>
      <c r="E145" s="190" t="str">
        <f ca="1">IF(A145="","",IF('$Data1'!AB147&gt;0,"Flow/Zone",IF('$Data1'!AC147&gt;0,"Flow/ExteriorArea","ERROR"))&amp;",")</f>
        <v>Flow/Zone,</v>
      </c>
      <c r="F145" s="190" t="str">
        <f ca="1">IF(A145="","",IF(E145="Flow/Zone",FIXED('$Data1'!AB147*MIN('$Data1'!K147,'$Data1'!P147)/3600*'$Data1'!L147,7),"")&amp;",")</f>
        <v>,</v>
      </c>
      <c r="G145" s="190" t="str">
        <f t="shared" ca="1" si="13"/>
        <v>,</v>
      </c>
      <c r="H145" s="190" t="str">
        <f ca="1">IF(A145="","",IF(E145="Flow/ExteriorArea",'$Data1'!AC147/1000,"")&amp;",")</f>
        <v>,</v>
      </c>
      <c r="I145" s="190" t="str">
        <f t="shared" ca="1" si="14"/>
        <v>,</v>
      </c>
      <c r="J145" s="190" t="str">
        <f t="shared" ca="1" si="15"/>
        <v>1,</v>
      </c>
      <c r="K145" s="190" t="str">
        <f t="shared" ca="1" si="12"/>
        <v>0,</v>
      </c>
      <c r="L145" s="190" t="str">
        <f t="shared" ca="1" si="12"/>
        <v>0,</v>
      </c>
      <c r="M145" s="190" t="str">
        <f t="shared" ca="1" si="17"/>
        <v>0;</v>
      </c>
      <c r="N145" s="190"/>
      <c r="O145" s="190"/>
      <c r="P145" s="190"/>
      <c r="Q145" s="190"/>
    </row>
    <row r="146" spans="1:17" ht="15">
      <c r="A146" s="190" t="str">
        <f ca="1">IF('$Data1'!E148="","","ZoneInfiltration:DesignFlowRate,")</f>
        <v>ZoneInfiltration:DesignFlowRate,</v>
      </c>
      <c r="B146" s="190" t="str">
        <f ca="1">IF(A146="","",'$Data1'!E148&amp;" Infil-Clng,")</f>
        <v>1 Infil-Clng,</v>
      </c>
      <c r="C146" s="190" t="str">
        <f ca="1">IF(A146="","",'CSV-ZnSiz'!B146)</f>
        <v>1,</v>
      </c>
      <c r="D146" s="190" t="str">
        <f t="shared" ca="1" si="16"/>
        <v>ON ALWAYS,</v>
      </c>
      <c r="E146" s="190" t="str">
        <f ca="1">IF(A146="","",IF('$Data1'!AB148&gt;0,"Flow/Zone",IF('$Data1'!AC148&gt;0,"Flow/ExteriorArea","ERROR"))&amp;",")</f>
        <v>Flow/Zone,</v>
      </c>
      <c r="F146" s="190" t="str">
        <f ca="1">IF(A146="","",IF(E146="Flow/Zone",FIXED('$Data1'!AB148*MIN('$Data1'!K148,'$Data1'!P148)/3600*'$Data1'!L148,7),"")&amp;",")</f>
        <v>,</v>
      </c>
      <c r="G146" s="190" t="str">
        <f t="shared" ca="1" si="13"/>
        <v>,</v>
      </c>
      <c r="H146" s="190" t="str">
        <f ca="1">IF(A146="","",IF(E146="Flow/ExteriorArea",'$Data1'!AC148/1000,"")&amp;",")</f>
        <v>,</v>
      </c>
      <c r="I146" s="190" t="str">
        <f t="shared" ca="1" si="14"/>
        <v>,</v>
      </c>
      <c r="J146" s="190" t="str">
        <f t="shared" ca="1" si="15"/>
        <v>1,</v>
      </c>
      <c r="K146" s="190" t="str">
        <f t="shared" ca="1" si="12"/>
        <v>0,</v>
      </c>
      <c r="L146" s="190" t="str">
        <f t="shared" ca="1" si="12"/>
        <v>0,</v>
      </c>
      <c r="M146" s="190" t="str">
        <f t="shared" ca="1" si="17"/>
        <v>0;</v>
      </c>
      <c r="N146" s="190"/>
      <c r="O146" s="190"/>
      <c r="P146" s="190"/>
      <c r="Q146" s="190"/>
    </row>
    <row r="147" spans="1:17" ht="15">
      <c r="A147" s="190" t="str">
        <f ca="1">IF('$Data1'!E149="","","ZoneInfiltration:DesignFlowRate,")</f>
        <v>ZoneInfiltration:DesignFlowRate,</v>
      </c>
      <c r="B147" s="190" t="str">
        <f ca="1">IF(A147="","",'$Data1'!E149&amp;" Infil-Clng,")</f>
        <v>1 Infil-Clng,</v>
      </c>
      <c r="C147" s="190" t="str">
        <f ca="1">IF(A147="","",'CSV-ZnSiz'!B147)</f>
        <v>1,</v>
      </c>
      <c r="D147" s="190" t="str">
        <f t="shared" ca="1" si="16"/>
        <v>ON ALWAYS,</v>
      </c>
      <c r="E147" s="190" t="str">
        <f ca="1">IF(A147="","",IF('$Data1'!AB149&gt;0,"Flow/Zone",IF('$Data1'!AC149&gt;0,"Flow/ExteriorArea","ERROR"))&amp;",")</f>
        <v>Flow/Zone,</v>
      </c>
      <c r="F147" s="190" t="str">
        <f ca="1">IF(A147="","",IF(E147="Flow/Zone",FIXED('$Data1'!AB149*MIN('$Data1'!K149,'$Data1'!P149)/3600*'$Data1'!L149,7),"")&amp;",")</f>
        <v>,</v>
      </c>
      <c r="G147" s="190" t="str">
        <f t="shared" ca="1" si="13"/>
        <v>,</v>
      </c>
      <c r="H147" s="190" t="str">
        <f ca="1">IF(A147="","",IF(E147="Flow/ExteriorArea",'$Data1'!AC149/1000,"")&amp;",")</f>
        <v>,</v>
      </c>
      <c r="I147" s="190" t="str">
        <f t="shared" ca="1" si="14"/>
        <v>,</v>
      </c>
      <c r="J147" s="190" t="str">
        <f t="shared" ca="1" si="15"/>
        <v>1,</v>
      </c>
      <c r="K147" s="190" t="str">
        <f t="shared" ca="1" si="12"/>
        <v>0,</v>
      </c>
      <c r="L147" s="190" t="str">
        <f t="shared" ca="1" si="12"/>
        <v>0,</v>
      </c>
      <c r="M147" s="190" t="str">
        <f t="shared" ca="1" si="17"/>
        <v>0;</v>
      </c>
      <c r="N147" s="190"/>
      <c r="O147" s="190"/>
      <c r="P147" s="190"/>
      <c r="Q147" s="190"/>
    </row>
    <row r="148" spans="1:17" ht="15">
      <c r="A148" s="190" t="str">
        <f ca="1">IF('$Data1'!E150="","","ZoneInfiltration:DesignFlowRate,")</f>
        <v>ZoneInfiltration:DesignFlowRate,</v>
      </c>
      <c r="B148" s="190" t="str">
        <f ca="1">IF(A148="","",'$Data1'!E150&amp;" Infil-Clng,")</f>
        <v>1 Infil-Clng,</v>
      </c>
      <c r="C148" s="190" t="str">
        <f ca="1">IF(A148="","",'CSV-ZnSiz'!B148)</f>
        <v>1,</v>
      </c>
      <c r="D148" s="190" t="str">
        <f t="shared" ca="1" si="16"/>
        <v>ON ALWAYS,</v>
      </c>
      <c r="E148" s="190" t="str">
        <f ca="1">IF(A148="","",IF('$Data1'!AB150&gt;0,"Flow/Zone",IF('$Data1'!AC150&gt;0,"Flow/ExteriorArea","ERROR"))&amp;",")</f>
        <v>Flow/Zone,</v>
      </c>
      <c r="F148" s="190" t="str">
        <f ca="1">IF(A148="","",IF(E148="Flow/Zone",FIXED('$Data1'!AB150*MIN('$Data1'!K150,'$Data1'!P150)/3600*'$Data1'!L150,7),"")&amp;",")</f>
        <v>,</v>
      </c>
      <c r="G148" s="190" t="str">
        <f t="shared" ca="1" si="13"/>
        <v>,</v>
      </c>
      <c r="H148" s="190" t="str">
        <f ca="1">IF(A148="","",IF(E148="Flow/ExteriorArea",'$Data1'!AC150/1000,"")&amp;",")</f>
        <v>,</v>
      </c>
      <c r="I148" s="190" t="str">
        <f t="shared" ca="1" si="14"/>
        <v>,</v>
      </c>
      <c r="J148" s="190" t="str">
        <f t="shared" ca="1" si="15"/>
        <v>1,</v>
      </c>
      <c r="K148" s="190" t="str">
        <f t="shared" ca="1" si="12"/>
        <v>0,</v>
      </c>
      <c r="L148" s="190" t="str">
        <f t="shared" ca="1" si="12"/>
        <v>0,</v>
      </c>
      <c r="M148" s="190" t="str">
        <f t="shared" ca="1" si="17"/>
        <v>0;</v>
      </c>
      <c r="N148" s="190"/>
      <c r="O148" s="190"/>
      <c r="P148" s="190"/>
      <c r="Q148" s="190"/>
    </row>
    <row r="149" spans="1:17" ht="15">
      <c r="A149" s="190" t="str">
        <f ca="1">IF('$Data1'!E151="","","ZoneInfiltration:DesignFlowRate,")</f>
        <v>ZoneInfiltration:DesignFlowRate,</v>
      </c>
      <c r="B149" s="190" t="str">
        <f ca="1">IF(A149="","",'$Data1'!E151&amp;" Infil-Clng,")</f>
        <v>1 Infil-Clng,</v>
      </c>
      <c r="C149" s="190" t="str">
        <f ca="1">IF(A149="","",'CSV-ZnSiz'!B149)</f>
        <v>1,</v>
      </c>
      <c r="D149" s="190" t="str">
        <f t="shared" ca="1" si="16"/>
        <v>ON ALWAYS,</v>
      </c>
      <c r="E149" s="190" t="str">
        <f ca="1">IF(A149="","",IF('$Data1'!AB151&gt;0,"Flow/Zone",IF('$Data1'!AC151&gt;0,"Flow/ExteriorArea","ERROR"))&amp;",")</f>
        <v>Flow/Zone,</v>
      </c>
      <c r="F149" s="190" t="str">
        <f ca="1">IF(A149="","",IF(E149="Flow/Zone",FIXED('$Data1'!AB151*MIN('$Data1'!K151,'$Data1'!P151)/3600*'$Data1'!L151,7),"")&amp;",")</f>
        <v>,</v>
      </c>
      <c r="G149" s="190" t="str">
        <f t="shared" ca="1" si="13"/>
        <v>,</v>
      </c>
      <c r="H149" s="190" t="str">
        <f ca="1">IF(A149="","",IF(E149="Flow/ExteriorArea",'$Data1'!AC151/1000,"")&amp;",")</f>
        <v>,</v>
      </c>
      <c r="I149" s="190" t="str">
        <f t="shared" ca="1" si="14"/>
        <v>,</v>
      </c>
      <c r="J149" s="190" t="str">
        <f t="shared" ca="1" si="15"/>
        <v>1,</v>
      </c>
      <c r="K149" s="190" t="str">
        <f t="shared" ca="1" si="12"/>
        <v>0,</v>
      </c>
      <c r="L149" s="190" t="str">
        <f t="shared" ca="1" si="12"/>
        <v>0,</v>
      </c>
      <c r="M149" s="190" t="str">
        <f t="shared" ca="1" si="17"/>
        <v>0;</v>
      </c>
      <c r="N149" s="190"/>
      <c r="O149" s="190"/>
      <c r="P149" s="190"/>
      <c r="Q149" s="190"/>
    </row>
    <row r="150" spans="1:17" ht="15">
      <c r="A150" s="190" t="str">
        <f ca="1">IF('$Data1'!E152="","","ZoneInfiltration:DesignFlowRate,")</f>
        <v>ZoneInfiltration:DesignFlowRate,</v>
      </c>
      <c r="B150" s="190" t="str">
        <f ca="1">IF(A150="","",'$Data1'!E152&amp;" Infil-Clng,")</f>
        <v>1 Infil-Clng,</v>
      </c>
      <c r="C150" s="190" t="str">
        <f ca="1">IF(A150="","",'CSV-ZnSiz'!B150)</f>
        <v>1,</v>
      </c>
      <c r="D150" s="190" t="str">
        <f t="shared" ca="1" si="16"/>
        <v>ON ALWAYS,</v>
      </c>
      <c r="E150" s="190" t="str">
        <f ca="1">IF(A150="","",IF('$Data1'!AB152&gt;0,"Flow/Zone",IF('$Data1'!AC152&gt;0,"Flow/ExteriorArea","ERROR"))&amp;",")</f>
        <v>Flow/Zone,</v>
      </c>
      <c r="F150" s="190" t="str">
        <f ca="1">IF(A150="","",IF(E150="Flow/Zone",FIXED('$Data1'!AB152*MIN('$Data1'!K152,'$Data1'!P152)/3600*'$Data1'!L152,7),"")&amp;",")</f>
        <v>,</v>
      </c>
      <c r="G150" s="190" t="str">
        <f t="shared" ca="1" si="13"/>
        <v>,</v>
      </c>
      <c r="H150" s="190" t="str">
        <f ca="1">IF(A150="","",IF(E150="Flow/ExteriorArea",'$Data1'!AC152/1000,"")&amp;",")</f>
        <v>,</v>
      </c>
      <c r="I150" s="190" t="str">
        <f t="shared" ca="1" si="14"/>
        <v>,</v>
      </c>
      <c r="J150" s="190" t="str">
        <f t="shared" ca="1" si="15"/>
        <v>1,</v>
      </c>
      <c r="K150" s="190" t="str">
        <f t="shared" ca="1" si="12"/>
        <v>0,</v>
      </c>
      <c r="L150" s="190" t="str">
        <f t="shared" ca="1" si="12"/>
        <v>0,</v>
      </c>
      <c r="M150" s="190" t="str">
        <f t="shared" ca="1" si="17"/>
        <v>0;</v>
      </c>
      <c r="N150" s="190"/>
      <c r="O150" s="190"/>
      <c r="P150" s="190"/>
      <c r="Q150" s="190"/>
    </row>
    <row r="151" spans="1:17" ht="15">
      <c r="A151" s="190" t="str">
        <f ca="1">IF('$Data1'!E153="","","ZoneInfiltration:DesignFlowRate,")</f>
        <v>ZoneInfiltration:DesignFlowRate,</v>
      </c>
      <c r="B151" s="190" t="str">
        <f ca="1">IF(A151="","",'$Data1'!E153&amp;" Infil-Clng,")</f>
        <v>1 Infil-Clng,</v>
      </c>
      <c r="C151" s="190" t="str">
        <f ca="1">IF(A151="","",'CSV-ZnSiz'!B151)</f>
        <v>1,</v>
      </c>
      <c r="D151" s="190" t="str">
        <f t="shared" ca="1" si="16"/>
        <v>ON ALWAYS,</v>
      </c>
      <c r="E151" s="190" t="str">
        <f ca="1">IF(A151="","",IF('$Data1'!AB153&gt;0,"Flow/Zone",IF('$Data1'!AC153&gt;0,"Flow/ExteriorArea","ERROR"))&amp;",")</f>
        <v>Flow/Zone,</v>
      </c>
      <c r="F151" s="190" t="str">
        <f ca="1">IF(A151="","",IF(E151="Flow/Zone",FIXED('$Data1'!AB153*MIN('$Data1'!K153,'$Data1'!P153)/3600*'$Data1'!L153,7),"")&amp;",")</f>
        <v>,</v>
      </c>
      <c r="G151" s="190" t="str">
        <f t="shared" ca="1" si="13"/>
        <v>,</v>
      </c>
      <c r="H151" s="190" t="str">
        <f ca="1">IF(A151="","",IF(E151="Flow/ExteriorArea",'$Data1'!AC153/1000,"")&amp;",")</f>
        <v>,</v>
      </c>
      <c r="I151" s="190" t="str">
        <f t="shared" ca="1" si="14"/>
        <v>,</v>
      </c>
      <c r="J151" s="190" t="str">
        <f t="shared" ca="1" si="15"/>
        <v>1,</v>
      </c>
      <c r="K151" s="190" t="str">
        <f t="shared" ca="1" si="12"/>
        <v>0,</v>
      </c>
      <c r="L151" s="190" t="str">
        <f t="shared" ca="1" si="12"/>
        <v>0,</v>
      </c>
      <c r="M151" s="190" t="str">
        <f t="shared" ca="1" si="17"/>
        <v>0;</v>
      </c>
      <c r="N151" s="190"/>
      <c r="O151" s="190"/>
      <c r="P151" s="190"/>
      <c r="Q151" s="190"/>
    </row>
    <row r="152" spans="1:17" ht="15">
      <c r="A152" s="190" t="str">
        <f ca="1">IF('$Data1'!E154="","","ZoneInfiltration:DesignFlowRate,")</f>
        <v>ZoneInfiltration:DesignFlowRate,</v>
      </c>
      <c r="B152" s="190" t="str">
        <f ca="1">IF(A152="","",'$Data1'!E154&amp;" Infil-Clng,")</f>
        <v>1 Infil-Clng,</v>
      </c>
      <c r="C152" s="190" t="str">
        <f ca="1">IF(A152="","",'CSV-ZnSiz'!B152)</f>
        <v>1,</v>
      </c>
      <c r="D152" s="190" t="str">
        <f t="shared" ca="1" si="16"/>
        <v>ON ALWAYS,</v>
      </c>
      <c r="E152" s="190" t="str">
        <f ca="1">IF(A152="","",IF('$Data1'!AB154&gt;0,"Flow/Zone",IF('$Data1'!AC154&gt;0,"Flow/ExteriorArea","ERROR"))&amp;",")</f>
        <v>Flow/Zone,</v>
      </c>
      <c r="F152" s="190" t="str">
        <f ca="1">IF(A152="","",IF(E152="Flow/Zone",FIXED('$Data1'!AB154*MIN('$Data1'!K154,'$Data1'!P154)/3600*'$Data1'!L154,7),"")&amp;",")</f>
        <v>,</v>
      </c>
      <c r="G152" s="190" t="str">
        <f t="shared" ca="1" si="13"/>
        <v>,</v>
      </c>
      <c r="H152" s="190" t="str">
        <f ca="1">IF(A152="","",IF(E152="Flow/ExteriorArea",'$Data1'!AC154/1000,"")&amp;",")</f>
        <v>,</v>
      </c>
      <c r="I152" s="190" t="str">
        <f t="shared" ca="1" si="14"/>
        <v>,</v>
      </c>
      <c r="J152" s="190" t="str">
        <f t="shared" ca="1" si="15"/>
        <v>1,</v>
      </c>
      <c r="K152" s="190" t="str">
        <f t="shared" ca="1" si="12"/>
        <v>0,</v>
      </c>
      <c r="L152" s="190" t="str">
        <f t="shared" ca="1" si="12"/>
        <v>0,</v>
      </c>
      <c r="M152" s="190" t="str">
        <f t="shared" ca="1" si="17"/>
        <v>0;</v>
      </c>
      <c r="N152" s="190"/>
      <c r="O152" s="190"/>
      <c r="P152" s="190"/>
      <c r="Q152" s="190"/>
    </row>
    <row r="153" spans="1:17" ht="15">
      <c r="A153" s="190" t="str">
        <f ca="1">IF('$Data1'!E155="","","ZoneInfiltration:DesignFlowRate,")</f>
        <v>ZoneInfiltration:DesignFlowRate,</v>
      </c>
      <c r="B153" s="190" t="str">
        <f ca="1">IF(A153="","",'$Data1'!E155&amp;" Infil-Clng,")</f>
        <v>1 Infil-Clng,</v>
      </c>
      <c r="C153" s="190" t="str">
        <f ca="1">IF(A153="","",'CSV-ZnSiz'!B153)</f>
        <v>1,</v>
      </c>
      <c r="D153" s="190" t="str">
        <f t="shared" ca="1" si="16"/>
        <v>ON ALWAYS,</v>
      </c>
      <c r="E153" s="190" t="str">
        <f ca="1">IF(A153="","",IF('$Data1'!AB155&gt;0,"Flow/Zone",IF('$Data1'!AC155&gt;0,"Flow/ExteriorArea","ERROR"))&amp;",")</f>
        <v>Flow/Zone,</v>
      </c>
      <c r="F153" s="190" t="str">
        <f ca="1">IF(A153="","",IF(E153="Flow/Zone",FIXED('$Data1'!AB155*MIN('$Data1'!K155,'$Data1'!P155)/3600*'$Data1'!L155,7),"")&amp;",")</f>
        <v>,</v>
      </c>
      <c r="G153" s="190" t="str">
        <f t="shared" ca="1" si="13"/>
        <v>,</v>
      </c>
      <c r="H153" s="190" t="str">
        <f ca="1">IF(A153="","",IF(E153="Flow/ExteriorArea",'$Data1'!AC155/1000,"")&amp;",")</f>
        <v>,</v>
      </c>
      <c r="I153" s="190" t="str">
        <f t="shared" ca="1" si="14"/>
        <v>,</v>
      </c>
      <c r="J153" s="190" t="str">
        <f t="shared" ca="1" si="15"/>
        <v>1,</v>
      </c>
      <c r="K153" s="190" t="str">
        <f t="shared" ca="1" si="12"/>
        <v>0,</v>
      </c>
      <c r="L153" s="190" t="str">
        <f t="shared" ca="1" si="12"/>
        <v>0,</v>
      </c>
      <c r="M153" s="190" t="str">
        <f t="shared" ca="1" si="17"/>
        <v>0;</v>
      </c>
      <c r="N153" s="190"/>
      <c r="O153" s="190"/>
      <c r="P153" s="190"/>
      <c r="Q153" s="190"/>
    </row>
    <row r="154" spans="1:17" ht="15">
      <c r="A154" s="190" t="str">
        <f ca="1">IF('$Data1'!E156="","","ZoneInfiltration:DesignFlowRate,")</f>
        <v>ZoneInfiltration:DesignFlowRate,</v>
      </c>
      <c r="B154" s="190" t="str">
        <f ca="1">IF(A154="","",'$Data1'!E156&amp;" Infil-Clng,")</f>
        <v>1 Infil-Clng,</v>
      </c>
      <c r="C154" s="190" t="str">
        <f ca="1">IF(A154="","",'CSV-ZnSiz'!B154)</f>
        <v>1,</v>
      </c>
      <c r="D154" s="190" t="str">
        <f t="shared" ca="1" si="16"/>
        <v>ON ALWAYS,</v>
      </c>
      <c r="E154" s="190" t="str">
        <f ca="1">IF(A154="","",IF('$Data1'!AB156&gt;0,"Flow/Zone",IF('$Data1'!AC156&gt;0,"Flow/ExteriorArea","ERROR"))&amp;",")</f>
        <v>Flow/Zone,</v>
      </c>
      <c r="F154" s="190" t="str">
        <f ca="1">IF(A154="","",IF(E154="Flow/Zone",FIXED('$Data1'!AB156*MIN('$Data1'!K156,'$Data1'!P156)/3600*'$Data1'!L156,7),"")&amp;",")</f>
        <v>,</v>
      </c>
      <c r="G154" s="190" t="str">
        <f t="shared" ca="1" si="13"/>
        <v>,</v>
      </c>
      <c r="H154" s="190" t="str">
        <f ca="1">IF(A154="","",IF(E154="Flow/ExteriorArea",'$Data1'!AC156/1000,"")&amp;",")</f>
        <v>,</v>
      </c>
      <c r="I154" s="190" t="str">
        <f t="shared" ca="1" si="14"/>
        <v>,</v>
      </c>
      <c r="J154" s="190" t="str">
        <f t="shared" ca="1" si="15"/>
        <v>1,</v>
      </c>
      <c r="K154" s="190" t="str">
        <f t="shared" ca="1" si="12"/>
        <v>0,</v>
      </c>
      <c r="L154" s="190" t="str">
        <f t="shared" ca="1" si="12"/>
        <v>0,</v>
      </c>
      <c r="M154" s="190" t="str">
        <f t="shared" ca="1" si="17"/>
        <v>0;</v>
      </c>
      <c r="N154" s="190"/>
      <c r="O154" s="190"/>
      <c r="P154" s="190"/>
      <c r="Q154" s="190"/>
    </row>
    <row r="155" spans="1:17" ht="15">
      <c r="A155" s="190" t="str">
        <f ca="1">IF('$Data1'!E157="","","ZoneInfiltration:DesignFlowRate,")</f>
        <v>ZoneInfiltration:DesignFlowRate,</v>
      </c>
      <c r="B155" s="190" t="str">
        <f ca="1">IF(A155="","",'$Data1'!E157&amp;" Infil-Clng,")</f>
        <v>1 Infil-Clng,</v>
      </c>
      <c r="C155" s="190" t="str">
        <f ca="1">IF(A155="","",'CSV-ZnSiz'!B155)</f>
        <v>1,</v>
      </c>
      <c r="D155" s="190" t="str">
        <f t="shared" ca="1" si="16"/>
        <v>ON ALWAYS,</v>
      </c>
      <c r="E155" s="190" t="str">
        <f ca="1">IF(A155="","",IF('$Data1'!AB157&gt;0,"Flow/Zone",IF('$Data1'!AC157&gt;0,"Flow/ExteriorArea","ERROR"))&amp;",")</f>
        <v>Flow/Zone,</v>
      </c>
      <c r="F155" s="190" t="str">
        <f ca="1">IF(A155="","",IF(E155="Flow/Zone",FIXED('$Data1'!AB157*MIN('$Data1'!K157,'$Data1'!P157)/3600*'$Data1'!L157,7),"")&amp;",")</f>
        <v>,</v>
      </c>
      <c r="G155" s="190" t="str">
        <f t="shared" ca="1" si="13"/>
        <v>,</v>
      </c>
      <c r="H155" s="190" t="str">
        <f ca="1">IF(A155="","",IF(E155="Flow/ExteriorArea",'$Data1'!AC157/1000,"")&amp;",")</f>
        <v>,</v>
      </c>
      <c r="I155" s="190" t="str">
        <f t="shared" ca="1" si="14"/>
        <v>,</v>
      </c>
      <c r="J155" s="190" t="str">
        <f t="shared" ca="1" si="15"/>
        <v>1,</v>
      </c>
      <c r="K155" s="190" t="str">
        <f t="shared" ref="K155:L206" ca="1" si="18">IF($A155="","","0,")</f>
        <v>0,</v>
      </c>
      <c r="L155" s="190" t="str">
        <f t="shared" ca="1" si="18"/>
        <v>0,</v>
      </c>
      <c r="M155" s="190" t="str">
        <f t="shared" ca="1" si="17"/>
        <v>0;</v>
      </c>
      <c r="N155" s="190"/>
      <c r="O155" s="190"/>
      <c r="P155" s="190"/>
      <c r="Q155" s="190"/>
    </row>
    <row r="156" spans="1:17" ht="15">
      <c r="A156" s="190" t="str">
        <f ca="1">IF('$Data1'!E158="","","ZoneInfiltration:DesignFlowRate,")</f>
        <v>ZoneInfiltration:DesignFlowRate,</v>
      </c>
      <c r="B156" s="190" t="str">
        <f ca="1">IF(A156="","",'$Data1'!E158&amp;" Infil-Clng,")</f>
        <v>1 Infil-Clng,</v>
      </c>
      <c r="C156" s="190" t="str">
        <f ca="1">IF(A156="","",'CSV-ZnSiz'!B156)</f>
        <v>1,</v>
      </c>
      <c r="D156" s="190" t="str">
        <f t="shared" ca="1" si="16"/>
        <v>ON ALWAYS,</v>
      </c>
      <c r="E156" s="190" t="str">
        <f ca="1">IF(A156="","",IF('$Data1'!AB158&gt;0,"Flow/Zone",IF('$Data1'!AC158&gt;0,"Flow/ExteriorArea","ERROR"))&amp;",")</f>
        <v>Flow/Zone,</v>
      </c>
      <c r="F156" s="190" t="str">
        <f ca="1">IF(A156="","",IF(E156="Flow/Zone",FIXED('$Data1'!AB158*MIN('$Data1'!K158,'$Data1'!P158)/3600*'$Data1'!L158,7),"")&amp;",")</f>
        <v>,</v>
      </c>
      <c r="G156" s="190" t="str">
        <f t="shared" ca="1" si="13"/>
        <v>,</v>
      </c>
      <c r="H156" s="190" t="str">
        <f ca="1">IF(A156="","",IF(E156="Flow/ExteriorArea",'$Data1'!AC158/1000,"")&amp;",")</f>
        <v>,</v>
      </c>
      <c r="I156" s="190" t="str">
        <f t="shared" ca="1" si="14"/>
        <v>,</v>
      </c>
      <c r="J156" s="190" t="str">
        <f t="shared" ca="1" si="15"/>
        <v>1,</v>
      </c>
      <c r="K156" s="190" t="str">
        <f t="shared" ca="1" si="18"/>
        <v>0,</v>
      </c>
      <c r="L156" s="190" t="str">
        <f t="shared" ca="1" si="18"/>
        <v>0,</v>
      </c>
      <c r="M156" s="190" t="str">
        <f t="shared" ca="1" si="17"/>
        <v>0;</v>
      </c>
      <c r="N156" s="190"/>
      <c r="O156" s="190"/>
      <c r="P156" s="190"/>
      <c r="Q156" s="190"/>
    </row>
    <row r="157" spans="1:17" ht="15">
      <c r="A157" s="190" t="str">
        <f ca="1">IF('$Data1'!E159="","","ZoneInfiltration:DesignFlowRate,")</f>
        <v>ZoneInfiltration:DesignFlowRate,</v>
      </c>
      <c r="B157" s="190" t="str">
        <f ca="1">IF(A157="","",'$Data1'!E159&amp;" Infil-Clng,")</f>
        <v>1 Infil-Clng,</v>
      </c>
      <c r="C157" s="190" t="str">
        <f ca="1">IF(A157="","",'CSV-ZnSiz'!B157)</f>
        <v>1,</v>
      </c>
      <c r="D157" s="190" t="str">
        <f t="shared" ca="1" si="16"/>
        <v>ON ALWAYS,</v>
      </c>
      <c r="E157" s="190" t="str">
        <f ca="1">IF(A157="","",IF('$Data1'!AB159&gt;0,"Flow/Zone",IF('$Data1'!AC159&gt;0,"Flow/ExteriorArea","ERROR"))&amp;",")</f>
        <v>Flow/Zone,</v>
      </c>
      <c r="F157" s="190" t="str">
        <f ca="1">IF(A157="","",IF(E157="Flow/Zone",FIXED('$Data1'!AB159*MIN('$Data1'!K159,'$Data1'!P159)/3600*'$Data1'!L159,7),"")&amp;",")</f>
        <v>,</v>
      </c>
      <c r="G157" s="190" t="str">
        <f t="shared" ca="1" si="13"/>
        <v>,</v>
      </c>
      <c r="H157" s="190" t="str">
        <f ca="1">IF(A157="","",IF(E157="Flow/ExteriorArea",'$Data1'!AC159/1000,"")&amp;",")</f>
        <v>,</v>
      </c>
      <c r="I157" s="190" t="str">
        <f t="shared" ca="1" si="14"/>
        <v>,</v>
      </c>
      <c r="J157" s="190" t="str">
        <f t="shared" ca="1" si="15"/>
        <v>1,</v>
      </c>
      <c r="K157" s="190" t="str">
        <f t="shared" ca="1" si="18"/>
        <v>0,</v>
      </c>
      <c r="L157" s="190" t="str">
        <f t="shared" ca="1" si="18"/>
        <v>0,</v>
      </c>
      <c r="M157" s="190" t="str">
        <f t="shared" ca="1" si="17"/>
        <v>0;</v>
      </c>
      <c r="N157" s="190"/>
      <c r="O157" s="190"/>
      <c r="P157" s="190"/>
      <c r="Q157" s="190"/>
    </row>
    <row r="158" spans="1:17" ht="15">
      <c r="A158" s="190" t="str">
        <f ca="1">IF('$Data1'!E160="","","ZoneInfiltration:DesignFlowRate,")</f>
        <v>ZoneInfiltration:DesignFlowRate,</v>
      </c>
      <c r="B158" s="190" t="str">
        <f ca="1">IF(A158="","",'$Data1'!E160&amp;" Infil-Clng,")</f>
        <v>1 Infil-Clng,</v>
      </c>
      <c r="C158" s="190" t="str">
        <f ca="1">IF(A158="","",'CSV-ZnSiz'!B158)</f>
        <v>1,</v>
      </c>
      <c r="D158" s="190" t="str">
        <f t="shared" ca="1" si="16"/>
        <v>ON ALWAYS,</v>
      </c>
      <c r="E158" s="190" t="str">
        <f ca="1">IF(A158="","",IF('$Data1'!AB160&gt;0,"Flow/Zone",IF('$Data1'!AC160&gt;0,"Flow/ExteriorArea","ERROR"))&amp;",")</f>
        <v>Flow/Zone,</v>
      </c>
      <c r="F158" s="190" t="str">
        <f ca="1">IF(A158="","",IF(E158="Flow/Zone",FIXED('$Data1'!AB160*MIN('$Data1'!K160,'$Data1'!P160)/3600*'$Data1'!L160,7),"")&amp;",")</f>
        <v>,</v>
      </c>
      <c r="G158" s="190" t="str">
        <f t="shared" ca="1" si="13"/>
        <v>,</v>
      </c>
      <c r="H158" s="190" t="str">
        <f ca="1">IF(A158="","",IF(E158="Flow/ExteriorArea",'$Data1'!AC160/1000,"")&amp;",")</f>
        <v>,</v>
      </c>
      <c r="I158" s="190" t="str">
        <f t="shared" ca="1" si="14"/>
        <v>,</v>
      </c>
      <c r="J158" s="190" t="str">
        <f t="shared" ca="1" si="15"/>
        <v>1,</v>
      </c>
      <c r="K158" s="190" t="str">
        <f t="shared" ca="1" si="18"/>
        <v>0,</v>
      </c>
      <c r="L158" s="190" t="str">
        <f t="shared" ca="1" si="18"/>
        <v>0,</v>
      </c>
      <c r="M158" s="190" t="str">
        <f t="shared" ca="1" si="17"/>
        <v>0;</v>
      </c>
      <c r="N158" s="190"/>
      <c r="O158" s="190"/>
      <c r="P158" s="190"/>
      <c r="Q158" s="190"/>
    </row>
    <row r="159" spans="1:17" ht="15">
      <c r="A159" s="190" t="str">
        <f ca="1">IF('$Data1'!E161="","","ZoneInfiltration:DesignFlowRate,")</f>
        <v>ZoneInfiltration:DesignFlowRate,</v>
      </c>
      <c r="B159" s="190" t="str">
        <f ca="1">IF(A159="","",'$Data1'!E161&amp;" Infil-Clng,")</f>
        <v>1 Infil-Clng,</v>
      </c>
      <c r="C159" s="190" t="str">
        <f ca="1">IF(A159="","",'CSV-ZnSiz'!B159)</f>
        <v>1,</v>
      </c>
      <c r="D159" s="190" t="str">
        <f t="shared" ca="1" si="16"/>
        <v>ON ALWAYS,</v>
      </c>
      <c r="E159" s="190" t="str">
        <f ca="1">IF(A159="","",IF('$Data1'!AB161&gt;0,"Flow/Zone",IF('$Data1'!AC161&gt;0,"Flow/ExteriorArea","ERROR"))&amp;",")</f>
        <v>Flow/Zone,</v>
      </c>
      <c r="F159" s="190" t="str">
        <f ca="1">IF(A159="","",IF(E159="Flow/Zone",FIXED('$Data1'!AB161*MIN('$Data1'!K161,'$Data1'!P161)/3600*'$Data1'!L161,7),"")&amp;",")</f>
        <v>,</v>
      </c>
      <c r="G159" s="190" t="str">
        <f t="shared" ca="1" si="13"/>
        <v>,</v>
      </c>
      <c r="H159" s="190" t="str">
        <f ca="1">IF(A159="","",IF(E159="Flow/ExteriorArea",'$Data1'!AC161/1000,"")&amp;",")</f>
        <v>,</v>
      </c>
      <c r="I159" s="190" t="str">
        <f t="shared" ca="1" si="14"/>
        <v>,</v>
      </c>
      <c r="J159" s="190" t="str">
        <f t="shared" ca="1" si="15"/>
        <v>1,</v>
      </c>
      <c r="K159" s="190" t="str">
        <f t="shared" ca="1" si="18"/>
        <v>0,</v>
      </c>
      <c r="L159" s="190" t="str">
        <f t="shared" ca="1" si="18"/>
        <v>0,</v>
      </c>
      <c r="M159" s="190" t="str">
        <f t="shared" ca="1" si="17"/>
        <v>0;</v>
      </c>
      <c r="N159" s="190"/>
      <c r="O159" s="190"/>
      <c r="P159" s="190"/>
      <c r="Q159" s="190"/>
    </row>
    <row r="160" spans="1:17" ht="15">
      <c r="A160" s="190" t="str">
        <f ca="1">IF('$Data1'!E162="","","ZoneInfiltration:DesignFlowRate,")</f>
        <v>ZoneInfiltration:DesignFlowRate,</v>
      </c>
      <c r="B160" s="190" t="str">
        <f ca="1">IF(A160="","",'$Data1'!E162&amp;" Infil-Clng,")</f>
        <v>1 Infil-Clng,</v>
      </c>
      <c r="C160" s="190" t="str">
        <f ca="1">IF(A160="","",'CSV-ZnSiz'!B160)</f>
        <v>1,</v>
      </c>
      <c r="D160" s="190" t="str">
        <f t="shared" ca="1" si="16"/>
        <v>ON ALWAYS,</v>
      </c>
      <c r="E160" s="190" t="str">
        <f ca="1">IF(A160="","",IF('$Data1'!AB162&gt;0,"Flow/Zone",IF('$Data1'!AC162&gt;0,"Flow/ExteriorArea","ERROR"))&amp;",")</f>
        <v>Flow/Zone,</v>
      </c>
      <c r="F160" s="190" t="str">
        <f ca="1">IF(A160="","",IF(E160="Flow/Zone",FIXED('$Data1'!AB162*MIN('$Data1'!K162,'$Data1'!P162)/3600*'$Data1'!L162,7),"")&amp;",")</f>
        <v>,</v>
      </c>
      <c r="G160" s="190" t="str">
        <f t="shared" ca="1" si="13"/>
        <v>,</v>
      </c>
      <c r="H160" s="190" t="str">
        <f ca="1">IF(A160="","",IF(E160="Flow/ExteriorArea",'$Data1'!AC162/1000,"")&amp;",")</f>
        <v>,</v>
      </c>
      <c r="I160" s="190" t="str">
        <f t="shared" ca="1" si="14"/>
        <v>,</v>
      </c>
      <c r="J160" s="190" t="str">
        <f t="shared" ca="1" si="15"/>
        <v>1,</v>
      </c>
      <c r="K160" s="190" t="str">
        <f t="shared" ca="1" si="18"/>
        <v>0,</v>
      </c>
      <c r="L160" s="190" t="str">
        <f t="shared" ca="1" si="18"/>
        <v>0,</v>
      </c>
      <c r="M160" s="190" t="str">
        <f t="shared" ca="1" si="17"/>
        <v>0;</v>
      </c>
      <c r="N160" s="190"/>
      <c r="O160" s="190"/>
      <c r="P160" s="190"/>
      <c r="Q160" s="190"/>
    </row>
    <row r="161" spans="1:17" ht="15">
      <c r="A161" s="190" t="str">
        <f ca="1">IF('$Data1'!E163="","","ZoneInfiltration:DesignFlowRate,")</f>
        <v>ZoneInfiltration:DesignFlowRate,</v>
      </c>
      <c r="B161" s="190" t="str">
        <f ca="1">IF(A161="","",'$Data1'!E163&amp;" Infil-Clng,")</f>
        <v>1 Infil-Clng,</v>
      </c>
      <c r="C161" s="190" t="str">
        <f ca="1">IF(A161="","",'CSV-ZnSiz'!B161)</f>
        <v>1,</v>
      </c>
      <c r="D161" s="190" t="str">
        <f t="shared" ca="1" si="16"/>
        <v>ON ALWAYS,</v>
      </c>
      <c r="E161" s="190" t="str">
        <f ca="1">IF(A161="","",IF('$Data1'!AB163&gt;0,"Flow/Zone",IF('$Data1'!AC163&gt;0,"Flow/ExteriorArea","ERROR"))&amp;",")</f>
        <v>Flow/Zone,</v>
      </c>
      <c r="F161" s="190" t="str">
        <f ca="1">IF(A161="","",IF(E161="Flow/Zone",FIXED('$Data1'!AB163*MIN('$Data1'!K163,'$Data1'!P163)/3600*'$Data1'!L163,7),"")&amp;",")</f>
        <v>,</v>
      </c>
      <c r="G161" s="190" t="str">
        <f t="shared" ca="1" si="13"/>
        <v>,</v>
      </c>
      <c r="H161" s="190" t="str">
        <f ca="1">IF(A161="","",IF(E161="Flow/ExteriorArea",'$Data1'!AC163/1000,"")&amp;",")</f>
        <v>,</v>
      </c>
      <c r="I161" s="190" t="str">
        <f t="shared" ca="1" si="14"/>
        <v>,</v>
      </c>
      <c r="J161" s="190" t="str">
        <f t="shared" ca="1" si="15"/>
        <v>1,</v>
      </c>
      <c r="K161" s="190" t="str">
        <f t="shared" ca="1" si="18"/>
        <v>0,</v>
      </c>
      <c r="L161" s="190" t="str">
        <f t="shared" ca="1" si="18"/>
        <v>0,</v>
      </c>
      <c r="M161" s="190" t="str">
        <f t="shared" ca="1" si="17"/>
        <v>0;</v>
      </c>
      <c r="N161" s="190"/>
      <c r="O161" s="190"/>
      <c r="P161" s="190"/>
      <c r="Q161" s="190"/>
    </row>
    <row r="162" spans="1:17" ht="15">
      <c r="A162" s="190" t="str">
        <f ca="1">IF('$Data1'!E164="","","ZoneInfiltration:DesignFlowRate,")</f>
        <v>ZoneInfiltration:DesignFlowRate,</v>
      </c>
      <c r="B162" s="190" t="str">
        <f ca="1">IF(A162="","",'$Data1'!E164&amp;" Infil-Clng,")</f>
        <v>1 Infil-Clng,</v>
      </c>
      <c r="C162" s="190" t="str">
        <f ca="1">IF(A162="","",'CSV-ZnSiz'!B162)</f>
        <v>1,</v>
      </c>
      <c r="D162" s="190" t="str">
        <f t="shared" ca="1" si="16"/>
        <v>ON ALWAYS,</v>
      </c>
      <c r="E162" s="190" t="str">
        <f ca="1">IF(A162="","",IF('$Data1'!AB164&gt;0,"Flow/Zone",IF('$Data1'!AC164&gt;0,"Flow/ExteriorArea","ERROR"))&amp;",")</f>
        <v>Flow/Zone,</v>
      </c>
      <c r="F162" s="190" t="str">
        <f ca="1">IF(A162="","",IF(E162="Flow/Zone",FIXED('$Data1'!AB164*MIN('$Data1'!K164,'$Data1'!P164)/3600*'$Data1'!L164,7),"")&amp;",")</f>
        <v>,</v>
      </c>
      <c r="G162" s="190" t="str">
        <f t="shared" ca="1" si="13"/>
        <v>,</v>
      </c>
      <c r="H162" s="190" t="str">
        <f ca="1">IF(A162="","",IF(E162="Flow/ExteriorArea",'$Data1'!AC164/1000,"")&amp;",")</f>
        <v>,</v>
      </c>
      <c r="I162" s="190" t="str">
        <f t="shared" ca="1" si="14"/>
        <v>,</v>
      </c>
      <c r="J162" s="190" t="str">
        <f t="shared" ca="1" si="15"/>
        <v>1,</v>
      </c>
      <c r="K162" s="190" t="str">
        <f t="shared" ca="1" si="18"/>
        <v>0,</v>
      </c>
      <c r="L162" s="190" t="str">
        <f t="shared" ca="1" si="18"/>
        <v>0,</v>
      </c>
      <c r="M162" s="190" t="str">
        <f t="shared" ca="1" si="17"/>
        <v>0;</v>
      </c>
      <c r="N162" s="190"/>
      <c r="O162" s="190"/>
      <c r="P162" s="190"/>
      <c r="Q162" s="190"/>
    </row>
    <row r="163" spans="1:17" ht="15">
      <c r="A163" s="190" t="str">
        <f ca="1">IF('$Data1'!E165="","","ZoneInfiltration:DesignFlowRate,")</f>
        <v>ZoneInfiltration:DesignFlowRate,</v>
      </c>
      <c r="B163" s="190" t="str">
        <f ca="1">IF(A163="","",'$Data1'!E165&amp;" Infil-Clng,")</f>
        <v>1 Infil-Clng,</v>
      </c>
      <c r="C163" s="190" t="str">
        <f ca="1">IF(A163="","",'CSV-ZnSiz'!B163)</f>
        <v>1,</v>
      </c>
      <c r="D163" s="190" t="str">
        <f t="shared" ca="1" si="16"/>
        <v>ON ALWAYS,</v>
      </c>
      <c r="E163" s="190" t="str">
        <f ca="1">IF(A163="","",IF('$Data1'!AB165&gt;0,"Flow/Zone",IF('$Data1'!AC165&gt;0,"Flow/ExteriorArea","ERROR"))&amp;",")</f>
        <v>Flow/Zone,</v>
      </c>
      <c r="F163" s="190" t="str">
        <f ca="1">IF(A163="","",IF(E163="Flow/Zone",FIXED('$Data1'!AB165*MIN('$Data1'!K165,'$Data1'!P165)/3600*'$Data1'!L165,7),"")&amp;",")</f>
        <v>,</v>
      </c>
      <c r="G163" s="190" t="str">
        <f t="shared" ca="1" si="13"/>
        <v>,</v>
      </c>
      <c r="H163" s="190" t="str">
        <f ca="1">IF(A163="","",IF(E163="Flow/ExteriorArea",'$Data1'!AC165/1000,"")&amp;",")</f>
        <v>,</v>
      </c>
      <c r="I163" s="190" t="str">
        <f t="shared" ca="1" si="14"/>
        <v>,</v>
      </c>
      <c r="J163" s="190" t="str">
        <f t="shared" ca="1" si="15"/>
        <v>1,</v>
      </c>
      <c r="K163" s="190" t="str">
        <f t="shared" ca="1" si="18"/>
        <v>0,</v>
      </c>
      <c r="L163" s="190" t="str">
        <f t="shared" ca="1" si="18"/>
        <v>0,</v>
      </c>
      <c r="M163" s="190" t="str">
        <f t="shared" ca="1" si="17"/>
        <v>0;</v>
      </c>
      <c r="N163" s="190"/>
      <c r="O163" s="190"/>
      <c r="P163" s="190"/>
      <c r="Q163" s="190"/>
    </row>
    <row r="164" spans="1:17" ht="15">
      <c r="A164" s="190" t="str">
        <f ca="1">IF('$Data1'!E166="","","ZoneInfiltration:DesignFlowRate,")</f>
        <v>ZoneInfiltration:DesignFlowRate,</v>
      </c>
      <c r="B164" s="190" t="str">
        <f ca="1">IF(A164="","",'$Data1'!E166&amp;" Infil-Clng,")</f>
        <v>1 Infil-Clng,</v>
      </c>
      <c r="C164" s="190" t="str">
        <f ca="1">IF(A164="","",'CSV-ZnSiz'!B164)</f>
        <v>1,</v>
      </c>
      <c r="D164" s="190" t="str">
        <f t="shared" ca="1" si="16"/>
        <v>ON ALWAYS,</v>
      </c>
      <c r="E164" s="190" t="str">
        <f ca="1">IF(A164="","",IF('$Data1'!AB166&gt;0,"Flow/Zone",IF('$Data1'!AC166&gt;0,"Flow/ExteriorArea","ERROR"))&amp;",")</f>
        <v>Flow/Zone,</v>
      </c>
      <c r="F164" s="190" t="str">
        <f ca="1">IF(A164="","",IF(E164="Flow/Zone",FIXED('$Data1'!AB166*MIN('$Data1'!K166,'$Data1'!P166)/3600*'$Data1'!L166,7),"")&amp;",")</f>
        <v>,</v>
      </c>
      <c r="G164" s="190" t="str">
        <f t="shared" ca="1" si="13"/>
        <v>,</v>
      </c>
      <c r="H164" s="190" t="str">
        <f ca="1">IF(A164="","",IF(E164="Flow/ExteriorArea",'$Data1'!AC166/1000,"")&amp;",")</f>
        <v>,</v>
      </c>
      <c r="I164" s="190" t="str">
        <f t="shared" ca="1" si="14"/>
        <v>,</v>
      </c>
      <c r="J164" s="190" t="str">
        <f t="shared" ca="1" si="15"/>
        <v>1,</v>
      </c>
      <c r="K164" s="190" t="str">
        <f t="shared" ca="1" si="18"/>
        <v>0,</v>
      </c>
      <c r="L164" s="190" t="str">
        <f t="shared" ca="1" si="18"/>
        <v>0,</v>
      </c>
      <c r="M164" s="190" t="str">
        <f t="shared" ca="1" si="17"/>
        <v>0;</v>
      </c>
      <c r="N164" s="190"/>
      <c r="O164" s="190"/>
      <c r="P164" s="190"/>
      <c r="Q164" s="190"/>
    </row>
    <row r="165" spans="1:17" ht="15">
      <c r="A165" s="190" t="str">
        <f ca="1">IF('$Data1'!E167="","","ZoneInfiltration:DesignFlowRate,")</f>
        <v>ZoneInfiltration:DesignFlowRate,</v>
      </c>
      <c r="B165" s="190" t="str">
        <f ca="1">IF(A165="","",'$Data1'!E167&amp;" Infil-Clng,")</f>
        <v>1 Infil-Clng,</v>
      </c>
      <c r="C165" s="190" t="str">
        <f ca="1">IF(A165="","",'CSV-ZnSiz'!B165)</f>
        <v>1,</v>
      </c>
      <c r="D165" s="190" t="str">
        <f t="shared" ca="1" si="16"/>
        <v>ON ALWAYS,</v>
      </c>
      <c r="E165" s="190" t="str">
        <f ca="1">IF(A165="","",IF('$Data1'!AB167&gt;0,"Flow/Zone",IF('$Data1'!AC167&gt;0,"Flow/ExteriorArea","ERROR"))&amp;",")</f>
        <v>Flow/Zone,</v>
      </c>
      <c r="F165" s="190" t="str">
        <f ca="1">IF(A165="","",IF(E165="Flow/Zone",FIXED('$Data1'!AB167*MIN('$Data1'!K167,'$Data1'!P167)/3600*'$Data1'!L167,7),"")&amp;",")</f>
        <v>,</v>
      </c>
      <c r="G165" s="190" t="str">
        <f t="shared" ca="1" si="13"/>
        <v>,</v>
      </c>
      <c r="H165" s="190" t="str">
        <f ca="1">IF(A165="","",IF(E165="Flow/ExteriorArea",'$Data1'!AC167/1000,"")&amp;",")</f>
        <v>,</v>
      </c>
      <c r="I165" s="190" t="str">
        <f t="shared" ca="1" si="14"/>
        <v>,</v>
      </c>
      <c r="J165" s="190" t="str">
        <f t="shared" ca="1" si="15"/>
        <v>1,</v>
      </c>
      <c r="K165" s="190" t="str">
        <f t="shared" ca="1" si="18"/>
        <v>0,</v>
      </c>
      <c r="L165" s="190" t="str">
        <f t="shared" ca="1" si="18"/>
        <v>0,</v>
      </c>
      <c r="M165" s="190" t="str">
        <f t="shared" ca="1" si="17"/>
        <v>0;</v>
      </c>
      <c r="N165" s="190"/>
      <c r="O165" s="190"/>
      <c r="P165" s="190"/>
      <c r="Q165" s="190"/>
    </row>
    <row r="166" spans="1:17" ht="15">
      <c r="A166" s="190" t="str">
        <f ca="1">IF('$Data1'!E168="","","ZoneInfiltration:DesignFlowRate,")</f>
        <v>ZoneInfiltration:DesignFlowRate,</v>
      </c>
      <c r="B166" s="190" t="str">
        <f ca="1">IF(A166="","",'$Data1'!E168&amp;" Infil-Clng,")</f>
        <v>1 Infil-Clng,</v>
      </c>
      <c r="C166" s="190" t="str">
        <f ca="1">IF(A166="","",'CSV-ZnSiz'!B166)</f>
        <v>1,</v>
      </c>
      <c r="D166" s="190" t="str">
        <f t="shared" ca="1" si="16"/>
        <v>ON ALWAYS,</v>
      </c>
      <c r="E166" s="190" t="str">
        <f ca="1">IF(A166="","",IF('$Data1'!AB168&gt;0,"Flow/Zone",IF('$Data1'!AC168&gt;0,"Flow/ExteriorArea","ERROR"))&amp;",")</f>
        <v>Flow/Zone,</v>
      </c>
      <c r="F166" s="190" t="str">
        <f ca="1">IF(A166="","",IF(E166="Flow/Zone",FIXED('$Data1'!AB168*MIN('$Data1'!K168,'$Data1'!P168)/3600*'$Data1'!L168,7),"")&amp;",")</f>
        <v>,</v>
      </c>
      <c r="G166" s="190" t="str">
        <f t="shared" ca="1" si="13"/>
        <v>,</v>
      </c>
      <c r="H166" s="190" t="str">
        <f ca="1">IF(A166="","",IF(E166="Flow/ExteriorArea",'$Data1'!AC168/1000,"")&amp;",")</f>
        <v>,</v>
      </c>
      <c r="I166" s="190" t="str">
        <f t="shared" ca="1" si="14"/>
        <v>,</v>
      </c>
      <c r="J166" s="190" t="str">
        <f t="shared" ca="1" si="15"/>
        <v>1,</v>
      </c>
      <c r="K166" s="190" t="str">
        <f t="shared" ca="1" si="18"/>
        <v>0,</v>
      </c>
      <c r="L166" s="190" t="str">
        <f t="shared" ca="1" si="18"/>
        <v>0,</v>
      </c>
      <c r="M166" s="190" t="str">
        <f t="shared" ca="1" si="17"/>
        <v>0;</v>
      </c>
      <c r="N166" s="190"/>
      <c r="O166" s="190"/>
      <c r="P166" s="190"/>
      <c r="Q166" s="190"/>
    </row>
    <row r="167" spans="1:17" ht="15">
      <c r="A167" s="190" t="str">
        <f ca="1">IF('$Data1'!E169="","","ZoneInfiltration:DesignFlowRate,")</f>
        <v>ZoneInfiltration:DesignFlowRate,</v>
      </c>
      <c r="B167" s="190" t="str">
        <f ca="1">IF(A167="","",'$Data1'!E169&amp;" Infil-Clng,")</f>
        <v>1 Infil-Clng,</v>
      </c>
      <c r="C167" s="190" t="str">
        <f ca="1">IF(A167="","",'CSV-ZnSiz'!B167)</f>
        <v>1,</v>
      </c>
      <c r="D167" s="190" t="str">
        <f t="shared" ca="1" si="16"/>
        <v>ON ALWAYS,</v>
      </c>
      <c r="E167" s="190" t="str">
        <f ca="1">IF(A167="","",IF('$Data1'!AB169&gt;0,"Flow/Zone",IF('$Data1'!AC169&gt;0,"Flow/ExteriorArea","ERROR"))&amp;",")</f>
        <v>Flow/Zone,</v>
      </c>
      <c r="F167" s="190" t="str">
        <f ca="1">IF(A167="","",IF(E167="Flow/Zone",FIXED('$Data1'!AB169*MIN('$Data1'!K169,'$Data1'!P169)/3600*'$Data1'!L169,7),"")&amp;",")</f>
        <v>,</v>
      </c>
      <c r="G167" s="190" t="str">
        <f t="shared" ca="1" si="13"/>
        <v>,</v>
      </c>
      <c r="H167" s="190" t="str">
        <f ca="1">IF(A167="","",IF(E167="Flow/ExteriorArea",'$Data1'!AC169/1000,"")&amp;",")</f>
        <v>,</v>
      </c>
      <c r="I167" s="190" t="str">
        <f t="shared" ca="1" si="14"/>
        <v>,</v>
      </c>
      <c r="J167" s="190" t="str">
        <f t="shared" ca="1" si="15"/>
        <v>1,</v>
      </c>
      <c r="K167" s="190" t="str">
        <f t="shared" ca="1" si="18"/>
        <v>0,</v>
      </c>
      <c r="L167" s="190" t="str">
        <f t="shared" ca="1" si="18"/>
        <v>0,</v>
      </c>
      <c r="M167" s="190" t="str">
        <f t="shared" ca="1" si="17"/>
        <v>0;</v>
      </c>
      <c r="N167" s="190"/>
      <c r="O167" s="190"/>
      <c r="P167" s="190"/>
      <c r="Q167" s="190"/>
    </row>
    <row r="168" spans="1:17" ht="15">
      <c r="A168" s="190" t="str">
        <f ca="1">IF('$Data1'!E170="","","ZoneInfiltration:DesignFlowRate,")</f>
        <v>ZoneInfiltration:DesignFlowRate,</v>
      </c>
      <c r="B168" s="190" t="str">
        <f ca="1">IF(A168="","",'$Data1'!E170&amp;" Infil-Clng,")</f>
        <v>1 Infil-Clng,</v>
      </c>
      <c r="C168" s="190" t="str">
        <f ca="1">IF(A168="","",'CSV-ZnSiz'!B168)</f>
        <v>1,</v>
      </c>
      <c r="D168" s="190" t="str">
        <f t="shared" ca="1" si="16"/>
        <v>ON ALWAYS,</v>
      </c>
      <c r="E168" s="190" t="str">
        <f ca="1">IF(A168="","",IF('$Data1'!AB170&gt;0,"Flow/Zone",IF('$Data1'!AC170&gt;0,"Flow/ExteriorArea","ERROR"))&amp;",")</f>
        <v>Flow/Zone,</v>
      </c>
      <c r="F168" s="190" t="str">
        <f ca="1">IF(A168="","",IF(E168="Flow/Zone",FIXED('$Data1'!AB170*MIN('$Data1'!K170,'$Data1'!P170)/3600*'$Data1'!L170,7),"")&amp;",")</f>
        <v>,</v>
      </c>
      <c r="G168" s="190" t="str">
        <f t="shared" ca="1" si="13"/>
        <v>,</v>
      </c>
      <c r="H168" s="190" t="str">
        <f ca="1">IF(A168="","",IF(E168="Flow/ExteriorArea",'$Data1'!AC170/1000,"")&amp;",")</f>
        <v>,</v>
      </c>
      <c r="I168" s="190" t="str">
        <f t="shared" ca="1" si="14"/>
        <v>,</v>
      </c>
      <c r="J168" s="190" t="str">
        <f t="shared" ca="1" si="15"/>
        <v>1,</v>
      </c>
      <c r="K168" s="190" t="str">
        <f t="shared" ca="1" si="18"/>
        <v>0,</v>
      </c>
      <c r="L168" s="190" t="str">
        <f t="shared" ca="1" si="18"/>
        <v>0,</v>
      </c>
      <c r="M168" s="190" t="str">
        <f t="shared" ca="1" si="17"/>
        <v>0;</v>
      </c>
      <c r="N168" s="190"/>
      <c r="O168" s="190"/>
      <c r="P168" s="190"/>
      <c r="Q168" s="190"/>
    </row>
    <row r="169" spans="1:17" ht="15">
      <c r="A169" s="190" t="str">
        <f ca="1">IF('$Data1'!E171="","","ZoneInfiltration:DesignFlowRate,")</f>
        <v>ZoneInfiltration:DesignFlowRate,</v>
      </c>
      <c r="B169" s="190" t="str">
        <f ca="1">IF(A169="","",'$Data1'!E171&amp;" Infil-Clng,")</f>
        <v>1 Infil-Clng,</v>
      </c>
      <c r="C169" s="190" t="str">
        <f ca="1">IF(A169="","",'CSV-ZnSiz'!B169)</f>
        <v>1,</v>
      </c>
      <c r="D169" s="190" t="str">
        <f t="shared" ca="1" si="16"/>
        <v>ON ALWAYS,</v>
      </c>
      <c r="E169" s="190" t="str">
        <f ca="1">IF(A169="","",IF('$Data1'!AB171&gt;0,"Flow/Zone",IF('$Data1'!AC171&gt;0,"Flow/ExteriorArea","ERROR"))&amp;",")</f>
        <v>Flow/Zone,</v>
      </c>
      <c r="F169" s="190" t="str">
        <f ca="1">IF(A169="","",IF(E169="Flow/Zone",FIXED('$Data1'!AB171*MIN('$Data1'!K171,'$Data1'!P171)/3600*'$Data1'!L171,7),"")&amp;",")</f>
        <v>,</v>
      </c>
      <c r="G169" s="190" t="str">
        <f t="shared" ca="1" si="13"/>
        <v>,</v>
      </c>
      <c r="H169" s="190" t="str">
        <f ca="1">IF(A169="","",IF(E169="Flow/ExteriorArea",'$Data1'!AC171/1000,"")&amp;",")</f>
        <v>,</v>
      </c>
      <c r="I169" s="190" t="str">
        <f t="shared" ca="1" si="14"/>
        <v>,</v>
      </c>
      <c r="J169" s="190" t="str">
        <f t="shared" ca="1" si="15"/>
        <v>1,</v>
      </c>
      <c r="K169" s="190" t="str">
        <f t="shared" ca="1" si="18"/>
        <v>0,</v>
      </c>
      <c r="L169" s="190" t="str">
        <f t="shared" ca="1" si="18"/>
        <v>0,</v>
      </c>
      <c r="M169" s="190" t="str">
        <f t="shared" ca="1" si="17"/>
        <v>0;</v>
      </c>
      <c r="N169" s="190"/>
      <c r="O169" s="190"/>
      <c r="P169" s="190"/>
      <c r="Q169" s="190"/>
    </row>
    <row r="170" spans="1:17" ht="15">
      <c r="A170" s="190" t="str">
        <f ca="1">IF('$Data1'!E172="","","ZoneInfiltration:DesignFlowRate,")</f>
        <v>ZoneInfiltration:DesignFlowRate,</v>
      </c>
      <c r="B170" s="190" t="str">
        <f ca="1">IF(A170="","",'$Data1'!E172&amp;" Infil-Clng,")</f>
        <v>1 Infil-Clng,</v>
      </c>
      <c r="C170" s="190" t="str">
        <f ca="1">IF(A170="","",'CSV-ZnSiz'!B170)</f>
        <v>1,</v>
      </c>
      <c r="D170" s="190" t="str">
        <f t="shared" ca="1" si="16"/>
        <v>ON ALWAYS,</v>
      </c>
      <c r="E170" s="190" t="str">
        <f ca="1">IF(A170="","",IF('$Data1'!AB172&gt;0,"Flow/Zone",IF('$Data1'!AC172&gt;0,"Flow/ExteriorArea","ERROR"))&amp;",")</f>
        <v>Flow/Zone,</v>
      </c>
      <c r="F170" s="190" t="str">
        <f ca="1">IF(A170="","",IF(E170="Flow/Zone",FIXED('$Data1'!AB172*MIN('$Data1'!K172,'$Data1'!P172)/3600*'$Data1'!L172,7),"")&amp;",")</f>
        <v>,</v>
      </c>
      <c r="G170" s="190" t="str">
        <f t="shared" ca="1" si="13"/>
        <v>,</v>
      </c>
      <c r="H170" s="190" t="str">
        <f ca="1">IF(A170="","",IF(E170="Flow/ExteriorArea",'$Data1'!AC172/1000,"")&amp;",")</f>
        <v>,</v>
      </c>
      <c r="I170" s="190" t="str">
        <f t="shared" ca="1" si="14"/>
        <v>,</v>
      </c>
      <c r="J170" s="190" t="str">
        <f t="shared" ca="1" si="15"/>
        <v>1,</v>
      </c>
      <c r="K170" s="190" t="str">
        <f t="shared" ca="1" si="18"/>
        <v>0,</v>
      </c>
      <c r="L170" s="190" t="str">
        <f t="shared" ca="1" si="18"/>
        <v>0,</v>
      </c>
      <c r="M170" s="190" t="str">
        <f t="shared" ca="1" si="17"/>
        <v>0;</v>
      </c>
      <c r="N170" s="190"/>
      <c r="O170" s="190"/>
      <c r="P170" s="190"/>
      <c r="Q170" s="190"/>
    </row>
    <row r="171" spans="1:17" ht="15">
      <c r="A171" s="190" t="str">
        <f ca="1">IF('$Data1'!E173="","","ZoneInfiltration:DesignFlowRate,")</f>
        <v>ZoneInfiltration:DesignFlowRate,</v>
      </c>
      <c r="B171" s="190" t="str">
        <f ca="1">IF(A171="","",'$Data1'!E173&amp;" Infil-Clng,")</f>
        <v>1 Infil-Clng,</v>
      </c>
      <c r="C171" s="190" t="str">
        <f ca="1">IF(A171="","",'CSV-ZnSiz'!B171)</f>
        <v>1,</v>
      </c>
      <c r="D171" s="190" t="str">
        <f t="shared" ca="1" si="16"/>
        <v>ON ALWAYS,</v>
      </c>
      <c r="E171" s="190" t="str">
        <f ca="1">IF(A171="","",IF('$Data1'!AB173&gt;0,"Flow/Zone",IF('$Data1'!AC173&gt;0,"Flow/ExteriorArea","ERROR"))&amp;",")</f>
        <v>Flow/Zone,</v>
      </c>
      <c r="F171" s="190" t="str">
        <f ca="1">IF(A171="","",IF(E171="Flow/Zone",FIXED('$Data1'!AB173*MIN('$Data1'!K173,'$Data1'!P173)/3600*'$Data1'!L173,7),"")&amp;",")</f>
        <v>,</v>
      </c>
      <c r="G171" s="190" t="str">
        <f t="shared" ca="1" si="13"/>
        <v>,</v>
      </c>
      <c r="H171" s="190" t="str">
        <f ca="1">IF(A171="","",IF(E171="Flow/ExteriorArea",'$Data1'!AC173/1000,"")&amp;",")</f>
        <v>,</v>
      </c>
      <c r="I171" s="190" t="str">
        <f t="shared" ca="1" si="14"/>
        <v>,</v>
      </c>
      <c r="J171" s="190" t="str">
        <f t="shared" ca="1" si="15"/>
        <v>1,</v>
      </c>
      <c r="K171" s="190" t="str">
        <f t="shared" ca="1" si="18"/>
        <v>0,</v>
      </c>
      <c r="L171" s="190" t="str">
        <f t="shared" ca="1" si="18"/>
        <v>0,</v>
      </c>
      <c r="M171" s="190" t="str">
        <f t="shared" ca="1" si="17"/>
        <v>0;</v>
      </c>
      <c r="N171" s="190"/>
      <c r="O171" s="190"/>
      <c r="P171" s="190"/>
      <c r="Q171" s="190"/>
    </row>
    <row r="172" spans="1:17" ht="15">
      <c r="A172" s="190" t="str">
        <f ca="1">IF('$Data1'!E174="","","ZoneInfiltration:DesignFlowRate,")</f>
        <v>ZoneInfiltration:DesignFlowRate,</v>
      </c>
      <c r="B172" s="190" t="str">
        <f ca="1">IF(A172="","",'$Data1'!E174&amp;" Infil-Clng,")</f>
        <v>1 Infil-Clng,</v>
      </c>
      <c r="C172" s="190" t="str">
        <f ca="1">IF(A172="","",'CSV-ZnSiz'!B172)</f>
        <v>1,</v>
      </c>
      <c r="D172" s="190" t="str">
        <f t="shared" ca="1" si="16"/>
        <v>ON ALWAYS,</v>
      </c>
      <c r="E172" s="190" t="str">
        <f ca="1">IF(A172="","",IF('$Data1'!AB174&gt;0,"Flow/Zone",IF('$Data1'!AC174&gt;0,"Flow/ExteriorArea","ERROR"))&amp;",")</f>
        <v>Flow/Zone,</v>
      </c>
      <c r="F172" s="190" t="str">
        <f ca="1">IF(A172="","",IF(E172="Flow/Zone",FIXED('$Data1'!AB174*MIN('$Data1'!K174,'$Data1'!P174)/3600*'$Data1'!L174,7),"")&amp;",")</f>
        <v>,</v>
      </c>
      <c r="G172" s="190" t="str">
        <f t="shared" ca="1" si="13"/>
        <v>,</v>
      </c>
      <c r="H172" s="190" t="str">
        <f ca="1">IF(A172="","",IF(E172="Flow/ExteriorArea",'$Data1'!AC174/1000,"")&amp;",")</f>
        <v>,</v>
      </c>
      <c r="I172" s="190" t="str">
        <f t="shared" ca="1" si="14"/>
        <v>,</v>
      </c>
      <c r="J172" s="190" t="str">
        <f t="shared" ca="1" si="15"/>
        <v>1,</v>
      </c>
      <c r="K172" s="190" t="str">
        <f t="shared" ca="1" si="18"/>
        <v>0,</v>
      </c>
      <c r="L172" s="190" t="str">
        <f t="shared" ca="1" si="18"/>
        <v>0,</v>
      </c>
      <c r="M172" s="190" t="str">
        <f t="shared" ca="1" si="17"/>
        <v>0;</v>
      </c>
      <c r="N172" s="190"/>
      <c r="O172" s="190"/>
      <c r="P172" s="190"/>
      <c r="Q172" s="190"/>
    </row>
    <row r="173" spans="1:17" ht="15">
      <c r="A173" s="190" t="str">
        <f ca="1">IF('$Data1'!E175="","","ZoneInfiltration:DesignFlowRate,")</f>
        <v>ZoneInfiltration:DesignFlowRate,</v>
      </c>
      <c r="B173" s="190" t="str">
        <f ca="1">IF(A173="","",'$Data1'!E175&amp;" Infil-Clng,")</f>
        <v>1 Infil-Clng,</v>
      </c>
      <c r="C173" s="190" t="str">
        <f ca="1">IF(A173="","",'CSV-ZnSiz'!B173)</f>
        <v>1,</v>
      </c>
      <c r="D173" s="190" t="str">
        <f t="shared" ca="1" si="16"/>
        <v>ON ALWAYS,</v>
      </c>
      <c r="E173" s="190" t="str">
        <f ca="1">IF(A173="","",IF('$Data1'!AB175&gt;0,"Flow/Zone",IF('$Data1'!AC175&gt;0,"Flow/ExteriorArea","ERROR"))&amp;",")</f>
        <v>Flow/Zone,</v>
      </c>
      <c r="F173" s="190" t="str">
        <f ca="1">IF(A173="","",IF(E173="Flow/Zone",FIXED('$Data1'!AB175*MIN('$Data1'!K175,'$Data1'!P175)/3600*'$Data1'!L175,7),"")&amp;",")</f>
        <v>,</v>
      </c>
      <c r="G173" s="190" t="str">
        <f t="shared" ca="1" si="13"/>
        <v>,</v>
      </c>
      <c r="H173" s="190" t="str">
        <f ca="1">IF(A173="","",IF(E173="Flow/ExteriorArea",'$Data1'!AC175/1000,"")&amp;",")</f>
        <v>,</v>
      </c>
      <c r="I173" s="190" t="str">
        <f t="shared" ca="1" si="14"/>
        <v>,</v>
      </c>
      <c r="J173" s="190" t="str">
        <f t="shared" ca="1" si="15"/>
        <v>1,</v>
      </c>
      <c r="K173" s="190" t="str">
        <f t="shared" ca="1" si="18"/>
        <v>0,</v>
      </c>
      <c r="L173" s="190" t="str">
        <f t="shared" ca="1" si="18"/>
        <v>0,</v>
      </c>
      <c r="M173" s="190" t="str">
        <f t="shared" ca="1" si="17"/>
        <v>0;</v>
      </c>
      <c r="N173" s="190"/>
      <c r="O173" s="190"/>
      <c r="P173" s="190"/>
      <c r="Q173" s="190"/>
    </row>
    <row r="174" spans="1:17" ht="15">
      <c r="A174" s="190" t="str">
        <f ca="1">IF('$Data1'!E176="","","ZoneInfiltration:DesignFlowRate,")</f>
        <v>ZoneInfiltration:DesignFlowRate,</v>
      </c>
      <c r="B174" s="190" t="str">
        <f ca="1">IF(A174="","",'$Data1'!E176&amp;" Infil-Clng,")</f>
        <v>1 Infil-Clng,</v>
      </c>
      <c r="C174" s="190" t="str">
        <f ca="1">IF(A174="","",'CSV-ZnSiz'!B174)</f>
        <v>1,</v>
      </c>
      <c r="D174" s="190" t="str">
        <f t="shared" ca="1" si="16"/>
        <v>ON ALWAYS,</v>
      </c>
      <c r="E174" s="190" t="str">
        <f ca="1">IF(A174="","",IF('$Data1'!AB176&gt;0,"Flow/Zone",IF('$Data1'!AC176&gt;0,"Flow/ExteriorArea","ERROR"))&amp;",")</f>
        <v>Flow/Zone,</v>
      </c>
      <c r="F174" s="190" t="str">
        <f ca="1">IF(A174="","",IF(E174="Flow/Zone",FIXED('$Data1'!AB176*MIN('$Data1'!K176,'$Data1'!P176)/3600*'$Data1'!L176,7),"")&amp;",")</f>
        <v>,</v>
      </c>
      <c r="G174" s="190" t="str">
        <f t="shared" ca="1" si="13"/>
        <v>,</v>
      </c>
      <c r="H174" s="190" t="str">
        <f ca="1">IF(A174="","",IF(E174="Flow/ExteriorArea",'$Data1'!AC176/1000,"")&amp;",")</f>
        <v>,</v>
      </c>
      <c r="I174" s="190" t="str">
        <f t="shared" ca="1" si="14"/>
        <v>,</v>
      </c>
      <c r="J174" s="190" t="str">
        <f t="shared" ca="1" si="15"/>
        <v>1,</v>
      </c>
      <c r="K174" s="190" t="str">
        <f t="shared" ca="1" si="18"/>
        <v>0,</v>
      </c>
      <c r="L174" s="190" t="str">
        <f t="shared" ca="1" si="18"/>
        <v>0,</v>
      </c>
      <c r="M174" s="190" t="str">
        <f t="shared" ca="1" si="17"/>
        <v>0;</v>
      </c>
      <c r="N174" s="190"/>
      <c r="O174" s="190"/>
      <c r="P174" s="190"/>
      <c r="Q174" s="190"/>
    </row>
    <row r="175" spans="1:17" ht="15">
      <c r="A175" s="190" t="str">
        <f ca="1">IF('$Data1'!E177="","","ZoneInfiltration:DesignFlowRate,")</f>
        <v>ZoneInfiltration:DesignFlowRate,</v>
      </c>
      <c r="B175" s="190" t="str">
        <f ca="1">IF(A175="","",'$Data1'!E177&amp;" Infil-Clng,")</f>
        <v>1 Infil-Clng,</v>
      </c>
      <c r="C175" s="190" t="str">
        <f ca="1">IF(A175="","",'CSV-ZnSiz'!B175)</f>
        <v>1,</v>
      </c>
      <c r="D175" s="190" t="str">
        <f t="shared" ca="1" si="16"/>
        <v>ON ALWAYS,</v>
      </c>
      <c r="E175" s="190" t="str">
        <f ca="1">IF(A175="","",IF('$Data1'!AB177&gt;0,"Flow/Zone",IF('$Data1'!AC177&gt;0,"Flow/ExteriorArea","ERROR"))&amp;",")</f>
        <v>Flow/Zone,</v>
      </c>
      <c r="F175" s="190" t="str">
        <f ca="1">IF(A175="","",IF(E175="Flow/Zone",FIXED('$Data1'!AB177*MIN('$Data1'!K177,'$Data1'!P177)/3600*'$Data1'!L177,7),"")&amp;",")</f>
        <v>,</v>
      </c>
      <c r="G175" s="190" t="str">
        <f t="shared" ca="1" si="13"/>
        <v>,</v>
      </c>
      <c r="H175" s="190" t="str">
        <f ca="1">IF(A175="","",IF(E175="Flow/ExteriorArea",'$Data1'!AC177/1000,"")&amp;",")</f>
        <v>,</v>
      </c>
      <c r="I175" s="190" t="str">
        <f t="shared" ca="1" si="14"/>
        <v>,</v>
      </c>
      <c r="J175" s="190" t="str">
        <f t="shared" ca="1" si="15"/>
        <v>1,</v>
      </c>
      <c r="K175" s="190" t="str">
        <f t="shared" ca="1" si="18"/>
        <v>0,</v>
      </c>
      <c r="L175" s="190" t="str">
        <f t="shared" ca="1" si="18"/>
        <v>0,</v>
      </c>
      <c r="M175" s="190" t="str">
        <f t="shared" ca="1" si="17"/>
        <v>0;</v>
      </c>
      <c r="N175" s="190"/>
      <c r="O175" s="190"/>
      <c r="P175" s="190"/>
      <c r="Q175" s="190"/>
    </row>
    <row r="176" spans="1:17" ht="15">
      <c r="A176" s="190" t="str">
        <f ca="1">IF('$Data1'!E178="","","ZoneInfiltration:DesignFlowRate,")</f>
        <v>ZoneInfiltration:DesignFlowRate,</v>
      </c>
      <c r="B176" s="190" t="str">
        <f ca="1">IF(A176="","",'$Data1'!E178&amp;" Infil-Clng,")</f>
        <v>1 Infil-Clng,</v>
      </c>
      <c r="C176" s="190" t="str">
        <f ca="1">IF(A176="","",'CSV-ZnSiz'!B176)</f>
        <v>1,</v>
      </c>
      <c r="D176" s="190" t="str">
        <f t="shared" ca="1" si="16"/>
        <v>ON ALWAYS,</v>
      </c>
      <c r="E176" s="190" t="str">
        <f ca="1">IF(A176="","",IF('$Data1'!AB178&gt;0,"Flow/Zone",IF('$Data1'!AC178&gt;0,"Flow/ExteriorArea","ERROR"))&amp;",")</f>
        <v>Flow/Zone,</v>
      </c>
      <c r="F176" s="190" t="str">
        <f ca="1">IF(A176="","",IF(E176="Flow/Zone",FIXED('$Data1'!AB178*MIN('$Data1'!K178,'$Data1'!P178)/3600*'$Data1'!L178,7),"")&amp;",")</f>
        <v>,</v>
      </c>
      <c r="G176" s="190" t="str">
        <f t="shared" ca="1" si="13"/>
        <v>,</v>
      </c>
      <c r="H176" s="190" t="str">
        <f ca="1">IF(A176="","",IF(E176="Flow/ExteriorArea",'$Data1'!AC178/1000,"")&amp;",")</f>
        <v>,</v>
      </c>
      <c r="I176" s="190" t="str">
        <f t="shared" ca="1" si="14"/>
        <v>,</v>
      </c>
      <c r="J176" s="190" t="str">
        <f t="shared" ca="1" si="15"/>
        <v>1,</v>
      </c>
      <c r="K176" s="190" t="str">
        <f t="shared" ca="1" si="18"/>
        <v>0,</v>
      </c>
      <c r="L176" s="190" t="str">
        <f t="shared" ca="1" si="18"/>
        <v>0,</v>
      </c>
      <c r="M176" s="190" t="str">
        <f t="shared" ca="1" si="17"/>
        <v>0;</v>
      </c>
      <c r="N176" s="190"/>
      <c r="O176" s="190"/>
      <c r="P176" s="190"/>
      <c r="Q176" s="190"/>
    </row>
    <row r="177" spans="1:17" ht="15">
      <c r="A177" s="190" t="str">
        <f ca="1">IF('$Data1'!E179="","","ZoneInfiltration:DesignFlowRate,")</f>
        <v>ZoneInfiltration:DesignFlowRate,</v>
      </c>
      <c r="B177" s="190" t="str">
        <f ca="1">IF(A177="","",'$Data1'!E179&amp;" Infil-Clng,")</f>
        <v>1 Infil-Clng,</v>
      </c>
      <c r="C177" s="190" t="str">
        <f ca="1">IF(A177="","",'CSV-ZnSiz'!B177)</f>
        <v>1,</v>
      </c>
      <c r="D177" s="190" t="str">
        <f t="shared" ca="1" si="16"/>
        <v>ON ALWAYS,</v>
      </c>
      <c r="E177" s="190" t="str">
        <f ca="1">IF(A177="","",IF('$Data1'!AB179&gt;0,"Flow/Zone",IF('$Data1'!AC179&gt;0,"Flow/ExteriorArea","ERROR"))&amp;",")</f>
        <v>Flow/Zone,</v>
      </c>
      <c r="F177" s="190" t="str">
        <f ca="1">IF(A177="","",IF(E177="Flow/Zone",FIXED('$Data1'!AB179*MIN('$Data1'!K179,'$Data1'!P179)/3600*'$Data1'!L179,7),"")&amp;",")</f>
        <v>,</v>
      </c>
      <c r="G177" s="190" t="str">
        <f t="shared" ca="1" si="13"/>
        <v>,</v>
      </c>
      <c r="H177" s="190" t="str">
        <f ca="1">IF(A177="","",IF(E177="Flow/ExteriorArea",'$Data1'!AC179/1000,"")&amp;",")</f>
        <v>,</v>
      </c>
      <c r="I177" s="190" t="str">
        <f t="shared" ca="1" si="14"/>
        <v>,</v>
      </c>
      <c r="J177" s="190" t="str">
        <f t="shared" ca="1" si="15"/>
        <v>1,</v>
      </c>
      <c r="K177" s="190" t="str">
        <f t="shared" ca="1" si="18"/>
        <v>0,</v>
      </c>
      <c r="L177" s="190" t="str">
        <f t="shared" ca="1" si="18"/>
        <v>0,</v>
      </c>
      <c r="M177" s="190" t="str">
        <f t="shared" ca="1" si="17"/>
        <v>0;</v>
      </c>
      <c r="N177" s="190"/>
      <c r="O177" s="190"/>
      <c r="P177" s="190"/>
      <c r="Q177" s="190"/>
    </row>
    <row r="178" spans="1:17" ht="15">
      <c r="A178" s="190" t="str">
        <f ca="1">IF('$Data1'!E180="","","ZoneInfiltration:DesignFlowRate,")</f>
        <v>ZoneInfiltration:DesignFlowRate,</v>
      </c>
      <c r="B178" s="190" t="str">
        <f ca="1">IF(A178="","",'$Data1'!E180&amp;" Infil-Clng,")</f>
        <v>1 Infil-Clng,</v>
      </c>
      <c r="C178" s="190" t="str">
        <f ca="1">IF(A178="","",'CSV-ZnSiz'!B178)</f>
        <v>1,</v>
      </c>
      <c r="D178" s="190" t="str">
        <f t="shared" ca="1" si="16"/>
        <v>ON ALWAYS,</v>
      </c>
      <c r="E178" s="190" t="str">
        <f ca="1">IF(A178="","",IF('$Data1'!AB180&gt;0,"Flow/Zone",IF('$Data1'!AC180&gt;0,"Flow/ExteriorArea","ERROR"))&amp;",")</f>
        <v>Flow/Zone,</v>
      </c>
      <c r="F178" s="190" t="str">
        <f ca="1">IF(A178="","",IF(E178="Flow/Zone",FIXED('$Data1'!AB180*MIN('$Data1'!K180,'$Data1'!P180)/3600*'$Data1'!L180,7),"")&amp;",")</f>
        <v>,</v>
      </c>
      <c r="G178" s="190" t="str">
        <f t="shared" ca="1" si="13"/>
        <v>,</v>
      </c>
      <c r="H178" s="190" t="str">
        <f ca="1">IF(A178="","",IF(E178="Flow/ExteriorArea",'$Data1'!AC180/1000,"")&amp;",")</f>
        <v>,</v>
      </c>
      <c r="I178" s="190" t="str">
        <f t="shared" ca="1" si="14"/>
        <v>,</v>
      </c>
      <c r="J178" s="190" t="str">
        <f t="shared" ca="1" si="15"/>
        <v>1,</v>
      </c>
      <c r="K178" s="190" t="str">
        <f t="shared" ca="1" si="18"/>
        <v>0,</v>
      </c>
      <c r="L178" s="190" t="str">
        <f t="shared" ca="1" si="18"/>
        <v>0,</v>
      </c>
      <c r="M178" s="190" t="str">
        <f t="shared" ca="1" si="17"/>
        <v>0;</v>
      </c>
      <c r="N178" s="190"/>
      <c r="O178" s="190"/>
      <c r="P178" s="190"/>
      <c r="Q178" s="190"/>
    </row>
    <row r="179" spans="1:17" ht="15">
      <c r="A179" s="190" t="str">
        <f ca="1">IF('$Data1'!E181="","","ZoneInfiltration:DesignFlowRate,")</f>
        <v>ZoneInfiltration:DesignFlowRate,</v>
      </c>
      <c r="B179" s="190" t="str">
        <f ca="1">IF(A179="","",'$Data1'!E181&amp;" Infil-Clng,")</f>
        <v>1 Infil-Clng,</v>
      </c>
      <c r="C179" s="190" t="str">
        <f ca="1">IF(A179="","",'CSV-ZnSiz'!B179)</f>
        <v>1,</v>
      </c>
      <c r="D179" s="190" t="str">
        <f t="shared" ca="1" si="16"/>
        <v>ON ALWAYS,</v>
      </c>
      <c r="E179" s="190" t="str">
        <f ca="1">IF(A179="","",IF('$Data1'!AB181&gt;0,"Flow/Zone",IF('$Data1'!AC181&gt;0,"Flow/ExteriorArea","ERROR"))&amp;",")</f>
        <v>Flow/Zone,</v>
      </c>
      <c r="F179" s="190" t="str">
        <f ca="1">IF(A179="","",IF(E179="Flow/Zone",FIXED('$Data1'!AB181*MIN('$Data1'!K181,'$Data1'!P181)/3600*'$Data1'!L181,7),"")&amp;",")</f>
        <v>,</v>
      </c>
      <c r="G179" s="190" t="str">
        <f t="shared" ca="1" si="13"/>
        <v>,</v>
      </c>
      <c r="H179" s="190" t="str">
        <f ca="1">IF(A179="","",IF(E179="Flow/ExteriorArea",'$Data1'!AC181/1000,"")&amp;",")</f>
        <v>,</v>
      </c>
      <c r="I179" s="190" t="str">
        <f t="shared" ca="1" si="14"/>
        <v>,</v>
      </c>
      <c r="J179" s="190" t="str">
        <f t="shared" ca="1" si="15"/>
        <v>1,</v>
      </c>
      <c r="K179" s="190" t="str">
        <f t="shared" ca="1" si="18"/>
        <v>0,</v>
      </c>
      <c r="L179" s="190" t="str">
        <f t="shared" ca="1" si="18"/>
        <v>0,</v>
      </c>
      <c r="M179" s="190" t="str">
        <f t="shared" ca="1" si="17"/>
        <v>0;</v>
      </c>
      <c r="N179" s="190"/>
      <c r="O179" s="190"/>
      <c r="P179" s="190"/>
      <c r="Q179" s="190"/>
    </row>
    <row r="180" spans="1:17" ht="15">
      <c r="A180" s="190" t="str">
        <f ca="1">IF('$Data1'!E182="","","ZoneInfiltration:DesignFlowRate,")</f>
        <v>ZoneInfiltration:DesignFlowRate,</v>
      </c>
      <c r="B180" s="190" t="str">
        <f ca="1">IF(A180="","",'$Data1'!E182&amp;" Infil-Clng,")</f>
        <v>1 Infil-Clng,</v>
      </c>
      <c r="C180" s="190" t="str">
        <f ca="1">IF(A180="","",'CSV-ZnSiz'!B180)</f>
        <v>1,</v>
      </c>
      <c r="D180" s="190" t="str">
        <f t="shared" ca="1" si="16"/>
        <v>ON ALWAYS,</v>
      </c>
      <c r="E180" s="190" t="str">
        <f ca="1">IF(A180="","",IF('$Data1'!AB182&gt;0,"Flow/Zone",IF('$Data1'!AC182&gt;0,"Flow/ExteriorArea","ERROR"))&amp;",")</f>
        <v>Flow/Zone,</v>
      </c>
      <c r="F180" s="190" t="str">
        <f ca="1">IF(A180="","",IF(E180="Flow/Zone",FIXED('$Data1'!AB182*MIN('$Data1'!K182,'$Data1'!P182)/3600*'$Data1'!L182,7),"")&amp;",")</f>
        <v>,</v>
      </c>
      <c r="G180" s="190" t="str">
        <f t="shared" ca="1" si="13"/>
        <v>,</v>
      </c>
      <c r="H180" s="190" t="str">
        <f ca="1">IF(A180="","",IF(E180="Flow/ExteriorArea",'$Data1'!AC182/1000,"")&amp;",")</f>
        <v>,</v>
      </c>
      <c r="I180" s="190" t="str">
        <f t="shared" ca="1" si="14"/>
        <v>,</v>
      </c>
      <c r="J180" s="190" t="str">
        <f t="shared" ca="1" si="15"/>
        <v>1,</v>
      </c>
      <c r="K180" s="190" t="str">
        <f t="shared" ca="1" si="18"/>
        <v>0,</v>
      </c>
      <c r="L180" s="190" t="str">
        <f t="shared" ca="1" si="18"/>
        <v>0,</v>
      </c>
      <c r="M180" s="190" t="str">
        <f t="shared" ca="1" si="17"/>
        <v>0;</v>
      </c>
      <c r="N180" s="190"/>
      <c r="O180" s="190"/>
      <c r="P180" s="190"/>
      <c r="Q180" s="190"/>
    </row>
    <row r="181" spans="1:17" ht="15">
      <c r="A181" s="190" t="str">
        <f ca="1">IF('$Data1'!E183="","","ZoneInfiltration:DesignFlowRate,")</f>
        <v>ZoneInfiltration:DesignFlowRate,</v>
      </c>
      <c r="B181" s="190" t="str">
        <f ca="1">IF(A181="","",'$Data1'!E183&amp;" Infil-Clng,")</f>
        <v>1 Infil-Clng,</v>
      </c>
      <c r="C181" s="190" t="str">
        <f ca="1">IF(A181="","",'CSV-ZnSiz'!B181)</f>
        <v>1,</v>
      </c>
      <c r="D181" s="190" t="str">
        <f t="shared" ca="1" si="16"/>
        <v>ON ALWAYS,</v>
      </c>
      <c r="E181" s="190" t="str">
        <f ca="1">IF(A181="","",IF('$Data1'!AB183&gt;0,"Flow/Zone",IF('$Data1'!AC183&gt;0,"Flow/ExteriorArea","ERROR"))&amp;",")</f>
        <v>Flow/Zone,</v>
      </c>
      <c r="F181" s="190" t="str">
        <f ca="1">IF(A181="","",IF(E181="Flow/Zone",FIXED('$Data1'!AB183*MIN('$Data1'!K183,'$Data1'!P183)/3600*'$Data1'!L183,7),"")&amp;",")</f>
        <v>,</v>
      </c>
      <c r="G181" s="190" t="str">
        <f t="shared" ca="1" si="13"/>
        <v>,</v>
      </c>
      <c r="H181" s="190" t="str">
        <f ca="1">IF(A181="","",IF(E181="Flow/ExteriorArea",'$Data1'!AC183/1000,"")&amp;",")</f>
        <v>,</v>
      </c>
      <c r="I181" s="190" t="str">
        <f t="shared" ca="1" si="14"/>
        <v>,</v>
      </c>
      <c r="J181" s="190" t="str">
        <f t="shared" ca="1" si="15"/>
        <v>1,</v>
      </c>
      <c r="K181" s="190" t="str">
        <f t="shared" ca="1" si="18"/>
        <v>0,</v>
      </c>
      <c r="L181" s="190" t="str">
        <f t="shared" ca="1" si="18"/>
        <v>0,</v>
      </c>
      <c r="M181" s="190" t="str">
        <f t="shared" ca="1" si="17"/>
        <v>0;</v>
      </c>
      <c r="N181" s="190"/>
      <c r="O181" s="190"/>
      <c r="P181" s="190"/>
      <c r="Q181" s="190"/>
    </row>
    <row r="182" spans="1:17" ht="15">
      <c r="A182" s="190" t="str">
        <f ca="1">IF('$Data1'!E184="","","ZoneInfiltration:DesignFlowRate,")</f>
        <v>ZoneInfiltration:DesignFlowRate,</v>
      </c>
      <c r="B182" s="190" t="str">
        <f ca="1">IF(A182="","",'$Data1'!E184&amp;" Infil-Clng,")</f>
        <v>1 Infil-Clng,</v>
      </c>
      <c r="C182" s="190" t="str">
        <f ca="1">IF(A182="","",'CSV-ZnSiz'!B182)</f>
        <v>1,</v>
      </c>
      <c r="D182" s="190" t="str">
        <f t="shared" ca="1" si="16"/>
        <v>ON ALWAYS,</v>
      </c>
      <c r="E182" s="190" t="str">
        <f ca="1">IF(A182="","",IF('$Data1'!AB184&gt;0,"Flow/Zone",IF('$Data1'!AC184&gt;0,"Flow/ExteriorArea","ERROR"))&amp;",")</f>
        <v>Flow/Zone,</v>
      </c>
      <c r="F182" s="190" t="str">
        <f ca="1">IF(A182="","",IF(E182="Flow/Zone",FIXED('$Data1'!AB184*MIN('$Data1'!K184,'$Data1'!P184)/3600*'$Data1'!L184,7),"")&amp;",")</f>
        <v>,</v>
      </c>
      <c r="G182" s="190" t="str">
        <f t="shared" ca="1" si="13"/>
        <v>,</v>
      </c>
      <c r="H182" s="190" t="str">
        <f ca="1">IF(A182="","",IF(E182="Flow/ExteriorArea",'$Data1'!AC184/1000,"")&amp;",")</f>
        <v>,</v>
      </c>
      <c r="I182" s="190" t="str">
        <f t="shared" ca="1" si="14"/>
        <v>,</v>
      </c>
      <c r="J182" s="190" t="str">
        <f t="shared" ca="1" si="15"/>
        <v>1,</v>
      </c>
      <c r="K182" s="190" t="str">
        <f t="shared" ca="1" si="18"/>
        <v>0,</v>
      </c>
      <c r="L182" s="190" t="str">
        <f t="shared" ca="1" si="18"/>
        <v>0,</v>
      </c>
      <c r="M182" s="190" t="str">
        <f t="shared" ca="1" si="17"/>
        <v>0;</v>
      </c>
      <c r="N182" s="190"/>
      <c r="O182" s="190"/>
      <c r="P182" s="190"/>
      <c r="Q182" s="190"/>
    </row>
    <row r="183" spans="1:17" ht="15">
      <c r="A183" s="190" t="str">
        <f ca="1">IF('$Data1'!E185="","","ZoneInfiltration:DesignFlowRate,")</f>
        <v>ZoneInfiltration:DesignFlowRate,</v>
      </c>
      <c r="B183" s="190" t="str">
        <f ca="1">IF(A183="","",'$Data1'!E185&amp;" Infil-Clng,")</f>
        <v>1 Infil-Clng,</v>
      </c>
      <c r="C183" s="190" t="str">
        <f ca="1">IF(A183="","",'CSV-ZnSiz'!B183)</f>
        <v>1,</v>
      </c>
      <c r="D183" s="190" t="str">
        <f t="shared" ca="1" si="16"/>
        <v>ON ALWAYS,</v>
      </c>
      <c r="E183" s="190" t="str">
        <f ca="1">IF(A183="","",IF('$Data1'!AB185&gt;0,"Flow/Zone",IF('$Data1'!AC185&gt;0,"Flow/ExteriorArea","ERROR"))&amp;",")</f>
        <v>Flow/Zone,</v>
      </c>
      <c r="F183" s="190" t="str">
        <f ca="1">IF(A183="","",IF(E183="Flow/Zone",FIXED('$Data1'!AB185*MIN('$Data1'!K185,'$Data1'!P185)/3600*'$Data1'!L185,7),"")&amp;",")</f>
        <v>,</v>
      </c>
      <c r="G183" s="190" t="str">
        <f t="shared" ca="1" si="13"/>
        <v>,</v>
      </c>
      <c r="H183" s="190" t="str">
        <f ca="1">IF(A183="","",IF(E183="Flow/ExteriorArea",'$Data1'!AC185/1000,"")&amp;",")</f>
        <v>,</v>
      </c>
      <c r="I183" s="190" t="str">
        <f t="shared" ca="1" si="14"/>
        <v>,</v>
      </c>
      <c r="J183" s="190" t="str">
        <f t="shared" ca="1" si="15"/>
        <v>1,</v>
      </c>
      <c r="K183" s="190" t="str">
        <f t="shared" ca="1" si="18"/>
        <v>0,</v>
      </c>
      <c r="L183" s="190" t="str">
        <f t="shared" ca="1" si="18"/>
        <v>0,</v>
      </c>
      <c r="M183" s="190" t="str">
        <f t="shared" ca="1" si="17"/>
        <v>0;</v>
      </c>
      <c r="N183" s="190"/>
      <c r="O183" s="190"/>
      <c r="P183" s="190"/>
      <c r="Q183" s="190"/>
    </row>
    <row r="184" spans="1:17" ht="15">
      <c r="A184" s="190" t="str">
        <f ca="1">IF('$Data1'!E186="","","ZoneInfiltration:DesignFlowRate,")</f>
        <v>ZoneInfiltration:DesignFlowRate,</v>
      </c>
      <c r="B184" s="190" t="str">
        <f ca="1">IF(A184="","",'$Data1'!E186&amp;" Infil-Clng,")</f>
        <v>1 Infil-Clng,</v>
      </c>
      <c r="C184" s="190" t="str">
        <f ca="1">IF(A184="","",'CSV-ZnSiz'!B184)</f>
        <v>1,</v>
      </c>
      <c r="D184" s="190" t="str">
        <f t="shared" ca="1" si="16"/>
        <v>ON ALWAYS,</v>
      </c>
      <c r="E184" s="190" t="str">
        <f ca="1">IF(A184="","",IF('$Data1'!AB186&gt;0,"Flow/Zone",IF('$Data1'!AC186&gt;0,"Flow/ExteriorArea","ERROR"))&amp;",")</f>
        <v>Flow/Zone,</v>
      </c>
      <c r="F184" s="190" t="str">
        <f ca="1">IF(A184="","",IF(E184="Flow/Zone",FIXED('$Data1'!AB186*MIN('$Data1'!K186,'$Data1'!P186)/3600*'$Data1'!L186,7),"")&amp;",")</f>
        <v>,</v>
      </c>
      <c r="G184" s="190" t="str">
        <f t="shared" ca="1" si="13"/>
        <v>,</v>
      </c>
      <c r="H184" s="190" t="str">
        <f ca="1">IF(A184="","",IF(E184="Flow/ExteriorArea",'$Data1'!AC186/1000,"")&amp;",")</f>
        <v>,</v>
      </c>
      <c r="I184" s="190" t="str">
        <f t="shared" ca="1" si="14"/>
        <v>,</v>
      </c>
      <c r="J184" s="190" t="str">
        <f t="shared" ca="1" si="15"/>
        <v>1,</v>
      </c>
      <c r="K184" s="190" t="str">
        <f t="shared" ca="1" si="18"/>
        <v>0,</v>
      </c>
      <c r="L184" s="190" t="str">
        <f t="shared" ca="1" si="18"/>
        <v>0,</v>
      </c>
      <c r="M184" s="190" t="str">
        <f t="shared" ca="1" si="17"/>
        <v>0;</v>
      </c>
      <c r="N184" s="190"/>
      <c r="O184" s="190"/>
      <c r="P184" s="190"/>
      <c r="Q184" s="190"/>
    </row>
    <row r="185" spans="1:17" ht="15">
      <c r="A185" s="190" t="str">
        <f ca="1">IF('$Data1'!E187="","","ZoneInfiltration:DesignFlowRate,")</f>
        <v>ZoneInfiltration:DesignFlowRate,</v>
      </c>
      <c r="B185" s="190" t="str">
        <f ca="1">IF(A185="","",'$Data1'!E187&amp;" Infil-Clng,")</f>
        <v>1 Infil-Clng,</v>
      </c>
      <c r="C185" s="190" t="str">
        <f ca="1">IF(A185="","",'CSV-ZnSiz'!B185)</f>
        <v>1,</v>
      </c>
      <c r="D185" s="190" t="str">
        <f t="shared" ca="1" si="16"/>
        <v>ON ALWAYS,</v>
      </c>
      <c r="E185" s="190" t="str">
        <f ca="1">IF(A185="","",IF('$Data1'!AB187&gt;0,"Flow/Zone",IF('$Data1'!AC187&gt;0,"Flow/ExteriorArea","ERROR"))&amp;",")</f>
        <v>Flow/Zone,</v>
      </c>
      <c r="F185" s="190" t="str">
        <f ca="1">IF(A185="","",IF(E185="Flow/Zone",FIXED('$Data1'!AB187*MIN('$Data1'!K187,'$Data1'!P187)/3600*'$Data1'!L187,7),"")&amp;",")</f>
        <v>,</v>
      </c>
      <c r="G185" s="190" t="str">
        <f t="shared" ca="1" si="13"/>
        <v>,</v>
      </c>
      <c r="H185" s="190" t="str">
        <f ca="1">IF(A185="","",IF(E185="Flow/ExteriorArea",'$Data1'!AC187/1000,"")&amp;",")</f>
        <v>,</v>
      </c>
      <c r="I185" s="190" t="str">
        <f t="shared" ca="1" si="14"/>
        <v>,</v>
      </c>
      <c r="J185" s="190" t="str">
        <f t="shared" ca="1" si="15"/>
        <v>1,</v>
      </c>
      <c r="K185" s="190" t="str">
        <f t="shared" ca="1" si="18"/>
        <v>0,</v>
      </c>
      <c r="L185" s="190" t="str">
        <f t="shared" ca="1" si="18"/>
        <v>0,</v>
      </c>
      <c r="M185" s="190" t="str">
        <f t="shared" ca="1" si="17"/>
        <v>0;</v>
      </c>
      <c r="N185" s="190"/>
      <c r="O185" s="190"/>
      <c r="P185" s="190"/>
      <c r="Q185" s="190"/>
    </row>
    <row r="186" spans="1:17" ht="15">
      <c r="A186" s="190" t="str">
        <f ca="1">IF('$Data1'!E188="","","ZoneInfiltration:DesignFlowRate,")</f>
        <v>ZoneInfiltration:DesignFlowRate,</v>
      </c>
      <c r="B186" s="190" t="str">
        <f ca="1">IF(A186="","",'$Data1'!E188&amp;" Infil-Clng,")</f>
        <v>1 Infil-Clng,</v>
      </c>
      <c r="C186" s="190" t="str">
        <f ca="1">IF(A186="","",'CSV-ZnSiz'!B186)</f>
        <v>1,</v>
      </c>
      <c r="D186" s="190" t="str">
        <f t="shared" ca="1" si="16"/>
        <v>ON ALWAYS,</v>
      </c>
      <c r="E186" s="190" t="str">
        <f ca="1">IF(A186="","",IF('$Data1'!AB188&gt;0,"Flow/Zone",IF('$Data1'!AC188&gt;0,"Flow/ExteriorArea","ERROR"))&amp;",")</f>
        <v>Flow/Zone,</v>
      </c>
      <c r="F186" s="190" t="str">
        <f ca="1">IF(A186="","",IF(E186="Flow/Zone",FIXED('$Data1'!AB188*MIN('$Data1'!K188,'$Data1'!P188)/3600*'$Data1'!L188,7),"")&amp;",")</f>
        <v>,</v>
      </c>
      <c r="G186" s="190" t="str">
        <f t="shared" ca="1" si="13"/>
        <v>,</v>
      </c>
      <c r="H186" s="190" t="str">
        <f ca="1">IF(A186="","",IF(E186="Flow/ExteriorArea",'$Data1'!AC188/1000,"")&amp;",")</f>
        <v>,</v>
      </c>
      <c r="I186" s="190" t="str">
        <f t="shared" ca="1" si="14"/>
        <v>,</v>
      </c>
      <c r="J186" s="190" t="str">
        <f t="shared" ca="1" si="15"/>
        <v>1,</v>
      </c>
      <c r="K186" s="190" t="str">
        <f t="shared" ca="1" si="18"/>
        <v>0,</v>
      </c>
      <c r="L186" s="190" t="str">
        <f t="shared" ca="1" si="18"/>
        <v>0,</v>
      </c>
      <c r="M186" s="190" t="str">
        <f t="shared" ca="1" si="17"/>
        <v>0;</v>
      </c>
      <c r="N186" s="190"/>
      <c r="O186" s="190"/>
      <c r="P186" s="190"/>
      <c r="Q186" s="190"/>
    </row>
    <row r="187" spans="1:17" ht="15">
      <c r="A187" s="190" t="str">
        <f ca="1">IF('$Data1'!E189="","","ZoneInfiltration:DesignFlowRate,")</f>
        <v>ZoneInfiltration:DesignFlowRate,</v>
      </c>
      <c r="B187" s="190" t="str">
        <f ca="1">IF(A187="","",'$Data1'!E189&amp;" Infil-Clng,")</f>
        <v>1 Infil-Clng,</v>
      </c>
      <c r="C187" s="190" t="str">
        <f ca="1">IF(A187="","",'CSV-ZnSiz'!B187)</f>
        <v>1,</v>
      </c>
      <c r="D187" s="190" t="str">
        <f t="shared" ca="1" si="16"/>
        <v>ON ALWAYS,</v>
      </c>
      <c r="E187" s="190" t="str">
        <f ca="1">IF(A187="","",IF('$Data1'!AB189&gt;0,"Flow/Zone",IF('$Data1'!AC189&gt;0,"Flow/ExteriorArea","ERROR"))&amp;",")</f>
        <v>Flow/Zone,</v>
      </c>
      <c r="F187" s="190" t="str">
        <f ca="1">IF(A187="","",IF(E187="Flow/Zone",FIXED('$Data1'!AB189*MIN('$Data1'!K189,'$Data1'!P189)/3600*'$Data1'!L189,7),"")&amp;",")</f>
        <v>,</v>
      </c>
      <c r="G187" s="190" t="str">
        <f t="shared" ca="1" si="13"/>
        <v>,</v>
      </c>
      <c r="H187" s="190" t="str">
        <f ca="1">IF(A187="","",IF(E187="Flow/ExteriorArea",'$Data1'!AC189/1000,"")&amp;",")</f>
        <v>,</v>
      </c>
      <c r="I187" s="190" t="str">
        <f t="shared" ca="1" si="14"/>
        <v>,</v>
      </c>
      <c r="J187" s="190" t="str">
        <f t="shared" ca="1" si="15"/>
        <v>1,</v>
      </c>
      <c r="K187" s="190" t="str">
        <f t="shared" ca="1" si="18"/>
        <v>0,</v>
      </c>
      <c r="L187" s="190" t="str">
        <f t="shared" ca="1" si="18"/>
        <v>0,</v>
      </c>
      <c r="M187" s="190" t="str">
        <f t="shared" ca="1" si="17"/>
        <v>0;</v>
      </c>
      <c r="N187" s="190"/>
      <c r="O187" s="190"/>
      <c r="P187" s="190"/>
      <c r="Q187" s="190"/>
    </row>
    <row r="188" spans="1:17" ht="15">
      <c r="A188" s="190" t="str">
        <f ca="1">IF('$Data1'!E190="","","ZoneInfiltration:DesignFlowRate,")</f>
        <v>ZoneInfiltration:DesignFlowRate,</v>
      </c>
      <c r="B188" s="190" t="str">
        <f ca="1">IF(A188="","",'$Data1'!E190&amp;" Infil-Clng,")</f>
        <v>1 Infil-Clng,</v>
      </c>
      <c r="C188" s="190" t="str">
        <f ca="1">IF(A188="","",'CSV-ZnSiz'!B188)</f>
        <v>1,</v>
      </c>
      <c r="D188" s="190" t="str">
        <f t="shared" ca="1" si="16"/>
        <v>ON ALWAYS,</v>
      </c>
      <c r="E188" s="190" t="str">
        <f ca="1">IF(A188="","",IF('$Data1'!AB190&gt;0,"Flow/Zone",IF('$Data1'!AC190&gt;0,"Flow/ExteriorArea","ERROR"))&amp;",")</f>
        <v>Flow/Zone,</v>
      </c>
      <c r="F188" s="190" t="str">
        <f ca="1">IF(A188="","",IF(E188="Flow/Zone",FIXED('$Data1'!AB190*MIN('$Data1'!K190,'$Data1'!P190)/3600*'$Data1'!L190,7),"")&amp;",")</f>
        <v>,</v>
      </c>
      <c r="G188" s="190" t="str">
        <f t="shared" ca="1" si="13"/>
        <v>,</v>
      </c>
      <c r="H188" s="190" t="str">
        <f ca="1">IF(A188="","",IF(E188="Flow/ExteriorArea",'$Data1'!AC190/1000,"")&amp;",")</f>
        <v>,</v>
      </c>
      <c r="I188" s="190" t="str">
        <f t="shared" ca="1" si="14"/>
        <v>,</v>
      </c>
      <c r="J188" s="190" t="str">
        <f t="shared" ca="1" si="15"/>
        <v>1,</v>
      </c>
      <c r="K188" s="190" t="str">
        <f t="shared" ca="1" si="18"/>
        <v>0,</v>
      </c>
      <c r="L188" s="190" t="str">
        <f t="shared" ca="1" si="18"/>
        <v>0,</v>
      </c>
      <c r="M188" s="190" t="str">
        <f t="shared" ca="1" si="17"/>
        <v>0;</v>
      </c>
      <c r="N188" s="190"/>
      <c r="O188" s="190"/>
      <c r="P188" s="190"/>
      <c r="Q188" s="190"/>
    </row>
    <row r="189" spans="1:17" ht="15">
      <c r="A189" s="190" t="str">
        <f ca="1">IF('$Data1'!E191="","","ZoneInfiltration:DesignFlowRate,")</f>
        <v>ZoneInfiltration:DesignFlowRate,</v>
      </c>
      <c r="B189" s="190" t="str">
        <f ca="1">IF(A189="","",'$Data1'!E191&amp;" Infil-Clng,")</f>
        <v>1 Infil-Clng,</v>
      </c>
      <c r="C189" s="190" t="str">
        <f ca="1">IF(A189="","",'CSV-ZnSiz'!B189)</f>
        <v>1,</v>
      </c>
      <c r="D189" s="190" t="str">
        <f t="shared" ca="1" si="16"/>
        <v>ON ALWAYS,</v>
      </c>
      <c r="E189" s="190" t="str">
        <f ca="1">IF(A189="","",IF('$Data1'!AB191&gt;0,"Flow/Zone",IF('$Data1'!AC191&gt;0,"Flow/ExteriorArea","ERROR"))&amp;",")</f>
        <v>Flow/Zone,</v>
      </c>
      <c r="F189" s="190" t="str">
        <f ca="1">IF(A189="","",IF(E189="Flow/Zone",FIXED('$Data1'!AB191*MIN('$Data1'!K191,'$Data1'!P191)/3600*'$Data1'!L191,7),"")&amp;",")</f>
        <v>,</v>
      </c>
      <c r="G189" s="190" t="str">
        <f t="shared" ca="1" si="13"/>
        <v>,</v>
      </c>
      <c r="H189" s="190" t="str">
        <f ca="1">IF(A189="","",IF(E189="Flow/ExteriorArea",'$Data1'!AC191/1000,"")&amp;",")</f>
        <v>,</v>
      </c>
      <c r="I189" s="190" t="str">
        <f t="shared" ca="1" si="14"/>
        <v>,</v>
      </c>
      <c r="J189" s="190" t="str">
        <f t="shared" ca="1" si="15"/>
        <v>1,</v>
      </c>
      <c r="K189" s="190" t="str">
        <f t="shared" ca="1" si="18"/>
        <v>0,</v>
      </c>
      <c r="L189" s="190" t="str">
        <f t="shared" ca="1" si="18"/>
        <v>0,</v>
      </c>
      <c r="M189" s="190" t="str">
        <f t="shared" ca="1" si="17"/>
        <v>0;</v>
      </c>
      <c r="N189" s="190"/>
      <c r="O189" s="190"/>
      <c r="P189" s="190"/>
      <c r="Q189" s="190"/>
    </row>
    <row r="190" spans="1:17" ht="15">
      <c r="A190" s="190" t="str">
        <f ca="1">IF('$Data1'!E192="","","ZoneInfiltration:DesignFlowRate,")</f>
        <v>ZoneInfiltration:DesignFlowRate,</v>
      </c>
      <c r="B190" s="190" t="str">
        <f ca="1">IF(A190="","",'$Data1'!E192&amp;" Infil-Clng,")</f>
        <v>1 Infil-Clng,</v>
      </c>
      <c r="C190" s="190" t="str">
        <f ca="1">IF(A190="","",'CSV-ZnSiz'!B190)</f>
        <v>1,</v>
      </c>
      <c r="D190" s="190" t="str">
        <f t="shared" ca="1" si="16"/>
        <v>ON ALWAYS,</v>
      </c>
      <c r="E190" s="190" t="str">
        <f ca="1">IF(A190="","",IF('$Data1'!AB192&gt;0,"Flow/Zone",IF('$Data1'!AC192&gt;0,"Flow/ExteriorArea","ERROR"))&amp;",")</f>
        <v>Flow/Zone,</v>
      </c>
      <c r="F190" s="190" t="str">
        <f ca="1">IF(A190="","",IF(E190="Flow/Zone",FIXED('$Data1'!AB192*MIN('$Data1'!K192,'$Data1'!P192)/3600*'$Data1'!L192,7),"")&amp;",")</f>
        <v>,</v>
      </c>
      <c r="G190" s="190" t="str">
        <f t="shared" ca="1" si="13"/>
        <v>,</v>
      </c>
      <c r="H190" s="190" t="str">
        <f ca="1">IF(A190="","",IF(E190="Flow/ExteriorArea",'$Data1'!AC192/1000,"")&amp;",")</f>
        <v>,</v>
      </c>
      <c r="I190" s="190" t="str">
        <f t="shared" ca="1" si="14"/>
        <v>,</v>
      </c>
      <c r="J190" s="190" t="str">
        <f t="shared" ca="1" si="15"/>
        <v>1,</v>
      </c>
      <c r="K190" s="190" t="str">
        <f t="shared" ca="1" si="18"/>
        <v>0,</v>
      </c>
      <c r="L190" s="190" t="str">
        <f t="shared" ca="1" si="18"/>
        <v>0,</v>
      </c>
      <c r="M190" s="190" t="str">
        <f t="shared" ca="1" si="17"/>
        <v>0;</v>
      </c>
      <c r="N190" s="190"/>
      <c r="O190" s="190"/>
      <c r="P190" s="190"/>
      <c r="Q190" s="190"/>
    </row>
    <row r="191" spans="1:17" ht="15">
      <c r="A191" s="190" t="str">
        <f ca="1">IF('$Data1'!E193="","","ZoneInfiltration:DesignFlowRate,")</f>
        <v>ZoneInfiltration:DesignFlowRate,</v>
      </c>
      <c r="B191" s="190" t="str">
        <f ca="1">IF(A191="","",'$Data1'!E193&amp;" Infil-Clng,")</f>
        <v>1 Infil-Clng,</v>
      </c>
      <c r="C191" s="190" t="str">
        <f ca="1">IF(A191="","",'CSV-ZnSiz'!B191)</f>
        <v>1,</v>
      </c>
      <c r="D191" s="190" t="str">
        <f t="shared" ca="1" si="16"/>
        <v>ON ALWAYS,</v>
      </c>
      <c r="E191" s="190" t="str">
        <f ca="1">IF(A191="","",IF('$Data1'!AB193&gt;0,"Flow/Zone",IF('$Data1'!AC193&gt;0,"Flow/ExteriorArea","ERROR"))&amp;",")</f>
        <v>Flow/Zone,</v>
      </c>
      <c r="F191" s="190" t="str">
        <f ca="1">IF(A191="","",IF(E191="Flow/Zone",FIXED('$Data1'!AB193*MIN('$Data1'!K193,'$Data1'!P193)/3600*'$Data1'!L193,7),"")&amp;",")</f>
        <v>,</v>
      </c>
      <c r="G191" s="190" t="str">
        <f t="shared" ca="1" si="13"/>
        <v>,</v>
      </c>
      <c r="H191" s="190" t="str">
        <f ca="1">IF(A191="","",IF(E191="Flow/ExteriorArea",'$Data1'!AC193/1000,"")&amp;",")</f>
        <v>,</v>
      </c>
      <c r="I191" s="190" t="str">
        <f t="shared" ca="1" si="14"/>
        <v>,</v>
      </c>
      <c r="J191" s="190" t="str">
        <f t="shared" ca="1" si="15"/>
        <v>1,</v>
      </c>
      <c r="K191" s="190" t="str">
        <f t="shared" ca="1" si="18"/>
        <v>0,</v>
      </c>
      <c r="L191" s="190" t="str">
        <f t="shared" ca="1" si="18"/>
        <v>0,</v>
      </c>
      <c r="M191" s="190" t="str">
        <f t="shared" ca="1" si="17"/>
        <v>0;</v>
      </c>
      <c r="N191" s="190"/>
      <c r="O191" s="190"/>
      <c r="P191" s="190"/>
      <c r="Q191" s="190"/>
    </row>
    <row r="192" spans="1:17" ht="15">
      <c r="A192" s="190" t="str">
        <f ca="1">IF('$Data1'!E194="","","ZoneInfiltration:DesignFlowRate,")</f>
        <v>ZoneInfiltration:DesignFlowRate,</v>
      </c>
      <c r="B192" s="190" t="str">
        <f ca="1">IF(A192="","",'$Data1'!E194&amp;" Infil-Clng,")</f>
        <v>1 Infil-Clng,</v>
      </c>
      <c r="C192" s="190" t="str">
        <f ca="1">IF(A192="","",'CSV-ZnSiz'!B192)</f>
        <v>1,</v>
      </c>
      <c r="D192" s="190" t="str">
        <f t="shared" ca="1" si="16"/>
        <v>ON ALWAYS,</v>
      </c>
      <c r="E192" s="190" t="str">
        <f ca="1">IF(A192="","",IF('$Data1'!AB194&gt;0,"Flow/Zone",IF('$Data1'!AC194&gt;0,"Flow/ExteriorArea","ERROR"))&amp;",")</f>
        <v>Flow/Zone,</v>
      </c>
      <c r="F192" s="190" t="str">
        <f ca="1">IF(A192="","",IF(E192="Flow/Zone",FIXED('$Data1'!AB194*MIN('$Data1'!K194,'$Data1'!P194)/3600*'$Data1'!L194,7),"")&amp;",")</f>
        <v>,</v>
      </c>
      <c r="G192" s="190" t="str">
        <f t="shared" ca="1" si="13"/>
        <v>,</v>
      </c>
      <c r="H192" s="190" t="str">
        <f ca="1">IF(A192="","",IF(E192="Flow/ExteriorArea",'$Data1'!AC194/1000,"")&amp;",")</f>
        <v>,</v>
      </c>
      <c r="I192" s="190" t="str">
        <f t="shared" ca="1" si="14"/>
        <v>,</v>
      </c>
      <c r="J192" s="190" t="str">
        <f t="shared" ca="1" si="15"/>
        <v>1,</v>
      </c>
      <c r="K192" s="190" t="str">
        <f t="shared" ca="1" si="18"/>
        <v>0,</v>
      </c>
      <c r="L192" s="190" t="str">
        <f t="shared" ca="1" si="18"/>
        <v>0,</v>
      </c>
      <c r="M192" s="190" t="str">
        <f t="shared" ca="1" si="17"/>
        <v>0;</v>
      </c>
      <c r="N192" s="190"/>
      <c r="O192" s="190"/>
      <c r="P192" s="190"/>
      <c r="Q192" s="190"/>
    </row>
    <row r="193" spans="1:17" ht="15">
      <c r="A193" s="190" t="str">
        <f ca="1">IF('$Data1'!E195="","","ZoneInfiltration:DesignFlowRate,")</f>
        <v>ZoneInfiltration:DesignFlowRate,</v>
      </c>
      <c r="B193" s="190" t="str">
        <f ca="1">IF(A193="","",'$Data1'!E195&amp;" Infil-Clng,")</f>
        <v>1 Infil-Clng,</v>
      </c>
      <c r="C193" s="190" t="str">
        <f ca="1">IF(A193="","",'CSV-ZnSiz'!B193)</f>
        <v>1,</v>
      </c>
      <c r="D193" s="190" t="str">
        <f t="shared" ca="1" si="16"/>
        <v>ON ALWAYS,</v>
      </c>
      <c r="E193" s="190" t="str">
        <f ca="1">IF(A193="","",IF('$Data1'!AB195&gt;0,"Flow/Zone",IF('$Data1'!AC195&gt;0,"Flow/ExteriorArea","ERROR"))&amp;",")</f>
        <v>Flow/Zone,</v>
      </c>
      <c r="F193" s="190" t="str">
        <f ca="1">IF(A193="","",IF(E193="Flow/Zone",FIXED('$Data1'!AB195*MIN('$Data1'!K195,'$Data1'!P195)/3600*'$Data1'!L195,7),"")&amp;",")</f>
        <v>,</v>
      </c>
      <c r="G193" s="190" t="str">
        <f t="shared" ca="1" si="13"/>
        <v>,</v>
      </c>
      <c r="H193" s="190" t="str">
        <f ca="1">IF(A193="","",IF(E193="Flow/ExteriorArea",'$Data1'!AC195/1000,"")&amp;",")</f>
        <v>,</v>
      </c>
      <c r="I193" s="190" t="str">
        <f t="shared" ca="1" si="14"/>
        <v>,</v>
      </c>
      <c r="J193" s="190" t="str">
        <f t="shared" ca="1" si="15"/>
        <v>1,</v>
      </c>
      <c r="K193" s="190" t="str">
        <f t="shared" ca="1" si="18"/>
        <v>0,</v>
      </c>
      <c r="L193" s="190" t="str">
        <f t="shared" ca="1" si="18"/>
        <v>0,</v>
      </c>
      <c r="M193" s="190" t="str">
        <f t="shared" ca="1" si="17"/>
        <v>0;</v>
      </c>
      <c r="N193" s="190"/>
      <c r="O193" s="190"/>
      <c r="P193" s="190"/>
      <c r="Q193" s="190"/>
    </row>
    <row r="194" spans="1:17" ht="15">
      <c r="A194" s="190" t="str">
        <f ca="1">IF('$Data1'!E196="","","ZoneInfiltration:DesignFlowRate,")</f>
        <v>ZoneInfiltration:DesignFlowRate,</v>
      </c>
      <c r="B194" s="190" t="str">
        <f ca="1">IF(A194="","",'$Data1'!E196&amp;" Infil-Clng,")</f>
        <v>1 Infil-Clng,</v>
      </c>
      <c r="C194" s="190" t="str">
        <f ca="1">IF(A194="","",'CSV-ZnSiz'!B194)</f>
        <v>1,</v>
      </c>
      <c r="D194" s="190" t="str">
        <f t="shared" ca="1" si="16"/>
        <v>ON ALWAYS,</v>
      </c>
      <c r="E194" s="190" t="str">
        <f ca="1">IF(A194="","",IF('$Data1'!AB196&gt;0,"Flow/Zone",IF('$Data1'!AC196&gt;0,"Flow/ExteriorArea","ERROR"))&amp;",")</f>
        <v>Flow/Zone,</v>
      </c>
      <c r="F194" s="190" t="str">
        <f ca="1">IF(A194="","",IF(E194="Flow/Zone",FIXED('$Data1'!AB196*MIN('$Data1'!K196,'$Data1'!P196)/3600*'$Data1'!L196,7),"")&amp;",")</f>
        <v>,</v>
      </c>
      <c r="G194" s="190" t="str">
        <f t="shared" ca="1" si="13"/>
        <v>,</v>
      </c>
      <c r="H194" s="190" t="str">
        <f ca="1">IF(A194="","",IF(E194="Flow/ExteriorArea",'$Data1'!AC196/1000,"")&amp;",")</f>
        <v>,</v>
      </c>
      <c r="I194" s="190" t="str">
        <f t="shared" ca="1" si="14"/>
        <v>,</v>
      </c>
      <c r="J194" s="190" t="str">
        <f t="shared" ca="1" si="15"/>
        <v>1,</v>
      </c>
      <c r="K194" s="190" t="str">
        <f t="shared" ca="1" si="18"/>
        <v>0,</v>
      </c>
      <c r="L194" s="190" t="str">
        <f t="shared" ca="1" si="18"/>
        <v>0,</v>
      </c>
      <c r="M194" s="190" t="str">
        <f t="shared" ca="1" si="17"/>
        <v>0;</v>
      </c>
      <c r="N194" s="190"/>
      <c r="O194" s="190"/>
      <c r="P194" s="190"/>
      <c r="Q194" s="190"/>
    </row>
    <row r="195" spans="1:17" ht="15">
      <c r="A195" s="190" t="str">
        <f ca="1">IF('$Data1'!E197="","","ZoneInfiltration:DesignFlowRate,")</f>
        <v>ZoneInfiltration:DesignFlowRate,</v>
      </c>
      <c r="B195" s="190" t="str">
        <f ca="1">IF(A195="","",'$Data1'!E197&amp;" Infil-Clng,")</f>
        <v>1 Infil-Clng,</v>
      </c>
      <c r="C195" s="190" t="str">
        <f ca="1">IF(A195="","",'CSV-ZnSiz'!B195)</f>
        <v>1,</v>
      </c>
      <c r="D195" s="190" t="str">
        <f t="shared" ca="1" si="16"/>
        <v>ON ALWAYS,</v>
      </c>
      <c r="E195" s="190" t="str">
        <f ca="1">IF(A195="","",IF('$Data1'!AB197&gt;0,"Flow/Zone",IF('$Data1'!AC197&gt;0,"Flow/ExteriorArea","ERROR"))&amp;",")</f>
        <v>Flow/Zone,</v>
      </c>
      <c r="F195" s="190" t="str">
        <f ca="1">IF(A195="","",IF(E195="Flow/Zone",FIXED('$Data1'!AB197*MIN('$Data1'!K197,'$Data1'!P197)/3600*'$Data1'!L197,7),"")&amp;",")</f>
        <v>,</v>
      </c>
      <c r="G195" s="190" t="str">
        <f t="shared" ca="1" si="13"/>
        <v>,</v>
      </c>
      <c r="H195" s="190" t="str">
        <f ca="1">IF(A195="","",IF(E195="Flow/ExteriorArea",'$Data1'!AC197/1000,"")&amp;",")</f>
        <v>,</v>
      </c>
      <c r="I195" s="190" t="str">
        <f t="shared" ca="1" si="14"/>
        <v>,</v>
      </c>
      <c r="J195" s="190" t="str">
        <f t="shared" ca="1" si="15"/>
        <v>1,</v>
      </c>
      <c r="K195" s="190" t="str">
        <f t="shared" ca="1" si="18"/>
        <v>0,</v>
      </c>
      <c r="L195" s="190" t="str">
        <f t="shared" ca="1" si="18"/>
        <v>0,</v>
      </c>
      <c r="M195" s="190" t="str">
        <f t="shared" ca="1" si="17"/>
        <v>0;</v>
      </c>
      <c r="N195" s="190"/>
      <c r="O195" s="190"/>
      <c r="P195" s="190"/>
      <c r="Q195" s="190"/>
    </row>
    <row r="196" spans="1:17" ht="15">
      <c r="A196" s="190" t="str">
        <f ca="1">IF('$Data1'!E198="","","ZoneInfiltration:DesignFlowRate,")</f>
        <v>ZoneInfiltration:DesignFlowRate,</v>
      </c>
      <c r="B196" s="190" t="str">
        <f ca="1">IF(A196="","",'$Data1'!E198&amp;" Infil-Clng,")</f>
        <v>1 Infil-Clng,</v>
      </c>
      <c r="C196" s="190" t="str">
        <f ca="1">IF(A196="","",'CSV-ZnSiz'!B196)</f>
        <v>1,</v>
      </c>
      <c r="D196" s="190" t="str">
        <f t="shared" ca="1" si="16"/>
        <v>ON ALWAYS,</v>
      </c>
      <c r="E196" s="190" t="str">
        <f ca="1">IF(A196="","",IF('$Data1'!AB198&gt;0,"Flow/Zone",IF('$Data1'!AC198&gt;0,"Flow/ExteriorArea","ERROR"))&amp;",")</f>
        <v>Flow/Zone,</v>
      </c>
      <c r="F196" s="190" t="str">
        <f ca="1">IF(A196="","",IF(E196="Flow/Zone",FIXED('$Data1'!AB198*MIN('$Data1'!K198,'$Data1'!P198)/3600*'$Data1'!L198,7),"")&amp;",")</f>
        <v>,</v>
      </c>
      <c r="G196" s="190" t="str">
        <f t="shared" ca="1" si="13"/>
        <v>,</v>
      </c>
      <c r="H196" s="190" t="str">
        <f ca="1">IF(A196="","",IF(E196="Flow/ExteriorArea",'$Data1'!AC198/1000,"")&amp;",")</f>
        <v>,</v>
      </c>
      <c r="I196" s="190" t="str">
        <f t="shared" ca="1" si="14"/>
        <v>,</v>
      </c>
      <c r="J196" s="190" t="str">
        <f t="shared" ca="1" si="15"/>
        <v>1,</v>
      </c>
      <c r="K196" s="190" t="str">
        <f t="shared" ca="1" si="18"/>
        <v>0,</v>
      </c>
      <c r="L196" s="190" t="str">
        <f t="shared" ca="1" si="18"/>
        <v>0,</v>
      </c>
      <c r="M196" s="190" t="str">
        <f t="shared" ca="1" si="17"/>
        <v>0;</v>
      </c>
      <c r="N196" s="190"/>
      <c r="O196" s="190"/>
      <c r="P196" s="190"/>
      <c r="Q196" s="190"/>
    </row>
    <row r="197" spans="1:17" ht="15">
      <c r="A197" s="190" t="str">
        <f ca="1">IF('$Data1'!E199="","","ZoneInfiltration:DesignFlowRate,")</f>
        <v>ZoneInfiltration:DesignFlowRate,</v>
      </c>
      <c r="B197" s="190" t="str">
        <f ca="1">IF(A197="","",'$Data1'!E199&amp;" Infil-Clng,")</f>
        <v>1 Infil-Clng,</v>
      </c>
      <c r="C197" s="190" t="str">
        <f ca="1">IF(A197="","",'CSV-ZnSiz'!B197)</f>
        <v>1,</v>
      </c>
      <c r="D197" s="190" t="str">
        <f t="shared" ca="1" si="16"/>
        <v>ON ALWAYS,</v>
      </c>
      <c r="E197" s="190" t="str">
        <f ca="1">IF(A197="","",IF('$Data1'!AB199&gt;0,"Flow/Zone",IF('$Data1'!AC199&gt;0,"Flow/ExteriorArea","ERROR"))&amp;",")</f>
        <v>Flow/Zone,</v>
      </c>
      <c r="F197" s="190" t="str">
        <f ca="1">IF(A197="","",IF(E197="Flow/Zone",FIXED('$Data1'!AB199*MIN('$Data1'!K199,'$Data1'!P199)/3600*'$Data1'!L199,7),"")&amp;",")</f>
        <v>,</v>
      </c>
      <c r="G197" s="190" t="str">
        <f t="shared" ca="1" si="13"/>
        <v>,</v>
      </c>
      <c r="H197" s="190" t="str">
        <f ca="1">IF(A197="","",IF(E197="Flow/ExteriorArea",'$Data1'!AC199/1000,"")&amp;",")</f>
        <v>,</v>
      </c>
      <c r="I197" s="190" t="str">
        <f t="shared" ca="1" si="14"/>
        <v>,</v>
      </c>
      <c r="J197" s="190" t="str">
        <f t="shared" ca="1" si="15"/>
        <v>1,</v>
      </c>
      <c r="K197" s="190" t="str">
        <f t="shared" ca="1" si="18"/>
        <v>0,</v>
      </c>
      <c r="L197" s="190" t="str">
        <f t="shared" ca="1" si="18"/>
        <v>0,</v>
      </c>
      <c r="M197" s="190" t="str">
        <f t="shared" ca="1" si="17"/>
        <v>0;</v>
      </c>
      <c r="N197" s="190"/>
      <c r="O197" s="190"/>
      <c r="P197" s="190"/>
      <c r="Q197" s="190"/>
    </row>
    <row r="198" spans="1:17" ht="15">
      <c r="A198" s="190" t="str">
        <f ca="1">IF('$Data1'!E200="","","ZoneInfiltration:DesignFlowRate,")</f>
        <v>ZoneInfiltration:DesignFlowRate,</v>
      </c>
      <c r="B198" s="190" t="str">
        <f ca="1">IF(A198="","",'$Data1'!E200&amp;" Infil-Clng,")</f>
        <v>1 Infil-Clng,</v>
      </c>
      <c r="C198" s="190" t="str">
        <f ca="1">IF(A198="","",'CSV-ZnSiz'!B198)</f>
        <v>1,</v>
      </c>
      <c r="D198" s="190" t="str">
        <f t="shared" ca="1" si="16"/>
        <v>ON ALWAYS,</v>
      </c>
      <c r="E198" s="190" t="str">
        <f ca="1">IF(A198="","",IF('$Data1'!AB200&gt;0,"Flow/Zone",IF('$Data1'!AC200&gt;0,"Flow/ExteriorArea","ERROR"))&amp;",")</f>
        <v>Flow/Zone,</v>
      </c>
      <c r="F198" s="190" t="str">
        <f ca="1">IF(A198="","",IF(E198="Flow/Zone",FIXED('$Data1'!AB200*MIN('$Data1'!K200,'$Data1'!P200)/3600*'$Data1'!L200,7),"")&amp;",")</f>
        <v>,</v>
      </c>
      <c r="G198" s="190" t="str">
        <f t="shared" ca="1" si="13"/>
        <v>,</v>
      </c>
      <c r="H198" s="190" t="str">
        <f ca="1">IF(A198="","",IF(E198="Flow/ExteriorArea",'$Data1'!AC200/1000,"")&amp;",")</f>
        <v>,</v>
      </c>
      <c r="I198" s="190" t="str">
        <f t="shared" ca="1" si="14"/>
        <v>,</v>
      </c>
      <c r="J198" s="190" t="str">
        <f t="shared" ca="1" si="15"/>
        <v>1,</v>
      </c>
      <c r="K198" s="190" t="str">
        <f t="shared" ca="1" si="18"/>
        <v>0,</v>
      </c>
      <c r="L198" s="190" t="str">
        <f t="shared" ca="1" si="18"/>
        <v>0,</v>
      </c>
      <c r="M198" s="190" t="str">
        <f t="shared" ca="1" si="17"/>
        <v>0;</v>
      </c>
      <c r="N198" s="190"/>
      <c r="O198" s="190"/>
      <c r="P198" s="190"/>
      <c r="Q198" s="190"/>
    </row>
    <row r="199" spans="1:17" ht="15">
      <c r="A199" s="190" t="str">
        <f ca="1">IF('$Data1'!E201="","","ZoneInfiltration:DesignFlowRate,")</f>
        <v>ZoneInfiltration:DesignFlowRate,</v>
      </c>
      <c r="B199" s="190" t="str">
        <f ca="1">IF(A199="","",'$Data1'!E201&amp;" Infil-Clng,")</f>
        <v>1 Infil-Clng,</v>
      </c>
      <c r="C199" s="190" t="str">
        <f ca="1">IF(A199="","",'CSV-ZnSiz'!B199)</f>
        <v>1,</v>
      </c>
      <c r="D199" s="190" t="str">
        <f t="shared" ca="1" si="16"/>
        <v>ON ALWAYS,</v>
      </c>
      <c r="E199" s="190" t="str">
        <f ca="1">IF(A199="","",IF('$Data1'!AB201&gt;0,"Flow/Zone",IF('$Data1'!AC201&gt;0,"Flow/ExteriorArea","ERROR"))&amp;",")</f>
        <v>Flow/Zone,</v>
      </c>
      <c r="F199" s="190" t="str">
        <f ca="1">IF(A199="","",IF(E199="Flow/Zone",FIXED('$Data1'!AB201*MIN('$Data1'!K201,'$Data1'!P201)/3600*'$Data1'!L201,7),"")&amp;",")</f>
        <v>,</v>
      </c>
      <c r="G199" s="190" t="str">
        <f t="shared" ref="G199:G206" ca="1" si="19">IF($A199="","",",")</f>
        <v>,</v>
      </c>
      <c r="H199" s="190" t="str">
        <f ca="1">IF(A199="","",IF(E199="Flow/ExteriorArea",'$Data1'!AC201/1000,"")&amp;",")</f>
        <v>,</v>
      </c>
      <c r="I199" s="190" t="str">
        <f t="shared" ref="I199:I206" ca="1" si="20">IF($A199="","",",")</f>
        <v>,</v>
      </c>
      <c r="J199" s="190" t="str">
        <f t="shared" ref="J199:J206" ca="1" si="21">IF($A199="","","1,")</f>
        <v>1,</v>
      </c>
      <c r="K199" s="190" t="str">
        <f t="shared" ca="1" si="18"/>
        <v>0,</v>
      </c>
      <c r="L199" s="190" t="str">
        <f t="shared" ca="1" si="18"/>
        <v>0,</v>
      </c>
      <c r="M199" s="190" t="str">
        <f t="shared" ca="1" si="17"/>
        <v>0;</v>
      </c>
      <c r="N199" s="190"/>
      <c r="O199" s="190"/>
      <c r="P199" s="190"/>
      <c r="Q199" s="190"/>
    </row>
    <row r="200" spans="1:17" ht="15">
      <c r="A200" s="190" t="str">
        <f ca="1">IF('$Data1'!E202="","","ZoneInfiltration:DesignFlowRate,")</f>
        <v>ZoneInfiltration:DesignFlowRate,</v>
      </c>
      <c r="B200" s="190" t="str">
        <f ca="1">IF(A200="","",'$Data1'!E202&amp;" Infil-Clng,")</f>
        <v>1 Infil-Clng,</v>
      </c>
      <c r="C200" s="190" t="str">
        <f ca="1">IF(A200="","",'CSV-ZnSiz'!B200)</f>
        <v>1,</v>
      </c>
      <c r="D200" s="190" t="str">
        <f t="shared" ref="D200:D206" ca="1" si="22">IF(A200="","","ON ALWAYS,")</f>
        <v>ON ALWAYS,</v>
      </c>
      <c r="E200" s="190" t="str">
        <f ca="1">IF(A200="","",IF('$Data1'!AB202&gt;0,"Flow/Zone",IF('$Data1'!AC202&gt;0,"Flow/ExteriorArea","ERROR"))&amp;",")</f>
        <v>Flow/Zone,</v>
      </c>
      <c r="F200" s="190" t="str">
        <f ca="1">IF(A200="","",IF(E200="Flow/Zone",FIXED('$Data1'!AB202*MIN('$Data1'!K202,'$Data1'!P202)/3600*'$Data1'!L202,7),"")&amp;",")</f>
        <v>,</v>
      </c>
      <c r="G200" s="190" t="str">
        <f t="shared" ca="1" si="19"/>
        <v>,</v>
      </c>
      <c r="H200" s="190" t="str">
        <f ca="1">IF(A200="","",IF(E200="Flow/ExteriorArea",'$Data1'!AC202/1000,"")&amp;",")</f>
        <v>,</v>
      </c>
      <c r="I200" s="190" t="str">
        <f t="shared" ca="1" si="20"/>
        <v>,</v>
      </c>
      <c r="J200" s="190" t="str">
        <f t="shared" ca="1" si="21"/>
        <v>1,</v>
      </c>
      <c r="K200" s="190" t="str">
        <f t="shared" ca="1" si="18"/>
        <v>0,</v>
      </c>
      <c r="L200" s="190" t="str">
        <f t="shared" ca="1" si="18"/>
        <v>0,</v>
      </c>
      <c r="M200" s="190" t="str">
        <f t="shared" ref="M200:M206" ca="1" si="23">IF(A200="","","0;")</f>
        <v>0;</v>
      </c>
      <c r="N200" s="190"/>
      <c r="O200" s="190"/>
      <c r="P200" s="190"/>
      <c r="Q200" s="190"/>
    </row>
    <row r="201" spans="1:17" ht="15">
      <c r="A201" s="190" t="str">
        <f ca="1">IF('$Data1'!E203="","","ZoneInfiltration:DesignFlowRate,")</f>
        <v>ZoneInfiltration:DesignFlowRate,</v>
      </c>
      <c r="B201" s="190" t="str">
        <f ca="1">IF(A201="","",'$Data1'!E203&amp;" Infil-Clng,")</f>
        <v>1 Infil-Clng,</v>
      </c>
      <c r="C201" s="190" t="str">
        <f ca="1">IF(A201="","",'CSV-ZnSiz'!B201)</f>
        <v>1,</v>
      </c>
      <c r="D201" s="190" t="str">
        <f t="shared" ca="1" si="22"/>
        <v>ON ALWAYS,</v>
      </c>
      <c r="E201" s="190" t="str">
        <f ca="1">IF(A201="","",IF('$Data1'!AB203&gt;0,"Flow/Zone",IF('$Data1'!AC203&gt;0,"Flow/ExteriorArea","ERROR"))&amp;",")</f>
        <v>Flow/Zone,</v>
      </c>
      <c r="F201" s="190" t="str">
        <f ca="1">IF(A201="","",IF(E201="Flow/Zone",FIXED('$Data1'!AB203*MIN('$Data1'!K203,'$Data1'!P203)/3600*'$Data1'!L203,7),"")&amp;",")</f>
        <v>,</v>
      </c>
      <c r="G201" s="190" t="str">
        <f t="shared" ca="1" si="19"/>
        <v>,</v>
      </c>
      <c r="H201" s="190" t="str">
        <f ca="1">IF(A201="","",IF(E201="Flow/ExteriorArea",'$Data1'!AC203/1000,"")&amp;",")</f>
        <v>,</v>
      </c>
      <c r="I201" s="190" t="str">
        <f t="shared" ca="1" si="20"/>
        <v>,</v>
      </c>
      <c r="J201" s="190" t="str">
        <f t="shared" ca="1" si="21"/>
        <v>1,</v>
      </c>
      <c r="K201" s="190" t="str">
        <f t="shared" ca="1" si="18"/>
        <v>0,</v>
      </c>
      <c r="L201" s="190" t="str">
        <f t="shared" ca="1" si="18"/>
        <v>0,</v>
      </c>
      <c r="M201" s="190" t="str">
        <f t="shared" ca="1" si="23"/>
        <v>0;</v>
      </c>
      <c r="N201" s="190"/>
      <c r="O201" s="190"/>
      <c r="P201" s="190"/>
      <c r="Q201" s="190"/>
    </row>
    <row r="202" spans="1:17" ht="15">
      <c r="A202" s="190" t="str">
        <f ca="1">IF('$Data1'!E204="","","ZoneInfiltration:DesignFlowRate,")</f>
        <v>ZoneInfiltration:DesignFlowRate,</v>
      </c>
      <c r="B202" s="190" t="str">
        <f ca="1">IF(A202="","",'$Data1'!E204&amp;" Infil-Clng,")</f>
        <v>1 Infil-Clng,</v>
      </c>
      <c r="C202" s="190" t="str">
        <f ca="1">IF(A202="","",'CSV-ZnSiz'!B202)</f>
        <v>1,</v>
      </c>
      <c r="D202" s="190" t="str">
        <f t="shared" ca="1" si="22"/>
        <v>ON ALWAYS,</v>
      </c>
      <c r="E202" s="190" t="str">
        <f ca="1">IF(A202="","",IF('$Data1'!AB204&gt;0,"Flow/Zone",IF('$Data1'!AC204&gt;0,"Flow/ExteriorArea","ERROR"))&amp;",")</f>
        <v>Flow/Zone,</v>
      </c>
      <c r="F202" s="190" t="str">
        <f ca="1">IF(A202="","",IF(E202="Flow/Zone",FIXED('$Data1'!AB204*MIN('$Data1'!K204,'$Data1'!P204)/3600*'$Data1'!L204,7),"")&amp;",")</f>
        <v>,</v>
      </c>
      <c r="G202" s="190" t="str">
        <f t="shared" ca="1" si="19"/>
        <v>,</v>
      </c>
      <c r="H202" s="190" t="str">
        <f ca="1">IF(A202="","",IF(E202="Flow/ExteriorArea",'$Data1'!AC204/1000,"")&amp;",")</f>
        <v>,</v>
      </c>
      <c r="I202" s="190" t="str">
        <f t="shared" ca="1" si="20"/>
        <v>,</v>
      </c>
      <c r="J202" s="190" t="str">
        <f t="shared" ca="1" si="21"/>
        <v>1,</v>
      </c>
      <c r="K202" s="190" t="str">
        <f t="shared" ca="1" si="18"/>
        <v>0,</v>
      </c>
      <c r="L202" s="190" t="str">
        <f t="shared" ca="1" si="18"/>
        <v>0,</v>
      </c>
      <c r="M202" s="190" t="str">
        <f t="shared" ca="1" si="23"/>
        <v>0;</v>
      </c>
      <c r="N202" s="190"/>
      <c r="O202" s="190"/>
      <c r="P202" s="190"/>
      <c r="Q202" s="190"/>
    </row>
    <row r="203" spans="1:17" ht="15">
      <c r="A203" s="190" t="str">
        <f ca="1">IF('$Data1'!E205="","","ZoneInfiltration:DesignFlowRate,")</f>
        <v>ZoneInfiltration:DesignFlowRate,</v>
      </c>
      <c r="B203" s="190" t="str">
        <f ca="1">IF(A203="","",'$Data1'!E205&amp;" Infil-Clng,")</f>
        <v>1 Infil-Clng,</v>
      </c>
      <c r="C203" s="190" t="str">
        <f ca="1">IF(A203="","",'CSV-ZnSiz'!B203)</f>
        <v>1,</v>
      </c>
      <c r="D203" s="190" t="str">
        <f t="shared" ca="1" si="22"/>
        <v>ON ALWAYS,</v>
      </c>
      <c r="E203" s="190" t="str">
        <f ca="1">IF(A203="","",IF('$Data1'!AB205&gt;0,"Flow/Zone",IF('$Data1'!AC205&gt;0,"Flow/ExteriorArea","ERROR"))&amp;",")</f>
        <v>Flow/Zone,</v>
      </c>
      <c r="F203" s="190" t="str">
        <f ca="1">IF(A203="","",IF(E203="Flow/Zone",FIXED('$Data1'!AB205*MIN('$Data1'!K205,'$Data1'!P205)/3600*'$Data1'!L205,7),"")&amp;",")</f>
        <v>,</v>
      </c>
      <c r="G203" s="190" t="str">
        <f t="shared" ca="1" si="19"/>
        <v>,</v>
      </c>
      <c r="H203" s="190" t="str">
        <f ca="1">IF(A203="","",IF(E203="Flow/ExteriorArea",'$Data1'!AC205/1000,"")&amp;",")</f>
        <v>,</v>
      </c>
      <c r="I203" s="190" t="str">
        <f t="shared" ca="1" si="20"/>
        <v>,</v>
      </c>
      <c r="J203" s="190" t="str">
        <f t="shared" ca="1" si="21"/>
        <v>1,</v>
      </c>
      <c r="K203" s="190" t="str">
        <f t="shared" ca="1" si="18"/>
        <v>0,</v>
      </c>
      <c r="L203" s="190" t="str">
        <f t="shared" ca="1" si="18"/>
        <v>0,</v>
      </c>
      <c r="M203" s="190" t="str">
        <f t="shared" ca="1" si="23"/>
        <v>0;</v>
      </c>
      <c r="N203" s="190"/>
      <c r="O203" s="190"/>
      <c r="P203" s="190"/>
      <c r="Q203" s="190"/>
    </row>
    <row r="204" spans="1:17" ht="15">
      <c r="A204" s="190" t="str">
        <f ca="1">IF('$Data1'!E206="","","ZoneInfiltration:DesignFlowRate,")</f>
        <v>ZoneInfiltration:DesignFlowRate,</v>
      </c>
      <c r="B204" s="190" t="str">
        <f ca="1">IF(A204="","",'$Data1'!E206&amp;" Infil-Clng,")</f>
        <v>1 Infil-Clng,</v>
      </c>
      <c r="C204" s="190" t="str">
        <f ca="1">IF(A204="","",'CSV-ZnSiz'!B204)</f>
        <v>1,</v>
      </c>
      <c r="D204" s="190" t="str">
        <f t="shared" ca="1" si="22"/>
        <v>ON ALWAYS,</v>
      </c>
      <c r="E204" s="190" t="str">
        <f ca="1">IF(A204="","",IF('$Data1'!AB206&gt;0,"Flow/Zone",IF('$Data1'!AC206&gt;0,"Flow/ExteriorArea","ERROR"))&amp;",")</f>
        <v>Flow/Zone,</v>
      </c>
      <c r="F204" s="190" t="str">
        <f ca="1">IF(A204="","",IF(E204="Flow/Zone",FIXED('$Data1'!AB206*MIN('$Data1'!K206,'$Data1'!P206)/3600*'$Data1'!L206,7),"")&amp;",")</f>
        <v>,</v>
      </c>
      <c r="G204" s="190" t="str">
        <f t="shared" ca="1" si="19"/>
        <v>,</v>
      </c>
      <c r="H204" s="190" t="str">
        <f ca="1">IF(A204="","",IF(E204="Flow/ExteriorArea",'$Data1'!AC206/1000,"")&amp;",")</f>
        <v>,</v>
      </c>
      <c r="I204" s="190" t="str">
        <f t="shared" ca="1" si="20"/>
        <v>,</v>
      </c>
      <c r="J204" s="190" t="str">
        <f t="shared" ca="1" si="21"/>
        <v>1,</v>
      </c>
      <c r="K204" s="190" t="str">
        <f t="shared" ca="1" si="18"/>
        <v>0,</v>
      </c>
      <c r="L204" s="190" t="str">
        <f t="shared" ca="1" si="18"/>
        <v>0,</v>
      </c>
      <c r="M204" s="190" t="str">
        <f t="shared" ca="1" si="23"/>
        <v>0;</v>
      </c>
      <c r="N204" s="190"/>
      <c r="O204" s="190"/>
      <c r="P204" s="190"/>
      <c r="Q204" s="190"/>
    </row>
    <row r="205" spans="1:17" ht="15">
      <c r="A205" s="190" t="str">
        <f ca="1">IF('$Data1'!E207="","","ZoneInfiltration:DesignFlowRate,")</f>
        <v>ZoneInfiltration:DesignFlowRate,</v>
      </c>
      <c r="B205" s="190" t="str">
        <f ca="1">IF(A205="","",'$Data1'!E207&amp;" Infil-Clng,")</f>
        <v>1 Infil-Clng,</v>
      </c>
      <c r="C205" s="190" t="str">
        <f ca="1">IF(A205="","",'CSV-ZnSiz'!B205)</f>
        <v>1,</v>
      </c>
      <c r="D205" s="190" t="str">
        <f t="shared" ca="1" si="22"/>
        <v>ON ALWAYS,</v>
      </c>
      <c r="E205" s="190" t="str">
        <f ca="1">IF(A205="","",IF('$Data1'!AB207&gt;0,"Flow/Zone",IF('$Data1'!AC207&gt;0,"Flow/ExteriorArea","ERROR"))&amp;",")</f>
        <v>Flow/Zone,</v>
      </c>
      <c r="F205" s="190" t="str">
        <f ca="1">IF(A205="","",IF(E205="Flow/Zone",FIXED('$Data1'!AB207*MIN('$Data1'!K207,'$Data1'!P207)/3600*'$Data1'!L207,7),"")&amp;",")</f>
        <v>,</v>
      </c>
      <c r="G205" s="190" t="str">
        <f t="shared" ca="1" si="19"/>
        <v>,</v>
      </c>
      <c r="H205" s="190" t="str">
        <f ca="1">IF(A205="","",IF(E205="Flow/ExteriorArea",'$Data1'!AC207/1000,"")&amp;",")</f>
        <v>,</v>
      </c>
      <c r="I205" s="190" t="str">
        <f t="shared" ca="1" si="20"/>
        <v>,</v>
      </c>
      <c r="J205" s="190" t="str">
        <f t="shared" ca="1" si="21"/>
        <v>1,</v>
      </c>
      <c r="K205" s="190" t="str">
        <f t="shared" ca="1" si="18"/>
        <v>0,</v>
      </c>
      <c r="L205" s="190" t="str">
        <f t="shared" ca="1" si="18"/>
        <v>0,</v>
      </c>
      <c r="M205" s="190" t="str">
        <f t="shared" ca="1" si="23"/>
        <v>0;</v>
      </c>
      <c r="N205" s="190"/>
      <c r="O205" s="190"/>
      <c r="P205" s="190"/>
      <c r="Q205" s="190"/>
    </row>
    <row r="206" spans="1:17" ht="15">
      <c r="A206" s="190" t="str">
        <f ca="1">IF('$Data1'!E208="","","ZoneInfiltration:DesignFlowRate,")</f>
        <v>ZoneInfiltration:DesignFlowRate,</v>
      </c>
      <c r="B206" s="190" t="str">
        <f ca="1">IF(A206="","",'$Data1'!E208&amp;" Infil-Clng,")</f>
        <v>1 Infil-Clng,</v>
      </c>
      <c r="C206" s="190" t="str">
        <f ca="1">IF(A206="","",'CSV-ZnSiz'!B206)</f>
        <v>1,</v>
      </c>
      <c r="D206" s="190" t="str">
        <f t="shared" ca="1" si="22"/>
        <v>ON ALWAYS,</v>
      </c>
      <c r="E206" s="190" t="str">
        <f ca="1">IF(A206="","",IF('$Data1'!AB208&gt;0,"Flow/Zone",IF('$Data1'!AC208&gt;0,"Flow/ExteriorArea","ERROR"))&amp;",")</f>
        <v>Flow/Zone,</v>
      </c>
      <c r="F206" s="190" t="str">
        <f ca="1">IF(A206="","",IF(E206="Flow/Zone",FIXED('$Data1'!AB208*MIN('$Data1'!K208,'$Data1'!P208)/3600*'$Data1'!L208,7),"")&amp;",")</f>
        <v>,</v>
      </c>
      <c r="G206" s="190" t="str">
        <f t="shared" ca="1" si="19"/>
        <v>,</v>
      </c>
      <c r="H206" s="190" t="str">
        <f ca="1">IF(A206="","",IF(E206="Flow/ExteriorArea",'$Data1'!AC208/1000,"")&amp;",")</f>
        <v>,</v>
      </c>
      <c r="I206" s="190" t="str">
        <f t="shared" ca="1" si="20"/>
        <v>,</v>
      </c>
      <c r="J206" s="190" t="str">
        <f t="shared" ca="1" si="21"/>
        <v>1,</v>
      </c>
      <c r="K206" s="190" t="str">
        <f t="shared" ca="1" si="18"/>
        <v>0,</v>
      </c>
      <c r="L206" s="190" t="str">
        <f t="shared" ca="1" si="18"/>
        <v>0,</v>
      </c>
      <c r="M206" s="190" t="str">
        <f t="shared" ca="1" si="23"/>
        <v>0;</v>
      </c>
      <c r="N206" s="190"/>
      <c r="O206" s="190"/>
      <c r="P206" s="190"/>
      <c r="Q206" s="190"/>
    </row>
  </sheetData>
  <pageMargins left="0.7" right="0.7" top="1.14375" bottom="1.143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13"/>
  <sheetViews>
    <sheetView topLeftCell="B1" zoomScale="115" zoomScaleNormal="115" zoomScalePageLayoutView="60" workbookViewId="0">
      <selection activeCell="X17" sqref="X17"/>
    </sheetView>
  </sheetViews>
  <sheetFormatPr defaultRowHeight="14.25"/>
  <cols>
    <col min="1" max="1" width="2" style="257" customWidth="1"/>
    <col min="2" max="2" width="3.25" customWidth="1"/>
    <col min="3" max="3" width="15.625" customWidth="1"/>
    <col min="4" max="4" width="2" customWidth="1"/>
    <col min="5" max="5" width="6.375" customWidth="1"/>
    <col min="6" max="6" width="6.75" customWidth="1"/>
    <col min="7" max="7" width="9.75" customWidth="1"/>
    <col min="8" max="8" width="9" customWidth="1"/>
    <col min="9" max="9" width="4.75" style="153" customWidth="1"/>
    <col min="10" max="10" width="7.75" style="153" customWidth="1"/>
    <col min="11" max="11" width="7.625" customWidth="1"/>
    <col min="12" max="12" width="13.625" style="153" customWidth="1"/>
    <col min="13" max="13" width="4.25" customWidth="1"/>
    <col min="14" max="14" width="4.625" hidden="1" customWidth="1"/>
    <col min="15" max="15" width="1.625" style="257" customWidth="1"/>
    <col min="16" max="16" width="0.875" hidden="1" customWidth="1"/>
    <col min="17" max="17" width="1" hidden="1" customWidth="1"/>
    <col min="18" max="18" width="5.25" customWidth="1"/>
    <col min="19" max="19" width="5.25" style="153" customWidth="1"/>
    <col min="20" max="20" width="5.25" customWidth="1"/>
    <col min="21" max="21" width="5.25" style="153" customWidth="1"/>
    <col min="22" max="22" width="5.25" customWidth="1"/>
    <col min="23" max="23" width="5.25" style="153" customWidth="1"/>
    <col min="24" max="24" width="5.25" customWidth="1"/>
    <col min="25" max="25" width="5.25" style="153" customWidth="1"/>
    <col min="26" max="26" width="5.25" customWidth="1"/>
    <col min="27" max="27" width="5.25" style="153" customWidth="1"/>
    <col min="28" max="28" width="5.25" customWidth="1"/>
    <col min="29" max="29" width="5.25" style="153" customWidth="1"/>
    <col min="30" max="30" width="5.25" customWidth="1"/>
    <col min="31" max="31" width="5.25" style="153" customWidth="1"/>
    <col min="32" max="32" width="5.25" customWidth="1"/>
    <col min="33" max="35" width="5.25" style="153" customWidth="1"/>
    <col min="36" max="36" width="5.25" customWidth="1"/>
    <col min="37" max="37" width="5.25" style="153" customWidth="1"/>
    <col min="38" max="38" width="5.25" customWidth="1"/>
    <col min="39" max="39" width="5.25" style="153" customWidth="1"/>
    <col min="40" max="40" width="5.25" customWidth="1"/>
    <col min="41" max="41" width="5.25" style="153" customWidth="1"/>
    <col min="42" max="42" width="5.25" customWidth="1"/>
    <col min="43" max="43" width="5.25" style="153" customWidth="1"/>
    <col min="44" max="44" width="5.25" customWidth="1"/>
    <col min="45" max="45" width="5.25" style="153" customWidth="1"/>
    <col min="46" max="46" width="5.25" customWidth="1"/>
    <col min="47" max="47" width="5.25" style="153" customWidth="1"/>
    <col min="48" max="48" width="5.25" customWidth="1"/>
    <col min="49" max="49" width="5.25" style="153" customWidth="1"/>
    <col min="50" max="50" width="4.5" customWidth="1"/>
    <col min="51" max="51" width="4.5" style="153" customWidth="1"/>
    <col min="52" max="52" width="1.5" customWidth="1"/>
    <col min="53" max="53" width="4.25" customWidth="1"/>
    <col min="54" max="54" width="4.25" style="153" customWidth="1"/>
    <col min="55" max="55" width="4.75" customWidth="1"/>
    <col min="56" max="56" width="4.75" style="153" customWidth="1"/>
    <col min="57" max="57" width="3.375" customWidth="1"/>
    <col min="58" max="58" width="3.375" style="153" customWidth="1"/>
    <col min="59" max="59" width="4.25" customWidth="1"/>
    <col min="60" max="60" width="4.25" style="153" customWidth="1"/>
    <col min="61" max="61" width="4.75" customWidth="1"/>
    <col min="62" max="62" width="4.75" style="153" customWidth="1"/>
    <col min="63" max="63" width="4.75" customWidth="1"/>
    <col min="64" max="64" width="4.75" style="153" customWidth="1"/>
    <col min="65" max="65" width="5.125" customWidth="1"/>
    <col min="66" max="66" width="5.125" style="153" customWidth="1"/>
    <col min="67" max="67" width="4.5" customWidth="1"/>
    <col min="68" max="68" width="4.5" style="153" customWidth="1"/>
    <col min="69" max="69" width="4.25" customWidth="1"/>
    <col min="70" max="70" width="4.25" style="153" customWidth="1"/>
    <col min="71" max="71" width="4.25" customWidth="1"/>
    <col min="72" max="72" width="4.25" style="153" customWidth="1"/>
    <col min="73" max="73" width="4.75" customWidth="1"/>
    <col min="74" max="74" width="4.75" style="153" customWidth="1"/>
    <col min="75" max="75" width="4.25" customWidth="1"/>
    <col min="76" max="76" width="4.25" style="153" customWidth="1"/>
    <col min="77" max="77" width="1.625" customWidth="1"/>
    <col min="78" max="79" width="8.625" customWidth="1"/>
    <col min="80" max="1057" width="7.625"/>
  </cols>
  <sheetData>
    <row r="1" spans="1:87" s="492" customFormat="1" ht="63.75">
      <c r="A1" s="491"/>
      <c r="B1" s="491"/>
      <c r="C1" s="491"/>
      <c r="D1" s="491"/>
      <c r="E1" s="491"/>
      <c r="F1" s="491"/>
      <c r="G1" s="491" t="s">
        <v>20</v>
      </c>
      <c r="H1" s="491" t="s">
        <v>630</v>
      </c>
      <c r="I1" s="491"/>
      <c r="J1" s="491" t="s">
        <v>631</v>
      </c>
      <c r="K1" s="491"/>
      <c r="L1" s="491"/>
      <c r="M1" s="491" t="s">
        <v>632</v>
      </c>
      <c r="N1" s="491"/>
      <c r="O1" s="491"/>
      <c r="P1" s="491"/>
      <c r="Q1" s="491"/>
      <c r="R1" s="491" t="s">
        <v>523</v>
      </c>
      <c r="S1" s="491" t="str">
        <f>R1&amp;" Prev"</f>
        <v>Max Ceiling Prev</v>
      </c>
      <c r="T1" s="491" t="s">
        <v>614</v>
      </c>
      <c r="U1" s="491" t="str">
        <f>T1&amp;" Prev"</f>
        <v>Clg Dsn Space Temp Prev</v>
      </c>
      <c r="V1" s="491" t="s">
        <v>613</v>
      </c>
      <c r="W1" s="491" t="str">
        <f>V1&amp;" Prev"</f>
        <v>Clg Dsn Space RH Prev</v>
      </c>
      <c r="X1" s="491" t="s">
        <v>608</v>
      </c>
      <c r="Y1" s="491" t="str">
        <f>X1&amp;" Prev"</f>
        <v>Htg Dsn Space Temp Prev</v>
      </c>
      <c r="Z1" s="491" t="s">
        <v>609</v>
      </c>
      <c r="AA1" s="491" t="str">
        <f>Z1&amp;" Prev"</f>
        <v>Htg Dsn Space RH Prev</v>
      </c>
      <c r="AB1" s="491" t="s">
        <v>604</v>
      </c>
      <c r="AC1" s="491" t="str">
        <f>AB1&amp;" Prev"</f>
        <v>Min OA ACH Prev</v>
      </c>
      <c r="AD1" s="491" t="s">
        <v>629</v>
      </c>
      <c r="AE1" s="491" t="str">
        <f>AD1&amp;" Prev"</f>
        <v>Min OA ReqPerOcc Prev</v>
      </c>
      <c r="AF1" s="491" t="s">
        <v>628</v>
      </c>
      <c r="AG1" s="491" t="str">
        <f>AF1&amp;" Prev"</f>
        <v>Min OA ReqPerArea Prev</v>
      </c>
      <c r="AH1" s="491" t="s">
        <v>635</v>
      </c>
      <c r="AI1" s="491" t="str">
        <f>AH1&amp;" Prev"</f>
        <v>OA EZ Vent Eff Prev</v>
      </c>
      <c r="AJ1" s="491" t="s">
        <v>633</v>
      </c>
      <c r="AK1" s="491" t="str">
        <f>AJ1&amp;" Prev"</f>
        <v>FlowPerZoneArea L/S/m2 Prev</v>
      </c>
      <c r="AL1" s="491" t="s">
        <v>605</v>
      </c>
      <c r="AM1" s="491" t="str">
        <f>AL1&amp;" Prev"</f>
        <v>Min SA ACH Prev</v>
      </c>
      <c r="AN1" s="491" t="s">
        <v>606</v>
      </c>
      <c r="AO1" s="491" t="str">
        <f>AN1&amp;" Prev"</f>
        <v>Min Exh L/S Prev</v>
      </c>
      <c r="AP1" s="491" t="s">
        <v>607</v>
      </c>
      <c r="AQ1" s="491" t="str">
        <f>AP1&amp;" Prev"</f>
        <v>Min Exh ACH Prev</v>
      </c>
      <c r="AR1" s="491" t="s">
        <v>612</v>
      </c>
      <c r="AS1" s="491" t="str">
        <f>AR1&amp;" Prev"</f>
        <v>Inf Clg Dsn ACH Prev</v>
      </c>
      <c r="AT1" s="491" t="s">
        <v>611</v>
      </c>
      <c r="AU1" s="491" t="str">
        <f>AT1&amp;" Prev"</f>
        <v>Inf Clg Dsn L/S/m2 Prev</v>
      </c>
      <c r="AV1" s="491" t="s">
        <v>615</v>
      </c>
      <c r="AW1" s="491" t="str">
        <f>AV1&amp;" Prev"</f>
        <v>Inf Htg Dsn ACH Prev</v>
      </c>
      <c r="AX1" s="491" t="s">
        <v>610</v>
      </c>
      <c r="AY1" s="491" t="str">
        <f>AX1&amp;" Prev"</f>
        <v>Inf Htg Dsn L/S/m2 Prev</v>
      </c>
      <c r="AZ1" s="491"/>
      <c r="BA1" s="491" t="s">
        <v>618</v>
      </c>
      <c r="BB1" s="491" t="str">
        <f>BA1&amp;" Prev"</f>
        <v>Light Pwr Prev</v>
      </c>
      <c r="BC1" s="491" t="s">
        <v>624</v>
      </c>
      <c r="BD1" s="491" t="str">
        <f>BC1&amp;" Prev"</f>
        <v>Light Unit Prev</v>
      </c>
      <c r="BE1" s="491" t="s">
        <v>616</v>
      </c>
      <c r="BF1" s="491" t="str">
        <f>BE1&amp;" Prev"</f>
        <v>Light %RA Prev</v>
      </c>
      <c r="BG1" s="491" t="s">
        <v>617</v>
      </c>
      <c r="BH1" s="491" t="str">
        <f>BG1&amp;" Prev"</f>
        <v>TaskLgt Pwr Prev</v>
      </c>
      <c r="BI1" s="491" t="s">
        <v>625</v>
      </c>
      <c r="BJ1" s="491" t="str">
        <f>BI1&amp;" Prev"</f>
        <v>TaskLgt Unit Prev</v>
      </c>
      <c r="BK1" s="491" t="s">
        <v>619</v>
      </c>
      <c r="BL1" s="491" t="str">
        <f>BK1&amp;" Prev"</f>
        <v>Occ Num Prev</v>
      </c>
      <c r="BM1" s="491" t="s">
        <v>626</v>
      </c>
      <c r="BN1" s="491" t="str">
        <f>BM1&amp;" Prev"</f>
        <v>Occ Unit Prev</v>
      </c>
      <c r="BO1" s="491" t="s">
        <v>620</v>
      </c>
      <c r="BP1" s="491" t="str">
        <f>BO1&amp;" Prev"</f>
        <v>Occ Met Prev</v>
      </c>
      <c r="BQ1" s="491" t="s">
        <v>621</v>
      </c>
      <c r="BR1" s="491" t="str">
        <f>BQ1&amp;" Prev"</f>
        <v>Occ SHR Prev</v>
      </c>
      <c r="BS1" s="491" t="s">
        <v>622</v>
      </c>
      <c r="BT1" s="491" t="str">
        <f>BS1&amp;" Prev"</f>
        <v>Equip Pwr Prev</v>
      </c>
      <c r="BU1" s="491" t="s">
        <v>627</v>
      </c>
      <c r="BV1" s="491" t="str">
        <f>BU1&amp;" Prev"</f>
        <v>Equip Unit Prev</v>
      </c>
      <c r="BW1" s="491" t="s">
        <v>623</v>
      </c>
      <c r="BX1" s="491" t="str">
        <f>BW1&amp;" Prev"</f>
        <v>Equip SHR Prev</v>
      </c>
      <c r="BY1" s="491"/>
      <c r="BZ1" s="491"/>
      <c r="CA1" s="491"/>
      <c r="CB1" s="491"/>
      <c r="CC1" s="491"/>
      <c r="CD1" s="491"/>
      <c r="CE1" s="491"/>
      <c r="CF1" s="491"/>
      <c r="CG1" s="491"/>
      <c r="CH1" s="491"/>
    </row>
    <row r="2" spans="1:87" ht="16.5" customHeight="1" thickBot="1">
      <c r="A2" s="258"/>
      <c r="B2" s="498" t="s">
        <v>381</v>
      </c>
      <c r="C2" s="498"/>
      <c r="D2" s="498"/>
      <c r="E2" s="498"/>
      <c r="F2" s="498"/>
      <c r="G2" s="498"/>
      <c r="H2" s="498"/>
      <c r="I2" s="380"/>
      <c r="J2" s="380"/>
      <c r="O2" s="403"/>
      <c r="Q2" s="328"/>
      <c r="R2" s="519" t="s">
        <v>1</v>
      </c>
      <c r="S2" s="519"/>
      <c r="T2" s="519"/>
      <c r="U2" s="519"/>
      <c r="V2" s="519"/>
      <c r="W2" s="456"/>
      <c r="X2" s="520"/>
      <c r="Y2" s="520"/>
      <c r="Z2" s="520"/>
      <c r="AA2" s="520"/>
      <c r="AB2" s="520"/>
      <c r="AC2" s="520"/>
      <c r="AD2" s="520"/>
      <c r="AE2" s="520"/>
      <c r="AF2" s="520"/>
      <c r="AG2" s="520"/>
      <c r="AH2" s="520"/>
      <c r="AI2" s="520"/>
      <c r="AJ2" s="520"/>
      <c r="AK2" s="520"/>
      <c r="AL2" s="520"/>
      <c r="AM2" s="520"/>
      <c r="AN2" s="520"/>
      <c r="AO2" s="520"/>
      <c r="AP2" s="520"/>
      <c r="AQ2" s="520"/>
      <c r="AR2" s="520"/>
      <c r="AS2" s="520"/>
      <c r="AT2" s="520"/>
      <c r="AU2" s="520"/>
      <c r="AV2" s="520"/>
      <c r="AW2" s="520"/>
      <c r="AX2" s="520"/>
      <c r="AY2" s="472"/>
      <c r="AZ2" s="263"/>
      <c r="BE2" s="387"/>
      <c r="BF2" s="387"/>
      <c r="BG2" s="387"/>
      <c r="BH2" s="387"/>
      <c r="BI2" s="387"/>
      <c r="BJ2" s="387"/>
      <c r="BK2" s="387"/>
      <c r="BL2" s="387"/>
      <c r="BM2" s="517" t="s">
        <v>591</v>
      </c>
      <c r="BN2" s="517"/>
      <c r="BO2" s="517"/>
      <c r="BP2" s="455"/>
      <c r="BQ2" s="518" t="str">
        <f ca="1">" "&amp;YEAR(NOW())&amp;"."&amp;MONTH(NOW())&amp;"."&amp;IF(DAY(NOW())&lt;10,"0","")&amp;DAY(NOW())&amp;"   "&amp;HOUR(NOW())&amp;":"&amp;IF(MINUTE(NOW())&lt;10,"0","")&amp;MINUTE(NOW())</f>
        <v xml:space="preserve"> 2013.3.08   10:18</v>
      </c>
      <c r="BR2" s="518"/>
      <c r="BS2" s="518"/>
      <c r="BT2" s="518"/>
      <c r="BU2" s="518"/>
      <c r="BV2" s="518"/>
      <c r="BW2" s="518"/>
      <c r="BX2" s="484"/>
      <c r="BY2" s="263"/>
      <c r="BZ2" s="2"/>
    </row>
    <row r="3" spans="1:87" ht="18" thickTop="1" thickBot="1">
      <c r="A3" s="284"/>
      <c r="B3" s="533" t="str">
        <f>UPPER("Zone Information")</f>
        <v>ZONE INFORMATION</v>
      </c>
      <c r="C3" s="534"/>
      <c r="D3" s="534"/>
      <c r="E3" s="534"/>
      <c r="F3" s="534"/>
      <c r="G3" s="534"/>
      <c r="H3" s="534"/>
      <c r="I3" s="534"/>
      <c r="J3" s="534"/>
      <c r="K3" s="534"/>
      <c r="L3" s="534"/>
      <c r="M3" s="534"/>
      <c r="N3" s="534"/>
      <c r="O3" s="277"/>
      <c r="P3" s="506" t="str">
        <f>UPPER("Temperature - Humidity - Airflow")</f>
        <v>TEMPERATURE - HUMIDITY - AIRFLOW</v>
      </c>
      <c r="Q3" s="506"/>
      <c r="R3" s="506"/>
      <c r="S3" s="506"/>
      <c r="T3" s="506"/>
      <c r="U3" s="506"/>
      <c r="V3" s="506"/>
      <c r="W3" s="506"/>
      <c r="X3" s="506"/>
      <c r="Y3" s="506"/>
      <c r="Z3" s="506"/>
      <c r="AA3" s="506"/>
      <c r="AB3" s="506"/>
      <c r="AC3" s="506"/>
      <c r="AD3" s="506"/>
      <c r="AE3" s="506"/>
      <c r="AF3" s="506"/>
      <c r="AG3" s="506"/>
      <c r="AH3" s="506"/>
      <c r="AI3" s="506"/>
      <c r="AJ3" s="506"/>
      <c r="AK3" s="506"/>
      <c r="AL3" s="506"/>
      <c r="AM3" s="506"/>
      <c r="AN3" s="506"/>
      <c r="AO3" s="506"/>
      <c r="AP3" s="506"/>
      <c r="AQ3" s="506"/>
      <c r="AR3" s="506"/>
      <c r="AS3" s="506"/>
      <c r="AT3" s="506"/>
      <c r="AU3" s="506"/>
      <c r="AV3" s="506"/>
      <c r="AW3" s="506"/>
      <c r="AX3" s="506"/>
      <c r="AY3" s="506"/>
      <c r="AZ3" s="263"/>
      <c r="BA3" s="535" t="str">
        <f>UPPER("INTERNAL GAINS")</f>
        <v>INTERNAL GAINS</v>
      </c>
      <c r="BB3" s="535"/>
      <c r="BC3" s="533"/>
      <c r="BD3" s="533"/>
      <c r="BE3" s="533"/>
      <c r="BF3" s="533"/>
      <c r="BG3" s="533"/>
      <c r="BH3" s="533"/>
      <c r="BI3" s="533"/>
      <c r="BJ3" s="533"/>
      <c r="BK3" s="533"/>
      <c r="BL3" s="533"/>
      <c r="BM3" s="533"/>
      <c r="BN3" s="533"/>
      <c r="BO3" s="533"/>
      <c r="BP3" s="533"/>
      <c r="BQ3" s="533"/>
      <c r="BR3" s="533"/>
      <c r="BS3" s="533"/>
      <c r="BT3" s="533"/>
      <c r="BU3" s="533"/>
      <c r="BV3" s="533"/>
      <c r="BW3" s="533"/>
      <c r="BX3" s="473"/>
      <c r="BY3" s="263"/>
      <c r="BZ3" s="2"/>
    </row>
    <row r="4" spans="1:87" ht="18.600000000000001" customHeight="1" thickBot="1">
      <c r="A4" s="259"/>
      <c r="B4" s="536" t="s">
        <v>5</v>
      </c>
      <c r="C4" s="536"/>
      <c r="D4" s="248"/>
      <c r="E4" s="537" t="s">
        <v>6</v>
      </c>
      <c r="F4" s="537"/>
      <c r="G4" s="537"/>
      <c r="H4" s="538" t="s">
        <v>7</v>
      </c>
      <c r="I4" s="538"/>
      <c r="J4" s="538"/>
      <c r="K4" s="538"/>
      <c r="L4" s="385"/>
      <c r="M4" s="249"/>
      <c r="N4" s="249"/>
      <c r="O4" s="278"/>
      <c r="P4" s="501"/>
      <c r="Q4" s="501"/>
      <c r="R4" s="501"/>
      <c r="S4" s="501"/>
      <c r="T4" s="501"/>
      <c r="U4" s="501"/>
      <c r="V4" s="501"/>
      <c r="W4" s="501"/>
      <c r="X4" s="501"/>
      <c r="Y4" s="501"/>
      <c r="Z4" s="501"/>
      <c r="AA4" s="502"/>
      <c r="AB4" s="505" t="s">
        <v>8</v>
      </c>
      <c r="AC4" s="501"/>
      <c r="AD4" s="501"/>
      <c r="AE4" s="501"/>
      <c r="AF4" s="501"/>
      <c r="AG4" s="501"/>
      <c r="AH4" s="501"/>
      <c r="AI4" s="502"/>
      <c r="AJ4" s="505" t="s">
        <v>9</v>
      </c>
      <c r="AK4" s="501"/>
      <c r="AL4" s="501"/>
      <c r="AM4" s="501"/>
      <c r="AN4" s="501"/>
      <c r="AO4" s="501"/>
      <c r="AP4" s="501"/>
      <c r="AQ4" s="502"/>
      <c r="AR4" s="507" t="s">
        <v>10</v>
      </c>
      <c r="AS4" s="508"/>
      <c r="AT4" s="508"/>
      <c r="AU4" s="508"/>
      <c r="AV4" s="508"/>
      <c r="AW4" s="508"/>
      <c r="AX4" s="508"/>
      <c r="AY4" s="508"/>
      <c r="AZ4" s="265"/>
      <c r="BA4" s="502" t="s">
        <v>11</v>
      </c>
      <c r="BB4" s="502"/>
      <c r="BC4" s="538"/>
      <c r="BD4" s="538"/>
      <c r="BE4" s="538"/>
      <c r="BF4" s="459"/>
      <c r="BG4" s="538" t="s">
        <v>12</v>
      </c>
      <c r="BH4" s="538"/>
      <c r="BI4" s="538"/>
      <c r="BJ4" s="459"/>
      <c r="BK4" s="538" t="s">
        <v>13</v>
      </c>
      <c r="BL4" s="538"/>
      <c r="BM4" s="538"/>
      <c r="BN4" s="538"/>
      <c r="BO4" s="538"/>
      <c r="BP4" s="538"/>
      <c r="BQ4" s="538"/>
      <c r="BR4" s="460"/>
      <c r="BS4" s="539" t="s">
        <v>14</v>
      </c>
      <c r="BT4" s="539"/>
      <c r="BU4" s="539"/>
      <c r="BV4" s="540"/>
      <c r="BW4" s="540"/>
      <c r="BX4" s="485"/>
      <c r="BY4" s="264"/>
      <c r="BZ4" s="2"/>
    </row>
    <row r="5" spans="1:87" ht="60.75" customHeight="1">
      <c r="A5" s="260"/>
      <c r="B5" s="274" t="s">
        <v>15</v>
      </c>
      <c r="C5" s="237" t="s">
        <v>16</v>
      </c>
      <c r="D5" s="238"/>
      <c r="E5" s="239" t="s">
        <v>595</v>
      </c>
      <c r="F5" s="239" t="s">
        <v>442</v>
      </c>
      <c r="G5" s="240" t="s">
        <v>20</v>
      </c>
      <c r="H5" s="241" t="s">
        <v>594</v>
      </c>
      <c r="J5" s="247" t="s">
        <v>16</v>
      </c>
      <c r="K5" s="153"/>
      <c r="M5" s="242" t="s">
        <v>593</v>
      </c>
      <c r="N5" s="268"/>
      <c r="O5" s="279"/>
      <c r="P5" s="271"/>
      <c r="Q5" s="244"/>
      <c r="R5" s="243" t="s">
        <v>24</v>
      </c>
      <c r="S5" s="461"/>
      <c r="T5" s="503" t="s">
        <v>447</v>
      </c>
      <c r="U5" s="503"/>
      <c r="V5" s="503"/>
      <c r="W5" s="503"/>
      <c r="X5" s="503"/>
      <c r="Y5" s="503"/>
      <c r="Z5" s="503"/>
      <c r="AA5" s="504"/>
      <c r="AB5" s="241" t="s">
        <v>26</v>
      </c>
      <c r="AC5" s="274"/>
      <c r="AD5" s="239" t="s">
        <v>27</v>
      </c>
      <c r="AE5" s="285"/>
      <c r="AF5" s="239" t="s">
        <v>28</v>
      </c>
      <c r="AG5" s="239"/>
      <c r="AH5" s="239" t="s">
        <v>634</v>
      </c>
      <c r="AI5" s="245"/>
      <c r="AJ5" s="521" t="s">
        <v>29</v>
      </c>
      <c r="AK5" s="521"/>
      <c r="AL5" s="521"/>
      <c r="AM5" s="457"/>
      <c r="AN5" s="521" t="s">
        <v>30</v>
      </c>
      <c r="AO5" s="521"/>
      <c r="AP5" s="521"/>
      <c r="AQ5" s="457"/>
      <c r="AR5" s="521" t="s">
        <v>596</v>
      </c>
      <c r="AS5" s="521"/>
      <c r="AT5" s="521"/>
      <c r="AU5" s="458"/>
      <c r="AV5" s="522" t="s">
        <v>597</v>
      </c>
      <c r="AW5" s="522"/>
      <c r="AX5" s="522"/>
      <c r="AY5" s="474"/>
      <c r="AZ5" s="266"/>
      <c r="BA5" s="357" t="s">
        <v>33</v>
      </c>
      <c r="BB5" s="466"/>
      <c r="BC5" s="246" t="s">
        <v>34</v>
      </c>
      <c r="BD5" s="469"/>
      <c r="BE5" s="239" t="s">
        <v>35</v>
      </c>
      <c r="BF5" s="274"/>
      <c r="BG5" s="350" t="s">
        <v>33</v>
      </c>
      <c r="BH5" s="466"/>
      <c r="BI5" s="247" t="s">
        <v>34</v>
      </c>
      <c r="BJ5" s="469"/>
      <c r="BK5" s="350" t="s">
        <v>36</v>
      </c>
      <c r="BL5" s="466"/>
      <c r="BM5" s="247" t="s">
        <v>34</v>
      </c>
      <c r="BN5" s="469"/>
      <c r="BO5" s="239" t="s">
        <v>37</v>
      </c>
      <c r="BP5" s="463"/>
      <c r="BQ5" s="239" t="s">
        <v>38</v>
      </c>
      <c r="BR5" s="463"/>
      <c r="BS5" s="350" t="s">
        <v>33</v>
      </c>
      <c r="BT5" s="466"/>
      <c r="BU5" s="352" t="s">
        <v>34</v>
      </c>
      <c r="BV5" s="487"/>
      <c r="BW5" s="285" t="s">
        <v>38</v>
      </c>
      <c r="BX5" s="463"/>
      <c r="BY5" s="265"/>
      <c r="BZ5" s="2"/>
    </row>
    <row r="6" spans="1:87" ht="33" customHeight="1" thickBot="1">
      <c r="A6" s="261"/>
      <c r="B6" s="333"/>
      <c r="C6" s="334"/>
      <c r="D6" s="333"/>
      <c r="E6" s="335"/>
      <c r="F6" s="335"/>
      <c r="G6" s="334"/>
      <c r="H6" s="336"/>
      <c r="I6" s="381"/>
      <c r="J6" s="381"/>
      <c r="K6" s="334"/>
      <c r="L6" s="342"/>
      <c r="M6" s="388" t="s">
        <v>592</v>
      </c>
      <c r="N6" s="338"/>
      <c r="O6" s="280"/>
      <c r="P6" s="9"/>
      <c r="Q6" s="10"/>
      <c r="R6" s="334" t="s">
        <v>39</v>
      </c>
      <c r="S6" s="461"/>
      <c r="T6" s="378" t="s">
        <v>439</v>
      </c>
      <c r="U6" s="466"/>
      <c r="V6" s="339" t="s">
        <v>42</v>
      </c>
      <c r="W6" s="469"/>
      <c r="X6" s="340" t="s">
        <v>439</v>
      </c>
      <c r="Y6" s="466"/>
      <c r="Z6" s="379" t="s">
        <v>42</v>
      </c>
      <c r="AA6" s="469"/>
      <c r="AB6" s="337" t="s">
        <v>43</v>
      </c>
      <c r="AC6" s="463"/>
      <c r="AD6" s="335" t="s">
        <v>440</v>
      </c>
      <c r="AE6" s="463"/>
      <c r="AF6" s="335" t="s">
        <v>445</v>
      </c>
      <c r="AG6" s="497"/>
      <c r="AH6" s="335"/>
      <c r="AI6" s="463"/>
      <c r="AJ6" s="337" t="s">
        <v>445</v>
      </c>
      <c r="AK6" s="463"/>
      <c r="AL6" s="334" t="s">
        <v>43</v>
      </c>
      <c r="AM6" s="463"/>
      <c r="AN6" s="337" t="s">
        <v>46</v>
      </c>
      <c r="AO6" s="463"/>
      <c r="AP6" s="338" t="s">
        <v>43</v>
      </c>
      <c r="AQ6" s="463"/>
      <c r="AR6" s="337" t="s">
        <v>43</v>
      </c>
      <c r="AS6" s="463"/>
      <c r="AT6" s="338" t="s">
        <v>446</v>
      </c>
      <c r="AU6" s="463"/>
      <c r="AV6" s="337" t="s">
        <v>43</v>
      </c>
      <c r="AW6" s="463"/>
      <c r="AX6" s="338" t="s">
        <v>446</v>
      </c>
      <c r="AY6" s="463"/>
      <c r="AZ6" s="327"/>
      <c r="BA6" s="341"/>
      <c r="BB6" s="464"/>
      <c r="BC6" s="342"/>
      <c r="BD6" s="463"/>
      <c r="BE6" s="343"/>
      <c r="BF6" s="341"/>
      <c r="BG6" s="344"/>
      <c r="BH6" s="464"/>
      <c r="BI6" s="343"/>
      <c r="BJ6" s="464"/>
      <c r="BK6" s="344"/>
      <c r="BL6" s="464"/>
      <c r="BM6" s="345"/>
      <c r="BN6" s="471"/>
      <c r="BO6" s="335" t="s">
        <v>48</v>
      </c>
      <c r="BP6" s="463"/>
      <c r="BQ6" s="343"/>
      <c r="BR6" s="464"/>
      <c r="BS6" s="351"/>
      <c r="BT6" s="467"/>
      <c r="BU6" s="353"/>
      <c r="BV6" s="461"/>
      <c r="BW6" s="346"/>
      <c r="BX6" s="471"/>
      <c r="BY6" s="266"/>
      <c r="BZ6" s="12"/>
    </row>
    <row r="7" spans="1:87" ht="16.5" hidden="1" thickTop="1" thickBot="1">
      <c r="A7" s="262"/>
      <c r="B7" s="17"/>
      <c r="C7" s="15"/>
      <c r="D7" s="16"/>
      <c r="E7" s="17"/>
      <c r="F7" s="17"/>
      <c r="G7" s="18"/>
      <c r="H7" s="19"/>
      <c r="I7" s="24"/>
      <c r="J7" s="24"/>
      <c r="K7" s="20"/>
      <c r="L7" s="386"/>
      <c r="M7" s="19"/>
      <c r="N7" s="24"/>
      <c r="O7" s="281"/>
      <c r="P7" s="27"/>
      <c r="Q7" s="24"/>
      <c r="R7" s="20"/>
      <c r="S7" s="463"/>
      <c r="T7" s="25"/>
      <c r="U7" s="467"/>
      <c r="V7" s="25"/>
      <c r="W7" s="467"/>
      <c r="X7" s="25"/>
      <c r="Y7" s="467"/>
      <c r="Z7" s="26"/>
      <c r="AA7" s="463"/>
      <c r="AB7" s="25"/>
      <c r="AC7" s="467"/>
      <c r="AD7" s="24"/>
      <c r="AE7" s="467"/>
      <c r="AF7" s="20"/>
      <c r="AG7" s="493"/>
      <c r="AH7" s="493"/>
      <c r="AI7" s="463"/>
      <c r="AJ7" s="24"/>
      <c r="AK7" s="467"/>
      <c r="AL7" s="26"/>
      <c r="AM7" s="463"/>
      <c r="AN7" s="24"/>
      <c r="AO7" s="467"/>
      <c r="AP7" s="20"/>
      <c r="AQ7" s="463"/>
      <c r="AR7" s="24"/>
      <c r="AS7" s="467"/>
      <c r="AT7" s="20"/>
      <c r="AU7" s="463"/>
      <c r="AV7" s="24"/>
      <c r="AW7" s="467"/>
      <c r="AX7" s="20"/>
      <c r="AY7" s="463"/>
      <c r="AZ7" s="267"/>
      <c r="BA7" s="28"/>
      <c r="BB7" s="463"/>
      <c r="BC7" s="29"/>
      <c r="BD7" s="469"/>
      <c r="BE7" s="20"/>
      <c r="BF7" s="386"/>
      <c r="BG7" s="25"/>
      <c r="BH7" s="467"/>
      <c r="BI7" s="26"/>
      <c r="BJ7" s="463"/>
      <c r="BK7" s="25"/>
      <c r="BL7" s="467"/>
      <c r="BM7" s="29"/>
      <c r="BN7" s="469"/>
      <c r="BO7" s="30"/>
      <c r="BP7" s="464"/>
      <c r="BQ7" s="20"/>
      <c r="BR7" s="463"/>
      <c r="BS7" s="25"/>
      <c r="BT7" s="467"/>
      <c r="BU7" s="354"/>
      <c r="BV7" s="487"/>
      <c r="BW7" s="286"/>
      <c r="BX7" s="469"/>
      <c r="BY7" s="267"/>
      <c r="BZ7" s="2"/>
    </row>
    <row r="8" spans="1:87" ht="8.25" hidden="1" customHeight="1">
      <c r="A8" s="262"/>
      <c r="B8" s="275"/>
      <c r="C8" s="34"/>
      <c r="D8" s="35"/>
      <c r="E8" s="36"/>
      <c r="F8" s="37"/>
      <c r="G8" s="34"/>
      <c r="H8" s="37"/>
      <c r="I8" s="382"/>
      <c r="J8" s="382"/>
      <c r="K8" s="38"/>
      <c r="L8" s="38"/>
      <c r="M8" s="39"/>
      <c r="N8" s="269"/>
      <c r="O8" s="282"/>
      <c r="P8" s="272"/>
      <c r="Q8" s="43"/>
      <c r="R8" s="44"/>
      <c r="S8" s="464"/>
      <c r="T8" s="45" t="str">
        <f>IF(E8="","",IF(H8="","",VLOOKUP(H8,TemplValues,4,0)))</f>
        <v/>
      </c>
      <c r="U8" s="467"/>
      <c r="V8" s="46" t="str">
        <f>IF(E8="","",IF(H8="","",VLOOKUP(H8,TemplValues,5,0)))</f>
        <v/>
      </c>
      <c r="W8" s="465"/>
      <c r="X8" s="47" t="str">
        <f>IF(E8="","",IF(H8="","",VLOOKUP(H8,TemplValues,6,0)))</f>
        <v/>
      </c>
      <c r="Y8" s="467"/>
      <c r="Z8" s="48" t="str">
        <f>IF(E8="","",IF(H8="","",VLOOKUP(H8,TemplValues,7,0)))</f>
        <v/>
      </c>
      <c r="AA8" s="465"/>
      <c r="AB8" s="49" t="str">
        <f>IF(E8="","",IF(H8="","",VLOOKUP(H8,TemplValues,8,0)))</f>
        <v/>
      </c>
      <c r="AC8" s="464"/>
      <c r="AD8" s="50"/>
      <c r="AE8" s="464"/>
      <c r="AF8" s="50"/>
      <c r="AG8" s="494"/>
      <c r="AH8" s="494"/>
      <c r="AI8" s="464"/>
      <c r="AJ8" s="49"/>
      <c r="AK8" s="464"/>
      <c r="AL8" s="50" t="str">
        <f>IF(E8="","",IF(H8="","",VLOOKUP(H8,TemplValues,9,0)))</f>
        <v/>
      </c>
      <c r="AM8" s="464"/>
      <c r="AN8" s="49"/>
      <c r="AO8" s="464"/>
      <c r="AP8" s="50"/>
      <c r="AQ8" s="464"/>
      <c r="AR8" s="49"/>
      <c r="AS8" s="464"/>
      <c r="AT8" s="51"/>
      <c r="AU8" s="477"/>
      <c r="AV8" s="49"/>
      <c r="AW8" s="464"/>
      <c r="AX8" s="52"/>
      <c r="AY8" s="477"/>
      <c r="AZ8" s="264"/>
      <c r="BA8" s="53" t="str">
        <f>IF(E8="","",IF(H8="","",VLOOKUP(H8,TemplValues,10,0)))</f>
        <v/>
      </c>
      <c r="BB8" s="467"/>
      <c r="BC8" s="54" t="str">
        <f>IF(E8="","",IF(H8="","",VLOOKUP(H8,TemplValues,11,0)))</f>
        <v/>
      </c>
      <c r="BD8" s="465"/>
      <c r="BE8" s="55"/>
      <c r="BF8" s="479"/>
      <c r="BG8" s="49" t="str">
        <f>IF(E8="","",IF(H8="","",VLOOKUP(H8,TemplValues,12,0)))</f>
        <v/>
      </c>
      <c r="BH8" s="464"/>
      <c r="BI8" s="54" t="str">
        <f>IF(E8="","",IF(H8="","",VLOOKUP(H8,TemplValues,13,0)))</f>
        <v/>
      </c>
      <c r="BJ8" s="465"/>
      <c r="BK8" s="49" t="str">
        <f>IF(E8="","",IF(H8="","",VLOOKUP(H8,TemplValues,16,0)))</f>
        <v/>
      </c>
      <c r="BL8" s="464"/>
      <c r="BM8" s="54" t="str">
        <f>IF(E8="","",IF(H8="","",VLOOKUP(H8,TemplValues,17,0)))</f>
        <v/>
      </c>
      <c r="BN8" s="465"/>
      <c r="BO8" s="50"/>
      <c r="BP8" s="464"/>
      <c r="BQ8" s="50"/>
      <c r="BR8" s="464"/>
      <c r="BS8" s="53" t="str">
        <f>IF(E8="","",IF(H8="","",VLOOKUP(H8,TemplValues,14,0)))</f>
        <v/>
      </c>
      <c r="BT8" s="467"/>
      <c r="BU8" s="355" t="str">
        <f>IF(E8="","",IF(H8="","",VLOOKUP(H8,TemplValues,15,0)))</f>
        <v/>
      </c>
      <c r="BV8" s="488"/>
      <c r="BW8" s="287"/>
      <c r="BX8" s="490"/>
      <c r="BY8" s="267"/>
      <c r="BZ8" s="2"/>
    </row>
    <row r="9" spans="1:87" ht="11.1" hidden="1" customHeight="1">
      <c r="A9" s="262"/>
      <c r="B9" s="276" t="s">
        <v>49</v>
      </c>
      <c r="C9" s="58" t="s">
        <v>50</v>
      </c>
      <c r="D9" s="59"/>
      <c r="E9" s="60" t="s">
        <v>51</v>
      </c>
      <c r="F9" s="60" t="s">
        <v>53</v>
      </c>
      <c r="G9" s="58" t="s">
        <v>54</v>
      </c>
      <c r="H9" s="61" t="s">
        <v>55</v>
      </c>
      <c r="I9" s="383"/>
      <c r="J9" s="383"/>
      <c r="K9" s="62" t="s">
        <v>56</v>
      </c>
      <c r="L9" s="383"/>
      <c r="M9" s="61" t="s">
        <v>57</v>
      </c>
      <c r="N9" s="270" t="s">
        <v>58</v>
      </c>
      <c r="O9" s="281"/>
      <c r="P9" s="273"/>
      <c r="Q9" s="64"/>
      <c r="R9" s="63"/>
      <c r="S9" s="465"/>
      <c r="T9" s="65"/>
      <c r="U9" s="465"/>
      <c r="V9" s="66"/>
      <c r="W9" s="465"/>
      <c r="X9" s="66"/>
      <c r="Y9" s="465"/>
      <c r="Z9" s="67"/>
      <c r="AA9" s="464"/>
      <c r="AB9" s="68"/>
      <c r="AC9" s="467"/>
      <c r="AD9" s="64"/>
      <c r="AE9" s="467"/>
      <c r="AF9" s="64"/>
      <c r="AG9" s="495"/>
      <c r="AH9" s="495"/>
      <c r="AI9" s="467"/>
      <c r="AJ9" s="68"/>
      <c r="AK9" s="467"/>
      <c r="AL9" s="64"/>
      <c r="AM9" s="467"/>
      <c r="AN9" s="68"/>
      <c r="AO9" s="467"/>
      <c r="AP9" s="64"/>
      <c r="AQ9" s="467"/>
      <c r="AR9" s="68"/>
      <c r="AS9" s="467"/>
      <c r="AT9" s="64"/>
      <c r="AU9" s="467"/>
      <c r="AV9" s="68"/>
      <c r="AW9" s="467"/>
      <c r="AX9" s="69"/>
      <c r="AY9" s="467"/>
      <c r="AZ9" s="267"/>
      <c r="BA9" s="70"/>
      <c r="BB9" s="463"/>
      <c r="BC9" s="71" t="s">
        <v>59</v>
      </c>
      <c r="BD9" s="469"/>
      <c r="BE9" s="72"/>
      <c r="BF9" s="480"/>
      <c r="BG9" s="68"/>
      <c r="BH9" s="467"/>
      <c r="BI9" s="71" t="s">
        <v>59</v>
      </c>
      <c r="BJ9" s="469"/>
      <c r="BK9" s="68"/>
      <c r="BL9" s="467"/>
      <c r="BM9" s="71" t="s">
        <v>60</v>
      </c>
      <c r="BN9" s="469"/>
      <c r="BO9" s="73"/>
      <c r="BP9" s="464"/>
      <c r="BQ9" s="74"/>
      <c r="BR9" s="463"/>
      <c r="BS9" s="68"/>
      <c r="BT9" s="467"/>
      <c r="BU9" s="356" t="s">
        <v>59</v>
      </c>
      <c r="BV9" s="487"/>
      <c r="BW9" s="288"/>
      <c r="BX9" s="469"/>
      <c r="BY9" s="267"/>
      <c r="BZ9" s="2"/>
    </row>
    <row r="10" spans="1:87" ht="20.100000000000001" customHeight="1" thickTop="1">
      <c r="A10" s="283"/>
      <c r="B10" s="523">
        <v>1</v>
      </c>
      <c r="C10" s="524"/>
      <c r="D10" s="397"/>
      <c r="E10" s="397" t="s">
        <v>441</v>
      </c>
      <c r="F10" s="397" t="s">
        <v>444</v>
      </c>
      <c r="G10" s="525" t="s">
        <v>380</v>
      </c>
      <c r="H10" s="526" t="s">
        <v>456</v>
      </c>
      <c r="I10" s="431" t="s">
        <v>450</v>
      </c>
      <c r="J10" s="526" t="s">
        <v>107</v>
      </c>
      <c r="K10" s="432"/>
      <c r="L10" s="433" t="str">
        <f>H10&amp;" : "&amp;J10</f>
        <v>GENERAL : Clean utility</v>
      </c>
      <c r="M10" s="399">
        <v>400</v>
      </c>
      <c r="N10" s="390"/>
      <c r="O10" s="283"/>
      <c r="P10" s="404"/>
      <c r="Q10" s="405"/>
      <c r="R10" s="406">
        <v>3.2</v>
      </c>
      <c r="S10" s="462">
        <v>3.2</v>
      </c>
      <c r="T10" s="361"/>
      <c r="U10" s="468"/>
      <c r="V10" s="360"/>
      <c r="W10" s="470"/>
      <c r="X10" s="361"/>
      <c r="Y10" s="468"/>
      <c r="Z10" s="361"/>
      <c r="AA10" s="468"/>
      <c r="AB10" s="359"/>
      <c r="AC10" s="462"/>
      <c r="AD10" s="359"/>
      <c r="AE10" s="462"/>
      <c r="AF10" s="359"/>
      <c r="AG10" s="475"/>
      <c r="AH10" s="475"/>
      <c r="AI10" s="462"/>
      <c r="AJ10" s="359"/>
      <c r="AK10" s="462"/>
      <c r="AL10" s="359"/>
      <c r="AM10" s="462"/>
      <c r="AN10" s="359"/>
      <c r="AO10" s="462"/>
      <c r="AP10" s="359"/>
      <c r="AQ10" s="462"/>
      <c r="AR10" s="359">
        <v>0.25</v>
      </c>
      <c r="AS10" s="462"/>
      <c r="AT10" s="359"/>
      <c r="AU10" s="462"/>
      <c r="AV10" s="422">
        <v>10.5</v>
      </c>
      <c r="AW10" s="462"/>
      <c r="AX10" s="423"/>
      <c r="AY10" s="462"/>
      <c r="AZ10" s="283"/>
      <c r="BA10" s="424">
        <v>100.1</v>
      </c>
      <c r="BB10" s="468"/>
      <c r="BC10" s="360" t="s">
        <v>63</v>
      </c>
      <c r="BD10" s="470"/>
      <c r="BE10" s="359">
        <v>0.1</v>
      </c>
      <c r="BF10" s="359"/>
      <c r="BG10" s="359">
        <v>10000</v>
      </c>
      <c r="BH10" s="462"/>
      <c r="BI10" s="359"/>
      <c r="BJ10" s="462"/>
      <c r="BK10" s="361"/>
      <c r="BL10" s="468"/>
      <c r="BM10" s="360" t="s">
        <v>64</v>
      </c>
      <c r="BN10" s="470"/>
      <c r="BO10" s="359"/>
      <c r="BP10" s="462"/>
      <c r="BQ10" s="359">
        <v>0.34699999999999998</v>
      </c>
      <c r="BR10" s="462"/>
      <c r="BS10" s="361"/>
      <c r="BT10" s="468"/>
      <c r="BU10" s="362" t="s">
        <v>62</v>
      </c>
      <c r="BV10" s="489"/>
      <c r="BW10" s="422"/>
      <c r="BX10" s="462"/>
      <c r="BY10" s="283"/>
      <c r="BZ10" s="2"/>
      <c r="CI10" s="153"/>
    </row>
    <row r="11" spans="1:87" ht="20.100000000000001" customHeight="1" thickBot="1">
      <c r="A11" s="283"/>
      <c r="B11" s="512"/>
      <c r="C11" s="514"/>
      <c r="D11" s="398"/>
      <c r="E11" s="398">
        <v>1</v>
      </c>
      <c r="F11" s="398" t="s">
        <v>443</v>
      </c>
      <c r="G11" s="516"/>
      <c r="H11" s="510"/>
      <c r="I11" s="434"/>
      <c r="J11" s="510"/>
      <c r="K11" s="435"/>
      <c r="L11" s="435"/>
      <c r="M11" s="400">
        <v>3.2</v>
      </c>
      <c r="N11" s="407"/>
      <c r="O11" s="283"/>
      <c r="P11" s="408"/>
      <c r="Q11" s="409"/>
      <c r="R11" s="441">
        <f>IF($E11="","",IF($L10="","",VLOOKUP($L10,TemplValues,28,0)))</f>
        <v>2.710999999999999</v>
      </c>
      <c r="S11" s="463"/>
      <c r="T11" s="442">
        <f>IF($E11="","",IF($L10="","",VLOOKUP($L10,TemplValues,4,0)))</f>
        <v>24</v>
      </c>
      <c r="U11" s="463"/>
      <c r="V11" s="442">
        <f>IF($E11="","",IF($L10="","",VLOOKUP($L10,TemplValues,5,0)))</f>
        <v>60</v>
      </c>
      <c r="W11" s="463"/>
      <c r="X11" s="442">
        <f>IF($E11="","",IF($L10="","",VLOOKUP($L10,TemplValues,6,0)))</f>
        <v>22</v>
      </c>
      <c r="Y11" s="463"/>
      <c r="Z11" s="443">
        <f>IF($E11="","",IF($L10="","",VLOOKUP($L10,TemplValues,7,0)))</f>
        <v>30</v>
      </c>
      <c r="AA11" s="463"/>
      <c r="AB11" s="442">
        <f>IF($E11="","",IF($L10="","",VLOOKUP($L10,TemplValues,8,0)))</f>
        <v>2</v>
      </c>
      <c r="AC11" s="463"/>
      <c r="AD11" s="444" t="str">
        <f>IF($E11="","",IF($L10="","",VLOOKUP($L10,TemplValues,18,0)))</f>
        <v/>
      </c>
      <c r="AE11" s="463"/>
      <c r="AF11" s="444" t="str">
        <f>IF($E11="","",IF($L10="","",VLOOKUP($L10,TemplValues,19,0)))</f>
        <v/>
      </c>
      <c r="AG11" s="496"/>
      <c r="AH11" s="496"/>
      <c r="AI11" s="463"/>
      <c r="AJ11" s="444" t="str">
        <f>IF($E11="","",IF($L10="","",VLOOKUP($L10,TemplValues,20,0)))</f>
        <v/>
      </c>
      <c r="AK11" s="463"/>
      <c r="AL11" s="442">
        <f>IF($E11="","",IF($L10="","",VLOOKUP($L10,TemplValues,9,0)))</f>
        <v>6</v>
      </c>
      <c r="AM11" s="463"/>
      <c r="AN11" s="442" t="str">
        <f>IF($E11="","",IF($L10="","",VLOOKUP($L10,TemplValues,21,0)))</f>
        <v/>
      </c>
      <c r="AO11" s="463"/>
      <c r="AP11" s="442" t="str">
        <f>IF($E11="","",IF($L10="","",VLOOKUP($L10,TemplValues,22,0)))</f>
        <v/>
      </c>
      <c r="AQ11" s="463"/>
      <c r="AR11" s="445" t="str">
        <f>IF($E11="","",IF($L10="","",VLOOKUP($L10,TemplValues,23,0)))</f>
        <v/>
      </c>
      <c r="AS11" s="463"/>
      <c r="AT11" s="445" t="str">
        <f>IF($E11="","",IF($L10="","",VLOOKUP($L10,TemplValues,24,0)))</f>
        <v/>
      </c>
      <c r="AU11" s="463"/>
      <c r="AV11" s="446" t="str">
        <f>IF($E11="","",IF($L10="","",VLOOKUP($L10,TemplValues,25,0)))</f>
        <v/>
      </c>
      <c r="AW11" s="463"/>
      <c r="AX11" s="425" t="str">
        <f>IF($E11="","",IF($L10="","",VLOOKUP($L10,TemplValues,26,0)))</f>
        <v/>
      </c>
      <c r="AY11" s="463"/>
      <c r="AZ11" s="283"/>
      <c r="BA11" s="447">
        <f>IF($E11="","",IF($L10="","",VLOOKUP($L10,TemplValues,10,0)))</f>
        <v>1.1200000000000001</v>
      </c>
      <c r="BB11" s="466"/>
      <c r="BC11" s="448" t="str">
        <f>IF($E11="","",IF($L10="","",VLOOKUP($L10,TemplValues,11,0)))</f>
        <v>W/m2</v>
      </c>
      <c r="BD11" s="469"/>
      <c r="BE11" s="449" t="str">
        <f>IF($E11="","",IF($L10="","",VLOOKUP($L10,TemplValues,30,0)))</f>
        <v/>
      </c>
      <c r="BF11" s="449"/>
      <c r="BG11" s="442">
        <f>IF($E11="","",IF($L10="","",VLOOKUP($L10,TemplValues,12,0)))</f>
        <v>1.22</v>
      </c>
      <c r="BH11" s="463"/>
      <c r="BI11" s="442" t="str">
        <f>IF($E11="","",IF($L10="","",VLOOKUP($L10,TemplValues,13,0)))</f>
        <v>W/m2</v>
      </c>
      <c r="BJ11" s="463"/>
      <c r="BK11" s="450">
        <f>IF($E11="","",IF($L10="","",VLOOKUP($L10,TemplValues,16,0)))</f>
        <v>0.21</v>
      </c>
      <c r="BL11" s="466"/>
      <c r="BM11" s="448" t="str">
        <f>IF($E11="","",IF($L10="","",VLOOKUP($L10,TemplValues,17,0)))</f>
        <v>m2/occ</v>
      </c>
      <c r="BN11" s="469"/>
      <c r="BO11" s="442">
        <f>IF($E11="","",IF($L10="","",VLOOKUP($L10,TemplValues,28,0)))</f>
        <v>2.710999999999999</v>
      </c>
      <c r="BP11" s="463"/>
      <c r="BQ11" s="442" t="str">
        <f>IF($E11="","",IF($L10="","",VLOOKUP($L10,TemplValues,27,0)))</f>
        <v/>
      </c>
      <c r="BR11" s="463"/>
      <c r="BS11" s="450">
        <f>IF($E11="","",IF($L10="","",VLOOKUP($L10,TemplValues,14,0)))</f>
        <v>1.32</v>
      </c>
      <c r="BT11" s="466"/>
      <c r="BU11" s="451" t="str">
        <f>IF($E11="","",IF($L10="","",VLOOKUP($L10,TemplValues,15,0)))</f>
        <v>W/m2</v>
      </c>
      <c r="BV11" s="487"/>
      <c r="BW11" s="430" t="str">
        <f>IF($E11="","",IF($L10="","",VLOOKUP($L10,TemplValues,30,0)))</f>
        <v/>
      </c>
      <c r="BX11" s="463"/>
      <c r="BY11" s="283"/>
    </row>
    <row r="12" spans="1:87" ht="20.100000000000001" customHeight="1">
      <c r="A12" s="283"/>
      <c r="B12" s="527">
        <v>1</v>
      </c>
      <c r="C12" s="528"/>
      <c r="D12" s="420"/>
      <c r="E12" s="421" t="s">
        <v>441</v>
      </c>
      <c r="F12" s="420" t="s">
        <v>444</v>
      </c>
      <c r="G12" s="529" t="s">
        <v>380</v>
      </c>
      <c r="H12" s="531" t="s">
        <v>450</v>
      </c>
      <c r="I12" s="384" t="s">
        <v>450</v>
      </c>
      <c r="J12" s="531" t="s">
        <v>536</v>
      </c>
      <c r="K12" s="390"/>
      <c r="L12" s="417" t="str">
        <f t="shared" ref="L12" si="0">H12&amp;" : "&amp;J12</f>
        <v>SURGERY : Scrub Room</v>
      </c>
      <c r="M12" s="410">
        <v>400</v>
      </c>
      <c r="N12" s="390"/>
      <c r="O12" s="283"/>
      <c r="P12" s="411"/>
      <c r="Q12" s="412"/>
      <c r="R12" s="406">
        <v>2.835</v>
      </c>
      <c r="S12" s="462"/>
      <c r="T12" s="414"/>
      <c r="U12" s="468"/>
      <c r="V12" s="413"/>
      <c r="W12" s="413"/>
      <c r="X12" s="414"/>
      <c r="Y12" s="414"/>
      <c r="Z12" s="414"/>
      <c r="AA12" s="414"/>
      <c r="AB12" s="415"/>
      <c r="AC12" s="415"/>
      <c r="AD12" s="415"/>
      <c r="AE12" s="415"/>
      <c r="AF12" s="415"/>
      <c r="AG12" s="415"/>
      <c r="AH12" s="415"/>
      <c r="AI12" s="415"/>
      <c r="AJ12" s="415"/>
      <c r="AK12" s="415"/>
      <c r="AL12" s="415"/>
      <c r="AM12" s="415"/>
      <c r="AN12" s="415"/>
      <c r="AO12" s="415"/>
      <c r="AP12" s="415"/>
      <c r="AQ12" s="415"/>
      <c r="AR12" s="415">
        <v>0.25</v>
      </c>
      <c r="AS12" s="415"/>
      <c r="AT12" s="415"/>
      <c r="AU12" s="427"/>
      <c r="AV12" s="427">
        <v>10.5</v>
      </c>
      <c r="AW12" s="428"/>
      <c r="AX12" s="428"/>
      <c r="AY12" s="475"/>
      <c r="AZ12" s="283"/>
      <c r="BA12" s="429">
        <v>100.1</v>
      </c>
      <c r="BB12" s="429"/>
      <c r="BC12" s="413" t="s">
        <v>63</v>
      </c>
      <c r="BD12" s="413"/>
      <c r="BE12" s="415">
        <v>0.1</v>
      </c>
      <c r="BF12" s="415"/>
      <c r="BG12" s="415">
        <v>10000</v>
      </c>
      <c r="BH12" s="415"/>
      <c r="BI12" s="415"/>
      <c r="BJ12" s="415"/>
      <c r="BK12" s="414"/>
      <c r="BL12" s="414"/>
      <c r="BM12" s="413" t="s">
        <v>64</v>
      </c>
      <c r="BN12" s="413"/>
      <c r="BO12" s="415"/>
      <c r="BP12" s="415"/>
      <c r="BQ12" s="415">
        <v>0.34699999999999998</v>
      </c>
      <c r="BR12" s="415"/>
      <c r="BS12" s="414"/>
      <c r="BT12" s="414"/>
      <c r="BU12" s="416" t="s">
        <v>62</v>
      </c>
      <c r="BV12" s="482"/>
      <c r="BW12" s="422"/>
      <c r="BX12" s="475"/>
      <c r="BY12" s="283"/>
    </row>
    <row r="13" spans="1:87" ht="20.100000000000001" customHeight="1" thickBot="1">
      <c r="A13" s="283"/>
      <c r="B13" s="512"/>
      <c r="C13" s="514"/>
      <c r="D13" s="398"/>
      <c r="E13" s="398">
        <v>2</v>
      </c>
      <c r="F13" s="398" t="s">
        <v>443</v>
      </c>
      <c r="G13" s="530"/>
      <c r="H13" s="532"/>
      <c r="I13" s="396"/>
      <c r="J13" s="532"/>
      <c r="K13" s="418"/>
      <c r="L13" s="418"/>
      <c r="M13" s="400">
        <v>3.2</v>
      </c>
      <c r="N13" s="407"/>
      <c r="O13" s="283"/>
      <c r="P13" s="408"/>
      <c r="Q13" s="409"/>
      <c r="R13" s="441">
        <f>IF($E13="","",IF($L12="","",VLOOKUP($L12,TemplValues,28,0)))</f>
        <v>2.7949999999999897</v>
      </c>
      <c r="S13" s="463"/>
      <c r="T13" s="442">
        <f>IF($E13="","",IF($L12="","",VLOOKUP($L12,TemplValues,4,0)))</f>
        <v>24</v>
      </c>
      <c r="U13" s="463"/>
      <c r="V13" s="442">
        <f>IF($E13="","",IF($L12="","",VLOOKUP($L12,TemplValues,5,0)))</f>
        <v>60</v>
      </c>
      <c r="W13" s="442"/>
      <c r="X13" s="442">
        <f>IF($E13="","",IF($L12="","",VLOOKUP($L12,TemplValues,6,0)))</f>
        <v>22</v>
      </c>
      <c r="Y13" s="442"/>
      <c r="Z13" s="443">
        <f>IF($E13="","",IF($L12="","",VLOOKUP($L12,TemplValues,7,0)))</f>
        <v>30</v>
      </c>
      <c r="AA13" s="443"/>
      <c r="AB13" s="442">
        <f>IF($E13="","",IF($L12="","",VLOOKUP($L12,TemplValues,8,0)))</f>
        <v>2</v>
      </c>
      <c r="AC13" s="442"/>
      <c r="AD13" s="444" t="str">
        <f>IF($E13="","",IF($L12="","",VLOOKUP($L12,TemplValues,18,0)))</f>
        <v/>
      </c>
      <c r="AE13" s="444"/>
      <c r="AF13" s="444" t="str">
        <f>IF($E13="","",IF($L12="","",VLOOKUP($L12,TemplValues,19,0)))</f>
        <v/>
      </c>
      <c r="AG13" s="444"/>
      <c r="AH13" s="444"/>
      <c r="AI13" s="444"/>
      <c r="AJ13" s="444" t="str">
        <f>IF($E13="","",IF($L12="","",VLOOKUP($L12,TemplValues,20,0)))</f>
        <v/>
      </c>
      <c r="AK13" s="444"/>
      <c r="AL13" s="442">
        <f>IF($E13="","",IF($L12="","",VLOOKUP($L12,TemplValues,9,0)))</f>
        <v>6</v>
      </c>
      <c r="AM13" s="442"/>
      <c r="AN13" s="442" t="str">
        <f>IF($E13="","",IF($L12="","",VLOOKUP($L12,TemplValues,21,0)))</f>
        <v/>
      </c>
      <c r="AO13" s="442"/>
      <c r="AP13" s="442" t="str">
        <f>IF($E13="","",IF($L12="","",VLOOKUP($L12,TemplValues,22,0)))</f>
        <v/>
      </c>
      <c r="AQ13" s="442"/>
      <c r="AR13" s="445" t="str">
        <f>IF($E13="","",IF($L12="","",VLOOKUP($L12,TemplValues,23,0)))</f>
        <v/>
      </c>
      <c r="AS13" s="445"/>
      <c r="AT13" s="445" t="str">
        <f>IF($E13="","",IF($L12="","",VLOOKUP($L12,TemplValues,24,0)))</f>
        <v/>
      </c>
      <c r="AU13" s="446"/>
      <c r="AV13" s="446" t="str">
        <f>IF($E13="","",IF($L12="","",VLOOKUP($L12,TemplValues,25,0)))</f>
        <v/>
      </c>
      <c r="AW13" s="478"/>
      <c r="AX13" s="425" t="str">
        <f>IF($E13="","",IF($L12="","",VLOOKUP($L12,TemplValues,26,0)))</f>
        <v/>
      </c>
      <c r="AY13" s="476"/>
      <c r="AZ13" s="283"/>
      <c r="BA13" s="426">
        <f>IF($E13="","",IF($L12="","",VLOOKUP($L12,TemplValues,10,0)))</f>
        <v>1.95</v>
      </c>
      <c r="BB13" s="426"/>
      <c r="BC13" s="368" t="str">
        <f>IF($E13="","",IF($L12="","",VLOOKUP($L12,TemplValues,11,0)))</f>
        <v>W/m2</v>
      </c>
      <c r="BD13" s="368"/>
      <c r="BE13" s="369" t="str">
        <f>IF($E13="","",IF($L12="","",VLOOKUP($L12,TemplValues,30,0)))</f>
        <v/>
      </c>
      <c r="BF13" s="369"/>
      <c r="BG13" s="366">
        <f>IF($E13="","",IF($L12="","",VLOOKUP($L12,TemplValues,12,0)))</f>
        <v>2.0499999999999998</v>
      </c>
      <c r="BH13" s="366"/>
      <c r="BI13" s="366" t="str">
        <f>IF($E13="","",IF($L12="","",VLOOKUP($L12,TemplValues,13,0)))</f>
        <v>W/m2</v>
      </c>
      <c r="BJ13" s="366"/>
      <c r="BK13" s="367">
        <f>IF($E13="","",IF($L12="","",VLOOKUP($L12,TemplValues,16,0)))</f>
        <v>1.04</v>
      </c>
      <c r="BL13" s="367"/>
      <c r="BM13" s="368" t="str">
        <f>IF($E13="","",IF($L12="","",VLOOKUP($L12,TemplValues,17,0)))</f>
        <v>m2/occ</v>
      </c>
      <c r="BN13" s="368"/>
      <c r="BO13" s="366">
        <f>IF($E13="","",IF($L12="","",VLOOKUP($L12,TemplValues,28,0)))</f>
        <v>2.7949999999999897</v>
      </c>
      <c r="BP13" s="366"/>
      <c r="BQ13" s="366" t="str">
        <f>IF($E13="","",IF($L12="","",VLOOKUP($L12,TemplValues,27,0)))</f>
        <v/>
      </c>
      <c r="BR13" s="366"/>
      <c r="BS13" s="367">
        <f>IF($E13="","",IF($L12="","",VLOOKUP($L12,TemplValues,14,0)))</f>
        <v>2.15</v>
      </c>
      <c r="BT13" s="367"/>
      <c r="BU13" s="370" t="str">
        <f>IF($E13="","",IF($L12="","",VLOOKUP($L12,TemplValues,15,0)))</f>
        <v>W/m2</v>
      </c>
      <c r="BV13" s="483"/>
      <c r="BW13" s="430" t="str">
        <f>IF($E13="","",IF($L12="","",VLOOKUP($L12,TemplValues,30,0)))</f>
        <v/>
      </c>
      <c r="BX13" s="486"/>
      <c r="BY13" s="283"/>
    </row>
    <row r="14" spans="1:87" ht="20.100000000000001" customHeight="1">
      <c r="A14" s="283"/>
      <c r="B14" s="511">
        <v>1</v>
      </c>
      <c r="C14" s="513"/>
      <c r="D14" s="436"/>
      <c r="E14" s="436" t="s">
        <v>441</v>
      </c>
      <c r="F14" s="436" t="s">
        <v>444</v>
      </c>
      <c r="G14" s="515" t="s">
        <v>380</v>
      </c>
      <c r="H14" s="509" t="s">
        <v>450</v>
      </c>
      <c r="I14" s="437" t="s">
        <v>450</v>
      </c>
      <c r="J14" s="509" t="s">
        <v>577</v>
      </c>
      <c r="K14" s="438"/>
      <c r="L14" s="439" t="str">
        <f t="shared" ref="L14" si="1">H14&amp;" : "&amp;J14</f>
        <v>SURGERY : Minor bronchoscopy</v>
      </c>
      <c r="M14" s="440">
        <v>400</v>
      </c>
      <c r="N14" s="390"/>
      <c r="O14" s="283"/>
      <c r="P14" s="404"/>
      <c r="Q14" s="405"/>
      <c r="R14" s="406"/>
      <c r="S14" s="462"/>
      <c r="T14" s="414"/>
      <c r="U14" s="468"/>
      <c r="V14" s="413"/>
      <c r="W14" s="413"/>
      <c r="X14" s="414"/>
      <c r="Y14" s="414"/>
      <c r="Z14" s="414"/>
      <c r="AA14" s="414"/>
      <c r="AB14" s="415"/>
      <c r="AC14" s="415"/>
      <c r="AD14" s="415"/>
      <c r="AE14" s="415"/>
      <c r="AF14" s="415"/>
      <c r="AG14" s="415"/>
      <c r="AH14" s="415"/>
      <c r="AI14" s="415"/>
      <c r="AJ14" s="415"/>
      <c r="AK14" s="415"/>
      <c r="AL14" s="415"/>
      <c r="AM14" s="415"/>
      <c r="AN14" s="415"/>
      <c r="AO14" s="415"/>
      <c r="AP14" s="415"/>
      <c r="AQ14" s="415"/>
      <c r="AR14" s="415">
        <v>0.25</v>
      </c>
      <c r="AS14" s="415"/>
      <c r="AT14" s="415"/>
      <c r="AU14" s="427"/>
      <c r="AV14" s="427">
        <v>10.5</v>
      </c>
      <c r="AW14" s="428"/>
      <c r="AX14" s="423"/>
      <c r="AY14" s="475"/>
      <c r="AZ14" s="283"/>
      <c r="BA14" s="424">
        <v>100.1</v>
      </c>
      <c r="BB14" s="424"/>
      <c r="BC14" s="360" t="s">
        <v>63</v>
      </c>
      <c r="BD14" s="360"/>
      <c r="BE14" s="359">
        <v>0.1</v>
      </c>
      <c r="BF14" s="359"/>
      <c r="BG14" s="359">
        <v>10000</v>
      </c>
      <c r="BH14" s="359"/>
      <c r="BI14" s="359"/>
      <c r="BJ14" s="359"/>
      <c r="BK14" s="361"/>
      <c r="BL14" s="361"/>
      <c r="BM14" s="360" t="s">
        <v>64</v>
      </c>
      <c r="BN14" s="360"/>
      <c r="BO14" s="359"/>
      <c r="BP14" s="359"/>
      <c r="BQ14" s="359">
        <v>0.34699999999999998</v>
      </c>
      <c r="BR14" s="359"/>
      <c r="BS14" s="361"/>
      <c r="BT14" s="361"/>
      <c r="BU14" s="362" t="s">
        <v>62</v>
      </c>
      <c r="BV14" s="481"/>
      <c r="BW14" s="422"/>
      <c r="BX14" s="475"/>
      <c r="BY14" s="283"/>
    </row>
    <row r="15" spans="1:87" ht="20.100000000000001" customHeight="1" thickBot="1">
      <c r="A15" s="283"/>
      <c r="B15" s="512"/>
      <c r="C15" s="514"/>
      <c r="D15" s="398"/>
      <c r="E15" s="398">
        <v>1</v>
      </c>
      <c r="F15" s="398" t="s">
        <v>443</v>
      </c>
      <c r="G15" s="516"/>
      <c r="H15" s="510"/>
      <c r="I15" s="434"/>
      <c r="J15" s="510"/>
      <c r="K15" s="435"/>
      <c r="L15" s="435"/>
      <c r="M15" s="400">
        <v>3.2</v>
      </c>
      <c r="N15" s="407"/>
      <c r="O15" s="283"/>
      <c r="P15" s="408"/>
      <c r="Q15" s="409"/>
      <c r="R15" s="441">
        <f>IF($E15="","",IF($L14="","",VLOOKUP($L14,TemplValues,28,0)))</f>
        <v>2.7629999999999932</v>
      </c>
      <c r="S15" s="463"/>
      <c r="T15" s="442">
        <f>IF($E15="","",IF($L14="","",VLOOKUP($L14,TemplValues,4,0)))</f>
        <v>22</v>
      </c>
      <c r="U15" s="463"/>
      <c r="V15" s="442">
        <f>IF($E15="","",IF($L14="","",VLOOKUP($L14,TemplValues,5,0)))</f>
        <v>60</v>
      </c>
      <c r="W15" s="442"/>
      <c r="X15" s="442">
        <f>IF($E15="","",IF($L14="","",VLOOKUP($L14,TemplValues,6,0)))</f>
        <v>18</v>
      </c>
      <c r="Y15" s="442"/>
      <c r="Z15" s="443">
        <f>IF($E15="","",IF($L14="","",VLOOKUP($L14,TemplValues,7,0)))</f>
        <v>30</v>
      </c>
      <c r="AA15" s="443"/>
      <c r="AB15" s="442">
        <f>IF($E15="","",IF($L14="","",VLOOKUP($L14,TemplValues,8,0)))</f>
        <v>5</v>
      </c>
      <c r="AC15" s="442"/>
      <c r="AD15" s="444" t="str">
        <f>IF($E15="","",IF($L14="","",VLOOKUP($L14,TemplValues,18,0)))</f>
        <v/>
      </c>
      <c r="AE15" s="444"/>
      <c r="AF15" s="444" t="str">
        <f>IF($E15="","",IF($L14="","",VLOOKUP($L14,TemplValues,19,0)))</f>
        <v/>
      </c>
      <c r="AG15" s="444"/>
      <c r="AH15" s="444"/>
      <c r="AI15" s="444"/>
      <c r="AJ15" s="444" t="str">
        <f>IF($E15="","",IF($L14="","",VLOOKUP($L14,TemplValues,20,0)))</f>
        <v/>
      </c>
      <c r="AK15" s="444"/>
      <c r="AL15" s="442">
        <f>IF($E15="","",IF($L14="","",VLOOKUP($L14,TemplValues,9,0)))</f>
        <v>20</v>
      </c>
      <c r="AM15" s="442"/>
      <c r="AN15" s="442" t="str">
        <f>IF($E15="","",IF($L14="","",VLOOKUP($L14,TemplValues,21,0)))</f>
        <v/>
      </c>
      <c r="AO15" s="442"/>
      <c r="AP15" s="442" t="str">
        <f>IF($E15="","",IF($L14="","",VLOOKUP($L14,TemplValues,22,0)))</f>
        <v/>
      </c>
      <c r="AQ15" s="442"/>
      <c r="AR15" s="445" t="str">
        <f>IF($E15="","",IF($L14="","",VLOOKUP($L14,TemplValues,23,0)))</f>
        <v/>
      </c>
      <c r="AS15" s="445"/>
      <c r="AT15" s="445" t="str">
        <f>IF($E15="","",IF($L14="","",VLOOKUP($L14,TemplValues,24,0)))</f>
        <v/>
      </c>
      <c r="AU15" s="446"/>
      <c r="AV15" s="446" t="str">
        <f>IF($E15="","",IF($L14="","",VLOOKUP($L14,TemplValues,25,0)))</f>
        <v/>
      </c>
      <c r="AW15" s="478"/>
      <c r="AX15" s="425" t="str">
        <f>IF($E15="","",IF($L14="","",VLOOKUP($L14,TemplValues,26,0)))</f>
        <v/>
      </c>
      <c r="AY15" s="476"/>
      <c r="AZ15" s="283"/>
      <c r="BA15" s="426">
        <f>IF($E15="","",IF($L14="","",VLOOKUP($L14,TemplValues,10,0)))</f>
        <v>1.64</v>
      </c>
      <c r="BB15" s="426"/>
      <c r="BC15" s="368" t="str">
        <f>IF($E15="","",IF($L14="","",VLOOKUP($L14,TemplValues,11,0)))</f>
        <v>W/m2</v>
      </c>
      <c r="BD15" s="368"/>
      <c r="BE15" s="369" t="str">
        <f>IF($E15="","",IF($L14="","",VLOOKUP($L14,TemplValues,30,0)))</f>
        <v/>
      </c>
      <c r="BF15" s="369"/>
      <c r="BG15" s="366">
        <f>IF($E15="","",IF($L14="","",VLOOKUP($L14,TemplValues,12,0)))</f>
        <v>1.74</v>
      </c>
      <c r="BH15" s="366"/>
      <c r="BI15" s="366" t="str">
        <f>IF($E15="","",IF($L14="","",VLOOKUP($L14,TemplValues,13,0)))</f>
        <v>W/m2</v>
      </c>
      <c r="BJ15" s="366"/>
      <c r="BK15" s="367">
        <f>IF($E15="","",IF($L14="","",VLOOKUP($L14,TemplValues,16,0)))</f>
        <v>0.73000000000000098</v>
      </c>
      <c r="BL15" s="367"/>
      <c r="BM15" s="368" t="str">
        <f>IF($E15="","",IF($L14="","",VLOOKUP($L14,TemplValues,17,0)))</f>
        <v>m2/occ</v>
      </c>
      <c r="BN15" s="368"/>
      <c r="BO15" s="366">
        <f>IF($E15="","",IF($L14="","",VLOOKUP($L14,TemplValues,28,0)))</f>
        <v>2.7629999999999932</v>
      </c>
      <c r="BP15" s="366"/>
      <c r="BQ15" s="366" t="str">
        <f>IF($E15="","",IF($L14="","",VLOOKUP($L14,TemplValues,27,0)))</f>
        <v/>
      </c>
      <c r="BR15" s="366"/>
      <c r="BS15" s="367">
        <f>IF($E15="","",IF($L14="","",VLOOKUP($L14,TemplValues,14,0)))</f>
        <v>1.84</v>
      </c>
      <c r="BT15" s="367"/>
      <c r="BU15" s="370" t="str">
        <f>IF($E15="","",IF($L14="","",VLOOKUP($L14,TemplValues,15,0)))</f>
        <v>W/m2</v>
      </c>
      <c r="BV15" s="483"/>
      <c r="BW15" s="430" t="str">
        <f>IF($E15="","",IF($L14="","",VLOOKUP($L14,TemplValues,30,0)))</f>
        <v/>
      </c>
      <c r="BX15" s="486"/>
      <c r="BY15" s="283"/>
    </row>
    <row r="16" spans="1:87" ht="20.100000000000001" customHeight="1">
      <c r="A16" s="283"/>
      <c r="B16" s="511">
        <v>1</v>
      </c>
      <c r="C16" s="513"/>
      <c r="D16" s="436"/>
      <c r="E16" s="436" t="s">
        <v>441</v>
      </c>
      <c r="F16" s="436" t="s">
        <v>444</v>
      </c>
      <c r="G16" s="515" t="s">
        <v>380</v>
      </c>
      <c r="H16" s="509" t="s">
        <v>457</v>
      </c>
      <c r="I16" s="437" t="s">
        <v>450</v>
      </c>
      <c r="J16" s="509" t="s">
        <v>133</v>
      </c>
      <c r="K16" s="438"/>
      <c r="L16" s="439" t="str">
        <f t="shared" ref="L16" si="2">H16&amp;" : "&amp;J16</f>
        <v>EMERGENCY : General</v>
      </c>
      <c r="M16" s="440">
        <v>400</v>
      </c>
      <c r="N16" s="390"/>
      <c r="O16" s="283"/>
      <c r="P16" s="404"/>
      <c r="Q16" s="405"/>
      <c r="R16" s="406">
        <v>2.835</v>
      </c>
      <c r="S16" s="462"/>
      <c r="T16" s="414">
        <v>24.5</v>
      </c>
      <c r="U16" s="468"/>
      <c r="V16" s="413"/>
      <c r="W16" s="413"/>
      <c r="X16" s="414">
        <v>22</v>
      </c>
      <c r="Y16" s="414"/>
      <c r="Z16" s="414"/>
      <c r="AA16" s="414"/>
      <c r="AB16" s="415"/>
      <c r="AC16" s="415"/>
      <c r="AD16" s="415"/>
      <c r="AE16" s="415"/>
      <c r="AF16" s="415"/>
      <c r="AG16" s="415"/>
      <c r="AH16" s="415"/>
      <c r="AI16" s="415"/>
      <c r="AJ16" s="415"/>
      <c r="AK16" s="415"/>
      <c r="AL16" s="415"/>
      <c r="AM16" s="415"/>
      <c r="AN16" s="415"/>
      <c r="AO16" s="415"/>
      <c r="AP16" s="415"/>
      <c r="AQ16" s="415"/>
      <c r="AR16" s="415">
        <v>0.25</v>
      </c>
      <c r="AS16" s="415"/>
      <c r="AT16" s="415"/>
      <c r="AU16" s="427"/>
      <c r="AV16" s="427">
        <v>10.5</v>
      </c>
      <c r="AW16" s="428"/>
      <c r="AX16" s="423"/>
      <c r="AY16" s="475"/>
      <c r="AZ16" s="283"/>
      <c r="BA16" s="424">
        <v>100.1</v>
      </c>
      <c r="BB16" s="424"/>
      <c r="BC16" s="360" t="s">
        <v>63</v>
      </c>
      <c r="BD16" s="360"/>
      <c r="BE16" s="359">
        <v>0.1</v>
      </c>
      <c r="BF16" s="359"/>
      <c r="BG16" s="359">
        <v>10000</v>
      </c>
      <c r="BH16" s="359"/>
      <c r="BI16" s="359"/>
      <c r="BJ16" s="359"/>
      <c r="BK16" s="361"/>
      <c r="BL16" s="361"/>
      <c r="BM16" s="360" t="s">
        <v>64</v>
      </c>
      <c r="BN16" s="360"/>
      <c r="BO16" s="359"/>
      <c r="BP16" s="359"/>
      <c r="BQ16" s="359">
        <v>0.34699999999999998</v>
      </c>
      <c r="BR16" s="359"/>
      <c r="BS16" s="361"/>
      <c r="BT16" s="361"/>
      <c r="BU16" s="362" t="s">
        <v>62</v>
      </c>
      <c r="BV16" s="481"/>
      <c r="BW16" s="422"/>
      <c r="BX16" s="475"/>
      <c r="BY16" s="283"/>
    </row>
    <row r="17" spans="1:77" ht="20.100000000000001" customHeight="1" thickBot="1">
      <c r="A17" s="283"/>
      <c r="B17" s="512"/>
      <c r="C17" s="514"/>
      <c r="D17" s="398"/>
      <c r="E17" s="398">
        <v>1</v>
      </c>
      <c r="F17" s="398" t="s">
        <v>443</v>
      </c>
      <c r="G17" s="516"/>
      <c r="H17" s="510"/>
      <c r="I17" s="434"/>
      <c r="J17" s="510"/>
      <c r="K17" s="435"/>
      <c r="L17" s="435"/>
      <c r="M17" s="400">
        <v>3.2</v>
      </c>
      <c r="N17" s="407"/>
      <c r="O17" s="283"/>
      <c r="P17" s="408"/>
      <c r="Q17" s="409"/>
      <c r="R17" s="441">
        <f>IF($E17="","",IF($L16="","",VLOOKUP($L16,TemplValues,28,0)))</f>
        <v>2.7299999999999969</v>
      </c>
      <c r="S17" s="463"/>
      <c r="T17" s="442">
        <f>IF($E17="","",IF($L16="","",VLOOKUP($L16,TemplValues,4,0)))</f>
        <v>24</v>
      </c>
      <c r="U17" s="463"/>
      <c r="V17" s="442">
        <f>IF($E17="","",IF($L16="","",VLOOKUP($L16,TemplValues,5,0)))</f>
        <v>60</v>
      </c>
      <c r="W17" s="442"/>
      <c r="X17" s="442">
        <f>IF($E17="","",IF($L16="","",VLOOKUP($L16,TemplValues,6,0)))</f>
        <v>22</v>
      </c>
      <c r="Y17" s="442"/>
      <c r="Z17" s="443">
        <f>IF($E17="","",IF($L16="","",VLOOKUP($L16,TemplValues,7,0)))</f>
        <v>30</v>
      </c>
      <c r="AA17" s="443"/>
      <c r="AB17" s="442">
        <f>IF($E17="","",IF($L16="","",VLOOKUP($L16,TemplValues,8,0)))</f>
        <v>4</v>
      </c>
      <c r="AC17" s="442"/>
      <c r="AD17" s="444" t="str">
        <f>IF($E17="","",IF($L16="","",VLOOKUP($L16,TemplValues,18,0)))</f>
        <v/>
      </c>
      <c r="AE17" s="444"/>
      <c r="AF17" s="444" t="str">
        <f>IF($E17="","",IF($L16="","",VLOOKUP($L16,TemplValues,19,0)))</f>
        <v/>
      </c>
      <c r="AG17" s="444"/>
      <c r="AH17" s="444"/>
      <c r="AI17" s="444"/>
      <c r="AJ17" s="444" t="str">
        <f>IF($E17="","",IF($L16="","",VLOOKUP($L16,TemplValues,20,0)))</f>
        <v/>
      </c>
      <c r="AK17" s="444"/>
      <c r="AL17" s="442">
        <f>IF($E17="","",IF($L16="","",VLOOKUP($L16,TemplValues,9,0)))</f>
        <v>12</v>
      </c>
      <c r="AM17" s="442"/>
      <c r="AN17" s="442" t="str">
        <f>IF($E17="","",IF($L16="","",VLOOKUP($L16,TemplValues,21,0)))</f>
        <v/>
      </c>
      <c r="AO17" s="442"/>
      <c r="AP17" s="442" t="str">
        <f>IF($E17="","",IF($L16="","",VLOOKUP($L16,TemplValues,22,0)))</f>
        <v/>
      </c>
      <c r="AQ17" s="442"/>
      <c r="AR17" s="445" t="str">
        <f>IF($E17="","",IF($L16="","",VLOOKUP($L16,TemplValues,23,0)))</f>
        <v/>
      </c>
      <c r="AS17" s="445"/>
      <c r="AT17" s="445" t="str">
        <f>IF($E17="","",IF($L16="","",VLOOKUP($L16,TemplValues,24,0)))</f>
        <v/>
      </c>
      <c r="AU17" s="446"/>
      <c r="AV17" s="446" t="str">
        <f>IF($E17="","",IF($L16="","",VLOOKUP($L16,TemplValues,25,0)))</f>
        <v/>
      </c>
      <c r="AW17" s="478"/>
      <c r="AX17" s="425" t="str">
        <f>IF($E17="","",IF($L16="","",VLOOKUP($L16,TemplValues,26,0)))</f>
        <v/>
      </c>
      <c r="AY17" s="476"/>
      <c r="AZ17" s="283"/>
      <c r="BA17" s="426">
        <f>IF($E17="","",IF($L16="","",VLOOKUP($L16,TemplValues,10,0)))</f>
        <v>1.31</v>
      </c>
      <c r="BB17" s="426"/>
      <c r="BC17" s="368" t="str">
        <f>IF($E17="","",IF($L16="","",VLOOKUP($L16,TemplValues,11,0)))</f>
        <v>W/m2</v>
      </c>
      <c r="BD17" s="368"/>
      <c r="BE17" s="369" t="str">
        <f>IF($E17="","",IF($L16="","",VLOOKUP($L16,TemplValues,30,0)))</f>
        <v/>
      </c>
      <c r="BF17" s="369"/>
      <c r="BG17" s="366">
        <f>IF($E17="","",IF($L16="","",VLOOKUP($L16,TemplValues,12,0)))</f>
        <v>1.41</v>
      </c>
      <c r="BH17" s="366"/>
      <c r="BI17" s="366" t="str">
        <f>IF($E17="","",IF($L16="","",VLOOKUP($L16,TemplValues,13,0)))</f>
        <v>W/m2</v>
      </c>
      <c r="BJ17" s="366"/>
      <c r="BK17" s="367">
        <f>IF($E17="","",IF($L16="","",VLOOKUP($L16,TemplValues,16,0)))</f>
        <v>0.4</v>
      </c>
      <c r="BL17" s="367"/>
      <c r="BM17" s="368" t="str">
        <f>IF($E17="","",IF($L16="","",VLOOKUP($L16,TemplValues,17,0)))</f>
        <v>m2/occ</v>
      </c>
      <c r="BN17" s="368"/>
      <c r="BO17" s="366">
        <f>IF($E17="","",IF($L16="","",VLOOKUP($L16,TemplValues,28,0)))</f>
        <v>2.7299999999999969</v>
      </c>
      <c r="BP17" s="366"/>
      <c r="BQ17" s="366" t="str">
        <f>IF($E17="","",IF($L16="","",VLOOKUP($L16,TemplValues,27,0)))</f>
        <v/>
      </c>
      <c r="BR17" s="366"/>
      <c r="BS17" s="367">
        <f>IF($E17="","",IF($L16="","",VLOOKUP($L16,TemplValues,14,0)))</f>
        <v>1.51</v>
      </c>
      <c r="BT17" s="367"/>
      <c r="BU17" s="370" t="str">
        <f>IF($E17="","",IF($L16="","",VLOOKUP($L16,TemplValues,15,0)))</f>
        <v>W/m2</v>
      </c>
      <c r="BV17" s="483"/>
      <c r="BW17" s="430" t="str">
        <f>IF($E17="","",IF($L16="","",VLOOKUP($L16,TemplValues,30,0)))</f>
        <v/>
      </c>
      <c r="BX17" s="486"/>
      <c r="BY17" s="283"/>
    </row>
    <row r="18" spans="1:77" ht="20.100000000000001" customHeight="1">
      <c r="A18" s="283"/>
      <c r="B18" s="511">
        <v>1</v>
      </c>
      <c r="C18" s="513"/>
      <c r="D18" s="436"/>
      <c r="E18" s="436" t="s">
        <v>441</v>
      </c>
      <c r="F18" s="436" t="s">
        <v>444</v>
      </c>
      <c r="G18" s="515" t="s">
        <v>380</v>
      </c>
      <c r="H18" s="509" t="s">
        <v>457</v>
      </c>
      <c r="I18" s="437" t="s">
        <v>450</v>
      </c>
      <c r="J18" s="509" t="s">
        <v>134</v>
      </c>
      <c r="K18" s="438"/>
      <c r="L18" s="439" t="str">
        <f t="shared" ref="L18" si="3">H18&amp;" : "&amp;J18</f>
        <v>EMERGENCY : Exam/treatment</v>
      </c>
      <c r="M18" s="440">
        <v>400</v>
      </c>
      <c r="N18" s="390"/>
      <c r="O18" s="283"/>
      <c r="P18" s="404"/>
      <c r="Q18" s="405"/>
      <c r="R18" s="406">
        <v>2.835</v>
      </c>
      <c r="S18" s="462"/>
      <c r="T18" s="414">
        <v>24.5</v>
      </c>
      <c r="U18" s="468"/>
      <c r="V18" s="413"/>
      <c r="W18" s="413"/>
      <c r="X18" s="414">
        <v>22</v>
      </c>
      <c r="Y18" s="414"/>
      <c r="Z18" s="414"/>
      <c r="AA18" s="414"/>
      <c r="AB18" s="415"/>
      <c r="AC18" s="415"/>
      <c r="AD18" s="415"/>
      <c r="AE18" s="415"/>
      <c r="AF18" s="415"/>
      <c r="AG18" s="415"/>
      <c r="AH18" s="415"/>
      <c r="AI18" s="415"/>
      <c r="AJ18" s="415"/>
      <c r="AK18" s="415"/>
      <c r="AL18" s="415"/>
      <c r="AM18" s="415"/>
      <c r="AN18" s="415"/>
      <c r="AO18" s="415"/>
      <c r="AP18" s="415"/>
      <c r="AQ18" s="415"/>
      <c r="AR18" s="415">
        <v>0.25</v>
      </c>
      <c r="AS18" s="415"/>
      <c r="AT18" s="415"/>
      <c r="AU18" s="427"/>
      <c r="AV18" s="427">
        <v>10.5</v>
      </c>
      <c r="AW18" s="428"/>
      <c r="AX18" s="423"/>
      <c r="AY18" s="475"/>
      <c r="AZ18" s="283"/>
      <c r="BA18" s="424">
        <v>100.1</v>
      </c>
      <c r="BB18" s="424"/>
      <c r="BC18" s="360" t="s">
        <v>63</v>
      </c>
      <c r="BD18" s="360"/>
      <c r="BE18" s="359">
        <v>0.1</v>
      </c>
      <c r="BF18" s="359"/>
      <c r="BG18" s="359">
        <v>10000</v>
      </c>
      <c r="BH18" s="359"/>
      <c r="BI18" s="359"/>
      <c r="BJ18" s="359"/>
      <c r="BK18" s="361"/>
      <c r="BL18" s="361"/>
      <c r="BM18" s="360" t="s">
        <v>64</v>
      </c>
      <c r="BN18" s="360"/>
      <c r="BO18" s="359"/>
      <c r="BP18" s="359"/>
      <c r="BQ18" s="359">
        <v>0.34699999999999998</v>
      </c>
      <c r="BR18" s="359"/>
      <c r="BS18" s="361"/>
      <c r="BT18" s="361"/>
      <c r="BU18" s="362" t="s">
        <v>62</v>
      </c>
      <c r="BV18" s="481"/>
      <c r="BW18" s="422"/>
      <c r="BX18" s="475"/>
      <c r="BY18" s="283"/>
    </row>
    <row r="19" spans="1:77" ht="20.100000000000001" customHeight="1" thickBot="1">
      <c r="A19" s="283"/>
      <c r="B19" s="512"/>
      <c r="C19" s="514"/>
      <c r="D19" s="398"/>
      <c r="E19" s="398">
        <v>1</v>
      </c>
      <c r="F19" s="398" t="s">
        <v>443</v>
      </c>
      <c r="G19" s="516"/>
      <c r="H19" s="510"/>
      <c r="I19" s="434"/>
      <c r="J19" s="510"/>
      <c r="K19" s="435"/>
      <c r="L19" s="435"/>
      <c r="M19" s="400">
        <v>3.2</v>
      </c>
      <c r="N19" s="407"/>
      <c r="O19" s="283"/>
      <c r="P19" s="408"/>
      <c r="Q19" s="409"/>
      <c r="R19" s="441">
        <f>IF($E19="","",IF($L18="","",VLOOKUP($L18,TemplValues,28,0)))</f>
        <v>2.7309999999999968</v>
      </c>
      <c r="S19" s="463"/>
      <c r="T19" s="442">
        <f>IF($E19="","",IF($L18="","",VLOOKUP($L18,TemplValues,4,0)))</f>
        <v>24</v>
      </c>
      <c r="U19" s="463"/>
      <c r="V19" s="442">
        <f>IF($E19="","",IF($L18="","",VLOOKUP($L18,TemplValues,5,0)))</f>
        <v>60</v>
      </c>
      <c r="W19" s="442"/>
      <c r="X19" s="442">
        <f>IF($E19="","",IF($L18="","",VLOOKUP($L18,TemplValues,6,0)))</f>
        <v>22</v>
      </c>
      <c r="Y19" s="442"/>
      <c r="Z19" s="443">
        <f>IF($E19="","",IF($L18="","",VLOOKUP($L18,TemplValues,7,0)))</f>
        <v>30</v>
      </c>
      <c r="AA19" s="443"/>
      <c r="AB19" s="442">
        <f>IF($E19="","",IF($L18="","",VLOOKUP($L18,TemplValues,8,0)))</f>
        <v>4</v>
      </c>
      <c r="AC19" s="442"/>
      <c r="AD19" s="444" t="str">
        <f>IF($E19="","",IF($L18="","",VLOOKUP($L18,TemplValues,18,0)))</f>
        <v/>
      </c>
      <c r="AE19" s="444"/>
      <c r="AF19" s="444" t="str">
        <f>IF($E19="","",IF($L18="","",VLOOKUP($L18,TemplValues,19,0)))</f>
        <v/>
      </c>
      <c r="AG19" s="444"/>
      <c r="AH19" s="444"/>
      <c r="AI19" s="444"/>
      <c r="AJ19" s="444" t="str">
        <f>IF($E19="","",IF($L18="","",VLOOKUP($L18,TemplValues,20,0)))</f>
        <v/>
      </c>
      <c r="AK19" s="444"/>
      <c r="AL19" s="442">
        <f>IF($E19="","",IF($L18="","",VLOOKUP($L18,TemplValues,9,0)))</f>
        <v>12</v>
      </c>
      <c r="AM19" s="442"/>
      <c r="AN19" s="442" t="str">
        <f>IF($E19="","",IF($L18="","",VLOOKUP($L18,TemplValues,21,0)))</f>
        <v/>
      </c>
      <c r="AO19" s="442"/>
      <c r="AP19" s="442" t="str">
        <f>IF($E19="","",IF($L18="","",VLOOKUP($L18,TemplValues,22,0)))</f>
        <v/>
      </c>
      <c r="AQ19" s="442"/>
      <c r="AR19" s="445" t="str">
        <f>IF($E19="","",IF($L18="","",VLOOKUP($L18,TemplValues,23,0)))</f>
        <v/>
      </c>
      <c r="AS19" s="445"/>
      <c r="AT19" s="445" t="str">
        <f>IF($E19="","",IF($L18="","",VLOOKUP($L18,TemplValues,24,0)))</f>
        <v/>
      </c>
      <c r="AU19" s="446"/>
      <c r="AV19" s="446" t="str">
        <f>IF($E19="","",IF($L18="","",VLOOKUP($L18,TemplValues,25,0)))</f>
        <v/>
      </c>
      <c r="AW19" s="478"/>
      <c r="AX19" s="425" t="str">
        <f>IF($E19="","",IF($L18="","",VLOOKUP($L18,TemplValues,26,0)))</f>
        <v/>
      </c>
      <c r="AY19" s="476"/>
      <c r="AZ19" s="283"/>
      <c r="BA19" s="426">
        <f>IF($E19="","",IF($L18="","",VLOOKUP($L18,TemplValues,10,0)))</f>
        <v>1.32</v>
      </c>
      <c r="BB19" s="426"/>
      <c r="BC19" s="368" t="str">
        <f>IF($E19="","",IF($L18="","",VLOOKUP($L18,TemplValues,11,0)))</f>
        <v>W/m2</v>
      </c>
      <c r="BD19" s="368"/>
      <c r="BE19" s="369" t="str">
        <f>IF($E19="","",IF($L18="","",VLOOKUP($L18,TemplValues,30,0)))</f>
        <v/>
      </c>
      <c r="BF19" s="369"/>
      <c r="BG19" s="366">
        <f>IF($E19="","",IF($L18="","",VLOOKUP($L18,TemplValues,12,0)))</f>
        <v>1.42</v>
      </c>
      <c r="BH19" s="366"/>
      <c r="BI19" s="366" t="str">
        <f>IF($E19="","",IF($L18="","",VLOOKUP($L18,TemplValues,13,0)))</f>
        <v>W/m2</v>
      </c>
      <c r="BJ19" s="366"/>
      <c r="BK19" s="367">
        <f>IF($E19="","",IF($L18="","",VLOOKUP($L18,TemplValues,16,0)))</f>
        <v>0.41</v>
      </c>
      <c r="BL19" s="367"/>
      <c r="BM19" s="368" t="str">
        <f>IF($E19="","",IF($L18="","",VLOOKUP($L18,TemplValues,17,0)))</f>
        <v>m2/occ</v>
      </c>
      <c r="BN19" s="368"/>
      <c r="BO19" s="366">
        <f>IF($E19="","",IF($L18="","",VLOOKUP($L18,TemplValues,28,0)))</f>
        <v>2.7309999999999968</v>
      </c>
      <c r="BP19" s="366"/>
      <c r="BQ19" s="366" t="str">
        <f>IF($E19="","",IF($L18="","",VLOOKUP($L18,TemplValues,27,0)))</f>
        <v/>
      </c>
      <c r="BR19" s="366"/>
      <c r="BS19" s="367">
        <f>IF($E19="","",IF($L18="","",VLOOKUP($L18,TemplValues,14,0)))</f>
        <v>1.52</v>
      </c>
      <c r="BT19" s="367"/>
      <c r="BU19" s="370" t="str">
        <f>IF($E19="","",IF($L18="","",VLOOKUP($L18,TemplValues,15,0)))</f>
        <v>W/m2</v>
      </c>
      <c r="BV19" s="483"/>
      <c r="BW19" s="430" t="str">
        <f>IF($E19="","",IF($L18="","",VLOOKUP($L18,TemplValues,30,0)))</f>
        <v/>
      </c>
      <c r="BX19" s="486"/>
      <c r="BY19" s="283"/>
    </row>
    <row r="20" spans="1:77" ht="20.100000000000001" customHeight="1">
      <c r="A20" s="283"/>
      <c r="B20" s="511">
        <v>1</v>
      </c>
      <c r="C20" s="513"/>
      <c r="D20" s="436"/>
      <c r="E20" s="436" t="s">
        <v>441</v>
      </c>
      <c r="F20" s="436" t="s">
        <v>444</v>
      </c>
      <c r="G20" s="515" t="s">
        <v>380</v>
      </c>
      <c r="H20" s="509" t="s">
        <v>457</v>
      </c>
      <c r="I20" s="437" t="s">
        <v>450</v>
      </c>
      <c r="J20" s="509" t="s">
        <v>136</v>
      </c>
      <c r="K20" s="438"/>
      <c r="L20" s="439" t="str">
        <f t="shared" ref="L20" si="4">H20&amp;" : "&amp;J20</f>
        <v>EMERGENCY : Decontamination</v>
      </c>
      <c r="M20" s="440">
        <v>400</v>
      </c>
      <c r="N20" s="390"/>
      <c r="O20" s="283"/>
      <c r="P20" s="404"/>
      <c r="Q20" s="405"/>
      <c r="R20" s="406">
        <v>2.835</v>
      </c>
      <c r="S20" s="462"/>
      <c r="T20" s="414">
        <v>24.5</v>
      </c>
      <c r="U20" s="468"/>
      <c r="V20" s="413"/>
      <c r="W20" s="413"/>
      <c r="X20" s="414">
        <v>22</v>
      </c>
      <c r="Y20" s="414"/>
      <c r="Z20" s="414"/>
      <c r="AA20" s="414"/>
      <c r="AB20" s="415"/>
      <c r="AC20" s="415"/>
      <c r="AD20" s="415"/>
      <c r="AE20" s="415"/>
      <c r="AF20" s="415"/>
      <c r="AG20" s="415"/>
      <c r="AH20" s="415"/>
      <c r="AI20" s="415"/>
      <c r="AJ20" s="415"/>
      <c r="AK20" s="415"/>
      <c r="AL20" s="415"/>
      <c r="AM20" s="415"/>
      <c r="AN20" s="415"/>
      <c r="AO20" s="415"/>
      <c r="AP20" s="415"/>
      <c r="AQ20" s="415"/>
      <c r="AR20" s="415">
        <v>0.25</v>
      </c>
      <c r="AS20" s="415"/>
      <c r="AT20" s="415"/>
      <c r="AU20" s="427"/>
      <c r="AV20" s="427">
        <v>10.5</v>
      </c>
      <c r="AW20" s="428"/>
      <c r="AX20" s="423"/>
      <c r="AY20" s="475"/>
      <c r="AZ20" s="283"/>
      <c r="BA20" s="424">
        <v>100.1</v>
      </c>
      <c r="BB20" s="424"/>
      <c r="BC20" s="360" t="s">
        <v>63</v>
      </c>
      <c r="BD20" s="360"/>
      <c r="BE20" s="359">
        <v>0.1</v>
      </c>
      <c r="BF20" s="359"/>
      <c r="BG20" s="359">
        <v>10000</v>
      </c>
      <c r="BH20" s="359"/>
      <c r="BI20" s="359"/>
      <c r="BJ20" s="359"/>
      <c r="BK20" s="361"/>
      <c r="BL20" s="361"/>
      <c r="BM20" s="360" t="s">
        <v>64</v>
      </c>
      <c r="BN20" s="360"/>
      <c r="BO20" s="359"/>
      <c r="BP20" s="359"/>
      <c r="BQ20" s="359">
        <v>0.34699999999999998</v>
      </c>
      <c r="BR20" s="359"/>
      <c r="BS20" s="361"/>
      <c r="BT20" s="361"/>
      <c r="BU20" s="362" t="s">
        <v>62</v>
      </c>
      <c r="BV20" s="481"/>
      <c r="BW20" s="422"/>
      <c r="BX20" s="475"/>
      <c r="BY20" s="283"/>
    </row>
    <row r="21" spans="1:77" ht="20.100000000000001" customHeight="1" thickBot="1">
      <c r="A21" s="283"/>
      <c r="B21" s="512"/>
      <c r="C21" s="514"/>
      <c r="D21" s="398"/>
      <c r="E21" s="398">
        <v>1</v>
      </c>
      <c r="F21" s="398" t="s">
        <v>443</v>
      </c>
      <c r="G21" s="516"/>
      <c r="H21" s="510"/>
      <c r="I21" s="434"/>
      <c r="J21" s="510"/>
      <c r="K21" s="435"/>
      <c r="L21" s="435"/>
      <c r="M21" s="400">
        <v>3.2</v>
      </c>
      <c r="N21" s="407"/>
      <c r="O21" s="283"/>
      <c r="P21" s="408"/>
      <c r="Q21" s="409"/>
      <c r="R21" s="441">
        <f>IF($E21="","",IF($L20="","",VLOOKUP($L20,TemplValues,28,0)))</f>
        <v>2.7349999999999963</v>
      </c>
      <c r="S21" s="463"/>
      <c r="T21" s="442">
        <f>IF($E21="","",IF($L20="","",VLOOKUP($L20,TemplValues,4,0)))</f>
        <v>24</v>
      </c>
      <c r="U21" s="463"/>
      <c r="V21" s="442">
        <f>IF($E21="","",IF($L20="","",VLOOKUP($L20,TemplValues,5,0)))</f>
        <v>60</v>
      </c>
      <c r="W21" s="442"/>
      <c r="X21" s="442">
        <f>IF($E21="","",IF($L20="","",VLOOKUP($L20,TemplValues,6,0)))</f>
        <v>22</v>
      </c>
      <c r="Y21" s="442"/>
      <c r="Z21" s="443">
        <f>IF($E21="","",IF($L20="","",VLOOKUP($L20,TemplValues,7,0)))</f>
        <v>30</v>
      </c>
      <c r="AA21" s="443"/>
      <c r="AB21" s="442">
        <f>IF($E21="","",IF($L20="","",VLOOKUP($L20,TemplValues,8,0)))</f>
        <v>0</v>
      </c>
      <c r="AC21" s="442"/>
      <c r="AD21" s="444" t="str">
        <f>IF($E21="","",IF($L20="","",VLOOKUP($L20,TemplValues,18,0)))</f>
        <v/>
      </c>
      <c r="AE21" s="444"/>
      <c r="AF21" s="444" t="str">
        <f>IF($E21="","",IF($L20="","",VLOOKUP($L20,TemplValues,19,0)))</f>
        <v/>
      </c>
      <c r="AG21" s="444"/>
      <c r="AH21" s="444"/>
      <c r="AI21" s="444"/>
      <c r="AJ21" s="444" t="str">
        <f>IF($E21="","",IF($L20="","",VLOOKUP($L20,TemplValues,20,0)))</f>
        <v/>
      </c>
      <c r="AK21" s="444"/>
      <c r="AL21" s="442">
        <f>IF($E21="","",IF($L20="","",VLOOKUP($L20,TemplValues,9,0)))</f>
        <v>15</v>
      </c>
      <c r="AM21" s="442"/>
      <c r="AN21" s="442" t="str">
        <f>IF($E21="","",IF($L20="","",VLOOKUP($L20,TemplValues,21,0)))</f>
        <v/>
      </c>
      <c r="AO21" s="442"/>
      <c r="AP21" s="442" t="str">
        <f>IF($E21="","",IF($L20="","",VLOOKUP($L20,TemplValues,22,0)))</f>
        <v/>
      </c>
      <c r="AQ21" s="442"/>
      <c r="AR21" s="445" t="str">
        <f>IF($E21="","",IF($L20="","",VLOOKUP($L20,TemplValues,23,0)))</f>
        <v/>
      </c>
      <c r="AS21" s="445"/>
      <c r="AT21" s="445" t="str">
        <f>IF($E21="","",IF($L20="","",VLOOKUP($L20,TemplValues,24,0)))</f>
        <v/>
      </c>
      <c r="AU21" s="446"/>
      <c r="AV21" s="446" t="str">
        <f>IF($E21="","",IF($L20="","",VLOOKUP($L20,TemplValues,25,0)))</f>
        <v/>
      </c>
      <c r="AW21" s="478"/>
      <c r="AX21" s="425" t="str">
        <f>IF($E21="","",IF($L20="","",VLOOKUP($L20,TemplValues,26,0)))</f>
        <v/>
      </c>
      <c r="AY21" s="476"/>
      <c r="AZ21" s="283"/>
      <c r="BA21" s="426">
        <f>IF($E21="","",IF($L20="","",VLOOKUP($L20,TemplValues,10,0)))</f>
        <v>1.36</v>
      </c>
      <c r="BB21" s="426"/>
      <c r="BC21" s="368" t="str">
        <f>IF($E21="","",IF($L20="","",VLOOKUP($L20,TemplValues,11,0)))</f>
        <v>W/m2</v>
      </c>
      <c r="BD21" s="368"/>
      <c r="BE21" s="369" t="str">
        <f>IF($E21="","",IF($L20="","",VLOOKUP($L20,TemplValues,30,0)))</f>
        <v/>
      </c>
      <c r="BF21" s="369"/>
      <c r="BG21" s="366">
        <f>IF($E21="","",IF($L20="","",VLOOKUP($L20,TemplValues,12,0)))</f>
        <v>1.46</v>
      </c>
      <c r="BH21" s="366"/>
      <c r="BI21" s="366" t="str">
        <f>IF($E21="","",IF($L20="","",VLOOKUP($L20,TemplValues,13,0)))</f>
        <v>W/m2</v>
      </c>
      <c r="BJ21" s="366"/>
      <c r="BK21" s="367">
        <f>IF($E21="","",IF($L20="","",VLOOKUP($L20,TemplValues,16,0)))</f>
        <v>0.45</v>
      </c>
      <c r="BL21" s="367"/>
      <c r="BM21" s="368" t="str">
        <f>IF($E21="","",IF($L20="","",VLOOKUP($L20,TemplValues,17,0)))</f>
        <v>m2/occ</v>
      </c>
      <c r="BN21" s="368"/>
      <c r="BO21" s="366">
        <f>IF($E21="","",IF($L20="","",VLOOKUP($L20,TemplValues,28,0)))</f>
        <v>2.7349999999999963</v>
      </c>
      <c r="BP21" s="366"/>
      <c r="BQ21" s="366" t="str">
        <f>IF($E21="","",IF($L20="","",VLOOKUP($L20,TemplValues,27,0)))</f>
        <v/>
      </c>
      <c r="BR21" s="366"/>
      <c r="BS21" s="367">
        <f>IF($E21="","",IF($L20="","",VLOOKUP($L20,TemplValues,14,0)))</f>
        <v>1.56</v>
      </c>
      <c r="BT21" s="367"/>
      <c r="BU21" s="370" t="str">
        <f>IF($E21="","",IF($L20="","",VLOOKUP($L20,TemplValues,15,0)))</f>
        <v>W/m2</v>
      </c>
      <c r="BV21" s="483"/>
      <c r="BW21" s="430" t="str">
        <f>IF($E21="","",IF($L20="","",VLOOKUP($L20,TemplValues,30,0)))</f>
        <v/>
      </c>
      <c r="BX21" s="486"/>
      <c r="BY21" s="283"/>
    </row>
    <row r="22" spans="1:77" ht="20.100000000000001" customHeight="1">
      <c r="A22" s="283"/>
      <c r="B22" s="511">
        <v>1</v>
      </c>
      <c r="C22" s="513"/>
      <c r="D22" s="436"/>
      <c r="E22" s="436" t="s">
        <v>441</v>
      </c>
      <c r="F22" s="436" t="s">
        <v>444</v>
      </c>
      <c r="G22" s="515" t="s">
        <v>380</v>
      </c>
      <c r="H22" s="509" t="s">
        <v>457</v>
      </c>
      <c r="I22" s="437" t="s">
        <v>450</v>
      </c>
      <c r="J22" s="509" t="s">
        <v>137</v>
      </c>
      <c r="K22" s="438"/>
      <c r="L22" s="439" t="str">
        <f t="shared" ref="L22" si="5">H22&amp;" : "&amp;J22</f>
        <v>EMERGENCY : Examination/Treatment</v>
      </c>
      <c r="M22" s="440">
        <v>400</v>
      </c>
      <c r="N22" s="390"/>
      <c r="O22" s="283"/>
      <c r="P22" s="404"/>
      <c r="Q22" s="405"/>
      <c r="R22" s="406">
        <v>2.835</v>
      </c>
      <c r="S22" s="462"/>
      <c r="T22" s="414">
        <v>24.5</v>
      </c>
      <c r="U22" s="468"/>
      <c r="V22" s="413"/>
      <c r="W22" s="413"/>
      <c r="X22" s="414">
        <v>22</v>
      </c>
      <c r="Y22" s="414"/>
      <c r="Z22" s="414"/>
      <c r="AA22" s="414"/>
      <c r="AB22" s="415"/>
      <c r="AC22" s="415"/>
      <c r="AD22" s="415"/>
      <c r="AE22" s="415"/>
      <c r="AF22" s="415"/>
      <c r="AG22" s="415"/>
      <c r="AH22" s="415"/>
      <c r="AI22" s="415"/>
      <c r="AJ22" s="415"/>
      <c r="AK22" s="415"/>
      <c r="AL22" s="415"/>
      <c r="AM22" s="415"/>
      <c r="AN22" s="415"/>
      <c r="AO22" s="415"/>
      <c r="AP22" s="415"/>
      <c r="AQ22" s="415"/>
      <c r="AR22" s="415">
        <v>0.25</v>
      </c>
      <c r="AS22" s="415"/>
      <c r="AT22" s="415"/>
      <c r="AU22" s="427"/>
      <c r="AV22" s="427">
        <v>10.5</v>
      </c>
      <c r="AW22" s="428"/>
      <c r="AX22" s="423"/>
      <c r="AY22" s="475"/>
      <c r="AZ22" s="283"/>
      <c r="BA22" s="424">
        <v>100.1</v>
      </c>
      <c r="BB22" s="424"/>
      <c r="BC22" s="360" t="s">
        <v>63</v>
      </c>
      <c r="BD22" s="360"/>
      <c r="BE22" s="359">
        <v>0.1</v>
      </c>
      <c r="BF22" s="359"/>
      <c r="BG22" s="359">
        <v>10000</v>
      </c>
      <c r="BH22" s="359"/>
      <c r="BI22" s="359"/>
      <c r="BJ22" s="359"/>
      <c r="BK22" s="361"/>
      <c r="BL22" s="361"/>
      <c r="BM22" s="360" t="s">
        <v>64</v>
      </c>
      <c r="BN22" s="360"/>
      <c r="BO22" s="359"/>
      <c r="BP22" s="359"/>
      <c r="BQ22" s="359">
        <v>0.34699999999999998</v>
      </c>
      <c r="BR22" s="359"/>
      <c r="BS22" s="361"/>
      <c r="BT22" s="361"/>
      <c r="BU22" s="362" t="s">
        <v>62</v>
      </c>
      <c r="BV22" s="481"/>
      <c r="BW22" s="422"/>
      <c r="BX22" s="475"/>
      <c r="BY22" s="283"/>
    </row>
    <row r="23" spans="1:77" ht="20.100000000000001" customHeight="1" thickBot="1">
      <c r="A23" s="283"/>
      <c r="B23" s="512"/>
      <c r="C23" s="514"/>
      <c r="D23" s="398"/>
      <c r="E23" s="398">
        <v>1</v>
      </c>
      <c r="F23" s="398" t="s">
        <v>443</v>
      </c>
      <c r="G23" s="516"/>
      <c r="H23" s="510"/>
      <c r="I23" s="434"/>
      <c r="J23" s="510"/>
      <c r="K23" s="435"/>
      <c r="L23" s="435"/>
      <c r="M23" s="400">
        <v>3.2</v>
      </c>
      <c r="N23" s="407"/>
      <c r="O23" s="283"/>
      <c r="P23" s="408"/>
      <c r="Q23" s="409"/>
      <c r="R23" s="441">
        <f>IF($E23="","",IF($L22="","",VLOOKUP($L22,TemplValues,28,0)))</f>
        <v>2.7359999999999962</v>
      </c>
      <c r="S23" s="463"/>
      <c r="T23" s="442">
        <f>IF($E23="","",IF($L22="","",VLOOKUP($L22,TemplValues,4,0)))</f>
        <v>24</v>
      </c>
      <c r="U23" s="463"/>
      <c r="V23" s="442">
        <f>IF($E23="","",IF($L22="","",VLOOKUP($L22,TemplValues,5,0)))</f>
        <v>60</v>
      </c>
      <c r="W23" s="442"/>
      <c r="X23" s="442">
        <f>IF($E23="","",IF($L22="","",VLOOKUP($L22,TemplValues,6,0)))</f>
        <v>22</v>
      </c>
      <c r="Y23" s="442"/>
      <c r="Z23" s="443">
        <f>IF($E23="","",IF($L22="","",VLOOKUP($L22,TemplValues,7,0)))</f>
        <v>30</v>
      </c>
      <c r="AA23" s="443"/>
      <c r="AB23" s="442">
        <f>IF($E23="","",IF($L22="","",VLOOKUP($L22,TemplValues,8,0)))</f>
        <v>2</v>
      </c>
      <c r="AC23" s="442"/>
      <c r="AD23" s="444" t="str">
        <f>IF($E23="","",IF($L22="","",VLOOKUP($L22,TemplValues,18,0)))</f>
        <v/>
      </c>
      <c r="AE23" s="444"/>
      <c r="AF23" s="444" t="str">
        <f>IF($E23="","",IF($L22="","",VLOOKUP($L22,TemplValues,19,0)))</f>
        <v/>
      </c>
      <c r="AG23" s="444"/>
      <c r="AH23" s="444"/>
      <c r="AI23" s="444"/>
      <c r="AJ23" s="444" t="str">
        <f>IF($E23="","",IF($L22="","",VLOOKUP($L22,TemplValues,20,0)))</f>
        <v/>
      </c>
      <c r="AK23" s="444"/>
      <c r="AL23" s="442">
        <f>IF($E23="","",IF($L22="","",VLOOKUP($L22,TemplValues,9,0)))</f>
        <v>6</v>
      </c>
      <c r="AM23" s="442"/>
      <c r="AN23" s="442" t="str">
        <f>IF($E23="","",IF($L22="","",VLOOKUP($L22,TemplValues,21,0)))</f>
        <v/>
      </c>
      <c r="AO23" s="442"/>
      <c r="AP23" s="442" t="str">
        <f>IF($E23="","",IF($L22="","",VLOOKUP($L22,TemplValues,22,0)))</f>
        <v/>
      </c>
      <c r="AQ23" s="442"/>
      <c r="AR23" s="445" t="str">
        <f>IF($E23="","",IF($L22="","",VLOOKUP($L22,TemplValues,23,0)))</f>
        <v/>
      </c>
      <c r="AS23" s="445"/>
      <c r="AT23" s="445" t="str">
        <f>IF($E23="","",IF($L22="","",VLOOKUP($L22,TemplValues,24,0)))</f>
        <v/>
      </c>
      <c r="AU23" s="446"/>
      <c r="AV23" s="446" t="str">
        <f>IF($E23="","",IF($L22="","",VLOOKUP($L22,TemplValues,25,0)))</f>
        <v/>
      </c>
      <c r="AW23" s="478"/>
      <c r="AX23" s="425" t="str">
        <f>IF($E23="","",IF($L22="","",VLOOKUP($L22,TemplValues,26,0)))</f>
        <v/>
      </c>
      <c r="AY23" s="476"/>
      <c r="AZ23" s="283"/>
      <c r="BA23" s="426">
        <f>IF($E23="","",IF($L22="","",VLOOKUP($L22,TemplValues,10,0)))</f>
        <v>1.37</v>
      </c>
      <c r="BB23" s="426"/>
      <c r="BC23" s="368" t="str">
        <f>IF($E23="","",IF($L22="","",VLOOKUP($L22,TemplValues,11,0)))</f>
        <v>W/m2</v>
      </c>
      <c r="BD23" s="368"/>
      <c r="BE23" s="369" t="str">
        <f>IF($E23="","",IF($L22="","",VLOOKUP($L22,TemplValues,30,0)))</f>
        <v/>
      </c>
      <c r="BF23" s="369"/>
      <c r="BG23" s="366">
        <f>IF($E23="","",IF($L22="","",VLOOKUP($L22,TemplValues,12,0)))</f>
        <v>1.47</v>
      </c>
      <c r="BH23" s="366"/>
      <c r="BI23" s="366" t="str">
        <f>IF($E23="","",IF($L22="","",VLOOKUP($L22,TemplValues,13,0)))</f>
        <v>W/m2</v>
      </c>
      <c r="BJ23" s="366"/>
      <c r="BK23" s="367">
        <f>IF($E23="","",IF($L22="","",VLOOKUP($L22,TemplValues,16,0)))</f>
        <v>0.46</v>
      </c>
      <c r="BL23" s="367"/>
      <c r="BM23" s="368" t="str">
        <f>IF($E23="","",IF($L22="","",VLOOKUP($L22,TemplValues,17,0)))</f>
        <v>m2/occ</v>
      </c>
      <c r="BN23" s="368"/>
      <c r="BO23" s="366">
        <f>IF($E23="","",IF($L22="","",VLOOKUP($L22,TemplValues,28,0)))</f>
        <v>2.7359999999999962</v>
      </c>
      <c r="BP23" s="366"/>
      <c r="BQ23" s="366" t="str">
        <f>IF($E23="","",IF($L22="","",VLOOKUP($L22,TemplValues,27,0)))</f>
        <v/>
      </c>
      <c r="BR23" s="366"/>
      <c r="BS23" s="367">
        <f>IF($E23="","",IF($L22="","",VLOOKUP($L22,TemplValues,14,0)))</f>
        <v>1.57</v>
      </c>
      <c r="BT23" s="367"/>
      <c r="BU23" s="370" t="str">
        <f>IF($E23="","",IF($L22="","",VLOOKUP($L22,TemplValues,15,0)))</f>
        <v>W/m2</v>
      </c>
      <c r="BV23" s="483"/>
      <c r="BW23" s="430" t="str">
        <f>IF($E23="","",IF($L22="","",VLOOKUP($L22,TemplValues,30,0)))</f>
        <v/>
      </c>
      <c r="BX23" s="486"/>
      <c r="BY23" s="283"/>
    </row>
    <row r="24" spans="1:77" ht="20.100000000000001" customHeight="1">
      <c r="A24" s="283"/>
      <c r="B24" s="511">
        <v>1</v>
      </c>
      <c r="C24" s="513"/>
      <c r="D24" s="436"/>
      <c r="E24" s="436" t="s">
        <v>441</v>
      </c>
      <c r="F24" s="436" t="s">
        <v>444</v>
      </c>
      <c r="G24" s="515" t="s">
        <v>380</v>
      </c>
      <c r="H24" s="509" t="s">
        <v>457</v>
      </c>
      <c r="I24" s="437" t="s">
        <v>450</v>
      </c>
      <c r="J24" s="509" t="s">
        <v>133</v>
      </c>
      <c r="K24" s="438"/>
      <c r="L24" s="439" t="str">
        <f t="shared" ref="L24" si="6">H24&amp;" : "&amp;J24</f>
        <v>EMERGENCY : General</v>
      </c>
      <c r="M24" s="440">
        <v>400</v>
      </c>
      <c r="N24" s="390"/>
      <c r="O24" s="283"/>
      <c r="P24" s="404"/>
      <c r="Q24" s="405"/>
      <c r="R24" s="406">
        <v>2.835</v>
      </c>
      <c r="S24" s="462"/>
      <c r="T24" s="414">
        <v>24.5</v>
      </c>
      <c r="U24" s="468"/>
      <c r="V24" s="413"/>
      <c r="W24" s="413"/>
      <c r="X24" s="414">
        <v>22</v>
      </c>
      <c r="Y24" s="414"/>
      <c r="Z24" s="414"/>
      <c r="AA24" s="414"/>
      <c r="AB24" s="415"/>
      <c r="AC24" s="415"/>
      <c r="AD24" s="415"/>
      <c r="AE24" s="415"/>
      <c r="AF24" s="415"/>
      <c r="AG24" s="415"/>
      <c r="AH24" s="415"/>
      <c r="AI24" s="415"/>
      <c r="AJ24" s="415"/>
      <c r="AK24" s="415"/>
      <c r="AL24" s="415"/>
      <c r="AM24" s="415"/>
      <c r="AN24" s="415"/>
      <c r="AO24" s="415"/>
      <c r="AP24" s="415"/>
      <c r="AQ24" s="415"/>
      <c r="AR24" s="415">
        <v>0.25</v>
      </c>
      <c r="AS24" s="415"/>
      <c r="AT24" s="415"/>
      <c r="AU24" s="427"/>
      <c r="AV24" s="427">
        <v>10.5</v>
      </c>
      <c r="AW24" s="428"/>
      <c r="AX24" s="423"/>
      <c r="AY24" s="475"/>
      <c r="AZ24" s="283"/>
      <c r="BA24" s="424">
        <v>100.1</v>
      </c>
      <c r="BB24" s="424"/>
      <c r="BC24" s="360" t="s">
        <v>63</v>
      </c>
      <c r="BD24" s="360"/>
      <c r="BE24" s="359">
        <v>0.1</v>
      </c>
      <c r="BF24" s="359"/>
      <c r="BG24" s="359">
        <v>10000</v>
      </c>
      <c r="BH24" s="359"/>
      <c r="BI24" s="359"/>
      <c r="BJ24" s="359"/>
      <c r="BK24" s="361"/>
      <c r="BL24" s="361"/>
      <c r="BM24" s="360" t="s">
        <v>64</v>
      </c>
      <c r="BN24" s="360"/>
      <c r="BO24" s="359"/>
      <c r="BP24" s="359"/>
      <c r="BQ24" s="359">
        <v>0.34699999999999998</v>
      </c>
      <c r="BR24" s="359"/>
      <c r="BS24" s="361"/>
      <c r="BT24" s="361"/>
      <c r="BU24" s="362" t="s">
        <v>62</v>
      </c>
      <c r="BV24" s="481"/>
      <c r="BW24" s="422"/>
      <c r="BX24" s="475"/>
      <c r="BY24" s="283"/>
    </row>
    <row r="25" spans="1:77" ht="20.100000000000001" customHeight="1" thickBot="1">
      <c r="A25" s="283"/>
      <c r="B25" s="512"/>
      <c r="C25" s="514"/>
      <c r="D25" s="398"/>
      <c r="E25" s="398">
        <v>1</v>
      </c>
      <c r="F25" s="398" t="s">
        <v>443</v>
      </c>
      <c r="G25" s="516"/>
      <c r="H25" s="510"/>
      <c r="I25" s="434"/>
      <c r="J25" s="510"/>
      <c r="K25" s="435"/>
      <c r="L25" s="435"/>
      <c r="M25" s="400">
        <v>3.2</v>
      </c>
      <c r="N25" s="407"/>
      <c r="O25" s="283"/>
      <c r="P25" s="408"/>
      <c r="Q25" s="409"/>
      <c r="R25" s="441">
        <f>IF($E25="","",IF($L24="","",VLOOKUP($L24,TemplValues,28,0)))</f>
        <v>2.7299999999999969</v>
      </c>
      <c r="S25" s="463"/>
      <c r="T25" s="442">
        <f>IF($E25="","",IF($L24="","",VLOOKUP($L24,TemplValues,4,0)))</f>
        <v>24</v>
      </c>
      <c r="U25" s="463"/>
      <c r="V25" s="442">
        <f>IF($E25="","",IF($L24="","",VLOOKUP($L24,TemplValues,5,0)))</f>
        <v>60</v>
      </c>
      <c r="W25" s="442"/>
      <c r="X25" s="442">
        <f>IF($E25="","",IF($L24="","",VLOOKUP($L24,TemplValues,6,0)))</f>
        <v>22</v>
      </c>
      <c r="Y25" s="442"/>
      <c r="Z25" s="443">
        <f>IF($E25="","",IF($L24="","",VLOOKUP($L24,TemplValues,7,0)))</f>
        <v>30</v>
      </c>
      <c r="AA25" s="443"/>
      <c r="AB25" s="442">
        <f>IF($E25="","",IF($L24="","",VLOOKUP($L24,TemplValues,8,0)))</f>
        <v>4</v>
      </c>
      <c r="AC25" s="442"/>
      <c r="AD25" s="444" t="str">
        <f>IF($E25="","",IF($L24="","",VLOOKUP($L24,TemplValues,18,0)))</f>
        <v/>
      </c>
      <c r="AE25" s="444"/>
      <c r="AF25" s="444" t="str">
        <f>IF($E25="","",IF($L24="","",VLOOKUP($L24,TemplValues,19,0)))</f>
        <v/>
      </c>
      <c r="AG25" s="444"/>
      <c r="AH25" s="444"/>
      <c r="AI25" s="444"/>
      <c r="AJ25" s="444" t="str">
        <f>IF($E25="","",IF($L24="","",VLOOKUP($L24,TemplValues,20,0)))</f>
        <v/>
      </c>
      <c r="AK25" s="444"/>
      <c r="AL25" s="442">
        <f>IF($E25="","",IF($L24="","",VLOOKUP($L24,TemplValues,9,0)))</f>
        <v>12</v>
      </c>
      <c r="AM25" s="442"/>
      <c r="AN25" s="442" t="str">
        <f>IF($E25="","",IF($L24="","",VLOOKUP($L24,TemplValues,21,0)))</f>
        <v/>
      </c>
      <c r="AO25" s="442"/>
      <c r="AP25" s="442" t="str">
        <f>IF($E25="","",IF($L24="","",VLOOKUP($L24,TemplValues,22,0)))</f>
        <v/>
      </c>
      <c r="AQ25" s="442"/>
      <c r="AR25" s="445" t="str">
        <f>IF($E25="","",IF($L24="","",VLOOKUP($L24,TemplValues,23,0)))</f>
        <v/>
      </c>
      <c r="AS25" s="445"/>
      <c r="AT25" s="445" t="str">
        <f>IF($E25="","",IF($L24="","",VLOOKUP($L24,TemplValues,24,0)))</f>
        <v/>
      </c>
      <c r="AU25" s="446"/>
      <c r="AV25" s="446" t="str">
        <f>IF($E25="","",IF($L24="","",VLOOKUP($L24,TemplValues,25,0)))</f>
        <v/>
      </c>
      <c r="AW25" s="478"/>
      <c r="AX25" s="425" t="str">
        <f>IF($E25="","",IF($L24="","",VLOOKUP($L24,TemplValues,26,0)))</f>
        <v/>
      </c>
      <c r="AY25" s="476"/>
      <c r="AZ25" s="283"/>
      <c r="BA25" s="426">
        <f>IF($E25="","",IF($L24="","",VLOOKUP($L24,TemplValues,10,0)))</f>
        <v>1.31</v>
      </c>
      <c r="BB25" s="426"/>
      <c r="BC25" s="368" t="str">
        <f>IF($E25="","",IF($L24="","",VLOOKUP($L24,TemplValues,11,0)))</f>
        <v>W/m2</v>
      </c>
      <c r="BD25" s="368"/>
      <c r="BE25" s="369" t="str">
        <f>IF($E25="","",IF($L24="","",VLOOKUP($L24,TemplValues,30,0)))</f>
        <v/>
      </c>
      <c r="BF25" s="369"/>
      <c r="BG25" s="366">
        <f>IF($E25="","",IF($L24="","",VLOOKUP($L24,TemplValues,12,0)))</f>
        <v>1.41</v>
      </c>
      <c r="BH25" s="366"/>
      <c r="BI25" s="366" t="str">
        <f>IF($E25="","",IF($L24="","",VLOOKUP($L24,TemplValues,13,0)))</f>
        <v>W/m2</v>
      </c>
      <c r="BJ25" s="366"/>
      <c r="BK25" s="367">
        <f>IF($E25="","",IF($L24="","",VLOOKUP($L24,TemplValues,16,0)))</f>
        <v>0.4</v>
      </c>
      <c r="BL25" s="367"/>
      <c r="BM25" s="368" t="str">
        <f>IF($E25="","",IF($L24="","",VLOOKUP($L24,TemplValues,17,0)))</f>
        <v>m2/occ</v>
      </c>
      <c r="BN25" s="368"/>
      <c r="BO25" s="366">
        <f>IF($E25="","",IF($L24="","",VLOOKUP($L24,TemplValues,28,0)))</f>
        <v>2.7299999999999969</v>
      </c>
      <c r="BP25" s="366"/>
      <c r="BQ25" s="366" t="str">
        <f>IF($E25="","",IF($L24="","",VLOOKUP($L24,TemplValues,27,0)))</f>
        <v/>
      </c>
      <c r="BR25" s="366"/>
      <c r="BS25" s="367">
        <f>IF($E25="","",IF($L24="","",VLOOKUP($L24,TemplValues,14,0)))</f>
        <v>1.51</v>
      </c>
      <c r="BT25" s="367"/>
      <c r="BU25" s="370" t="str">
        <f>IF($E25="","",IF($L24="","",VLOOKUP($L24,TemplValues,15,0)))</f>
        <v>W/m2</v>
      </c>
      <c r="BV25" s="483"/>
      <c r="BW25" s="430" t="str">
        <f>IF($E25="","",IF($L24="","",VLOOKUP($L24,TemplValues,30,0)))</f>
        <v/>
      </c>
      <c r="BX25" s="486"/>
      <c r="BY25" s="283"/>
    </row>
    <row r="26" spans="1:77" ht="20.100000000000001" customHeight="1">
      <c r="A26" s="283"/>
      <c r="B26" s="511">
        <v>1</v>
      </c>
      <c r="C26" s="513"/>
      <c r="D26" s="436"/>
      <c r="E26" s="436" t="s">
        <v>441</v>
      </c>
      <c r="F26" s="436" t="s">
        <v>444</v>
      </c>
      <c r="G26" s="515" t="s">
        <v>380</v>
      </c>
      <c r="H26" s="509" t="s">
        <v>457</v>
      </c>
      <c r="I26" s="437" t="s">
        <v>450</v>
      </c>
      <c r="J26" s="509" t="s">
        <v>135</v>
      </c>
      <c r="K26" s="438"/>
      <c r="L26" s="439" t="str">
        <f t="shared" ref="L26" si="7">H26&amp;" : "&amp;J26</f>
        <v>EMERGENCY : Trauma room, life support</v>
      </c>
      <c r="M26" s="440">
        <v>400</v>
      </c>
      <c r="N26" s="390"/>
      <c r="O26" s="283"/>
      <c r="P26" s="404"/>
      <c r="Q26" s="405"/>
      <c r="R26" s="406">
        <v>2.835</v>
      </c>
      <c r="S26" s="462"/>
      <c r="T26" s="414">
        <v>24.5</v>
      </c>
      <c r="U26" s="468"/>
      <c r="V26" s="413"/>
      <c r="W26" s="413"/>
      <c r="X26" s="414">
        <v>22</v>
      </c>
      <c r="Y26" s="414"/>
      <c r="Z26" s="414"/>
      <c r="AA26" s="414"/>
      <c r="AB26" s="415"/>
      <c r="AC26" s="415"/>
      <c r="AD26" s="415"/>
      <c r="AE26" s="415"/>
      <c r="AF26" s="415"/>
      <c r="AG26" s="415"/>
      <c r="AH26" s="415"/>
      <c r="AI26" s="415"/>
      <c r="AJ26" s="415"/>
      <c r="AK26" s="415"/>
      <c r="AL26" s="415"/>
      <c r="AM26" s="415"/>
      <c r="AN26" s="415"/>
      <c r="AO26" s="415"/>
      <c r="AP26" s="415"/>
      <c r="AQ26" s="415"/>
      <c r="AR26" s="415">
        <v>0.25</v>
      </c>
      <c r="AS26" s="415"/>
      <c r="AT26" s="415"/>
      <c r="AU26" s="427"/>
      <c r="AV26" s="427">
        <v>10.5</v>
      </c>
      <c r="AW26" s="428"/>
      <c r="AX26" s="423"/>
      <c r="AY26" s="475"/>
      <c r="AZ26" s="283"/>
      <c r="BA26" s="424">
        <v>100.1</v>
      </c>
      <c r="BB26" s="424"/>
      <c r="BC26" s="360" t="s">
        <v>63</v>
      </c>
      <c r="BD26" s="360"/>
      <c r="BE26" s="359">
        <v>0.1</v>
      </c>
      <c r="BF26" s="359"/>
      <c r="BG26" s="359">
        <v>10000</v>
      </c>
      <c r="BH26" s="359"/>
      <c r="BI26" s="359"/>
      <c r="BJ26" s="359"/>
      <c r="BK26" s="361"/>
      <c r="BL26" s="361"/>
      <c r="BM26" s="360" t="s">
        <v>64</v>
      </c>
      <c r="BN26" s="360"/>
      <c r="BO26" s="359"/>
      <c r="BP26" s="359"/>
      <c r="BQ26" s="359">
        <v>0.34699999999999998</v>
      </c>
      <c r="BR26" s="359"/>
      <c r="BS26" s="361"/>
      <c r="BT26" s="361"/>
      <c r="BU26" s="362" t="s">
        <v>62</v>
      </c>
      <c r="BV26" s="481"/>
      <c r="BW26" s="422"/>
      <c r="BX26" s="475"/>
      <c r="BY26" s="283"/>
    </row>
    <row r="27" spans="1:77" ht="20.100000000000001" customHeight="1" thickBot="1">
      <c r="A27" s="283"/>
      <c r="B27" s="512"/>
      <c r="C27" s="514"/>
      <c r="D27" s="398"/>
      <c r="E27" s="398">
        <v>1</v>
      </c>
      <c r="F27" s="398" t="s">
        <v>443</v>
      </c>
      <c r="G27" s="516"/>
      <c r="H27" s="510"/>
      <c r="I27" s="434"/>
      <c r="J27" s="510"/>
      <c r="K27" s="435"/>
      <c r="L27" s="435"/>
      <c r="M27" s="400">
        <v>3.2</v>
      </c>
      <c r="N27" s="407"/>
      <c r="O27" s="283"/>
      <c r="P27" s="408"/>
      <c r="Q27" s="409"/>
      <c r="R27" s="441">
        <f>IF($E27="","",IF($L26="","",VLOOKUP($L26,TemplValues,28,0)))</f>
        <v>2.7339999999999964</v>
      </c>
      <c r="S27" s="463"/>
      <c r="T27" s="442">
        <f>IF($E27="","",IF($L26="","",VLOOKUP($L26,TemplValues,4,0)))</f>
        <v>24</v>
      </c>
      <c r="U27" s="463"/>
      <c r="V27" s="442">
        <f>IF($E27="","",IF($L26="","",VLOOKUP($L26,TemplValues,5,0)))</f>
        <v>60</v>
      </c>
      <c r="W27" s="442"/>
      <c r="X27" s="442">
        <f>IF($E27="","",IF($L26="","",VLOOKUP($L26,TemplValues,6,0)))</f>
        <v>22</v>
      </c>
      <c r="Y27" s="442"/>
      <c r="Z27" s="443">
        <f>IF($E27="","",IF($L26="","",VLOOKUP($L26,TemplValues,7,0)))</f>
        <v>30</v>
      </c>
      <c r="AA27" s="443"/>
      <c r="AB27" s="442">
        <f>IF($E27="","",IF($L26="","",VLOOKUP($L26,TemplValues,8,0)))</f>
        <v>5</v>
      </c>
      <c r="AC27" s="442"/>
      <c r="AD27" s="444" t="str">
        <f>IF($E27="","",IF($L26="","",VLOOKUP($L26,TemplValues,18,0)))</f>
        <v/>
      </c>
      <c r="AE27" s="444"/>
      <c r="AF27" s="444" t="str">
        <f>IF($E27="","",IF($L26="","",VLOOKUP($L26,TemplValues,19,0)))</f>
        <v/>
      </c>
      <c r="AG27" s="444"/>
      <c r="AH27" s="444"/>
      <c r="AI27" s="444"/>
      <c r="AJ27" s="444" t="str">
        <f>IF($E27="","",IF($L26="","",VLOOKUP($L26,TemplValues,20,0)))</f>
        <v/>
      </c>
      <c r="AK27" s="444"/>
      <c r="AL27" s="442">
        <f>IF($E27="","",IF($L26="","",VLOOKUP($L26,TemplValues,9,0)))</f>
        <v>15</v>
      </c>
      <c r="AM27" s="442"/>
      <c r="AN27" s="442" t="str">
        <f>IF($E27="","",IF($L26="","",VLOOKUP($L26,TemplValues,21,0)))</f>
        <v/>
      </c>
      <c r="AO27" s="442"/>
      <c r="AP27" s="442" t="str">
        <f>IF($E27="","",IF($L26="","",VLOOKUP($L26,TemplValues,22,0)))</f>
        <v/>
      </c>
      <c r="AQ27" s="442"/>
      <c r="AR27" s="445" t="str">
        <f>IF($E27="","",IF($L26="","",VLOOKUP($L26,TemplValues,23,0)))</f>
        <v/>
      </c>
      <c r="AS27" s="445"/>
      <c r="AT27" s="445" t="str">
        <f>IF($E27="","",IF($L26="","",VLOOKUP($L26,TemplValues,24,0)))</f>
        <v/>
      </c>
      <c r="AU27" s="446"/>
      <c r="AV27" s="446" t="str">
        <f>IF($E27="","",IF($L26="","",VLOOKUP($L26,TemplValues,25,0)))</f>
        <v/>
      </c>
      <c r="AW27" s="478"/>
      <c r="AX27" s="425" t="str">
        <f>IF($E27="","",IF($L26="","",VLOOKUP($L26,TemplValues,26,0)))</f>
        <v/>
      </c>
      <c r="AY27" s="476"/>
      <c r="AZ27" s="283"/>
      <c r="BA27" s="426">
        <f>IF($E27="","",IF($L26="","",VLOOKUP($L26,TemplValues,10,0)))</f>
        <v>1.35</v>
      </c>
      <c r="BB27" s="426"/>
      <c r="BC27" s="368" t="str">
        <f>IF($E27="","",IF($L26="","",VLOOKUP($L26,TemplValues,11,0)))</f>
        <v>W/m2</v>
      </c>
      <c r="BD27" s="368"/>
      <c r="BE27" s="369" t="str">
        <f>IF($E27="","",IF($L26="","",VLOOKUP($L26,TemplValues,30,0)))</f>
        <v/>
      </c>
      <c r="BF27" s="369"/>
      <c r="BG27" s="366">
        <f>IF($E27="","",IF($L26="","",VLOOKUP($L26,TemplValues,12,0)))</f>
        <v>1.45</v>
      </c>
      <c r="BH27" s="366"/>
      <c r="BI27" s="366" t="str">
        <f>IF($E27="","",IF($L26="","",VLOOKUP($L26,TemplValues,13,0)))</f>
        <v>W/m2</v>
      </c>
      <c r="BJ27" s="366"/>
      <c r="BK27" s="367">
        <f>IF($E27="","",IF($L26="","",VLOOKUP($L26,TemplValues,16,0)))</f>
        <v>0.44</v>
      </c>
      <c r="BL27" s="367"/>
      <c r="BM27" s="368" t="str">
        <f>IF($E27="","",IF($L26="","",VLOOKUP($L26,TemplValues,17,0)))</f>
        <v>m2/occ</v>
      </c>
      <c r="BN27" s="368"/>
      <c r="BO27" s="366">
        <f>IF($E27="","",IF($L26="","",VLOOKUP($L26,TemplValues,28,0)))</f>
        <v>2.7339999999999964</v>
      </c>
      <c r="BP27" s="366"/>
      <c r="BQ27" s="366" t="str">
        <f>IF($E27="","",IF($L26="","",VLOOKUP($L26,TemplValues,27,0)))</f>
        <v/>
      </c>
      <c r="BR27" s="366"/>
      <c r="BS27" s="367">
        <f>IF($E27="","",IF($L26="","",VLOOKUP($L26,TemplValues,14,0)))</f>
        <v>1.55</v>
      </c>
      <c r="BT27" s="367"/>
      <c r="BU27" s="370" t="str">
        <f>IF($E27="","",IF($L26="","",VLOOKUP($L26,TemplValues,15,0)))</f>
        <v>W/m2</v>
      </c>
      <c r="BV27" s="483"/>
      <c r="BW27" s="430" t="str">
        <f>IF($E27="","",IF($L26="","",VLOOKUP($L26,TemplValues,30,0)))</f>
        <v/>
      </c>
      <c r="BX27" s="486"/>
      <c r="BY27" s="283"/>
    </row>
    <row r="28" spans="1:77" ht="20.100000000000001" customHeight="1">
      <c r="A28" s="283"/>
      <c r="B28" s="511">
        <v>1</v>
      </c>
      <c r="C28" s="513"/>
      <c r="D28" s="436"/>
      <c r="E28" s="436" t="s">
        <v>441</v>
      </c>
      <c r="F28" s="436" t="s">
        <v>444</v>
      </c>
      <c r="G28" s="515" t="s">
        <v>380</v>
      </c>
      <c r="H28" s="509" t="s">
        <v>456</v>
      </c>
      <c r="I28" s="437" t="s">
        <v>450</v>
      </c>
      <c r="J28" s="509" t="s">
        <v>61</v>
      </c>
      <c r="K28" s="438"/>
      <c r="L28" s="439" t="str">
        <f t="shared" ref="L28" si="8">H28&amp;" : "&amp;J28</f>
        <v>GENERAL : Soiled utility</v>
      </c>
      <c r="M28" s="440">
        <v>400</v>
      </c>
      <c r="N28" s="390"/>
      <c r="O28" s="283"/>
      <c r="P28" s="404"/>
      <c r="Q28" s="405"/>
      <c r="R28" s="406">
        <v>2.835</v>
      </c>
      <c r="S28" s="462"/>
      <c r="T28" s="414">
        <v>24.5</v>
      </c>
      <c r="U28" s="468"/>
      <c r="V28" s="413"/>
      <c r="W28" s="413"/>
      <c r="X28" s="414">
        <v>22</v>
      </c>
      <c r="Y28" s="414"/>
      <c r="Z28" s="414"/>
      <c r="AA28" s="414"/>
      <c r="AB28" s="415"/>
      <c r="AC28" s="415"/>
      <c r="AD28" s="415"/>
      <c r="AE28" s="415"/>
      <c r="AF28" s="415"/>
      <c r="AG28" s="415"/>
      <c r="AH28" s="415"/>
      <c r="AI28" s="415"/>
      <c r="AJ28" s="415"/>
      <c r="AK28" s="415"/>
      <c r="AL28" s="415"/>
      <c r="AM28" s="415"/>
      <c r="AN28" s="415"/>
      <c r="AO28" s="415"/>
      <c r="AP28" s="415"/>
      <c r="AQ28" s="415"/>
      <c r="AR28" s="415">
        <v>0.25</v>
      </c>
      <c r="AS28" s="415"/>
      <c r="AT28" s="415"/>
      <c r="AU28" s="427"/>
      <c r="AV28" s="427">
        <v>10.5</v>
      </c>
      <c r="AW28" s="428"/>
      <c r="AX28" s="423"/>
      <c r="AY28" s="475"/>
      <c r="AZ28" s="283"/>
      <c r="BA28" s="424">
        <v>100.1</v>
      </c>
      <c r="BB28" s="424"/>
      <c r="BC28" s="360" t="s">
        <v>63</v>
      </c>
      <c r="BD28" s="360"/>
      <c r="BE28" s="359">
        <v>0.1</v>
      </c>
      <c r="BF28" s="359"/>
      <c r="BG28" s="359">
        <v>10000</v>
      </c>
      <c r="BH28" s="359"/>
      <c r="BI28" s="359"/>
      <c r="BJ28" s="359"/>
      <c r="BK28" s="361"/>
      <c r="BL28" s="361"/>
      <c r="BM28" s="360" t="s">
        <v>64</v>
      </c>
      <c r="BN28" s="360"/>
      <c r="BO28" s="359"/>
      <c r="BP28" s="359"/>
      <c r="BQ28" s="359">
        <v>0.34699999999999998</v>
      </c>
      <c r="BR28" s="359"/>
      <c r="BS28" s="361"/>
      <c r="BT28" s="361"/>
      <c r="BU28" s="362" t="s">
        <v>62</v>
      </c>
      <c r="BV28" s="481"/>
      <c r="BW28" s="422"/>
      <c r="BX28" s="475"/>
      <c r="BY28" s="283"/>
    </row>
    <row r="29" spans="1:77" ht="20.100000000000001" customHeight="1" thickBot="1">
      <c r="A29" s="283"/>
      <c r="B29" s="512"/>
      <c r="C29" s="514"/>
      <c r="D29" s="398"/>
      <c r="E29" s="398">
        <v>1</v>
      </c>
      <c r="F29" s="398" t="s">
        <v>443</v>
      </c>
      <c r="G29" s="516"/>
      <c r="H29" s="510"/>
      <c r="I29" s="434"/>
      <c r="J29" s="510"/>
      <c r="K29" s="435"/>
      <c r="L29" s="435"/>
      <c r="M29" s="400">
        <v>3.2</v>
      </c>
      <c r="N29" s="407"/>
      <c r="O29" s="283"/>
      <c r="P29" s="408"/>
      <c r="Q29" s="409"/>
      <c r="R29" s="441">
        <f>IF($E29="","",IF($L28="","",VLOOKUP($L28,TemplValues,28,0)))</f>
        <v>2.7099999999999991</v>
      </c>
      <c r="S29" s="463"/>
      <c r="T29" s="442" t="str">
        <f>IF($E29="","",IF($L28="","",VLOOKUP($L28,TemplValues,4,0)))</f>
        <v/>
      </c>
      <c r="U29" s="463"/>
      <c r="V29" s="442" t="str">
        <f>IF($E29="","",IF($L28="","",VLOOKUP($L28,TemplValues,5,0)))</f>
        <v/>
      </c>
      <c r="W29" s="442"/>
      <c r="X29" s="442" t="str">
        <f>IF($E29="","",IF($L28="","",VLOOKUP($L28,TemplValues,6,0)))</f>
        <v/>
      </c>
      <c r="Y29" s="442"/>
      <c r="Z29" s="443" t="str">
        <f>IF($E29="","",IF($L28="","",VLOOKUP($L28,TemplValues,7,0)))</f>
        <v/>
      </c>
      <c r="AA29" s="443"/>
      <c r="AB29" s="442">
        <f>IF($E29="","",IF($L28="","",VLOOKUP($L28,TemplValues,8,0)))</f>
        <v>0</v>
      </c>
      <c r="AC29" s="442"/>
      <c r="AD29" s="444" t="str">
        <f>IF($E29="","",IF($L28="","",VLOOKUP($L28,TemplValues,18,0)))</f>
        <v/>
      </c>
      <c r="AE29" s="444"/>
      <c r="AF29" s="444" t="str">
        <f>IF($E29="","",IF($L28="","",VLOOKUP($L28,TemplValues,19,0)))</f>
        <v/>
      </c>
      <c r="AG29" s="444"/>
      <c r="AH29" s="444"/>
      <c r="AI29" s="444"/>
      <c r="AJ29" s="444" t="str">
        <f>IF($E29="","",IF($L28="","",VLOOKUP($L28,TemplValues,20,0)))</f>
        <v/>
      </c>
      <c r="AK29" s="444"/>
      <c r="AL29" s="442">
        <f>IF($E29="","",IF($L28="","",VLOOKUP($L28,TemplValues,9,0)))</f>
        <v>10</v>
      </c>
      <c r="AM29" s="442"/>
      <c r="AN29" s="442" t="str">
        <f>IF($E29="","",IF($L28="","",VLOOKUP($L28,TemplValues,21,0)))</f>
        <v/>
      </c>
      <c r="AO29" s="442"/>
      <c r="AP29" s="442" t="str">
        <f>IF($E29="","",IF($L28="","",VLOOKUP($L28,TemplValues,22,0)))</f>
        <v/>
      </c>
      <c r="AQ29" s="442"/>
      <c r="AR29" s="445" t="str">
        <f>IF($E29="","",IF($L28="","",VLOOKUP($L28,TemplValues,23,0)))</f>
        <v/>
      </c>
      <c r="AS29" s="445"/>
      <c r="AT29" s="445" t="str">
        <f>IF($E29="","",IF($L28="","",VLOOKUP($L28,TemplValues,24,0)))</f>
        <v/>
      </c>
      <c r="AU29" s="446"/>
      <c r="AV29" s="446" t="str">
        <f>IF($E29="","",IF($L28="","",VLOOKUP($L28,TemplValues,25,0)))</f>
        <v/>
      </c>
      <c r="AW29" s="478"/>
      <c r="AX29" s="425" t="str">
        <f>IF($E29="","",IF($L28="","",VLOOKUP($L28,TemplValues,26,0)))</f>
        <v/>
      </c>
      <c r="AY29" s="476"/>
      <c r="AZ29" s="283"/>
      <c r="BA29" s="426">
        <f>IF($E29="","",IF($L28="","",VLOOKUP($L28,TemplValues,10,0)))</f>
        <v>1.1100000000000001</v>
      </c>
      <c r="BB29" s="426"/>
      <c r="BC29" s="368" t="str">
        <f>IF($E29="","",IF($L28="","",VLOOKUP($L28,TemplValues,11,0)))</f>
        <v>W/m2</v>
      </c>
      <c r="BD29" s="368"/>
      <c r="BE29" s="369" t="str">
        <f>IF($E29="","",IF($L28="","",VLOOKUP($L28,TemplValues,30,0)))</f>
        <v/>
      </c>
      <c r="BF29" s="369"/>
      <c r="BG29" s="366">
        <f>IF($E29="","",IF($L28="","",VLOOKUP($L28,TemplValues,12,0)))</f>
        <v>1.21</v>
      </c>
      <c r="BH29" s="366"/>
      <c r="BI29" s="366" t="str">
        <f>IF($E29="","",IF($L28="","",VLOOKUP($L28,TemplValues,13,0)))</f>
        <v>W/m2</v>
      </c>
      <c r="BJ29" s="366"/>
      <c r="BK29" s="367">
        <f>IF($E29="","",IF($L28="","",VLOOKUP($L28,TemplValues,16,0)))</f>
        <v>0.2</v>
      </c>
      <c r="BL29" s="367"/>
      <c r="BM29" s="368" t="str">
        <f>IF($E29="","",IF($L28="","",VLOOKUP($L28,TemplValues,17,0)))</f>
        <v>m2/occ</v>
      </c>
      <c r="BN29" s="368"/>
      <c r="BO29" s="366">
        <f>IF($E29="","",IF($L28="","",VLOOKUP($L28,TemplValues,28,0)))</f>
        <v>2.7099999999999991</v>
      </c>
      <c r="BP29" s="366"/>
      <c r="BQ29" s="366" t="str">
        <f>IF($E29="","",IF($L28="","",VLOOKUP($L28,TemplValues,27,0)))</f>
        <v/>
      </c>
      <c r="BR29" s="366"/>
      <c r="BS29" s="367">
        <f>IF($E29="","",IF($L28="","",VLOOKUP($L28,TemplValues,14,0)))</f>
        <v>1.31</v>
      </c>
      <c r="BT29" s="367"/>
      <c r="BU29" s="370" t="str">
        <f>IF($E29="","",IF($L28="","",VLOOKUP($L28,TemplValues,15,0)))</f>
        <v>W/m2</v>
      </c>
      <c r="BV29" s="483"/>
      <c r="BW29" s="430" t="str">
        <f>IF($E29="","",IF($L28="","",VLOOKUP($L28,TemplValues,30,0)))</f>
        <v/>
      </c>
      <c r="BX29" s="486"/>
      <c r="BY29" s="283"/>
    </row>
    <row r="30" spans="1:77" ht="20.100000000000001" customHeight="1">
      <c r="A30" s="283"/>
      <c r="B30" s="511">
        <v>1</v>
      </c>
      <c r="C30" s="513"/>
      <c r="D30" s="436"/>
      <c r="E30" s="436" t="s">
        <v>441</v>
      </c>
      <c r="F30" s="436" t="s">
        <v>444</v>
      </c>
      <c r="G30" s="515" t="s">
        <v>380</v>
      </c>
      <c r="H30" s="509" t="s">
        <v>456</v>
      </c>
      <c r="I30" s="437" t="s">
        <v>450</v>
      </c>
      <c r="J30" s="509" t="s">
        <v>107</v>
      </c>
      <c r="K30" s="438"/>
      <c r="L30" s="439" t="str">
        <f t="shared" ref="L30" si="9">H30&amp;" : "&amp;J30</f>
        <v>GENERAL : Clean utility</v>
      </c>
      <c r="M30" s="440">
        <v>400</v>
      </c>
      <c r="N30" s="390"/>
      <c r="O30" s="283"/>
      <c r="P30" s="404"/>
      <c r="Q30" s="405"/>
      <c r="R30" s="406">
        <v>2.835</v>
      </c>
      <c r="S30" s="462"/>
      <c r="T30" s="414">
        <v>24.5</v>
      </c>
      <c r="U30" s="468"/>
      <c r="V30" s="413"/>
      <c r="W30" s="413"/>
      <c r="X30" s="414">
        <v>22</v>
      </c>
      <c r="Y30" s="414"/>
      <c r="Z30" s="414"/>
      <c r="AA30" s="414"/>
      <c r="AB30" s="415"/>
      <c r="AC30" s="415"/>
      <c r="AD30" s="415"/>
      <c r="AE30" s="415"/>
      <c r="AF30" s="415"/>
      <c r="AG30" s="415"/>
      <c r="AH30" s="415"/>
      <c r="AI30" s="415"/>
      <c r="AJ30" s="415"/>
      <c r="AK30" s="415"/>
      <c r="AL30" s="415"/>
      <c r="AM30" s="415"/>
      <c r="AN30" s="415"/>
      <c r="AO30" s="415"/>
      <c r="AP30" s="415"/>
      <c r="AQ30" s="415"/>
      <c r="AR30" s="415">
        <v>0.25</v>
      </c>
      <c r="AS30" s="415"/>
      <c r="AT30" s="415"/>
      <c r="AU30" s="427"/>
      <c r="AV30" s="427">
        <v>10.5</v>
      </c>
      <c r="AW30" s="428"/>
      <c r="AX30" s="423"/>
      <c r="AY30" s="475"/>
      <c r="AZ30" s="283"/>
      <c r="BA30" s="424">
        <v>100.1</v>
      </c>
      <c r="BB30" s="424"/>
      <c r="BC30" s="360" t="s">
        <v>63</v>
      </c>
      <c r="BD30" s="360"/>
      <c r="BE30" s="359">
        <v>0.1</v>
      </c>
      <c r="BF30" s="359"/>
      <c r="BG30" s="359">
        <v>10000</v>
      </c>
      <c r="BH30" s="359"/>
      <c r="BI30" s="359"/>
      <c r="BJ30" s="359"/>
      <c r="BK30" s="361"/>
      <c r="BL30" s="361"/>
      <c r="BM30" s="360" t="s">
        <v>64</v>
      </c>
      <c r="BN30" s="360"/>
      <c r="BO30" s="359"/>
      <c r="BP30" s="359"/>
      <c r="BQ30" s="359">
        <v>0.34699999999999998</v>
      </c>
      <c r="BR30" s="359"/>
      <c r="BS30" s="361"/>
      <c r="BT30" s="361"/>
      <c r="BU30" s="362" t="s">
        <v>62</v>
      </c>
      <c r="BV30" s="481"/>
      <c r="BW30" s="422"/>
      <c r="BX30" s="475"/>
      <c r="BY30" s="283"/>
    </row>
    <row r="31" spans="1:77" ht="20.100000000000001" customHeight="1" thickBot="1">
      <c r="A31" s="283"/>
      <c r="B31" s="512"/>
      <c r="C31" s="514"/>
      <c r="D31" s="398"/>
      <c r="E31" s="398">
        <v>1</v>
      </c>
      <c r="F31" s="398" t="s">
        <v>443</v>
      </c>
      <c r="G31" s="516"/>
      <c r="H31" s="510"/>
      <c r="I31" s="434"/>
      <c r="J31" s="510"/>
      <c r="K31" s="435"/>
      <c r="L31" s="435"/>
      <c r="M31" s="400">
        <v>3.2</v>
      </c>
      <c r="N31" s="407"/>
      <c r="O31" s="283"/>
      <c r="P31" s="408"/>
      <c r="Q31" s="409"/>
      <c r="R31" s="441">
        <f>IF($E31="","",IF($L30="","",VLOOKUP($L30,TemplValues,28,0)))</f>
        <v>2.710999999999999</v>
      </c>
      <c r="S31" s="463"/>
      <c r="T31" s="442">
        <f>IF($E31="","",IF($L30="","",VLOOKUP($L30,TemplValues,4,0)))</f>
        <v>24</v>
      </c>
      <c r="U31" s="463"/>
      <c r="V31" s="442">
        <f>IF($E31="","",IF($L30="","",VLOOKUP($L30,TemplValues,5,0)))</f>
        <v>60</v>
      </c>
      <c r="W31" s="442"/>
      <c r="X31" s="442">
        <f>IF($E31="","",IF($L30="","",VLOOKUP($L30,TemplValues,6,0)))</f>
        <v>22</v>
      </c>
      <c r="Y31" s="442"/>
      <c r="Z31" s="443">
        <f>IF($E31="","",IF($L30="","",VLOOKUP($L30,TemplValues,7,0)))</f>
        <v>30</v>
      </c>
      <c r="AA31" s="443"/>
      <c r="AB31" s="442">
        <f>IF($E31="","",IF($L30="","",VLOOKUP($L30,TemplValues,8,0)))</f>
        <v>2</v>
      </c>
      <c r="AC31" s="442"/>
      <c r="AD31" s="444" t="str">
        <f>IF($E31="","",IF($L30="","",VLOOKUP($L30,TemplValues,18,0)))</f>
        <v/>
      </c>
      <c r="AE31" s="444"/>
      <c r="AF31" s="444" t="str">
        <f>IF($E31="","",IF($L30="","",VLOOKUP($L30,TemplValues,19,0)))</f>
        <v/>
      </c>
      <c r="AG31" s="444"/>
      <c r="AH31" s="444"/>
      <c r="AI31" s="444"/>
      <c r="AJ31" s="444" t="str">
        <f>IF($E31="","",IF($L30="","",VLOOKUP($L30,TemplValues,20,0)))</f>
        <v/>
      </c>
      <c r="AK31" s="444"/>
      <c r="AL31" s="442">
        <f>IF($E31="","",IF($L30="","",VLOOKUP($L30,TemplValues,9,0)))</f>
        <v>6</v>
      </c>
      <c r="AM31" s="442"/>
      <c r="AN31" s="442" t="str">
        <f>IF($E31="","",IF($L30="","",VLOOKUP($L30,TemplValues,21,0)))</f>
        <v/>
      </c>
      <c r="AO31" s="442"/>
      <c r="AP31" s="442" t="str">
        <f>IF($E31="","",IF($L30="","",VLOOKUP($L30,TemplValues,22,0)))</f>
        <v/>
      </c>
      <c r="AQ31" s="442"/>
      <c r="AR31" s="445" t="str">
        <f>IF($E31="","",IF($L30="","",VLOOKUP($L30,TemplValues,23,0)))</f>
        <v/>
      </c>
      <c r="AS31" s="445"/>
      <c r="AT31" s="445" t="str">
        <f>IF($E31="","",IF($L30="","",VLOOKUP($L30,TemplValues,24,0)))</f>
        <v/>
      </c>
      <c r="AU31" s="446"/>
      <c r="AV31" s="446" t="str">
        <f>IF($E31="","",IF($L30="","",VLOOKUP($L30,TemplValues,25,0)))</f>
        <v/>
      </c>
      <c r="AW31" s="478"/>
      <c r="AX31" s="425" t="str">
        <f>IF($E31="","",IF($L30="","",VLOOKUP($L30,TemplValues,26,0)))</f>
        <v/>
      </c>
      <c r="AY31" s="476"/>
      <c r="AZ31" s="283"/>
      <c r="BA31" s="426">
        <f>IF($E31="","",IF($L30="","",VLOOKUP($L30,TemplValues,10,0)))</f>
        <v>1.1200000000000001</v>
      </c>
      <c r="BB31" s="426"/>
      <c r="BC31" s="368" t="str">
        <f>IF($E31="","",IF($L30="","",VLOOKUP($L30,TemplValues,11,0)))</f>
        <v>W/m2</v>
      </c>
      <c r="BD31" s="368"/>
      <c r="BE31" s="369" t="str">
        <f>IF($E31="","",IF($L30="","",VLOOKUP($L30,TemplValues,30,0)))</f>
        <v/>
      </c>
      <c r="BF31" s="369"/>
      <c r="BG31" s="366">
        <f>IF($E31="","",IF($L30="","",VLOOKUP($L30,TemplValues,12,0)))</f>
        <v>1.22</v>
      </c>
      <c r="BH31" s="366"/>
      <c r="BI31" s="366" t="str">
        <f>IF($E31="","",IF($L30="","",VLOOKUP($L30,TemplValues,13,0)))</f>
        <v>W/m2</v>
      </c>
      <c r="BJ31" s="366"/>
      <c r="BK31" s="367">
        <f>IF($E31="","",IF($L30="","",VLOOKUP($L30,TemplValues,16,0)))</f>
        <v>0.21</v>
      </c>
      <c r="BL31" s="367"/>
      <c r="BM31" s="368" t="str">
        <f>IF($E31="","",IF($L30="","",VLOOKUP($L30,TemplValues,17,0)))</f>
        <v>m2/occ</v>
      </c>
      <c r="BN31" s="368"/>
      <c r="BO31" s="366">
        <f>IF($E31="","",IF($L30="","",VLOOKUP($L30,TemplValues,28,0)))</f>
        <v>2.710999999999999</v>
      </c>
      <c r="BP31" s="366"/>
      <c r="BQ31" s="366" t="str">
        <f>IF($E31="","",IF($L30="","",VLOOKUP($L30,TemplValues,27,0)))</f>
        <v/>
      </c>
      <c r="BR31" s="366"/>
      <c r="BS31" s="367">
        <f>IF($E31="","",IF($L30="","",VLOOKUP($L30,TemplValues,14,0)))</f>
        <v>1.32</v>
      </c>
      <c r="BT31" s="367"/>
      <c r="BU31" s="370" t="str">
        <f>IF($E31="","",IF($L30="","",VLOOKUP($L30,TemplValues,15,0)))</f>
        <v>W/m2</v>
      </c>
      <c r="BV31" s="483"/>
      <c r="BW31" s="430" t="str">
        <f>IF($E31="","",IF($L30="","",VLOOKUP($L30,TemplValues,30,0)))</f>
        <v/>
      </c>
      <c r="BX31" s="486"/>
      <c r="BY31" s="283"/>
    </row>
    <row r="32" spans="1:77" ht="20.100000000000001" customHeight="1">
      <c r="A32" s="283"/>
      <c r="B32" s="511">
        <v>1</v>
      </c>
      <c r="C32" s="513"/>
      <c r="D32" s="436"/>
      <c r="E32" s="436" t="s">
        <v>441</v>
      </c>
      <c r="F32" s="436" t="s">
        <v>444</v>
      </c>
      <c r="G32" s="515" t="s">
        <v>380</v>
      </c>
      <c r="H32" s="509" t="s">
        <v>456</v>
      </c>
      <c r="I32" s="437" t="s">
        <v>450</v>
      </c>
      <c r="J32" s="509" t="s">
        <v>108</v>
      </c>
      <c r="K32" s="438"/>
      <c r="L32" s="439" t="str">
        <f t="shared" ref="L32" si="10">H32&amp;" : "&amp;J32</f>
        <v>GENERAL : Medication room</v>
      </c>
      <c r="M32" s="440">
        <v>400</v>
      </c>
      <c r="N32" s="390"/>
      <c r="O32" s="283"/>
      <c r="P32" s="404"/>
      <c r="Q32" s="405"/>
      <c r="R32" s="406">
        <v>2.835</v>
      </c>
      <c r="S32" s="462"/>
      <c r="T32" s="414">
        <v>24.5</v>
      </c>
      <c r="U32" s="468"/>
      <c r="V32" s="413"/>
      <c r="W32" s="413"/>
      <c r="X32" s="414">
        <v>22</v>
      </c>
      <c r="Y32" s="414"/>
      <c r="Z32" s="414"/>
      <c r="AA32" s="414"/>
      <c r="AB32" s="415"/>
      <c r="AC32" s="415"/>
      <c r="AD32" s="415"/>
      <c r="AE32" s="415"/>
      <c r="AF32" s="415"/>
      <c r="AG32" s="415"/>
      <c r="AH32" s="415"/>
      <c r="AI32" s="415"/>
      <c r="AJ32" s="415"/>
      <c r="AK32" s="415"/>
      <c r="AL32" s="415"/>
      <c r="AM32" s="415"/>
      <c r="AN32" s="415"/>
      <c r="AO32" s="415"/>
      <c r="AP32" s="415"/>
      <c r="AQ32" s="415"/>
      <c r="AR32" s="415">
        <v>0.25</v>
      </c>
      <c r="AS32" s="415"/>
      <c r="AT32" s="415"/>
      <c r="AU32" s="427"/>
      <c r="AV32" s="427">
        <v>10.5</v>
      </c>
      <c r="AW32" s="428"/>
      <c r="AX32" s="423"/>
      <c r="AY32" s="475"/>
      <c r="AZ32" s="283"/>
      <c r="BA32" s="424">
        <v>100.1</v>
      </c>
      <c r="BB32" s="424"/>
      <c r="BC32" s="360" t="s">
        <v>63</v>
      </c>
      <c r="BD32" s="360"/>
      <c r="BE32" s="359">
        <v>0.1</v>
      </c>
      <c r="BF32" s="359"/>
      <c r="BG32" s="359">
        <v>10000</v>
      </c>
      <c r="BH32" s="359"/>
      <c r="BI32" s="359"/>
      <c r="BJ32" s="359"/>
      <c r="BK32" s="361"/>
      <c r="BL32" s="361"/>
      <c r="BM32" s="360" t="s">
        <v>64</v>
      </c>
      <c r="BN32" s="360"/>
      <c r="BO32" s="359"/>
      <c r="BP32" s="359"/>
      <c r="BQ32" s="359">
        <v>0.34699999999999998</v>
      </c>
      <c r="BR32" s="359"/>
      <c r="BS32" s="361"/>
      <c r="BT32" s="361"/>
      <c r="BU32" s="362" t="s">
        <v>62</v>
      </c>
      <c r="BV32" s="481"/>
      <c r="BW32" s="422"/>
      <c r="BX32" s="475"/>
      <c r="BY32" s="283"/>
    </row>
    <row r="33" spans="1:77" ht="20.100000000000001" customHeight="1" thickBot="1">
      <c r="A33" s="283"/>
      <c r="B33" s="512"/>
      <c r="C33" s="514"/>
      <c r="D33" s="398"/>
      <c r="E33" s="398">
        <v>1</v>
      </c>
      <c r="F33" s="398" t="s">
        <v>443</v>
      </c>
      <c r="G33" s="516"/>
      <c r="H33" s="510"/>
      <c r="I33" s="434"/>
      <c r="J33" s="510"/>
      <c r="K33" s="435"/>
      <c r="L33" s="435"/>
      <c r="M33" s="400">
        <v>3.2</v>
      </c>
      <c r="N33" s="407"/>
      <c r="O33" s="283"/>
      <c r="P33" s="408"/>
      <c r="Q33" s="409"/>
      <c r="R33" s="441">
        <f>IF($E33="","",IF($L32="","",VLOOKUP($L32,TemplValues,28,0)))</f>
        <v>2.7119999999999989</v>
      </c>
      <c r="S33" s="463"/>
      <c r="T33" s="442">
        <f>IF($E33="","",IF($L32="","",VLOOKUP($L32,TemplValues,4,0)))</f>
        <v>24</v>
      </c>
      <c r="U33" s="463"/>
      <c r="V33" s="442">
        <f>IF($E33="","",IF($L32="","",VLOOKUP($L32,TemplValues,5,0)))</f>
        <v>60</v>
      </c>
      <c r="W33" s="442"/>
      <c r="X33" s="442">
        <f>IF($E33="","",IF($L32="","",VLOOKUP($L32,TemplValues,6,0)))</f>
        <v>22</v>
      </c>
      <c r="Y33" s="442"/>
      <c r="Z33" s="443">
        <f>IF($E33="","",IF($L32="","",VLOOKUP($L32,TemplValues,7,0)))</f>
        <v>30</v>
      </c>
      <c r="AA33" s="443"/>
      <c r="AB33" s="442">
        <f>IF($E33="","",IF($L32="","",VLOOKUP($L32,TemplValues,8,0)))</f>
        <v>2</v>
      </c>
      <c r="AC33" s="442"/>
      <c r="AD33" s="444" t="str">
        <f>IF($E33="","",IF($L32="","",VLOOKUP($L32,TemplValues,18,0)))</f>
        <v/>
      </c>
      <c r="AE33" s="444"/>
      <c r="AF33" s="444" t="str">
        <f>IF($E33="","",IF($L32="","",VLOOKUP($L32,TemplValues,19,0)))</f>
        <v/>
      </c>
      <c r="AG33" s="444"/>
      <c r="AH33" s="444"/>
      <c r="AI33" s="444"/>
      <c r="AJ33" s="444" t="str">
        <f>IF($E33="","",IF($L32="","",VLOOKUP($L32,TemplValues,20,0)))</f>
        <v/>
      </c>
      <c r="AK33" s="444"/>
      <c r="AL33" s="442">
        <f>IF($E33="","",IF($L32="","",VLOOKUP($L32,TemplValues,9,0)))</f>
        <v>6</v>
      </c>
      <c r="AM33" s="442"/>
      <c r="AN33" s="442" t="str">
        <f>IF($E33="","",IF($L32="","",VLOOKUP($L32,TemplValues,21,0)))</f>
        <v/>
      </c>
      <c r="AO33" s="442"/>
      <c r="AP33" s="442" t="str">
        <f>IF($E33="","",IF($L32="","",VLOOKUP($L32,TemplValues,22,0)))</f>
        <v/>
      </c>
      <c r="AQ33" s="442"/>
      <c r="AR33" s="445" t="str">
        <f>IF($E33="","",IF($L32="","",VLOOKUP($L32,TemplValues,23,0)))</f>
        <v/>
      </c>
      <c r="AS33" s="445"/>
      <c r="AT33" s="445" t="str">
        <f>IF($E33="","",IF($L32="","",VLOOKUP($L32,TemplValues,24,0)))</f>
        <v/>
      </c>
      <c r="AU33" s="446"/>
      <c r="AV33" s="446" t="str">
        <f>IF($E33="","",IF($L32="","",VLOOKUP($L32,TemplValues,25,0)))</f>
        <v/>
      </c>
      <c r="AW33" s="478"/>
      <c r="AX33" s="425" t="str">
        <f>IF($E33="","",IF($L32="","",VLOOKUP($L32,TemplValues,26,0)))</f>
        <v/>
      </c>
      <c r="AY33" s="476"/>
      <c r="AZ33" s="283"/>
      <c r="BA33" s="426">
        <f>IF($E33="","",IF($L32="","",VLOOKUP($L32,TemplValues,10,0)))</f>
        <v>1.1299999999999999</v>
      </c>
      <c r="BB33" s="426"/>
      <c r="BC33" s="368" t="str">
        <f>IF($E33="","",IF($L32="","",VLOOKUP($L32,TemplValues,11,0)))</f>
        <v>W/m2</v>
      </c>
      <c r="BD33" s="368"/>
      <c r="BE33" s="369" t="str">
        <f>IF($E33="","",IF($L32="","",VLOOKUP($L32,TemplValues,30,0)))</f>
        <v/>
      </c>
      <c r="BF33" s="369"/>
      <c r="BG33" s="366">
        <f>IF($E33="","",IF($L32="","",VLOOKUP($L32,TemplValues,12,0)))</f>
        <v>1.23</v>
      </c>
      <c r="BH33" s="366"/>
      <c r="BI33" s="366" t="str">
        <f>IF($E33="","",IF($L32="","",VLOOKUP($L32,TemplValues,13,0)))</f>
        <v>W/m2</v>
      </c>
      <c r="BJ33" s="366"/>
      <c r="BK33" s="367">
        <f>IF($E33="","",IF($L32="","",VLOOKUP($L32,TemplValues,16,0)))</f>
        <v>0.22</v>
      </c>
      <c r="BL33" s="367"/>
      <c r="BM33" s="368" t="str">
        <f>IF($E33="","",IF($L32="","",VLOOKUP($L32,TemplValues,17,0)))</f>
        <v>m2/occ</v>
      </c>
      <c r="BN33" s="368"/>
      <c r="BO33" s="366">
        <f>IF($E33="","",IF($L32="","",VLOOKUP($L32,TemplValues,28,0)))</f>
        <v>2.7119999999999989</v>
      </c>
      <c r="BP33" s="366"/>
      <c r="BQ33" s="366" t="str">
        <f>IF($E33="","",IF($L32="","",VLOOKUP($L32,TemplValues,27,0)))</f>
        <v/>
      </c>
      <c r="BR33" s="366"/>
      <c r="BS33" s="367">
        <f>IF($E33="","",IF($L32="","",VLOOKUP($L32,TemplValues,14,0)))</f>
        <v>1.33</v>
      </c>
      <c r="BT33" s="367"/>
      <c r="BU33" s="370" t="str">
        <f>IF($E33="","",IF($L32="","",VLOOKUP($L32,TemplValues,15,0)))</f>
        <v>W/m2</v>
      </c>
      <c r="BV33" s="483"/>
      <c r="BW33" s="430" t="str">
        <f>IF($E33="","",IF($L32="","",VLOOKUP($L32,TemplValues,30,0)))</f>
        <v/>
      </c>
      <c r="BX33" s="486"/>
      <c r="BY33" s="283"/>
    </row>
    <row r="34" spans="1:77" ht="20.100000000000001" customHeight="1">
      <c r="A34" s="283"/>
      <c r="B34" s="511">
        <v>1</v>
      </c>
      <c r="C34" s="513"/>
      <c r="D34" s="436"/>
      <c r="E34" s="436" t="s">
        <v>441</v>
      </c>
      <c r="F34" s="436" t="s">
        <v>444</v>
      </c>
      <c r="G34" s="515" t="s">
        <v>380</v>
      </c>
      <c r="H34" s="509" t="s">
        <v>456</v>
      </c>
      <c r="I34" s="437" t="s">
        <v>450</v>
      </c>
      <c r="J34" s="509" t="s">
        <v>109</v>
      </c>
      <c r="K34" s="438"/>
      <c r="L34" s="439" t="str">
        <f t="shared" ref="L34" si="11">H34&amp;" : "&amp;J34</f>
        <v>GENERAL : Corridors</v>
      </c>
      <c r="M34" s="440">
        <v>400</v>
      </c>
      <c r="N34" s="390"/>
      <c r="O34" s="283"/>
      <c r="P34" s="404"/>
      <c r="Q34" s="405"/>
      <c r="R34" s="406">
        <v>2.835</v>
      </c>
      <c r="S34" s="462"/>
      <c r="T34" s="414">
        <v>24.5</v>
      </c>
      <c r="U34" s="468"/>
      <c r="V34" s="413"/>
      <c r="W34" s="413"/>
      <c r="X34" s="414">
        <v>22</v>
      </c>
      <c r="Y34" s="414"/>
      <c r="Z34" s="414"/>
      <c r="AA34" s="414"/>
      <c r="AB34" s="415"/>
      <c r="AC34" s="415"/>
      <c r="AD34" s="415"/>
      <c r="AE34" s="415"/>
      <c r="AF34" s="415"/>
      <c r="AG34" s="415"/>
      <c r="AH34" s="415"/>
      <c r="AI34" s="415"/>
      <c r="AJ34" s="415"/>
      <c r="AK34" s="415"/>
      <c r="AL34" s="415"/>
      <c r="AM34" s="415"/>
      <c r="AN34" s="415"/>
      <c r="AO34" s="415"/>
      <c r="AP34" s="415"/>
      <c r="AQ34" s="415"/>
      <c r="AR34" s="415">
        <v>0.25</v>
      </c>
      <c r="AS34" s="415"/>
      <c r="AT34" s="415"/>
      <c r="AU34" s="427"/>
      <c r="AV34" s="427">
        <v>10.5</v>
      </c>
      <c r="AW34" s="428"/>
      <c r="AX34" s="423"/>
      <c r="AY34" s="475"/>
      <c r="AZ34" s="283"/>
      <c r="BA34" s="424">
        <v>100.1</v>
      </c>
      <c r="BB34" s="424"/>
      <c r="BC34" s="360" t="s">
        <v>63</v>
      </c>
      <c r="BD34" s="360"/>
      <c r="BE34" s="359">
        <v>0.1</v>
      </c>
      <c r="BF34" s="359"/>
      <c r="BG34" s="359">
        <v>10000</v>
      </c>
      <c r="BH34" s="359"/>
      <c r="BI34" s="359"/>
      <c r="BJ34" s="359"/>
      <c r="BK34" s="361"/>
      <c r="BL34" s="361"/>
      <c r="BM34" s="360" t="s">
        <v>64</v>
      </c>
      <c r="BN34" s="360"/>
      <c r="BO34" s="359"/>
      <c r="BP34" s="359"/>
      <c r="BQ34" s="359">
        <v>0.34699999999999998</v>
      </c>
      <c r="BR34" s="359"/>
      <c r="BS34" s="361"/>
      <c r="BT34" s="361"/>
      <c r="BU34" s="362" t="s">
        <v>62</v>
      </c>
      <c r="BV34" s="481"/>
      <c r="BW34" s="422"/>
      <c r="BX34" s="475"/>
      <c r="BY34" s="283"/>
    </row>
    <row r="35" spans="1:77" ht="20.100000000000001" customHeight="1" thickBot="1">
      <c r="A35" s="283"/>
      <c r="B35" s="512"/>
      <c r="C35" s="514"/>
      <c r="D35" s="398"/>
      <c r="E35" s="398">
        <v>1</v>
      </c>
      <c r="F35" s="398" t="s">
        <v>443</v>
      </c>
      <c r="G35" s="516"/>
      <c r="H35" s="510"/>
      <c r="I35" s="434"/>
      <c r="J35" s="510"/>
      <c r="K35" s="435"/>
      <c r="L35" s="435"/>
      <c r="M35" s="400">
        <v>3.2</v>
      </c>
      <c r="N35" s="407"/>
      <c r="O35" s="283"/>
      <c r="P35" s="408"/>
      <c r="Q35" s="409"/>
      <c r="R35" s="441">
        <f>IF($E35="","",IF($L34="","",VLOOKUP($L34,TemplValues,28,0)))</f>
        <v>2.7129999999999987</v>
      </c>
      <c r="S35" s="463"/>
      <c r="T35" s="442">
        <f>IF($E35="","",IF($L34="","",VLOOKUP($L34,TemplValues,4,0)))</f>
        <v>24</v>
      </c>
      <c r="U35" s="463"/>
      <c r="V35" s="442">
        <f>IF($E35="","",IF($L34="","",VLOOKUP($L34,TemplValues,5,0)))</f>
        <v>60</v>
      </c>
      <c r="W35" s="442"/>
      <c r="X35" s="442">
        <f>IF($E35="","",IF($L34="","",VLOOKUP($L34,TemplValues,6,0)))</f>
        <v>20</v>
      </c>
      <c r="Y35" s="442"/>
      <c r="Z35" s="443">
        <f>IF($E35="","",IF($L34="","",VLOOKUP($L34,TemplValues,7,0)))</f>
        <v>30</v>
      </c>
      <c r="AA35" s="443"/>
      <c r="AB35" s="442">
        <f>IF($E35="","",IF($L34="","",VLOOKUP($L34,TemplValues,8,0)))</f>
        <v>1</v>
      </c>
      <c r="AC35" s="442"/>
      <c r="AD35" s="444" t="str">
        <f>IF($E35="","",IF($L34="","",VLOOKUP($L34,TemplValues,18,0)))</f>
        <v/>
      </c>
      <c r="AE35" s="444"/>
      <c r="AF35" s="444" t="str">
        <f>IF($E35="","",IF($L34="","",VLOOKUP($L34,TemplValues,19,0)))</f>
        <v/>
      </c>
      <c r="AG35" s="444"/>
      <c r="AH35" s="444"/>
      <c r="AI35" s="444"/>
      <c r="AJ35" s="444" t="str">
        <f>IF($E35="","",IF($L34="","",VLOOKUP($L34,TemplValues,20,0)))</f>
        <v/>
      </c>
      <c r="AK35" s="444"/>
      <c r="AL35" s="442">
        <f>IF($E35="","",IF($L34="","",VLOOKUP($L34,TemplValues,9,0)))</f>
        <v>3</v>
      </c>
      <c r="AM35" s="442"/>
      <c r="AN35" s="442" t="str">
        <f>IF($E35="","",IF($L34="","",VLOOKUP($L34,TemplValues,21,0)))</f>
        <v/>
      </c>
      <c r="AO35" s="442"/>
      <c r="AP35" s="442" t="str">
        <f>IF($E35="","",IF($L34="","",VLOOKUP($L34,TemplValues,22,0)))</f>
        <v/>
      </c>
      <c r="AQ35" s="442"/>
      <c r="AR35" s="445" t="str">
        <f>IF($E35="","",IF($L34="","",VLOOKUP($L34,TemplValues,23,0)))</f>
        <v/>
      </c>
      <c r="AS35" s="445"/>
      <c r="AT35" s="445" t="str">
        <f>IF($E35="","",IF($L34="","",VLOOKUP($L34,TemplValues,24,0)))</f>
        <v/>
      </c>
      <c r="AU35" s="446"/>
      <c r="AV35" s="446" t="str">
        <f>IF($E35="","",IF($L34="","",VLOOKUP($L34,TemplValues,25,0)))</f>
        <v/>
      </c>
      <c r="AW35" s="478"/>
      <c r="AX35" s="425" t="str">
        <f>IF($E35="","",IF($L34="","",VLOOKUP($L34,TemplValues,26,0)))</f>
        <v/>
      </c>
      <c r="AY35" s="476"/>
      <c r="AZ35" s="283"/>
      <c r="BA35" s="426">
        <f>IF($E35="","",IF($L34="","",VLOOKUP($L34,TemplValues,10,0)))</f>
        <v>1.1399999999999999</v>
      </c>
      <c r="BB35" s="426"/>
      <c r="BC35" s="368" t="str">
        <f>IF($E35="","",IF($L34="","",VLOOKUP($L34,TemplValues,11,0)))</f>
        <v>W/m2</v>
      </c>
      <c r="BD35" s="368"/>
      <c r="BE35" s="369" t="str">
        <f>IF($E35="","",IF($L34="","",VLOOKUP($L34,TemplValues,30,0)))</f>
        <v/>
      </c>
      <c r="BF35" s="369"/>
      <c r="BG35" s="366">
        <f>IF($E35="","",IF($L34="","",VLOOKUP($L34,TemplValues,12,0)))</f>
        <v>1.24</v>
      </c>
      <c r="BH35" s="366"/>
      <c r="BI35" s="366" t="str">
        <f>IF($E35="","",IF($L34="","",VLOOKUP($L34,TemplValues,13,0)))</f>
        <v>W/m2</v>
      </c>
      <c r="BJ35" s="366"/>
      <c r="BK35" s="367">
        <f>IF($E35="","",IF($L34="","",VLOOKUP($L34,TemplValues,16,0)))</f>
        <v>0.23</v>
      </c>
      <c r="BL35" s="367"/>
      <c r="BM35" s="368" t="str">
        <f>IF($E35="","",IF($L34="","",VLOOKUP($L34,TemplValues,17,0)))</f>
        <v>m2/occ</v>
      </c>
      <c r="BN35" s="368"/>
      <c r="BO35" s="366">
        <f>IF($E35="","",IF($L34="","",VLOOKUP($L34,TemplValues,28,0)))</f>
        <v>2.7129999999999987</v>
      </c>
      <c r="BP35" s="366"/>
      <c r="BQ35" s="366" t="str">
        <f>IF($E35="","",IF($L34="","",VLOOKUP($L34,TemplValues,27,0)))</f>
        <v/>
      </c>
      <c r="BR35" s="366"/>
      <c r="BS35" s="367">
        <f>IF($E35="","",IF($L34="","",VLOOKUP($L34,TemplValues,14,0)))</f>
        <v>1.34</v>
      </c>
      <c r="BT35" s="367"/>
      <c r="BU35" s="370" t="str">
        <f>IF($E35="","",IF($L34="","",VLOOKUP($L34,TemplValues,15,0)))</f>
        <v>W/m2</v>
      </c>
      <c r="BV35" s="483"/>
      <c r="BW35" s="430" t="str">
        <f>IF($E35="","",IF($L34="","",VLOOKUP($L34,TemplValues,30,0)))</f>
        <v/>
      </c>
      <c r="BX35" s="486"/>
      <c r="BY35" s="283"/>
    </row>
    <row r="36" spans="1:77" ht="20.100000000000001" customHeight="1">
      <c r="A36" s="283"/>
      <c r="B36" s="511">
        <v>1</v>
      </c>
      <c r="C36" s="513"/>
      <c r="D36" s="436"/>
      <c r="E36" s="436" t="s">
        <v>441</v>
      </c>
      <c r="F36" s="436" t="s">
        <v>444</v>
      </c>
      <c r="G36" s="515" t="s">
        <v>380</v>
      </c>
      <c r="H36" s="509" t="s">
        <v>458</v>
      </c>
      <c r="I36" s="437" t="s">
        <v>450</v>
      </c>
      <c r="J36" s="509" t="s">
        <v>526</v>
      </c>
      <c r="K36" s="438"/>
      <c r="L36" s="439" t="str">
        <f t="shared" ref="L36" si="12">H36&amp;" : "&amp;J36</f>
        <v>PATIENT CARE : Occupational Therapy</v>
      </c>
      <c r="M36" s="440">
        <v>400</v>
      </c>
      <c r="N36" s="390"/>
      <c r="O36" s="283"/>
      <c r="P36" s="404"/>
      <c r="Q36" s="405"/>
      <c r="R36" s="406">
        <v>2.835</v>
      </c>
      <c r="S36" s="462"/>
      <c r="T36" s="414">
        <v>24.5</v>
      </c>
      <c r="U36" s="468"/>
      <c r="V36" s="413"/>
      <c r="W36" s="413"/>
      <c r="X36" s="414">
        <v>22</v>
      </c>
      <c r="Y36" s="414"/>
      <c r="Z36" s="414"/>
      <c r="AA36" s="414"/>
      <c r="AB36" s="415"/>
      <c r="AC36" s="415"/>
      <c r="AD36" s="415"/>
      <c r="AE36" s="415"/>
      <c r="AF36" s="415"/>
      <c r="AG36" s="415"/>
      <c r="AH36" s="415"/>
      <c r="AI36" s="415"/>
      <c r="AJ36" s="415"/>
      <c r="AK36" s="415"/>
      <c r="AL36" s="415"/>
      <c r="AM36" s="415"/>
      <c r="AN36" s="415"/>
      <c r="AO36" s="415"/>
      <c r="AP36" s="415"/>
      <c r="AQ36" s="415"/>
      <c r="AR36" s="415">
        <v>0.25</v>
      </c>
      <c r="AS36" s="415"/>
      <c r="AT36" s="415"/>
      <c r="AU36" s="427"/>
      <c r="AV36" s="427">
        <v>10.5</v>
      </c>
      <c r="AW36" s="428"/>
      <c r="AX36" s="423"/>
      <c r="AY36" s="475"/>
      <c r="AZ36" s="283"/>
      <c r="BA36" s="424">
        <v>100.1</v>
      </c>
      <c r="BB36" s="424"/>
      <c r="BC36" s="360" t="s">
        <v>63</v>
      </c>
      <c r="BD36" s="360"/>
      <c r="BE36" s="359">
        <v>0.1</v>
      </c>
      <c r="BF36" s="359"/>
      <c r="BG36" s="359">
        <v>10000</v>
      </c>
      <c r="BH36" s="359"/>
      <c r="BI36" s="359"/>
      <c r="BJ36" s="359"/>
      <c r="BK36" s="361"/>
      <c r="BL36" s="361"/>
      <c r="BM36" s="360" t="s">
        <v>64</v>
      </c>
      <c r="BN36" s="360"/>
      <c r="BO36" s="359"/>
      <c r="BP36" s="359"/>
      <c r="BQ36" s="359">
        <v>0.34699999999999998</v>
      </c>
      <c r="BR36" s="359"/>
      <c r="BS36" s="361"/>
      <c r="BT36" s="361"/>
      <c r="BU36" s="362" t="s">
        <v>62</v>
      </c>
      <c r="BV36" s="481"/>
      <c r="BW36" s="422"/>
      <c r="BX36" s="475"/>
      <c r="BY36" s="283"/>
    </row>
    <row r="37" spans="1:77" ht="20.100000000000001" customHeight="1" thickBot="1">
      <c r="A37" s="283"/>
      <c r="B37" s="512"/>
      <c r="C37" s="514"/>
      <c r="D37" s="398"/>
      <c r="E37" s="398">
        <v>1</v>
      </c>
      <c r="F37" s="398" t="s">
        <v>443</v>
      </c>
      <c r="G37" s="516"/>
      <c r="H37" s="510"/>
      <c r="I37" s="434"/>
      <c r="J37" s="510"/>
      <c r="K37" s="435"/>
      <c r="L37" s="435"/>
      <c r="M37" s="400">
        <v>3.2</v>
      </c>
      <c r="N37" s="407"/>
      <c r="O37" s="283"/>
      <c r="P37" s="408"/>
      <c r="Q37" s="409"/>
      <c r="R37" s="441">
        <f>IF($E37="","",IF($L36="","",VLOOKUP($L36,TemplValues,28,0)))</f>
        <v>2.764999999999993</v>
      </c>
      <c r="S37" s="463"/>
      <c r="T37" s="442">
        <f>IF($E37="","",IF($L36="","",VLOOKUP($L36,TemplValues,4,0)))</f>
        <v>24</v>
      </c>
      <c r="U37" s="463"/>
      <c r="V37" s="442">
        <f>IF($E37="","",IF($L36="","",VLOOKUP($L36,TemplValues,5,0)))</f>
        <v>60</v>
      </c>
      <c r="W37" s="442"/>
      <c r="X37" s="442">
        <f>IF($E37="","",IF($L36="","",VLOOKUP($L36,TemplValues,6,0)))</f>
        <v>20</v>
      </c>
      <c r="Y37" s="442"/>
      <c r="Z37" s="443">
        <f>IF($E37="","",IF($L36="","",VLOOKUP($L36,TemplValues,7,0)))</f>
        <v>30</v>
      </c>
      <c r="AA37" s="443"/>
      <c r="AB37" s="442">
        <f>IF($E37="","",IF($L36="","",VLOOKUP($L36,TemplValues,8,0)))</f>
        <v>2</v>
      </c>
      <c r="AC37" s="442"/>
      <c r="AD37" s="444" t="str">
        <f>IF($E37="","",IF($L36="","",VLOOKUP($L36,TemplValues,18,0)))</f>
        <v/>
      </c>
      <c r="AE37" s="444"/>
      <c r="AF37" s="444" t="str">
        <f>IF($E37="","",IF($L36="","",VLOOKUP($L36,TemplValues,19,0)))</f>
        <v/>
      </c>
      <c r="AG37" s="444"/>
      <c r="AH37" s="444"/>
      <c r="AI37" s="444"/>
      <c r="AJ37" s="444" t="str">
        <f>IF($E37="","",IF($L36="","",VLOOKUP($L36,TemplValues,20,0)))</f>
        <v/>
      </c>
      <c r="AK37" s="444"/>
      <c r="AL37" s="442">
        <f>IF($E37="","",IF($L36="","",VLOOKUP($L36,TemplValues,9,0)))</f>
        <v>6</v>
      </c>
      <c r="AM37" s="442"/>
      <c r="AN37" s="442" t="str">
        <f>IF($E37="","",IF($L36="","",VLOOKUP($L36,TemplValues,21,0)))</f>
        <v/>
      </c>
      <c r="AO37" s="442"/>
      <c r="AP37" s="442" t="str">
        <f>IF($E37="","",IF($L36="","",VLOOKUP($L36,TemplValues,22,0)))</f>
        <v/>
      </c>
      <c r="AQ37" s="442"/>
      <c r="AR37" s="445" t="str">
        <f>IF($E37="","",IF($L36="","",VLOOKUP($L36,TemplValues,23,0)))</f>
        <v/>
      </c>
      <c r="AS37" s="445"/>
      <c r="AT37" s="445" t="str">
        <f>IF($E37="","",IF($L36="","",VLOOKUP($L36,TemplValues,24,0)))</f>
        <v/>
      </c>
      <c r="AU37" s="446"/>
      <c r="AV37" s="446" t="str">
        <f>IF($E37="","",IF($L36="","",VLOOKUP($L36,TemplValues,25,0)))</f>
        <v/>
      </c>
      <c r="AW37" s="478"/>
      <c r="AX37" s="425" t="str">
        <f>IF($E37="","",IF($L36="","",VLOOKUP($L36,TemplValues,26,0)))</f>
        <v/>
      </c>
      <c r="AY37" s="476"/>
      <c r="AZ37" s="283"/>
      <c r="BA37" s="426">
        <f>IF($E37="","",IF($L36="","",VLOOKUP($L36,TemplValues,10,0)))</f>
        <v>1.66</v>
      </c>
      <c r="BB37" s="426"/>
      <c r="BC37" s="368" t="str">
        <f>IF($E37="","",IF($L36="","",VLOOKUP($L36,TemplValues,11,0)))</f>
        <v>W/m2</v>
      </c>
      <c r="BD37" s="368"/>
      <c r="BE37" s="369" t="str">
        <f>IF($E37="","",IF($L36="","",VLOOKUP($L36,TemplValues,30,0)))</f>
        <v/>
      </c>
      <c r="BF37" s="369"/>
      <c r="BG37" s="366">
        <f>IF($E37="","",IF($L36="","",VLOOKUP($L36,TemplValues,12,0)))</f>
        <v>1.76</v>
      </c>
      <c r="BH37" s="366"/>
      <c r="BI37" s="366" t="str">
        <f>IF($E37="","",IF($L36="","",VLOOKUP($L36,TemplValues,13,0)))</f>
        <v>W/m2</v>
      </c>
      <c r="BJ37" s="366"/>
      <c r="BK37" s="367">
        <f>IF($E37="","",IF($L36="","",VLOOKUP($L36,TemplValues,16,0)))</f>
        <v>0.750000000000001</v>
      </c>
      <c r="BL37" s="367"/>
      <c r="BM37" s="368" t="str">
        <f>IF($E37="","",IF($L36="","",VLOOKUP($L36,TemplValues,17,0)))</f>
        <v>m2/occ</v>
      </c>
      <c r="BN37" s="368"/>
      <c r="BO37" s="366">
        <f>IF($E37="","",IF($L36="","",VLOOKUP($L36,TemplValues,28,0)))</f>
        <v>2.764999999999993</v>
      </c>
      <c r="BP37" s="366"/>
      <c r="BQ37" s="366" t="str">
        <f>IF($E37="","",IF($L36="","",VLOOKUP($L36,TemplValues,27,0)))</f>
        <v/>
      </c>
      <c r="BR37" s="366"/>
      <c r="BS37" s="367">
        <f>IF($E37="","",IF($L36="","",VLOOKUP($L36,TemplValues,14,0)))</f>
        <v>1.86</v>
      </c>
      <c r="BT37" s="367"/>
      <c r="BU37" s="370" t="str">
        <f>IF($E37="","",IF($L36="","",VLOOKUP($L36,TemplValues,15,0)))</f>
        <v>W/m2</v>
      </c>
      <c r="BV37" s="483"/>
      <c r="BW37" s="430" t="str">
        <f>IF($E37="","",IF($L36="","",VLOOKUP($L36,TemplValues,30,0)))</f>
        <v/>
      </c>
      <c r="BX37" s="486"/>
      <c r="BY37" s="283"/>
    </row>
    <row r="38" spans="1:77" ht="20.100000000000001" customHeight="1">
      <c r="A38" s="283"/>
      <c r="B38" s="511">
        <v>1</v>
      </c>
      <c r="C38" s="513"/>
      <c r="D38" s="436"/>
      <c r="E38" s="436" t="s">
        <v>441</v>
      </c>
      <c r="F38" s="436" t="s">
        <v>444</v>
      </c>
      <c r="G38" s="515" t="s">
        <v>380</v>
      </c>
      <c r="H38" s="509" t="s">
        <v>458</v>
      </c>
      <c r="I38" s="437" t="s">
        <v>450</v>
      </c>
      <c r="J38" s="509" t="s">
        <v>531</v>
      </c>
      <c r="K38" s="438"/>
      <c r="L38" s="439" t="str">
        <f t="shared" ref="L38" si="13">H38&amp;" : "&amp;J38</f>
        <v>PATIENT CARE : Physiotherapy area</v>
      </c>
      <c r="M38" s="440">
        <v>400</v>
      </c>
      <c r="N38" s="390"/>
      <c r="O38" s="283"/>
      <c r="P38" s="404"/>
      <c r="Q38" s="405"/>
      <c r="R38" s="406">
        <v>2.835</v>
      </c>
      <c r="S38" s="462"/>
      <c r="T38" s="414">
        <v>24.5</v>
      </c>
      <c r="U38" s="468"/>
      <c r="V38" s="413"/>
      <c r="W38" s="413"/>
      <c r="X38" s="414">
        <v>22</v>
      </c>
      <c r="Y38" s="414"/>
      <c r="Z38" s="414"/>
      <c r="AA38" s="414"/>
      <c r="AB38" s="415"/>
      <c r="AC38" s="415"/>
      <c r="AD38" s="415"/>
      <c r="AE38" s="415"/>
      <c r="AF38" s="415"/>
      <c r="AG38" s="415"/>
      <c r="AH38" s="415"/>
      <c r="AI38" s="415"/>
      <c r="AJ38" s="415"/>
      <c r="AK38" s="415"/>
      <c r="AL38" s="415"/>
      <c r="AM38" s="415"/>
      <c r="AN38" s="415"/>
      <c r="AO38" s="415"/>
      <c r="AP38" s="415"/>
      <c r="AQ38" s="415"/>
      <c r="AR38" s="415">
        <v>0.25</v>
      </c>
      <c r="AS38" s="415"/>
      <c r="AT38" s="415"/>
      <c r="AU38" s="427"/>
      <c r="AV38" s="427">
        <v>10.5</v>
      </c>
      <c r="AW38" s="428"/>
      <c r="AX38" s="423"/>
      <c r="AY38" s="475"/>
      <c r="AZ38" s="283"/>
      <c r="BA38" s="424">
        <v>100.1</v>
      </c>
      <c r="BB38" s="424"/>
      <c r="BC38" s="360" t="s">
        <v>63</v>
      </c>
      <c r="BD38" s="360"/>
      <c r="BE38" s="359">
        <v>0.1</v>
      </c>
      <c r="BF38" s="359"/>
      <c r="BG38" s="359">
        <v>10000</v>
      </c>
      <c r="BH38" s="359"/>
      <c r="BI38" s="359"/>
      <c r="BJ38" s="359"/>
      <c r="BK38" s="361"/>
      <c r="BL38" s="361"/>
      <c r="BM38" s="360" t="s">
        <v>64</v>
      </c>
      <c r="BN38" s="360"/>
      <c r="BO38" s="359"/>
      <c r="BP38" s="359"/>
      <c r="BQ38" s="359">
        <v>0.34699999999999998</v>
      </c>
      <c r="BR38" s="359"/>
      <c r="BS38" s="361"/>
      <c r="BT38" s="361"/>
      <c r="BU38" s="362" t="s">
        <v>62</v>
      </c>
      <c r="BV38" s="481"/>
      <c r="BW38" s="422"/>
      <c r="BX38" s="475"/>
      <c r="BY38" s="283"/>
    </row>
    <row r="39" spans="1:77" ht="20.100000000000001" customHeight="1" thickBot="1">
      <c r="A39" s="283"/>
      <c r="B39" s="512"/>
      <c r="C39" s="514"/>
      <c r="D39" s="398"/>
      <c r="E39" s="398">
        <v>1</v>
      </c>
      <c r="F39" s="398" t="s">
        <v>443</v>
      </c>
      <c r="G39" s="516"/>
      <c r="H39" s="510"/>
      <c r="I39" s="434"/>
      <c r="J39" s="510"/>
      <c r="K39" s="435"/>
      <c r="L39" s="435"/>
      <c r="M39" s="400">
        <v>3.2</v>
      </c>
      <c r="N39" s="407"/>
      <c r="O39" s="283"/>
      <c r="P39" s="408"/>
      <c r="Q39" s="409"/>
      <c r="R39" s="441" t="e">
        <f>IF($E39="","",IF($L38="","",VLOOKUP($L38,TemplValues,28,0)))</f>
        <v>#N/A</v>
      </c>
      <c r="S39" s="463"/>
      <c r="T39" s="442" t="e">
        <f>IF($E39="","",IF($L38="","",VLOOKUP($L38,TemplValues,4,0)))</f>
        <v>#N/A</v>
      </c>
      <c r="U39" s="463"/>
      <c r="V39" s="442" t="e">
        <f>IF($E39="","",IF($L38="","",VLOOKUP($L38,TemplValues,5,0)))</f>
        <v>#N/A</v>
      </c>
      <c r="W39" s="442"/>
      <c r="X39" s="442" t="e">
        <f>IF($E39="","",IF($L38="","",VLOOKUP($L38,TemplValues,6,0)))</f>
        <v>#N/A</v>
      </c>
      <c r="Y39" s="442"/>
      <c r="Z39" s="443" t="e">
        <f>IF($E39="","",IF($L38="","",VLOOKUP($L38,TemplValues,7,0)))</f>
        <v>#N/A</v>
      </c>
      <c r="AA39" s="443"/>
      <c r="AB39" s="442" t="e">
        <f>IF($E39="","",IF($L38="","",VLOOKUP($L38,TemplValues,8,0)))</f>
        <v>#N/A</v>
      </c>
      <c r="AC39" s="442"/>
      <c r="AD39" s="444" t="e">
        <f>IF($E39="","",IF($L38="","",VLOOKUP($L38,TemplValues,18,0)))</f>
        <v>#N/A</v>
      </c>
      <c r="AE39" s="444"/>
      <c r="AF39" s="444" t="e">
        <f>IF($E39="","",IF($L38="","",VLOOKUP($L38,TemplValues,19,0)))</f>
        <v>#N/A</v>
      </c>
      <c r="AG39" s="444"/>
      <c r="AH39" s="444"/>
      <c r="AI39" s="444"/>
      <c r="AJ39" s="444" t="e">
        <f>IF($E39="","",IF($L38="","",VLOOKUP($L38,TemplValues,20,0)))</f>
        <v>#N/A</v>
      </c>
      <c r="AK39" s="444"/>
      <c r="AL39" s="442" t="e">
        <f>IF($E39="","",IF($L38="","",VLOOKUP($L38,TemplValues,9,0)))</f>
        <v>#N/A</v>
      </c>
      <c r="AM39" s="442"/>
      <c r="AN39" s="442" t="e">
        <f>IF($E39="","",IF($L38="","",VLOOKUP($L38,TemplValues,21,0)))</f>
        <v>#N/A</v>
      </c>
      <c r="AO39" s="442"/>
      <c r="AP39" s="442" t="e">
        <f>IF($E39="","",IF($L38="","",VLOOKUP($L38,TemplValues,22,0)))</f>
        <v>#N/A</v>
      </c>
      <c r="AQ39" s="442"/>
      <c r="AR39" s="445" t="e">
        <f>IF($E39="","",IF($L38="","",VLOOKUP($L38,TemplValues,23,0)))</f>
        <v>#N/A</v>
      </c>
      <c r="AS39" s="445"/>
      <c r="AT39" s="445" t="e">
        <f>IF($E39="","",IF($L38="","",VLOOKUP($L38,TemplValues,24,0)))</f>
        <v>#N/A</v>
      </c>
      <c r="AU39" s="446"/>
      <c r="AV39" s="446" t="e">
        <f>IF($E39="","",IF($L38="","",VLOOKUP($L38,TemplValues,25,0)))</f>
        <v>#N/A</v>
      </c>
      <c r="AW39" s="478"/>
      <c r="AX39" s="425" t="e">
        <f>IF($E39="","",IF($L38="","",VLOOKUP($L38,TemplValues,26,0)))</f>
        <v>#N/A</v>
      </c>
      <c r="AY39" s="476"/>
      <c r="AZ39" s="283"/>
      <c r="BA39" s="426" t="e">
        <f>IF($E39="","",IF($L38="","",VLOOKUP($L38,TemplValues,10,0)))</f>
        <v>#N/A</v>
      </c>
      <c r="BB39" s="426"/>
      <c r="BC39" s="368" t="e">
        <f>IF($E39="","",IF($L38="","",VLOOKUP($L38,TemplValues,11,0)))</f>
        <v>#N/A</v>
      </c>
      <c r="BD39" s="368"/>
      <c r="BE39" s="369" t="e">
        <f>IF($E39="","",IF($L38="","",VLOOKUP($L38,TemplValues,30,0)))</f>
        <v>#N/A</v>
      </c>
      <c r="BF39" s="369"/>
      <c r="BG39" s="366" t="e">
        <f>IF($E39="","",IF($L38="","",VLOOKUP($L38,TemplValues,12,0)))</f>
        <v>#N/A</v>
      </c>
      <c r="BH39" s="366"/>
      <c r="BI39" s="366" t="e">
        <f>IF($E39="","",IF($L38="","",VLOOKUP($L38,TemplValues,13,0)))</f>
        <v>#N/A</v>
      </c>
      <c r="BJ39" s="366"/>
      <c r="BK39" s="367" t="e">
        <f>IF($E39="","",IF($L38="","",VLOOKUP($L38,TemplValues,16,0)))</f>
        <v>#N/A</v>
      </c>
      <c r="BL39" s="367"/>
      <c r="BM39" s="368" t="e">
        <f>IF($E39="","",IF($L38="","",VLOOKUP($L38,TemplValues,17,0)))</f>
        <v>#N/A</v>
      </c>
      <c r="BN39" s="368"/>
      <c r="BO39" s="366" t="e">
        <f>IF($E39="","",IF($L38="","",VLOOKUP($L38,TemplValues,28,0)))</f>
        <v>#N/A</v>
      </c>
      <c r="BP39" s="366"/>
      <c r="BQ39" s="366" t="e">
        <f>IF($E39="","",IF($L38="","",VLOOKUP($L38,TemplValues,27,0)))</f>
        <v>#N/A</v>
      </c>
      <c r="BR39" s="366"/>
      <c r="BS39" s="367" t="e">
        <f>IF($E39="","",IF($L38="","",VLOOKUP($L38,TemplValues,14,0)))</f>
        <v>#N/A</v>
      </c>
      <c r="BT39" s="367"/>
      <c r="BU39" s="370" t="e">
        <f>IF($E39="","",IF($L38="","",VLOOKUP($L38,TemplValues,15,0)))</f>
        <v>#N/A</v>
      </c>
      <c r="BV39" s="483"/>
      <c r="BW39" s="430" t="e">
        <f>IF($E39="","",IF($L38="","",VLOOKUP($L38,TemplValues,30,0)))</f>
        <v>#N/A</v>
      </c>
      <c r="BX39" s="486"/>
      <c r="BY39" s="283"/>
    </row>
    <row r="40" spans="1:77" ht="20.100000000000001" customHeight="1">
      <c r="A40" s="283"/>
      <c r="B40" s="511">
        <v>1</v>
      </c>
      <c r="C40" s="513"/>
      <c r="D40" s="436"/>
      <c r="E40" s="436" t="s">
        <v>441</v>
      </c>
      <c r="F40" s="436" t="s">
        <v>444</v>
      </c>
      <c r="G40" s="515" t="s">
        <v>380</v>
      </c>
      <c r="H40" s="509" t="s">
        <v>458</v>
      </c>
      <c r="I40" s="437" t="s">
        <v>450</v>
      </c>
      <c r="J40" s="509" t="s">
        <v>532</v>
      </c>
      <c r="K40" s="438"/>
      <c r="L40" s="439" t="str">
        <f t="shared" ref="L40" si="14">H40&amp;" : "&amp;J40</f>
        <v>PATIENT CARE : Physiotherapy pool</v>
      </c>
      <c r="M40" s="440">
        <v>400</v>
      </c>
      <c r="N40" s="390"/>
      <c r="O40" s="283"/>
      <c r="P40" s="404"/>
      <c r="Q40" s="405"/>
      <c r="R40" s="406">
        <v>2.835</v>
      </c>
      <c r="S40" s="462"/>
      <c r="T40" s="414">
        <v>24.5</v>
      </c>
      <c r="U40" s="468"/>
      <c r="V40" s="413"/>
      <c r="W40" s="413"/>
      <c r="X40" s="414">
        <v>22</v>
      </c>
      <c r="Y40" s="414"/>
      <c r="Z40" s="414"/>
      <c r="AA40" s="414"/>
      <c r="AB40" s="415"/>
      <c r="AC40" s="415"/>
      <c r="AD40" s="415"/>
      <c r="AE40" s="415"/>
      <c r="AF40" s="415"/>
      <c r="AG40" s="415"/>
      <c r="AH40" s="415"/>
      <c r="AI40" s="415"/>
      <c r="AJ40" s="415"/>
      <c r="AK40" s="415"/>
      <c r="AL40" s="415"/>
      <c r="AM40" s="415"/>
      <c r="AN40" s="415"/>
      <c r="AO40" s="415"/>
      <c r="AP40" s="415"/>
      <c r="AQ40" s="415"/>
      <c r="AR40" s="415">
        <v>0.25</v>
      </c>
      <c r="AS40" s="415"/>
      <c r="AT40" s="415"/>
      <c r="AU40" s="427"/>
      <c r="AV40" s="427">
        <v>10.5</v>
      </c>
      <c r="AW40" s="428"/>
      <c r="AX40" s="423"/>
      <c r="AY40" s="475"/>
      <c r="AZ40" s="283"/>
      <c r="BA40" s="424">
        <v>100.1</v>
      </c>
      <c r="BB40" s="424"/>
      <c r="BC40" s="360" t="s">
        <v>63</v>
      </c>
      <c r="BD40" s="360"/>
      <c r="BE40" s="359">
        <v>0.1</v>
      </c>
      <c r="BF40" s="359"/>
      <c r="BG40" s="359">
        <v>10000</v>
      </c>
      <c r="BH40" s="359"/>
      <c r="BI40" s="359"/>
      <c r="BJ40" s="359"/>
      <c r="BK40" s="361"/>
      <c r="BL40" s="361"/>
      <c r="BM40" s="360" t="s">
        <v>64</v>
      </c>
      <c r="BN40" s="360"/>
      <c r="BO40" s="359"/>
      <c r="BP40" s="359"/>
      <c r="BQ40" s="359">
        <v>0.34699999999999998</v>
      </c>
      <c r="BR40" s="359"/>
      <c r="BS40" s="361"/>
      <c r="BT40" s="361"/>
      <c r="BU40" s="362" t="s">
        <v>62</v>
      </c>
      <c r="BV40" s="481"/>
      <c r="BW40" s="422"/>
      <c r="BX40" s="475"/>
      <c r="BY40" s="283"/>
    </row>
    <row r="41" spans="1:77" ht="20.100000000000001" customHeight="1" thickBot="1">
      <c r="A41" s="283"/>
      <c r="B41" s="512"/>
      <c r="C41" s="514"/>
      <c r="D41" s="398"/>
      <c r="E41" s="398">
        <v>1</v>
      </c>
      <c r="F41" s="398" t="s">
        <v>443</v>
      </c>
      <c r="G41" s="516"/>
      <c r="H41" s="510"/>
      <c r="I41" s="434"/>
      <c r="J41" s="510"/>
      <c r="K41" s="435"/>
      <c r="L41" s="435"/>
      <c r="M41" s="400">
        <v>3.2</v>
      </c>
      <c r="N41" s="407"/>
      <c r="O41" s="283"/>
      <c r="P41" s="408"/>
      <c r="Q41" s="409"/>
      <c r="R41" s="441">
        <f>IF($E41="","",IF($L40="","",VLOOKUP($L40,TemplValues,28,0)))</f>
        <v>2.7799999999999914</v>
      </c>
      <c r="S41" s="463"/>
      <c r="T41" s="442">
        <f>IF($E41="","",IF($L40="","",VLOOKUP($L40,TemplValues,4,0)))</f>
        <v>27</v>
      </c>
      <c r="U41" s="463"/>
      <c r="V41" s="442">
        <f>IF($E41="","",IF($L40="","",VLOOKUP($L40,TemplValues,5,0)))</f>
        <v>0</v>
      </c>
      <c r="W41" s="442"/>
      <c r="X41" s="442">
        <f>IF($E41="","",IF($L40="","",VLOOKUP($L40,TemplValues,6,0)))</f>
        <v>24</v>
      </c>
      <c r="Y41" s="442"/>
      <c r="Z41" s="443">
        <f>IF($E41="","",IF($L40="","",VLOOKUP($L40,TemplValues,7,0)))</f>
        <v>0</v>
      </c>
      <c r="AA41" s="443"/>
      <c r="AB41" s="442">
        <f>IF($E41="","",IF($L40="","",VLOOKUP($L40,TemplValues,8,0)))</f>
        <v>0</v>
      </c>
      <c r="AC41" s="442"/>
      <c r="AD41" s="444" t="str">
        <f>IF($E41="","",IF($L40="","",VLOOKUP($L40,TemplValues,18,0)))</f>
        <v/>
      </c>
      <c r="AE41" s="444"/>
      <c r="AF41" s="444" t="str">
        <f>IF($E41="","",IF($L40="","",VLOOKUP($L40,TemplValues,19,0)))</f>
        <v/>
      </c>
      <c r="AG41" s="444"/>
      <c r="AH41" s="444"/>
      <c r="AI41" s="444"/>
      <c r="AJ41" s="444" t="str">
        <f>IF($E41="","",IF($L40="","",VLOOKUP($L40,TemplValues,20,0)))</f>
        <v/>
      </c>
      <c r="AK41" s="444"/>
      <c r="AL41" s="442">
        <f>IF($E41="","",IF($L40="","",VLOOKUP($L40,TemplValues,9,0)))</f>
        <v>9</v>
      </c>
      <c r="AM41" s="442"/>
      <c r="AN41" s="442" t="str">
        <f>IF($E41="","",IF($L40="","",VLOOKUP($L40,TemplValues,21,0)))</f>
        <v/>
      </c>
      <c r="AO41" s="442"/>
      <c r="AP41" s="442" t="str">
        <f>IF($E41="","",IF($L40="","",VLOOKUP($L40,TemplValues,22,0)))</f>
        <v/>
      </c>
      <c r="AQ41" s="442"/>
      <c r="AR41" s="445" t="str">
        <f>IF($E41="","",IF($L40="","",VLOOKUP($L40,TemplValues,23,0)))</f>
        <v/>
      </c>
      <c r="AS41" s="445"/>
      <c r="AT41" s="445" t="str">
        <f>IF($E41="","",IF($L40="","",VLOOKUP($L40,TemplValues,24,0)))</f>
        <v/>
      </c>
      <c r="AU41" s="446"/>
      <c r="AV41" s="446" t="str">
        <f>IF($E41="","",IF($L40="","",VLOOKUP($L40,TemplValues,25,0)))</f>
        <v/>
      </c>
      <c r="AW41" s="478"/>
      <c r="AX41" s="425" t="str">
        <f>IF($E41="","",IF($L40="","",VLOOKUP($L40,TemplValues,26,0)))</f>
        <v/>
      </c>
      <c r="AY41" s="476"/>
      <c r="AZ41" s="283"/>
      <c r="BA41" s="426">
        <f>IF($E41="","",IF($L40="","",VLOOKUP($L40,TemplValues,10,0)))</f>
        <v>1.81</v>
      </c>
      <c r="BB41" s="426"/>
      <c r="BC41" s="368" t="str">
        <f>IF($E41="","",IF($L40="","",VLOOKUP($L40,TemplValues,11,0)))</f>
        <v>W/m2</v>
      </c>
      <c r="BD41" s="368"/>
      <c r="BE41" s="369" t="str">
        <f>IF($E41="","",IF($L40="","",VLOOKUP($L40,TemplValues,30,0)))</f>
        <v/>
      </c>
      <c r="BF41" s="369"/>
      <c r="BG41" s="366">
        <f>IF($E41="","",IF($L40="","",VLOOKUP($L40,TemplValues,12,0)))</f>
        <v>1.91</v>
      </c>
      <c r="BH41" s="366"/>
      <c r="BI41" s="366" t="str">
        <f>IF($E41="","",IF($L40="","",VLOOKUP($L40,TemplValues,13,0)))</f>
        <v>W/m2</v>
      </c>
      <c r="BJ41" s="366"/>
      <c r="BK41" s="367">
        <f>IF($E41="","",IF($L40="","",VLOOKUP($L40,TemplValues,16,0)))</f>
        <v>0.90000000000000102</v>
      </c>
      <c r="BL41" s="367"/>
      <c r="BM41" s="368" t="str">
        <f>IF($E41="","",IF($L40="","",VLOOKUP($L40,TemplValues,17,0)))</f>
        <v>m2/occ</v>
      </c>
      <c r="BN41" s="368"/>
      <c r="BO41" s="366">
        <f>IF($E41="","",IF($L40="","",VLOOKUP($L40,TemplValues,28,0)))</f>
        <v>2.7799999999999914</v>
      </c>
      <c r="BP41" s="366"/>
      <c r="BQ41" s="366" t="str">
        <f>IF($E41="","",IF($L40="","",VLOOKUP($L40,TemplValues,27,0)))</f>
        <v/>
      </c>
      <c r="BR41" s="366"/>
      <c r="BS41" s="367">
        <f>IF($E41="","",IF($L40="","",VLOOKUP($L40,TemplValues,14,0)))</f>
        <v>2.0099999999999998</v>
      </c>
      <c r="BT41" s="367"/>
      <c r="BU41" s="370" t="str">
        <f>IF($E41="","",IF($L40="","",VLOOKUP($L40,TemplValues,15,0)))</f>
        <v>W/m2</v>
      </c>
      <c r="BV41" s="483"/>
      <c r="BW41" s="430" t="str">
        <f>IF($E41="","",IF($L40="","",VLOOKUP($L40,TemplValues,30,0)))</f>
        <v/>
      </c>
      <c r="BX41" s="486"/>
      <c r="BY41" s="283"/>
    </row>
    <row r="42" spans="1:77" ht="20.100000000000001" customHeight="1">
      <c r="A42" s="283"/>
      <c r="B42" s="511">
        <v>1</v>
      </c>
      <c r="C42" s="513"/>
      <c r="D42" s="436"/>
      <c r="E42" s="436" t="s">
        <v>441</v>
      </c>
      <c r="F42" s="436" t="s">
        <v>444</v>
      </c>
      <c r="G42" s="515" t="s">
        <v>380</v>
      </c>
      <c r="H42" s="509" t="s">
        <v>458</v>
      </c>
      <c r="I42" s="437" t="s">
        <v>450</v>
      </c>
      <c r="J42" s="509" t="s">
        <v>583</v>
      </c>
      <c r="K42" s="438"/>
      <c r="L42" s="439" t="str">
        <f t="shared" ref="L42" si="15">H42&amp;" : "&amp;J42</f>
        <v>PATIENT CARE : Patient Rm Class A facility</v>
      </c>
      <c r="M42" s="440">
        <v>400</v>
      </c>
      <c r="N42" s="390"/>
      <c r="O42" s="283"/>
      <c r="P42" s="404"/>
      <c r="Q42" s="405"/>
      <c r="R42" s="406">
        <v>2.835</v>
      </c>
      <c r="S42" s="462"/>
      <c r="T42" s="414">
        <v>24.5</v>
      </c>
      <c r="U42" s="468"/>
      <c r="V42" s="413"/>
      <c r="W42" s="413"/>
      <c r="X42" s="414">
        <v>22</v>
      </c>
      <c r="Y42" s="414"/>
      <c r="Z42" s="414"/>
      <c r="AA42" s="414"/>
      <c r="AB42" s="415"/>
      <c r="AC42" s="415"/>
      <c r="AD42" s="415"/>
      <c r="AE42" s="415"/>
      <c r="AF42" s="415"/>
      <c r="AG42" s="415"/>
      <c r="AH42" s="415"/>
      <c r="AI42" s="415"/>
      <c r="AJ42" s="415"/>
      <c r="AK42" s="415"/>
      <c r="AL42" s="415"/>
      <c r="AM42" s="415"/>
      <c r="AN42" s="415"/>
      <c r="AO42" s="415"/>
      <c r="AP42" s="415"/>
      <c r="AQ42" s="415"/>
      <c r="AR42" s="415">
        <v>0.25</v>
      </c>
      <c r="AS42" s="415"/>
      <c r="AT42" s="415"/>
      <c r="AU42" s="427"/>
      <c r="AV42" s="427">
        <v>10.5</v>
      </c>
      <c r="AW42" s="428"/>
      <c r="AX42" s="423"/>
      <c r="AY42" s="475"/>
      <c r="AZ42" s="283"/>
      <c r="BA42" s="424">
        <v>100.1</v>
      </c>
      <c r="BB42" s="424"/>
      <c r="BC42" s="360" t="s">
        <v>63</v>
      </c>
      <c r="BD42" s="360"/>
      <c r="BE42" s="359">
        <v>0.1</v>
      </c>
      <c r="BF42" s="359"/>
      <c r="BG42" s="359">
        <v>10000</v>
      </c>
      <c r="BH42" s="359"/>
      <c r="BI42" s="359"/>
      <c r="BJ42" s="359"/>
      <c r="BK42" s="361"/>
      <c r="BL42" s="361"/>
      <c r="BM42" s="360" t="s">
        <v>64</v>
      </c>
      <c r="BN42" s="360"/>
      <c r="BO42" s="359"/>
      <c r="BP42" s="359"/>
      <c r="BQ42" s="359">
        <v>0.34699999999999998</v>
      </c>
      <c r="BR42" s="359"/>
      <c r="BS42" s="361"/>
      <c r="BT42" s="361"/>
      <c r="BU42" s="362" t="s">
        <v>62</v>
      </c>
      <c r="BV42" s="481"/>
      <c r="BW42" s="422"/>
      <c r="BX42" s="475"/>
      <c r="BY42" s="283"/>
    </row>
    <row r="43" spans="1:77" ht="20.100000000000001" customHeight="1" thickBot="1">
      <c r="A43" s="283"/>
      <c r="B43" s="512"/>
      <c r="C43" s="514"/>
      <c r="D43" s="398"/>
      <c r="E43" s="398">
        <v>1</v>
      </c>
      <c r="F43" s="398" t="s">
        <v>443</v>
      </c>
      <c r="G43" s="516"/>
      <c r="H43" s="510"/>
      <c r="I43" s="434"/>
      <c r="J43" s="510"/>
      <c r="K43" s="435"/>
      <c r="L43" s="435"/>
      <c r="M43" s="400">
        <v>3.2</v>
      </c>
      <c r="N43" s="407"/>
      <c r="O43" s="283"/>
      <c r="P43" s="408"/>
      <c r="Q43" s="409"/>
      <c r="R43" s="441">
        <f>IF($E43="","",IF($L42="","",VLOOKUP($L42,TemplValues,28,0)))</f>
        <v>2.7659999999999929</v>
      </c>
      <c r="S43" s="463"/>
      <c r="T43" s="442">
        <f>IF($E43="","",IF($L42="","",VLOOKUP($L42,TemplValues,4,0)))</f>
        <v>24</v>
      </c>
      <c r="U43" s="463"/>
      <c r="V43" s="442">
        <f>IF($E43="","",IF($L42="","",VLOOKUP($L42,TemplValues,5,0)))</f>
        <v>60</v>
      </c>
      <c r="W43" s="442"/>
      <c r="X43" s="442">
        <f>IF($E43="","",IF($L42="","",VLOOKUP($L42,TemplValues,6,0)))</f>
        <v>22</v>
      </c>
      <c r="Y43" s="442"/>
      <c r="Z43" s="443">
        <f>IF($E43="","",IF($L42="","",VLOOKUP($L42,TemplValues,7,0)))</f>
        <v>30</v>
      </c>
      <c r="AA43" s="443"/>
      <c r="AB43" s="442">
        <f>IF($E43="","",IF($L42="","",VLOOKUP($L42,TemplValues,8,0)))</f>
        <v>2</v>
      </c>
      <c r="AC43" s="442"/>
      <c r="AD43" s="444" t="str">
        <f>IF($E43="","",IF($L42="","",VLOOKUP($L42,TemplValues,18,0)))</f>
        <v/>
      </c>
      <c r="AE43" s="444"/>
      <c r="AF43" s="444" t="str">
        <f>IF($E43="","",IF($L42="","",VLOOKUP($L42,TemplValues,19,0)))</f>
        <v/>
      </c>
      <c r="AG43" s="444"/>
      <c r="AH43" s="444"/>
      <c r="AI43" s="444"/>
      <c r="AJ43" s="444" t="str">
        <f>IF($E43="","",IF($L42="","",VLOOKUP($L42,TemplValues,20,0)))</f>
        <v/>
      </c>
      <c r="AK43" s="444"/>
      <c r="AL43" s="442">
        <f>IF($E43="","",IF($L42="","",VLOOKUP($L42,TemplValues,9,0)))</f>
        <v>6</v>
      </c>
      <c r="AM43" s="442"/>
      <c r="AN43" s="442" t="str">
        <f>IF($E43="","",IF($L42="","",VLOOKUP($L42,TemplValues,21,0)))</f>
        <v/>
      </c>
      <c r="AO43" s="442"/>
      <c r="AP43" s="442" t="str">
        <f>IF($E43="","",IF($L42="","",VLOOKUP($L42,TemplValues,22,0)))</f>
        <v/>
      </c>
      <c r="AQ43" s="442"/>
      <c r="AR43" s="445" t="str">
        <f>IF($E43="","",IF($L42="","",VLOOKUP($L42,TemplValues,23,0)))</f>
        <v/>
      </c>
      <c r="AS43" s="445"/>
      <c r="AT43" s="445" t="str">
        <f>IF($E43="","",IF($L42="","",VLOOKUP($L42,TemplValues,24,0)))</f>
        <v/>
      </c>
      <c r="AU43" s="446"/>
      <c r="AV43" s="446" t="str">
        <f>IF($E43="","",IF($L42="","",VLOOKUP($L42,TemplValues,25,0)))</f>
        <v/>
      </c>
      <c r="AW43" s="478"/>
      <c r="AX43" s="425" t="str">
        <f>IF($E43="","",IF($L42="","",VLOOKUP($L42,TemplValues,26,0)))</f>
        <v/>
      </c>
      <c r="AY43" s="476"/>
      <c r="AZ43" s="283"/>
      <c r="BA43" s="426">
        <f>IF($E43="","",IF($L42="","",VLOOKUP($L42,TemplValues,10,0)))</f>
        <v>1.67</v>
      </c>
      <c r="BB43" s="426"/>
      <c r="BC43" s="368" t="str">
        <f>IF($E43="","",IF($L42="","",VLOOKUP($L42,TemplValues,11,0)))</f>
        <v>W/m2</v>
      </c>
      <c r="BD43" s="368"/>
      <c r="BE43" s="369" t="str">
        <f>IF($E43="","",IF($L42="","",VLOOKUP($L42,TemplValues,30,0)))</f>
        <v/>
      </c>
      <c r="BF43" s="369"/>
      <c r="BG43" s="366">
        <f>IF($E43="","",IF($L42="","",VLOOKUP($L42,TemplValues,12,0)))</f>
        <v>1.77</v>
      </c>
      <c r="BH43" s="366"/>
      <c r="BI43" s="366" t="str">
        <f>IF($E43="","",IF($L42="","",VLOOKUP($L42,TemplValues,13,0)))</f>
        <v>W/m2</v>
      </c>
      <c r="BJ43" s="366"/>
      <c r="BK43" s="367">
        <f>IF($E43="","",IF($L42="","",VLOOKUP($L42,TemplValues,16,0)))</f>
        <v>0.76000000000000101</v>
      </c>
      <c r="BL43" s="367"/>
      <c r="BM43" s="368" t="str">
        <f>IF($E43="","",IF($L42="","",VLOOKUP($L42,TemplValues,17,0)))</f>
        <v>m2/occ</v>
      </c>
      <c r="BN43" s="368"/>
      <c r="BO43" s="366">
        <f>IF($E43="","",IF($L42="","",VLOOKUP($L42,TemplValues,28,0)))</f>
        <v>2.7659999999999929</v>
      </c>
      <c r="BP43" s="366"/>
      <c r="BQ43" s="366" t="str">
        <f>IF($E43="","",IF($L42="","",VLOOKUP($L42,TemplValues,27,0)))</f>
        <v/>
      </c>
      <c r="BR43" s="366"/>
      <c r="BS43" s="367">
        <f>IF($E43="","",IF($L42="","",VLOOKUP($L42,TemplValues,14,0)))</f>
        <v>1.87</v>
      </c>
      <c r="BT43" s="367"/>
      <c r="BU43" s="370" t="str">
        <f>IF($E43="","",IF($L42="","",VLOOKUP($L42,TemplValues,15,0)))</f>
        <v>W/m2</v>
      </c>
      <c r="BV43" s="483"/>
      <c r="BW43" s="430" t="str">
        <f>IF($E43="","",IF($L42="","",VLOOKUP($L42,TemplValues,30,0)))</f>
        <v/>
      </c>
      <c r="BX43" s="486"/>
      <c r="BY43" s="283"/>
    </row>
    <row r="44" spans="1:77" ht="20.100000000000001" customHeight="1">
      <c r="A44" s="283"/>
      <c r="B44" s="511">
        <v>1</v>
      </c>
      <c r="C44" s="513"/>
      <c r="D44" s="436"/>
      <c r="E44" s="436" t="s">
        <v>441</v>
      </c>
      <c r="F44" s="436" t="s">
        <v>444</v>
      </c>
      <c r="G44" s="515" t="s">
        <v>380</v>
      </c>
      <c r="H44" s="509" t="s">
        <v>458</v>
      </c>
      <c r="I44" s="437" t="s">
        <v>450</v>
      </c>
      <c r="J44" s="509" t="s">
        <v>584</v>
      </c>
      <c r="K44" s="438"/>
      <c r="L44" s="439" t="str">
        <f t="shared" ref="L44" si="16">H44&amp;" : "&amp;J44</f>
        <v>PATIENT CARE : Patient Rm Class B facility</v>
      </c>
      <c r="M44" s="440">
        <v>400</v>
      </c>
      <c r="N44" s="390"/>
      <c r="O44" s="283"/>
      <c r="P44" s="404"/>
      <c r="Q44" s="405"/>
      <c r="R44" s="406">
        <v>2.835</v>
      </c>
      <c r="S44" s="462"/>
      <c r="T44" s="414">
        <v>24.5</v>
      </c>
      <c r="U44" s="468"/>
      <c r="V44" s="413"/>
      <c r="W44" s="413"/>
      <c r="X44" s="414">
        <v>22</v>
      </c>
      <c r="Y44" s="414"/>
      <c r="Z44" s="414"/>
      <c r="AA44" s="414"/>
      <c r="AB44" s="415"/>
      <c r="AC44" s="415"/>
      <c r="AD44" s="415"/>
      <c r="AE44" s="415"/>
      <c r="AF44" s="415"/>
      <c r="AG44" s="415"/>
      <c r="AH44" s="415"/>
      <c r="AI44" s="415"/>
      <c r="AJ44" s="415"/>
      <c r="AK44" s="415"/>
      <c r="AL44" s="415"/>
      <c r="AM44" s="415"/>
      <c r="AN44" s="415"/>
      <c r="AO44" s="415"/>
      <c r="AP44" s="415"/>
      <c r="AQ44" s="415"/>
      <c r="AR44" s="415">
        <v>0.25</v>
      </c>
      <c r="AS44" s="415"/>
      <c r="AT44" s="415"/>
      <c r="AU44" s="427"/>
      <c r="AV44" s="427">
        <v>10.5</v>
      </c>
      <c r="AW44" s="428"/>
      <c r="AX44" s="423"/>
      <c r="AY44" s="475"/>
      <c r="AZ44" s="283"/>
      <c r="BA44" s="424">
        <v>100.1</v>
      </c>
      <c r="BB44" s="424"/>
      <c r="BC44" s="360" t="s">
        <v>63</v>
      </c>
      <c r="BD44" s="360"/>
      <c r="BE44" s="359">
        <v>0.1</v>
      </c>
      <c r="BF44" s="359"/>
      <c r="BG44" s="359">
        <v>10000</v>
      </c>
      <c r="BH44" s="359"/>
      <c r="BI44" s="359"/>
      <c r="BJ44" s="359"/>
      <c r="BK44" s="361"/>
      <c r="BL44" s="361"/>
      <c r="BM44" s="360" t="s">
        <v>64</v>
      </c>
      <c r="BN44" s="360"/>
      <c r="BO44" s="359"/>
      <c r="BP44" s="359"/>
      <c r="BQ44" s="359">
        <v>0.34699999999999998</v>
      </c>
      <c r="BR44" s="359"/>
      <c r="BS44" s="361"/>
      <c r="BT44" s="361"/>
      <c r="BU44" s="362" t="s">
        <v>62</v>
      </c>
      <c r="BV44" s="481"/>
      <c r="BW44" s="422"/>
      <c r="BX44" s="475"/>
      <c r="BY44" s="283"/>
    </row>
    <row r="45" spans="1:77" ht="20.100000000000001" customHeight="1" thickBot="1">
      <c r="A45" s="283"/>
      <c r="B45" s="512"/>
      <c r="C45" s="514"/>
      <c r="D45" s="398"/>
      <c r="E45" s="398">
        <v>1</v>
      </c>
      <c r="F45" s="398" t="s">
        <v>443</v>
      </c>
      <c r="G45" s="516"/>
      <c r="H45" s="510"/>
      <c r="I45" s="434"/>
      <c r="J45" s="510"/>
      <c r="K45" s="435"/>
      <c r="L45" s="435"/>
      <c r="M45" s="400">
        <v>3.2</v>
      </c>
      <c r="N45" s="407"/>
      <c r="O45" s="283"/>
      <c r="P45" s="408"/>
      <c r="Q45" s="409"/>
      <c r="R45" s="441">
        <f>IF($E45="","",IF($L44="","",VLOOKUP($L44,TemplValues,28,0)))</f>
        <v>2.7669999999999928</v>
      </c>
      <c r="S45" s="463"/>
      <c r="T45" s="442">
        <f>IF($E45="","",IF($L44="","",VLOOKUP($L44,TemplValues,4,0)))</f>
        <v>24</v>
      </c>
      <c r="U45" s="463"/>
      <c r="V45" s="442">
        <f>IF($E45="","",IF($L44="","",VLOOKUP($L44,TemplValues,5,0)))</f>
        <v>60</v>
      </c>
      <c r="W45" s="442"/>
      <c r="X45" s="442">
        <f>IF($E45="","",IF($L44="","",VLOOKUP($L44,TemplValues,6,0)))</f>
        <v>22</v>
      </c>
      <c r="Y45" s="442"/>
      <c r="Z45" s="443">
        <f>IF($E45="","",IF($L44="","",VLOOKUP($L44,TemplValues,7,0)))</f>
        <v>30</v>
      </c>
      <c r="AA45" s="443"/>
      <c r="AB45" s="442">
        <f>IF($E45="","",IF($L44="","",VLOOKUP($L44,TemplValues,8,0)))</f>
        <v>2</v>
      </c>
      <c r="AC45" s="442"/>
      <c r="AD45" s="444" t="str">
        <f>IF($E45="","",IF($L44="","",VLOOKUP($L44,TemplValues,18,0)))</f>
        <v/>
      </c>
      <c r="AE45" s="444"/>
      <c r="AF45" s="444" t="str">
        <f>IF($E45="","",IF($L44="","",VLOOKUP($L44,TemplValues,19,0)))</f>
        <v/>
      </c>
      <c r="AG45" s="444"/>
      <c r="AH45" s="444"/>
      <c r="AI45" s="444"/>
      <c r="AJ45" s="444" t="str">
        <f>IF($E45="","",IF($L44="","",VLOOKUP($L44,TemplValues,20,0)))</f>
        <v/>
      </c>
      <c r="AK45" s="444"/>
      <c r="AL45" s="442">
        <f>IF($E45="","",IF($L44="","",VLOOKUP($L44,TemplValues,9,0)))</f>
        <v>4</v>
      </c>
      <c r="AM45" s="442"/>
      <c r="AN45" s="442" t="str">
        <f>IF($E45="","",IF($L44="","",VLOOKUP($L44,TemplValues,21,0)))</f>
        <v/>
      </c>
      <c r="AO45" s="442"/>
      <c r="AP45" s="442" t="str">
        <f>IF($E45="","",IF($L44="","",VLOOKUP($L44,TemplValues,22,0)))</f>
        <v/>
      </c>
      <c r="AQ45" s="442"/>
      <c r="AR45" s="445" t="str">
        <f>IF($E45="","",IF($L44="","",VLOOKUP($L44,TemplValues,23,0)))</f>
        <v/>
      </c>
      <c r="AS45" s="445"/>
      <c r="AT45" s="445" t="str">
        <f>IF($E45="","",IF($L44="","",VLOOKUP($L44,TemplValues,24,0)))</f>
        <v/>
      </c>
      <c r="AU45" s="446"/>
      <c r="AV45" s="446" t="str">
        <f>IF($E45="","",IF($L44="","",VLOOKUP($L44,TemplValues,25,0)))</f>
        <v/>
      </c>
      <c r="AW45" s="478"/>
      <c r="AX45" s="425" t="str">
        <f>IF($E45="","",IF($L44="","",VLOOKUP($L44,TemplValues,26,0)))</f>
        <v/>
      </c>
      <c r="AY45" s="476"/>
      <c r="AZ45" s="283"/>
      <c r="BA45" s="426">
        <f>IF($E45="","",IF($L44="","",VLOOKUP($L44,TemplValues,10,0)))</f>
        <v>1.68</v>
      </c>
      <c r="BB45" s="426"/>
      <c r="BC45" s="368" t="str">
        <f>IF($E45="","",IF($L44="","",VLOOKUP($L44,TemplValues,11,0)))</f>
        <v>W/m2</v>
      </c>
      <c r="BD45" s="368"/>
      <c r="BE45" s="369" t="str">
        <f>IF($E45="","",IF($L44="","",VLOOKUP($L44,TemplValues,30,0)))</f>
        <v/>
      </c>
      <c r="BF45" s="369"/>
      <c r="BG45" s="366">
        <f>IF($E45="","",IF($L44="","",VLOOKUP($L44,TemplValues,12,0)))</f>
        <v>1.78</v>
      </c>
      <c r="BH45" s="366"/>
      <c r="BI45" s="366" t="str">
        <f>IF($E45="","",IF($L44="","",VLOOKUP($L44,TemplValues,13,0)))</f>
        <v>W/m2</v>
      </c>
      <c r="BJ45" s="366"/>
      <c r="BK45" s="367">
        <f>IF($E45="","",IF($L44="","",VLOOKUP($L44,TemplValues,16,0)))</f>
        <v>0.77000000000000102</v>
      </c>
      <c r="BL45" s="367"/>
      <c r="BM45" s="368" t="str">
        <f>IF($E45="","",IF($L44="","",VLOOKUP($L44,TemplValues,17,0)))</f>
        <v>m2/occ</v>
      </c>
      <c r="BN45" s="368"/>
      <c r="BO45" s="366">
        <f>IF($E45="","",IF($L44="","",VLOOKUP($L44,TemplValues,28,0)))</f>
        <v>2.7669999999999928</v>
      </c>
      <c r="BP45" s="366"/>
      <c r="BQ45" s="366" t="str">
        <f>IF($E45="","",IF($L44="","",VLOOKUP($L44,TemplValues,27,0)))</f>
        <v/>
      </c>
      <c r="BR45" s="366"/>
      <c r="BS45" s="367">
        <f>IF($E45="","",IF($L44="","",VLOOKUP($L44,TemplValues,14,0)))</f>
        <v>1.88</v>
      </c>
      <c r="BT45" s="367"/>
      <c r="BU45" s="370" t="str">
        <f>IF($E45="","",IF($L44="","",VLOOKUP($L44,TemplValues,15,0)))</f>
        <v>W/m2</v>
      </c>
      <c r="BV45" s="483"/>
      <c r="BW45" s="430" t="str">
        <f>IF($E45="","",IF($L44="","",VLOOKUP($L44,TemplValues,30,0)))</f>
        <v/>
      </c>
      <c r="BX45" s="486"/>
      <c r="BY45" s="283"/>
    </row>
    <row r="46" spans="1:77" ht="20.100000000000001" customHeight="1">
      <c r="A46" s="283"/>
      <c r="B46" s="511">
        <v>1</v>
      </c>
      <c r="C46" s="513"/>
      <c r="D46" s="436"/>
      <c r="E46" s="436" t="s">
        <v>441</v>
      </c>
      <c r="F46" s="436" t="s">
        <v>444</v>
      </c>
      <c r="G46" s="515" t="s">
        <v>380</v>
      </c>
      <c r="H46" s="509" t="s">
        <v>460</v>
      </c>
      <c r="I46" s="437" t="s">
        <v>450</v>
      </c>
      <c r="J46" s="509" t="s">
        <v>529</v>
      </c>
      <c r="K46" s="438"/>
      <c r="L46" s="439" t="str">
        <f t="shared" ref="L46" si="17">H46&amp;" : "&amp;J46</f>
        <v>SUPPORT : Workshops</v>
      </c>
      <c r="M46" s="440">
        <v>400</v>
      </c>
      <c r="N46" s="390"/>
      <c r="O46" s="283"/>
      <c r="P46" s="404"/>
      <c r="Q46" s="405"/>
      <c r="R46" s="406">
        <v>2.835</v>
      </c>
      <c r="S46" s="462"/>
      <c r="T46" s="414">
        <v>24.5</v>
      </c>
      <c r="U46" s="468"/>
      <c r="V46" s="413"/>
      <c r="W46" s="413"/>
      <c r="X46" s="414">
        <v>22</v>
      </c>
      <c r="Y46" s="414"/>
      <c r="Z46" s="414"/>
      <c r="AA46" s="414"/>
      <c r="AB46" s="415"/>
      <c r="AC46" s="415"/>
      <c r="AD46" s="415"/>
      <c r="AE46" s="415"/>
      <c r="AF46" s="415"/>
      <c r="AG46" s="415"/>
      <c r="AH46" s="415"/>
      <c r="AI46" s="415"/>
      <c r="AJ46" s="415"/>
      <c r="AK46" s="415"/>
      <c r="AL46" s="415"/>
      <c r="AM46" s="415"/>
      <c r="AN46" s="415"/>
      <c r="AO46" s="415"/>
      <c r="AP46" s="415"/>
      <c r="AQ46" s="415"/>
      <c r="AR46" s="415">
        <v>0.25</v>
      </c>
      <c r="AS46" s="415"/>
      <c r="AT46" s="415"/>
      <c r="AU46" s="427"/>
      <c r="AV46" s="427">
        <v>10.5</v>
      </c>
      <c r="AW46" s="428"/>
      <c r="AX46" s="423"/>
      <c r="AY46" s="475"/>
      <c r="AZ46" s="283"/>
      <c r="BA46" s="424">
        <v>100.1</v>
      </c>
      <c r="BB46" s="424"/>
      <c r="BC46" s="360" t="s">
        <v>63</v>
      </c>
      <c r="BD46" s="360"/>
      <c r="BE46" s="359">
        <v>0.1</v>
      </c>
      <c r="BF46" s="359"/>
      <c r="BG46" s="359">
        <v>10000</v>
      </c>
      <c r="BH46" s="359"/>
      <c r="BI46" s="359"/>
      <c r="BJ46" s="359"/>
      <c r="BK46" s="361"/>
      <c r="BL46" s="361"/>
      <c r="BM46" s="360" t="s">
        <v>64</v>
      </c>
      <c r="BN46" s="360"/>
      <c r="BO46" s="359"/>
      <c r="BP46" s="359"/>
      <c r="BQ46" s="359">
        <v>0.34699999999999998</v>
      </c>
      <c r="BR46" s="359"/>
      <c r="BS46" s="361"/>
      <c r="BT46" s="361"/>
      <c r="BU46" s="362" t="s">
        <v>62</v>
      </c>
      <c r="BV46" s="481"/>
      <c r="BW46" s="422"/>
      <c r="BX46" s="475"/>
      <c r="BY46" s="283"/>
    </row>
    <row r="47" spans="1:77" ht="20.100000000000001" customHeight="1" thickBot="1">
      <c r="A47" s="283"/>
      <c r="B47" s="512"/>
      <c r="C47" s="514"/>
      <c r="D47" s="398"/>
      <c r="E47" s="398">
        <v>1</v>
      </c>
      <c r="F47" s="398" t="s">
        <v>443</v>
      </c>
      <c r="G47" s="516"/>
      <c r="H47" s="510"/>
      <c r="I47" s="434"/>
      <c r="J47" s="510"/>
      <c r="K47" s="435"/>
      <c r="L47" s="435"/>
      <c r="M47" s="400">
        <v>3.2</v>
      </c>
      <c r="N47" s="407"/>
      <c r="O47" s="283"/>
      <c r="P47" s="408"/>
      <c r="Q47" s="409"/>
      <c r="R47" s="441">
        <f>IF($E47="","",IF($L46="","",VLOOKUP($L46,TemplValues,28,0)))</f>
        <v>2.7769999999999917</v>
      </c>
      <c r="S47" s="463"/>
      <c r="T47" s="442" t="str">
        <f>IF($E47="","",IF($L46="","",VLOOKUP($L46,TemplValues,4,0)))</f>
        <v/>
      </c>
      <c r="U47" s="463"/>
      <c r="V47" s="442" t="str">
        <f>IF($E47="","",IF($L46="","",VLOOKUP($L46,TemplValues,5,0)))</f>
        <v/>
      </c>
      <c r="W47" s="442"/>
      <c r="X47" s="442" t="str">
        <f>IF($E47="","",IF($L46="","",VLOOKUP($L46,TemplValues,6,0)))</f>
        <v/>
      </c>
      <c r="Y47" s="442"/>
      <c r="Z47" s="443" t="str">
        <f>IF($E47="","",IF($L46="","",VLOOKUP($L46,TemplValues,7,0)))</f>
        <v/>
      </c>
      <c r="AA47" s="443"/>
      <c r="AB47" s="442">
        <f>IF($E47="","",IF($L46="","",VLOOKUP($L46,TemplValues,8,0)))</f>
        <v>0</v>
      </c>
      <c r="AC47" s="442"/>
      <c r="AD47" s="444" t="str">
        <f>IF($E47="","",IF($L46="","",VLOOKUP($L46,TemplValues,18,0)))</f>
        <v/>
      </c>
      <c r="AE47" s="444"/>
      <c r="AF47" s="444" t="str">
        <f>IF($E47="","",IF($L46="","",VLOOKUP($L46,TemplValues,19,0)))</f>
        <v/>
      </c>
      <c r="AG47" s="444"/>
      <c r="AH47" s="444"/>
      <c r="AI47" s="444"/>
      <c r="AJ47" s="444" t="str">
        <f>IF($E47="","",IF($L46="","",VLOOKUP($L46,TemplValues,20,0)))</f>
        <v/>
      </c>
      <c r="AK47" s="444"/>
      <c r="AL47" s="442">
        <f>IF($E47="","",IF($L46="","",VLOOKUP($L46,TemplValues,9,0)))</f>
        <v>3</v>
      </c>
      <c r="AM47" s="442"/>
      <c r="AN47" s="442" t="str">
        <f>IF($E47="","",IF($L46="","",VLOOKUP($L46,TemplValues,21,0)))</f>
        <v/>
      </c>
      <c r="AO47" s="442"/>
      <c r="AP47" s="442" t="str">
        <f>IF($E47="","",IF($L46="","",VLOOKUP($L46,TemplValues,22,0)))</f>
        <v/>
      </c>
      <c r="AQ47" s="442"/>
      <c r="AR47" s="445" t="str">
        <f>IF($E47="","",IF($L46="","",VLOOKUP($L46,TemplValues,23,0)))</f>
        <v/>
      </c>
      <c r="AS47" s="445"/>
      <c r="AT47" s="445" t="str">
        <f>IF($E47="","",IF($L46="","",VLOOKUP($L46,TemplValues,24,0)))</f>
        <v/>
      </c>
      <c r="AU47" s="446"/>
      <c r="AV47" s="446" t="str">
        <f>IF($E47="","",IF($L46="","",VLOOKUP($L46,TemplValues,25,0)))</f>
        <v/>
      </c>
      <c r="AW47" s="478"/>
      <c r="AX47" s="425" t="str">
        <f>IF($E47="","",IF($L46="","",VLOOKUP($L46,TemplValues,26,0)))</f>
        <v/>
      </c>
      <c r="AY47" s="476"/>
      <c r="AZ47" s="283"/>
      <c r="BA47" s="426">
        <f>IF($E47="","",IF($L46="","",VLOOKUP($L46,TemplValues,10,0)))</f>
        <v>1.78</v>
      </c>
      <c r="BB47" s="426"/>
      <c r="BC47" s="368" t="str">
        <f>IF($E47="","",IF($L46="","",VLOOKUP($L46,TemplValues,11,0)))</f>
        <v>W/m2</v>
      </c>
      <c r="BD47" s="368"/>
      <c r="BE47" s="369" t="str">
        <f>IF($E47="","",IF($L46="","",VLOOKUP($L46,TemplValues,30,0)))</f>
        <v/>
      </c>
      <c r="BF47" s="369"/>
      <c r="BG47" s="366">
        <f>IF($E47="","",IF($L46="","",VLOOKUP($L46,TemplValues,12,0)))</f>
        <v>1.88</v>
      </c>
      <c r="BH47" s="366"/>
      <c r="BI47" s="366" t="str">
        <f>IF($E47="","",IF($L46="","",VLOOKUP($L46,TemplValues,13,0)))</f>
        <v>W/m2</v>
      </c>
      <c r="BJ47" s="366"/>
      <c r="BK47" s="367">
        <f>IF($E47="","",IF($L46="","",VLOOKUP($L46,TemplValues,16,0)))</f>
        <v>0.87000000000000099</v>
      </c>
      <c r="BL47" s="367"/>
      <c r="BM47" s="368" t="str">
        <f>IF($E47="","",IF($L46="","",VLOOKUP($L46,TemplValues,17,0)))</f>
        <v>m2/occ</v>
      </c>
      <c r="BN47" s="368"/>
      <c r="BO47" s="366">
        <f>IF($E47="","",IF($L46="","",VLOOKUP($L46,TemplValues,28,0)))</f>
        <v>2.7769999999999917</v>
      </c>
      <c r="BP47" s="366"/>
      <c r="BQ47" s="366" t="str">
        <f>IF($E47="","",IF($L46="","",VLOOKUP($L46,TemplValues,27,0)))</f>
        <v/>
      </c>
      <c r="BR47" s="366"/>
      <c r="BS47" s="367">
        <f>IF($E47="","",IF($L46="","",VLOOKUP($L46,TemplValues,14,0)))</f>
        <v>1.98</v>
      </c>
      <c r="BT47" s="367"/>
      <c r="BU47" s="370" t="str">
        <f>IF($E47="","",IF($L46="","",VLOOKUP($L46,TemplValues,15,0)))</f>
        <v>W/m2</v>
      </c>
      <c r="BV47" s="483"/>
      <c r="BW47" s="430" t="str">
        <f>IF($E47="","",IF($L46="","",VLOOKUP($L46,TemplValues,30,0)))</f>
        <v/>
      </c>
      <c r="BX47" s="486"/>
      <c r="BY47" s="283"/>
    </row>
    <row r="48" spans="1:77" ht="20.100000000000001" customHeight="1">
      <c r="A48" s="283"/>
      <c r="B48" s="511">
        <v>1</v>
      </c>
      <c r="C48" s="513"/>
      <c r="D48" s="436"/>
      <c r="E48" s="436" t="s">
        <v>441</v>
      </c>
      <c r="F48" s="436" t="s">
        <v>444</v>
      </c>
      <c r="G48" s="515" t="s">
        <v>380</v>
      </c>
      <c r="H48" s="509" t="s">
        <v>460</v>
      </c>
      <c r="I48" s="437" t="s">
        <v>450</v>
      </c>
      <c r="J48" s="509" t="s">
        <v>524</v>
      </c>
      <c r="K48" s="438"/>
      <c r="L48" s="439" t="str">
        <f t="shared" ref="L48" si="18">H48&amp;" : "&amp;J48</f>
        <v>SUPPORT : Anaesthesia storage</v>
      </c>
      <c r="M48" s="440">
        <v>400</v>
      </c>
      <c r="N48" s="390"/>
      <c r="O48" s="283"/>
      <c r="P48" s="404"/>
      <c r="Q48" s="405"/>
      <c r="R48" s="406">
        <v>2.835</v>
      </c>
      <c r="S48" s="462"/>
      <c r="T48" s="414">
        <v>24.5</v>
      </c>
      <c r="U48" s="468"/>
      <c r="V48" s="413"/>
      <c r="W48" s="413"/>
      <c r="X48" s="414">
        <v>22</v>
      </c>
      <c r="Y48" s="414"/>
      <c r="Z48" s="414"/>
      <c r="AA48" s="414"/>
      <c r="AB48" s="415"/>
      <c r="AC48" s="415"/>
      <c r="AD48" s="415"/>
      <c r="AE48" s="415"/>
      <c r="AF48" s="415"/>
      <c r="AG48" s="415"/>
      <c r="AH48" s="415"/>
      <c r="AI48" s="415"/>
      <c r="AJ48" s="415"/>
      <c r="AK48" s="415"/>
      <c r="AL48" s="415"/>
      <c r="AM48" s="415"/>
      <c r="AN48" s="415"/>
      <c r="AO48" s="415"/>
      <c r="AP48" s="415"/>
      <c r="AQ48" s="415"/>
      <c r="AR48" s="415">
        <v>0.25</v>
      </c>
      <c r="AS48" s="415"/>
      <c r="AT48" s="415"/>
      <c r="AU48" s="427"/>
      <c r="AV48" s="427">
        <v>10.5</v>
      </c>
      <c r="AW48" s="428"/>
      <c r="AX48" s="423"/>
      <c r="AY48" s="475"/>
      <c r="AZ48" s="283"/>
      <c r="BA48" s="424">
        <v>100.1</v>
      </c>
      <c r="BB48" s="424"/>
      <c r="BC48" s="360" t="s">
        <v>63</v>
      </c>
      <c r="BD48" s="360"/>
      <c r="BE48" s="359">
        <v>0.1</v>
      </c>
      <c r="BF48" s="359"/>
      <c r="BG48" s="359">
        <v>10000</v>
      </c>
      <c r="BH48" s="359"/>
      <c r="BI48" s="359"/>
      <c r="BJ48" s="359"/>
      <c r="BK48" s="361"/>
      <c r="BL48" s="361"/>
      <c r="BM48" s="360" t="s">
        <v>64</v>
      </c>
      <c r="BN48" s="360"/>
      <c r="BO48" s="359"/>
      <c r="BP48" s="359"/>
      <c r="BQ48" s="359">
        <v>0.34699999999999998</v>
      </c>
      <c r="BR48" s="359"/>
      <c r="BS48" s="361"/>
      <c r="BT48" s="361"/>
      <c r="BU48" s="362" t="s">
        <v>62</v>
      </c>
      <c r="BV48" s="481"/>
      <c r="BW48" s="422"/>
      <c r="BX48" s="475"/>
      <c r="BY48" s="283"/>
    </row>
    <row r="49" spans="1:77" ht="20.100000000000001" customHeight="1" thickBot="1">
      <c r="A49" s="283"/>
      <c r="B49" s="512"/>
      <c r="C49" s="514"/>
      <c r="D49" s="398"/>
      <c r="E49" s="398">
        <v>1</v>
      </c>
      <c r="F49" s="398" t="s">
        <v>443</v>
      </c>
      <c r="G49" s="516"/>
      <c r="H49" s="510"/>
      <c r="I49" s="434"/>
      <c r="J49" s="510"/>
      <c r="K49" s="435"/>
      <c r="L49" s="435"/>
      <c r="M49" s="400">
        <v>3.2</v>
      </c>
      <c r="N49" s="407"/>
      <c r="O49" s="283"/>
      <c r="P49" s="408"/>
      <c r="Q49" s="409"/>
      <c r="R49" s="441">
        <f>IF($E49="","",IF($L48="","",VLOOKUP($L48,TemplValues,28,0)))</f>
        <v>2.7010000000000001</v>
      </c>
      <c r="S49" s="463"/>
      <c r="T49" s="442">
        <f>IF($E49="","",IF($L48="","",VLOOKUP($L48,TemplValues,4,0)))</f>
        <v>24</v>
      </c>
      <c r="U49" s="463"/>
      <c r="V49" s="442">
        <f>IF($E49="","",IF($L48="","",VLOOKUP($L48,TemplValues,5,0)))</f>
        <v>60</v>
      </c>
      <c r="W49" s="442"/>
      <c r="X49" s="442">
        <f>IF($E49="","",IF($L48="","",VLOOKUP($L48,TemplValues,6,0)))</f>
        <v>20</v>
      </c>
      <c r="Y49" s="442"/>
      <c r="Z49" s="443">
        <f>IF($E49="","",IF($L48="","",VLOOKUP($L48,TemplValues,7,0)))</f>
        <v>30</v>
      </c>
      <c r="AA49" s="443"/>
      <c r="AB49" s="442">
        <f>IF($E49="","",IF($L48="","",VLOOKUP($L48,TemplValues,8,0)))</f>
        <v>0</v>
      </c>
      <c r="AC49" s="442"/>
      <c r="AD49" s="444" t="str">
        <f>IF($E49="","",IF($L48="","",VLOOKUP($L48,TemplValues,18,0)))</f>
        <v/>
      </c>
      <c r="AE49" s="444"/>
      <c r="AF49" s="444" t="str">
        <f>IF($E49="","",IF($L48="","",VLOOKUP($L48,TemplValues,19,0)))</f>
        <v/>
      </c>
      <c r="AG49" s="444"/>
      <c r="AH49" s="444"/>
      <c r="AI49" s="444"/>
      <c r="AJ49" s="444" t="str">
        <f>IF($E49="","",IF($L48="","",VLOOKUP($L48,TemplValues,20,0)))</f>
        <v/>
      </c>
      <c r="AK49" s="444"/>
      <c r="AL49" s="442">
        <f>IF($E49="","",IF($L48="","",VLOOKUP($L48,TemplValues,9,0)))</f>
        <v>8</v>
      </c>
      <c r="AM49" s="442"/>
      <c r="AN49" s="442" t="str">
        <f>IF($E49="","",IF($L48="","",VLOOKUP($L48,TemplValues,21,0)))</f>
        <v/>
      </c>
      <c r="AO49" s="442"/>
      <c r="AP49" s="442" t="str">
        <f>IF($E49="","",IF($L48="","",VLOOKUP($L48,TemplValues,22,0)))</f>
        <v/>
      </c>
      <c r="AQ49" s="442"/>
      <c r="AR49" s="445" t="str">
        <f>IF($E49="","",IF($L48="","",VLOOKUP($L48,TemplValues,23,0)))</f>
        <v/>
      </c>
      <c r="AS49" s="445"/>
      <c r="AT49" s="445" t="str">
        <f>IF($E49="","",IF($L48="","",VLOOKUP($L48,TemplValues,24,0)))</f>
        <v/>
      </c>
      <c r="AU49" s="446"/>
      <c r="AV49" s="446" t="str">
        <f>IF($E49="","",IF($L48="","",VLOOKUP($L48,TemplValues,25,0)))</f>
        <v/>
      </c>
      <c r="AW49" s="478"/>
      <c r="AX49" s="425" t="str">
        <f>IF($E49="","",IF($L48="","",VLOOKUP($L48,TemplValues,26,0)))</f>
        <v/>
      </c>
      <c r="AY49" s="476"/>
      <c r="AZ49" s="283"/>
      <c r="BA49" s="426">
        <f>IF($E49="","",IF($L48="","",VLOOKUP($L48,TemplValues,10,0)))</f>
        <v>1.02</v>
      </c>
      <c r="BB49" s="426"/>
      <c r="BC49" s="368" t="str">
        <f>IF($E49="","",IF($L48="","",VLOOKUP($L48,TemplValues,11,0)))</f>
        <v>W/m2</v>
      </c>
      <c r="BD49" s="368"/>
      <c r="BE49" s="369" t="str">
        <f>IF($E49="","",IF($L48="","",VLOOKUP($L48,TemplValues,30,0)))</f>
        <v/>
      </c>
      <c r="BF49" s="369"/>
      <c r="BG49" s="366">
        <f>IF($E49="","",IF($L48="","",VLOOKUP($L48,TemplValues,12,0)))</f>
        <v>1.1200000000000001</v>
      </c>
      <c r="BH49" s="366"/>
      <c r="BI49" s="366" t="str">
        <f>IF($E49="","",IF($L48="","",VLOOKUP($L48,TemplValues,13,0)))</f>
        <v>W/m2</v>
      </c>
      <c r="BJ49" s="366"/>
      <c r="BK49" s="367">
        <f>IF($E49="","",IF($L48="","",VLOOKUP($L48,TemplValues,16,0)))</f>
        <v>0.11</v>
      </c>
      <c r="BL49" s="367"/>
      <c r="BM49" s="368" t="str">
        <f>IF($E49="","",IF($L48="","",VLOOKUP($L48,TemplValues,17,0)))</f>
        <v>m2/occ</v>
      </c>
      <c r="BN49" s="368"/>
      <c r="BO49" s="366">
        <f>IF($E49="","",IF($L48="","",VLOOKUP($L48,TemplValues,28,0)))</f>
        <v>2.7010000000000001</v>
      </c>
      <c r="BP49" s="366"/>
      <c r="BQ49" s="366" t="str">
        <f>IF($E49="","",IF($L48="","",VLOOKUP($L48,TemplValues,27,0)))</f>
        <v/>
      </c>
      <c r="BR49" s="366"/>
      <c r="BS49" s="367">
        <f>IF($E49="","",IF($L48="","",VLOOKUP($L48,TemplValues,14,0)))</f>
        <v>1.22</v>
      </c>
      <c r="BT49" s="367"/>
      <c r="BU49" s="370" t="str">
        <f>IF($E49="","",IF($L48="","",VLOOKUP($L48,TemplValues,15,0)))</f>
        <v>W/m2</v>
      </c>
      <c r="BV49" s="483"/>
      <c r="BW49" s="430" t="str">
        <f>IF($E49="","",IF($L48="","",VLOOKUP($L48,TemplValues,30,0)))</f>
        <v/>
      </c>
      <c r="BX49" s="486"/>
      <c r="BY49" s="283"/>
    </row>
    <row r="50" spans="1:77" ht="20.100000000000001" customHeight="1">
      <c r="A50" s="283"/>
      <c r="B50" s="511">
        <v>1</v>
      </c>
      <c r="C50" s="513"/>
      <c r="D50" s="436"/>
      <c r="E50" s="436" t="s">
        <v>441</v>
      </c>
      <c r="F50" s="436" t="s">
        <v>444</v>
      </c>
      <c r="G50" s="515" t="s">
        <v>380</v>
      </c>
      <c r="H50" s="509" t="s">
        <v>460</v>
      </c>
      <c r="I50" s="437" t="s">
        <v>450</v>
      </c>
      <c r="J50" s="509" t="s">
        <v>530</v>
      </c>
      <c r="K50" s="438"/>
      <c r="L50" s="439" t="str">
        <f t="shared" ref="L50" si="19">H50&amp;" : "&amp;J50</f>
        <v>SUPPORT : Housekeeping</v>
      </c>
      <c r="M50" s="440">
        <v>400</v>
      </c>
      <c r="N50" s="390"/>
      <c r="O50" s="283"/>
      <c r="P50" s="404"/>
      <c r="Q50" s="405"/>
      <c r="R50" s="406">
        <v>2.835</v>
      </c>
      <c r="S50" s="462"/>
      <c r="T50" s="414">
        <v>24.5</v>
      </c>
      <c r="U50" s="468"/>
      <c r="V50" s="413"/>
      <c r="W50" s="413"/>
      <c r="X50" s="414">
        <v>22</v>
      </c>
      <c r="Y50" s="414"/>
      <c r="Z50" s="414"/>
      <c r="AA50" s="414"/>
      <c r="AB50" s="415"/>
      <c r="AC50" s="415"/>
      <c r="AD50" s="415"/>
      <c r="AE50" s="415"/>
      <c r="AF50" s="415"/>
      <c r="AG50" s="415"/>
      <c r="AH50" s="415"/>
      <c r="AI50" s="415"/>
      <c r="AJ50" s="415"/>
      <c r="AK50" s="415"/>
      <c r="AL50" s="415"/>
      <c r="AM50" s="415"/>
      <c r="AN50" s="415"/>
      <c r="AO50" s="415"/>
      <c r="AP50" s="415"/>
      <c r="AQ50" s="415"/>
      <c r="AR50" s="415">
        <v>0.25</v>
      </c>
      <c r="AS50" s="415"/>
      <c r="AT50" s="415"/>
      <c r="AU50" s="427"/>
      <c r="AV50" s="427">
        <v>10.5</v>
      </c>
      <c r="AW50" s="428"/>
      <c r="AX50" s="423"/>
      <c r="AY50" s="475"/>
      <c r="AZ50" s="283"/>
      <c r="BA50" s="424">
        <v>100.1</v>
      </c>
      <c r="BB50" s="424"/>
      <c r="BC50" s="360" t="s">
        <v>63</v>
      </c>
      <c r="BD50" s="360"/>
      <c r="BE50" s="359">
        <v>0.1</v>
      </c>
      <c r="BF50" s="359"/>
      <c r="BG50" s="359">
        <v>10000</v>
      </c>
      <c r="BH50" s="359"/>
      <c r="BI50" s="359"/>
      <c r="BJ50" s="359"/>
      <c r="BK50" s="361"/>
      <c r="BL50" s="361"/>
      <c r="BM50" s="360" t="s">
        <v>64</v>
      </c>
      <c r="BN50" s="360"/>
      <c r="BO50" s="359"/>
      <c r="BP50" s="359"/>
      <c r="BQ50" s="359">
        <v>0.34699999999999998</v>
      </c>
      <c r="BR50" s="359"/>
      <c r="BS50" s="361"/>
      <c r="BT50" s="361"/>
      <c r="BU50" s="362" t="s">
        <v>62</v>
      </c>
      <c r="BV50" s="481"/>
      <c r="BW50" s="422"/>
      <c r="BX50" s="475"/>
      <c r="BY50" s="283"/>
    </row>
    <row r="51" spans="1:77" ht="20.100000000000001" customHeight="1" thickBot="1">
      <c r="A51" s="283"/>
      <c r="B51" s="512"/>
      <c r="C51" s="514"/>
      <c r="D51" s="398"/>
      <c r="E51" s="398">
        <v>1</v>
      </c>
      <c r="F51" s="398" t="s">
        <v>443</v>
      </c>
      <c r="G51" s="516"/>
      <c r="H51" s="510"/>
      <c r="I51" s="434"/>
      <c r="J51" s="510"/>
      <c r="K51" s="435"/>
      <c r="L51" s="435"/>
      <c r="M51" s="400">
        <v>3.2</v>
      </c>
      <c r="N51" s="407"/>
      <c r="O51" s="283"/>
      <c r="P51" s="408"/>
      <c r="Q51" s="409"/>
      <c r="R51" s="441">
        <f>IF($E51="","",IF($L50="","",VLOOKUP($L50,TemplValues,28,0)))</f>
        <v>2.7779999999999916</v>
      </c>
      <c r="S51" s="463"/>
      <c r="T51" s="442" t="str">
        <f>IF($E51="","",IF($L50="","",VLOOKUP($L50,TemplValues,4,0)))</f>
        <v/>
      </c>
      <c r="U51" s="463"/>
      <c r="V51" s="442" t="str">
        <f>IF($E51="","",IF($L50="","",VLOOKUP($L50,TemplValues,5,0)))</f>
        <v/>
      </c>
      <c r="W51" s="442"/>
      <c r="X51" s="442" t="str">
        <f>IF($E51="","",IF($L50="","",VLOOKUP($L50,TemplValues,6,0)))</f>
        <v/>
      </c>
      <c r="Y51" s="442"/>
      <c r="Z51" s="443" t="str">
        <f>IF($E51="","",IF($L50="","",VLOOKUP($L50,TemplValues,7,0)))</f>
        <v/>
      </c>
      <c r="AA51" s="443"/>
      <c r="AB51" s="442">
        <f>IF($E51="","",IF($L50="","",VLOOKUP($L50,TemplValues,8,0)))</f>
        <v>0</v>
      </c>
      <c r="AC51" s="442"/>
      <c r="AD51" s="444" t="str">
        <f>IF($E51="","",IF($L50="","",VLOOKUP($L50,TemplValues,18,0)))</f>
        <v/>
      </c>
      <c r="AE51" s="444"/>
      <c r="AF51" s="444" t="str">
        <f>IF($E51="","",IF($L50="","",VLOOKUP($L50,TemplValues,19,0)))</f>
        <v/>
      </c>
      <c r="AG51" s="444"/>
      <c r="AH51" s="444"/>
      <c r="AI51" s="444"/>
      <c r="AJ51" s="444" t="str">
        <f>IF($E51="","",IF($L50="","",VLOOKUP($L50,TemplValues,20,0)))</f>
        <v/>
      </c>
      <c r="AK51" s="444"/>
      <c r="AL51" s="442">
        <f>IF($E51="","",IF($L50="","",VLOOKUP($L50,TemplValues,9,0)))</f>
        <v>3</v>
      </c>
      <c r="AM51" s="442"/>
      <c r="AN51" s="442" t="str">
        <f>IF($E51="","",IF($L50="","",VLOOKUP($L50,TemplValues,21,0)))</f>
        <v/>
      </c>
      <c r="AO51" s="442"/>
      <c r="AP51" s="442" t="str">
        <f>IF($E51="","",IF($L50="","",VLOOKUP($L50,TemplValues,22,0)))</f>
        <v/>
      </c>
      <c r="AQ51" s="442"/>
      <c r="AR51" s="445" t="str">
        <f>IF($E51="","",IF($L50="","",VLOOKUP($L50,TemplValues,23,0)))</f>
        <v/>
      </c>
      <c r="AS51" s="445"/>
      <c r="AT51" s="445" t="str">
        <f>IF($E51="","",IF($L50="","",VLOOKUP($L50,TemplValues,24,0)))</f>
        <v/>
      </c>
      <c r="AU51" s="446"/>
      <c r="AV51" s="446" t="str">
        <f>IF($E51="","",IF($L50="","",VLOOKUP($L50,TemplValues,25,0)))</f>
        <v/>
      </c>
      <c r="AW51" s="478"/>
      <c r="AX51" s="425" t="str">
        <f>IF($E51="","",IF($L50="","",VLOOKUP($L50,TemplValues,26,0)))</f>
        <v/>
      </c>
      <c r="AY51" s="476"/>
      <c r="AZ51" s="283"/>
      <c r="BA51" s="426">
        <f>IF($E51="","",IF($L50="","",VLOOKUP($L50,TemplValues,10,0)))</f>
        <v>1.79</v>
      </c>
      <c r="BB51" s="426"/>
      <c r="BC51" s="368" t="str">
        <f>IF($E51="","",IF($L50="","",VLOOKUP($L50,TemplValues,11,0)))</f>
        <v>W/m2</v>
      </c>
      <c r="BD51" s="368"/>
      <c r="BE51" s="369" t="str">
        <f>IF($E51="","",IF($L50="","",VLOOKUP($L50,TemplValues,30,0)))</f>
        <v/>
      </c>
      <c r="BF51" s="369"/>
      <c r="BG51" s="366">
        <f>IF($E51="","",IF($L50="","",VLOOKUP($L50,TemplValues,12,0)))</f>
        <v>1.89</v>
      </c>
      <c r="BH51" s="366"/>
      <c r="BI51" s="366" t="str">
        <f>IF($E51="","",IF($L50="","",VLOOKUP($L50,TemplValues,13,0)))</f>
        <v>W/m2</v>
      </c>
      <c r="BJ51" s="366"/>
      <c r="BK51" s="367">
        <f>IF($E51="","",IF($L50="","",VLOOKUP($L50,TemplValues,16,0)))</f>
        <v>0.880000000000001</v>
      </c>
      <c r="BL51" s="367"/>
      <c r="BM51" s="368" t="str">
        <f>IF($E51="","",IF($L50="","",VLOOKUP($L50,TemplValues,17,0)))</f>
        <v>m2/occ</v>
      </c>
      <c r="BN51" s="368"/>
      <c r="BO51" s="366">
        <f>IF($E51="","",IF($L50="","",VLOOKUP($L50,TemplValues,28,0)))</f>
        <v>2.7779999999999916</v>
      </c>
      <c r="BP51" s="366"/>
      <c r="BQ51" s="366" t="str">
        <f>IF($E51="","",IF($L50="","",VLOOKUP($L50,TemplValues,27,0)))</f>
        <v/>
      </c>
      <c r="BR51" s="366"/>
      <c r="BS51" s="367">
        <f>IF($E51="","",IF($L50="","",VLOOKUP($L50,TemplValues,14,0)))</f>
        <v>1.99</v>
      </c>
      <c r="BT51" s="367"/>
      <c r="BU51" s="370" t="str">
        <f>IF($E51="","",IF($L50="","",VLOOKUP($L50,TemplValues,15,0)))</f>
        <v>W/m2</v>
      </c>
      <c r="BV51" s="483"/>
      <c r="BW51" s="430" t="str">
        <f>IF($E51="","",IF($L50="","",VLOOKUP($L50,TemplValues,30,0)))</f>
        <v/>
      </c>
      <c r="BX51" s="486"/>
      <c r="BY51" s="283"/>
    </row>
    <row r="52" spans="1:77" ht="20.100000000000001" customHeight="1">
      <c r="A52" s="283"/>
      <c r="B52" s="511">
        <v>1</v>
      </c>
      <c r="C52" s="513"/>
      <c r="D52" s="436"/>
      <c r="E52" s="436" t="s">
        <v>441</v>
      </c>
      <c r="F52" s="436" t="s">
        <v>444</v>
      </c>
      <c r="G52" s="515" t="s">
        <v>380</v>
      </c>
      <c r="H52" s="509" t="s">
        <v>460</v>
      </c>
      <c r="I52" s="437" t="s">
        <v>450</v>
      </c>
      <c r="J52" s="509" t="s">
        <v>590</v>
      </c>
      <c r="K52" s="438"/>
      <c r="L52" s="439" t="str">
        <f t="shared" ref="L52" si="20">H52&amp;" : "&amp;J52</f>
        <v>SUPPORT : Kitchen</v>
      </c>
      <c r="M52" s="440">
        <v>400</v>
      </c>
      <c r="N52" s="390"/>
      <c r="O52" s="283"/>
      <c r="P52" s="404"/>
      <c r="Q52" s="405"/>
      <c r="R52" s="406">
        <v>2.835</v>
      </c>
      <c r="S52" s="462"/>
      <c r="T52" s="414">
        <v>24.5</v>
      </c>
      <c r="U52" s="468"/>
      <c r="V52" s="413"/>
      <c r="W52" s="413"/>
      <c r="X52" s="414">
        <v>22</v>
      </c>
      <c r="Y52" s="414"/>
      <c r="Z52" s="414"/>
      <c r="AA52" s="414"/>
      <c r="AB52" s="415"/>
      <c r="AC52" s="415"/>
      <c r="AD52" s="415"/>
      <c r="AE52" s="415"/>
      <c r="AF52" s="415"/>
      <c r="AG52" s="415"/>
      <c r="AH52" s="415"/>
      <c r="AI52" s="415"/>
      <c r="AJ52" s="415"/>
      <c r="AK52" s="415"/>
      <c r="AL52" s="415"/>
      <c r="AM52" s="415"/>
      <c r="AN52" s="415"/>
      <c r="AO52" s="415"/>
      <c r="AP52" s="415"/>
      <c r="AQ52" s="415"/>
      <c r="AR52" s="415">
        <v>0.25</v>
      </c>
      <c r="AS52" s="415"/>
      <c r="AT52" s="415"/>
      <c r="AU52" s="427"/>
      <c r="AV52" s="427">
        <v>10.5</v>
      </c>
      <c r="AW52" s="428"/>
      <c r="AX52" s="423"/>
      <c r="AY52" s="475"/>
      <c r="AZ52" s="283"/>
      <c r="BA52" s="424">
        <v>100.1</v>
      </c>
      <c r="BB52" s="424"/>
      <c r="BC52" s="360" t="s">
        <v>63</v>
      </c>
      <c r="BD52" s="360"/>
      <c r="BE52" s="359">
        <v>0.1</v>
      </c>
      <c r="BF52" s="359"/>
      <c r="BG52" s="359">
        <v>10000</v>
      </c>
      <c r="BH52" s="359"/>
      <c r="BI52" s="359"/>
      <c r="BJ52" s="359"/>
      <c r="BK52" s="361"/>
      <c r="BL52" s="361"/>
      <c r="BM52" s="360" t="s">
        <v>64</v>
      </c>
      <c r="BN52" s="360"/>
      <c r="BO52" s="359"/>
      <c r="BP52" s="359"/>
      <c r="BQ52" s="359">
        <v>0.34699999999999998</v>
      </c>
      <c r="BR52" s="359"/>
      <c r="BS52" s="361"/>
      <c r="BT52" s="361"/>
      <c r="BU52" s="362" t="s">
        <v>62</v>
      </c>
      <c r="BV52" s="481"/>
      <c r="BW52" s="422"/>
      <c r="BX52" s="475"/>
      <c r="BY52" s="283"/>
    </row>
    <row r="53" spans="1:77" ht="20.100000000000001" customHeight="1" thickBot="1">
      <c r="A53" s="283"/>
      <c r="B53" s="512"/>
      <c r="C53" s="514"/>
      <c r="D53" s="398"/>
      <c r="E53" s="398">
        <v>1</v>
      </c>
      <c r="F53" s="398" t="s">
        <v>443</v>
      </c>
      <c r="G53" s="516"/>
      <c r="H53" s="510"/>
      <c r="I53" s="434"/>
      <c r="J53" s="510"/>
      <c r="K53" s="435"/>
      <c r="L53" s="435"/>
      <c r="M53" s="400">
        <v>3.2</v>
      </c>
      <c r="N53" s="407"/>
      <c r="O53" s="283"/>
      <c r="P53" s="408"/>
      <c r="Q53" s="409"/>
      <c r="R53" s="441">
        <f>IF($E53="","",IF($L52="","",VLOOKUP($L52,TemplValues,28,0)))</f>
        <v>2.719999999999998</v>
      </c>
      <c r="S53" s="463"/>
      <c r="T53" s="442">
        <f>IF($E53="","",IF($L52="","",VLOOKUP($L52,TemplValues,4,0)))</f>
        <v>24</v>
      </c>
      <c r="U53" s="463"/>
      <c r="V53" s="442">
        <f>IF($E53="","",IF($L52="","",VLOOKUP($L52,TemplValues,5,0)))</f>
        <v>60</v>
      </c>
      <c r="W53" s="442"/>
      <c r="X53" s="442">
        <f>IF($E53="","",IF($L52="","",VLOOKUP($L52,TemplValues,6,0)))</f>
        <v>20</v>
      </c>
      <c r="Y53" s="442"/>
      <c r="Z53" s="443">
        <f>IF($E53="","",IF($L52="","",VLOOKUP($L52,TemplValues,7,0)))</f>
        <v>30</v>
      </c>
      <c r="AA53" s="443"/>
      <c r="AB53" s="442">
        <f>IF($E53="","",IF($L52="","",VLOOKUP($L52,TemplValues,8,0)))</f>
        <v>2</v>
      </c>
      <c r="AC53" s="442"/>
      <c r="AD53" s="444" t="str">
        <f>IF($E53="","",IF($L52="","",VLOOKUP($L52,TemplValues,18,0)))</f>
        <v/>
      </c>
      <c r="AE53" s="444"/>
      <c r="AF53" s="444" t="str">
        <f>IF($E53="","",IF($L52="","",VLOOKUP($L52,TemplValues,19,0)))</f>
        <v/>
      </c>
      <c r="AG53" s="444"/>
      <c r="AH53" s="444"/>
      <c r="AI53" s="444"/>
      <c r="AJ53" s="444" t="str">
        <f>IF($E53="","",IF($L52="","",VLOOKUP($L52,TemplValues,20,0)))</f>
        <v/>
      </c>
      <c r="AK53" s="444"/>
      <c r="AL53" s="442">
        <f>IF($E53="","",IF($L52="","",VLOOKUP($L52,TemplValues,9,0)))</f>
        <v>10</v>
      </c>
      <c r="AM53" s="442"/>
      <c r="AN53" s="442" t="str">
        <f>IF($E53="","",IF($L52="","",VLOOKUP($L52,TemplValues,21,0)))</f>
        <v/>
      </c>
      <c r="AO53" s="442"/>
      <c r="AP53" s="442" t="str">
        <f>IF($E53="","",IF($L52="","",VLOOKUP($L52,TemplValues,22,0)))</f>
        <v/>
      </c>
      <c r="AQ53" s="442"/>
      <c r="AR53" s="445" t="str">
        <f>IF($E53="","",IF($L52="","",VLOOKUP($L52,TemplValues,23,0)))</f>
        <v/>
      </c>
      <c r="AS53" s="445"/>
      <c r="AT53" s="445" t="str">
        <f>IF($E53="","",IF($L52="","",VLOOKUP($L52,TemplValues,24,0)))</f>
        <v/>
      </c>
      <c r="AU53" s="446"/>
      <c r="AV53" s="446" t="str">
        <f>IF($E53="","",IF($L52="","",VLOOKUP($L52,TemplValues,25,0)))</f>
        <v/>
      </c>
      <c r="AW53" s="478"/>
      <c r="AX53" s="425" t="str">
        <f>IF($E53="","",IF($L52="","",VLOOKUP($L52,TemplValues,26,0)))</f>
        <v/>
      </c>
      <c r="AY53" s="476"/>
      <c r="AZ53" s="283"/>
      <c r="BA53" s="426">
        <f>IF($E53="","",IF($L52="","",VLOOKUP($L52,TemplValues,10,0)))</f>
        <v>1.21</v>
      </c>
      <c r="BB53" s="426"/>
      <c r="BC53" s="368" t="str">
        <f>IF($E53="","",IF($L52="","",VLOOKUP($L52,TemplValues,11,0)))</f>
        <v>W/m2</v>
      </c>
      <c r="BD53" s="368"/>
      <c r="BE53" s="369" t="str">
        <f>IF($E53="","",IF($L52="","",VLOOKUP($L52,TemplValues,30,0)))</f>
        <v/>
      </c>
      <c r="BF53" s="369"/>
      <c r="BG53" s="366">
        <f>IF($E53="","",IF($L52="","",VLOOKUP($L52,TemplValues,12,0)))</f>
        <v>1.31</v>
      </c>
      <c r="BH53" s="366"/>
      <c r="BI53" s="366" t="str">
        <f>IF($E53="","",IF($L52="","",VLOOKUP($L52,TemplValues,13,0)))</f>
        <v>W/m2</v>
      </c>
      <c r="BJ53" s="366"/>
      <c r="BK53" s="367">
        <f>IF($E53="","",IF($L52="","",VLOOKUP($L52,TemplValues,16,0)))</f>
        <v>0.3</v>
      </c>
      <c r="BL53" s="367"/>
      <c r="BM53" s="368" t="str">
        <f>IF($E53="","",IF($L52="","",VLOOKUP($L52,TemplValues,17,0)))</f>
        <v>m2/occ</v>
      </c>
      <c r="BN53" s="368"/>
      <c r="BO53" s="366">
        <f>IF($E53="","",IF($L52="","",VLOOKUP($L52,TemplValues,28,0)))</f>
        <v>2.719999999999998</v>
      </c>
      <c r="BP53" s="366"/>
      <c r="BQ53" s="366" t="str">
        <f>IF($E53="","",IF($L52="","",VLOOKUP($L52,TemplValues,27,0)))</f>
        <v/>
      </c>
      <c r="BR53" s="366"/>
      <c r="BS53" s="367">
        <f>IF($E53="","",IF($L52="","",VLOOKUP($L52,TemplValues,14,0)))</f>
        <v>1.41</v>
      </c>
      <c r="BT53" s="367"/>
      <c r="BU53" s="370" t="str">
        <f>IF($E53="","",IF($L52="","",VLOOKUP($L52,TemplValues,15,0)))</f>
        <v>W/m2</v>
      </c>
      <c r="BV53" s="483"/>
      <c r="BW53" s="430" t="str">
        <f>IF($E53="","",IF($L52="","",VLOOKUP($L52,TemplValues,30,0)))</f>
        <v/>
      </c>
      <c r="BX53" s="486"/>
      <c r="BY53" s="283"/>
    </row>
    <row r="54" spans="1:77" ht="20.100000000000001" customHeight="1">
      <c r="A54" s="283"/>
      <c r="B54" s="511">
        <v>1</v>
      </c>
      <c r="C54" s="513"/>
      <c r="D54" s="436"/>
      <c r="E54" s="436" t="s">
        <v>441</v>
      </c>
      <c r="F54" s="436" t="s">
        <v>444</v>
      </c>
      <c r="G54" s="515" t="s">
        <v>380</v>
      </c>
      <c r="H54" s="509" t="s">
        <v>461</v>
      </c>
      <c r="I54" s="437" t="s">
        <v>450</v>
      </c>
      <c r="J54" s="509" t="s">
        <v>528</v>
      </c>
      <c r="K54" s="438"/>
      <c r="L54" s="439" t="str">
        <f t="shared" ref="L54" si="21">H54&amp;" : "&amp;J54</f>
        <v>PROCEDURE : Cardiac Catheterization procedure room</v>
      </c>
      <c r="M54" s="440">
        <v>400</v>
      </c>
      <c r="N54" s="390"/>
      <c r="O54" s="283"/>
      <c r="P54" s="404"/>
      <c r="Q54" s="405"/>
      <c r="R54" s="406">
        <v>2.835</v>
      </c>
      <c r="S54" s="462"/>
      <c r="T54" s="414">
        <v>24.5</v>
      </c>
      <c r="U54" s="468"/>
      <c r="V54" s="413"/>
      <c r="W54" s="413"/>
      <c r="X54" s="414">
        <v>22</v>
      </c>
      <c r="Y54" s="414"/>
      <c r="Z54" s="414"/>
      <c r="AA54" s="414"/>
      <c r="AB54" s="415"/>
      <c r="AC54" s="415"/>
      <c r="AD54" s="415"/>
      <c r="AE54" s="415"/>
      <c r="AF54" s="415"/>
      <c r="AG54" s="415"/>
      <c r="AH54" s="415"/>
      <c r="AI54" s="415"/>
      <c r="AJ54" s="415"/>
      <c r="AK54" s="415"/>
      <c r="AL54" s="415"/>
      <c r="AM54" s="415"/>
      <c r="AN54" s="415"/>
      <c r="AO54" s="415"/>
      <c r="AP54" s="415"/>
      <c r="AQ54" s="415"/>
      <c r="AR54" s="415">
        <v>0.25</v>
      </c>
      <c r="AS54" s="415"/>
      <c r="AT54" s="415"/>
      <c r="AU54" s="427"/>
      <c r="AV54" s="427">
        <v>10.5</v>
      </c>
      <c r="AW54" s="428"/>
      <c r="AX54" s="423"/>
      <c r="AY54" s="475"/>
      <c r="AZ54" s="283"/>
      <c r="BA54" s="424">
        <v>100.1</v>
      </c>
      <c r="BB54" s="424"/>
      <c r="BC54" s="360" t="s">
        <v>63</v>
      </c>
      <c r="BD54" s="360"/>
      <c r="BE54" s="359">
        <v>0.1</v>
      </c>
      <c r="BF54" s="359"/>
      <c r="BG54" s="359">
        <v>10000</v>
      </c>
      <c r="BH54" s="359"/>
      <c r="BI54" s="359"/>
      <c r="BJ54" s="359"/>
      <c r="BK54" s="361"/>
      <c r="BL54" s="361"/>
      <c r="BM54" s="360" t="s">
        <v>64</v>
      </c>
      <c r="BN54" s="360"/>
      <c r="BO54" s="359"/>
      <c r="BP54" s="359"/>
      <c r="BQ54" s="359">
        <v>0.34699999999999998</v>
      </c>
      <c r="BR54" s="359"/>
      <c r="BS54" s="361"/>
      <c r="BT54" s="361"/>
      <c r="BU54" s="362" t="s">
        <v>62</v>
      </c>
      <c r="BV54" s="481"/>
      <c r="BW54" s="422"/>
      <c r="BX54" s="475"/>
      <c r="BY54" s="283"/>
    </row>
    <row r="55" spans="1:77" ht="20.100000000000001" customHeight="1" thickBot="1">
      <c r="A55" s="283"/>
      <c r="B55" s="512"/>
      <c r="C55" s="514"/>
      <c r="D55" s="398"/>
      <c r="E55" s="398">
        <v>1</v>
      </c>
      <c r="F55" s="398" t="s">
        <v>443</v>
      </c>
      <c r="G55" s="516"/>
      <c r="H55" s="510"/>
      <c r="I55" s="434"/>
      <c r="J55" s="510"/>
      <c r="K55" s="435"/>
      <c r="L55" s="435"/>
      <c r="M55" s="400">
        <v>3.2</v>
      </c>
      <c r="N55" s="407"/>
      <c r="O55" s="283"/>
      <c r="P55" s="408"/>
      <c r="Q55" s="409"/>
      <c r="R55" s="441" t="e">
        <f>IF($E55="","",IF($L54="","",VLOOKUP($L54,TemplValues,28,0)))</f>
        <v>#N/A</v>
      </c>
      <c r="S55" s="463"/>
      <c r="T55" s="442" t="e">
        <f>IF($E55="","",IF($L54="","",VLOOKUP($L54,TemplValues,4,0)))</f>
        <v>#N/A</v>
      </c>
      <c r="U55" s="463"/>
      <c r="V55" s="442" t="e">
        <f>IF($E55="","",IF($L54="","",VLOOKUP($L54,TemplValues,5,0)))</f>
        <v>#N/A</v>
      </c>
      <c r="W55" s="442"/>
      <c r="X55" s="442" t="e">
        <f>IF($E55="","",IF($L54="","",VLOOKUP($L54,TemplValues,6,0)))</f>
        <v>#N/A</v>
      </c>
      <c r="Y55" s="442"/>
      <c r="Z55" s="443" t="e">
        <f>IF($E55="","",IF($L54="","",VLOOKUP($L54,TemplValues,7,0)))</f>
        <v>#N/A</v>
      </c>
      <c r="AA55" s="443"/>
      <c r="AB55" s="442" t="e">
        <f>IF($E55="","",IF($L54="","",VLOOKUP($L54,TemplValues,8,0)))</f>
        <v>#N/A</v>
      </c>
      <c r="AC55" s="442"/>
      <c r="AD55" s="444" t="e">
        <f>IF($E55="","",IF($L54="","",VLOOKUP($L54,TemplValues,18,0)))</f>
        <v>#N/A</v>
      </c>
      <c r="AE55" s="444"/>
      <c r="AF55" s="444" t="e">
        <f>IF($E55="","",IF($L54="","",VLOOKUP($L54,TemplValues,19,0)))</f>
        <v>#N/A</v>
      </c>
      <c r="AG55" s="444"/>
      <c r="AH55" s="444"/>
      <c r="AI55" s="444"/>
      <c r="AJ55" s="444" t="e">
        <f>IF($E55="","",IF($L54="","",VLOOKUP($L54,TemplValues,20,0)))</f>
        <v>#N/A</v>
      </c>
      <c r="AK55" s="444"/>
      <c r="AL55" s="442" t="e">
        <f>IF($E55="","",IF($L54="","",VLOOKUP($L54,TemplValues,9,0)))</f>
        <v>#N/A</v>
      </c>
      <c r="AM55" s="442"/>
      <c r="AN55" s="442" t="e">
        <f>IF($E55="","",IF($L54="","",VLOOKUP($L54,TemplValues,21,0)))</f>
        <v>#N/A</v>
      </c>
      <c r="AO55" s="442"/>
      <c r="AP55" s="442" t="e">
        <f>IF($E55="","",IF($L54="","",VLOOKUP($L54,TemplValues,22,0)))</f>
        <v>#N/A</v>
      </c>
      <c r="AQ55" s="442"/>
      <c r="AR55" s="445" t="e">
        <f>IF($E55="","",IF($L54="","",VLOOKUP($L54,TemplValues,23,0)))</f>
        <v>#N/A</v>
      </c>
      <c r="AS55" s="445"/>
      <c r="AT55" s="445" t="e">
        <f>IF($E55="","",IF($L54="","",VLOOKUP($L54,TemplValues,24,0)))</f>
        <v>#N/A</v>
      </c>
      <c r="AU55" s="446"/>
      <c r="AV55" s="446" t="e">
        <f>IF($E55="","",IF($L54="","",VLOOKUP($L54,TemplValues,25,0)))</f>
        <v>#N/A</v>
      </c>
      <c r="AW55" s="478"/>
      <c r="AX55" s="425" t="e">
        <f>IF($E55="","",IF($L54="","",VLOOKUP($L54,TemplValues,26,0)))</f>
        <v>#N/A</v>
      </c>
      <c r="AY55" s="476"/>
      <c r="AZ55" s="283"/>
      <c r="BA55" s="426" t="e">
        <f>IF($E55="","",IF($L54="","",VLOOKUP($L54,TemplValues,10,0)))</f>
        <v>#N/A</v>
      </c>
      <c r="BB55" s="426"/>
      <c r="BC55" s="368" t="e">
        <f>IF($E55="","",IF($L54="","",VLOOKUP($L54,TemplValues,11,0)))</f>
        <v>#N/A</v>
      </c>
      <c r="BD55" s="368"/>
      <c r="BE55" s="369" t="e">
        <f>IF($E55="","",IF($L54="","",VLOOKUP($L54,TemplValues,30,0)))</f>
        <v>#N/A</v>
      </c>
      <c r="BF55" s="369"/>
      <c r="BG55" s="366" t="e">
        <f>IF($E55="","",IF($L54="","",VLOOKUP($L54,TemplValues,12,0)))</f>
        <v>#N/A</v>
      </c>
      <c r="BH55" s="366"/>
      <c r="BI55" s="366" t="e">
        <f>IF($E55="","",IF($L54="","",VLOOKUP($L54,TemplValues,13,0)))</f>
        <v>#N/A</v>
      </c>
      <c r="BJ55" s="366"/>
      <c r="BK55" s="367" t="e">
        <f>IF($E55="","",IF($L54="","",VLOOKUP($L54,TemplValues,16,0)))</f>
        <v>#N/A</v>
      </c>
      <c r="BL55" s="367"/>
      <c r="BM55" s="368" t="e">
        <f>IF($E55="","",IF($L54="","",VLOOKUP($L54,TemplValues,17,0)))</f>
        <v>#N/A</v>
      </c>
      <c r="BN55" s="368"/>
      <c r="BO55" s="366" t="e">
        <f>IF($E55="","",IF($L54="","",VLOOKUP($L54,TemplValues,28,0)))</f>
        <v>#N/A</v>
      </c>
      <c r="BP55" s="366"/>
      <c r="BQ55" s="366" t="e">
        <f>IF($E55="","",IF($L54="","",VLOOKUP($L54,TemplValues,27,0)))</f>
        <v>#N/A</v>
      </c>
      <c r="BR55" s="366"/>
      <c r="BS55" s="367" t="e">
        <f>IF($E55="","",IF($L54="","",VLOOKUP($L54,TemplValues,14,0)))</f>
        <v>#N/A</v>
      </c>
      <c r="BT55" s="367"/>
      <c r="BU55" s="370" t="e">
        <f>IF($E55="","",IF($L54="","",VLOOKUP($L54,TemplValues,15,0)))</f>
        <v>#N/A</v>
      </c>
      <c r="BV55" s="483"/>
      <c r="BW55" s="430" t="e">
        <f>IF($E55="","",IF($L54="","",VLOOKUP($L54,TemplValues,30,0)))</f>
        <v>#N/A</v>
      </c>
      <c r="BX55" s="486"/>
      <c r="BY55" s="283"/>
    </row>
    <row r="56" spans="1:77" ht="20.100000000000001" customHeight="1">
      <c r="A56" s="283"/>
      <c r="B56" s="511">
        <v>1</v>
      </c>
      <c r="C56" s="513"/>
      <c r="D56" s="436"/>
      <c r="E56" s="436" t="s">
        <v>441</v>
      </c>
      <c r="F56" s="436" t="s">
        <v>444</v>
      </c>
      <c r="G56" s="515" t="s">
        <v>380</v>
      </c>
      <c r="H56" s="509" t="s">
        <v>461</v>
      </c>
      <c r="I56" s="437" t="s">
        <v>450</v>
      </c>
      <c r="J56" s="509" t="s">
        <v>528</v>
      </c>
      <c r="K56" s="438"/>
      <c r="L56" s="439" t="str">
        <f t="shared" ref="L56" si="22">H56&amp;" : "&amp;J56</f>
        <v>PROCEDURE : Cardiac Catheterization procedure room</v>
      </c>
      <c r="M56" s="440">
        <v>400</v>
      </c>
      <c r="N56" s="390"/>
      <c r="O56" s="283"/>
      <c r="P56" s="404"/>
      <c r="Q56" s="405"/>
      <c r="R56" s="406">
        <v>2.835</v>
      </c>
      <c r="S56" s="462"/>
      <c r="T56" s="414">
        <v>24.5</v>
      </c>
      <c r="U56" s="468"/>
      <c r="V56" s="413"/>
      <c r="W56" s="413"/>
      <c r="X56" s="414">
        <v>22</v>
      </c>
      <c r="Y56" s="414"/>
      <c r="Z56" s="414"/>
      <c r="AA56" s="414"/>
      <c r="AB56" s="415"/>
      <c r="AC56" s="415"/>
      <c r="AD56" s="415"/>
      <c r="AE56" s="415"/>
      <c r="AF56" s="415"/>
      <c r="AG56" s="415"/>
      <c r="AH56" s="415"/>
      <c r="AI56" s="415"/>
      <c r="AJ56" s="415"/>
      <c r="AK56" s="415"/>
      <c r="AL56" s="415"/>
      <c r="AM56" s="415"/>
      <c r="AN56" s="415"/>
      <c r="AO56" s="415"/>
      <c r="AP56" s="415"/>
      <c r="AQ56" s="415"/>
      <c r="AR56" s="415">
        <v>0.25</v>
      </c>
      <c r="AS56" s="415"/>
      <c r="AT56" s="415"/>
      <c r="AU56" s="427"/>
      <c r="AV56" s="427">
        <v>10.5</v>
      </c>
      <c r="AW56" s="428"/>
      <c r="AX56" s="423"/>
      <c r="AY56" s="475"/>
      <c r="AZ56" s="283"/>
      <c r="BA56" s="424">
        <v>100.1</v>
      </c>
      <c r="BB56" s="424"/>
      <c r="BC56" s="360" t="s">
        <v>63</v>
      </c>
      <c r="BD56" s="360"/>
      <c r="BE56" s="359">
        <v>0.1</v>
      </c>
      <c r="BF56" s="359"/>
      <c r="BG56" s="359">
        <v>10000</v>
      </c>
      <c r="BH56" s="359"/>
      <c r="BI56" s="359"/>
      <c r="BJ56" s="359"/>
      <c r="BK56" s="361"/>
      <c r="BL56" s="361"/>
      <c r="BM56" s="360" t="s">
        <v>64</v>
      </c>
      <c r="BN56" s="360"/>
      <c r="BO56" s="359"/>
      <c r="BP56" s="359"/>
      <c r="BQ56" s="359">
        <v>0.34699999999999998</v>
      </c>
      <c r="BR56" s="359"/>
      <c r="BS56" s="361"/>
      <c r="BT56" s="361"/>
      <c r="BU56" s="362" t="s">
        <v>62</v>
      </c>
      <c r="BV56" s="481"/>
      <c r="BW56" s="422"/>
      <c r="BX56" s="475"/>
      <c r="BY56" s="283"/>
    </row>
    <row r="57" spans="1:77" ht="20.100000000000001" customHeight="1" thickBot="1">
      <c r="A57" s="283"/>
      <c r="B57" s="512"/>
      <c r="C57" s="514"/>
      <c r="D57" s="398"/>
      <c r="E57" s="398">
        <v>1</v>
      </c>
      <c r="F57" s="398" t="s">
        <v>443</v>
      </c>
      <c r="G57" s="516"/>
      <c r="H57" s="510"/>
      <c r="I57" s="434"/>
      <c r="J57" s="510"/>
      <c r="K57" s="435"/>
      <c r="L57" s="435"/>
      <c r="M57" s="400">
        <v>3.2</v>
      </c>
      <c r="N57" s="407"/>
      <c r="O57" s="283"/>
      <c r="P57" s="408"/>
      <c r="Q57" s="409"/>
      <c r="R57" s="441" t="e">
        <f>IF($E57="","",IF($L56="","",VLOOKUP($L56,TemplValues,28,0)))</f>
        <v>#N/A</v>
      </c>
      <c r="S57" s="463"/>
      <c r="T57" s="442" t="e">
        <f>IF($E57="","",IF($L56="","",VLOOKUP($L56,TemplValues,4,0)))</f>
        <v>#N/A</v>
      </c>
      <c r="U57" s="463"/>
      <c r="V57" s="442" t="e">
        <f>IF($E57="","",IF($L56="","",VLOOKUP($L56,TemplValues,5,0)))</f>
        <v>#N/A</v>
      </c>
      <c r="W57" s="442"/>
      <c r="X57" s="442" t="e">
        <f>IF($E57="","",IF($L56="","",VLOOKUP($L56,TemplValues,6,0)))</f>
        <v>#N/A</v>
      </c>
      <c r="Y57" s="442"/>
      <c r="Z57" s="443" t="e">
        <f>IF($E57="","",IF($L56="","",VLOOKUP($L56,TemplValues,7,0)))</f>
        <v>#N/A</v>
      </c>
      <c r="AA57" s="443"/>
      <c r="AB57" s="442" t="e">
        <f>IF($E57="","",IF($L56="","",VLOOKUP($L56,TemplValues,8,0)))</f>
        <v>#N/A</v>
      </c>
      <c r="AC57" s="442"/>
      <c r="AD57" s="444" t="e">
        <f>IF($E57="","",IF($L56="","",VLOOKUP($L56,TemplValues,18,0)))</f>
        <v>#N/A</v>
      </c>
      <c r="AE57" s="444"/>
      <c r="AF57" s="444" t="e">
        <f>IF($E57="","",IF($L56="","",VLOOKUP($L56,TemplValues,19,0)))</f>
        <v>#N/A</v>
      </c>
      <c r="AG57" s="444"/>
      <c r="AH57" s="444"/>
      <c r="AI57" s="444"/>
      <c r="AJ57" s="444" t="e">
        <f>IF($E57="","",IF($L56="","",VLOOKUP($L56,TemplValues,20,0)))</f>
        <v>#N/A</v>
      </c>
      <c r="AK57" s="444"/>
      <c r="AL57" s="442" t="e">
        <f>IF($E57="","",IF($L56="","",VLOOKUP($L56,TemplValues,9,0)))</f>
        <v>#N/A</v>
      </c>
      <c r="AM57" s="442"/>
      <c r="AN57" s="442" t="e">
        <f>IF($E57="","",IF($L56="","",VLOOKUP($L56,TemplValues,21,0)))</f>
        <v>#N/A</v>
      </c>
      <c r="AO57" s="442"/>
      <c r="AP57" s="442" t="e">
        <f>IF($E57="","",IF($L56="","",VLOOKUP($L56,TemplValues,22,0)))</f>
        <v>#N/A</v>
      </c>
      <c r="AQ57" s="442"/>
      <c r="AR57" s="445" t="e">
        <f>IF($E57="","",IF($L56="","",VLOOKUP($L56,TemplValues,23,0)))</f>
        <v>#N/A</v>
      </c>
      <c r="AS57" s="445"/>
      <c r="AT57" s="445" t="e">
        <f>IF($E57="","",IF($L56="","",VLOOKUP($L56,TemplValues,24,0)))</f>
        <v>#N/A</v>
      </c>
      <c r="AU57" s="446"/>
      <c r="AV57" s="446" t="e">
        <f>IF($E57="","",IF($L56="","",VLOOKUP($L56,TemplValues,25,0)))</f>
        <v>#N/A</v>
      </c>
      <c r="AW57" s="478"/>
      <c r="AX57" s="425" t="e">
        <f>IF($E57="","",IF($L56="","",VLOOKUP($L56,TemplValues,26,0)))</f>
        <v>#N/A</v>
      </c>
      <c r="AY57" s="476"/>
      <c r="AZ57" s="283"/>
      <c r="BA57" s="426" t="e">
        <f>IF($E57="","",IF($L56="","",VLOOKUP($L56,TemplValues,10,0)))</f>
        <v>#N/A</v>
      </c>
      <c r="BB57" s="426"/>
      <c r="BC57" s="368" t="e">
        <f>IF($E57="","",IF($L56="","",VLOOKUP($L56,TemplValues,11,0)))</f>
        <v>#N/A</v>
      </c>
      <c r="BD57" s="368"/>
      <c r="BE57" s="369" t="e">
        <f>IF($E57="","",IF($L56="","",VLOOKUP($L56,TemplValues,30,0)))</f>
        <v>#N/A</v>
      </c>
      <c r="BF57" s="369"/>
      <c r="BG57" s="366" t="e">
        <f>IF($E57="","",IF($L56="","",VLOOKUP($L56,TemplValues,12,0)))</f>
        <v>#N/A</v>
      </c>
      <c r="BH57" s="366"/>
      <c r="BI57" s="366" t="e">
        <f>IF($E57="","",IF($L56="","",VLOOKUP($L56,TemplValues,13,0)))</f>
        <v>#N/A</v>
      </c>
      <c r="BJ57" s="366"/>
      <c r="BK57" s="367" t="e">
        <f>IF($E57="","",IF($L56="","",VLOOKUP($L56,TemplValues,16,0)))</f>
        <v>#N/A</v>
      </c>
      <c r="BL57" s="367"/>
      <c r="BM57" s="368" t="e">
        <f>IF($E57="","",IF($L56="","",VLOOKUP($L56,TemplValues,17,0)))</f>
        <v>#N/A</v>
      </c>
      <c r="BN57" s="368"/>
      <c r="BO57" s="366" t="e">
        <f>IF($E57="","",IF($L56="","",VLOOKUP($L56,TemplValues,28,0)))</f>
        <v>#N/A</v>
      </c>
      <c r="BP57" s="366"/>
      <c r="BQ57" s="366" t="e">
        <f>IF($E57="","",IF($L56="","",VLOOKUP($L56,TemplValues,27,0)))</f>
        <v>#N/A</v>
      </c>
      <c r="BR57" s="366"/>
      <c r="BS57" s="367" t="e">
        <f>IF($E57="","",IF($L56="","",VLOOKUP($L56,TemplValues,14,0)))</f>
        <v>#N/A</v>
      </c>
      <c r="BT57" s="367"/>
      <c r="BU57" s="370" t="e">
        <f>IF($E57="","",IF($L56="","",VLOOKUP($L56,TemplValues,15,0)))</f>
        <v>#N/A</v>
      </c>
      <c r="BV57" s="483"/>
      <c r="BW57" s="430" t="e">
        <f>IF($E57="","",IF($L56="","",VLOOKUP($L56,TemplValues,30,0)))</f>
        <v>#N/A</v>
      </c>
      <c r="BX57" s="486"/>
      <c r="BY57" s="283"/>
    </row>
    <row r="58" spans="1:77" ht="20.100000000000001" customHeight="1">
      <c r="A58" s="283"/>
      <c r="B58" s="511">
        <v>1</v>
      </c>
      <c r="C58" s="513"/>
      <c r="D58" s="436"/>
      <c r="E58" s="436" t="s">
        <v>441</v>
      </c>
      <c r="F58" s="436" t="s">
        <v>444</v>
      </c>
      <c r="G58" s="515" t="s">
        <v>380</v>
      </c>
      <c r="H58" s="509" t="s">
        <v>461</v>
      </c>
      <c r="I58" s="437" t="s">
        <v>450</v>
      </c>
      <c r="J58" s="509" t="s">
        <v>528</v>
      </c>
      <c r="K58" s="438"/>
      <c r="L58" s="439" t="str">
        <f t="shared" ref="L58" si="23">H58&amp;" : "&amp;J58</f>
        <v>PROCEDURE : Cardiac Catheterization procedure room</v>
      </c>
      <c r="M58" s="440">
        <v>400</v>
      </c>
      <c r="N58" s="390"/>
      <c r="O58" s="283"/>
      <c r="P58" s="404"/>
      <c r="Q58" s="405"/>
      <c r="R58" s="406">
        <v>2.835</v>
      </c>
      <c r="S58" s="462"/>
      <c r="T58" s="414">
        <v>24.5</v>
      </c>
      <c r="U58" s="468"/>
      <c r="V58" s="413"/>
      <c r="W58" s="413"/>
      <c r="X58" s="414">
        <v>22</v>
      </c>
      <c r="Y58" s="414"/>
      <c r="Z58" s="414"/>
      <c r="AA58" s="414"/>
      <c r="AB58" s="415"/>
      <c r="AC58" s="415"/>
      <c r="AD58" s="415"/>
      <c r="AE58" s="415"/>
      <c r="AF58" s="415"/>
      <c r="AG58" s="415"/>
      <c r="AH58" s="415"/>
      <c r="AI58" s="415"/>
      <c r="AJ58" s="415"/>
      <c r="AK58" s="415"/>
      <c r="AL58" s="415"/>
      <c r="AM58" s="415"/>
      <c r="AN58" s="415"/>
      <c r="AO58" s="415"/>
      <c r="AP58" s="415"/>
      <c r="AQ58" s="415"/>
      <c r="AR58" s="415">
        <v>0.25</v>
      </c>
      <c r="AS58" s="415"/>
      <c r="AT58" s="415"/>
      <c r="AU58" s="427"/>
      <c r="AV58" s="427">
        <v>10.5</v>
      </c>
      <c r="AW58" s="428"/>
      <c r="AX58" s="423"/>
      <c r="AY58" s="475"/>
      <c r="AZ58" s="283"/>
      <c r="BA58" s="424">
        <v>100.1</v>
      </c>
      <c r="BB58" s="424"/>
      <c r="BC58" s="360" t="s">
        <v>63</v>
      </c>
      <c r="BD58" s="360"/>
      <c r="BE58" s="359">
        <v>0.1</v>
      </c>
      <c r="BF58" s="359"/>
      <c r="BG58" s="359">
        <v>10000</v>
      </c>
      <c r="BH58" s="359"/>
      <c r="BI58" s="359"/>
      <c r="BJ58" s="359"/>
      <c r="BK58" s="361"/>
      <c r="BL58" s="361"/>
      <c r="BM58" s="360" t="s">
        <v>64</v>
      </c>
      <c r="BN58" s="360"/>
      <c r="BO58" s="359"/>
      <c r="BP58" s="359"/>
      <c r="BQ58" s="359">
        <v>0.34699999999999998</v>
      </c>
      <c r="BR58" s="359"/>
      <c r="BS58" s="361"/>
      <c r="BT58" s="361"/>
      <c r="BU58" s="362" t="s">
        <v>62</v>
      </c>
      <c r="BV58" s="481"/>
      <c r="BW58" s="422"/>
      <c r="BX58" s="475"/>
      <c r="BY58" s="283"/>
    </row>
    <row r="59" spans="1:77" ht="20.100000000000001" customHeight="1" thickBot="1">
      <c r="A59" s="283"/>
      <c r="B59" s="512"/>
      <c r="C59" s="514"/>
      <c r="D59" s="398"/>
      <c r="E59" s="398">
        <v>1</v>
      </c>
      <c r="F59" s="398" t="s">
        <v>443</v>
      </c>
      <c r="G59" s="516"/>
      <c r="H59" s="510"/>
      <c r="I59" s="434"/>
      <c r="J59" s="510"/>
      <c r="K59" s="435"/>
      <c r="L59" s="435"/>
      <c r="M59" s="400">
        <v>3.2</v>
      </c>
      <c r="N59" s="407"/>
      <c r="O59" s="283"/>
      <c r="P59" s="408"/>
      <c r="Q59" s="409"/>
      <c r="R59" s="441" t="e">
        <f>IF($E59="","",IF($L58="","",VLOOKUP($L58,TemplValues,28,0)))</f>
        <v>#N/A</v>
      </c>
      <c r="S59" s="463"/>
      <c r="T59" s="442" t="e">
        <f>IF($E59="","",IF($L58="","",VLOOKUP($L58,TemplValues,4,0)))</f>
        <v>#N/A</v>
      </c>
      <c r="U59" s="463"/>
      <c r="V59" s="442" t="e">
        <f>IF($E59="","",IF($L58="","",VLOOKUP($L58,TemplValues,5,0)))</f>
        <v>#N/A</v>
      </c>
      <c r="W59" s="442"/>
      <c r="X59" s="442" t="e">
        <f>IF($E59="","",IF($L58="","",VLOOKUP($L58,TemplValues,6,0)))</f>
        <v>#N/A</v>
      </c>
      <c r="Y59" s="442"/>
      <c r="Z59" s="443" t="e">
        <f>IF($E59="","",IF($L58="","",VLOOKUP($L58,TemplValues,7,0)))</f>
        <v>#N/A</v>
      </c>
      <c r="AA59" s="443"/>
      <c r="AB59" s="442" t="e">
        <f>IF($E59="","",IF($L58="","",VLOOKUP($L58,TemplValues,8,0)))</f>
        <v>#N/A</v>
      </c>
      <c r="AC59" s="442"/>
      <c r="AD59" s="444" t="e">
        <f>IF($E59="","",IF($L58="","",VLOOKUP($L58,TemplValues,18,0)))</f>
        <v>#N/A</v>
      </c>
      <c r="AE59" s="444"/>
      <c r="AF59" s="444" t="e">
        <f>IF($E59="","",IF($L58="","",VLOOKUP($L58,TemplValues,19,0)))</f>
        <v>#N/A</v>
      </c>
      <c r="AG59" s="444"/>
      <c r="AH59" s="444"/>
      <c r="AI59" s="444"/>
      <c r="AJ59" s="444" t="e">
        <f>IF($E59="","",IF($L58="","",VLOOKUP($L58,TemplValues,20,0)))</f>
        <v>#N/A</v>
      </c>
      <c r="AK59" s="444"/>
      <c r="AL59" s="442" t="e">
        <f>IF($E59="","",IF($L58="","",VLOOKUP($L58,TemplValues,9,0)))</f>
        <v>#N/A</v>
      </c>
      <c r="AM59" s="442"/>
      <c r="AN59" s="442" t="e">
        <f>IF($E59="","",IF($L58="","",VLOOKUP($L58,TemplValues,21,0)))</f>
        <v>#N/A</v>
      </c>
      <c r="AO59" s="442"/>
      <c r="AP59" s="442" t="e">
        <f>IF($E59="","",IF($L58="","",VLOOKUP($L58,TemplValues,22,0)))</f>
        <v>#N/A</v>
      </c>
      <c r="AQ59" s="442"/>
      <c r="AR59" s="445" t="e">
        <f>IF($E59="","",IF($L58="","",VLOOKUP($L58,TemplValues,23,0)))</f>
        <v>#N/A</v>
      </c>
      <c r="AS59" s="445"/>
      <c r="AT59" s="445" t="e">
        <f>IF($E59="","",IF($L58="","",VLOOKUP($L58,TemplValues,24,0)))</f>
        <v>#N/A</v>
      </c>
      <c r="AU59" s="446"/>
      <c r="AV59" s="446" t="e">
        <f>IF($E59="","",IF($L58="","",VLOOKUP($L58,TemplValues,25,0)))</f>
        <v>#N/A</v>
      </c>
      <c r="AW59" s="478"/>
      <c r="AX59" s="425" t="e">
        <f>IF($E59="","",IF($L58="","",VLOOKUP($L58,TemplValues,26,0)))</f>
        <v>#N/A</v>
      </c>
      <c r="AY59" s="476"/>
      <c r="AZ59" s="283"/>
      <c r="BA59" s="426" t="e">
        <f>IF($E59="","",IF($L58="","",VLOOKUP($L58,TemplValues,10,0)))</f>
        <v>#N/A</v>
      </c>
      <c r="BB59" s="426"/>
      <c r="BC59" s="368" t="e">
        <f>IF($E59="","",IF($L58="","",VLOOKUP($L58,TemplValues,11,0)))</f>
        <v>#N/A</v>
      </c>
      <c r="BD59" s="368"/>
      <c r="BE59" s="369" t="e">
        <f>IF($E59="","",IF($L58="","",VLOOKUP($L58,TemplValues,30,0)))</f>
        <v>#N/A</v>
      </c>
      <c r="BF59" s="369"/>
      <c r="BG59" s="366" t="e">
        <f>IF($E59="","",IF($L58="","",VLOOKUP($L58,TemplValues,12,0)))</f>
        <v>#N/A</v>
      </c>
      <c r="BH59" s="366"/>
      <c r="BI59" s="366" t="e">
        <f>IF($E59="","",IF($L58="","",VLOOKUP($L58,TemplValues,13,0)))</f>
        <v>#N/A</v>
      </c>
      <c r="BJ59" s="366"/>
      <c r="BK59" s="367" t="e">
        <f>IF($E59="","",IF($L58="","",VLOOKUP($L58,TemplValues,16,0)))</f>
        <v>#N/A</v>
      </c>
      <c r="BL59" s="367"/>
      <c r="BM59" s="368" t="e">
        <f>IF($E59="","",IF($L58="","",VLOOKUP($L58,TemplValues,17,0)))</f>
        <v>#N/A</v>
      </c>
      <c r="BN59" s="368"/>
      <c r="BO59" s="366" t="e">
        <f>IF($E59="","",IF($L58="","",VLOOKUP($L58,TemplValues,28,0)))</f>
        <v>#N/A</v>
      </c>
      <c r="BP59" s="366"/>
      <c r="BQ59" s="366" t="e">
        <f>IF($E59="","",IF($L58="","",VLOOKUP($L58,TemplValues,27,0)))</f>
        <v>#N/A</v>
      </c>
      <c r="BR59" s="366"/>
      <c r="BS59" s="367" t="e">
        <f>IF($E59="","",IF($L58="","",VLOOKUP($L58,TemplValues,14,0)))</f>
        <v>#N/A</v>
      </c>
      <c r="BT59" s="367"/>
      <c r="BU59" s="370" t="e">
        <f>IF($E59="","",IF($L58="","",VLOOKUP($L58,TemplValues,15,0)))</f>
        <v>#N/A</v>
      </c>
      <c r="BV59" s="483"/>
      <c r="BW59" s="430" t="e">
        <f>IF($E59="","",IF($L58="","",VLOOKUP($L58,TemplValues,30,0)))</f>
        <v>#N/A</v>
      </c>
      <c r="BX59" s="486"/>
      <c r="BY59" s="283"/>
    </row>
    <row r="60" spans="1:77" ht="20.100000000000001" customHeight="1">
      <c r="A60" s="283"/>
      <c r="B60" s="511">
        <v>1</v>
      </c>
      <c r="C60" s="513"/>
      <c r="D60" s="436"/>
      <c r="E60" s="436" t="s">
        <v>441</v>
      </c>
      <c r="F60" s="436" t="s">
        <v>444</v>
      </c>
      <c r="G60" s="515" t="s">
        <v>380</v>
      </c>
      <c r="H60" s="509" t="s">
        <v>461</v>
      </c>
      <c r="I60" s="437" t="s">
        <v>450</v>
      </c>
      <c r="J60" s="509" t="s">
        <v>582</v>
      </c>
      <c r="K60" s="438"/>
      <c r="L60" s="439" t="str">
        <f t="shared" ref="L60" si="24">H60&amp;" : "&amp;J60</f>
        <v>PROCEDURE : Minor Procedure</v>
      </c>
      <c r="M60" s="440">
        <v>400</v>
      </c>
      <c r="N60" s="390"/>
      <c r="O60" s="283"/>
      <c r="P60" s="404"/>
      <c r="Q60" s="405"/>
      <c r="R60" s="406">
        <v>2.835</v>
      </c>
      <c r="S60" s="462"/>
      <c r="T60" s="414">
        <v>24.5</v>
      </c>
      <c r="U60" s="468"/>
      <c r="V60" s="413"/>
      <c r="W60" s="413"/>
      <c r="X60" s="414">
        <v>22</v>
      </c>
      <c r="Y60" s="414"/>
      <c r="Z60" s="414"/>
      <c r="AA60" s="414"/>
      <c r="AB60" s="415"/>
      <c r="AC60" s="415"/>
      <c r="AD60" s="415"/>
      <c r="AE60" s="415"/>
      <c r="AF60" s="415"/>
      <c r="AG60" s="415"/>
      <c r="AH60" s="415"/>
      <c r="AI60" s="415"/>
      <c r="AJ60" s="415"/>
      <c r="AK60" s="415"/>
      <c r="AL60" s="415"/>
      <c r="AM60" s="415"/>
      <c r="AN60" s="415"/>
      <c r="AO60" s="415"/>
      <c r="AP60" s="415"/>
      <c r="AQ60" s="415"/>
      <c r="AR60" s="415">
        <v>0.25</v>
      </c>
      <c r="AS60" s="415"/>
      <c r="AT60" s="415"/>
      <c r="AU60" s="427"/>
      <c r="AV60" s="427">
        <v>10.5</v>
      </c>
      <c r="AW60" s="428"/>
      <c r="AX60" s="423"/>
      <c r="AY60" s="475"/>
      <c r="AZ60" s="283"/>
      <c r="BA60" s="424">
        <v>100.1</v>
      </c>
      <c r="BB60" s="424"/>
      <c r="BC60" s="360" t="s">
        <v>63</v>
      </c>
      <c r="BD60" s="360"/>
      <c r="BE60" s="359">
        <v>0.1</v>
      </c>
      <c r="BF60" s="359"/>
      <c r="BG60" s="359">
        <v>10000</v>
      </c>
      <c r="BH60" s="359"/>
      <c r="BI60" s="359"/>
      <c r="BJ60" s="359"/>
      <c r="BK60" s="361"/>
      <c r="BL60" s="361"/>
      <c r="BM60" s="360" t="s">
        <v>64</v>
      </c>
      <c r="BN60" s="360"/>
      <c r="BO60" s="359"/>
      <c r="BP60" s="359"/>
      <c r="BQ60" s="359">
        <v>0.34699999999999998</v>
      </c>
      <c r="BR60" s="359"/>
      <c r="BS60" s="361"/>
      <c r="BT60" s="361"/>
      <c r="BU60" s="362" t="s">
        <v>62</v>
      </c>
      <c r="BV60" s="481"/>
      <c r="BW60" s="422"/>
      <c r="BX60" s="475"/>
      <c r="BY60" s="283"/>
    </row>
    <row r="61" spans="1:77" ht="20.100000000000001" customHeight="1" thickBot="1">
      <c r="A61" s="283"/>
      <c r="B61" s="512"/>
      <c r="C61" s="514"/>
      <c r="D61" s="398"/>
      <c r="E61" s="398">
        <v>1</v>
      </c>
      <c r="F61" s="398" t="s">
        <v>443</v>
      </c>
      <c r="G61" s="516"/>
      <c r="H61" s="510"/>
      <c r="I61" s="434"/>
      <c r="J61" s="510"/>
      <c r="K61" s="435"/>
      <c r="L61" s="435"/>
      <c r="M61" s="400">
        <v>3.2</v>
      </c>
      <c r="N61" s="407"/>
      <c r="O61" s="283"/>
      <c r="P61" s="408"/>
      <c r="Q61" s="409"/>
      <c r="R61" s="441" t="e">
        <f>IF($E61="","",IF($L60="","",VLOOKUP($L60,TemplValues,28,0)))</f>
        <v>#N/A</v>
      </c>
      <c r="S61" s="463"/>
      <c r="T61" s="442" t="e">
        <f>IF($E61="","",IF($L60="","",VLOOKUP($L60,TemplValues,4,0)))</f>
        <v>#N/A</v>
      </c>
      <c r="U61" s="463"/>
      <c r="V61" s="442" t="e">
        <f>IF($E61="","",IF($L60="","",VLOOKUP($L60,TemplValues,5,0)))</f>
        <v>#N/A</v>
      </c>
      <c r="W61" s="442"/>
      <c r="X61" s="442" t="e">
        <f>IF($E61="","",IF($L60="","",VLOOKUP($L60,TemplValues,6,0)))</f>
        <v>#N/A</v>
      </c>
      <c r="Y61" s="442"/>
      <c r="Z61" s="443" t="e">
        <f>IF($E61="","",IF($L60="","",VLOOKUP($L60,TemplValues,7,0)))</f>
        <v>#N/A</v>
      </c>
      <c r="AA61" s="443"/>
      <c r="AB61" s="442" t="e">
        <f>IF($E61="","",IF($L60="","",VLOOKUP($L60,TemplValues,8,0)))</f>
        <v>#N/A</v>
      </c>
      <c r="AC61" s="442"/>
      <c r="AD61" s="444" t="e">
        <f>IF($E61="","",IF($L60="","",VLOOKUP($L60,TemplValues,18,0)))</f>
        <v>#N/A</v>
      </c>
      <c r="AE61" s="444"/>
      <c r="AF61" s="444" t="e">
        <f>IF($E61="","",IF($L60="","",VLOOKUP($L60,TemplValues,19,0)))</f>
        <v>#N/A</v>
      </c>
      <c r="AG61" s="444"/>
      <c r="AH61" s="444"/>
      <c r="AI61" s="444"/>
      <c r="AJ61" s="444" t="e">
        <f>IF($E61="","",IF($L60="","",VLOOKUP($L60,TemplValues,20,0)))</f>
        <v>#N/A</v>
      </c>
      <c r="AK61" s="444"/>
      <c r="AL61" s="442" t="e">
        <f>IF($E61="","",IF($L60="","",VLOOKUP($L60,TemplValues,9,0)))</f>
        <v>#N/A</v>
      </c>
      <c r="AM61" s="442"/>
      <c r="AN61" s="442" t="e">
        <f>IF($E61="","",IF($L60="","",VLOOKUP($L60,TemplValues,21,0)))</f>
        <v>#N/A</v>
      </c>
      <c r="AO61" s="442"/>
      <c r="AP61" s="442" t="e">
        <f>IF($E61="","",IF($L60="","",VLOOKUP($L60,TemplValues,22,0)))</f>
        <v>#N/A</v>
      </c>
      <c r="AQ61" s="442"/>
      <c r="AR61" s="445" t="e">
        <f>IF($E61="","",IF($L60="","",VLOOKUP($L60,TemplValues,23,0)))</f>
        <v>#N/A</v>
      </c>
      <c r="AS61" s="445"/>
      <c r="AT61" s="445" t="e">
        <f>IF($E61="","",IF($L60="","",VLOOKUP($L60,TemplValues,24,0)))</f>
        <v>#N/A</v>
      </c>
      <c r="AU61" s="446"/>
      <c r="AV61" s="446" t="e">
        <f>IF($E61="","",IF($L60="","",VLOOKUP($L60,TemplValues,25,0)))</f>
        <v>#N/A</v>
      </c>
      <c r="AW61" s="478"/>
      <c r="AX61" s="425" t="e">
        <f>IF($E61="","",IF($L60="","",VLOOKUP($L60,TemplValues,26,0)))</f>
        <v>#N/A</v>
      </c>
      <c r="AY61" s="476"/>
      <c r="AZ61" s="283"/>
      <c r="BA61" s="426" t="e">
        <f>IF($E61="","",IF($L60="","",VLOOKUP($L60,TemplValues,10,0)))</f>
        <v>#N/A</v>
      </c>
      <c r="BB61" s="426"/>
      <c r="BC61" s="368" t="e">
        <f>IF($E61="","",IF($L60="","",VLOOKUP($L60,TemplValues,11,0)))</f>
        <v>#N/A</v>
      </c>
      <c r="BD61" s="368"/>
      <c r="BE61" s="369" t="e">
        <f>IF($E61="","",IF($L60="","",VLOOKUP($L60,TemplValues,30,0)))</f>
        <v>#N/A</v>
      </c>
      <c r="BF61" s="369"/>
      <c r="BG61" s="366" t="e">
        <f>IF($E61="","",IF($L60="","",VLOOKUP($L60,TemplValues,12,0)))</f>
        <v>#N/A</v>
      </c>
      <c r="BH61" s="366"/>
      <c r="BI61" s="366" t="e">
        <f>IF($E61="","",IF($L60="","",VLOOKUP($L60,TemplValues,13,0)))</f>
        <v>#N/A</v>
      </c>
      <c r="BJ61" s="366"/>
      <c r="BK61" s="367" t="e">
        <f>IF($E61="","",IF($L60="","",VLOOKUP($L60,TemplValues,16,0)))</f>
        <v>#N/A</v>
      </c>
      <c r="BL61" s="367"/>
      <c r="BM61" s="368" t="e">
        <f>IF($E61="","",IF($L60="","",VLOOKUP($L60,TemplValues,17,0)))</f>
        <v>#N/A</v>
      </c>
      <c r="BN61" s="368"/>
      <c r="BO61" s="366" t="e">
        <f>IF($E61="","",IF($L60="","",VLOOKUP($L60,TemplValues,28,0)))</f>
        <v>#N/A</v>
      </c>
      <c r="BP61" s="366"/>
      <c r="BQ61" s="366" t="e">
        <f>IF($E61="","",IF($L60="","",VLOOKUP($L60,TemplValues,27,0)))</f>
        <v>#N/A</v>
      </c>
      <c r="BR61" s="366"/>
      <c r="BS61" s="367" t="e">
        <f>IF($E61="","",IF($L60="","",VLOOKUP($L60,TemplValues,14,0)))</f>
        <v>#N/A</v>
      </c>
      <c r="BT61" s="367"/>
      <c r="BU61" s="370" t="e">
        <f>IF($E61="","",IF($L60="","",VLOOKUP($L60,TemplValues,15,0)))</f>
        <v>#N/A</v>
      </c>
      <c r="BV61" s="483"/>
      <c r="BW61" s="430" t="e">
        <f>IF($E61="","",IF($L60="","",VLOOKUP($L60,TemplValues,30,0)))</f>
        <v>#N/A</v>
      </c>
      <c r="BX61" s="486"/>
      <c r="BY61" s="283"/>
    </row>
    <row r="62" spans="1:77" ht="20.100000000000001" customHeight="1">
      <c r="A62" s="283"/>
      <c r="B62" s="511">
        <v>1</v>
      </c>
      <c r="C62" s="513"/>
      <c r="D62" s="436"/>
      <c r="E62" s="436" t="s">
        <v>441</v>
      </c>
      <c r="F62" s="436" t="s">
        <v>444</v>
      </c>
      <c r="G62" s="515" t="s">
        <v>380</v>
      </c>
      <c r="H62" s="509" t="s">
        <v>462</v>
      </c>
      <c r="I62" s="437" t="s">
        <v>450</v>
      </c>
      <c r="J62" s="509" t="s">
        <v>525</v>
      </c>
      <c r="K62" s="438"/>
      <c r="L62" s="439" t="str">
        <f t="shared" ref="L62" si="25">H62&amp;" : "&amp;J62</f>
        <v>TREATMENT : Ambulatory care clinic areas</v>
      </c>
      <c r="M62" s="440">
        <v>400</v>
      </c>
      <c r="N62" s="390"/>
      <c r="O62" s="283"/>
      <c r="P62" s="404"/>
      <c r="Q62" s="405"/>
      <c r="R62" s="406">
        <v>2.835</v>
      </c>
      <c r="S62" s="462"/>
      <c r="T62" s="414">
        <v>24.5</v>
      </c>
      <c r="U62" s="468"/>
      <c r="V62" s="413"/>
      <c r="W62" s="413"/>
      <c r="X62" s="414">
        <v>22</v>
      </c>
      <c r="Y62" s="414"/>
      <c r="Z62" s="414"/>
      <c r="AA62" s="414"/>
      <c r="AB62" s="415"/>
      <c r="AC62" s="415"/>
      <c r="AD62" s="415"/>
      <c r="AE62" s="415"/>
      <c r="AF62" s="415"/>
      <c r="AG62" s="415"/>
      <c r="AH62" s="415"/>
      <c r="AI62" s="415"/>
      <c r="AJ62" s="415"/>
      <c r="AK62" s="415"/>
      <c r="AL62" s="415"/>
      <c r="AM62" s="415"/>
      <c r="AN62" s="415"/>
      <c r="AO62" s="415"/>
      <c r="AP62" s="415"/>
      <c r="AQ62" s="415"/>
      <c r="AR62" s="415">
        <v>0.25</v>
      </c>
      <c r="AS62" s="415"/>
      <c r="AT62" s="415"/>
      <c r="AU62" s="427"/>
      <c r="AV62" s="427">
        <v>10.5</v>
      </c>
      <c r="AW62" s="428"/>
      <c r="AX62" s="423"/>
      <c r="AY62" s="475"/>
      <c r="AZ62" s="283"/>
      <c r="BA62" s="424">
        <v>100.1</v>
      </c>
      <c r="BB62" s="424"/>
      <c r="BC62" s="360" t="s">
        <v>63</v>
      </c>
      <c r="BD62" s="360"/>
      <c r="BE62" s="359">
        <v>0.1</v>
      </c>
      <c r="BF62" s="359"/>
      <c r="BG62" s="359">
        <v>10000</v>
      </c>
      <c r="BH62" s="359"/>
      <c r="BI62" s="359"/>
      <c r="BJ62" s="359"/>
      <c r="BK62" s="361"/>
      <c r="BL62" s="361"/>
      <c r="BM62" s="360" t="s">
        <v>64</v>
      </c>
      <c r="BN62" s="360"/>
      <c r="BO62" s="359"/>
      <c r="BP62" s="359"/>
      <c r="BQ62" s="359">
        <v>0.34699999999999998</v>
      </c>
      <c r="BR62" s="359"/>
      <c r="BS62" s="361"/>
      <c r="BT62" s="361"/>
      <c r="BU62" s="362" t="s">
        <v>62</v>
      </c>
      <c r="BV62" s="481"/>
      <c r="BW62" s="422"/>
      <c r="BX62" s="475"/>
      <c r="BY62" s="283"/>
    </row>
    <row r="63" spans="1:77" ht="20.100000000000001" customHeight="1" thickBot="1">
      <c r="A63" s="283"/>
      <c r="B63" s="512"/>
      <c r="C63" s="514"/>
      <c r="D63" s="398"/>
      <c r="E63" s="398">
        <v>1</v>
      </c>
      <c r="F63" s="398" t="s">
        <v>443</v>
      </c>
      <c r="G63" s="516"/>
      <c r="H63" s="510"/>
      <c r="I63" s="434"/>
      <c r="J63" s="510"/>
      <c r="K63" s="435"/>
      <c r="L63" s="435"/>
      <c r="M63" s="400">
        <v>3.2</v>
      </c>
      <c r="N63" s="407"/>
      <c r="O63" s="283"/>
      <c r="P63" s="408"/>
      <c r="Q63" s="409"/>
      <c r="R63" s="441" t="e">
        <f>IF($E63="","",IF($L62="","",VLOOKUP($L62,TemplValues,28,0)))</f>
        <v>#N/A</v>
      </c>
      <c r="S63" s="463"/>
      <c r="T63" s="442" t="e">
        <f>IF($E63="","",IF($L62="","",VLOOKUP($L62,TemplValues,4,0)))</f>
        <v>#N/A</v>
      </c>
      <c r="U63" s="463"/>
      <c r="V63" s="442" t="e">
        <f>IF($E63="","",IF($L62="","",VLOOKUP($L62,TemplValues,5,0)))</f>
        <v>#N/A</v>
      </c>
      <c r="W63" s="442"/>
      <c r="X63" s="442" t="e">
        <f>IF($E63="","",IF($L62="","",VLOOKUP($L62,TemplValues,6,0)))</f>
        <v>#N/A</v>
      </c>
      <c r="Y63" s="442"/>
      <c r="Z63" s="443" t="e">
        <f>IF($E63="","",IF($L62="","",VLOOKUP($L62,TemplValues,7,0)))</f>
        <v>#N/A</v>
      </c>
      <c r="AA63" s="443"/>
      <c r="AB63" s="442" t="e">
        <f>IF($E63="","",IF($L62="","",VLOOKUP($L62,TemplValues,8,0)))</f>
        <v>#N/A</v>
      </c>
      <c r="AC63" s="442"/>
      <c r="AD63" s="444" t="e">
        <f>IF($E63="","",IF($L62="","",VLOOKUP($L62,TemplValues,18,0)))</f>
        <v>#N/A</v>
      </c>
      <c r="AE63" s="444"/>
      <c r="AF63" s="444" t="e">
        <f>IF($E63="","",IF($L62="","",VLOOKUP($L62,TemplValues,19,0)))</f>
        <v>#N/A</v>
      </c>
      <c r="AG63" s="444"/>
      <c r="AH63" s="444"/>
      <c r="AI63" s="444"/>
      <c r="AJ63" s="444" t="e">
        <f>IF($E63="","",IF($L62="","",VLOOKUP($L62,TemplValues,20,0)))</f>
        <v>#N/A</v>
      </c>
      <c r="AK63" s="444"/>
      <c r="AL63" s="442" t="e">
        <f>IF($E63="","",IF($L62="","",VLOOKUP($L62,TemplValues,9,0)))</f>
        <v>#N/A</v>
      </c>
      <c r="AM63" s="442"/>
      <c r="AN63" s="442" t="e">
        <f>IF($E63="","",IF($L62="","",VLOOKUP($L62,TemplValues,21,0)))</f>
        <v>#N/A</v>
      </c>
      <c r="AO63" s="442"/>
      <c r="AP63" s="442" t="e">
        <f>IF($E63="","",IF($L62="","",VLOOKUP($L62,TemplValues,22,0)))</f>
        <v>#N/A</v>
      </c>
      <c r="AQ63" s="442"/>
      <c r="AR63" s="445" t="e">
        <f>IF($E63="","",IF($L62="","",VLOOKUP($L62,TemplValues,23,0)))</f>
        <v>#N/A</v>
      </c>
      <c r="AS63" s="445"/>
      <c r="AT63" s="445" t="e">
        <f>IF($E63="","",IF($L62="","",VLOOKUP($L62,TemplValues,24,0)))</f>
        <v>#N/A</v>
      </c>
      <c r="AU63" s="446"/>
      <c r="AV63" s="446" t="e">
        <f>IF($E63="","",IF($L62="","",VLOOKUP($L62,TemplValues,25,0)))</f>
        <v>#N/A</v>
      </c>
      <c r="AW63" s="478"/>
      <c r="AX63" s="425" t="e">
        <f>IF($E63="","",IF($L62="","",VLOOKUP($L62,TemplValues,26,0)))</f>
        <v>#N/A</v>
      </c>
      <c r="AY63" s="476"/>
      <c r="AZ63" s="283"/>
      <c r="BA63" s="426" t="e">
        <f>IF($E63="","",IF($L62="","",VLOOKUP($L62,TemplValues,10,0)))</f>
        <v>#N/A</v>
      </c>
      <c r="BB63" s="426"/>
      <c r="BC63" s="368" t="e">
        <f>IF($E63="","",IF($L62="","",VLOOKUP($L62,TemplValues,11,0)))</f>
        <v>#N/A</v>
      </c>
      <c r="BD63" s="368"/>
      <c r="BE63" s="369" t="e">
        <f>IF($E63="","",IF($L62="","",VLOOKUP($L62,TemplValues,30,0)))</f>
        <v>#N/A</v>
      </c>
      <c r="BF63" s="369"/>
      <c r="BG63" s="366" t="e">
        <f>IF($E63="","",IF($L62="","",VLOOKUP($L62,TemplValues,12,0)))</f>
        <v>#N/A</v>
      </c>
      <c r="BH63" s="366"/>
      <c r="BI63" s="366" t="e">
        <f>IF($E63="","",IF($L62="","",VLOOKUP($L62,TemplValues,13,0)))</f>
        <v>#N/A</v>
      </c>
      <c r="BJ63" s="366"/>
      <c r="BK63" s="367" t="e">
        <f>IF($E63="","",IF($L62="","",VLOOKUP($L62,TemplValues,16,0)))</f>
        <v>#N/A</v>
      </c>
      <c r="BL63" s="367"/>
      <c r="BM63" s="368" t="e">
        <f>IF($E63="","",IF($L62="","",VLOOKUP($L62,TemplValues,17,0)))</f>
        <v>#N/A</v>
      </c>
      <c r="BN63" s="368"/>
      <c r="BO63" s="366" t="e">
        <f>IF($E63="","",IF($L62="","",VLOOKUP($L62,TemplValues,28,0)))</f>
        <v>#N/A</v>
      </c>
      <c r="BP63" s="366"/>
      <c r="BQ63" s="366" t="e">
        <f>IF($E63="","",IF($L62="","",VLOOKUP($L62,TemplValues,27,0)))</f>
        <v>#N/A</v>
      </c>
      <c r="BR63" s="366"/>
      <c r="BS63" s="367" t="e">
        <f>IF($E63="","",IF($L62="","",VLOOKUP($L62,TemplValues,14,0)))</f>
        <v>#N/A</v>
      </c>
      <c r="BT63" s="367"/>
      <c r="BU63" s="370" t="e">
        <f>IF($E63="","",IF($L62="","",VLOOKUP($L62,TemplValues,15,0)))</f>
        <v>#N/A</v>
      </c>
      <c r="BV63" s="483"/>
      <c r="BW63" s="430" t="e">
        <f>IF($E63="","",IF($L62="","",VLOOKUP($L62,TemplValues,30,0)))</f>
        <v>#N/A</v>
      </c>
      <c r="BX63" s="486"/>
      <c r="BY63" s="283"/>
    </row>
    <row r="64" spans="1:77" ht="20.100000000000001" customHeight="1">
      <c r="A64" s="283"/>
      <c r="B64" s="511">
        <v>1</v>
      </c>
      <c r="C64" s="513"/>
      <c r="D64" s="436"/>
      <c r="E64" s="436" t="s">
        <v>441</v>
      </c>
      <c r="F64" s="436" t="s">
        <v>444</v>
      </c>
      <c r="G64" s="515" t="s">
        <v>380</v>
      </c>
      <c r="H64" s="509" t="s">
        <v>459</v>
      </c>
      <c r="I64" s="437" t="s">
        <v>450</v>
      </c>
      <c r="J64" s="509" t="s">
        <v>527</v>
      </c>
      <c r="K64" s="438"/>
      <c r="L64" s="439" t="str">
        <f t="shared" ref="L64" si="26">H64&amp;" : "&amp;J64</f>
        <v>CRITICAL-INTENSIVE : Protective environment room</v>
      </c>
      <c r="M64" s="440">
        <v>400</v>
      </c>
      <c r="N64" s="390"/>
      <c r="O64" s="283"/>
      <c r="P64" s="404"/>
      <c r="Q64" s="405"/>
      <c r="R64" s="406">
        <v>2.835</v>
      </c>
      <c r="S64" s="462"/>
      <c r="T64" s="414">
        <v>24.5</v>
      </c>
      <c r="U64" s="468"/>
      <c r="V64" s="413"/>
      <c r="W64" s="413"/>
      <c r="X64" s="414">
        <v>22</v>
      </c>
      <c r="Y64" s="414"/>
      <c r="Z64" s="414"/>
      <c r="AA64" s="414"/>
      <c r="AB64" s="415"/>
      <c r="AC64" s="415"/>
      <c r="AD64" s="415"/>
      <c r="AE64" s="415"/>
      <c r="AF64" s="415"/>
      <c r="AG64" s="415"/>
      <c r="AH64" s="415"/>
      <c r="AI64" s="415"/>
      <c r="AJ64" s="415"/>
      <c r="AK64" s="415"/>
      <c r="AL64" s="415"/>
      <c r="AM64" s="415"/>
      <c r="AN64" s="415"/>
      <c r="AO64" s="415"/>
      <c r="AP64" s="415"/>
      <c r="AQ64" s="415"/>
      <c r="AR64" s="415">
        <v>0.25</v>
      </c>
      <c r="AS64" s="415"/>
      <c r="AT64" s="415"/>
      <c r="AU64" s="427"/>
      <c r="AV64" s="427">
        <v>10.5</v>
      </c>
      <c r="AW64" s="428"/>
      <c r="AX64" s="423"/>
      <c r="AY64" s="475"/>
      <c r="AZ64" s="283"/>
      <c r="BA64" s="424">
        <v>100.1</v>
      </c>
      <c r="BB64" s="424"/>
      <c r="BC64" s="360" t="s">
        <v>63</v>
      </c>
      <c r="BD64" s="360"/>
      <c r="BE64" s="359">
        <v>0.1</v>
      </c>
      <c r="BF64" s="359"/>
      <c r="BG64" s="359">
        <v>10000</v>
      </c>
      <c r="BH64" s="359"/>
      <c r="BI64" s="359"/>
      <c r="BJ64" s="359"/>
      <c r="BK64" s="361"/>
      <c r="BL64" s="361"/>
      <c r="BM64" s="360" t="s">
        <v>64</v>
      </c>
      <c r="BN64" s="360"/>
      <c r="BO64" s="359"/>
      <c r="BP64" s="359"/>
      <c r="BQ64" s="359">
        <v>0.34699999999999998</v>
      </c>
      <c r="BR64" s="359"/>
      <c r="BS64" s="361"/>
      <c r="BT64" s="361"/>
      <c r="BU64" s="362" t="s">
        <v>62</v>
      </c>
      <c r="BV64" s="481"/>
      <c r="BW64" s="422"/>
      <c r="BX64" s="475"/>
      <c r="BY64" s="283"/>
    </row>
    <row r="65" spans="1:77" ht="20.100000000000001" customHeight="1" thickBot="1">
      <c r="A65" s="283"/>
      <c r="B65" s="512"/>
      <c r="C65" s="514"/>
      <c r="D65" s="398"/>
      <c r="E65" s="398">
        <v>1</v>
      </c>
      <c r="F65" s="398" t="s">
        <v>443</v>
      </c>
      <c r="G65" s="516"/>
      <c r="H65" s="510"/>
      <c r="I65" s="434"/>
      <c r="J65" s="510"/>
      <c r="K65" s="435"/>
      <c r="L65" s="435"/>
      <c r="M65" s="400">
        <v>3.2</v>
      </c>
      <c r="N65" s="407"/>
      <c r="O65" s="283"/>
      <c r="P65" s="408"/>
      <c r="Q65" s="409"/>
      <c r="R65" s="441" t="e">
        <f>IF($E65="","",IF($L64="","",VLOOKUP($L64,TemplValues,28,0)))</f>
        <v>#N/A</v>
      </c>
      <c r="S65" s="463"/>
      <c r="T65" s="442" t="e">
        <f>IF($E65="","",IF($L64="","",VLOOKUP($L64,TemplValues,4,0)))</f>
        <v>#N/A</v>
      </c>
      <c r="U65" s="463"/>
      <c r="V65" s="442" t="e">
        <f>IF($E65="","",IF($L64="","",VLOOKUP($L64,TemplValues,5,0)))</f>
        <v>#N/A</v>
      </c>
      <c r="W65" s="442"/>
      <c r="X65" s="442" t="e">
        <f>IF($E65="","",IF($L64="","",VLOOKUP($L64,TemplValues,6,0)))</f>
        <v>#N/A</v>
      </c>
      <c r="Y65" s="442"/>
      <c r="Z65" s="443" t="e">
        <f>IF($E65="","",IF($L64="","",VLOOKUP($L64,TemplValues,7,0)))</f>
        <v>#N/A</v>
      </c>
      <c r="AA65" s="443"/>
      <c r="AB65" s="442" t="e">
        <f>IF($E65="","",IF($L64="","",VLOOKUP($L64,TemplValues,8,0)))</f>
        <v>#N/A</v>
      </c>
      <c r="AC65" s="442"/>
      <c r="AD65" s="444" t="e">
        <f>IF($E65="","",IF($L64="","",VLOOKUP($L64,TemplValues,18,0)))</f>
        <v>#N/A</v>
      </c>
      <c r="AE65" s="444"/>
      <c r="AF65" s="444" t="e">
        <f>IF($E65="","",IF($L64="","",VLOOKUP($L64,TemplValues,19,0)))</f>
        <v>#N/A</v>
      </c>
      <c r="AG65" s="444"/>
      <c r="AH65" s="444"/>
      <c r="AI65" s="444"/>
      <c r="AJ65" s="444" t="e">
        <f>IF($E65="","",IF($L64="","",VLOOKUP($L64,TemplValues,20,0)))</f>
        <v>#N/A</v>
      </c>
      <c r="AK65" s="444"/>
      <c r="AL65" s="442" t="e">
        <f>IF($E65="","",IF($L64="","",VLOOKUP($L64,TemplValues,9,0)))</f>
        <v>#N/A</v>
      </c>
      <c r="AM65" s="442"/>
      <c r="AN65" s="442" t="e">
        <f>IF($E65="","",IF($L64="","",VLOOKUP($L64,TemplValues,21,0)))</f>
        <v>#N/A</v>
      </c>
      <c r="AO65" s="442"/>
      <c r="AP65" s="442" t="e">
        <f>IF($E65="","",IF($L64="","",VLOOKUP($L64,TemplValues,22,0)))</f>
        <v>#N/A</v>
      </c>
      <c r="AQ65" s="442"/>
      <c r="AR65" s="445" t="e">
        <f>IF($E65="","",IF($L64="","",VLOOKUP($L64,TemplValues,23,0)))</f>
        <v>#N/A</v>
      </c>
      <c r="AS65" s="445"/>
      <c r="AT65" s="445" t="e">
        <f>IF($E65="","",IF($L64="","",VLOOKUP($L64,TemplValues,24,0)))</f>
        <v>#N/A</v>
      </c>
      <c r="AU65" s="446"/>
      <c r="AV65" s="446" t="e">
        <f>IF($E65="","",IF($L64="","",VLOOKUP($L64,TemplValues,25,0)))</f>
        <v>#N/A</v>
      </c>
      <c r="AW65" s="478"/>
      <c r="AX65" s="425" t="e">
        <f>IF($E65="","",IF($L64="","",VLOOKUP($L64,TemplValues,26,0)))</f>
        <v>#N/A</v>
      </c>
      <c r="AY65" s="476"/>
      <c r="AZ65" s="283"/>
      <c r="BA65" s="426" t="e">
        <f>IF($E65="","",IF($L64="","",VLOOKUP($L64,TemplValues,10,0)))</f>
        <v>#N/A</v>
      </c>
      <c r="BB65" s="426"/>
      <c r="BC65" s="368" t="e">
        <f>IF($E65="","",IF($L64="","",VLOOKUP($L64,TemplValues,11,0)))</f>
        <v>#N/A</v>
      </c>
      <c r="BD65" s="368"/>
      <c r="BE65" s="369" t="e">
        <f>IF($E65="","",IF($L64="","",VLOOKUP($L64,TemplValues,30,0)))</f>
        <v>#N/A</v>
      </c>
      <c r="BF65" s="369"/>
      <c r="BG65" s="366" t="e">
        <f>IF($E65="","",IF($L64="","",VLOOKUP($L64,TemplValues,12,0)))</f>
        <v>#N/A</v>
      </c>
      <c r="BH65" s="366"/>
      <c r="BI65" s="366" t="e">
        <f>IF($E65="","",IF($L64="","",VLOOKUP($L64,TemplValues,13,0)))</f>
        <v>#N/A</v>
      </c>
      <c r="BJ65" s="366"/>
      <c r="BK65" s="367" t="e">
        <f>IF($E65="","",IF($L64="","",VLOOKUP($L64,TemplValues,16,0)))</f>
        <v>#N/A</v>
      </c>
      <c r="BL65" s="367"/>
      <c r="BM65" s="368" t="e">
        <f>IF($E65="","",IF($L64="","",VLOOKUP($L64,TemplValues,17,0)))</f>
        <v>#N/A</v>
      </c>
      <c r="BN65" s="368"/>
      <c r="BO65" s="366" t="e">
        <f>IF($E65="","",IF($L64="","",VLOOKUP($L64,TemplValues,28,0)))</f>
        <v>#N/A</v>
      </c>
      <c r="BP65" s="366"/>
      <c r="BQ65" s="366" t="e">
        <f>IF($E65="","",IF($L64="","",VLOOKUP($L64,TemplValues,27,0)))</f>
        <v>#N/A</v>
      </c>
      <c r="BR65" s="366"/>
      <c r="BS65" s="367" t="e">
        <f>IF($E65="","",IF($L64="","",VLOOKUP($L64,TemplValues,14,0)))</f>
        <v>#N/A</v>
      </c>
      <c r="BT65" s="367"/>
      <c r="BU65" s="370" t="e">
        <f>IF($E65="","",IF($L64="","",VLOOKUP($L64,TemplValues,15,0)))</f>
        <v>#N/A</v>
      </c>
      <c r="BV65" s="483"/>
      <c r="BW65" s="430" t="e">
        <f>IF($E65="","",IF($L64="","",VLOOKUP($L64,TemplValues,30,0)))</f>
        <v>#N/A</v>
      </c>
      <c r="BX65" s="486"/>
      <c r="BY65" s="283"/>
    </row>
    <row r="66" spans="1:77" ht="20.100000000000001" customHeight="1">
      <c r="A66" s="283"/>
      <c r="B66" s="511">
        <v>1</v>
      </c>
      <c r="C66" s="513"/>
      <c r="D66" s="436"/>
      <c r="E66" s="436" t="s">
        <v>441</v>
      </c>
      <c r="F66" s="436" t="s">
        <v>444</v>
      </c>
      <c r="G66" s="515" t="s">
        <v>380</v>
      </c>
      <c r="H66" s="509" t="s">
        <v>459</v>
      </c>
      <c r="I66" s="437" t="s">
        <v>450</v>
      </c>
      <c r="J66" s="509" t="s">
        <v>585</v>
      </c>
      <c r="K66" s="438"/>
      <c r="L66" s="439" t="str">
        <f t="shared" ref="L66" si="27">H66&amp;" : "&amp;J66</f>
        <v>CRITICAL-INTENSIVE : NICU, Level 2 nursery</v>
      </c>
      <c r="M66" s="440">
        <v>400</v>
      </c>
      <c r="N66" s="390"/>
      <c r="O66" s="283"/>
      <c r="P66" s="404"/>
      <c r="Q66" s="405"/>
      <c r="R66" s="406">
        <v>2.835</v>
      </c>
      <c r="S66" s="462"/>
      <c r="T66" s="414">
        <v>24.5</v>
      </c>
      <c r="U66" s="468"/>
      <c r="V66" s="413"/>
      <c r="W66" s="413"/>
      <c r="X66" s="414">
        <v>22</v>
      </c>
      <c r="Y66" s="414"/>
      <c r="Z66" s="414"/>
      <c r="AA66" s="414"/>
      <c r="AB66" s="415"/>
      <c r="AC66" s="415"/>
      <c r="AD66" s="415"/>
      <c r="AE66" s="415"/>
      <c r="AF66" s="415"/>
      <c r="AG66" s="415"/>
      <c r="AH66" s="415"/>
      <c r="AI66" s="415"/>
      <c r="AJ66" s="415"/>
      <c r="AK66" s="415"/>
      <c r="AL66" s="415"/>
      <c r="AM66" s="415"/>
      <c r="AN66" s="415"/>
      <c r="AO66" s="415"/>
      <c r="AP66" s="415"/>
      <c r="AQ66" s="415"/>
      <c r="AR66" s="415">
        <v>0.25</v>
      </c>
      <c r="AS66" s="415"/>
      <c r="AT66" s="415"/>
      <c r="AU66" s="427"/>
      <c r="AV66" s="427">
        <v>10.5</v>
      </c>
      <c r="AW66" s="428"/>
      <c r="AX66" s="423"/>
      <c r="AY66" s="475"/>
      <c r="AZ66" s="283"/>
      <c r="BA66" s="424">
        <v>100.1</v>
      </c>
      <c r="BB66" s="424"/>
      <c r="BC66" s="360" t="s">
        <v>63</v>
      </c>
      <c r="BD66" s="360"/>
      <c r="BE66" s="359">
        <v>0.1</v>
      </c>
      <c r="BF66" s="359"/>
      <c r="BG66" s="359">
        <v>10000</v>
      </c>
      <c r="BH66" s="359"/>
      <c r="BI66" s="359"/>
      <c r="BJ66" s="359"/>
      <c r="BK66" s="361"/>
      <c r="BL66" s="361"/>
      <c r="BM66" s="360" t="s">
        <v>64</v>
      </c>
      <c r="BN66" s="360"/>
      <c r="BO66" s="359"/>
      <c r="BP66" s="359"/>
      <c r="BQ66" s="359">
        <v>0.34699999999999998</v>
      </c>
      <c r="BR66" s="359"/>
      <c r="BS66" s="361"/>
      <c r="BT66" s="361"/>
      <c r="BU66" s="362" t="s">
        <v>62</v>
      </c>
      <c r="BV66" s="481"/>
      <c r="BW66" s="422"/>
      <c r="BX66" s="475"/>
      <c r="BY66" s="283"/>
    </row>
    <row r="67" spans="1:77" ht="20.100000000000001" customHeight="1" thickBot="1">
      <c r="A67" s="283"/>
      <c r="B67" s="512"/>
      <c r="C67" s="514"/>
      <c r="D67" s="398"/>
      <c r="E67" s="398">
        <v>1</v>
      </c>
      <c r="F67" s="398" t="s">
        <v>443</v>
      </c>
      <c r="G67" s="516"/>
      <c r="H67" s="510"/>
      <c r="I67" s="434"/>
      <c r="J67" s="510"/>
      <c r="K67" s="435"/>
      <c r="L67" s="435"/>
      <c r="M67" s="400">
        <v>3.2</v>
      </c>
      <c r="N67" s="407"/>
      <c r="O67" s="283"/>
      <c r="P67" s="408"/>
      <c r="Q67" s="409"/>
      <c r="R67" s="441" t="e">
        <f>IF($E67="","",IF($L66="","",VLOOKUP($L66,TemplValues,28,0)))</f>
        <v>#N/A</v>
      </c>
      <c r="S67" s="463"/>
      <c r="T67" s="442" t="e">
        <f>IF($E67="","",IF($L66="","",VLOOKUP($L66,TemplValues,4,0)))</f>
        <v>#N/A</v>
      </c>
      <c r="U67" s="463"/>
      <c r="V67" s="442" t="e">
        <f>IF($E67="","",IF($L66="","",VLOOKUP($L66,TemplValues,5,0)))</f>
        <v>#N/A</v>
      </c>
      <c r="W67" s="442"/>
      <c r="X67" s="442" t="e">
        <f>IF($E67="","",IF($L66="","",VLOOKUP($L66,TemplValues,6,0)))</f>
        <v>#N/A</v>
      </c>
      <c r="Y67" s="442"/>
      <c r="Z67" s="443" t="e">
        <f>IF($E67="","",IF($L66="","",VLOOKUP($L66,TemplValues,7,0)))</f>
        <v>#N/A</v>
      </c>
      <c r="AA67" s="443"/>
      <c r="AB67" s="442" t="e">
        <f>IF($E67="","",IF($L66="","",VLOOKUP($L66,TemplValues,8,0)))</f>
        <v>#N/A</v>
      </c>
      <c r="AC67" s="442"/>
      <c r="AD67" s="444" t="e">
        <f>IF($E67="","",IF($L66="","",VLOOKUP($L66,TemplValues,18,0)))</f>
        <v>#N/A</v>
      </c>
      <c r="AE67" s="444"/>
      <c r="AF67" s="444" t="e">
        <f>IF($E67="","",IF($L66="","",VLOOKUP($L66,TemplValues,19,0)))</f>
        <v>#N/A</v>
      </c>
      <c r="AG67" s="444"/>
      <c r="AH67" s="444"/>
      <c r="AI67" s="444"/>
      <c r="AJ67" s="444" t="e">
        <f>IF($E67="","",IF($L66="","",VLOOKUP($L66,TemplValues,20,0)))</f>
        <v>#N/A</v>
      </c>
      <c r="AK67" s="444"/>
      <c r="AL67" s="442" t="e">
        <f>IF($E67="","",IF($L66="","",VLOOKUP($L66,TemplValues,9,0)))</f>
        <v>#N/A</v>
      </c>
      <c r="AM67" s="442"/>
      <c r="AN67" s="442" t="e">
        <f>IF($E67="","",IF($L66="","",VLOOKUP($L66,TemplValues,21,0)))</f>
        <v>#N/A</v>
      </c>
      <c r="AO67" s="442"/>
      <c r="AP67" s="442" t="e">
        <f>IF($E67="","",IF($L66="","",VLOOKUP($L66,TemplValues,22,0)))</f>
        <v>#N/A</v>
      </c>
      <c r="AQ67" s="442"/>
      <c r="AR67" s="445" t="e">
        <f>IF($E67="","",IF($L66="","",VLOOKUP($L66,TemplValues,23,0)))</f>
        <v>#N/A</v>
      </c>
      <c r="AS67" s="445"/>
      <c r="AT67" s="445" t="e">
        <f>IF($E67="","",IF($L66="","",VLOOKUP($L66,TemplValues,24,0)))</f>
        <v>#N/A</v>
      </c>
      <c r="AU67" s="446"/>
      <c r="AV67" s="446" t="e">
        <f>IF($E67="","",IF($L66="","",VLOOKUP($L66,TemplValues,25,0)))</f>
        <v>#N/A</v>
      </c>
      <c r="AW67" s="478"/>
      <c r="AX67" s="425" t="e">
        <f>IF($E67="","",IF($L66="","",VLOOKUP($L66,TemplValues,26,0)))</f>
        <v>#N/A</v>
      </c>
      <c r="AY67" s="476"/>
      <c r="AZ67" s="283"/>
      <c r="BA67" s="426" t="e">
        <f>IF($E67="","",IF($L66="","",VLOOKUP($L66,TemplValues,10,0)))</f>
        <v>#N/A</v>
      </c>
      <c r="BB67" s="426"/>
      <c r="BC67" s="368" t="e">
        <f>IF($E67="","",IF($L66="","",VLOOKUP($L66,TemplValues,11,0)))</f>
        <v>#N/A</v>
      </c>
      <c r="BD67" s="368"/>
      <c r="BE67" s="369" t="e">
        <f>IF($E67="","",IF($L66="","",VLOOKUP($L66,TemplValues,30,0)))</f>
        <v>#N/A</v>
      </c>
      <c r="BF67" s="369"/>
      <c r="BG67" s="366" t="e">
        <f>IF($E67="","",IF($L66="","",VLOOKUP($L66,TemplValues,12,0)))</f>
        <v>#N/A</v>
      </c>
      <c r="BH67" s="366"/>
      <c r="BI67" s="366" t="e">
        <f>IF($E67="","",IF($L66="","",VLOOKUP($L66,TemplValues,13,0)))</f>
        <v>#N/A</v>
      </c>
      <c r="BJ67" s="366"/>
      <c r="BK67" s="367" t="e">
        <f>IF($E67="","",IF($L66="","",VLOOKUP($L66,TemplValues,16,0)))</f>
        <v>#N/A</v>
      </c>
      <c r="BL67" s="367"/>
      <c r="BM67" s="368" t="e">
        <f>IF($E67="","",IF($L66="","",VLOOKUP($L66,TemplValues,17,0)))</f>
        <v>#N/A</v>
      </c>
      <c r="BN67" s="368"/>
      <c r="BO67" s="366" t="e">
        <f>IF($E67="","",IF($L66="","",VLOOKUP($L66,TemplValues,28,0)))</f>
        <v>#N/A</v>
      </c>
      <c r="BP67" s="366"/>
      <c r="BQ67" s="366" t="e">
        <f>IF($E67="","",IF($L66="","",VLOOKUP($L66,TemplValues,27,0)))</f>
        <v>#N/A</v>
      </c>
      <c r="BR67" s="366"/>
      <c r="BS67" s="367" t="e">
        <f>IF($E67="","",IF($L66="","",VLOOKUP($L66,TemplValues,14,0)))</f>
        <v>#N/A</v>
      </c>
      <c r="BT67" s="367"/>
      <c r="BU67" s="370" t="e">
        <f>IF($E67="","",IF($L66="","",VLOOKUP($L66,TemplValues,15,0)))</f>
        <v>#N/A</v>
      </c>
      <c r="BV67" s="483"/>
      <c r="BW67" s="430" t="e">
        <f>IF($E67="","",IF($L66="","",VLOOKUP($L66,TemplValues,30,0)))</f>
        <v>#N/A</v>
      </c>
      <c r="BX67" s="486"/>
      <c r="BY67" s="283"/>
    </row>
    <row r="68" spans="1:77" ht="20.100000000000001" customHeight="1">
      <c r="A68" s="283"/>
      <c r="B68" s="511">
        <v>1</v>
      </c>
      <c r="C68" s="513"/>
      <c r="D68" s="436"/>
      <c r="E68" s="436" t="s">
        <v>441</v>
      </c>
      <c r="F68" s="436" t="s">
        <v>444</v>
      </c>
      <c r="G68" s="515" t="s">
        <v>380</v>
      </c>
      <c r="H68" s="509" t="s">
        <v>459</v>
      </c>
      <c r="I68" s="437" t="s">
        <v>450</v>
      </c>
      <c r="J68" s="509" t="s">
        <v>586</v>
      </c>
      <c r="K68" s="438"/>
      <c r="L68" s="439" t="str">
        <f t="shared" ref="L68" si="28">H68&amp;" : "&amp;J68</f>
        <v>CRITICAL-INTENSIVE : Coronary care unit</v>
      </c>
      <c r="M68" s="440">
        <v>400</v>
      </c>
      <c r="N68" s="390"/>
      <c r="O68" s="283"/>
      <c r="P68" s="404"/>
      <c r="Q68" s="405"/>
      <c r="R68" s="406">
        <v>2.835</v>
      </c>
      <c r="S68" s="462"/>
      <c r="T68" s="414">
        <v>24.5</v>
      </c>
      <c r="U68" s="468"/>
      <c r="V68" s="413"/>
      <c r="W68" s="413"/>
      <c r="X68" s="414">
        <v>22</v>
      </c>
      <c r="Y68" s="414"/>
      <c r="Z68" s="414"/>
      <c r="AA68" s="414"/>
      <c r="AB68" s="415"/>
      <c r="AC68" s="415"/>
      <c r="AD68" s="415"/>
      <c r="AE68" s="415"/>
      <c r="AF68" s="415"/>
      <c r="AG68" s="415"/>
      <c r="AH68" s="415"/>
      <c r="AI68" s="415"/>
      <c r="AJ68" s="415"/>
      <c r="AK68" s="415"/>
      <c r="AL68" s="415"/>
      <c r="AM68" s="415"/>
      <c r="AN68" s="415"/>
      <c r="AO68" s="415"/>
      <c r="AP68" s="415"/>
      <c r="AQ68" s="415"/>
      <c r="AR68" s="415">
        <v>0.25</v>
      </c>
      <c r="AS68" s="415"/>
      <c r="AT68" s="415"/>
      <c r="AU68" s="427"/>
      <c r="AV68" s="427">
        <v>10.5</v>
      </c>
      <c r="AW68" s="428"/>
      <c r="AX68" s="423"/>
      <c r="AY68" s="475"/>
      <c r="AZ68" s="283"/>
      <c r="BA68" s="424">
        <v>100.1</v>
      </c>
      <c r="BB68" s="424"/>
      <c r="BC68" s="360" t="s">
        <v>63</v>
      </c>
      <c r="BD68" s="360"/>
      <c r="BE68" s="359">
        <v>0.1</v>
      </c>
      <c r="BF68" s="359"/>
      <c r="BG68" s="359">
        <v>10000</v>
      </c>
      <c r="BH68" s="359"/>
      <c r="BI68" s="359"/>
      <c r="BJ68" s="359"/>
      <c r="BK68" s="361"/>
      <c r="BL68" s="361"/>
      <c r="BM68" s="360" t="s">
        <v>64</v>
      </c>
      <c r="BN68" s="360"/>
      <c r="BO68" s="359"/>
      <c r="BP68" s="359"/>
      <c r="BQ68" s="359">
        <v>0.34699999999999998</v>
      </c>
      <c r="BR68" s="359"/>
      <c r="BS68" s="361"/>
      <c r="BT68" s="361"/>
      <c r="BU68" s="362" t="s">
        <v>62</v>
      </c>
      <c r="BV68" s="481"/>
      <c r="BW68" s="422"/>
      <c r="BX68" s="475"/>
      <c r="BY68" s="283"/>
    </row>
    <row r="69" spans="1:77" ht="20.100000000000001" customHeight="1" thickBot="1">
      <c r="A69" s="283"/>
      <c r="B69" s="512"/>
      <c r="C69" s="514"/>
      <c r="D69" s="398"/>
      <c r="E69" s="398">
        <v>1</v>
      </c>
      <c r="F69" s="398" t="s">
        <v>443</v>
      </c>
      <c r="G69" s="516"/>
      <c r="H69" s="510"/>
      <c r="I69" s="434"/>
      <c r="J69" s="510"/>
      <c r="K69" s="435"/>
      <c r="L69" s="435"/>
      <c r="M69" s="400">
        <v>3.2</v>
      </c>
      <c r="N69" s="407"/>
      <c r="O69" s="283"/>
      <c r="P69" s="408"/>
      <c r="Q69" s="409"/>
      <c r="R69" s="441" t="e">
        <f>IF($E69="","",IF($L68="","",VLOOKUP($L68,TemplValues,28,0)))</f>
        <v>#N/A</v>
      </c>
      <c r="S69" s="463"/>
      <c r="T69" s="442" t="e">
        <f>IF($E69="","",IF($L68="","",VLOOKUP($L68,TemplValues,4,0)))</f>
        <v>#N/A</v>
      </c>
      <c r="U69" s="463"/>
      <c r="V69" s="442" t="e">
        <f>IF($E69="","",IF($L68="","",VLOOKUP($L68,TemplValues,5,0)))</f>
        <v>#N/A</v>
      </c>
      <c r="W69" s="442"/>
      <c r="X69" s="442" t="e">
        <f>IF($E69="","",IF($L68="","",VLOOKUP($L68,TemplValues,6,0)))</f>
        <v>#N/A</v>
      </c>
      <c r="Y69" s="442"/>
      <c r="Z69" s="443" t="e">
        <f>IF($E69="","",IF($L68="","",VLOOKUP($L68,TemplValues,7,0)))</f>
        <v>#N/A</v>
      </c>
      <c r="AA69" s="443"/>
      <c r="AB69" s="442" t="e">
        <f>IF($E69="","",IF($L68="","",VLOOKUP($L68,TemplValues,8,0)))</f>
        <v>#N/A</v>
      </c>
      <c r="AC69" s="442"/>
      <c r="AD69" s="444" t="e">
        <f>IF($E69="","",IF($L68="","",VLOOKUP($L68,TemplValues,18,0)))</f>
        <v>#N/A</v>
      </c>
      <c r="AE69" s="444"/>
      <c r="AF69" s="444" t="e">
        <f>IF($E69="","",IF($L68="","",VLOOKUP($L68,TemplValues,19,0)))</f>
        <v>#N/A</v>
      </c>
      <c r="AG69" s="444"/>
      <c r="AH69" s="444"/>
      <c r="AI69" s="444"/>
      <c r="AJ69" s="444" t="e">
        <f>IF($E69="","",IF($L68="","",VLOOKUP($L68,TemplValues,20,0)))</f>
        <v>#N/A</v>
      </c>
      <c r="AK69" s="444"/>
      <c r="AL69" s="442" t="e">
        <f>IF($E69="","",IF($L68="","",VLOOKUP($L68,TemplValues,9,0)))</f>
        <v>#N/A</v>
      </c>
      <c r="AM69" s="442"/>
      <c r="AN69" s="442" t="e">
        <f>IF($E69="","",IF($L68="","",VLOOKUP($L68,TemplValues,21,0)))</f>
        <v>#N/A</v>
      </c>
      <c r="AO69" s="442"/>
      <c r="AP69" s="442" t="e">
        <f>IF($E69="","",IF($L68="","",VLOOKUP($L68,TemplValues,22,0)))</f>
        <v>#N/A</v>
      </c>
      <c r="AQ69" s="442"/>
      <c r="AR69" s="445" t="e">
        <f>IF($E69="","",IF($L68="","",VLOOKUP($L68,TemplValues,23,0)))</f>
        <v>#N/A</v>
      </c>
      <c r="AS69" s="445"/>
      <c r="AT69" s="445" t="e">
        <f>IF($E69="","",IF($L68="","",VLOOKUP($L68,TemplValues,24,0)))</f>
        <v>#N/A</v>
      </c>
      <c r="AU69" s="446"/>
      <c r="AV69" s="446" t="e">
        <f>IF($E69="","",IF($L68="","",VLOOKUP($L68,TemplValues,25,0)))</f>
        <v>#N/A</v>
      </c>
      <c r="AW69" s="478"/>
      <c r="AX69" s="425" t="e">
        <f>IF($E69="","",IF($L68="","",VLOOKUP($L68,TemplValues,26,0)))</f>
        <v>#N/A</v>
      </c>
      <c r="AY69" s="476"/>
      <c r="AZ69" s="283"/>
      <c r="BA69" s="426" t="e">
        <f>IF($E69="","",IF($L68="","",VLOOKUP($L68,TemplValues,10,0)))</f>
        <v>#N/A</v>
      </c>
      <c r="BB69" s="426"/>
      <c r="BC69" s="368" t="e">
        <f>IF($E69="","",IF($L68="","",VLOOKUP($L68,TemplValues,11,0)))</f>
        <v>#N/A</v>
      </c>
      <c r="BD69" s="368"/>
      <c r="BE69" s="369" t="e">
        <f>IF($E69="","",IF($L68="","",VLOOKUP($L68,TemplValues,30,0)))</f>
        <v>#N/A</v>
      </c>
      <c r="BF69" s="369"/>
      <c r="BG69" s="366" t="e">
        <f>IF($E69="","",IF($L68="","",VLOOKUP($L68,TemplValues,12,0)))</f>
        <v>#N/A</v>
      </c>
      <c r="BH69" s="366"/>
      <c r="BI69" s="366" t="e">
        <f>IF($E69="","",IF($L68="","",VLOOKUP($L68,TemplValues,13,0)))</f>
        <v>#N/A</v>
      </c>
      <c r="BJ69" s="366"/>
      <c r="BK69" s="367" t="e">
        <f>IF($E69="","",IF($L68="","",VLOOKUP($L68,TemplValues,16,0)))</f>
        <v>#N/A</v>
      </c>
      <c r="BL69" s="367"/>
      <c r="BM69" s="368" t="e">
        <f>IF($E69="","",IF($L68="","",VLOOKUP($L68,TemplValues,17,0)))</f>
        <v>#N/A</v>
      </c>
      <c r="BN69" s="368"/>
      <c r="BO69" s="366" t="e">
        <f>IF($E69="","",IF($L68="","",VLOOKUP($L68,TemplValues,28,0)))</f>
        <v>#N/A</v>
      </c>
      <c r="BP69" s="366"/>
      <c r="BQ69" s="366" t="e">
        <f>IF($E69="","",IF($L68="","",VLOOKUP($L68,TemplValues,27,0)))</f>
        <v>#N/A</v>
      </c>
      <c r="BR69" s="366"/>
      <c r="BS69" s="367" t="e">
        <f>IF($E69="","",IF($L68="","",VLOOKUP($L68,TemplValues,14,0)))</f>
        <v>#N/A</v>
      </c>
      <c r="BT69" s="367"/>
      <c r="BU69" s="370" t="e">
        <f>IF($E69="","",IF($L68="","",VLOOKUP($L68,TemplValues,15,0)))</f>
        <v>#N/A</v>
      </c>
      <c r="BV69" s="483"/>
      <c r="BW69" s="430" t="e">
        <f>IF($E69="","",IF($L68="","",VLOOKUP($L68,TemplValues,30,0)))</f>
        <v>#N/A</v>
      </c>
      <c r="BX69" s="486"/>
      <c r="BY69" s="283"/>
    </row>
    <row r="70" spans="1:77" ht="20.100000000000001" customHeight="1">
      <c r="A70" s="283"/>
      <c r="B70" s="511">
        <v>1</v>
      </c>
      <c r="C70" s="513"/>
      <c r="D70" s="436"/>
      <c r="E70" s="436" t="s">
        <v>441</v>
      </c>
      <c r="F70" s="436" t="s">
        <v>444</v>
      </c>
      <c r="G70" s="515" t="s">
        <v>380</v>
      </c>
      <c r="H70" s="509" t="s">
        <v>459</v>
      </c>
      <c r="I70" s="437" t="s">
        <v>450</v>
      </c>
      <c r="J70" s="509" t="s">
        <v>587</v>
      </c>
      <c r="K70" s="438"/>
      <c r="L70" s="439" t="str">
        <f t="shared" ref="L70" si="29">H70&amp;" : "&amp;J70</f>
        <v>CRITICAL-INTENSIVE : Critical/intensive care unit</v>
      </c>
      <c r="M70" s="440">
        <v>400</v>
      </c>
      <c r="N70" s="390"/>
      <c r="O70" s="283"/>
      <c r="P70" s="404"/>
      <c r="Q70" s="405"/>
      <c r="R70" s="406">
        <v>2.835</v>
      </c>
      <c r="S70" s="462"/>
      <c r="T70" s="414">
        <v>24.5</v>
      </c>
      <c r="U70" s="468"/>
      <c r="V70" s="413"/>
      <c r="W70" s="413"/>
      <c r="X70" s="414">
        <v>22</v>
      </c>
      <c r="Y70" s="414"/>
      <c r="Z70" s="414"/>
      <c r="AA70" s="414"/>
      <c r="AB70" s="415"/>
      <c r="AC70" s="415"/>
      <c r="AD70" s="415"/>
      <c r="AE70" s="415"/>
      <c r="AF70" s="415"/>
      <c r="AG70" s="415"/>
      <c r="AH70" s="415"/>
      <c r="AI70" s="415"/>
      <c r="AJ70" s="415"/>
      <c r="AK70" s="415"/>
      <c r="AL70" s="415"/>
      <c r="AM70" s="415"/>
      <c r="AN70" s="415"/>
      <c r="AO70" s="415"/>
      <c r="AP70" s="415"/>
      <c r="AQ70" s="415"/>
      <c r="AR70" s="415">
        <v>0.25</v>
      </c>
      <c r="AS70" s="415"/>
      <c r="AT70" s="415"/>
      <c r="AU70" s="427"/>
      <c r="AV70" s="427">
        <v>10.5</v>
      </c>
      <c r="AW70" s="428"/>
      <c r="AX70" s="423"/>
      <c r="AY70" s="475"/>
      <c r="AZ70" s="283"/>
      <c r="BA70" s="424">
        <v>100.1</v>
      </c>
      <c r="BB70" s="424"/>
      <c r="BC70" s="360" t="s">
        <v>63</v>
      </c>
      <c r="BD70" s="360"/>
      <c r="BE70" s="359">
        <v>0.1</v>
      </c>
      <c r="BF70" s="359"/>
      <c r="BG70" s="359">
        <v>10000</v>
      </c>
      <c r="BH70" s="359"/>
      <c r="BI70" s="359"/>
      <c r="BJ70" s="359"/>
      <c r="BK70" s="361"/>
      <c r="BL70" s="361"/>
      <c r="BM70" s="360" t="s">
        <v>64</v>
      </c>
      <c r="BN70" s="360"/>
      <c r="BO70" s="359"/>
      <c r="BP70" s="359"/>
      <c r="BQ70" s="359">
        <v>0.34699999999999998</v>
      </c>
      <c r="BR70" s="359"/>
      <c r="BS70" s="361"/>
      <c r="BT70" s="361"/>
      <c r="BU70" s="362" t="s">
        <v>62</v>
      </c>
      <c r="BV70" s="481"/>
      <c r="BW70" s="422"/>
      <c r="BX70" s="475"/>
      <c r="BY70" s="283"/>
    </row>
    <row r="71" spans="1:77" ht="20.100000000000001" customHeight="1" thickBot="1">
      <c r="A71" s="283"/>
      <c r="B71" s="512"/>
      <c r="C71" s="514"/>
      <c r="D71" s="398"/>
      <c r="E71" s="398">
        <v>1</v>
      </c>
      <c r="F71" s="398" t="s">
        <v>443</v>
      </c>
      <c r="G71" s="516"/>
      <c r="H71" s="510"/>
      <c r="I71" s="434"/>
      <c r="J71" s="510"/>
      <c r="K71" s="435"/>
      <c r="L71" s="435"/>
      <c r="M71" s="400">
        <v>3.2</v>
      </c>
      <c r="N71" s="407"/>
      <c r="O71" s="283"/>
      <c r="P71" s="408"/>
      <c r="Q71" s="409"/>
      <c r="R71" s="441" t="e">
        <f>IF($E71="","",IF($L70="","",VLOOKUP($L70,TemplValues,28,0)))</f>
        <v>#N/A</v>
      </c>
      <c r="S71" s="463"/>
      <c r="T71" s="442" t="e">
        <f>IF($E71="","",IF($L70="","",VLOOKUP($L70,TemplValues,4,0)))</f>
        <v>#N/A</v>
      </c>
      <c r="U71" s="463"/>
      <c r="V71" s="442" t="e">
        <f>IF($E71="","",IF($L70="","",VLOOKUP($L70,TemplValues,5,0)))</f>
        <v>#N/A</v>
      </c>
      <c r="W71" s="442"/>
      <c r="X71" s="442" t="e">
        <f>IF($E71="","",IF($L70="","",VLOOKUP($L70,TemplValues,6,0)))</f>
        <v>#N/A</v>
      </c>
      <c r="Y71" s="442"/>
      <c r="Z71" s="443" t="e">
        <f>IF($E71="","",IF($L70="","",VLOOKUP($L70,TemplValues,7,0)))</f>
        <v>#N/A</v>
      </c>
      <c r="AA71" s="443"/>
      <c r="AB71" s="442" t="e">
        <f>IF($E71="","",IF($L70="","",VLOOKUP($L70,TemplValues,8,0)))</f>
        <v>#N/A</v>
      </c>
      <c r="AC71" s="442"/>
      <c r="AD71" s="444" t="e">
        <f>IF($E71="","",IF($L70="","",VLOOKUP($L70,TemplValues,18,0)))</f>
        <v>#N/A</v>
      </c>
      <c r="AE71" s="444"/>
      <c r="AF71" s="444" t="e">
        <f>IF($E71="","",IF($L70="","",VLOOKUP($L70,TemplValues,19,0)))</f>
        <v>#N/A</v>
      </c>
      <c r="AG71" s="444"/>
      <c r="AH71" s="444"/>
      <c r="AI71" s="444"/>
      <c r="AJ71" s="444" t="e">
        <f>IF($E71="","",IF($L70="","",VLOOKUP($L70,TemplValues,20,0)))</f>
        <v>#N/A</v>
      </c>
      <c r="AK71" s="444"/>
      <c r="AL71" s="442" t="e">
        <f>IF($E71="","",IF($L70="","",VLOOKUP($L70,TemplValues,9,0)))</f>
        <v>#N/A</v>
      </c>
      <c r="AM71" s="442"/>
      <c r="AN71" s="442" t="e">
        <f>IF($E71="","",IF($L70="","",VLOOKUP($L70,TemplValues,21,0)))</f>
        <v>#N/A</v>
      </c>
      <c r="AO71" s="442"/>
      <c r="AP71" s="442" t="e">
        <f>IF($E71="","",IF($L70="","",VLOOKUP($L70,TemplValues,22,0)))</f>
        <v>#N/A</v>
      </c>
      <c r="AQ71" s="442"/>
      <c r="AR71" s="445" t="e">
        <f>IF($E71="","",IF($L70="","",VLOOKUP($L70,TemplValues,23,0)))</f>
        <v>#N/A</v>
      </c>
      <c r="AS71" s="445"/>
      <c r="AT71" s="445" t="e">
        <f>IF($E71="","",IF($L70="","",VLOOKUP($L70,TemplValues,24,0)))</f>
        <v>#N/A</v>
      </c>
      <c r="AU71" s="446"/>
      <c r="AV71" s="446" t="e">
        <f>IF($E71="","",IF($L70="","",VLOOKUP($L70,TemplValues,25,0)))</f>
        <v>#N/A</v>
      </c>
      <c r="AW71" s="478"/>
      <c r="AX71" s="425" t="e">
        <f>IF($E71="","",IF($L70="","",VLOOKUP($L70,TemplValues,26,0)))</f>
        <v>#N/A</v>
      </c>
      <c r="AY71" s="476"/>
      <c r="AZ71" s="283"/>
      <c r="BA71" s="426" t="e">
        <f>IF($E71="","",IF($L70="","",VLOOKUP($L70,TemplValues,10,0)))</f>
        <v>#N/A</v>
      </c>
      <c r="BB71" s="426"/>
      <c r="BC71" s="368" t="e">
        <f>IF($E71="","",IF($L70="","",VLOOKUP($L70,TemplValues,11,0)))</f>
        <v>#N/A</v>
      </c>
      <c r="BD71" s="368"/>
      <c r="BE71" s="369" t="e">
        <f>IF($E71="","",IF($L70="","",VLOOKUP($L70,TemplValues,30,0)))</f>
        <v>#N/A</v>
      </c>
      <c r="BF71" s="369"/>
      <c r="BG71" s="366" t="e">
        <f>IF($E71="","",IF($L70="","",VLOOKUP($L70,TemplValues,12,0)))</f>
        <v>#N/A</v>
      </c>
      <c r="BH71" s="366"/>
      <c r="BI71" s="366" t="e">
        <f>IF($E71="","",IF($L70="","",VLOOKUP($L70,TemplValues,13,0)))</f>
        <v>#N/A</v>
      </c>
      <c r="BJ71" s="366"/>
      <c r="BK71" s="367" t="e">
        <f>IF($E71="","",IF($L70="","",VLOOKUP($L70,TemplValues,16,0)))</f>
        <v>#N/A</v>
      </c>
      <c r="BL71" s="367"/>
      <c r="BM71" s="368" t="e">
        <f>IF($E71="","",IF($L70="","",VLOOKUP($L70,TemplValues,17,0)))</f>
        <v>#N/A</v>
      </c>
      <c r="BN71" s="368"/>
      <c r="BO71" s="366" t="e">
        <f>IF($E71="","",IF($L70="","",VLOOKUP($L70,TemplValues,28,0)))</f>
        <v>#N/A</v>
      </c>
      <c r="BP71" s="366"/>
      <c r="BQ71" s="366" t="e">
        <f>IF($E71="","",IF($L70="","",VLOOKUP($L70,TemplValues,27,0)))</f>
        <v>#N/A</v>
      </c>
      <c r="BR71" s="366"/>
      <c r="BS71" s="367" t="e">
        <f>IF($E71="","",IF($L70="","",VLOOKUP($L70,TemplValues,14,0)))</f>
        <v>#N/A</v>
      </c>
      <c r="BT71" s="367"/>
      <c r="BU71" s="370" t="e">
        <f>IF($E71="","",IF($L70="","",VLOOKUP($L70,TemplValues,15,0)))</f>
        <v>#N/A</v>
      </c>
      <c r="BV71" s="483"/>
      <c r="BW71" s="430" t="e">
        <f>IF($E71="","",IF($L70="","",VLOOKUP($L70,TemplValues,30,0)))</f>
        <v>#N/A</v>
      </c>
      <c r="BX71" s="486"/>
      <c r="BY71" s="283"/>
    </row>
    <row r="72" spans="1:77" ht="20.100000000000001" customHeight="1">
      <c r="A72" s="283"/>
      <c r="B72" s="511">
        <v>1</v>
      </c>
      <c r="C72" s="513"/>
      <c r="D72" s="436"/>
      <c r="E72" s="436" t="s">
        <v>441</v>
      </c>
      <c r="F72" s="436" t="s">
        <v>444</v>
      </c>
      <c r="G72" s="515" t="s">
        <v>380</v>
      </c>
      <c r="H72" s="509" t="s">
        <v>543</v>
      </c>
      <c r="I72" s="437" t="s">
        <v>450</v>
      </c>
      <c r="J72" s="509" t="s">
        <v>581</v>
      </c>
      <c r="K72" s="438"/>
      <c r="L72" s="439" t="str">
        <f t="shared" ref="L72" si="30">H72&amp;" : "&amp;J72</f>
        <v>ADMIN : Offices</v>
      </c>
      <c r="M72" s="440">
        <v>400</v>
      </c>
      <c r="N72" s="390"/>
      <c r="O72" s="283"/>
      <c r="P72" s="404"/>
      <c r="Q72" s="405"/>
      <c r="R72" s="406">
        <v>2.835</v>
      </c>
      <c r="S72" s="462"/>
      <c r="T72" s="414">
        <v>24.5</v>
      </c>
      <c r="U72" s="468"/>
      <c r="V72" s="413"/>
      <c r="W72" s="413"/>
      <c r="X72" s="414">
        <v>22</v>
      </c>
      <c r="Y72" s="414"/>
      <c r="Z72" s="414"/>
      <c r="AA72" s="414"/>
      <c r="AB72" s="415"/>
      <c r="AC72" s="415"/>
      <c r="AD72" s="415"/>
      <c r="AE72" s="415"/>
      <c r="AF72" s="415"/>
      <c r="AG72" s="415"/>
      <c r="AH72" s="415"/>
      <c r="AI72" s="415"/>
      <c r="AJ72" s="415"/>
      <c r="AK72" s="415"/>
      <c r="AL72" s="415"/>
      <c r="AM72" s="415"/>
      <c r="AN72" s="415"/>
      <c r="AO72" s="415"/>
      <c r="AP72" s="415"/>
      <c r="AQ72" s="415"/>
      <c r="AR72" s="415">
        <v>0.25</v>
      </c>
      <c r="AS72" s="415"/>
      <c r="AT72" s="415"/>
      <c r="AU72" s="427"/>
      <c r="AV72" s="427">
        <v>10.5</v>
      </c>
      <c r="AW72" s="428"/>
      <c r="AX72" s="423"/>
      <c r="AY72" s="475"/>
      <c r="AZ72" s="283"/>
      <c r="BA72" s="424">
        <v>100.1</v>
      </c>
      <c r="BB72" s="424"/>
      <c r="BC72" s="360" t="s">
        <v>63</v>
      </c>
      <c r="BD72" s="360"/>
      <c r="BE72" s="359">
        <v>0.1</v>
      </c>
      <c r="BF72" s="359"/>
      <c r="BG72" s="359">
        <v>10000</v>
      </c>
      <c r="BH72" s="359"/>
      <c r="BI72" s="359"/>
      <c r="BJ72" s="359"/>
      <c r="BK72" s="361"/>
      <c r="BL72" s="361"/>
      <c r="BM72" s="360" t="s">
        <v>64</v>
      </c>
      <c r="BN72" s="360"/>
      <c r="BO72" s="359"/>
      <c r="BP72" s="359"/>
      <c r="BQ72" s="359">
        <v>0.34699999999999998</v>
      </c>
      <c r="BR72" s="359"/>
      <c r="BS72" s="361"/>
      <c r="BT72" s="361"/>
      <c r="BU72" s="362" t="s">
        <v>62</v>
      </c>
      <c r="BV72" s="481"/>
      <c r="BW72" s="422"/>
      <c r="BX72" s="475"/>
      <c r="BY72" s="283"/>
    </row>
    <row r="73" spans="1:77" ht="20.100000000000001" customHeight="1" thickBot="1">
      <c r="A73" s="283"/>
      <c r="B73" s="512"/>
      <c r="C73" s="514"/>
      <c r="D73" s="398"/>
      <c r="E73" s="398">
        <v>1</v>
      </c>
      <c r="F73" s="398" t="s">
        <v>443</v>
      </c>
      <c r="G73" s="516"/>
      <c r="H73" s="510"/>
      <c r="I73" s="434"/>
      <c r="J73" s="510"/>
      <c r="K73" s="435"/>
      <c r="L73" s="435"/>
      <c r="M73" s="400">
        <v>3.2</v>
      </c>
      <c r="N73" s="407"/>
      <c r="O73" s="283"/>
      <c r="P73" s="408"/>
      <c r="Q73" s="409"/>
      <c r="R73" s="441">
        <f>IF($E73="","",IF($L72="","",VLOOKUP($L72,TemplValues,28,0)))</f>
        <v>2.7399999999999958</v>
      </c>
      <c r="S73" s="463"/>
      <c r="T73" s="442">
        <f>IF($E73="","",IF($L72="","",VLOOKUP($L72,TemplValues,4,0)))</f>
        <v>24</v>
      </c>
      <c r="U73" s="463"/>
      <c r="V73" s="442">
        <f>IF($E73="","",IF($L72="","",VLOOKUP($L72,TemplValues,5,0)))</f>
        <v>60</v>
      </c>
      <c r="W73" s="442"/>
      <c r="X73" s="442">
        <f>IF($E73="","",IF($L72="","",VLOOKUP($L72,TemplValues,6,0)))</f>
        <v>20</v>
      </c>
      <c r="Y73" s="442"/>
      <c r="Z73" s="443">
        <f>IF($E73="","",IF($L72="","",VLOOKUP($L72,TemplValues,7,0)))</f>
        <v>30</v>
      </c>
      <c r="AA73" s="443"/>
      <c r="AB73" s="442">
        <f>IF($E73="","",IF($L72="","",VLOOKUP($L72,TemplValues,8,0)))</f>
        <v>2</v>
      </c>
      <c r="AC73" s="442"/>
      <c r="AD73" s="444" t="str">
        <f>IF($E73="","",IF($L72="","",VLOOKUP($L72,TemplValues,18,0)))</f>
        <v/>
      </c>
      <c r="AE73" s="444"/>
      <c r="AF73" s="444" t="str">
        <f>IF($E73="","",IF($L72="","",VLOOKUP($L72,TemplValues,19,0)))</f>
        <v/>
      </c>
      <c r="AG73" s="444"/>
      <c r="AH73" s="444"/>
      <c r="AI73" s="444"/>
      <c r="AJ73" s="444" t="str">
        <f>IF($E73="","",IF($L72="","",VLOOKUP($L72,TemplValues,20,0)))</f>
        <v/>
      </c>
      <c r="AK73" s="444"/>
      <c r="AL73" s="442">
        <f>IF($E73="","",IF($L72="","",VLOOKUP($L72,TemplValues,9,0)))</f>
        <v>6</v>
      </c>
      <c r="AM73" s="442"/>
      <c r="AN73" s="442" t="str">
        <f>IF($E73="","",IF($L72="","",VLOOKUP($L72,TemplValues,21,0)))</f>
        <v/>
      </c>
      <c r="AO73" s="442"/>
      <c r="AP73" s="442" t="str">
        <f>IF($E73="","",IF($L72="","",VLOOKUP($L72,TemplValues,22,0)))</f>
        <v/>
      </c>
      <c r="AQ73" s="442"/>
      <c r="AR73" s="445" t="str">
        <f>IF($E73="","",IF($L72="","",VLOOKUP($L72,TemplValues,23,0)))</f>
        <v/>
      </c>
      <c r="AS73" s="445"/>
      <c r="AT73" s="445" t="str">
        <f>IF($E73="","",IF($L72="","",VLOOKUP($L72,TemplValues,24,0)))</f>
        <v/>
      </c>
      <c r="AU73" s="446"/>
      <c r="AV73" s="446" t="str">
        <f>IF($E73="","",IF($L72="","",VLOOKUP($L72,TemplValues,25,0)))</f>
        <v/>
      </c>
      <c r="AW73" s="478"/>
      <c r="AX73" s="425" t="str">
        <f>IF($E73="","",IF($L72="","",VLOOKUP($L72,TemplValues,26,0)))</f>
        <v/>
      </c>
      <c r="AY73" s="476"/>
      <c r="AZ73" s="283"/>
      <c r="BA73" s="426">
        <f>IF($E73="","",IF($L72="","",VLOOKUP($L72,TemplValues,10,0)))</f>
        <v>1.41</v>
      </c>
      <c r="BB73" s="426"/>
      <c r="BC73" s="368" t="str">
        <f>IF($E73="","",IF($L72="","",VLOOKUP($L72,TemplValues,11,0)))</f>
        <v>W/m2</v>
      </c>
      <c r="BD73" s="368"/>
      <c r="BE73" s="369" t="str">
        <f>IF($E73="","",IF($L72="","",VLOOKUP($L72,TemplValues,30,0)))</f>
        <v/>
      </c>
      <c r="BF73" s="369"/>
      <c r="BG73" s="366">
        <f>IF($E73="","",IF($L72="","",VLOOKUP($L72,TemplValues,12,0)))</f>
        <v>1.51</v>
      </c>
      <c r="BH73" s="366"/>
      <c r="BI73" s="366" t="str">
        <f>IF($E73="","",IF($L72="","",VLOOKUP($L72,TemplValues,13,0)))</f>
        <v>W/m2</v>
      </c>
      <c r="BJ73" s="366"/>
      <c r="BK73" s="367">
        <f>IF($E73="","",IF($L72="","",VLOOKUP($L72,TemplValues,16,0)))</f>
        <v>0.5</v>
      </c>
      <c r="BL73" s="367"/>
      <c r="BM73" s="368" t="str">
        <f>IF($E73="","",IF($L72="","",VLOOKUP($L72,TemplValues,17,0)))</f>
        <v>m2/occ</v>
      </c>
      <c r="BN73" s="368"/>
      <c r="BO73" s="366">
        <f>IF($E73="","",IF($L72="","",VLOOKUP($L72,TemplValues,28,0)))</f>
        <v>2.7399999999999958</v>
      </c>
      <c r="BP73" s="366"/>
      <c r="BQ73" s="366" t="str">
        <f>IF($E73="","",IF($L72="","",VLOOKUP($L72,TemplValues,27,0)))</f>
        <v/>
      </c>
      <c r="BR73" s="366"/>
      <c r="BS73" s="367">
        <f>IF($E73="","",IF($L72="","",VLOOKUP($L72,TemplValues,14,0)))</f>
        <v>1.61</v>
      </c>
      <c r="BT73" s="367"/>
      <c r="BU73" s="370" t="str">
        <f>IF($E73="","",IF($L72="","",VLOOKUP($L72,TemplValues,15,0)))</f>
        <v>W/m2</v>
      </c>
      <c r="BV73" s="483"/>
      <c r="BW73" s="430" t="str">
        <f>IF($E73="","",IF($L72="","",VLOOKUP($L72,TemplValues,30,0)))</f>
        <v/>
      </c>
      <c r="BX73" s="486"/>
      <c r="BY73" s="283"/>
    </row>
    <row r="74" spans="1:77" ht="20.100000000000001" customHeight="1">
      <c r="A74" s="283"/>
      <c r="B74" s="511">
        <v>1</v>
      </c>
      <c r="C74" s="513"/>
      <c r="D74" s="436"/>
      <c r="E74" s="436" t="s">
        <v>441</v>
      </c>
      <c r="F74" s="436" t="s">
        <v>444</v>
      </c>
      <c r="G74" s="515" t="s">
        <v>380</v>
      </c>
      <c r="H74" s="509" t="s">
        <v>543</v>
      </c>
      <c r="I74" s="437" t="s">
        <v>450</v>
      </c>
      <c r="J74" s="509" t="s">
        <v>544</v>
      </c>
      <c r="K74" s="438"/>
      <c r="L74" s="439" t="str">
        <f t="shared" ref="L74" si="31">H74&amp;" : "&amp;J74</f>
        <v>ADMIN : Admitting</v>
      </c>
      <c r="M74" s="440">
        <v>400</v>
      </c>
      <c r="N74" s="390"/>
      <c r="O74" s="283"/>
      <c r="P74" s="404"/>
      <c r="Q74" s="405"/>
      <c r="R74" s="406">
        <v>2.835</v>
      </c>
      <c r="S74" s="462"/>
      <c r="T74" s="414">
        <v>24.5</v>
      </c>
      <c r="U74" s="468"/>
      <c r="V74" s="413"/>
      <c r="W74" s="413"/>
      <c r="X74" s="414">
        <v>22</v>
      </c>
      <c r="Y74" s="414"/>
      <c r="Z74" s="414"/>
      <c r="AA74" s="414"/>
      <c r="AB74" s="415"/>
      <c r="AC74" s="415"/>
      <c r="AD74" s="415"/>
      <c r="AE74" s="415"/>
      <c r="AF74" s="415"/>
      <c r="AG74" s="415"/>
      <c r="AH74" s="415"/>
      <c r="AI74" s="415"/>
      <c r="AJ74" s="415"/>
      <c r="AK74" s="415"/>
      <c r="AL74" s="415"/>
      <c r="AM74" s="415"/>
      <c r="AN74" s="415"/>
      <c r="AO74" s="415"/>
      <c r="AP74" s="415"/>
      <c r="AQ74" s="415"/>
      <c r="AR74" s="415">
        <v>0.25</v>
      </c>
      <c r="AS74" s="415"/>
      <c r="AT74" s="415"/>
      <c r="AU74" s="427"/>
      <c r="AV74" s="427">
        <v>10.5</v>
      </c>
      <c r="AW74" s="428"/>
      <c r="AX74" s="423"/>
      <c r="AY74" s="475"/>
      <c r="AZ74" s="283"/>
      <c r="BA74" s="424">
        <v>100.1</v>
      </c>
      <c r="BB74" s="424"/>
      <c r="BC74" s="360" t="s">
        <v>63</v>
      </c>
      <c r="BD74" s="360"/>
      <c r="BE74" s="359">
        <v>0.1</v>
      </c>
      <c r="BF74" s="359"/>
      <c r="BG74" s="359">
        <v>10000</v>
      </c>
      <c r="BH74" s="359"/>
      <c r="BI74" s="359"/>
      <c r="BJ74" s="359"/>
      <c r="BK74" s="361"/>
      <c r="BL74" s="361"/>
      <c r="BM74" s="360" t="s">
        <v>64</v>
      </c>
      <c r="BN74" s="360"/>
      <c r="BO74" s="359"/>
      <c r="BP74" s="359"/>
      <c r="BQ74" s="359">
        <v>0.34699999999999998</v>
      </c>
      <c r="BR74" s="359"/>
      <c r="BS74" s="361"/>
      <c r="BT74" s="361"/>
      <c r="BU74" s="362" t="s">
        <v>62</v>
      </c>
      <c r="BV74" s="481"/>
      <c r="BW74" s="422"/>
      <c r="BX74" s="475"/>
      <c r="BY74" s="283"/>
    </row>
    <row r="75" spans="1:77" ht="20.100000000000001" customHeight="1" thickBot="1">
      <c r="A75" s="283"/>
      <c r="B75" s="512"/>
      <c r="C75" s="514"/>
      <c r="D75" s="398"/>
      <c r="E75" s="398">
        <v>1</v>
      </c>
      <c r="F75" s="398" t="s">
        <v>443</v>
      </c>
      <c r="G75" s="516"/>
      <c r="H75" s="510"/>
      <c r="I75" s="434"/>
      <c r="J75" s="510"/>
      <c r="K75" s="435"/>
      <c r="L75" s="435"/>
      <c r="M75" s="400">
        <v>3.2</v>
      </c>
      <c r="N75" s="407"/>
      <c r="O75" s="283"/>
      <c r="P75" s="408"/>
      <c r="Q75" s="409"/>
      <c r="R75" s="441">
        <f>IF($E75="","",IF($L74="","",VLOOKUP($L74,TemplValues,28,0)))</f>
        <v>2.7409999999999957</v>
      </c>
      <c r="S75" s="463"/>
      <c r="T75" s="442">
        <f>IF($E75="","",IF($L74="","",VLOOKUP($L74,TemplValues,4,0)))</f>
        <v>24</v>
      </c>
      <c r="U75" s="463"/>
      <c r="V75" s="442">
        <f>IF($E75="","",IF($L74="","",VLOOKUP($L74,TemplValues,5,0)))</f>
        <v>60</v>
      </c>
      <c r="W75" s="442"/>
      <c r="X75" s="442">
        <f>IF($E75="","",IF($L74="","",VLOOKUP($L74,TemplValues,6,0)))</f>
        <v>20</v>
      </c>
      <c r="Y75" s="442"/>
      <c r="Z75" s="443">
        <f>IF($E75="","",IF($L74="","",VLOOKUP($L74,TemplValues,7,0)))</f>
        <v>30</v>
      </c>
      <c r="AA75" s="443"/>
      <c r="AB75" s="442">
        <f>IF($E75="","",IF($L74="","",VLOOKUP($L74,TemplValues,8,0)))</f>
        <v>2</v>
      </c>
      <c r="AC75" s="442"/>
      <c r="AD75" s="444" t="str">
        <f>IF($E75="","",IF($L74="","",VLOOKUP($L74,TemplValues,18,0)))</f>
        <v/>
      </c>
      <c r="AE75" s="444"/>
      <c r="AF75" s="444" t="str">
        <f>IF($E75="","",IF($L74="","",VLOOKUP($L74,TemplValues,19,0)))</f>
        <v/>
      </c>
      <c r="AG75" s="444"/>
      <c r="AH75" s="444"/>
      <c r="AI75" s="444"/>
      <c r="AJ75" s="444" t="str">
        <f>IF($E75="","",IF($L74="","",VLOOKUP($L74,TemplValues,20,0)))</f>
        <v/>
      </c>
      <c r="AK75" s="444"/>
      <c r="AL75" s="442">
        <f>IF($E75="","",IF($L74="","",VLOOKUP($L74,TemplValues,9,0)))</f>
        <v>6</v>
      </c>
      <c r="AM75" s="442"/>
      <c r="AN75" s="442" t="str">
        <f>IF($E75="","",IF($L74="","",VLOOKUP($L74,TemplValues,21,0)))</f>
        <v/>
      </c>
      <c r="AO75" s="442"/>
      <c r="AP75" s="442" t="str">
        <f>IF($E75="","",IF($L74="","",VLOOKUP($L74,TemplValues,22,0)))</f>
        <v/>
      </c>
      <c r="AQ75" s="442"/>
      <c r="AR75" s="445" t="str">
        <f>IF($E75="","",IF($L74="","",VLOOKUP($L74,TemplValues,23,0)))</f>
        <v/>
      </c>
      <c r="AS75" s="445"/>
      <c r="AT75" s="445" t="str">
        <f>IF($E75="","",IF($L74="","",VLOOKUP($L74,TemplValues,24,0)))</f>
        <v/>
      </c>
      <c r="AU75" s="446"/>
      <c r="AV75" s="446" t="str">
        <f>IF($E75="","",IF($L74="","",VLOOKUP($L74,TemplValues,25,0)))</f>
        <v/>
      </c>
      <c r="AW75" s="478"/>
      <c r="AX75" s="425" t="str">
        <f>IF($E75="","",IF($L74="","",VLOOKUP($L74,TemplValues,26,0)))</f>
        <v/>
      </c>
      <c r="AY75" s="476"/>
      <c r="AZ75" s="283"/>
      <c r="BA75" s="426">
        <f>IF($E75="","",IF($L74="","",VLOOKUP($L74,TemplValues,10,0)))</f>
        <v>1.42</v>
      </c>
      <c r="BB75" s="426"/>
      <c r="BC75" s="368" t="str">
        <f>IF($E75="","",IF($L74="","",VLOOKUP($L74,TemplValues,11,0)))</f>
        <v>W/m2</v>
      </c>
      <c r="BD75" s="368"/>
      <c r="BE75" s="369" t="str">
        <f>IF($E75="","",IF($L74="","",VLOOKUP($L74,TemplValues,30,0)))</f>
        <v/>
      </c>
      <c r="BF75" s="369"/>
      <c r="BG75" s="366">
        <f>IF($E75="","",IF($L74="","",VLOOKUP($L74,TemplValues,12,0)))</f>
        <v>1.52</v>
      </c>
      <c r="BH75" s="366"/>
      <c r="BI75" s="366" t="str">
        <f>IF($E75="","",IF($L74="","",VLOOKUP($L74,TemplValues,13,0)))</f>
        <v>W/m2</v>
      </c>
      <c r="BJ75" s="366"/>
      <c r="BK75" s="367">
        <f>IF($E75="","",IF($L74="","",VLOOKUP($L74,TemplValues,16,0)))</f>
        <v>0.51</v>
      </c>
      <c r="BL75" s="367"/>
      <c r="BM75" s="368" t="str">
        <f>IF($E75="","",IF($L74="","",VLOOKUP($L74,TemplValues,17,0)))</f>
        <v>m2/occ</v>
      </c>
      <c r="BN75" s="368"/>
      <c r="BO75" s="366">
        <f>IF($E75="","",IF($L74="","",VLOOKUP($L74,TemplValues,28,0)))</f>
        <v>2.7409999999999957</v>
      </c>
      <c r="BP75" s="366"/>
      <c r="BQ75" s="366" t="str">
        <f>IF($E75="","",IF($L74="","",VLOOKUP($L74,TemplValues,27,0)))</f>
        <v/>
      </c>
      <c r="BR75" s="366"/>
      <c r="BS75" s="367">
        <f>IF($E75="","",IF($L74="","",VLOOKUP($L74,TemplValues,14,0)))</f>
        <v>1.62</v>
      </c>
      <c r="BT75" s="367"/>
      <c r="BU75" s="370" t="str">
        <f>IF($E75="","",IF($L74="","",VLOOKUP($L74,TemplValues,15,0)))</f>
        <v>W/m2</v>
      </c>
      <c r="BV75" s="483"/>
      <c r="BW75" s="430" t="str">
        <f>IF($E75="","",IF($L74="","",VLOOKUP($L74,TemplValues,30,0)))</f>
        <v/>
      </c>
      <c r="BX75" s="486"/>
      <c r="BY75" s="283"/>
    </row>
    <row r="76" spans="1:77" ht="20.100000000000001" customHeight="1">
      <c r="A76" s="283"/>
      <c r="B76" s="511">
        <v>1</v>
      </c>
      <c r="C76" s="513"/>
      <c r="D76" s="436"/>
      <c r="E76" s="436" t="s">
        <v>441</v>
      </c>
      <c r="F76" s="436" t="s">
        <v>444</v>
      </c>
      <c r="G76" s="515" t="s">
        <v>380</v>
      </c>
      <c r="H76" s="509" t="s">
        <v>543</v>
      </c>
      <c r="I76" s="437" t="s">
        <v>450</v>
      </c>
      <c r="J76" s="509" t="s">
        <v>545</v>
      </c>
      <c r="K76" s="438"/>
      <c r="L76" s="439" t="str">
        <f t="shared" ref="L76" si="32">H76&amp;" : "&amp;J76</f>
        <v>ADMIN : Storage</v>
      </c>
      <c r="M76" s="440">
        <v>400</v>
      </c>
      <c r="N76" s="390"/>
      <c r="O76" s="283"/>
      <c r="P76" s="404"/>
      <c r="Q76" s="405"/>
      <c r="R76" s="406">
        <v>2.835</v>
      </c>
      <c r="S76" s="462"/>
      <c r="T76" s="414">
        <v>24.5</v>
      </c>
      <c r="U76" s="468"/>
      <c r="V76" s="413"/>
      <c r="W76" s="413"/>
      <c r="X76" s="414">
        <v>22</v>
      </c>
      <c r="Y76" s="414"/>
      <c r="Z76" s="414"/>
      <c r="AA76" s="414"/>
      <c r="AB76" s="415"/>
      <c r="AC76" s="415"/>
      <c r="AD76" s="415"/>
      <c r="AE76" s="415"/>
      <c r="AF76" s="415"/>
      <c r="AG76" s="415"/>
      <c r="AH76" s="415"/>
      <c r="AI76" s="415"/>
      <c r="AJ76" s="415"/>
      <c r="AK76" s="415"/>
      <c r="AL76" s="415"/>
      <c r="AM76" s="415"/>
      <c r="AN76" s="415"/>
      <c r="AO76" s="415"/>
      <c r="AP76" s="415"/>
      <c r="AQ76" s="415"/>
      <c r="AR76" s="415">
        <v>0.25</v>
      </c>
      <c r="AS76" s="415"/>
      <c r="AT76" s="415"/>
      <c r="AU76" s="427"/>
      <c r="AV76" s="427">
        <v>10.5</v>
      </c>
      <c r="AW76" s="428"/>
      <c r="AX76" s="423"/>
      <c r="AY76" s="475"/>
      <c r="AZ76" s="283"/>
      <c r="BA76" s="424">
        <v>100.1</v>
      </c>
      <c r="BB76" s="424"/>
      <c r="BC76" s="360" t="s">
        <v>63</v>
      </c>
      <c r="BD76" s="360"/>
      <c r="BE76" s="359">
        <v>0.1</v>
      </c>
      <c r="BF76" s="359"/>
      <c r="BG76" s="359">
        <v>10000</v>
      </c>
      <c r="BH76" s="359"/>
      <c r="BI76" s="359"/>
      <c r="BJ76" s="359"/>
      <c r="BK76" s="361"/>
      <c r="BL76" s="361"/>
      <c r="BM76" s="360" t="s">
        <v>64</v>
      </c>
      <c r="BN76" s="360"/>
      <c r="BO76" s="359"/>
      <c r="BP76" s="359"/>
      <c r="BQ76" s="359">
        <v>0.34699999999999998</v>
      </c>
      <c r="BR76" s="359"/>
      <c r="BS76" s="361"/>
      <c r="BT76" s="361"/>
      <c r="BU76" s="362" t="s">
        <v>62</v>
      </c>
      <c r="BV76" s="481"/>
      <c r="BW76" s="422"/>
      <c r="BX76" s="475"/>
      <c r="BY76" s="283"/>
    </row>
    <row r="77" spans="1:77" ht="20.100000000000001" customHeight="1" thickBot="1">
      <c r="A77" s="283"/>
      <c r="B77" s="512"/>
      <c r="C77" s="514"/>
      <c r="D77" s="398"/>
      <c r="E77" s="398">
        <v>1</v>
      </c>
      <c r="F77" s="398" t="s">
        <v>443</v>
      </c>
      <c r="G77" s="516"/>
      <c r="H77" s="510"/>
      <c r="I77" s="434"/>
      <c r="J77" s="510"/>
      <c r="K77" s="435"/>
      <c r="L77" s="435"/>
      <c r="M77" s="400">
        <v>3.2</v>
      </c>
      <c r="N77" s="407"/>
      <c r="O77" s="283"/>
      <c r="P77" s="408"/>
      <c r="Q77" s="409"/>
      <c r="R77" s="441">
        <f>IF($E77="","",IF($L76="","",VLOOKUP($L76,TemplValues,28,0)))</f>
        <v>2.7369999999999961</v>
      </c>
      <c r="S77" s="463"/>
      <c r="T77" s="442">
        <f>IF($E77="","",IF($L76="","",VLOOKUP($L76,TemplValues,4,0)))</f>
        <v>24</v>
      </c>
      <c r="U77" s="463"/>
      <c r="V77" s="442">
        <f>IF($E77="","",IF($L76="","",VLOOKUP($L76,TemplValues,5,0)))</f>
        <v>60</v>
      </c>
      <c r="W77" s="442"/>
      <c r="X77" s="442">
        <f>IF($E77="","",IF($L76="","",VLOOKUP($L76,TemplValues,6,0)))</f>
        <v>20</v>
      </c>
      <c r="Y77" s="442"/>
      <c r="Z77" s="443">
        <f>IF($E77="","",IF($L76="","",VLOOKUP($L76,TemplValues,7,0)))</f>
        <v>30</v>
      </c>
      <c r="AA77" s="443"/>
      <c r="AB77" s="442">
        <f>IF($E77="","",IF($L76="","",VLOOKUP($L76,TemplValues,8,0)))</f>
        <v>0</v>
      </c>
      <c r="AC77" s="442"/>
      <c r="AD77" s="444" t="str">
        <f>IF($E77="","",IF($L76="","",VLOOKUP($L76,TemplValues,18,0)))</f>
        <v/>
      </c>
      <c r="AE77" s="444"/>
      <c r="AF77" s="444" t="str">
        <f>IF($E77="","",IF($L76="","",VLOOKUP($L76,TemplValues,19,0)))</f>
        <v/>
      </c>
      <c r="AG77" s="444"/>
      <c r="AH77" s="444"/>
      <c r="AI77" s="444"/>
      <c r="AJ77" s="444" t="str">
        <f>IF($E77="","",IF($L76="","",VLOOKUP($L76,TemplValues,20,0)))</f>
        <v/>
      </c>
      <c r="AK77" s="444"/>
      <c r="AL77" s="442">
        <f>IF($E77="","",IF($L76="","",VLOOKUP($L76,TemplValues,9,0)))</f>
        <v>2</v>
      </c>
      <c r="AM77" s="442"/>
      <c r="AN77" s="442" t="str">
        <f>IF($E77="","",IF($L76="","",VLOOKUP($L76,TemplValues,21,0)))</f>
        <v/>
      </c>
      <c r="AO77" s="442"/>
      <c r="AP77" s="442" t="str">
        <f>IF($E77="","",IF($L76="","",VLOOKUP($L76,TemplValues,22,0)))</f>
        <v/>
      </c>
      <c r="AQ77" s="442"/>
      <c r="AR77" s="445" t="str">
        <f>IF($E77="","",IF($L76="","",VLOOKUP($L76,TemplValues,23,0)))</f>
        <v/>
      </c>
      <c r="AS77" s="445"/>
      <c r="AT77" s="445" t="str">
        <f>IF($E77="","",IF($L76="","",VLOOKUP($L76,TemplValues,24,0)))</f>
        <v/>
      </c>
      <c r="AU77" s="446"/>
      <c r="AV77" s="446" t="str">
        <f>IF($E77="","",IF($L76="","",VLOOKUP($L76,TemplValues,25,0)))</f>
        <v/>
      </c>
      <c r="AW77" s="478"/>
      <c r="AX77" s="425" t="str">
        <f>IF($E77="","",IF($L76="","",VLOOKUP($L76,TemplValues,26,0)))</f>
        <v/>
      </c>
      <c r="AY77" s="476"/>
      <c r="AZ77" s="283"/>
      <c r="BA77" s="426">
        <f>IF($E77="","",IF($L76="","",VLOOKUP($L76,TemplValues,10,0)))</f>
        <v>1.38</v>
      </c>
      <c r="BB77" s="426"/>
      <c r="BC77" s="368" t="str">
        <f>IF($E77="","",IF($L76="","",VLOOKUP($L76,TemplValues,11,0)))</f>
        <v>W/m2</v>
      </c>
      <c r="BD77" s="368"/>
      <c r="BE77" s="369" t="str">
        <f>IF($E77="","",IF($L76="","",VLOOKUP($L76,TemplValues,30,0)))</f>
        <v/>
      </c>
      <c r="BF77" s="369"/>
      <c r="BG77" s="366">
        <f>IF($E77="","",IF($L76="","",VLOOKUP($L76,TemplValues,12,0)))</f>
        <v>1.48</v>
      </c>
      <c r="BH77" s="366"/>
      <c r="BI77" s="366" t="str">
        <f>IF($E77="","",IF($L76="","",VLOOKUP($L76,TemplValues,13,0)))</f>
        <v>W/m2</v>
      </c>
      <c r="BJ77" s="366"/>
      <c r="BK77" s="367">
        <f>IF($E77="","",IF($L76="","",VLOOKUP($L76,TemplValues,16,0)))</f>
        <v>0.47</v>
      </c>
      <c r="BL77" s="367"/>
      <c r="BM77" s="368" t="str">
        <f>IF($E77="","",IF($L76="","",VLOOKUP($L76,TemplValues,17,0)))</f>
        <v>m2/occ</v>
      </c>
      <c r="BN77" s="368"/>
      <c r="BO77" s="366">
        <f>IF($E77="","",IF($L76="","",VLOOKUP($L76,TemplValues,28,0)))</f>
        <v>2.7369999999999961</v>
      </c>
      <c r="BP77" s="366"/>
      <c r="BQ77" s="366" t="str">
        <f>IF($E77="","",IF($L76="","",VLOOKUP($L76,TemplValues,27,0)))</f>
        <v/>
      </c>
      <c r="BR77" s="366"/>
      <c r="BS77" s="367">
        <f>IF($E77="","",IF($L76="","",VLOOKUP($L76,TemplValues,14,0)))</f>
        <v>1.58</v>
      </c>
      <c r="BT77" s="367"/>
      <c r="BU77" s="370" t="str">
        <f>IF($E77="","",IF($L76="","",VLOOKUP($L76,TemplValues,15,0)))</f>
        <v>W/m2</v>
      </c>
      <c r="BV77" s="483"/>
      <c r="BW77" s="430" t="str">
        <f>IF($E77="","",IF($L76="","",VLOOKUP($L76,TemplValues,30,0)))</f>
        <v/>
      </c>
      <c r="BX77" s="486"/>
      <c r="BY77" s="283"/>
    </row>
    <row r="78" spans="1:77" ht="20.100000000000001" customHeight="1">
      <c r="A78" s="283"/>
      <c r="B78" s="511">
        <v>1</v>
      </c>
      <c r="C78" s="513"/>
      <c r="D78" s="436"/>
      <c r="E78" s="436" t="s">
        <v>441</v>
      </c>
      <c r="F78" s="436" t="s">
        <v>444</v>
      </c>
      <c r="G78" s="515" t="s">
        <v>380</v>
      </c>
      <c r="H78" s="509"/>
      <c r="I78" s="437"/>
      <c r="J78" s="509"/>
      <c r="K78" s="438"/>
      <c r="L78" s="439" t="str">
        <f t="shared" ref="L78" si="33">H78&amp;" : "&amp;J78</f>
        <v xml:space="preserve"> : </v>
      </c>
      <c r="M78" s="440">
        <v>400</v>
      </c>
      <c r="N78" s="390"/>
      <c r="O78" s="283"/>
      <c r="P78" s="404"/>
      <c r="Q78" s="405"/>
      <c r="R78" s="406">
        <v>2.835</v>
      </c>
      <c r="S78" s="462"/>
      <c r="T78" s="414">
        <v>24.5</v>
      </c>
      <c r="U78" s="468"/>
      <c r="V78" s="413"/>
      <c r="W78" s="413"/>
      <c r="X78" s="414">
        <v>22</v>
      </c>
      <c r="Y78" s="414"/>
      <c r="Z78" s="414"/>
      <c r="AA78" s="414"/>
      <c r="AB78" s="415"/>
      <c r="AC78" s="415"/>
      <c r="AD78" s="415"/>
      <c r="AE78" s="415"/>
      <c r="AF78" s="415"/>
      <c r="AG78" s="415"/>
      <c r="AH78" s="415"/>
      <c r="AI78" s="415"/>
      <c r="AJ78" s="415"/>
      <c r="AK78" s="415"/>
      <c r="AL78" s="415"/>
      <c r="AM78" s="415"/>
      <c r="AN78" s="415"/>
      <c r="AO78" s="415"/>
      <c r="AP78" s="415"/>
      <c r="AQ78" s="415"/>
      <c r="AR78" s="415">
        <v>0.25</v>
      </c>
      <c r="AS78" s="415"/>
      <c r="AT78" s="415"/>
      <c r="AU78" s="427"/>
      <c r="AV78" s="427">
        <v>10.5</v>
      </c>
      <c r="AW78" s="428"/>
      <c r="AX78" s="423"/>
      <c r="AY78" s="475"/>
      <c r="AZ78" s="283"/>
      <c r="BA78" s="424">
        <v>100.1</v>
      </c>
      <c r="BB78" s="424"/>
      <c r="BC78" s="360" t="s">
        <v>63</v>
      </c>
      <c r="BD78" s="360"/>
      <c r="BE78" s="359">
        <v>0.1</v>
      </c>
      <c r="BF78" s="359"/>
      <c r="BG78" s="359">
        <v>10000</v>
      </c>
      <c r="BH78" s="359"/>
      <c r="BI78" s="359"/>
      <c r="BJ78" s="359"/>
      <c r="BK78" s="361"/>
      <c r="BL78" s="361"/>
      <c r="BM78" s="360" t="s">
        <v>64</v>
      </c>
      <c r="BN78" s="360"/>
      <c r="BO78" s="359"/>
      <c r="BP78" s="359"/>
      <c r="BQ78" s="359">
        <v>0.34699999999999998</v>
      </c>
      <c r="BR78" s="359"/>
      <c r="BS78" s="361"/>
      <c r="BT78" s="361"/>
      <c r="BU78" s="362" t="s">
        <v>62</v>
      </c>
      <c r="BV78" s="481"/>
      <c r="BW78" s="422"/>
      <c r="BX78" s="475"/>
      <c r="BY78" s="283"/>
    </row>
    <row r="79" spans="1:77" ht="20.100000000000001" customHeight="1" thickBot="1">
      <c r="A79" s="283"/>
      <c r="B79" s="512"/>
      <c r="C79" s="514"/>
      <c r="D79" s="398"/>
      <c r="E79" s="398">
        <v>1</v>
      </c>
      <c r="F79" s="398" t="s">
        <v>443</v>
      </c>
      <c r="G79" s="516"/>
      <c r="H79" s="510"/>
      <c r="I79" s="434"/>
      <c r="J79" s="510"/>
      <c r="K79" s="435"/>
      <c r="L79" s="435"/>
      <c r="M79" s="400">
        <v>3.2</v>
      </c>
      <c r="N79" s="407"/>
      <c r="O79" s="283"/>
      <c r="P79" s="408"/>
      <c r="Q79" s="409"/>
      <c r="R79" s="441" t="str">
        <f>IF($E79="","",IF($L78="","",VLOOKUP($L78,TemplValues,28,0)))</f>
        <v/>
      </c>
      <c r="S79" s="463"/>
      <c r="T79" s="442" t="str">
        <f>IF($E79="","",IF($L78="","",VLOOKUP($L78,TemplValues,4,0)))</f>
        <v/>
      </c>
      <c r="U79" s="463"/>
      <c r="V79" s="442" t="str">
        <f>IF($E79="","",IF($L78="","",VLOOKUP($L78,TemplValues,5,0)))</f>
        <v/>
      </c>
      <c r="W79" s="442"/>
      <c r="X79" s="442" t="str">
        <f>IF($E79="","",IF($L78="","",VLOOKUP($L78,TemplValues,6,0)))</f>
        <v/>
      </c>
      <c r="Y79" s="442"/>
      <c r="Z79" s="443" t="str">
        <f>IF($E79="","",IF($L78="","",VLOOKUP($L78,TemplValues,7,0)))</f>
        <v/>
      </c>
      <c r="AA79" s="443"/>
      <c r="AB79" s="442" t="str">
        <f>IF($E79="","",IF($L78="","",VLOOKUP($L78,TemplValues,8,0)))</f>
        <v/>
      </c>
      <c r="AC79" s="442"/>
      <c r="AD79" s="444" t="str">
        <f>IF($E79="","",IF($L78="","",VLOOKUP($L78,TemplValues,18,0)))</f>
        <v/>
      </c>
      <c r="AE79" s="444"/>
      <c r="AF79" s="444" t="str">
        <f>IF($E79="","",IF($L78="","",VLOOKUP($L78,TemplValues,19,0)))</f>
        <v/>
      </c>
      <c r="AG79" s="444"/>
      <c r="AH79" s="444"/>
      <c r="AI79" s="444"/>
      <c r="AJ79" s="444" t="str">
        <f>IF($E79="","",IF($L78="","",VLOOKUP($L78,TemplValues,20,0)))</f>
        <v/>
      </c>
      <c r="AK79" s="444"/>
      <c r="AL79" s="442" t="str">
        <f>IF($E79="","",IF($L78="","",VLOOKUP($L78,TemplValues,9,0)))</f>
        <v/>
      </c>
      <c r="AM79" s="442"/>
      <c r="AN79" s="442" t="str">
        <f>IF($E79="","",IF($L78="","",VLOOKUP($L78,TemplValues,21,0)))</f>
        <v/>
      </c>
      <c r="AO79" s="442"/>
      <c r="AP79" s="442" t="str">
        <f>IF($E79="","",IF($L78="","",VLOOKUP($L78,TemplValues,22,0)))</f>
        <v/>
      </c>
      <c r="AQ79" s="442"/>
      <c r="AR79" s="445" t="str">
        <f>IF($E79="","",IF($L78="","",VLOOKUP($L78,TemplValues,23,0)))</f>
        <v/>
      </c>
      <c r="AS79" s="445"/>
      <c r="AT79" s="445" t="str">
        <f>IF($E79="","",IF($L78="","",VLOOKUP($L78,TemplValues,24,0)))</f>
        <v/>
      </c>
      <c r="AU79" s="446"/>
      <c r="AV79" s="446" t="str">
        <f>IF($E79="","",IF($L78="","",VLOOKUP($L78,TemplValues,25,0)))</f>
        <v/>
      </c>
      <c r="AW79" s="478"/>
      <c r="AX79" s="425" t="str">
        <f>IF($E79="","",IF($L78="","",VLOOKUP($L78,TemplValues,26,0)))</f>
        <v/>
      </c>
      <c r="AY79" s="476"/>
      <c r="AZ79" s="283"/>
      <c r="BA79" s="426" t="str">
        <f>IF($E79="","",IF($L78="","",VLOOKUP($L78,TemplValues,10,0)))</f>
        <v/>
      </c>
      <c r="BB79" s="426"/>
      <c r="BC79" s="368" t="str">
        <f>IF($E79="","",IF($L78="","",VLOOKUP($L78,TemplValues,11,0)))</f>
        <v/>
      </c>
      <c r="BD79" s="368"/>
      <c r="BE79" s="369" t="str">
        <f>IF($E79="","",IF($L78="","",VLOOKUP($L78,TemplValues,30,0)))</f>
        <v/>
      </c>
      <c r="BF79" s="369"/>
      <c r="BG79" s="366" t="str">
        <f>IF($E79="","",IF($L78="","",VLOOKUP($L78,TemplValues,12,0)))</f>
        <v/>
      </c>
      <c r="BH79" s="366"/>
      <c r="BI79" s="366" t="str">
        <f>IF($E79="","",IF($L78="","",VLOOKUP($L78,TemplValues,13,0)))</f>
        <v/>
      </c>
      <c r="BJ79" s="366"/>
      <c r="BK79" s="367" t="str">
        <f>IF($E79="","",IF($L78="","",VLOOKUP($L78,TemplValues,16,0)))</f>
        <v/>
      </c>
      <c r="BL79" s="367"/>
      <c r="BM79" s="368" t="str">
        <f>IF($E79="","",IF($L78="","",VLOOKUP($L78,TemplValues,17,0)))</f>
        <v/>
      </c>
      <c r="BN79" s="368"/>
      <c r="BO79" s="366" t="str">
        <f>IF($E79="","",IF($L78="","",VLOOKUP($L78,TemplValues,28,0)))</f>
        <v/>
      </c>
      <c r="BP79" s="366"/>
      <c r="BQ79" s="366" t="str">
        <f>IF($E79="","",IF($L78="","",VLOOKUP($L78,TemplValues,27,0)))</f>
        <v/>
      </c>
      <c r="BR79" s="366"/>
      <c r="BS79" s="367" t="str">
        <f>IF($E79="","",IF($L78="","",VLOOKUP($L78,TemplValues,14,0)))</f>
        <v/>
      </c>
      <c r="BT79" s="367"/>
      <c r="BU79" s="370" t="str">
        <f>IF($E79="","",IF($L78="","",VLOOKUP($L78,TemplValues,15,0)))</f>
        <v/>
      </c>
      <c r="BV79" s="483"/>
      <c r="BW79" s="430" t="str">
        <f>IF($E79="","",IF($L78="","",VLOOKUP($L78,TemplValues,30,0)))</f>
        <v/>
      </c>
      <c r="BX79" s="486"/>
      <c r="BY79" s="283"/>
    </row>
    <row r="80" spans="1:77" ht="20.100000000000001" customHeight="1">
      <c r="A80" s="283"/>
      <c r="B80" s="511">
        <v>1</v>
      </c>
      <c r="C80" s="513"/>
      <c r="D80" s="436"/>
      <c r="E80" s="436" t="s">
        <v>441</v>
      </c>
      <c r="F80" s="436" t="s">
        <v>444</v>
      </c>
      <c r="G80" s="515" t="s">
        <v>380</v>
      </c>
      <c r="H80" s="509"/>
      <c r="I80" s="437"/>
      <c r="J80" s="509"/>
      <c r="K80" s="438"/>
      <c r="L80" s="439" t="str">
        <f t="shared" ref="L80" si="34">H80&amp;" : "&amp;J80</f>
        <v xml:space="preserve"> : </v>
      </c>
      <c r="M80" s="440">
        <v>400</v>
      </c>
      <c r="N80" s="390"/>
      <c r="O80" s="283"/>
      <c r="P80" s="404"/>
      <c r="Q80" s="405"/>
      <c r="R80" s="406">
        <v>2.835</v>
      </c>
      <c r="S80" s="462"/>
      <c r="T80" s="414">
        <v>24.5</v>
      </c>
      <c r="U80" s="468"/>
      <c r="V80" s="413"/>
      <c r="W80" s="413"/>
      <c r="X80" s="414">
        <v>22</v>
      </c>
      <c r="Y80" s="414"/>
      <c r="Z80" s="414"/>
      <c r="AA80" s="414"/>
      <c r="AB80" s="415"/>
      <c r="AC80" s="415"/>
      <c r="AD80" s="415"/>
      <c r="AE80" s="415"/>
      <c r="AF80" s="415"/>
      <c r="AG80" s="415"/>
      <c r="AH80" s="415"/>
      <c r="AI80" s="415"/>
      <c r="AJ80" s="415"/>
      <c r="AK80" s="415"/>
      <c r="AL80" s="415"/>
      <c r="AM80" s="415"/>
      <c r="AN80" s="415"/>
      <c r="AO80" s="415"/>
      <c r="AP80" s="415"/>
      <c r="AQ80" s="415"/>
      <c r="AR80" s="415">
        <v>0.25</v>
      </c>
      <c r="AS80" s="415"/>
      <c r="AT80" s="415"/>
      <c r="AU80" s="427"/>
      <c r="AV80" s="427">
        <v>10.5</v>
      </c>
      <c r="AW80" s="428"/>
      <c r="AX80" s="423"/>
      <c r="AY80" s="475"/>
      <c r="AZ80" s="283"/>
      <c r="BA80" s="424">
        <v>100.1</v>
      </c>
      <c r="BB80" s="424"/>
      <c r="BC80" s="360" t="s">
        <v>63</v>
      </c>
      <c r="BD80" s="360"/>
      <c r="BE80" s="359">
        <v>0.1</v>
      </c>
      <c r="BF80" s="359"/>
      <c r="BG80" s="359">
        <v>10000</v>
      </c>
      <c r="BH80" s="359"/>
      <c r="BI80" s="359"/>
      <c r="BJ80" s="359"/>
      <c r="BK80" s="361"/>
      <c r="BL80" s="361"/>
      <c r="BM80" s="360" t="s">
        <v>64</v>
      </c>
      <c r="BN80" s="360"/>
      <c r="BO80" s="359"/>
      <c r="BP80" s="359"/>
      <c r="BQ80" s="359">
        <v>0.34699999999999998</v>
      </c>
      <c r="BR80" s="359"/>
      <c r="BS80" s="361"/>
      <c r="BT80" s="361"/>
      <c r="BU80" s="362" t="s">
        <v>62</v>
      </c>
      <c r="BV80" s="481"/>
      <c r="BW80" s="422"/>
      <c r="BX80" s="475"/>
      <c r="BY80" s="283"/>
    </row>
    <row r="81" spans="1:77" ht="20.100000000000001" customHeight="1" thickBot="1">
      <c r="A81" s="283"/>
      <c r="B81" s="512"/>
      <c r="C81" s="514"/>
      <c r="D81" s="398"/>
      <c r="E81" s="398">
        <v>1</v>
      </c>
      <c r="F81" s="398" t="s">
        <v>443</v>
      </c>
      <c r="G81" s="516"/>
      <c r="H81" s="510"/>
      <c r="I81" s="434"/>
      <c r="J81" s="510"/>
      <c r="K81" s="435"/>
      <c r="L81" s="435"/>
      <c r="M81" s="400">
        <v>3.2</v>
      </c>
      <c r="N81" s="407"/>
      <c r="O81" s="283"/>
      <c r="P81" s="408"/>
      <c r="Q81" s="409"/>
      <c r="R81" s="441" t="str">
        <f>IF($E81="","",IF($L80="","",VLOOKUP($L80,TemplValues,28,0)))</f>
        <v/>
      </c>
      <c r="S81" s="463"/>
      <c r="T81" s="442" t="str">
        <f>IF($E81="","",IF($L80="","",VLOOKUP($L80,TemplValues,4,0)))</f>
        <v/>
      </c>
      <c r="U81" s="463"/>
      <c r="V81" s="442" t="str">
        <f>IF($E81="","",IF($L80="","",VLOOKUP($L80,TemplValues,5,0)))</f>
        <v/>
      </c>
      <c r="W81" s="442"/>
      <c r="X81" s="442" t="str">
        <f>IF($E81="","",IF($L80="","",VLOOKUP($L80,TemplValues,6,0)))</f>
        <v/>
      </c>
      <c r="Y81" s="442"/>
      <c r="Z81" s="443" t="str">
        <f>IF($E81="","",IF($L80="","",VLOOKUP($L80,TemplValues,7,0)))</f>
        <v/>
      </c>
      <c r="AA81" s="443"/>
      <c r="AB81" s="442" t="str">
        <f>IF($E81="","",IF($L80="","",VLOOKUP($L80,TemplValues,8,0)))</f>
        <v/>
      </c>
      <c r="AC81" s="442"/>
      <c r="AD81" s="444" t="str">
        <f>IF($E81="","",IF($L80="","",VLOOKUP($L80,TemplValues,18,0)))</f>
        <v/>
      </c>
      <c r="AE81" s="444"/>
      <c r="AF81" s="444" t="str">
        <f>IF($E81="","",IF($L80="","",VLOOKUP($L80,TemplValues,19,0)))</f>
        <v/>
      </c>
      <c r="AG81" s="444"/>
      <c r="AH81" s="444"/>
      <c r="AI81" s="444"/>
      <c r="AJ81" s="444" t="str">
        <f>IF($E81="","",IF($L80="","",VLOOKUP($L80,TemplValues,20,0)))</f>
        <v/>
      </c>
      <c r="AK81" s="444"/>
      <c r="AL81" s="442" t="str">
        <f>IF($E81="","",IF($L80="","",VLOOKUP($L80,TemplValues,9,0)))</f>
        <v/>
      </c>
      <c r="AM81" s="442"/>
      <c r="AN81" s="442" t="str">
        <f>IF($E81="","",IF($L80="","",VLOOKUP($L80,TemplValues,21,0)))</f>
        <v/>
      </c>
      <c r="AO81" s="442"/>
      <c r="AP81" s="442" t="str">
        <f>IF($E81="","",IF($L80="","",VLOOKUP($L80,TemplValues,22,0)))</f>
        <v/>
      </c>
      <c r="AQ81" s="442"/>
      <c r="AR81" s="445" t="str">
        <f>IF($E81="","",IF($L80="","",VLOOKUP($L80,TemplValues,23,0)))</f>
        <v/>
      </c>
      <c r="AS81" s="445"/>
      <c r="AT81" s="445" t="str">
        <f>IF($E81="","",IF($L80="","",VLOOKUP($L80,TemplValues,24,0)))</f>
        <v/>
      </c>
      <c r="AU81" s="446"/>
      <c r="AV81" s="446" t="str">
        <f>IF($E81="","",IF($L80="","",VLOOKUP($L80,TemplValues,25,0)))</f>
        <v/>
      </c>
      <c r="AW81" s="478"/>
      <c r="AX81" s="425" t="str">
        <f>IF($E81="","",IF($L80="","",VLOOKUP($L80,TemplValues,26,0)))</f>
        <v/>
      </c>
      <c r="AY81" s="476"/>
      <c r="AZ81" s="283"/>
      <c r="BA81" s="426" t="str">
        <f>IF($E81="","",IF($L80="","",VLOOKUP($L80,TemplValues,10,0)))</f>
        <v/>
      </c>
      <c r="BB81" s="426"/>
      <c r="BC81" s="368" t="str">
        <f>IF($E81="","",IF($L80="","",VLOOKUP($L80,TemplValues,11,0)))</f>
        <v/>
      </c>
      <c r="BD81" s="368"/>
      <c r="BE81" s="369" t="str">
        <f>IF($E81="","",IF($L80="","",VLOOKUP($L80,TemplValues,30,0)))</f>
        <v/>
      </c>
      <c r="BF81" s="369"/>
      <c r="BG81" s="366" t="str">
        <f>IF($E81="","",IF($L80="","",VLOOKUP($L80,TemplValues,12,0)))</f>
        <v/>
      </c>
      <c r="BH81" s="366"/>
      <c r="BI81" s="366" t="str">
        <f>IF($E81="","",IF($L80="","",VLOOKUP($L80,TemplValues,13,0)))</f>
        <v/>
      </c>
      <c r="BJ81" s="366"/>
      <c r="BK81" s="367" t="str">
        <f>IF($E81="","",IF($L80="","",VLOOKUP($L80,TemplValues,16,0)))</f>
        <v/>
      </c>
      <c r="BL81" s="367"/>
      <c r="BM81" s="368" t="str">
        <f>IF($E81="","",IF($L80="","",VLOOKUP($L80,TemplValues,17,0)))</f>
        <v/>
      </c>
      <c r="BN81" s="368"/>
      <c r="BO81" s="366" t="str">
        <f>IF($E81="","",IF($L80="","",VLOOKUP($L80,TemplValues,28,0)))</f>
        <v/>
      </c>
      <c r="BP81" s="366"/>
      <c r="BQ81" s="366" t="str">
        <f>IF($E81="","",IF($L80="","",VLOOKUP($L80,TemplValues,27,0)))</f>
        <v/>
      </c>
      <c r="BR81" s="366"/>
      <c r="BS81" s="367" t="str">
        <f>IF($E81="","",IF($L80="","",VLOOKUP($L80,TemplValues,14,0)))</f>
        <v/>
      </c>
      <c r="BT81" s="367"/>
      <c r="BU81" s="370" t="str">
        <f>IF($E81="","",IF($L80="","",VLOOKUP($L80,TemplValues,15,0)))</f>
        <v/>
      </c>
      <c r="BV81" s="483"/>
      <c r="BW81" s="430" t="str">
        <f>IF($E81="","",IF($L80="","",VLOOKUP($L80,TemplValues,30,0)))</f>
        <v/>
      </c>
      <c r="BX81" s="486"/>
      <c r="BY81" s="283"/>
    </row>
    <row r="82" spans="1:77" ht="20.100000000000001" customHeight="1">
      <c r="A82" s="283"/>
      <c r="B82" s="511">
        <v>1</v>
      </c>
      <c r="C82" s="513"/>
      <c r="D82" s="436"/>
      <c r="E82" s="436" t="s">
        <v>441</v>
      </c>
      <c r="F82" s="436" t="s">
        <v>444</v>
      </c>
      <c r="G82" s="515" t="s">
        <v>380</v>
      </c>
      <c r="H82" s="509"/>
      <c r="I82" s="437"/>
      <c r="J82" s="509"/>
      <c r="K82" s="438"/>
      <c r="L82" s="439" t="str">
        <f t="shared" ref="L82" si="35">H82&amp;" : "&amp;J82</f>
        <v xml:space="preserve"> : </v>
      </c>
      <c r="M82" s="440">
        <v>400</v>
      </c>
      <c r="N82" s="390"/>
      <c r="O82" s="283"/>
      <c r="P82" s="404"/>
      <c r="Q82" s="405"/>
      <c r="R82" s="406">
        <v>2.835</v>
      </c>
      <c r="S82" s="462"/>
      <c r="T82" s="414">
        <v>24.5</v>
      </c>
      <c r="U82" s="468"/>
      <c r="V82" s="413"/>
      <c r="W82" s="413"/>
      <c r="X82" s="414">
        <v>22</v>
      </c>
      <c r="Y82" s="414"/>
      <c r="Z82" s="414"/>
      <c r="AA82" s="414"/>
      <c r="AB82" s="415"/>
      <c r="AC82" s="415"/>
      <c r="AD82" s="415"/>
      <c r="AE82" s="415"/>
      <c r="AF82" s="415"/>
      <c r="AG82" s="415"/>
      <c r="AH82" s="415"/>
      <c r="AI82" s="415"/>
      <c r="AJ82" s="415"/>
      <c r="AK82" s="415"/>
      <c r="AL82" s="415"/>
      <c r="AM82" s="415"/>
      <c r="AN82" s="415"/>
      <c r="AO82" s="415"/>
      <c r="AP82" s="415"/>
      <c r="AQ82" s="415"/>
      <c r="AR82" s="415">
        <v>0.25</v>
      </c>
      <c r="AS82" s="415"/>
      <c r="AT82" s="415"/>
      <c r="AU82" s="427"/>
      <c r="AV82" s="427">
        <v>10.5</v>
      </c>
      <c r="AW82" s="428"/>
      <c r="AX82" s="423"/>
      <c r="AY82" s="475"/>
      <c r="AZ82" s="283"/>
      <c r="BA82" s="424">
        <v>100.1</v>
      </c>
      <c r="BB82" s="424"/>
      <c r="BC82" s="360" t="s">
        <v>63</v>
      </c>
      <c r="BD82" s="360"/>
      <c r="BE82" s="359">
        <v>0.1</v>
      </c>
      <c r="BF82" s="359"/>
      <c r="BG82" s="359">
        <v>10000</v>
      </c>
      <c r="BH82" s="359"/>
      <c r="BI82" s="359"/>
      <c r="BJ82" s="359"/>
      <c r="BK82" s="361"/>
      <c r="BL82" s="361"/>
      <c r="BM82" s="360" t="s">
        <v>64</v>
      </c>
      <c r="BN82" s="360"/>
      <c r="BO82" s="359"/>
      <c r="BP82" s="359"/>
      <c r="BQ82" s="359">
        <v>0.34699999999999998</v>
      </c>
      <c r="BR82" s="359"/>
      <c r="BS82" s="361"/>
      <c r="BT82" s="361"/>
      <c r="BU82" s="362" t="s">
        <v>62</v>
      </c>
      <c r="BV82" s="481"/>
      <c r="BW82" s="422"/>
      <c r="BX82" s="475"/>
      <c r="BY82" s="283"/>
    </row>
    <row r="83" spans="1:77" ht="20.100000000000001" customHeight="1" thickBot="1">
      <c r="A83" s="283"/>
      <c r="B83" s="512"/>
      <c r="C83" s="514"/>
      <c r="D83" s="398"/>
      <c r="E83" s="398">
        <v>1</v>
      </c>
      <c r="F83" s="398" t="s">
        <v>443</v>
      </c>
      <c r="G83" s="516"/>
      <c r="H83" s="510"/>
      <c r="I83" s="434"/>
      <c r="J83" s="510"/>
      <c r="K83" s="435"/>
      <c r="L83" s="435"/>
      <c r="M83" s="400">
        <v>3.2</v>
      </c>
      <c r="N83" s="407"/>
      <c r="O83" s="283"/>
      <c r="P83" s="408"/>
      <c r="Q83" s="409"/>
      <c r="R83" s="441" t="str">
        <f>IF($E83="","",IF($L82="","",VLOOKUP($L82,TemplValues,28,0)))</f>
        <v/>
      </c>
      <c r="S83" s="463"/>
      <c r="T83" s="442" t="str">
        <f>IF($E83="","",IF($L82="","",VLOOKUP($L82,TemplValues,4,0)))</f>
        <v/>
      </c>
      <c r="U83" s="463"/>
      <c r="V83" s="442" t="str">
        <f>IF($E83="","",IF($L82="","",VLOOKUP($L82,TemplValues,5,0)))</f>
        <v/>
      </c>
      <c r="W83" s="442"/>
      <c r="X83" s="442" t="str">
        <f>IF($E83="","",IF($L82="","",VLOOKUP($L82,TemplValues,6,0)))</f>
        <v/>
      </c>
      <c r="Y83" s="442"/>
      <c r="Z83" s="443" t="str">
        <f>IF($E83="","",IF($L82="","",VLOOKUP($L82,TemplValues,7,0)))</f>
        <v/>
      </c>
      <c r="AA83" s="443"/>
      <c r="AB83" s="442" t="str">
        <f>IF($E83="","",IF($L82="","",VLOOKUP($L82,TemplValues,8,0)))</f>
        <v/>
      </c>
      <c r="AC83" s="442"/>
      <c r="AD83" s="444" t="str">
        <f>IF($E83="","",IF($L82="","",VLOOKUP($L82,TemplValues,18,0)))</f>
        <v/>
      </c>
      <c r="AE83" s="444"/>
      <c r="AF83" s="444" t="str">
        <f>IF($E83="","",IF($L82="","",VLOOKUP($L82,TemplValues,19,0)))</f>
        <v/>
      </c>
      <c r="AG83" s="444"/>
      <c r="AH83" s="444"/>
      <c r="AI83" s="444"/>
      <c r="AJ83" s="444" t="str">
        <f>IF($E83="","",IF($L82="","",VLOOKUP($L82,TemplValues,20,0)))</f>
        <v/>
      </c>
      <c r="AK83" s="444"/>
      <c r="AL83" s="442" t="str">
        <f>IF($E83="","",IF($L82="","",VLOOKUP($L82,TemplValues,9,0)))</f>
        <v/>
      </c>
      <c r="AM83" s="442"/>
      <c r="AN83" s="442" t="str">
        <f>IF($E83="","",IF($L82="","",VLOOKUP($L82,TemplValues,21,0)))</f>
        <v/>
      </c>
      <c r="AO83" s="442"/>
      <c r="AP83" s="442" t="str">
        <f>IF($E83="","",IF($L82="","",VLOOKUP($L82,TemplValues,22,0)))</f>
        <v/>
      </c>
      <c r="AQ83" s="442"/>
      <c r="AR83" s="445" t="str">
        <f>IF($E83="","",IF($L82="","",VLOOKUP($L82,TemplValues,23,0)))</f>
        <v/>
      </c>
      <c r="AS83" s="445"/>
      <c r="AT83" s="445" t="str">
        <f>IF($E83="","",IF($L82="","",VLOOKUP($L82,TemplValues,24,0)))</f>
        <v/>
      </c>
      <c r="AU83" s="446"/>
      <c r="AV83" s="446" t="str">
        <f>IF($E83="","",IF($L82="","",VLOOKUP($L82,TemplValues,25,0)))</f>
        <v/>
      </c>
      <c r="AW83" s="478"/>
      <c r="AX83" s="425" t="str">
        <f>IF($E83="","",IF($L82="","",VLOOKUP($L82,TemplValues,26,0)))</f>
        <v/>
      </c>
      <c r="AY83" s="476"/>
      <c r="AZ83" s="283"/>
      <c r="BA83" s="426" t="str">
        <f>IF($E83="","",IF($L82="","",VLOOKUP($L82,TemplValues,10,0)))</f>
        <v/>
      </c>
      <c r="BB83" s="426"/>
      <c r="BC83" s="368" t="str">
        <f>IF($E83="","",IF($L82="","",VLOOKUP($L82,TemplValues,11,0)))</f>
        <v/>
      </c>
      <c r="BD83" s="368"/>
      <c r="BE83" s="369" t="str">
        <f>IF($E83="","",IF($L82="","",VLOOKUP($L82,TemplValues,30,0)))</f>
        <v/>
      </c>
      <c r="BF83" s="369"/>
      <c r="BG83" s="366" t="str">
        <f>IF($E83="","",IF($L82="","",VLOOKUP($L82,TemplValues,12,0)))</f>
        <v/>
      </c>
      <c r="BH83" s="366"/>
      <c r="BI83" s="366" t="str">
        <f>IF($E83="","",IF($L82="","",VLOOKUP($L82,TemplValues,13,0)))</f>
        <v/>
      </c>
      <c r="BJ83" s="366"/>
      <c r="BK83" s="367" t="str">
        <f>IF($E83="","",IF($L82="","",VLOOKUP($L82,TemplValues,16,0)))</f>
        <v/>
      </c>
      <c r="BL83" s="367"/>
      <c r="BM83" s="368" t="str">
        <f>IF($E83="","",IF($L82="","",VLOOKUP($L82,TemplValues,17,0)))</f>
        <v/>
      </c>
      <c r="BN83" s="368"/>
      <c r="BO83" s="366" t="str">
        <f>IF($E83="","",IF($L82="","",VLOOKUP($L82,TemplValues,28,0)))</f>
        <v/>
      </c>
      <c r="BP83" s="366"/>
      <c r="BQ83" s="366" t="str">
        <f>IF($E83="","",IF($L82="","",VLOOKUP($L82,TemplValues,27,0)))</f>
        <v/>
      </c>
      <c r="BR83" s="366"/>
      <c r="BS83" s="367" t="str">
        <f>IF($E83="","",IF($L82="","",VLOOKUP($L82,TemplValues,14,0)))</f>
        <v/>
      </c>
      <c r="BT83" s="367"/>
      <c r="BU83" s="370" t="str">
        <f>IF($E83="","",IF($L82="","",VLOOKUP($L82,TemplValues,15,0)))</f>
        <v/>
      </c>
      <c r="BV83" s="483"/>
      <c r="BW83" s="430" t="str">
        <f>IF($E83="","",IF($L82="","",VLOOKUP($L82,TemplValues,30,0)))</f>
        <v/>
      </c>
      <c r="BX83" s="486"/>
      <c r="BY83" s="283"/>
    </row>
    <row r="84" spans="1:77" ht="20.100000000000001" customHeight="1">
      <c r="A84" s="283"/>
      <c r="B84" s="511">
        <v>1</v>
      </c>
      <c r="C84" s="513"/>
      <c r="D84" s="436"/>
      <c r="E84" s="436" t="s">
        <v>441</v>
      </c>
      <c r="F84" s="436" t="s">
        <v>444</v>
      </c>
      <c r="G84" s="515" t="s">
        <v>380</v>
      </c>
      <c r="H84" s="509"/>
      <c r="I84" s="437"/>
      <c r="J84" s="509"/>
      <c r="K84" s="438"/>
      <c r="L84" s="439" t="str">
        <f t="shared" ref="L84" si="36">H84&amp;" : "&amp;J84</f>
        <v xml:space="preserve"> : </v>
      </c>
      <c r="M84" s="440">
        <v>400</v>
      </c>
      <c r="N84" s="390"/>
      <c r="O84" s="283"/>
      <c r="P84" s="404"/>
      <c r="Q84" s="405"/>
      <c r="R84" s="406">
        <v>2.835</v>
      </c>
      <c r="S84" s="462"/>
      <c r="T84" s="414">
        <v>24.5</v>
      </c>
      <c r="U84" s="468"/>
      <c r="V84" s="413"/>
      <c r="W84" s="413"/>
      <c r="X84" s="414">
        <v>22</v>
      </c>
      <c r="Y84" s="414"/>
      <c r="Z84" s="414"/>
      <c r="AA84" s="414"/>
      <c r="AB84" s="415"/>
      <c r="AC84" s="415"/>
      <c r="AD84" s="415"/>
      <c r="AE84" s="415"/>
      <c r="AF84" s="415"/>
      <c r="AG84" s="415"/>
      <c r="AH84" s="415"/>
      <c r="AI84" s="415"/>
      <c r="AJ84" s="415"/>
      <c r="AK84" s="415"/>
      <c r="AL84" s="415"/>
      <c r="AM84" s="415"/>
      <c r="AN84" s="415"/>
      <c r="AO84" s="415"/>
      <c r="AP84" s="415"/>
      <c r="AQ84" s="415"/>
      <c r="AR84" s="415">
        <v>0.25</v>
      </c>
      <c r="AS84" s="415"/>
      <c r="AT84" s="415"/>
      <c r="AU84" s="427"/>
      <c r="AV84" s="427">
        <v>10.5</v>
      </c>
      <c r="AW84" s="428"/>
      <c r="AX84" s="423"/>
      <c r="AY84" s="475"/>
      <c r="AZ84" s="283"/>
      <c r="BA84" s="424">
        <v>100.1</v>
      </c>
      <c r="BB84" s="424"/>
      <c r="BC84" s="360" t="s">
        <v>63</v>
      </c>
      <c r="BD84" s="360"/>
      <c r="BE84" s="359">
        <v>0.1</v>
      </c>
      <c r="BF84" s="359"/>
      <c r="BG84" s="359">
        <v>10000</v>
      </c>
      <c r="BH84" s="359"/>
      <c r="BI84" s="359"/>
      <c r="BJ84" s="359"/>
      <c r="BK84" s="361"/>
      <c r="BL84" s="361"/>
      <c r="BM84" s="360" t="s">
        <v>64</v>
      </c>
      <c r="BN84" s="360"/>
      <c r="BO84" s="359"/>
      <c r="BP84" s="359"/>
      <c r="BQ84" s="359">
        <v>0.34699999999999998</v>
      </c>
      <c r="BR84" s="359"/>
      <c r="BS84" s="361"/>
      <c r="BT84" s="361"/>
      <c r="BU84" s="362" t="s">
        <v>62</v>
      </c>
      <c r="BV84" s="481"/>
      <c r="BW84" s="422"/>
      <c r="BX84" s="475"/>
      <c r="BY84" s="283"/>
    </row>
    <row r="85" spans="1:77" ht="20.100000000000001" customHeight="1" thickBot="1">
      <c r="A85" s="283"/>
      <c r="B85" s="512"/>
      <c r="C85" s="514"/>
      <c r="D85" s="398"/>
      <c r="E85" s="398">
        <v>1</v>
      </c>
      <c r="F85" s="398" t="s">
        <v>443</v>
      </c>
      <c r="G85" s="516"/>
      <c r="H85" s="510"/>
      <c r="I85" s="434"/>
      <c r="J85" s="510"/>
      <c r="K85" s="435"/>
      <c r="L85" s="435"/>
      <c r="M85" s="400">
        <v>3.2</v>
      </c>
      <c r="N85" s="407"/>
      <c r="O85" s="283"/>
      <c r="P85" s="408"/>
      <c r="Q85" s="409"/>
      <c r="R85" s="441" t="str">
        <f>IF($E85="","",IF($L84="","",VLOOKUP($L84,TemplValues,28,0)))</f>
        <v/>
      </c>
      <c r="S85" s="463"/>
      <c r="T85" s="442" t="str">
        <f>IF($E85="","",IF($L84="","",VLOOKUP($L84,TemplValues,4,0)))</f>
        <v/>
      </c>
      <c r="U85" s="463"/>
      <c r="V85" s="442" t="str">
        <f>IF($E85="","",IF($L84="","",VLOOKUP($L84,TemplValues,5,0)))</f>
        <v/>
      </c>
      <c r="W85" s="442"/>
      <c r="X85" s="442" t="str">
        <f>IF($E85="","",IF($L84="","",VLOOKUP($L84,TemplValues,6,0)))</f>
        <v/>
      </c>
      <c r="Y85" s="442"/>
      <c r="Z85" s="443" t="str">
        <f>IF($E85="","",IF($L84="","",VLOOKUP($L84,TemplValues,7,0)))</f>
        <v/>
      </c>
      <c r="AA85" s="443"/>
      <c r="AB85" s="442" t="str">
        <f>IF($E85="","",IF($L84="","",VLOOKUP($L84,TemplValues,8,0)))</f>
        <v/>
      </c>
      <c r="AC85" s="442"/>
      <c r="AD85" s="444" t="str">
        <f>IF($E85="","",IF($L84="","",VLOOKUP($L84,TemplValues,18,0)))</f>
        <v/>
      </c>
      <c r="AE85" s="444"/>
      <c r="AF85" s="444" t="str">
        <f>IF($E85="","",IF($L84="","",VLOOKUP($L84,TemplValues,19,0)))</f>
        <v/>
      </c>
      <c r="AG85" s="444"/>
      <c r="AH85" s="444"/>
      <c r="AI85" s="444"/>
      <c r="AJ85" s="444" t="str">
        <f>IF($E85="","",IF($L84="","",VLOOKUP($L84,TemplValues,20,0)))</f>
        <v/>
      </c>
      <c r="AK85" s="444"/>
      <c r="AL85" s="442" t="str">
        <f>IF($E85="","",IF($L84="","",VLOOKUP($L84,TemplValues,9,0)))</f>
        <v/>
      </c>
      <c r="AM85" s="442"/>
      <c r="AN85" s="442" t="str">
        <f>IF($E85="","",IF($L84="","",VLOOKUP($L84,TemplValues,21,0)))</f>
        <v/>
      </c>
      <c r="AO85" s="442"/>
      <c r="AP85" s="442" t="str">
        <f>IF($E85="","",IF($L84="","",VLOOKUP($L84,TemplValues,22,0)))</f>
        <v/>
      </c>
      <c r="AQ85" s="442"/>
      <c r="AR85" s="445" t="str">
        <f>IF($E85="","",IF($L84="","",VLOOKUP($L84,TemplValues,23,0)))</f>
        <v/>
      </c>
      <c r="AS85" s="445"/>
      <c r="AT85" s="445" t="str">
        <f>IF($E85="","",IF($L84="","",VLOOKUP($L84,TemplValues,24,0)))</f>
        <v/>
      </c>
      <c r="AU85" s="446"/>
      <c r="AV85" s="446" t="str">
        <f>IF($E85="","",IF($L84="","",VLOOKUP($L84,TemplValues,25,0)))</f>
        <v/>
      </c>
      <c r="AW85" s="478"/>
      <c r="AX85" s="425" t="str">
        <f>IF($E85="","",IF($L84="","",VLOOKUP($L84,TemplValues,26,0)))</f>
        <v/>
      </c>
      <c r="AY85" s="476"/>
      <c r="AZ85" s="283"/>
      <c r="BA85" s="426" t="str">
        <f>IF($E85="","",IF($L84="","",VLOOKUP($L84,TemplValues,10,0)))</f>
        <v/>
      </c>
      <c r="BB85" s="426"/>
      <c r="BC85" s="368" t="str">
        <f>IF($E85="","",IF($L84="","",VLOOKUP($L84,TemplValues,11,0)))</f>
        <v/>
      </c>
      <c r="BD85" s="368"/>
      <c r="BE85" s="369" t="str">
        <f>IF($E85="","",IF($L84="","",VLOOKUP($L84,TemplValues,30,0)))</f>
        <v/>
      </c>
      <c r="BF85" s="369"/>
      <c r="BG85" s="366" t="str">
        <f>IF($E85="","",IF($L84="","",VLOOKUP($L84,TemplValues,12,0)))</f>
        <v/>
      </c>
      <c r="BH85" s="366"/>
      <c r="BI85" s="366" t="str">
        <f>IF($E85="","",IF($L84="","",VLOOKUP($L84,TemplValues,13,0)))</f>
        <v/>
      </c>
      <c r="BJ85" s="366"/>
      <c r="BK85" s="367" t="str">
        <f>IF($E85="","",IF($L84="","",VLOOKUP($L84,TemplValues,16,0)))</f>
        <v/>
      </c>
      <c r="BL85" s="367"/>
      <c r="BM85" s="368" t="str">
        <f>IF($E85="","",IF($L84="","",VLOOKUP($L84,TemplValues,17,0)))</f>
        <v/>
      </c>
      <c r="BN85" s="368"/>
      <c r="BO85" s="366" t="str">
        <f>IF($E85="","",IF($L84="","",VLOOKUP($L84,TemplValues,28,0)))</f>
        <v/>
      </c>
      <c r="BP85" s="366"/>
      <c r="BQ85" s="366" t="str">
        <f>IF($E85="","",IF($L84="","",VLOOKUP($L84,TemplValues,27,0)))</f>
        <v/>
      </c>
      <c r="BR85" s="366"/>
      <c r="BS85" s="367" t="str">
        <f>IF($E85="","",IF($L84="","",VLOOKUP($L84,TemplValues,14,0)))</f>
        <v/>
      </c>
      <c r="BT85" s="367"/>
      <c r="BU85" s="370" t="str">
        <f>IF($E85="","",IF($L84="","",VLOOKUP($L84,TemplValues,15,0)))</f>
        <v/>
      </c>
      <c r="BV85" s="483"/>
      <c r="BW85" s="430" t="str">
        <f>IF($E85="","",IF($L84="","",VLOOKUP($L84,TemplValues,30,0)))</f>
        <v/>
      </c>
      <c r="BX85" s="486"/>
      <c r="BY85" s="283"/>
    </row>
    <row r="86" spans="1:77" ht="20.100000000000001" customHeight="1">
      <c r="A86" s="283"/>
      <c r="B86" s="511">
        <v>1</v>
      </c>
      <c r="C86" s="513"/>
      <c r="D86" s="436"/>
      <c r="E86" s="436" t="s">
        <v>441</v>
      </c>
      <c r="F86" s="436" t="s">
        <v>444</v>
      </c>
      <c r="G86" s="515" t="s">
        <v>380</v>
      </c>
      <c r="H86" s="509"/>
      <c r="I86" s="437"/>
      <c r="J86" s="509"/>
      <c r="K86" s="438"/>
      <c r="L86" s="439" t="str">
        <f t="shared" ref="L86" si="37">H86&amp;" : "&amp;J86</f>
        <v xml:space="preserve"> : </v>
      </c>
      <c r="M86" s="440">
        <v>400</v>
      </c>
      <c r="N86" s="390"/>
      <c r="O86" s="283"/>
      <c r="P86" s="404"/>
      <c r="Q86" s="405"/>
      <c r="R86" s="406">
        <v>2.835</v>
      </c>
      <c r="S86" s="462"/>
      <c r="T86" s="414">
        <v>24.5</v>
      </c>
      <c r="U86" s="468"/>
      <c r="V86" s="413"/>
      <c r="W86" s="413"/>
      <c r="X86" s="414">
        <v>22</v>
      </c>
      <c r="Y86" s="414"/>
      <c r="Z86" s="414"/>
      <c r="AA86" s="414"/>
      <c r="AB86" s="415"/>
      <c r="AC86" s="415"/>
      <c r="AD86" s="415"/>
      <c r="AE86" s="415"/>
      <c r="AF86" s="415"/>
      <c r="AG86" s="415"/>
      <c r="AH86" s="415"/>
      <c r="AI86" s="415"/>
      <c r="AJ86" s="415"/>
      <c r="AK86" s="415"/>
      <c r="AL86" s="415"/>
      <c r="AM86" s="415"/>
      <c r="AN86" s="415"/>
      <c r="AO86" s="415"/>
      <c r="AP86" s="415"/>
      <c r="AQ86" s="415"/>
      <c r="AR86" s="415">
        <v>0.25</v>
      </c>
      <c r="AS86" s="415"/>
      <c r="AT86" s="415"/>
      <c r="AU86" s="427"/>
      <c r="AV86" s="427">
        <v>10.5</v>
      </c>
      <c r="AW86" s="428"/>
      <c r="AX86" s="423"/>
      <c r="AY86" s="475"/>
      <c r="AZ86" s="283"/>
      <c r="BA86" s="424">
        <v>100.1</v>
      </c>
      <c r="BB86" s="424"/>
      <c r="BC86" s="360" t="s">
        <v>63</v>
      </c>
      <c r="BD86" s="360"/>
      <c r="BE86" s="359">
        <v>0.1</v>
      </c>
      <c r="BF86" s="359"/>
      <c r="BG86" s="359">
        <v>10000</v>
      </c>
      <c r="BH86" s="359"/>
      <c r="BI86" s="359"/>
      <c r="BJ86" s="359"/>
      <c r="BK86" s="361"/>
      <c r="BL86" s="361"/>
      <c r="BM86" s="360" t="s">
        <v>64</v>
      </c>
      <c r="BN86" s="360"/>
      <c r="BO86" s="359"/>
      <c r="BP86" s="359"/>
      <c r="BQ86" s="359">
        <v>0.34699999999999998</v>
      </c>
      <c r="BR86" s="359"/>
      <c r="BS86" s="361"/>
      <c r="BT86" s="361"/>
      <c r="BU86" s="362" t="s">
        <v>62</v>
      </c>
      <c r="BV86" s="481"/>
      <c r="BW86" s="422"/>
      <c r="BX86" s="475"/>
      <c r="BY86" s="283"/>
    </row>
    <row r="87" spans="1:77" ht="20.100000000000001" customHeight="1" thickBot="1">
      <c r="A87" s="283"/>
      <c r="B87" s="512"/>
      <c r="C87" s="514"/>
      <c r="D87" s="398"/>
      <c r="E87" s="398">
        <v>1</v>
      </c>
      <c r="F87" s="398" t="s">
        <v>443</v>
      </c>
      <c r="G87" s="516"/>
      <c r="H87" s="510"/>
      <c r="I87" s="434"/>
      <c r="J87" s="510"/>
      <c r="K87" s="435"/>
      <c r="L87" s="435"/>
      <c r="M87" s="400">
        <v>3.2</v>
      </c>
      <c r="N87" s="407"/>
      <c r="O87" s="283"/>
      <c r="P87" s="408"/>
      <c r="Q87" s="409"/>
      <c r="R87" s="441" t="str">
        <f>IF($E87="","",IF($L86="","",VLOOKUP($L86,TemplValues,28,0)))</f>
        <v/>
      </c>
      <c r="S87" s="463"/>
      <c r="T87" s="442" t="str">
        <f>IF($E87="","",IF($L86="","",VLOOKUP($L86,TemplValues,4,0)))</f>
        <v/>
      </c>
      <c r="U87" s="463"/>
      <c r="V87" s="442" t="str">
        <f>IF($E87="","",IF($L86="","",VLOOKUP($L86,TemplValues,5,0)))</f>
        <v/>
      </c>
      <c r="W87" s="442"/>
      <c r="X87" s="442" t="str">
        <f>IF($E87="","",IF($L86="","",VLOOKUP($L86,TemplValues,6,0)))</f>
        <v/>
      </c>
      <c r="Y87" s="442"/>
      <c r="Z87" s="443" t="str">
        <f>IF($E87="","",IF($L86="","",VLOOKUP($L86,TemplValues,7,0)))</f>
        <v/>
      </c>
      <c r="AA87" s="443"/>
      <c r="AB87" s="442" t="str">
        <f>IF($E87="","",IF($L86="","",VLOOKUP($L86,TemplValues,8,0)))</f>
        <v/>
      </c>
      <c r="AC87" s="442"/>
      <c r="AD87" s="444" t="str">
        <f>IF($E87="","",IF($L86="","",VLOOKUP($L86,TemplValues,18,0)))</f>
        <v/>
      </c>
      <c r="AE87" s="444"/>
      <c r="AF87" s="444" t="str">
        <f>IF($E87="","",IF($L86="","",VLOOKUP($L86,TemplValues,19,0)))</f>
        <v/>
      </c>
      <c r="AG87" s="444"/>
      <c r="AH87" s="444"/>
      <c r="AI87" s="444"/>
      <c r="AJ87" s="444" t="str">
        <f>IF($E87="","",IF($L86="","",VLOOKUP($L86,TemplValues,20,0)))</f>
        <v/>
      </c>
      <c r="AK87" s="444"/>
      <c r="AL87" s="442" t="str">
        <f>IF($E87="","",IF($L86="","",VLOOKUP($L86,TemplValues,9,0)))</f>
        <v/>
      </c>
      <c r="AM87" s="442"/>
      <c r="AN87" s="442" t="str">
        <f>IF($E87="","",IF($L86="","",VLOOKUP($L86,TemplValues,21,0)))</f>
        <v/>
      </c>
      <c r="AO87" s="442"/>
      <c r="AP87" s="442" t="str">
        <f>IF($E87="","",IF($L86="","",VLOOKUP($L86,TemplValues,22,0)))</f>
        <v/>
      </c>
      <c r="AQ87" s="442"/>
      <c r="AR87" s="445" t="str">
        <f>IF($E87="","",IF($L86="","",VLOOKUP($L86,TemplValues,23,0)))</f>
        <v/>
      </c>
      <c r="AS87" s="445"/>
      <c r="AT87" s="445" t="str">
        <f>IF($E87="","",IF($L86="","",VLOOKUP($L86,TemplValues,24,0)))</f>
        <v/>
      </c>
      <c r="AU87" s="446"/>
      <c r="AV87" s="446" t="str">
        <f>IF($E87="","",IF($L86="","",VLOOKUP($L86,TemplValues,25,0)))</f>
        <v/>
      </c>
      <c r="AW87" s="478"/>
      <c r="AX87" s="425" t="str">
        <f>IF($E87="","",IF($L86="","",VLOOKUP($L86,TemplValues,26,0)))</f>
        <v/>
      </c>
      <c r="AY87" s="476"/>
      <c r="AZ87" s="283"/>
      <c r="BA87" s="426" t="str">
        <f>IF($E87="","",IF($L86="","",VLOOKUP($L86,TemplValues,10,0)))</f>
        <v/>
      </c>
      <c r="BB87" s="426"/>
      <c r="BC87" s="368" t="str">
        <f>IF($E87="","",IF($L86="","",VLOOKUP($L86,TemplValues,11,0)))</f>
        <v/>
      </c>
      <c r="BD87" s="368"/>
      <c r="BE87" s="369" t="str">
        <f>IF($E87="","",IF($L86="","",VLOOKUP($L86,TemplValues,30,0)))</f>
        <v/>
      </c>
      <c r="BF87" s="369"/>
      <c r="BG87" s="366" t="str">
        <f>IF($E87="","",IF($L86="","",VLOOKUP($L86,TemplValues,12,0)))</f>
        <v/>
      </c>
      <c r="BH87" s="366"/>
      <c r="BI87" s="366" t="str">
        <f>IF($E87="","",IF($L86="","",VLOOKUP($L86,TemplValues,13,0)))</f>
        <v/>
      </c>
      <c r="BJ87" s="366"/>
      <c r="BK87" s="367" t="str">
        <f>IF($E87="","",IF($L86="","",VLOOKUP($L86,TemplValues,16,0)))</f>
        <v/>
      </c>
      <c r="BL87" s="367"/>
      <c r="BM87" s="368" t="str">
        <f>IF($E87="","",IF($L86="","",VLOOKUP($L86,TemplValues,17,0)))</f>
        <v/>
      </c>
      <c r="BN87" s="368"/>
      <c r="BO87" s="366" t="str">
        <f>IF($E87="","",IF($L86="","",VLOOKUP($L86,TemplValues,28,0)))</f>
        <v/>
      </c>
      <c r="BP87" s="366"/>
      <c r="BQ87" s="366" t="str">
        <f>IF($E87="","",IF($L86="","",VLOOKUP($L86,TemplValues,27,0)))</f>
        <v/>
      </c>
      <c r="BR87" s="366"/>
      <c r="BS87" s="367" t="str">
        <f>IF($E87="","",IF($L86="","",VLOOKUP($L86,TemplValues,14,0)))</f>
        <v/>
      </c>
      <c r="BT87" s="367"/>
      <c r="BU87" s="370" t="str">
        <f>IF($E87="","",IF($L86="","",VLOOKUP($L86,TemplValues,15,0)))</f>
        <v/>
      </c>
      <c r="BV87" s="483"/>
      <c r="BW87" s="430" t="str">
        <f>IF($E87="","",IF($L86="","",VLOOKUP($L86,TemplValues,30,0)))</f>
        <v/>
      </c>
      <c r="BX87" s="486"/>
      <c r="BY87" s="283"/>
    </row>
    <row r="88" spans="1:77" ht="20.100000000000001" customHeight="1">
      <c r="A88" s="283"/>
      <c r="B88" s="511">
        <v>1</v>
      </c>
      <c r="C88" s="513"/>
      <c r="D88" s="436"/>
      <c r="E88" s="436" t="s">
        <v>441</v>
      </c>
      <c r="F88" s="436" t="s">
        <v>444</v>
      </c>
      <c r="G88" s="515" t="s">
        <v>380</v>
      </c>
      <c r="H88" s="509"/>
      <c r="I88" s="437"/>
      <c r="J88" s="509"/>
      <c r="K88" s="438"/>
      <c r="L88" s="439" t="str">
        <f t="shared" ref="L88" si="38">H88&amp;" : "&amp;J88</f>
        <v xml:space="preserve"> : </v>
      </c>
      <c r="M88" s="440">
        <v>400</v>
      </c>
      <c r="N88" s="390"/>
      <c r="O88" s="283"/>
      <c r="P88" s="404"/>
      <c r="Q88" s="405"/>
      <c r="R88" s="406">
        <v>2.835</v>
      </c>
      <c r="S88" s="462"/>
      <c r="T88" s="414">
        <v>24.5</v>
      </c>
      <c r="U88" s="468"/>
      <c r="V88" s="413"/>
      <c r="W88" s="413"/>
      <c r="X88" s="414">
        <v>22</v>
      </c>
      <c r="Y88" s="414"/>
      <c r="Z88" s="414"/>
      <c r="AA88" s="414"/>
      <c r="AB88" s="415"/>
      <c r="AC88" s="415"/>
      <c r="AD88" s="415"/>
      <c r="AE88" s="415"/>
      <c r="AF88" s="415"/>
      <c r="AG88" s="415"/>
      <c r="AH88" s="415"/>
      <c r="AI88" s="415"/>
      <c r="AJ88" s="415"/>
      <c r="AK88" s="415"/>
      <c r="AL88" s="415"/>
      <c r="AM88" s="415"/>
      <c r="AN88" s="415"/>
      <c r="AO88" s="415"/>
      <c r="AP88" s="415"/>
      <c r="AQ88" s="415"/>
      <c r="AR88" s="415">
        <v>0.25</v>
      </c>
      <c r="AS88" s="415"/>
      <c r="AT88" s="415"/>
      <c r="AU88" s="427"/>
      <c r="AV88" s="427">
        <v>10.5</v>
      </c>
      <c r="AW88" s="428"/>
      <c r="AX88" s="423"/>
      <c r="AY88" s="475"/>
      <c r="AZ88" s="283"/>
      <c r="BA88" s="424">
        <v>100.1</v>
      </c>
      <c r="BB88" s="424"/>
      <c r="BC88" s="360" t="s">
        <v>63</v>
      </c>
      <c r="BD88" s="360"/>
      <c r="BE88" s="359">
        <v>0.1</v>
      </c>
      <c r="BF88" s="359"/>
      <c r="BG88" s="359">
        <v>10000</v>
      </c>
      <c r="BH88" s="359"/>
      <c r="BI88" s="359"/>
      <c r="BJ88" s="359"/>
      <c r="BK88" s="361"/>
      <c r="BL88" s="361"/>
      <c r="BM88" s="360" t="s">
        <v>64</v>
      </c>
      <c r="BN88" s="360"/>
      <c r="BO88" s="359"/>
      <c r="BP88" s="359"/>
      <c r="BQ88" s="359">
        <v>0.34699999999999998</v>
      </c>
      <c r="BR88" s="359"/>
      <c r="BS88" s="361"/>
      <c r="BT88" s="361"/>
      <c r="BU88" s="362" t="s">
        <v>62</v>
      </c>
      <c r="BV88" s="481"/>
      <c r="BW88" s="422"/>
      <c r="BX88" s="475"/>
      <c r="BY88" s="283"/>
    </row>
    <row r="89" spans="1:77" ht="20.100000000000001" customHeight="1" thickBot="1">
      <c r="A89" s="283"/>
      <c r="B89" s="512"/>
      <c r="C89" s="514"/>
      <c r="D89" s="398"/>
      <c r="E89" s="398">
        <v>1</v>
      </c>
      <c r="F89" s="398" t="s">
        <v>443</v>
      </c>
      <c r="G89" s="516"/>
      <c r="H89" s="510"/>
      <c r="I89" s="434"/>
      <c r="J89" s="510"/>
      <c r="K89" s="435"/>
      <c r="L89" s="435"/>
      <c r="M89" s="400">
        <v>3.2</v>
      </c>
      <c r="N89" s="407"/>
      <c r="O89" s="283"/>
      <c r="P89" s="408"/>
      <c r="Q89" s="409"/>
      <c r="R89" s="441" t="str">
        <f>IF($E89="","",IF($L88="","",VLOOKUP($L88,TemplValues,28,0)))</f>
        <v/>
      </c>
      <c r="S89" s="463"/>
      <c r="T89" s="442" t="str">
        <f>IF($E89="","",IF($L88="","",VLOOKUP($L88,TemplValues,4,0)))</f>
        <v/>
      </c>
      <c r="U89" s="463"/>
      <c r="V89" s="442" t="str">
        <f>IF($E89="","",IF($L88="","",VLOOKUP($L88,TemplValues,5,0)))</f>
        <v/>
      </c>
      <c r="W89" s="442"/>
      <c r="X89" s="442" t="str">
        <f>IF($E89="","",IF($L88="","",VLOOKUP($L88,TemplValues,6,0)))</f>
        <v/>
      </c>
      <c r="Y89" s="442"/>
      <c r="Z89" s="443" t="str">
        <f>IF($E89="","",IF($L88="","",VLOOKUP($L88,TemplValues,7,0)))</f>
        <v/>
      </c>
      <c r="AA89" s="443"/>
      <c r="AB89" s="442" t="str">
        <f>IF($E89="","",IF($L88="","",VLOOKUP($L88,TemplValues,8,0)))</f>
        <v/>
      </c>
      <c r="AC89" s="442"/>
      <c r="AD89" s="444" t="str">
        <f>IF($E89="","",IF($L88="","",VLOOKUP($L88,TemplValues,18,0)))</f>
        <v/>
      </c>
      <c r="AE89" s="444"/>
      <c r="AF89" s="444" t="str">
        <f>IF($E89="","",IF($L88="","",VLOOKUP($L88,TemplValues,19,0)))</f>
        <v/>
      </c>
      <c r="AG89" s="444"/>
      <c r="AH89" s="444"/>
      <c r="AI89" s="444"/>
      <c r="AJ89" s="444" t="str">
        <f>IF($E89="","",IF($L88="","",VLOOKUP($L88,TemplValues,20,0)))</f>
        <v/>
      </c>
      <c r="AK89" s="444"/>
      <c r="AL89" s="442" t="str">
        <f>IF($E89="","",IF($L88="","",VLOOKUP($L88,TemplValues,9,0)))</f>
        <v/>
      </c>
      <c r="AM89" s="442"/>
      <c r="AN89" s="442" t="str">
        <f>IF($E89="","",IF($L88="","",VLOOKUP($L88,TemplValues,21,0)))</f>
        <v/>
      </c>
      <c r="AO89" s="442"/>
      <c r="AP89" s="442" t="str">
        <f>IF($E89="","",IF($L88="","",VLOOKUP($L88,TemplValues,22,0)))</f>
        <v/>
      </c>
      <c r="AQ89" s="442"/>
      <c r="AR89" s="445" t="str">
        <f>IF($E89="","",IF($L88="","",VLOOKUP($L88,TemplValues,23,0)))</f>
        <v/>
      </c>
      <c r="AS89" s="445"/>
      <c r="AT89" s="445" t="str">
        <f>IF($E89="","",IF($L88="","",VLOOKUP($L88,TemplValues,24,0)))</f>
        <v/>
      </c>
      <c r="AU89" s="446"/>
      <c r="AV89" s="446" t="str">
        <f>IF($E89="","",IF($L88="","",VLOOKUP($L88,TemplValues,25,0)))</f>
        <v/>
      </c>
      <c r="AW89" s="478"/>
      <c r="AX89" s="425" t="str">
        <f>IF($E89="","",IF($L88="","",VLOOKUP($L88,TemplValues,26,0)))</f>
        <v/>
      </c>
      <c r="AY89" s="476"/>
      <c r="AZ89" s="283"/>
      <c r="BA89" s="426" t="str">
        <f>IF($E89="","",IF($L88="","",VLOOKUP($L88,TemplValues,10,0)))</f>
        <v/>
      </c>
      <c r="BB89" s="426"/>
      <c r="BC89" s="368" t="str">
        <f>IF($E89="","",IF($L88="","",VLOOKUP($L88,TemplValues,11,0)))</f>
        <v/>
      </c>
      <c r="BD89" s="368"/>
      <c r="BE89" s="369" t="str">
        <f>IF($E89="","",IF($L88="","",VLOOKUP($L88,TemplValues,30,0)))</f>
        <v/>
      </c>
      <c r="BF89" s="369"/>
      <c r="BG89" s="366" t="str">
        <f>IF($E89="","",IF($L88="","",VLOOKUP($L88,TemplValues,12,0)))</f>
        <v/>
      </c>
      <c r="BH89" s="366"/>
      <c r="BI89" s="366" t="str">
        <f>IF($E89="","",IF($L88="","",VLOOKUP($L88,TemplValues,13,0)))</f>
        <v/>
      </c>
      <c r="BJ89" s="366"/>
      <c r="BK89" s="367" t="str">
        <f>IF($E89="","",IF($L88="","",VLOOKUP($L88,TemplValues,16,0)))</f>
        <v/>
      </c>
      <c r="BL89" s="367"/>
      <c r="BM89" s="368" t="str">
        <f>IF($E89="","",IF($L88="","",VLOOKUP($L88,TemplValues,17,0)))</f>
        <v/>
      </c>
      <c r="BN89" s="368"/>
      <c r="BO89" s="366" t="str">
        <f>IF($E89="","",IF($L88="","",VLOOKUP($L88,TemplValues,28,0)))</f>
        <v/>
      </c>
      <c r="BP89" s="366"/>
      <c r="BQ89" s="366" t="str">
        <f>IF($E89="","",IF($L88="","",VLOOKUP($L88,TemplValues,27,0)))</f>
        <v/>
      </c>
      <c r="BR89" s="366"/>
      <c r="BS89" s="367" t="str">
        <f>IF($E89="","",IF($L88="","",VLOOKUP($L88,TemplValues,14,0)))</f>
        <v/>
      </c>
      <c r="BT89" s="367"/>
      <c r="BU89" s="370" t="str">
        <f>IF($E89="","",IF($L88="","",VLOOKUP($L88,TemplValues,15,0)))</f>
        <v/>
      </c>
      <c r="BV89" s="483"/>
      <c r="BW89" s="430" t="str">
        <f>IF($E89="","",IF($L88="","",VLOOKUP($L88,TemplValues,30,0)))</f>
        <v/>
      </c>
      <c r="BX89" s="486"/>
      <c r="BY89" s="283"/>
    </row>
    <row r="90" spans="1:77" ht="20.100000000000001" customHeight="1">
      <c r="A90" s="283"/>
      <c r="B90" s="511">
        <v>1</v>
      </c>
      <c r="C90" s="513"/>
      <c r="D90" s="436"/>
      <c r="E90" s="436" t="s">
        <v>441</v>
      </c>
      <c r="F90" s="436" t="s">
        <v>444</v>
      </c>
      <c r="G90" s="515" t="s">
        <v>380</v>
      </c>
      <c r="H90" s="509"/>
      <c r="I90" s="437"/>
      <c r="J90" s="509"/>
      <c r="K90" s="438"/>
      <c r="L90" s="439" t="str">
        <f t="shared" ref="L90" si="39">H90&amp;" : "&amp;J90</f>
        <v xml:space="preserve"> : </v>
      </c>
      <c r="M90" s="440">
        <v>400</v>
      </c>
      <c r="N90" s="390"/>
      <c r="O90" s="283"/>
      <c r="P90" s="404"/>
      <c r="Q90" s="405"/>
      <c r="R90" s="406">
        <v>2.835</v>
      </c>
      <c r="S90" s="462"/>
      <c r="T90" s="414">
        <v>24.5</v>
      </c>
      <c r="U90" s="468"/>
      <c r="V90" s="413"/>
      <c r="W90" s="413"/>
      <c r="X90" s="414">
        <v>22</v>
      </c>
      <c r="Y90" s="414"/>
      <c r="Z90" s="414"/>
      <c r="AA90" s="414"/>
      <c r="AB90" s="415"/>
      <c r="AC90" s="415"/>
      <c r="AD90" s="415"/>
      <c r="AE90" s="415"/>
      <c r="AF90" s="415"/>
      <c r="AG90" s="415"/>
      <c r="AH90" s="415"/>
      <c r="AI90" s="415"/>
      <c r="AJ90" s="415"/>
      <c r="AK90" s="415"/>
      <c r="AL90" s="415"/>
      <c r="AM90" s="415"/>
      <c r="AN90" s="415"/>
      <c r="AO90" s="415"/>
      <c r="AP90" s="415"/>
      <c r="AQ90" s="415"/>
      <c r="AR90" s="415">
        <v>0.25</v>
      </c>
      <c r="AS90" s="415"/>
      <c r="AT90" s="415"/>
      <c r="AU90" s="427"/>
      <c r="AV90" s="427">
        <v>10.5</v>
      </c>
      <c r="AW90" s="428"/>
      <c r="AX90" s="423"/>
      <c r="AY90" s="475"/>
      <c r="AZ90" s="283"/>
      <c r="BA90" s="424">
        <v>100.1</v>
      </c>
      <c r="BB90" s="424"/>
      <c r="BC90" s="360" t="s">
        <v>63</v>
      </c>
      <c r="BD90" s="360"/>
      <c r="BE90" s="359">
        <v>0.1</v>
      </c>
      <c r="BF90" s="359"/>
      <c r="BG90" s="359">
        <v>10000</v>
      </c>
      <c r="BH90" s="359"/>
      <c r="BI90" s="359"/>
      <c r="BJ90" s="359"/>
      <c r="BK90" s="361"/>
      <c r="BL90" s="361"/>
      <c r="BM90" s="360" t="s">
        <v>64</v>
      </c>
      <c r="BN90" s="360"/>
      <c r="BO90" s="359"/>
      <c r="BP90" s="359"/>
      <c r="BQ90" s="359">
        <v>0.34699999999999998</v>
      </c>
      <c r="BR90" s="359"/>
      <c r="BS90" s="361"/>
      <c r="BT90" s="361"/>
      <c r="BU90" s="362" t="s">
        <v>62</v>
      </c>
      <c r="BV90" s="481"/>
      <c r="BW90" s="422"/>
      <c r="BX90" s="475"/>
      <c r="BY90" s="283"/>
    </row>
    <row r="91" spans="1:77" ht="20.100000000000001" customHeight="1" thickBot="1">
      <c r="A91" s="283"/>
      <c r="B91" s="512"/>
      <c r="C91" s="514"/>
      <c r="D91" s="398"/>
      <c r="E91" s="398">
        <v>1</v>
      </c>
      <c r="F91" s="398" t="s">
        <v>443</v>
      </c>
      <c r="G91" s="516"/>
      <c r="H91" s="510"/>
      <c r="I91" s="434"/>
      <c r="J91" s="510"/>
      <c r="K91" s="435"/>
      <c r="L91" s="435"/>
      <c r="M91" s="400">
        <v>3.2</v>
      </c>
      <c r="N91" s="407"/>
      <c r="O91" s="283"/>
      <c r="P91" s="408"/>
      <c r="Q91" s="409"/>
      <c r="R91" s="441" t="str">
        <f>IF($E91="","",IF($L90="","",VLOOKUP($L90,TemplValues,28,0)))</f>
        <v/>
      </c>
      <c r="S91" s="463"/>
      <c r="T91" s="442" t="str">
        <f>IF($E91="","",IF($L90="","",VLOOKUP($L90,TemplValues,4,0)))</f>
        <v/>
      </c>
      <c r="U91" s="463"/>
      <c r="V91" s="442" t="str">
        <f>IF($E91="","",IF($L90="","",VLOOKUP($L90,TemplValues,5,0)))</f>
        <v/>
      </c>
      <c r="W91" s="442"/>
      <c r="X91" s="442" t="str">
        <f>IF($E91="","",IF($L90="","",VLOOKUP($L90,TemplValues,6,0)))</f>
        <v/>
      </c>
      <c r="Y91" s="442"/>
      <c r="Z91" s="443" t="str">
        <f>IF($E91="","",IF($L90="","",VLOOKUP($L90,TemplValues,7,0)))</f>
        <v/>
      </c>
      <c r="AA91" s="443"/>
      <c r="AB91" s="442" t="str">
        <f>IF($E91="","",IF($L90="","",VLOOKUP($L90,TemplValues,8,0)))</f>
        <v/>
      </c>
      <c r="AC91" s="442"/>
      <c r="AD91" s="444" t="str">
        <f>IF($E91="","",IF($L90="","",VLOOKUP($L90,TemplValues,18,0)))</f>
        <v/>
      </c>
      <c r="AE91" s="444"/>
      <c r="AF91" s="444" t="str">
        <f>IF($E91="","",IF($L90="","",VLOOKUP($L90,TemplValues,19,0)))</f>
        <v/>
      </c>
      <c r="AG91" s="444"/>
      <c r="AH91" s="444"/>
      <c r="AI91" s="444"/>
      <c r="AJ91" s="444" t="str">
        <f>IF($E91="","",IF($L90="","",VLOOKUP($L90,TemplValues,20,0)))</f>
        <v/>
      </c>
      <c r="AK91" s="444"/>
      <c r="AL91" s="442" t="str">
        <f>IF($E91="","",IF($L90="","",VLOOKUP($L90,TemplValues,9,0)))</f>
        <v/>
      </c>
      <c r="AM91" s="442"/>
      <c r="AN91" s="442" t="str">
        <f>IF($E91="","",IF($L90="","",VLOOKUP($L90,TemplValues,21,0)))</f>
        <v/>
      </c>
      <c r="AO91" s="442"/>
      <c r="AP91" s="442" t="str">
        <f>IF($E91="","",IF($L90="","",VLOOKUP($L90,TemplValues,22,0)))</f>
        <v/>
      </c>
      <c r="AQ91" s="442"/>
      <c r="AR91" s="445" t="str">
        <f>IF($E91="","",IF($L90="","",VLOOKUP($L90,TemplValues,23,0)))</f>
        <v/>
      </c>
      <c r="AS91" s="445"/>
      <c r="AT91" s="445" t="str">
        <f>IF($E91="","",IF($L90="","",VLOOKUP($L90,TemplValues,24,0)))</f>
        <v/>
      </c>
      <c r="AU91" s="446"/>
      <c r="AV91" s="446" t="str">
        <f>IF($E91="","",IF($L90="","",VLOOKUP($L90,TemplValues,25,0)))</f>
        <v/>
      </c>
      <c r="AW91" s="478"/>
      <c r="AX91" s="425" t="str">
        <f>IF($E91="","",IF($L90="","",VLOOKUP($L90,TemplValues,26,0)))</f>
        <v/>
      </c>
      <c r="AY91" s="476"/>
      <c r="AZ91" s="283"/>
      <c r="BA91" s="426" t="str">
        <f>IF($E91="","",IF($L90="","",VLOOKUP($L90,TemplValues,10,0)))</f>
        <v/>
      </c>
      <c r="BB91" s="426"/>
      <c r="BC91" s="368" t="str">
        <f>IF($E91="","",IF($L90="","",VLOOKUP($L90,TemplValues,11,0)))</f>
        <v/>
      </c>
      <c r="BD91" s="368"/>
      <c r="BE91" s="369" t="str">
        <f>IF($E91="","",IF($L90="","",VLOOKUP($L90,TemplValues,30,0)))</f>
        <v/>
      </c>
      <c r="BF91" s="369"/>
      <c r="BG91" s="366" t="str">
        <f>IF($E91="","",IF($L90="","",VLOOKUP($L90,TemplValues,12,0)))</f>
        <v/>
      </c>
      <c r="BH91" s="366"/>
      <c r="BI91" s="366" t="str">
        <f>IF($E91="","",IF($L90="","",VLOOKUP($L90,TemplValues,13,0)))</f>
        <v/>
      </c>
      <c r="BJ91" s="366"/>
      <c r="BK91" s="367" t="str">
        <f>IF($E91="","",IF($L90="","",VLOOKUP($L90,TemplValues,16,0)))</f>
        <v/>
      </c>
      <c r="BL91" s="367"/>
      <c r="BM91" s="368" t="str">
        <f>IF($E91="","",IF($L90="","",VLOOKUP($L90,TemplValues,17,0)))</f>
        <v/>
      </c>
      <c r="BN91" s="368"/>
      <c r="BO91" s="366" t="str">
        <f>IF($E91="","",IF($L90="","",VLOOKUP($L90,TemplValues,28,0)))</f>
        <v/>
      </c>
      <c r="BP91" s="366"/>
      <c r="BQ91" s="366" t="str">
        <f>IF($E91="","",IF($L90="","",VLOOKUP($L90,TemplValues,27,0)))</f>
        <v/>
      </c>
      <c r="BR91" s="366"/>
      <c r="BS91" s="367" t="str">
        <f>IF($E91="","",IF($L90="","",VLOOKUP($L90,TemplValues,14,0)))</f>
        <v/>
      </c>
      <c r="BT91" s="367"/>
      <c r="BU91" s="370" t="str">
        <f>IF($E91="","",IF($L90="","",VLOOKUP($L90,TemplValues,15,0)))</f>
        <v/>
      </c>
      <c r="BV91" s="483"/>
      <c r="BW91" s="430" t="str">
        <f>IF($E91="","",IF($L90="","",VLOOKUP($L90,TemplValues,30,0)))</f>
        <v/>
      </c>
      <c r="BX91" s="486"/>
      <c r="BY91" s="283"/>
    </row>
    <row r="92" spans="1:77" ht="20.100000000000001" customHeight="1">
      <c r="A92" s="283"/>
      <c r="B92" s="511">
        <v>1</v>
      </c>
      <c r="C92" s="513"/>
      <c r="D92" s="436"/>
      <c r="E92" s="436" t="s">
        <v>441</v>
      </c>
      <c r="F92" s="436" t="s">
        <v>444</v>
      </c>
      <c r="G92" s="515" t="s">
        <v>380</v>
      </c>
      <c r="H92" s="509"/>
      <c r="I92" s="437"/>
      <c r="J92" s="509"/>
      <c r="K92" s="438"/>
      <c r="L92" s="439" t="str">
        <f t="shared" ref="L92" si="40">H92&amp;" : "&amp;J92</f>
        <v xml:space="preserve"> : </v>
      </c>
      <c r="M92" s="440">
        <v>400</v>
      </c>
      <c r="N92" s="390"/>
      <c r="O92" s="283"/>
      <c r="P92" s="404"/>
      <c r="Q92" s="405"/>
      <c r="R92" s="406">
        <v>2.835</v>
      </c>
      <c r="S92" s="462"/>
      <c r="T92" s="414">
        <v>24.5</v>
      </c>
      <c r="U92" s="468"/>
      <c r="V92" s="413"/>
      <c r="W92" s="413"/>
      <c r="X92" s="414">
        <v>22</v>
      </c>
      <c r="Y92" s="414"/>
      <c r="Z92" s="414"/>
      <c r="AA92" s="414"/>
      <c r="AB92" s="415"/>
      <c r="AC92" s="415"/>
      <c r="AD92" s="415"/>
      <c r="AE92" s="415"/>
      <c r="AF92" s="415"/>
      <c r="AG92" s="415"/>
      <c r="AH92" s="415"/>
      <c r="AI92" s="415"/>
      <c r="AJ92" s="415"/>
      <c r="AK92" s="415"/>
      <c r="AL92" s="415"/>
      <c r="AM92" s="415"/>
      <c r="AN92" s="415"/>
      <c r="AO92" s="415"/>
      <c r="AP92" s="415"/>
      <c r="AQ92" s="415"/>
      <c r="AR92" s="415">
        <v>0.25</v>
      </c>
      <c r="AS92" s="415"/>
      <c r="AT92" s="415"/>
      <c r="AU92" s="427"/>
      <c r="AV92" s="427">
        <v>10.5</v>
      </c>
      <c r="AW92" s="428"/>
      <c r="AX92" s="423"/>
      <c r="AY92" s="475"/>
      <c r="AZ92" s="283"/>
      <c r="BA92" s="424">
        <v>100.1</v>
      </c>
      <c r="BB92" s="424"/>
      <c r="BC92" s="360" t="s">
        <v>63</v>
      </c>
      <c r="BD92" s="360"/>
      <c r="BE92" s="359">
        <v>0.1</v>
      </c>
      <c r="BF92" s="359"/>
      <c r="BG92" s="359">
        <v>10000</v>
      </c>
      <c r="BH92" s="359"/>
      <c r="BI92" s="359"/>
      <c r="BJ92" s="359"/>
      <c r="BK92" s="361"/>
      <c r="BL92" s="361"/>
      <c r="BM92" s="360" t="s">
        <v>64</v>
      </c>
      <c r="BN92" s="360"/>
      <c r="BO92" s="359"/>
      <c r="BP92" s="359"/>
      <c r="BQ92" s="359">
        <v>0.34699999999999998</v>
      </c>
      <c r="BR92" s="359"/>
      <c r="BS92" s="361"/>
      <c r="BT92" s="361"/>
      <c r="BU92" s="362" t="s">
        <v>62</v>
      </c>
      <c r="BV92" s="481"/>
      <c r="BW92" s="422"/>
      <c r="BX92" s="475"/>
      <c r="BY92" s="283"/>
    </row>
    <row r="93" spans="1:77" ht="20.100000000000001" customHeight="1" thickBot="1">
      <c r="A93" s="283"/>
      <c r="B93" s="512"/>
      <c r="C93" s="514"/>
      <c r="D93" s="398"/>
      <c r="E93" s="398">
        <v>1</v>
      </c>
      <c r="F93" s="398" t="s">
        <v>443</v>
      </c>
      <c r="G93" s="516"/>
      <c r="H93" s="510"/>
      <c r="I93" s="434"/>
      <c r="J93" s="510"/>
      <c r="K93" s="435"/>
      <c r="L93" s="435"/>
      <c r="M93" s="400">
        <v>3.2</v>
      </c>
      <c r="N93" s="407"/>
      <c r="O93" s="283"/>
      <c r="P93" s="408"/>
      <c r="Q93" s="409"/>
      <c r="R93" s="441" t="str">
        <f>IF($E93="","",IF($L92="","",VLOOKUP($L92,TemplValues,28,0)))</f>
        <v/>
      </c>
      <c r="S93" s="463"/>
      <c r="T93" s="442" t="str">
        <f>IF($E93="","",IF($L92="","",VLOOKUP($L92,TemplValues,4,0)))</f>
        <v/>
      </c>
      <c r="U93" s="463"/>
      <c r="V93" s="442" t="str">
        <f>IF($E93="","",IF($L92="","",VLOOKUP($L92,TemplValues,5,0)))</f>
        <v/>
      </c>
      <c r="W93" s="442"/>
      <c r="X93" s="442" t="str">
        <f>IF($E93="","",IF($L92="","",VLOOKUP($L92,TemplValues,6,0)))</f>
        <v/>
      </c>
      <c r="Y93" s="442"/>
      <c r="Z93" s="443" t="str">
        <f>IF($E93="","",IF($L92="","",VLOOKUP($L92,TemplValues,7,0)))</f>
        <v/>
      </c>
      <c r="AA93" s="443"/>
      <c r="AB93" s="442" t="str">
        <f>IF($E93="","",IF($L92="","",VLOOKUP($L92,TemplValues,8,0)))</f>
        <v/>
      </c>
      <c r="AC93" s="442"/>
      <c r="AD93" s="444" t="str">
        <f>IF($E93="","",IF($L92="","",VLOOKUP($L92,TemplValues,18,0)))</f>
        <v/>
      </c>
      <c r="AE93" s="444"/>
      <c r="AF93" s="444" t="str">
        <f>IF($E93="","",IF($L92="","",VLOOKUP($L92,TemplValues,19,0)))</f>
        <v/>
      </c>
      <c r="AG93" s="444"/>
      <c r="AH93" s="444"/>
      <c r="AI93" s="444"/>
      <c r="AJ93" s="444" t="str">
        <f>IF($E93="","",IF($L92="","",VLOOKUP($L92,TemplValues,20,0)))</f>
        <v/>
      </c>
      <c r="AK93" s="444"/>
      <c r="AL93" s="442" t="str">
        <f>IF($E93="","",IF($L92="","",VLOOKUP($L92,TemplValues,9,0)))</f>
        <v/>
      </c>
      <c r="AM93" s="442"/>
      <c r="AN93" s="442" t="str">
        <f>IF($E93="","",IF($L92="","",VLOOKUP($L92,TemplValues,21,0)))</f>
        <v/>
      </c>
      <c r="AO93" s="442"/>
      <c r="AP93" s="442" t="str">
        <f>IF($E93="","",IF($L92="","",VLOOKUP($L92,TemplValues,22,0)))</f>
        <v/>
      </c>
      <c r="AQ93" s="442"/>
      <c r="AR93" s="445" t="str">
        <f>IF($E93="","",IF($L92="","",VLOOKUP($L92,TemplValues,23,0)))</f>
        <v/>
      </c>
      <c r="AS93" s="445"/>
      <c r="AT93" s="445" t="str">
        <f>IF($E93="","",IF($L92="","",VLOOKUP($L92,TemplValues,24,0)))</f>
        <v/>
      </c>
      <c r="AU93" s="446"/>
      <c r="AV93" s="446" t="str">
        <f>IF($E93="","",IF($L92="","",VLOOKUP($L92,TemplValues,25,0)))</f>
        <v/>
      </c>
      <c r="AW93" s="478"/>
      <c r="AX93" s="425" t="str">
        <f>IF($E93="","",IF($L92="","",VLOOKUP($L92,TemplValues,26,0)))</f>
        <v/>
      </c>
      <c r="AY93" s="476"/>
      <c r="AZ93" s="283"/>
      <c r="BA93" s="426" t="str">
        <f>IF($E93="","",IF($L92="","",VLOOKUP($L92,TemplValues,10,0)))</f>
        <v/>
      </c>
      <c r="BB93" s="426"/>
      <c r="BC93" s="368" t="str">
        <f>IF($E93="","",IF($L92="","",VLOOKUP($L92,TemplValues,11,0)))</f>
        <v/>
      </c>
      <c r="BD93" s="368"/>
      <c r="BE93" s="369" t="str">
        <f>IF($E93="","",IF($L92="","",VLOOKUP($L92,TemplValues,30,0)))</f>
        <v/>
      </c>
      <c r="BF93" s="369"/>
      <c r="BG93" s="366" t="str">
        <f>IF($E93="","",IF($L92="","",VLOOKUP($L92,TemplValues,12,0)))</f>
        <v/>
      </c>
      <c r="BH93" s="366"/>
      <c r="BI93" s="366" t="str">
        <f>IF($E93="","",IF($L92="","",VLOOKUP($L92,TemplValues,13,0)))</f>
        <v/>
      </c>
      <c r="BJ93" s="366"/>
      <c r="BK93" s="367" t="str">
        <f>IF($E93="","",IF($L92="","",VLOOKUP($L92,TemplValues,16,0)))</f>
        <v/>
      </c>
      <c r="BL93" s="367"/>
      <c r="BM93" s="368" t="str">
        <f>IF($E93="","",IF($L92="","",VLOOKUP($L92,TemplValues,17,0)))</f>
        <v/>
      </c>
      <c r="BN93" s="368"/>
      <c r="BO93" s="366" t="str">
        <f>IF($E93="","",IF($L92="","",VLOOKUP($L92,TemplValues,28,0)))</f>
        <v/>
      </c>
      <c r="BP93" s="366"/>
      <c r="BQ93" s="366" t="str">
        <f>IF($E93="","",IF($L92="","",VLOOKUP($L92,TemplValues,27,0)))</f>
        <v/>
      </c>
      <c r="BR93" s="366"/>
      <c r="BS93" s="367" t="str">
        <f>IF($E93="","",IF($L92="","",VLOOKUP($L92,TemplValues,14,0)))</f>
        <v/>
      </c>
      <c r="BT93" s="367"/>
      <c r="BU93" s="370" t="str">
        <f>IF($E93="","",IF($L92="","",VLOOKUP($L92,TemplValues,15,0)))</f>
        <v/>
      </c>
      <c r="BV93" s="483"/>
      <c r="BW93" s="430" t="str">
        <f>IF($E93="","",IF($L92="","",VLOOKUP($L92,TemplValues,30,0)))</f>
        <v/>
      </c>
      <c r="BX93" s="486"/>
      <c r="BY93" s="283"/>
    </row>
    <row r="94" spans="1:77" ht="20.100000000000001" customHeight="1">
      <c r="A94" s="283"/>
      <c r="B94" s="511">
        <v>1</v>
      </c>
      <c r="C94" s="513"/>
      <c r="D94" s="436"/>
      <c r="E94" s="436" t="s">
        <v>441</v>
      </c>
      <c r="F94" s="436" t="s">
        <v>444</v>
      </c>
      <c r="G94" s="515" t="s">
        <v>380</v>
      </c>
      <c r="H94" s="509"/>
      <c r="I94" s="437"/>
      <c r="J94" s="509"/>
      <c r="K94" s="438"/>
      <c r="L94" s="439" t="str">
        <f t="shared" ref="L94" si="41">H94&amp;" : "&amp;J94</f>
        <v xml:space="preserve"> : </v>
      </c>
      <c r="M94" s="440">
        <v>400</v>
      </c>
      <c r="N94" s="390"/>
      <c r="O94" s="283"/>
      <c r="P94" s="404"/>
      <c r="Q94" s="405"/>
      <c r="R94" s="406">
        <v>2.835</v>
      </c>
      <c r="S94" s="462"/>
      <c r="T94" s="414">
        <v>24.5</v>
      </c>
      <c r="U94" s="468"/>
      <c r="V94" s="413"/>
      <c r="W94" s="413"/>
      <c r="X94" s="414">
        <v>22</v>
      </c>
      <c r="Y94" s="414"/>
      <c r="Z94" s="414"/>
      <c r="AA94" s="414"/>
      <c r="AB94" s="415"/>
      <c r="AC94" s="415"/>
      <c r="AD94" s="415"/>
      <c r="AE94" s="415"/>
      <c r="AF94" s="415"/>
      <c r="AG94" s="415"/>
      <c r="AH94" s="415"/>
      <c r="AI94" s="415"/>
      <c r="AJ94" s="415"/>
      <c r="AK94" s="415"/>
      <c r="AL94" s="415"/>
      <c r="AM94" s="415"/>
      <c r="AN94" s="415"/>
      <c r="AO94" s="415"/>
      <c r="AP94" s="415"/>
      <c r="AQ94" s="415"/>
      <c r="AR94" s="415">
        <v>0.25</v>
      </c>
      <c r="AS94" s="415"/>
      <c r="AT94" s="415"/>
      <c r="AU94" s="427"/>
      <c r="AV94" s="427">
        <v>10.5</v>
      </c>
      <c r="AW94" s="428"/>
      <c r="AX94" s="423"/>
      <c r="AY94" s="475"/>
      <c r="AZ94" s="283"/>
      <c r="BA94" s="424">
        <v>100.1</v>
      </c>
      <c r="BB94" s="424"/>
      <c r="BC94" s="360" t="s">
        <v>63</v>
      </c>
      <c r="BD94" s="360"/>
      <c r="BE94" s="359">
        <v>0.1</v>
      </c>
      <c r="BF94" s="359"/>
      <c r="BG94" s="359">
        <v>10000</v>
      </c>
      <c r="BH94" s="359"/>
      <c r="BI94" s="359"/>
      <c r="BJ94" s="359"/>
      <c r="BK94" s="361"/>
      <c r="BL94" s="361"/>
      <c r="BM94" s="360" t="s">
        <v>64</v>
      </c>
      <c r="BN94" s="360"/>
      <c r="BO94" s="359"/>
      <c r="BP94" s="359"/>
      <c r="BQ94" s="359">
        <v>0.34699999999999998</v>
      </c>
      <c r="BR94" s="359"/>
      <c r="BS94" s="361"/>
      <c r="BT94" s="361"/>
      <c r="BU94" s="362" t="s">
        <v>62</v>
      </c>
      <c r="BV94" s="481"/>
      <c r="BW94" s="422"/>
      <c r="BX94" s="475"/>
      <c r="BY94" s="283"/>
    </row>
    <row r="95" spans="1:77" ht="20.100000000000001" customHeight="1" thickBot="1">
      <c r="A95" s="283"/>
      <c r="B95" s="512"/>
      <c r="C95" s="514"/>
      <c r="D95" s="398"/>
      <c r="E95" s="398">
        <v>1</v>
      </c>
      <c r="F95" s="398" t="s">
        <v>443</v>
      </c>
      <c r="G95" s="516"/>
      <c r="H95" s="510"/>
      <c r="I95" s="434"/>
      <c r="J95" s="510"/>
      <c r="K95" s="435"/>
      <c r="L95" s="435"/>
      <c r="M95" s="400">
        <v>3.2</v>
      </c>
      <c r="N95" s="407"/>
      <c r="O95" s="283"/>
      <c r="P95" s="408"/>
      <c r="Q95" s="409"/>
      <c r="R95" s="441" t="str">
        <f>IF($E95="","",IF($L94="","",VLOOKUP($L94,TemplValues,28,0)))</f>
        <v/>
      </c>
      <c r="S95" s="463"/>
      <c r="T95" s="442" t="str">
        <f>IF($E95="","",IF($L94="","",VLOOKUP($L94,TemplValues,4,0)))</f>
        <v/>
      </c>
      <c r="U95" s="463"/>
      <c r="V95" s="442" t="str">
        <f>IF($E95="","",IF($L94="","",VLOOKUP($L94,TemplValues,5,0)))</f>
        <v/>
      </c>
      <c r="W95" s="442"/>
      <c r="X95" s="442" t="str">
        <f>IF($E95="","",IF($L94="","",VLOOKUP($L94,TemplValues,6,0)))</f>
        <v/>
      </c>
      <c r="Y95" s="442"/>
      <c r="Z95" s="443" t="str">
        <f>IF($E95="","",IF($L94="","",VLOOKUP($L94,TemplValues,7,0)))</f>
        <v/>
      </c>
      <c r="AA95" s="443"/>
      <c r="AB95" s="442" t="str">
        <f>IF($E95="","",IF($L94="","",VLOOKUP($L94,TemplValues,8,0)))</f>
        <v/>
      </c>
      <c r="AC95" s="442"/>
      <c r="AD95" s="444" t="str">
        <f>IF($E95="","",IF($L94="","",VLOOKUP($L94,TemplValues,18,0)))</f>
        <v/>
      </c>
      <c r="AE95" s="444"/>
      <c r="AF95" s="444" t="str">
        <f>IF($E95="","",IF($L94="","",VLOOKUP($L94,TemplValues,19,0)))</f>
        <v/>
      </c>
      <c r="AG95" s="444"/>
      <c r="AH95" s="444"/>
      <c r="AI95" s="444"/>
      <c r="AJ95" s="444" t="str">
        <f>IF($E95="","",IF($L94="","",VLOOKUP($L94,TemplValues,20,0)))</f>
        <v/>
      </c>
      <c r="AK95" s="444"/>
      <c r="AL95" s="442" t="str">
        <f>IF($E95="","",IF($L94="","",VLOOKUP($L94,TemplValues,9,0)))</f>
        <v/>
      </c>
      <c r="AM95" s="442"/>
      <c r="AN95" s="442" t="str">
        <f>IF($E95="","",IF($L94="","",VLOOKUP($L94,TemplValues,21,0)))</f>
        <v/>
      </c>
      <c r="AO95" s="442"/>
      <c r="AP95" s="442" t="str">
        <f>IF($E95="","",IF($L94="","",VLOOKUP($L94,TemplValues,22,0)))</f>
        <v/>
      </c>
      <c r="AQ95" s="442"/>
      <c r="AR95" s="445" t="str">
        <f>IF($E95="","",IF($L94="","",VLOOKUP($L94,TemplValues,23,0)))</f>
        <v/>
      </c>
      <c r="AS95" s="445"/>
      <c r="AT95" s="445" t="str">
        <f>IF($E95="","",IF($L94="","",VLOOKUP($L94,TemplValues,24,0)))</f>
        <v/>
      </c>
      <c r="AU95" s="446"/>
      <c r="AV95" s="446" t="str">
        <f>IF($E95="","",IF($L94="","",VLOOKUP($L94,TemplValues,25,0)))</f>
        <v/>
      </c>
      <c r="AW95" s="478"/>
      <c r="AX95" s="425" t="str">
        <f>IF($E95="","",IF($L94="","",VLOOKUP($L94,TemplValues,26,0)))</f>
        <v/>
      </c>
      <c r="AY95" s="476"/>
      <c r="AZ95" s="283"/>
      <c r="BA95" s="426" t="str">
        <f>IF($E95="","",IF($L94="","",VLOOKUP($L94,TemplValues,10,0)))</f>
        <v/>
      </c>
      <c r="BB95" s="426"/>
      <c r="BC95" s="368" t="str">
        <f>IF($E95="","",IF($L94="","",VLOOKUP($L94,TemplValues,11,0)))</f>
        <v/>
      </c>
      <c r="BD95" s="368"/>
      <c r="BE95" s="369" t="str">
        <f>IF($E95="","",IF($L94="","",VLOOKUP($L94,TemplValues,30,0)))</f>
        <v/>
      </c>
      <c r="BF95" s="369"/>
      <c r="BG95" s="366" t="str">
        <f>IF($E95="","",IF($L94="","",VLOOKUP($L94,TemplValues,12,0)))</f>
        <v/>
      </c>
      <c r="BH95" s="366"/>
      <c r="BI95" s="366" t="str">
        <f>IF($E95="","",IF($L94="","",VLOOKUP($L94,TemplValues,13,0)))</f>
        <v/>
      </c>
      <c r="BJ95" s="366"/>
      <c r="BK95" s="367" t="str">
        <f>IF($E95="","",IF($L94="","",VLOOKUP($L94,TemplValues,16,0)))</f>
        <v/>
      </c>
      <c r="BL95" s="367"/>
      <c r="BM95" s="368" t="str">
        <f>IF($E95="","",IF($L94="","",VLOOKUP($L94,TemplValues,17,0)))</f>
        <v/>
      </c>
      <c r="BN95" s="368"/>
      <c r="BO95" s="366" t="str">
        <f>IF($E95="","",IF($L94="","",VLOOKUP($L94,TemplValues,28,0)))</f>
        <v/>
      </c>
      <c r="BP95" s="366"/>
      <c r="BQ95" s="366" t="str">
        <f>IF($E95="","",IF($L94="","",VLOOKUP($L94,TemplValues,27,0)))</f>
        <v/>
      </c>
      <c r="BR95" s="366"/>
      <c r="BS95" s="367" t="str">
        <f>IF($E95="","",IF($L94="","",VLOOKUP($L94,TemplValues,14,0)))</f>
        <v/>
      </c>
      <c r="BT95" s="367"/>
      <c r="BU95" s="370" t="str">
        <f>IF($E95="","",IF($L94="","",VLOOKUP($L94,TemplValues,15,0)))</f>
        <v/>
      </c>
      <c r="BV95" s="483"/>
      <c r="BW95" s="430" t="str">
        <f>IF($E95="","",IF($L94="","",VLOOKUP($L94,TemplValues,30,0)))</f>
        <v/>
      </c>
      <c r="BX95" s="486"/>
      <c r="BY95" s="283"/>
    </row>
    <row r="96" spans="1:77" ht="20.100000000000001" customHeight="1">
      <c r="A96" s="283"/>
      <c r="B96" s="511">
        <v>1</v>
      </c>
      <c r="C96" s="513"/>
      <c r="D96" s="436"/>
      <c r="E96" s="436" t="s">
        <v>441</v>
      </c>
      <c r="F96" s="436" t="s">
        <v>444</v>
      </c>
      <c r="G96" s="515" t="s">
        <v>380</v>
      </c>
      <c r="H96" s="509"/>
      <c r="I96" s="437"/>
      <c r="J96" s="509"/>
      <c r="K96" s="438"/>
      <c r="L96" s="439" t="str">
        <f t="shared" ref="L96" si="42">H96&amp;" : "&amp;J96</f>
        <v xml:space="preserve"> : </v>
      </c>
      <c r="M96" s="440">
        <v>400</v>
      </c>
      <c r="N96" s="390"/>
      <c r="O96" s="283"/>
      <c r="P96" s="404"/>
      <c r="Q96" s="405"/>
      <c r="R96" s="406">
        <v>2.835</v>
      </c>
      <c r="S96" s="462"/>
      <c r="T96" s="414">
        <v>24.5</v>
      </c>
      <c r="U96" s="468"/>
      <c r="V96" s="413"/>
      <c r="W96" s="413"/>
      <c r="X96" s="414">
        <v>22</v>
      </c>
      <c r="Y96" s="414"/>
      <c r="Z96" s="414"/>
      <c r="AA96" s="414"/>
      <c r="AB96" s="415"/>
      <c r="AC96" s="415"/>
      <c r="AD96" s="415"/>
      <c r="AE96" s="415"/>
      <c r="AF96" s="415"/>
      <c r="AG96" s="415"/>
      <c r="AH96" s="415"/>
      <c r="AI96" s="415"/>
      <c r="AJ96" s="415"/>
      <c r="AK96" s="415"/>
      <c r="AL96" s="415"/>
      <c r="AM96" s="415"/>
      <c r="AN96" s="415"/>
      <c r="AO96" s="415"/>
      <c r="AP96" s="415"/>
      <c r="AQ96" s="415"/>
      <c r="AR96" s="415">
        <v>0.25</v>
      </c>
      <c r="AS96" s="415"/>
      <c r="AT96" s="415"/>
      <c r="AU96" s="427"/>
      <c r="AV96" s="427">
        <v>10.5</v>
      </c>
      <c r="AW96" s="428"/>
      <c r="AX96" s="423"/>
      <c r="AY96" s="475"/>
      <c r="AZ96" s="283"/>
      <c r="BA96" s="424">
        <v>100.1</v>
      </c>
      <c r="BB96" s="424"/>
      <c r="BC96" s="360" t="s">
        <v>63</v>
      </c>
      <c r="BD96" s="360"/>
      <c r="BE96" s="359">
        <v>0.1</v>
      </c>
      <c r="BF96" s="359"/>
      <c r="BG96" s="359">
        <v>10000</v>
      </c>
      <c r="BH96" s="359"/>
      <c r="BI96" s="359"/>
      <c r="BJ96" s="359"/>
      <c r="BK96" s="361"/>
      <c r="BL96" s="361"/>
      <c r="BM96" s="360" t="s">
        <v>64</v>
      </c>
      <c r="BN96" s="360"/>
      <c r="BO96" s="359"/>
      <c r="BP96" s="359"/>
      <c r="BQ96" s="359">
        <v>0.34699999999999998</v>
      </c>
      <c r="BR96" s="359"/>
      <c r="BS96" s="361"/>
      <c r="BT96" s="361"/>
      <c r="BU96" s="362" t="s">
        <v>62</v>
      </c>
      <c r="BV96" s="481"/>
      <c r="BW96" s="422"/>
      <c r="BX96" s="475"/>
      <c r="BY96" s="283"/>
    </row>
    <row r="97" spans="1:77" ht="20.100000000000001" customHeight="1" thickBot="1">
      <c r="A97" s="283"/>
      <c r="B97" s="512"/>
      <c r="C97" s="514"/>
      <c r="D97" s="398"/>
      <c r="E97" s="398">
        <v>1</v>
      </c>
      <c r="F97" s="398" t="s">
        <v>443</v>
      </c>
      <c r="G97" s="516"/>
      <c r="H97" s="510"/>
      <c r="I97" s="434"/>
      <c r="J97" s="510"/>
      <c r="K97" s="435"/>
      <c r="L97" s="435"/>
      <c r="M97" s="400">
        <v>3.2</v>
      </c>
      <c r="N97" s="407"/>
      <c r="O97" s="283"/>
      <c r="P97" s="408"/>
      <c r="Q97" s="409"/>
      <c r="R97" s="441" t="str">
        <f>IF($E97="","",IF($L96="","",VLOOKUP($L96,TemplValues,28,0)))</f>
        <v/>
      </c>
      <c r="S97" s="463"/>
      <c r="T97" s="442" t="str">
        <f>IF($E97="","",IF($L96="","",VLOOKUP($L96,TemplValues,4,0)))</f>
        <v/>
      </c>
      <c r="U97" s="463"/>
      <c r="V97" s="442" t="str">
        <f>IF($E97="","",IF($L96="","",VLOOKUP($L96,TemplValues,5,0)))</f>
        <v/>
      </c>
      <c r="W97" s="442"/>
      <c r="X97" s="442" t="str">
        <f>IF($E97="","",IF($L96="","",VLOOKUP($L96,TemplValues,6,0)))</f>
        <v/>
      </c>
      <c r="Y97" s="442"/>
      <c r="Z97" s="443" t="str">
        <f>IF($E97="","",IF($L96="","",VLOOKUP($L96,TemplValues,7,0)))</f>
        <v/>
      </c>
      <c r="AA97" s="443"/>
      <c r="AB97" s="442" t="str">
        <f>IF($E97="","",IF($L96="","",VLOOKUP($L96,TemplValues,8,0)))</f>
        <v/>
      </c>
      <c r="AC97" s="442"/>
      <c r="AD97" s="444" t="str">
        <f>IF($E97="","",IF($L96="","",VLOOKUP($L96,TemplValues,18,0)))</f>
        <v/>
      </c>
      <c r="AE97" s="444"/>
      <c r="AF97" s="444" t="str">
        <f>IF($E97="","",IF($L96="","",VLOOKUP($L96,TemplValues,19,0)))</f>
        <v/>
      </c>
      <c r="AG97" s="444"/>
      <c r="AH97" s="444"/>
      <c r="AI97" s="444"/>
      <c r="AJ97" s="444" t="str">
        <f>IF($E97="","",IF($L96="","",VLOOKUP($L96,TemplValues,20,0)))</f>
        <v/>
      </c>
      <c r="AK97" s="444"/>
      <c r="AL97" s="442" t="str">
        <f>IF($E97="","",IF($L96="","",VLOOKUP($L96,TemplValues,9,0)))</f>
        <v/>
      </c>
      <c r="AM97" s="442"/>
      <c r="AN97" s="442" t="str">
        <f>IF($E97="","",IF($L96="","",VLOOKUP($L96,TemplValues,21,0)))</f>
        <v/>
      </c>
      <c r="AO97" s="442"/>
      <c r="AP97" s="442" t="str">
        <f>IF($E97="","",IF($L96="","",VLOOKUP($L96,TemplValues,22,0)))</f>
        <v/>
      </c>
      <c r="AQ97" s="442"/>
      <c r="AR97" s="445" t="str">
        <f>IF($E97="","",IF($L96="","",VLOOKUP($L96,TemplValues,23,0)))</f>
        <v/>
      </c>
      <c r="AS97" s="445"/>
      <c r="AT97" s="445" t="str">
        <f>IF($E97="","",IF($L96="","",VLOOKUP($L96,TemplValues,24,0)))</f>
        <v/>
      </c>
      <c r="AU97" s="446"/>
      <c r="AV97" s="446" t="str">
        <f>IF($E97="","",IF($L96="","",VLOOKUP($L96,TemplValues,25,0)))</f>
        <v/>
      </c>
      <c r="AW97" s="478"/>
      <c r="AX97" s="425" t="str">
        <f>IF($E97="","",IF($L96="","",VLOOKUP($L96,TemplValues,26,0)))</f>
        <v/>
      </c>
      <c r="AY97" s="476"/>
      <c r="AZ97" s="283"/>
      <c r="BA97" s="426" t="str">
        <f>IF($E97="","",IF($L96="","",VLOOKUP($L96,TemplValues,10,0)))</f>
        <v/>
      </c>
      <c r="BB97" s="426"/>
      <c r="BC97" s="368" t="str">
        <f>IF($E97="","",IF($L96="","",VLOOKUP($L96,TemplValues,11,0)))</f>
        <v/>
      </c>
      <c r="BD97" s="368"/>
      <c r="BE97" s="369" t="str">
        <f>IF($E97="","",IF($L96="","",VLOOKUP($L96,TemplValues,30,0)))</f>
        <v/>
      </c>
      <c r="BF97" s="369"/>
      <c r="BG97" s="366" t="str">
        <f>IF($E97="","",IF($L96="","",VLOOKUP($L96,TemplValues,12,0)))</f>
        <v/>
      </c>
      <c r="BH97" s="366"/>
      <c r="BI97" s="366" t="str">
        <f>IF($E97="","",IF($L96="","",VLOOKUP($L96,TemplValues,13,0)))</f>
        <v/>
      </c>
      <c r="BJ97" s="366"/>
      <c r="BK97" s="367" t="str">
        <f>IF($E97="","",IF($L96="","",VLOOKUP($L96,TemplValues,16,0)))</f>
        <v/>
      </c>
      <c r="BL97" s="367"/>
      <c r="BM97" s="368" t="str">
        <f>IF($E97="","",IF($L96="","",VLOOKUP($L96,TemplValues,17,0)))</f>
        <v/>
      </c>
      <c r="BN97" s="368"/>
      <c r="BO97" s="366" t="str">
        <f>IF($E97="","",IF($L96="","",VLOOKUP($L96,TemplValues,28,0)))</f>
        <v/>
      </c>
      <c r="BP97" s="366"/>
      <c r="BQ97" s="366" t="str">
        <f>IF($E97="","",IF($L96="","",VLOOKUP($L96,TemplValues,27,0)))</f>
        <v/>
      </c>
      <c r="BR97" s="366"/>
      <c r="BS97" s="367" t="str">
        <f>IF($E97="","",IF($L96="","",VLOOKUP($L96,TemplValues,14,0)))</f>
        <v/>
      </c>
      <c r="BT97" s="367"/>
      <c r="BU97" s="370" t="str">
        <f>IF($E97="","",IF($L96="","",VLOOKUP($L96,TemplValues,15,0)))</f>
        <v/>
      </c>
      <c r="BV97" s="483"/>
      <c r="BW97" s="430" t="str">
        <f>IF($E97="","",IF($L96="","",VLOOKUP($L96,TemplValues,30,0)))</f>
        <v/>
      </c>
      <c r="BX97" s="486"/>
      <c r="BY97" s="283"/>
    </row>
    <row r="98" spans="1:77" ht="20.100000000000001" customHeight="1">
      <c r="A98" s="283"/>
      <c r="B98" s="511">
        <v>1</v>
      </c>
      <c r="C98" s="513"/>
      <c r="D98" s="436"/>
      <c r="E98" s="436" t="s">
        <v>441</v>
      </c>
      <c r="F98" s="436" t="s">
        <v>444</v>
      </c>
      <c r="G98" s="515" t="s">
        <v>380</v>
      </c>
      <c r="H98" s="509"/>
      <c r="I98" s="437"/>
      <c r="J98" s="509"/>
      <c r="K98" s="438"/>
      <c r="L98" s="439" t="str">
        <f t="shared" ref="L98" si="43">H98&amp;" : "&amp;J98</f>
        <v xml:space="preserve"> : </v>
      </c>
      <c r="M98" s="440">
        <v>400</v>
      </c>
      <c r="N98" s="390"/>
      <c r="O98" s="283"/>
      <c r="P98" s="404"/>
      <c r="Q98" s="405"/>
      <c r="R98" s="406">
        <v>2.835</v>
      </c>
      <c r="S98" s="462"/>
      <c r="T98" s="414">
        <v>24.5</v>
      </c>
      <c r="U98" s="468"/>
      <c r="V98" s="413"/>
      <c r="W98" s="413"/>
      <c r="X98" s="414">
        <v>22</v>
      </c>
      <c r="Y98" s="414"/>
      <c r="Z98" s="414"/>
      <c r="AA98" s="414"/>
      <c r="AB98" s="415"/>
      <c r="AC98" s="415"/>
      <c r="AD98" s="415"/>
      <c r="AE98" s="415"/>
      <c r="AF98" s="415"/>
      <c r="AG98" s="415"/>
      <c r="AH98" s="415"/>
      <c r="AI98" s="415"/>
      <c r="AJ98" s="415"/>
      <c r="AK98" s="415"/>
      <c r="AL98" s="415"/>
      <c r="AM98" s="415"/>
      <c r="AN98" s="415"/>
      <c r="AO98" s="415"/>
      <c r="AP98" s="415"/>
      <c r="AQ98" s="415"/>
      <c r="AR98" s="415">
        <v>0.25</v>
      </c>
      <c r="AS98" s="415"/>
      <c r="AT98" s="415"/>
      <c r="AU98" s="427"/>
      <c r="AV98" s="427">
        <v>10.5</v>
      </c>
      <c r="AW98" s="428"/>
      <c r="AX98" s="423"/>
      <c r="AY98" s="475"/>
      <c r="AZ98" s="283"/>
      <c r="BA98" s="424">
        <v>100.1</v>
      </c>
      <c r="BB98" s="424"/>
      <c r="BC98" s="360" t="s">
        <v>63</v>
      </c>
      <c r="BD98" s="360"/>
      <c r="BE98" s="359">
        <v>0.1</v>
      </c>
      <c r="BF98" s="359"/>
      <c r="BG98" s="359">
        <v>10000</v>
      </c>
      <c r="BH98" s="359"/>
      <c r="BI98" s="359"/>
      <c r="BJ98" s="359"/>
      <c r="BK98" s="361"/>
      <c r="BL98" s="361"/>
      <c r="BM98" s="360" t="s">
        <v>64</v>
      </c>
      <c r="BN98" s="360"/>
      <c r="BO98" s="359"/>
      <c r="BP98" s="359"/>
      <c r="BQ98" s="359">
        <v>0.34699999999999998</v>
      </c>
      <c r="BR98" s="359"/>
      <c r="BS98" s="361"/>
      <c r="BT98" s="361"/>
      <c r="BU98" s="362" t="s">
        <v>62</v>
      </c>
      <c r="BV98" s="481"/>
      <c r="BW98" s="422"/>
      <c r="BX98" s="475"/>
      <c r="BY98" s="283"/>
    </row>
    <row r="99" spans="1:77" ht="20.100000000000001" customHeight="1" thickBot="1">
      <c r="A99" s="283"/>
      <c r="B99" s="512"/>
      <c r="C99" s="514"/>
      <c r="D99" s="398"/>
      <c r="E99" s="398">
        <v>1</v>
      </c>
      <c r="F99" s="398" t="s">
        <v>443</v>
      </c>
      <c r="G99" s="516"/>
      <c r="H99" s="510"/>
      <c r="I99" s="434"/>
      <c r="J99" s="510"/>
      <c r="K99" s="435"/>
      <c r="L99" s="435"/>
      <c r="M99" s="400">
        <v>3.2</v>
      </c>
      <c r="N99" s="407"/>
      <c r="O99" s="283"/>
      <c r="P99" s="408"/>
      <c r="Q99" s="409"/>
      <c r="R99" s="441" t="str">
        <f>IF($E99="","",IF($L98="","",VLOOKUP($L98,TemplValues,28,0)))</f>
        <v/>
      </c>
      <c r="S99" s="463"/>
      <c r="T99" s="442" t="str">
        <f>IF($E99="","",IF($L98="","",VLOOKUP($L98,TemplValues,4,0)))</f>
        <v/>
      </c>
      <c r="U99" s="463"/>
      <c r="V99" s="442" t="str">
        <f>IF($E99="","",IF($L98="","",VLOOKUP($L98,TemplValues,5,0)))</f>
        <v/>
      </c>
      <c r="W99" s="442"/>
      <c r="X99" s="442" t="str">
        <f>IF($E99="","",IF($L98="","",VLOOKUP($L98,TemplValues,6,0)))</f>
        <v/>
      </c>
      <c r="Y99" s="442"/>
      <c r="Z99" s="443" t="str">
        <f>IF($E99="","",IF($L98="","",VLOOKUP($L98,TemplValues,7,0)))</f>
        <v/>
      </c>
      <c r="AA99" s="443"/>
      <c r="AB99" s="442" t="str">
        <f>IF($E99="","",IF($L98="","",VLOOKUP($L98,TemplValues,8,0)))</f>
        <v/>
      </c>
      <c r="AC99" s="442"/>
      <c r="AD99" s="444" t="str">
        <f>IF($E99="","",IF($L98="","",VLOOKUP($L98,TemplValues,18,0)))</f>
        <v/>
      </c>
      <c r="AE99" s="444"/>
      <c r="AF99" s="444" t="str">
        <f>IF($E99="","",IF($L98="","",VLOOKUP($L98,TemplValues,19,0)))</f>
        <v/>
      </c>
      <c r="AG99" s="444"/>
      <c r="AH99" s="444"/>
      <c r="AI99" s="444"/>
      <c r="AJ99" s="444" t="str">
        <f>IF($E99="","",IF($L98="","",VLOOKUP($L98,TemplValues,20,0)))</f>
        <v/>
      </c>
      <c r="AK99" s="444"/>
      <c r="AL99" s="442" t="str">
        <f>IF($E99="","",IF($L98="","",VLOOKUP($L98,TemplValues,9,0)))</f>
        <v/>
      </c>
      <c r="AM99" s="442"/>
      <c r="AN99" s="442" t="str">
        <f>IF($E99="","",IF($L98="","",VLOOKUP($L98,TemplValues,21,0)))</f>
        <v/>
      </c>
      <c r="AO99" s="442"/>
      <c r="AP99" s="442" t="str">
        <f>IF($E99="","",IF($L98="","",VLOOKUP($L98,TemplValues,22,0)))</f>
        <v/>
      </c>
      <c r="AQ99" s="442"/>
      <c r="AR99" s="445" t="str">
        <f>IF($E99="","",IF($L98="","",VLOOKUP($L98,TemplValues,23,0)))</f>
        <v/>
      </c>
      <c r="AS99" s="445"/>
      <c r="AT99" s="445" t="str">
        <f>IF($E99="","",IF($L98="","",VLOOKUP($L98,TemplValues,24,0)))</f>
        <v/>
      </c>
      <c r="AU99" s="446"/>
      <c r="AV99" s="446" t="str">
        <f>IF($E99="","",IF($L98="","",VLOOKUP($L98,TemplValues,25,0)))</f>
        <v/>
      </c>
      <c r="AW99" s="478"/>
      <c r="AX99" s="425" t="str">
        <f>IF($E99="","",IF($L98="","",VLOOKUP($L98,TemplValues,26,0)))</f>
        <v/>
      </c>
      <c r="AY99" s="476"/>
      <c r="AZ99" s="283"/>
      <c r="BA99" s="426" t="str">
        <f>IF($E99="","",IF($L98="","",VLOOKUP($L98,TemplValues,10,0)))</f>
        <v/>
      </c>
      <c r="BB99" s="426"/>
      <c r="BC99" s="368" t="str">
        <f>IF($E99="","",IF($L98="","",VLOOKUP($L98,TemplValues,11,0)))</f>
        <v/>
      </c>
      <c r="BD99" s="368"/>
      <c r="BE99" s="369" t="str">
        <f>IF($E99="","",IF($L98="","",VLOOKUP($L98,TemplValues,30,0)))</f>
        <v/>
      </c>
      <c r="BF99" s="369"/>
      <c r="BG99" s="366" t="str">
        <f>IF($E99="","",IF($L98="","",VLOOKUP($L98,TemplValues,12,0)))</f>
        <v/>
      </c>
      <c r="BH99" s="366"/>
      <c r="BI99" s="366" t="str">
        <f>IF($E99="","",IF($L98="","",VLOOKUP($L98,TemplValues,13,0)))</f>
        <v/>
      </c>
      <c r="BJ99" s="366"/>
      <c r="BK99" s="367" t="str">
        <f>IF($E99="","",IF($L98="","",VLOOKUP($L98,TemplValues,16,0)))</f>
        <v/>
      </c>
      <c r="BL99" s="367"/>
      <c r="BM99" s="368" t="str">
        <f>IF($E99="","",IF($L98="","",VLOOKUP($L98,TemplValues,17,0)))</f>
        <v/>
      </c>
      <c r="BN99" s="368"/>
      <c r="BO99" s="366" t="str">
        <f>IF($E99="","",IF($L98="","",VLOOKUP($L98,TemplValues,28,0)))</f>
        <v/>
      </c>
      <c r="BP99" s="366"/>
      <c r="BQ99" s="366" t="str">
        <f>IF($E99="","",IF($L98="","",VLOOKUP($L98,TemplValues,27,0)))</f>
        <v/>
      </c>
      <c r="BR99" s="366"/>
      <c r="BS99" s="367" t="str">
        <f>IF($E99="","",IF($L98="","",VLOOKUP($L98,TemplValues,14,0)))</f>
        <v/>
      </c>
      <c r="BT99" s="367"/>
      <c r="BU99" s="370" t="str">
        <f>IF($E99="","",IF($L98="","",VLOOKUP($L98,TemplValues,15,0)))</f>
        <v/>
      </c>
      <c r="BV99" s="483"/>
      <c r="BW99" s="430" t="str">
        <f>IF($E99="","",IF($L98="","",VLOOKUP($L98,TemplValues,30,0)))</f>
        <v/>
      </c>
      <c r="BX99" s="486"/>
      <c r="BY99" s="283"/>
    </row>
    <row r="100" spans="1:77" ht="20.100000000000001" customHeight="1">
      <c r="A100" s="283"/>
      <c r="B100" s="511">
        <v>1</v>
      </c>
      <c r="C100" s="513"/>
      <c r="D100" s="436"/>
      <c r="E100" s="436" t="s">
        <v>441</v>
      </c>
      <c r="F100" s="436" t="s">
        <v>444</v>
      </c>
      <c r="G100" s="515" t="s">
        <v>380</v>
      </c>
      <c r="H100" s="509"/>
      <c r="I100" s="437"/>
      <c r="J100" s="509"/>
      <c r="K100" s="438"/>
      <c r="L100" s="439" t="str">
        <f t="shared" ref="L100" si="44">H100&amp;" : "&amp;J100</f>
        <v xml:space="preserve"> : </v>
      </c>
      <c r="M100" s="440">
        <v>400</v>
      </c>
      <c r="N100" s="390"/>
      <c r="O100" s="283"/>
      <c r="P100" s="404"/>
      <c r="Q100" s="405"/>
      <c r="R100" s="406">
        <v>2.835</v>
      </c>
      <c r="S100" s="462"/>
      <c r="T100" s="414">
        <v>24.5</v>
      </c>
      <c r="U100" s="468"/>
      <c r="V100" s="413"/>
      <c r="W100" s="413"/>
      <c r="X100" s="414">
        <v>22</v>
      </c>
      <c r="Y100" s="414"/>
      <c r="Z100" s="414"/>
      <c r="AA100" s="414"/>
      <c r="AB100" s="415"/>
      <c r="AC100" s="415"/>
      <c r="AD100" s="415"/>
      <c r="AE100" s="415"/>
      <c r="AF100" s="415"/>
      <c r="AG100" s="415"/>
      <c r="AH100" s="415"/>
      <c r="AI100" s="415"/>
      <c r="AJ100" s="415"/>
      <c r="AK100" s="415"/>
      <c r="AL100" s="415"/>
      <c r="AM100" s="415"/>
      <c r="AN100" s="415"/>
      <c r="AO100" s="415"/>
      <c r="AP100" s="415"/>
      <c r="AQ100" s="415"/>
      <c r="AR100" s="415">
        <v>0.25</v>
      </c>
      <c r="AS100" s="415"/>
      <c r="AT100" s="415"/>
      <c r="AU100" s="427"/>
      <c r="AV100" s="427">
        <v>10.5</v>
      </c>
      <c r="AW100" s="428"/>
      <c r="AX100" s="423"/>
      <c r="AY100" s="475"/>
      <c r="AZ100" s="283"/>
      <c r="BA100" s="424">
        <v>100.1</v>
      </c>
      <c r="BB100" s="424"/>
      <c r="BC100" s="360" t="s">
        <v>63</v>
      </c>
      <c r="BD100" s="360"/>
      <c r="BE100" s="359">
        <v>0.1</v>
      </c>
      <c r="BF100" s="359"/>
      <c r="BG100" s="359">
        <v>10000</v>
      </c>
      <c r="BH100" s="359"/>
      <c r="BI100" s="359"/>
      <c r="BJ100" s="359"/>
      <c r="BK100" s="361"/>
      <c r="BL100" s="361"/>
      <c r="BM100" s="360" t="s">
        <v>64</v>
      </c>
      <c r="BN100" s="360"/>
      <c r="BO100" s="359"/>
      <c r="BP100" s="359"/>
      <c r="BQ100" s="359">
        <v>0.34699999999999998</v>
      </c>
      <c r="BR100" s="359"/>
      <c r="BS100" s="361"/>
      <c r="BT100" s="361"/>
      <c r="BU100" s="362" t="s">
        <v>62</v>
      </c>
      <c r="BV100" s="481"/>
      <c r="BW100" s="422"/>
      <c r="BX100" s="475"/>
      <c r="BY100" s="283"/>
    </row>
    <row r="101" spans="1:77" ht="20.100000000000001" customHeight="1" thickBot="1">
      <c r="A101" s="283"/>
      <c r="B101" s="512"/>
      <c r="C101" s="514"/>
      <c r="D101" s="398"/>
      <c r="E101" s="398">
        <v>1</v>
      </c>
      <c r="F101" s="398" t="s">
        <v>443</v>
      </c>
      <c r="G101" s="516"/>
      <c r="H101" s="510"/>
      <c r="I101" s="434"/>
      <c r="J101" s="510"/>
      <c r="K101" s="435"/>
      <c r="L101" s="435"/>
      <c r="M101" s="400">
        <v>3.2</v>
      </c>
      <c r="N101" s="407"/>
      <c r="O101" s="283"/>
      <c r="P101" s="408"/>
      <c r="Q101" s="409"/>
      <c r="R101" s="441" t="str">
        <f>IF($E101="","",IF($L100="","",VLOOKUP($L100,TemplValues,28,0)))</f>
        <v/>
      </c>
      <c r="S101" s="463"/>
      <c r="T101" s="442" t="str">
        <f>IF($E101="","",IF($L100="","",VLOOKUP($L100,TemplValues,4,0)))</f>
        <v/>
      </c>
      <c r="U101" s="463"/>
      <c r="V101" s="442" t="str">
        <f>IF($E101="","",IF($L100="","",VLOOKUP($L100,TemplValues,5,0)))</f>
        <v/>
      </c>
      <c r="W101" s="442"/>
      <c r="X101" s="442" t="str">
        <f>IF($E101="","",IF($L100="","",VLOOKUP($L100,TemplValues,6,0)))</f>
        <v/>
      </c>
      <c r="Y101" s="442"/>
      <c r="Z101" s="443" t="str">
        <f>IF($E101="","",IF($L100="","",VLOOKUP($L100,TemplValues,7,0)))</f>
        <v/>
      </c>
      <c r="AA101" s="443"/>
      <c r="AB101" s="442" t="str">
        <f>IF($E101="","",IF($L100="","",VLOOKUP($L100,TemplValues,8,0)))</f>
        <v/>
      </c>
      <c r="AC101" s="442"/>
      <c r="AD101" s="444" t="str">
        <f>IF($E101="","",IF($L100="","",VLOOKUP($L100,TemplValues,18,0)))</f>
        <v/>
      </c>
      <c r="AE101" s="444"/>
      <c r="AF101" s="444" t="str">
        <f>IF($E101="","",IF($L100="","",VLOOKUP($L100,TemplValues,19,0)))</f>
        <v/>
      </c>
      <c r="AG101" s="444"/>
      <c r="AH101" s="444"/>
      <c r="AI101" s="444"/>
      <c r="AJ101" s="444" t="str">
        <f>IF($E101="","",IF($L100="","",VLOOKUP($L100,TemplValues,20,0)))</f>
        <v/>
      </c>
      <c r="AK101" s="444"/>
      <c r="AL101" s="442" t="str">
        <f>IF($E101="","",IF($L100="","",VLOOKUP($L100,TemplValues,9,0)))</f>
        <v/>
      </c>
      <c r="AM101" s="442"/>
      <c r="AN101" s="442" t="str">
        <f>IF($E101="","",IF($L100="","",VLOOKUP($L100,TemplValues,21,0)))</f>
        <v/>
      </c>
      <c r="AO101" s="442"/>
      <c r="AP101" s="442" t="str">
        <f>IF($E101="","",IF($L100="","",VLOOKUP($L100,TemplValues,22,0)))</f>
        <v/>
      </c>
      <c r="AQ101" s="442"/>
      <c r="AR101" s="445" t="str">
        <f>IF($E101="","",IF($L100="","",VLOOKUP($L100,TemplValues,23,0)))</f>
        <v/>
      </c>
      <c r="AS101" s="445"/>
      <c r="AT101" s="445" t="str">
        <f>IF($E101="","",IF($L100="","",VLOOKUP($L100,TemplValues,24,0)))</f>
        <v/>
      </c>
      <c r="AU101" s="446"/>
      <c r="AV101" s="446" t="str">
        <f>IF($E101="","",IF($L100="","",VLOOKUP($L100,TemplValues,25,0)))</f>
        <v/>
      </c>
      <c r="AW101" s="478"/>
      <c r="AX101" s="425" t="str">
        <f>IF($E101="","",IF($L100="","",VLOOKUP($L100,TemplValues,26,0)))</f>
        <v/>
      </c>
      <c r="AY101" s="476"/>
      <c r="AZ101" s="283"/>
      <c r="BA101" s="426" t="str">
        <f>IF($E101="","",IF($L100="","",VLOOKUP($L100,TemplValues,10,0)))</f>
        <v/>
      </c>
      <c r="BB101" s="426"/>
      <c r="BC101" s="368" t="str">
        <f>IF($E101="","",IF($L100="","",VLOOKUP($L100,TemplValues,11,0)))</f>
        <v/>
      </c>
      <c r="BD101" s="368"/>
      <c r="BE101" s="369" t="str">
        <f>IF($E101="","",IF($L100="","",VLOOKUP($L100,TemplValues,30,0)))</f>
        <v/>
      </c>
      <c r="BF101" s="369"/>
      <c r="BG101" s="366" t="str">
        <f>IF($E101="","",IF($L100="","",VLOOKUP($L100,TemplValues,12,0)))</f>
        <v/>
      </c>
      <c r="BH101" s="366"/>
      <c r="BI101" s="366" t="str">
        <f>IF($E101="","",IF($L100="","",VLOOKUP($L100,TemplValues,13,0)))</f>
        <v/>
      </c>
      <c r="BJ101" s="366"/>
      <c r="BK101" s="367" t="str">
        <f>IF($E101="","",IF($L100="","",VLOOKUP($L100,TemplValues,16,0)))</f>
        <v/>
      </c>
      <c r="BL101" s="367"/>
      <c r="BM101" s="368" t="str">
        <f>IF($E101="","",IF($L100="","",VLOOKUP($L100,TemplValues,17,0)))</f>
        <v/>
      </c>
      <c r="BN101" s="368"/>
      <c r="BO101" s="366" t="str">
        <f>IF($E101="","",IF($L100="","",VLOOKUP($L100,TemplValues,28,0)))</f>
        <v/>
      </c>
      <c r="BP101" s="366"/>
      <c r="BQ101" s="366" t="str">
        <f>IF($E101="","",IF($L100="","",VLOOKUP($L100,TemplValues,27,0)))</f>
        <v/>
      </c>
      <c r="BR101" s="366"/>
      <c r="BS101" s="367" t="str">
        <f>IF($E101="","",IF($L100="","",VLOOKUP($L100,TemplValues,14,0)))</f>
        <v/>
      </c>
      <c r="BT101" s="367"/>
      <c r="BU101" s="370" t="str">
        <f>IF($E101="","",IF($L100="","",VLOOKUP($L100,TemplValues,15,0)))</f>
        <v/>
      </c>
      <c r="BV101" s="483"/>
      <c r="BW101" s="430" t="str">
        <f>IF($E101="","",IF($L100="","",VLOOKUP($L100,TemplValues,30,0)))</f>
        <v/>
      </c>
      <c r="BX101" s="486"/>
      <c r="BY101" s="283"/>
    </row>
    <row r="102" spans="1:77" ht="20.100000000000001" customHeight="1">
      <c r="A102" s="283"/>
      <c r="B102" s="511">
        <v>1</v>
      </c>
      <c r="C102" s="513"/>
      <c r="D102" s="436"/>
      <c r="E102" s="436" t="s">
        <v>441</v>
      </c>
      <c r="F102" s="436" t="s">
        <v>444</v>
      </c>
      <c r="G102" s="515" t="s">
        <v>380</v>
      </c>
      <c r="H102" s="509"/>
      <c r="I102" s="437"/>
      <c r="J102" s="509"/>
      <c r="K102" s="438"/>
      <c r="L102" s="439" t="str">
        <f t="shared" ref="L102" si="45">H102&amp;" : "&amp;J102</f>
        <v xml:space="preserve"> : </v>
      </c>
      <c r="M102" s="440">
        <v>400</v>
      </c>
      <c r="N102" s="390"/>
      <c r="O102" s="283"/>
      <c r="P102" s="404"/>
      <c r="Q102" s="405"/>
      <c r="R102" s="406">
        <v>2.835</v>
      </c>
      <c r="S102" s="462"/>
      <c r="T102" s="414">
        <v>24.5</v>
      </c>
      <c r="U102" s="468"/>
      <c r="V102" s="413"/>
      <c r="W102" s="413"/>
      <c r="X102" s="414">
        <v>22</v>
      </c>
      <c r="Y102" s="414"/>
      <c r="Z102" s="414"/>
      <c r="AA102" s="414"/>
      <c r="AB102" s="415"/>
      <c r="AC102" s="415"/>
      <c r="AD102" s="415"/>
      <c r="AE102" s="415"/>
      <c r="AF102" s="415"/>
      <c r="AG102" s="415"/>
      <c r="AH102" s="415"/>
      <c r="AI102" s="415"/>
      <c r="AJ102" s="415"/>
      <c r="AK102" s="415"/>
      <c r="AL102" s="415"/>
      <c r="AM102" s="415"/>
      <c r="AN102" s="415"/>
      <c r="AO102" s="415"/>
      <c r="AP102" s="415"/>
      <c r="AQ102" s="415"/>
      <c r="AR102" s="415">
        <v>0.25</v>
      </c>
      <c r="AS102" s="415"/>
      <c r="AT102" s="415"/>
      <c r="AU102" s="427"/>
      <c r="AV102" s="427">
        <v>10.5</v>
      </c>
      <c r="AW102" s="428"/>
      <c r="AX102" s="423"/>
      <c r="AY102" s="475"/>
      <c r="AZ102" s="283"/>
      <c r="BA102" s="424">
        <v>100.1</v>
      </c>
      <c r="BB102" s="424"/>
      <c r="BC102" s="360" t="s">
        <v>63</v>
      </c>
      <c r="BD102" s="360"/>
      <c r="BE102" s="359">
        <v>0.1</v>
      </c>
      <c r="BF102" s="359"/>
      <c r="BG102" s="359">
        <v>10000</v>
      </c>
      <c r="BH102" s="359"/>
      <c r="BI102" s="359"/>
      <c r="BJ102" s="359"/>
      <c r="BK102" s="361"/>
      <c r="BL102" s="361"/>
      <c r="BM102" s="360" t="s">
        <v>64</v>
      </c>
      <c r="BN102" s="360"/>
      <c r="BO102" s="359"/>
      <c r="BP102" s="359"/>
      <c r="BQ102" s="359">
        <v>0.34699999999999998</v>
      </c>
      <c r="BR102" s="359"/>
      <c r="BS102" s="361"/>
      <c r="BT102" s="361"/>
      <c r="BU102" s="362" t="s">
        <v>62</v>
      </c>
      <c r="BV102" s="481"/>
      <c r="BW102" s="422"/>
      <c r="BX102" s="475"/>
      <c r="BY102" s="283"/>
    </row>
    <row r="103" spans="1:77" ht="20.100000000000001" customHeight="1" thickBot="1">
      <c r="A103" s="283"/>
      <c r="B103" s="512"/>
      <c r="C103" s="514"/>
      <c r="D103" s="398"/>
      <c r="E103" s="398">
        <v>1</v>
      </c>
      <c r="F103" s="398" t="s">
        <v>443</v>
      </c>
      <c r="G103" s="516"/>
      <c r="H103" s="510"/>
      <c r="I103" s="434"/>
      <c r="J103" s="510"/>
      <c r="K103" s="435"/>
      <c r="L103" s="435"/>
      <c r="M103" s="400">
        <v>3.2</v>
      </c>
      <c r="N103" s="407"/>
      <c r="O103" s="283"/>
      <c r="P103" s="408"/>
      <c r="Q103" s="409"/>
      <c r="R103" s="441" t="str">
        <f>IF($E103="","",IF($L102="","",VLOOKUP($L102,TemplValues,28,0)))</f>
        <v/>
      </c>
      <c r="S103" s="463"/>
      <c r="T103" s="442" t="str">
        <f>IF($E103="","",IF($L102="","",VLOOKUP($L102,TemplValues,4,0)))</f>
        <v/>
      </c>
      <c r="U103" s="463"/>
      <c r="V103" s="442" t="str">
        <f>IF($E103="","",IF($L102="","",VLOOKUP($L102,TemplValues,5,0)))</f>
        <v/>
      </c>
      <c r="W103" s="442"/>
      <c r="X103" s="442" t="str">
        <f>IF($E103="","",IF($L102="","",VLOOKUP($L102,TemplValues,6,0)))</f>
        <v/>
      </c>
      <c r="Y103" s="442"/>
      <c r="Z103" s="443" t="str">
        <f>IF($E103="","",IF($L102="","",VLOOKUP($L102,TemplValues,7,0)))</f>
        <v/>
      </c>
      <c r="AA103" s="443"/>
      <c r="AB103" s="442" t="str">
        <f>IF($E103="","",IF($L102="","",VLOOKUP($L102,TemplValues,8,0)))</f>
        <v/>
      </c>
      <c r="AC103" s="442"/>
      <c r="AD103" s="444" t="str">
        <f>IF($E103="","",IF($L102="","",VLOOKUP($L102,TemplValues,18,0)))</f>
        <v/>
      </c>
      <c r="AE103" s="444"/>
      <c r="AF103" s="444" t="str">
        <f>IF($E103="","",IF($L102="","",VLOOKUP($L102,TemplValues,19,0)))</f>
        <v/>
      </c>
      <c r="AG103" s="444"/>
      <c r="AH103" s="444"/>
      <c r="AI103" s="444"/>
      <c r="AJ103" s="444" t="str">
        <f>IF($E103="","",IF($L102="","",VLOOKUP($L102,TemplValues,20,0)))</f>
        <v/>
      </c>
      <c r="AK103" s="444"/>
      <c r="AL103" s="442" t="str">
        <f>IF($E103="","",IF($L102="","",VLOOKUP($L102,TemplValues,9,0)))</f>
        <v/>
      </c>
      <c r="AM103" s="442"/>
      <c r="AN103" s="442" t="str">
        <f>IF($E103="","",IF($L102="","",VLOOKUP($L102,TemplValues,21,0)))</f>
        <v/>
      </c>
      <c r="AO103" s="442"/>
      <c r="AP103" s="442" t="str">
        <f>IF($E103="","",IF($L102="","",VLOOKUP($L102,TemplValues,22,0)))</f>
        <v/>
      </c>
      <c r="AQ103" s="442"/>
      <c r="AR103" s="445" t="str">
        <f>IF($E103="","",IF($L102="","",VLOOKUP($L102,TemplValues,23,0)))</f>
        <v/>
      </c>
      <c r="AS103" s="445"/>
      <c r="AT103" s="445" t="str">
        <f>IF($E103="","",IF($L102="","",VLOOKUP($L102,TemplValues,24,0)))</f>
        <v/>
      </c>
      <c r="AU103" s="446"/>
      <c r="AV103" s="446" t="str">
        <f>IF($E103="","",IF($L102="","",VLOOKUP($L102,TemplValues,25,0)))</f>
        <v/>
      </c>
      <c r="AW103" s="478"/>
      <c r="AX103" s="425" t="str">
        <f>IF($E103="","",IF($L102="","",VLOOKUP($L102,TemplValues,26,0)))</f>
        <v/>
      </c>
      <c r="AY103" s="476"/>
      <c r="AZ103" s="283"/>
      <c r="BA103" s="426" t="str">
        <f>IF($E103="","",IF($L102="","",VLOOKUP($L102,TemplValues,10,0)))</f>
        <v/>
      </c>
      <c r="BB103" s="426"/>
      <c r="BC103" s="368" t="str">
        <f>IF($E103="","",IF($L102="","",VLOOKUP($L102,TemplValues,11,0)))</f>
        <v/>
      </c>
      <c r="BD103" s="368"/>
      <c r="BE103" s="369" t="str">
        <f>IF($E103="","",IF($L102="","",VLOOKUP($L102,TemplValues,30,0)))</f>
        <v/>
      </c>
      <c r="BF103" s="369"/>
      <c r="BG103" s="366" t="str">
        <f>IF($E103="","",IF($L102="","",VLOOKUP($L102,TemplValues,12,0)))</f>
        <v/>
      </c>
      <c r="BH103" s="366"/>
      <c r="BI103" s="366" t="str">
        <f>IF($E103="","",IF($L102="","",VLOOKUP($L102,TemplValues,13,0)))</f>
        <v/>
      </c>
      <c r="BJ103" s="366"/>
      <c r="BK103" s="367" t="str">
        <f>IF($E103="","",IF($L102="","",VLOOKUP($L102,TemplValues,16,0)))</f>
        <v/>
      </c>
      <c r="BL103" s="367"/>
      <c r="BM103" s="368" t="str">
        <f>IF($E103="","",IF($L102="","",VLOOKUP($L102,TemplValues,17,0)))</f>
        <v/>
      </c>
      <c r="BN103" s="368"/>
      <c r="BO103" s="366" t="str">
        <f>IF($E103="","",IF($L102="","",VLOOKUP($L102,TemplValues,28,0)))</f>
        <v/>
      </c>
      <c r="BP103" s="366"/>
      <c r="BQ103" s="366" t="str">
        <f>IF($E103="","",IF($L102="","",VLOOKUP($L102,TemplValues,27,0)))</f>
        <v/>
      </c>
      <c r="BR103" s="366"/>
      <c r="BS103" s="367" t="str">
        <f>IF($E103="","",IF($L102="","",VLOOKUP($L102,TemplValues,14,0)))</f>
        <v/>
      </c>
      <c r="BT103" s="367"/>
      <c r="BU103" s="370" t="str">
        <f>IF($E103="","",IF($L102="","",VLOOKUP($L102,TemplValues,15,0)))</f>
        <v/>
      </c>
      <c r="BV103" s="483"/>
      <c r="BW103" s="430" t="str">
        <f>IF($E103="","",IF($L102="","",VLOOKUP($L102,TemplValues,30,0)))</f>
        <v/>
      </c>
      <c r="BX103" s="486"/>
      <c r="BY103" s="283"/>
    </row>
    <row r="104" spans="1:77" ht="20.100000000000001" customHeight="1">
      <c r="A104" s="283"/>
      <c r="B104" s="511">
        <v>1</v>
      </c>
      <c r="C104" s="513"/>
      <c r="D104" s="436"/>
      <c r="E104" s="436" t="s">
        <v>441</v>
      </c>
      <c r="F104" s="436" t="s">
        <v>444</v>
      </c>
      <c r="G104" s="515" t="s">
        <v>380</v>
      </c>
      <c r="H104" s="509"/>
      <c r="I104" s="437"/>
      <c r="J104" s="509"/>
      <c r="K104" s="438"/>
      <c r="L104" s="439" t="str">
        <f t="shared" ref="L104" si="46">H104&amp;" : "&amp;J104</f>
        <v xml:space="preserve"> : </v>
      </c>
      <c r="M104" s="440">
        <v>400</v>
      </c>
      <c r="N104" s="390"/>
      <c r="O104" s="283"/>
      <c r="P104" s="404"/>
      <c r="Q104" s="405"/>
      <c r="R104" s="406">
        <v>2.835</v>
      </c>
      <c r="S104" s="462"/>
      <c r="T104" s="414">
        <v>24.5</v>
      </c>
      <c r="U104" s="468"/>
      <c r="V104" s="413"/>
      <c r="W104" s="413"/>
      <c r="X104" s="414">
        <v>22</v>
      </c>
      <c r="Y104" s="414"/>
      <c r="Z104" s="414"/>
      <c r="AA104" s="414"/>
      <c r="AB104" s="415"/>
      <c r="AC104" s="415"/>
      <c r="AD104" s="415"/>
      <c r="AE104" s="415"/>
      <c r="AF104" s="415"/>
      <c r="AG104" s="415"/>
      <c r="AH104" s="415"/>
      <c r="AI104" s="415"/>
      <c r="AJ104" s="415"/>
      <c r="AK104" s="415"/>
      <c r="AL104" s="415"/>
      <c r="AM104" s="415"/>
      <c r="AN104" s="415"/>
      <c r="AO104" s="415"/>
      <c r="AP104" s="415"/>
      <c r="AQ104" s="415"/>
      <c r="AR104" s="415">
        <v>0.25</v>
      </c>
      <c r="AS104" s="415"/>
      <c r="AT104" s="415"/>
      <c r="AU104" s="427"/>
      <c r="AV104" s="427">
        <v>10.5</v>
      </c>
      <c r="AW104" s="428"/>
      <c r="AX104" s="423"/>
      <c r="AY104" s="475"/>
      <c r="AZ104" s="283"/>
      <c r="BA104" s="424">
        <v>100.1</v>
      </c>
      <c r="BB104" s="424"/>
      <c r="BC104" s="360" t="s">
        <v>63</v>
      </c>
      <c r="BD104" s="360"/>
      <c r="BE104" s="359">
        <v>0.1</v>
      </c>
      <c r="BF104" s="359"/>
      <c r="BG104" s="359">
        <v>10000</v>
      </c>
      <c r="BH104" s="359"/>
      <c r="BI104" s="359"/>
      <c r="BJ104" s="359"/>
      <c r="BK104" s="361"/>
      <c r="BL104" s="361"/>
      <c r="BM104" s="360" t="s">
        <v>64</v>
      </c>
      <c r="BN104" s="360"/>
      <c r="BO104" s="359"/>
      <c r="BP104" s="359"/>
      <c r="BQ104" s="359">
        <v>0.34699999999999998</v>
      </c>
      <c r="BR104" s="359"/>
      <c r="BS104" s="361"/>
      <c r="BT104" s="361"/>
      <c r="BU104" s="362" t="s">
        <v>62</v>
      </c>
      <c r="BV104" s="481"/>
      <c r="BW104" s="422"/>
      <c r="BX104" s="475"/>
      <c r="BY104" s="283"/>
    </row>
    <row r="105" spans="1:77" ht="20.100000000000001" customHeight="1" thickBot="1">
      <c r="A105" s="283"/>
      <c r="B105" s="512"/>
      <c r="C105" s="514"/>
      <c r="D105" s="398"/>
      <c r="E105" s="398">
        <v>1</v>
      </c>
      <c r="F105" s="398" t="s">
        <v>443</v>
      </c>
      <c r="G105" s="516"/>
      <c r="H105" s="510"/>
      <c r="I105" s="434"/>
      <c r="J105" s="510"/>
      <c r="K105" s="435"/>
      <c r="L105" s="435"/>
      <c r="M105" s="400">
        <v>3.2</v>
      </c>
      <c r="N105" s="407"/>
      <c r="O105" s="283"/>
      <c r="P105" s="408"/>
      <c r="Q105" s="409"/>
      <c r="R105" s="441" t="str">
        <f>IF($E105="","",IF($L104="","",VLOOKUP($L104,TemplValues,28,0)))</f>
        <v/>
      </c>
      <c r="S105" s="463"/>
      <c r="T105" s="442" t="str">
        <f>IF($E105="","",IF($L104="","",VLOOKUP($L104,TemplValues,4,0)))</f>
        <v/>
      </c>
      <c r="U105" s="463"/>
      <c r="V105" s="442" t="str">
        <f>IF($E105="","",IF($L104="","",VLOOKUP($L104,TemplValues,5,0)))</f>
        <v/>
      </c>
      <c r="W105" s="442"/>
      <c r="X105" s="442" t="str">
        <f>IF($E105="","",IF($L104="","",VLOOKUP($L104,TemplValues,6,0)))</f>
        <v/>
      </c>
      <c r="Y105" s="442"/>
      <c r="Z105" s="443" t="str">
        <f>IF($E105="","",IF($L104="","",VLOOKUP($L104,TemplValues,7,0)))</f>
        <v/>
      </c>
      <c r="AA105" s="443"/>
      <c r="AB105" s="442" t="str">
        <f>IF($E105="","",IF($L104="","",VLOOKUP($L104,TemplValues,8,0)))</f>
        <v/>
      </c>
      <c r="AC105" s="442"/>
      <c r="AD105" s="444" t="str">
        <f>IF($E105="","",IF($L104="","",VLOOKUP($L104,TemplValues,18,0)))</f>
        <v/>
      </c>
      <c r="AE105" s="444"/>
      <c r="AF105" s="444" t="str">
        <f>IF($E105="","",IF($L104="","",VLOOKUP($L104,TemplValues,19,0)))</f>
        <v/>
      </c>
      <c r="AG105" s="444"/>
      <c r="AH105" s="444"/>
      <c r="AI105" s="444"/>
      <c r="AJ105" s="444" t="str">
        <f>IF($E105="","",IF($L104="","",VLOOKUP($L104,TemplValues,20,0)))</f>
        <v/>
      </c>
      <c r="AK105" s="444"/>
      <c r="AL105" s="442" t="str">
        <f>IF($E105="","",IF($L104="","",VLOOKUP($L104,TemplValues,9,0)))</f>
        <v/>
      </c>
      <c r="AM105" s="442"/>
      <c r="AN105" s="442" t="str">
        <f>IF($E105="","",IF($L104="","",VLOOKUP($L104,TemplValues,21,0)))</f>
        <v/>
      </c>
      <c r="AO105" s="442"/>
      <c r="AP105" s="442" t="str">
        <f>IF($E105="","",IF($L104="","",VLOOKUP($L104,TemplValues,22,0)))</f>
        <v/>
      </c>
      <c r="AQ105" s="442"/>
      <c r="AR105" s="445" t="str">
        <f>IF($E105="","",IF($L104="","",VLOOKUP($L104,TemplValues,23,0)))</f>
        <v/>
      </c>
      <c r="AS105" s="445"/>
      <c r="AT105" s="445" t="str">
        <f>IF($E105="","",IF($L104="","",VLOOKUP($L104,TemplValues,24,0)))</f>
        <v/>
      </c>
      <c r="AU105" s="446"/>
      <c r="AV105" s="446" t="str">
        <f>IF($E105="","",IF($L104="","",VLOOKUP($L104,TemplValues,25,0)))</f>
        <v/>
      </c>
      <c r="AW105" s="478"/>
      <c r="AX105" s="425" t="str">
        <f>IF($E105="","",IF($L104="","",VLOOKUP($L104,TemplValues,26,0)))</f>
        <v/>
      </c>
      <c r="AY105" s="476"/>
      <c r="AZ105" s="283"/>
      <c r="BA105" s="426" t="str">
        <f>IF($E105="","",IF($L104="","",VLOOKUP($L104,TemplValues,10,0)))</f>
        <v/>
      </c>
      <c r="BB105" s="426"/>
      <c r="BC105" s="368" t="str">
        <f>IF($E105="","",IF($L104="","",VLOOKUP($L104,TemplValues,11,0)))</f>
        <v/>
      </c>
      <c r="BD105" s="368"/>
      <c r="BE105" s="369" t="str">
        <f>IF($E105="","",IF($L104="","",VLOOKUP($L104,TemplValues,30,0)))</f>
        <v/>
      </c>
      <c r="BF105" s="369"/>
      <c r="BG105" s="366" t="str">
        <f>IF($E105="","",IF($L104="","",VLOOKUP($L104,TemplValues,12,0)))</f>
        <v/>
      </c>
      <c r="BH105" s="366"/>
      <c r="BI105" s="366" t="str">
        <f>IF($E105="","",IF($L104="","",VLOOKUP($L104,TemplValues,13,0)))</f>
        <v/>
      </c>
      <c r="BJ105" s="366"/>
      <c r="BK105" s="367" t="str">
        <f>IF($E105="","",IF($L104="","",VLOOKUP($L104,TemplValues,16,0)))</f>
        <v/>
      </c>
      <c r="BL105" s="367"/>
      <c r="BM105" s="368" t="str">
        <f>IF($E105="","",IF($L104="","",VLOOKUP($L104,TemplValues,17,0)))</f>
        <v/>
      </c>
      <c r="BN105" s="368"/>
      <c r="BO105" s="366" t="str">
        <f>IF($E105="","",IF($L104="","",VLOOKUP($L104,TemplValues,28,0)))</f>
        <v/>
      </c>
      <c r="BP105" s="366"/>
      <c r="BQ105" s="366" t="str">
        <f>IF($E105="","",IF($L104="","",VLOOKUP($L104,TemplValues,27,0)))</f>
        <v/>
      </c>
      <c r="BR105" s="366"/>
      <c r="BS105" s="367" t="str">
        <f>IF($E105="","",IF($L104="","",VLOOKUP($L104,TemplValues,14,0)))</f>
        <v/>
      </c>
      <c r="BT105" s="367"/>
      <c r="BU105" s="370" t="str">
        <f>IF($E105="","",IF($L104="","",VLOOKUP($L104,TemplValues,15,0)))</f>
        <v/>
      </c>
      <c r="BV105" s="483"/>
      <c r="BW105" s="430" t="str">
        <f>IF($E105="","",IF($L104="","",VLOOKUP($L104,TemplValues,30,0)))</f>
        <v/>
      </c>
      <c r="BX105" s="486"/>
      <c r="BY105" s="283"/>
    </row>
    <row r="106" spans="1:77" ht="20.100000000000001" customHeight="1">
      <c r="A106" s="283"/>
      <c r="B106" s="511">
        <v>1</v>
      </c>
      <c r="C106" s="513"/>
      <c r="D106" s="436"/>
      <c r="E106" s="436" t="s">
        <v>441</v>
      </c>
      <c r="F106" s="436" t="s">
        <v>444</v>
      </c>
      <c r="G106" s="515" t="s">
        <v>380</v>
      </c>
      <c r="H106" s="509"/>
      <c r="I106" s="437"/>
      <c r="J106" s="509"/>
      <c r="K106" s="438"/>
      <c r="L106" s="439" t="str">
        <f t="shared" ref="L106" si="47">H106&amp;" : "&amp;J106</f>
        <v xml:space="preserve"> : </v>
      </c>
      <c r="M106" s="440">
        <v>400</v>
      </c>
      <c r="N106" s="390"/>
      <c r="O106" s="283"/>
      <c r="P106" s="404"/>
      <c r="Q106" s="405"/>
      <c r="R106" s="406">
        <v>2.835</v>
      </c>
      <c r="S106" s="462"/>
      <c r="T106" s="414">
        <v>24.5</v>
      </c>
      <c r="U106" s="468"/>
      <c r="V106" s="413"/>
      <c r="W106" s="413"/>
      <c r="X106" s="414">
        <v>22</v>
      </c>
      <c r="Y106" s="414"/>
      <c r="Z106" s="414"/>
      <c r="AA106" s="414"/>
      <c r="AB106" s="415"/>
      <c r="AC106" s="415"/>
      <c r="AD106" s="415"/>
      <c r="AE106" s="415"/>
      <c r="AF106" s="415"/>
      <c r="AG106" s="415"/>
      <c r="AH106" s="415"/>
      <c r="AI106" s="415"/>
      <c r="AJ106" s="415"/>
      <c r="AK106" s="415"/>
      <c r="AL106" s="415"/>
      <c r="AM106" s="415"/>
      <c r="AN106" s="415"/>
      <c r="AO106" s="415"/>
      <c r="AP106" s="415"/>
      <c r="AQ106" s="415"/>
      <c r="AR106" s="415">
        <v>0.25</v>
      </c>
      <c r="AS106" s="415"/>
      <c r="AT106" s="415"/>
      <c r="AU106" s="427"/>
      <c r="AV106" s="427">
        <v>10.5</v>
      </c>
      <c r="AW106" s="428"/>
      <c r="AX106" s="423"/>
      <c r="AY106" s="475"/>
      <c r="AZ106" s="283"/>
      <c r="BA106" s="424">
        <v>100.1</v>
      </c>
      <c r="BB106" s="424"/>
      <c r="BC106" s="360" t="s">
        <v>63</v>
      </c>
      <c r="BD106" s="360"/>
      <c r="BE106" s="359">
        <v>0.1</v>
      </c>
      <c r="BF106" s="359"/>
      <c r="BG106" s="359">
        <v>10000</v>
      </c>
      <c r="BH106" s="359"/>
      <c r="BI106" s="359"/>
      <c r="BJ106" s="359"/>
      <c r="BK106" s="361"/>
      <c r="BL106" s="361"/>
      <c r="BM106" s="360" t="s">
        <v>64</v>
      </c>
      <c r="BN106" s="360"/>
      <c r="BO106" s="359"/>
      <c r="BP106" s="359"/>
      <c r="BQ106" s="359">
        <v>0.34699999999999998</v>
      </c>
      <c r="BR106" s="359"/>
      <c r="BS106" s="361"/>
      <c r="BT106" s="361"/>
      <c r="BU106" s="362" t="s">
        <v>62</v>
      </c>
      <c r="BV106" s="481"/>
      <c r="BW106" s="422"/>
      <c r="BX106" s="475"/>
      <c r="BY106" s="283"/>
    </row>
    <row r="107" spans="1:77" ht="20.100000000000001" customHeight="1" thickBot="1">
      <c r="A107" s="283"/>
      <c r="B107" s="512"/>
      <c r="C107" s="514"/>
      <c r="D107" s="398"/>
      <c r="E107" s="398">
        <v>1</v>
      </c>
      <c r="F107" s="398" t="s">
        <v>443</v>
      </c>
      <c r="G107" s="516"/>
      <c r="H107" s="510"/>
      <c r="I107" s="434"/>
      <c r="J107" s="510"/>
      <c r="K107" s="435"/>
      <c r="L107" s="435"/>
      <c r="M107" s="400">
        <v>3.2</v>
      </c>
      <c r="N107" s="407"/>
      <c r="O107" s="283"/>
      <c r="P107" s="408"/>
      <c r="Q107" s="409"/>
      <c r="R107" s="441" t="str">
        <f>IF($E107="","",IF($L106="","",VLOOKUP($L106,TemplValues,28,0)))</f>
        <v/>
      </c>
      <c r="S107" s="463"/>
      <c r="T107" s="442" t="str">
        <f>IF($E107="","",IF($L106="","",VLOOKUP($L106,TemplValues,4,0)))</f>
        <v/>
      </c>
      <c r="U107" s="463"/>
      <c r="V107" s="442" t="str">
        <f>IF($E107="","",IF($L106="","",VLOOKUP($L106,TemplValues,5,0)))</f>
        <v/>
      </c>
      <c r="W107" s="442"/>
      <c r="X107" s="442" t="str">
        <f>IF($E107="","",IF($L106="","",VLOOKUP($L106,TemplValues,6,0)))</f>
        <v/>
      </c>
      <c r="Y107" s="442"/>
      <c r="Z107" s="443" t="str">
        <f>IF($E107="","",IF($L106="","",VLOOKUP($L106,TemplValues,7,0)))</f>
        <v/>
      </c>
      <c r="AA107" s="443"/>
      <c r="AB107" s="442" t="str">
        <f>IF($E107="","",IF($L106="","",VLOOKUP($L106,TemplValues,8,0)))</f>
        <v/>
      </c>
      <c r="AC107" s="442"/>
      <c r="AD107" s="444" t="str">
        <f>IF($E107="","",IF($L106="","",VLOOKUP($L106,TemplValues,18,0)))</f>
        <v/>
      </c>
      <c r="AE107" s="444"/>
      <c r="AF107" s="444" t="str">
        <f>IF($E107="","",IF($L106="","",VLOOKUP($L106,TemplValues,19,0)))</f>
        <v/>
      </c>
      <c r="AG107" s="444"/>
      <c r="AH107" s="444"/>
      <c r="AI107" s="444"/>
      <c r="AJ107" s="444" t="str">
        <f>IF($E107="","",IF($L106="","",VLOOKUP($L106,TemplValues,20,0)))</f>
        <v/>
      </c>
      <c r="AK107" s="444"/>
      <c r="AL107" s="442" t="str">
        <f>IF($E107="","",IF($L106="","",VLOOKUP($L106,TemplValues,9,0)))</f>
        <v/>
      </c>
      <c r="AM107" s="442"/>
      <c r="AN107" s="442" t="str">
        <f>IF($E107="","",IF($L106="","",VLOOKUP($L106,TemplValues,21,0)))</f>
        <v/>
      </c>
      <c r="AO107" s="442"/>
      <c r="AP107" s="442" t="str">
        <f>IF($E107="","",IF($L106="","",VLOOKUP($L106,TemplValues,22,0)))</f>
        <v/>
      </c>
      <c r="AQ107" s="442"/>
      <c r="AR107" s="445" t="str">
        <f>IF($E107="","",IF($L106="","",VLOOKUP($L106,TemplValues,23,0)))</f>
        <v/>
      </c>
      <c r="AS107" s="445"/>
      <c r="AT107" s="445" t="str">
        <f>IF($E107="","",IF($L106="","",VLOOKUP($L106,TemplValues,24,0)))</f>
        <v/>
      </c>
      <c r="AU107" s="446"/>
      <c r="AV107" s="446" t="str">
        <f>IF($E107="","",IF($L106="","",VLOOKUP($L106,TemplValues,25,0)))</f>
        <v/>
      </c>
      <c r="AW107" s="478"/>
      <c r="AX107" s="425" t="str">
        <f>IF($E107="","",IF($L106="","",VLOOKUP($L106,TemplValues,26,0)))</f>
        <v/>
      </c>
      <c r="AY107" s="476"/>
      <c r="AZ107" s="283"/>
      <c r="BA107" s="426" t="str">
        <f>IF($E107="","",IF($L106="","",VLOOKUP($L106,TemplValues,10,0)))</f>
        <v/>
      </c>
      <c r="BB107" s="426"/>
      <c r="BC107" s="368" t="str">
        <f>IF($E107="","",IF($L106="","",VLOOKUP($L106,TemplValues,11,0)))</f>
        <v/>
      </c>
      <c r="BD107" s="368"/>
      <c r="BE107" s="369" t="str">
        <f>IF($E107="","",IF($L106="","",VLOOKUP($L106,TemplValues,30,0)))</f>
        <v/>
      </c>
      <c r="BF107" s="369"/>
      <c r="BG107" s="366" t="str">
        <f>IF($E107="","",IF($L106="","",VLOOKUP($L106,TemplValues,12,0)))</f>
        <v/>
      </c>
      <c r="BH107" s="366"/>
      <c r="BI107" s="366" t="str">
        <f>IF($E107="","",IF($L106="","",VLOOKUP($L106,TemplValues,13,0)))</f>
        <v/>
      </c>
      <c r="BJ107" s="366"/>
      <c r="BK107" s="367" t="str">
        <f>IF($E107="","",IF($L106="","",VLOOKUP($L106,TemplValues,16,0)))</f>
        <v/>
      </c>
      <c r="BL107" s="367"/>
      <c r="BM107" s="368" t="str">
        <f>IF($E107="","",IF($L106="","",VLOOKUP($L106,TemplValues,17,0)))</f>
        <v/>
      </c>
      <c r="BN107" s="368"/>
      <c r="BO107" s="366" t="str">
        <f>IF($E107="","",IF($L106="","",VLOOKUP($L106,TemplValues,28,0)))</f>
        <v/>
      </c>
      <c r="BP107" s="366"/>
      <c r="BQ107" s="366" t="str">
        <f>IF($E107="","",IF($L106="","",VLOOKUP($L106,TemplValues,27,0)))</f>
        <v/>
      </c>
      <c r="BR107" s="366"/>
      <c r="BS107" s="367" t="str">
        <f>IF($E107="","",IF($L106="","",VLOOKUP($L106,TemplValues,14,0)))</f>
        <v/>
      </c>
      <c r="BT107" s="367"/>
      <c r="BU107" s="370" t="str">
        <f>IF($E107="","",IF($L106="","",VLOOKUP($L106,TemplValues,15,0)))</f>
        <v/>
      </c>
      <c r="BV107" s="483"/>
      <c r="BW107" s="430" t="str">
        <f>IF($E107="","",IF($L106="","",VLOOKUP($L106,TemplValues,30,0)))</f>
        <v/>
      </c>
      <c r="BX107" s="486"/>
      <c r="BY107" s="283"/>
    </row>
    <row r="108" spans="1:77" ht="20.100000000000001" customHeight="1">
      <c r="A108" s="283"/>
      <c r="B108" s="511">
        <v>1</v>
      </c>
      <c r="C108" s="513"/>
      <c r="D108" s="436"/>
      <c r="E108" s="436" t="s">
        <v>441</v>
      </c>
      <c r="F108" s="436" t="s">
        <v>444</v>
      </c>
      <c r="G108" s="515" t="s">
        <v>380</v>
      </c>
      <c r="H108" s="509"/>
      <c r="I108" s="437"/>
      <c r="J108" s="509"/>
      <c r="K108" s="438"/>
      <c r="L108" s="439" t="str">
        <f t="shared" ref="L108" si="48">H108&amp;" : "&amp;J108</f>
        <v xml:space="preserve"> : </v>
      </c>
      <c r="M108" s="440">
        <v>400</v>
      </c>
      <c r="N108" s="390"/>
      <c r="O108" s="283"/>
      <c r="P108" s="404"/>
      <c r="Q108" s="405"/>
      <c r="R108" s="406">
        <v>2.835</v>
      </c>
      <c r="S108" s="462"/>
      <c r="T108" s="414">
        <v>24.5</v>
      </c>
      <c r="U108" s="468"/>
      <c r="V108" s="413"/>
      <c r="W108" s="413"/>
      <c r="X108" s="414">
        <v>22</v>
      </c>
      <c r="Y108" s="414"/>
      <c r="Z108" s="414"/>
      <c r="AA108" s="414"/>
      <c r="AB108" s="415"/>
      <c r="AC108" s="415"/>
      <c r="AD108" s="415"/>
      <c r="AE108" s="415"/>
      <c r="AF108" s="415"/>
      <c r="AG108" s="415"/>
      <c r="AH108" s="415"/>
      <c r="AI108" s="415"/>
      <c r="AJ108" s="415"/>
      <c r="AK108" s="415"/>
      <c r="AL108" s="415"/>
      <c r="AM108" s="415"/>
      <c r="AN108" s="415"/>
      <c r="AO108" s="415"/>
      <c r="AP108" s="415"/>
      <c r="AQ108" s="415"/>
      <c r="AR108" s="415">
        <v>0.25</v>
      </c>
      <c r="AS108" s="415"/>
      <c r="AT108" s="415"/>
      <c r="AU108" s="427"/>
      <c r="AV108" s="427">
        <v>10.5</v>
      </c>
      <c r="AW108" s="428"/>
      <c r="AX108" s="423"/>
      <c r="AY108" s="475"/>
      <c r="AZ108" s="283"/>
      <c r="BA108" s="424">
        <v>100.1</v>
      </c>
      <c r="BB108" s="424"/>
      <c r="BC108" s="360" t="s">
        <v>63</v>
      </c>
      <c r="BD108" s="360"/>
      <c r="BE108" s="359">
        <v>0.1</v>
      </c>
      <c r="BF108" s="359"/>
      <c r="BG108" s="359">
        <v>10000</v>
      </c>
      <c r="BH108" s="359"/>
      <c r="BI108" s="359"/>
      <c r="BJ108" s="359"/>
      <c r="BK108" s="361"/>
      <c r="BL108" s="361"/>
      <c r="BM108" s="360" t="s">
        <v>64</v>
      </c>
      <c r="BN108" s="360"/>
      <c r="BO108" s="359"/>
      <c r="BP108" s="359"/>
      <c r="BQ108" s="359">
        <v>0.34699999999999998</v>
      </c>
      <c r="BR108" s="359"/>
      <c r="BS108" s="361"/>
      <c r="BT108" s="361"/>
      <c r="BU108" s="362" t="s">
        <v>62</v>
      </c>
      <c r="BV108" s="481"/>
      <c r="BW108" s="422"/>
      <c r="BX108" s="475"/>
      <c r="BY108" s="283"/>
    </row>
    <row r="109" spans="1:77" ht="20.100000000000001" customHeight="1" thickBot="1">
      <c r="A109" s="283"/>
      <c r="B109" s="512"/>
      <c r="C109" s="514"/>
      <c r="D109" s="398"/>
      <c r="E109" s="398">
        <v>1</v>
      </c>
      <c r="F109" s="398" t="s">
        <v>443</v>
      </c>
      <c r="G109" s="516"/>
      <c r="H109" s="510"/>
      <c r="I109" s="434"/>
      <c r="J109" s="510"/>
      <c r="K109" s="435"/>
      <c r="L109" s="435"/>
      <c r="M109" s="400">
        <v>3.2</v>
      </c>
      <c r="N109" s="407"/>
      <c r="O109" s="283"/>
      <c r="P109" s="408"/>
      <c r="Q109" s="409"/>
      <c r="R109" s="441" t="str">
        <f>IF($E109="","",IF($L108="","",VLOOKUP($L108,TemplValues,28,0)))</f>
        <v/>
      </c>
      <c r="S109" s="463"/>
      <c r="T109" s="442" t="str">
        <f>IF($E109="","",IF($L108="","",VLOOKUP($L108,TemplValues,4,0)))</f>
        <v/>
      </c>
      <c r="U109" s="463"/>
      <c r="V109" s="442" t="str">
        <f>IF($E109="","",IF($L108="","",VLOOKUP($L108,TemplValues,5,0)))</f>
        <v/>
      </c>
      <c r="W109" s="442"/>
      <c r="X109" s="442" t="str">
        <f>IF($E109="","",IF($L108="","",VLOOKUP($L108,TemplValues,6,0)))</f>
        <v/>
      </c>
      <c r="Y109" s="442"/>
      <c r="Z109" s="443" t="str">
        <f>IF($E109="","",IF($L108="","",VLOOKUP($L108,TemplValues,7,0)))</f>
        <v/>
      </c>
      <c r="AA109" s="443"/>
      <c r="AB109" s="442" t="str">
        <f>IF($E109="","",IF($L108="","",VLOOKUP($L108,TemplValues,8,0)))</f>
        <v/>
      </c>
      <c r="AC109" s="442"/>
      <c r="AD109" s="444" t="str">
        <f>IF($E109="","",IF($L108="","",VLOOKUP($L108,TemplValues,18,0)))</f>
        <v/>
      </c>
      <c r="AE109" s="444"/>
      <c r="AF109" s="444" t="str">
        <f>IF($E109="","",IF($L108="","",VLOOKUP($L108,TemplValues,19,0)))</f>
        <v/>
      </c>
      <c r="AG109" s="444"/>
      <c r="AH109" s="444"/>
      <c r="AI109" s="444"/>
      <c r="AJ109" s="444" t="str">
        <f>IF($E109="","",IF($L108="","",VLOOKUP($L108,TemplValues,20,0)))</f>
        <v/>
      </c>
      <c r="AK109" s="444"/>
      <c r="AL109" s="442" t="str">
        <f>IF($E109="","",IF($L108="","",VLOOKUP($L108,TemplValues,9,0)))</f>
        <v/>
      </c>
      <c r="AM109" s="442"/>
      <c r="AN109" s="442" t="str">
        <f>IF($E109="","",IF($L108="","",VLOOKUP($L108,TemplValues,21,0)))</f>
        <v/>
      </c>
      <c r="AO109" s="442"/>
      <c r="AP109" s="442" t="str">
        <f>IF($E109="","",IF($L108="","",VLOOKUP($L108,TemplValues,22,0)))</f>
        <v/>
      </c>
      <c r="AQ109" s="442"/>
      <c r="AR109" s="445" t="str">
        <f>IF($E109="","",IF($L108="","",VLOOKUP($L108,TemplValues,23,0)))</f>
        <v/>
      </c>
      <c r="AS109" s="445"/>
      <c r="AT109" s="445" t="str">
        <f>IF($E109="","",IF($L108="","",VLOOKUP($L108,TemplValues,24,0)))</f>
        <v/>
      </c>
      <c r="AU109" s="446"/>
      <c r="AV109" s="446" t="str">
        <f>IF($E109="","",IF($L108="","",VLOOKUP($L108,TemplValues,25,0)))</f>
        <v/>
      </c>
      <c r="AW109" s="478"/>
      <c r="AX109" s="425" t="str">
        <f>IF($E109="","",IF($L108="","",VLOOKUP($L108,TemplValues,26,0)))</f>
        <v/>
      </c>
      <c r="AY109" s="476"/>
      <c r="AZ109" s="283"/>
      <c r="BA109" s="426" t="str">
        <f>IF($E109="","",IF($L108="","",VLOOKUP($L108,TemplValues,10,0)))</f>
        <v/>
      </c>
      <c r="BB109" s="426"/>
      <c r="BC109" s="368" t="str">
        <f>IF($E109="","",IF($L108="","",VLOOKUP($L108,TemplValues,11,0)))</f>
        <v/>
      </c>
      <c r="BD109" s="368"/>
      <c r="BE109" s="369" t="str">
        <f>IF($E109="","",IF($L108="","",VLOOKUP($L108,TemplValues,30,0)))</f>
        <v/>
      </c>
      <c r="BF109" s="369"/>
      <c r="BG109" s="366" t="str">
        <f>IF($E109="","",IF($L108="","",VLOOKUP($L108,TemplValues,12,0)))</f>
        <v/>
      </c>
      <c r="BH109" s="366"/>
      <c r="BI109" s="366" t="str">
        <f>IF($E109="","",IF($L108="","",VLOOKUP($L108,TemplValues,13,0)))</f>
        <v/>
      </c>
      <c r="BJ109" s="366"/>
      <c r="BK109" s="367" t="str">
        <f>IF($E109="","",IF($L108="","",VLOOKUP($L108,TemplValues,16,0)))</f>
        <v/>
      </c>
      <c r="BL109" s="367"/>
      <c r="BM109" s="368" t="str">
        <f>IF($E109="","",IF($L108="","",VLOOKUP($L108,TemplValues,17,0)))</f>
        <v/>
      </c>
      <c r="BN109" s="368"/>
      <c r="BO109" s="366" t="str">
        <f>IF($E109="","",IF($L108="","",VLOOKUP($L108,TemplValues,28,0)))</f>
        <v/>
      </c>
      <c r="BP109" s="366"/>
      <c r="BQ109" s="366" t="str">
        <f>IF($E109="","",IF($L108="","",VLOOKUP($L108,TemplValues,27,0)))</f>
        <v/>
      </c>
      <c r="BR109" s="366"/>
      <c r="BS109" s="367" t="str">
        <f>IF($E109="","",IF($L108="","",VLOOKUP($L108,TemplValues,14,0)))</f>
        <v/>
      </c>
      <c r="BT109" s="367"/>
      <c r="BU109" s="370" t="str">
        <f>IF($E109="","",IF($L108="","",VLOOKUP($L108,TemplValues,15,0)))</f>
        <v/>
      </c>
      <c r="BV109" s="483"/>
      <c r="BW109" s="430" t="str">
        <f>IF($E109="","",IF($L108="","",VLOOKUP($L108,TemplValues,30,0)))</f>
        <v/>
      </c>
      <c r="BX109" s="486"/>
      <c r="BY109" s="283"/>
    </row>
    <row r="110" spans="1:77" ht="20.100000000000001" customHeight="1">
      <c r="A110" s="283"/>
      <c r="B110" s="511">
        <v>1</v>
      </c>
      <c r="C110" s="513"/>
      <c r="D110" s="436"/>
      <c r="E110" s="436" t="s">
        <v>441</v>
      </c>
      <c r="F110" s="436" t="s">
        <v>444</v>
      </c>
      <c r="G110" s="515" t="s">
        <v>380</v>
      </c>
      <c r="H110" s="509"/>
      <c r="I110" s="437"/>
      <c r="J110" s="509"/>
      <c r="K110" s="438"/>
      <c r="L110" s="439" t="str">
        <f t="shared" ref="L110" si="49">H110&amp;" : "&amp;J110</f>
        <v xml:space="preserve"> : </v>
      </c>
      <c r="M110" s="440">
        <v>400</v>
      </c>
      <c r="N110" s="390"/>
      <c r="O110" s="283"/>
      <c r="P110" s="404"/>
      <c r="Q110" s="405"/>
      <c r="R110" s="406">
        <v>2.835</v>
      </c>
      <c r="S110" s="462"/>
      <c r="T110" s="414">
        <v>24.5</v>
      </c>
      <c r="U110" s="468"/>
      <c r="V110" s="413"/>
      <c r="W110" s="413"/>
      <c r="X110" s="414">
        <v>22</v>
      </c>
      <c r="Y110" s="414"/>
      <c r="Z110" s="414"/>
      <c r="AA110" s="414"/>
      <c r="AB110" s="415"/>
      <c r="AC110" s="415"/>
      <c r="AD110" s="415"/>
      <c r="AE110" s="415"/>
      <c r="AF110" s="415"/>
      <c r="AG110" s="415"/>
      <c r="AH110" s="415"/>
      <c r="AI110" s="415"/>
      <c r="AJ110" s="415"/>
      <c r="AK110" s="415"/>
      <c r="AL110" s="415"/>
      <c r="AM110" s="415"/>
      <c r="AN110" s="415"/>
      <c r="AO110" s="415"/>
      <c r="AP110" s="415"/>
      <c r="AQ110" s="415"/>
      <c r="AR110" s="415">
        <v>0.25</v>
      </c>
      <c r="AS110" s="415"/>
      <c r="AT110" s="415"/>
      <c r="AU110" s="427"/>
      <c r="AV110" s="427">
        <v>10.5</v>
      </c>
      <c r="AW110" s="428"/>
      <c r="AX110" s="423"/>
      <c r="AY110" s="475"/>
      <c r="AZ110" s="283"/>
      <c r="BA110" s="424">
        <v>100.1</v>
      </c>
      <c r="BB110" s="424"/>
      <c r="BC110" s="360" t="s">
        <v>63</v>
      </c>
      <c r="BD110" s="360"/>
      <c r="BE110" s="359">
        <v>0.1</v>
      </c>
      <c r="BF110" s="359"/>
      <c r="BG110" s="359">
        <v>10000</v>
      </c>
      <c r="BH110" s="359"/>
      <c r="BI110" s="359"/>
      <c r="BJ110" s="359"/>
      <c r="BK110" s="361"/>
      <c r="BL110" s="361"/>
      <c r="BM110" s="360" t="s">
        <v>64</v>
      </c>
      <c r="BN110" s="360"/>
      <c r="BO110" s="359"/>
      <c r="BP110" s="359"/>
      <c r="BQ110" s="359">
        <v>0.34699999999999998</v>
      </c>
      <c r="BR110" s="359"/>
      <c r="BS110" s="361"/>
      <c r="BT110" s="361"/>
      <c r="BU110" s="362" t="s">
        <v>62</v>
      </c>
      <c r="BV110" s="481"/>
      <c r="BW110" s="422"/>
      <c r="BX110" s="475"/>
      <c r="BY110" s="283"/>
    </row>
    <row r="111" spans="1:77" ht="20.100000000000001" customHeight="1" thickBot="1">
      <c r="A111" s="283"/>
      <c r="B111" s="512"/>
      <c r="C111" s="514"/>
      <c r="D111" s="398"/>
      <c r="E111" s="398">
        <v>1</v>
      </c>
      <c r="F111" s="398" t="s">
        <v>443</v>
      </c>
      <c r="G111" s="516"/>
      <c r="H111" s="510"/>
      <c r="I111" s="434"/>
      <c r="J111" s="510"/>
      <c r="K111" s="435"/>
      <c r="L111" s="435"/>
      <c r="M111" s="400">
        <v>3.2</v>
      </c>
      <c r="N111" s="407"/>
      <c r="O111" s="283"/>
      <c r="P111" s="408"/>
      <c r="Q111" s="409"/>
      <c r="R111" s="441" t="str">
        <f>IF($E111="","",IF($L110="","",VLOOKUP($L110,TemplValues,28,0)))</f>
        <v/>
      </c>
      <c r="S111" s="463"/>
      <c r="T111" s="442" t="str">
        <f>IF($E111="","",IF($L110="","",VLOOKUP($L110,TemplValues,4,0)))</f>
        <v/>
      </c>
      <c r="U111" s="463"/>
      <c r="V111" s="442" t="str">
        <f>IF($E111="","",IF($L110="","",VLOOKUP($L110,TemplValues,5,0)))</f>
        <v/>
      </c>
      <c r="W111" s="442"/>
      <c r="X111" s="442" t="str">
        <f>IF($E111="","",IF($L110="","",VLOOKUP($L110,TemplValues,6,0)))</f>
        <v/>
      </c>
      <c r="Y111" s="442"/>
      <c r="Z111" s="443" t="str">
        <f>IF($E111="","",IF($L110="","",VLOOKUP($L110,TemplValues,7,0)))</f>
        <v/>
      </c>
      <c r="AA111" s="443"/>
      <c r="AB111" s="442" t="str">
        <f>IF($E111="","",IF($L110="","",VLOOKUP($L110,TemplValues,8,0)))</f>
        <v/>
      </c>
      <c r="AC111" s="442"/>
      <c r="AD111" s="444" t="str">
        <f>IF($E111="","",IF($L110="","",VLOOKUP($L110,TemplValues,18,0)))</f>
        <v/>
      </c>
      <c r="AE111" s="444"/>
      <c r="AF111" s="444" t="str">
        <f>IF($E111="","",IF($L110="","",VLOOKUP($L110,TemplValues,19,0)))</f>
        <v/>
      </c>
      <c r="AG111" s="444"/>
      <c r="AH111" s="444"/>
      <c r="AI111" s="444"/>
      <c r="AJ111" s="444" t="str">
        <f>IF($E111="","",IF($L110="","",VLOOKUP($L110,TemplValues,20,0)))</f>
        <v/>
      </c>
      <c r="AK111" s="444"/>
      <c r="AL111" s="442" t="str">
        <f>IF($E111="","",IF($L110="","",VLOOKUP($L110,TemplValues,9,0)))</f>
        <v/>
      </c>
      <c r="AM111" s="442"/>
      <c r="AN111" s="442" t="str">
        <f>IF($E111="","",IF($L110="","",VLOOKUP($L110,TemplValues,21,0)))</f>
        <v/>
      </c>
      <c r="AO111" s="442"/>
      <c r="AP111" s="442" t="str">
        <f>IF($E111="","",IF($L110="","",VLOOKUP($L110,TemplValues,22,0)))</f>
        <v/>
      </c>
      <c r="AQ111" s="442"/>
      <c r="AR111" s="445" t="str">
        <f>IF($E111="","",IF($L110="","",VLOOKUP($L110,TemplValues,23,0)))</f>
        <v/>
      </c>
      <c r="AS111" s="445"/>
      <c r="AT111" s="445" t="str">
        <f>IF($E111="","",IF($L110="","",VLOOKUP($L110,TemplValues,24,0)))</f>
        <v/>
      </c>
      <c r="AU111" s="446"/>
      <c r="AV111" s="446" t="str">
        <f>IF($E111="","",IF($L110="","",VLOOKUP($L110,TemplValues,25,0)))</f>
        <v/>
      </c>
      <c r="AW111" s="478"/>
      <c r="AX111" s="425" t="str">
        <f>IF($E111="","",IF($L110="","",VLOOKUP($L110,TemplValues,26,0)))</f>
        <v/>
      </c>
      <c r="AY111" s="476"/>
      <c r="AZ111" s="283"/>
      <c r="BA111" s="426" t="str">
        <f>IF($E111="","",IF($L110="","",VLOOKUP($L110,TemplValues,10,0)))</f>
        <v/>
      </c>
      <c r="BB111" s="426"/>
      <c r="BC111" s="368" t="str">
        <f>IF($E111="","",IF($L110="","",VLOOKUP($L110,TemplValues,11,0)))</f>
        <v/>
      </c>
      <c r="BD111" s="368"/>
      <c r="BE111" s="369" t="str">
        <f>IF($E111="","",IF($L110="","",VLOOKUP($L110,TemplValues,30,0)))</f>
        <v/>
      </c>
      <c r="BF111" s="369"/>
      <c r="BG111" s="366" t="str">
        <f>IF($E111="","",IF($L110="","",VLOOKUP($L110,TemplValues,12,0)))</f>
        <v/>
      </c>
      <c r="BH111" s="366"/>
      <c r="BI111" s="366" t="str">
        <f>IF($E111="","",IF($L110="","",VLOOKUP($L110,TemplValues,13,0)))</f>
        <v/>
      </c>
      <c r="BJ111" s="366"/>
      <c r="BK111" s="367" t="str">
        <f>IF($E111="","",IF($L110="","",VLOOKUP($L110,TemplValues,16,0)))</f>
        <v/>
      </c>
      <c r="BL111" s="367"/>
      <c r="BM111" s="368" t="str">
        <f>IF($E111="","",IF($L110="","",VLOOKUP($L110,TemplValues,17,0)))</f>
        <v/>
      </c>
      <c r="BN111" s="368"/>
      <c r="BO111" s="366" t="str">
        <f>IF($E111="","",IF($L110="","",VLOOKUP($L110,TemplValues,28,0)))</f>
        <v/>
      </c>
      <c r="BP111" s="366"/>
      <c r="BQ111" s="366" t="str">
        <f>IF($E111="","",IF($L110="","",VLOOKUP($L110,TemplValues,27,0)))</f>
        <v/>
      </c>
      <c r="BR111" s="366"/>
      <c r="BS111" s="367" t="str">
        <f>IF($E111="","",IF($L110="","",VLOOKUP($L110,TemplValues,14,0)))</f>
        <v/>
      </c>
      <c r="BT111" s="367"/>
      <c r="BU111" s="370" t="str">
        <f>IF($E111="","",IF($L110="","",VLOOKUP($L110,TemplValues,15,0)))</f>
        <v/>
      </c>
      <c r="BV111" s="483"/>
      <c r="BW111" s="430" t="str">
        <f>IF($E111="","",IF($L110="","",VLOOKUP($L110,TemplValues,30,0)))</f>
        <v/>
      </c>
      <c r="BX111" s="486"/>
      <c r="BY111" s="283"/>
    </row>
    <row r="112" spans="1:77" ht="20.100000000000001" customHeight="1">
      <c r="A112" s="283"/>
      <c r="B112" s="511">
        <v>1</v>
      </c>
      <c r="C112" s="513"/>
      <c r="D112" s="436"/>
      <c r="E112" s="436" t="s">
        <v>441</v>
      </c>
      <c r="F112" s="436" t="s">
        <v>444</v>
      </c>
      <c r="G112" s="515" t="s">
        <v>380</v>
      </c>
      <c r="H112" s="509"/>
      <c r="I112" s="437"/>
      <c r="J112" s="509"/>
      <c r="K112" s="438"/>
      <c r="L112" s="439" t="str">
        <f t="shared" ref="L112" si="50">H112&amp;" : "&amp;J112</f>
        <v xml:space="preserve"> : </v>
      </c>
      <c r="M112" s="440">
        <v>400</v>
      </c>
      <c r="N112" s="390"/>
      <c r="O112" s="283"/>
      <c r="P112" s="404"/>
      <c r="Q112" s="405"/>
      <c r="R112" s="406">
        <v>2.835</v>
      </c>
      <c r="S112" s="462"/>
      <c r="T112" s="414">
        <v>24.5</v>
      </c>
      <c r="U112" s="468"/>
      <c r="V112" s="413"/>
      <c r="W112" s="413"/>
      <c r="X112" s="414">
        <v>22</v>
      </c>
      <c r="Y112" s="414"/>
      <c r="Z112" s="414"/>
      <c r="AA112" s="414"/>
      <c r="AB112" s="415"/>
      <c r="AC112" s="415"/>
      <c r="AD112" s="415"/>
      <c r="AE112" s="415"/>
      <c r="AF112" s="415"/>
      <c r="AG112" s="415"/>
      <c r="AH112" s="415"/>
      <c r="AI112" s="415"/>
      <c r="AJ112" s="415"/>
      <c r="AK112" s="415"/>
      <c r="AL112" s="415"/>
      <c r="AM112" s="415"/>
      <c r="AN112" s="415"/>
      <c r="AO112" s="415"/>
      <c r="AP112" s="415"/>
      <c r="AQ112" s="415"/>
      <c r="AR112" s="415">
        <v>0.25</v>
      </c>
      <c r="AS112" s="415"/>
      <c r="AT112" s="415"/>
      <c r="AU112" s="427"/>
      <c r="AV112" s="427">
        <v>10.5</v>
      </c>
      <c r="AW112" s="428"/>
      <c r="AX112" s="423"/>
      <c r="AY112" s="475"/>
      <c r="AZ112" s="283"/>
      <c r="BA112" s="424">
        <v>100.1</v>
      </c>
      <c r="BB112" s="424"/>
      <c r="BC112" s="360" t="s">
        <v>63</v>
      </c>
      <c r="BD112" s="360"/>
      <c r="BE112" s="359">
        <v>0.1</v>
      </c>
      <c r="BF112" s="359"/>
      <c r="BG112" s="359">
        <v>10000</v>
      </c>
      <c r="BH112" s="359"/>
      <c r="BI112" s="359"/>
      <c r="BJ112" s="359"/>
      <c r="BK112" s="361"/>
      <c r="BL112" s="361"/>
      <c r="BM112" s="360" t="s">
        <v>64</v>
      </c>
      <c r="BN112" s="360"/>
      <c r="BO112" s="359"/>
      <c r="BP112" s="359"/>
      <c r="BQ112" s="359">
        <v>0.34699999999999998</v>
      </c>
      <c r="BR112" s="359"/>
      <c r="BS112" s="361"/>
      <c r="BT112" s="361"/>
      <c r="BU112" s="362" t="s">
        <v>62</v>
      </c>
      <c r="BV112" s="481"/>
      <c r="BW112" s="422"/>
      <c r="BX112" s="475"/>
      <c r="BY112" s="283"/>
    </row>
    <row r="113" spans="1:77" ht="20.100000000000001" customHeight="1" thickBot="1">
      <c r="A113" s="283"/>
      <c r="B113" s="512"/>
      <c r="C113" s="514"/>
      <c r="D113" s="398"/>
      <c r="E113" s="398">
        <v>1</v>
      </c>
      <c r="F113" s="398" t="s">
        <v>443</v>
      </c>
      <c r="G113" s="516"/>
      <c r="H113" s="510"/>
      <c r="I113" s="434"/>
      <c r="J113" s="510"/>
      <c r="K113" s="435"/>
      <c r="L113" s="435"/>
      <c r="M113" s="400">
        <v>3.2</v>
      </c>
      <c r="N113" s="407"/>
      <c r="O113" s="283"/>
      <c r="P113" s="408"/>
      <c r="Q113" s="409"/>
      <c r="R113" s="441" t="str">
        <f>IF($E113="","",IF($L112="","",VLOOKUP($L112,TemplValues,28,0)))</f>
        <v/>
      </c>
      <c r="S113" s="463"/>
      <c r="T113" s="442" t="str">
        <f>IF($E113="","",IF($L112="","",VLOOKUP($L112,TemplValues,4,0)))</f>
        <v/>
      </c>
      <c r="U113" s="463"/>
      <c r="V113" s="442" t="str">
        <f>IF($E113="","",IF($L112="","",VLOOKUP($L112,TemplValues,5,0)))</f>
        <v/>
      </c>
      <c r="W113" s="442"/>
      <c r="X113" s="442" t="str">
        <f>IF($E113="","",IF($L112="","",VLOOKUP($L112,TemplValues,6,0)))</f>
        <v/>
      </c>
      <c r="Y113" s="442"/>
      <c r="Z113" s="443" t="str">
        <f>IF($E113="","",IF($L112="","",VLOOKUP($L112,TemplValues,7,0)))</f>
        <v/>
      </c>
      <c r="AA113" s="443"/>
      <c r="AB113" s="442" t="str">
        <f>IF($E113="","",IF($L112="","",VLOOKUP($L112,TemplValues,8,0)))</f>
        <v/>
      </c>
      <c r="AC113" s="442"/>
      <c r="AD113" s="444" t="str">
        <f>IF($E113="","",IF($L112="","",VLOOKUP($L112,TemplValues,18,0)))</f>
        <v/>
      </c>
      <c r="AE113" s="444"/>
      <c r="AF113" s="444" t="str">
        <f>IF($E113="","",IF($L112="","",VLOOKUP($L112,TemplValues,19,0)))</f>
        <v/>
      </c>
      <c r="AG113" s="444"/>
      <c r="AH113" s="444"/>
      <c r="AI113" s="444"/>
      <c r="AJ113" s="444" t="str">
        <f>IF($E113="","",IF($L112="","",VLOOKUP($L112,TemplValues,20,0)))</f>
        <v/>
      </c>
      <c r="AK113" s="444"/>
      <c r="AL113" s="442" t="str">
        <f>IF($E113="","",IF($L112="","",VLOOKUP($L112,TemplValues,9,0)))</f>
        <v/>
      </c>
      <c r="AM113" s="442"/>
      <c r="AN113" s="442" t="str">
        <f>IF($E113="","",IF($L112="","",VLOOKUP($L112,TemplValues,21,0)))</f>
        <v/>
      </c>
      <c r="AO113" s="442"/>
      <c r="AP113" s="442" t="str">
        <f>IF($E113="","",IF($L112="","",VLOOKUP($L112,TemplValues,22,0)))</f>
        <v/>
      </c>
      <c r="AQ113" s="442"/>
      <c r="AR113" s="445" t="str">
        <f>IF($E113="","",IF($L112="","",VLOOKUP($L112,TemplValues,23,0)))</f>
        <v/>
      </c>
      <c r="AS113" s="445"/>
      <c r="AT113" s="445" t="str">
        <f>IF($E113="","",IF($L112="","",VLOOKUP($L112,TemplValues,24,0)))</f>
        <v/>
      </c>
      <c r="AU113" s="446"/>
      <c r="AV113" s="446" t="str">
        <f>IF($E113="","",IF($L112="","",VLOOKUP($L112,TemplValues,25,0)))</f>
        <v/>
      </c>
      <c r="AW113" s="478"/>
      <c r="AX113" s="425" t="str">
        <f>IF($E113="","",IF($L112="","",VLOOKUP($L112,TemplValues,26,0)))</f>
        <v/>
      </c>
      <c r="AY113" s="476"/>
      <c r="AZ113" s="283"/>
      <c r="BA113" s="426" t="str">
        <f>IF($E113="","",IF($L112="","",VLOOKUP($L112,TemplValues,10,0)))</f>
        <v/>
      </c>
      <c r="BB113" s="426"/>
      <c r="BC113" s="368" t="str">
        <f>IF($E113="","",IF($L112="","",VLOOKUP($L112,TemplValues,11,0)))</f>
        <v/>
      </c>
      <c r="BD113" s="368"/>
      <c r="BE113" s="369" t="str">
        <f>IF($E113="","",IF($L112="","",VLOOKUP($L112,TemplValues,30,0)))</f>
        <v/>
      </c>
      <c r="BF113" s="369"/>
      <c r="BG113" s="366" t="str">
        <f>IF($E113="","",IF($L112="","",VLOOKUP($L112,TemplValues,12,0)))</f>
        <v/>
      </c>
      <c r="BH113" s="366"/>
      <c r="BI113" s="366" t="str">
        <f>IF($E113="","",IF($L112="","",VLOOKUP($L112,TemplValues,13,0)))</f>
        <v/>
      </c>
      <c r="BJ113" s="366"/>
      <c r="BK113" s="367" t="str">
        <f>IF($E113="","",IF($L112="","",VLOOKUP($L112,TemplValues,16,0)))</f>
        <v/>
      </c>
      <c r="BL113" s="367"/>
      <c r="BM113" s="368" t="str">
        <f>IF($E113="","",IF($L112="","",VLOOKUP($L112,TemplValues,17,0)))</f>
        <v/>
      </c>
      <c r="BN113" s="368"/>
      <c r="BO113" s="366" t="str">
        <f>IF($E113="","",IF($L112="","",VLOOKUP($L112,TemplValues,28,0)))</f>
        <v/>
      </c>
      <c r="BP113" s="366"/>
      <c r="BQ113" s="366" t="str">
        <f>IF($E113="","",IF($L112="","",VLOOKUP($L112,TemplValues,27,0)))</f>
        <v/>
      </c>
      <c r="BR113" s="366"/>
      <c r="BS113" s="367" t="str">
        <f>IF($E113="","",IF($L112="","",VLOOKUP($L112,TemplValues,14,0)))</f>
        <v/>
      </c>
      <c r="BT113" s="367"/>
      <c r="BU113" s="370" t="str">
        <f>IF($E113="","",IF($L112="","",VLOOKUP($L112,TemplValues,15,0)))</f>
        <v/>
      </c>
      <c r="BV113" s="483"/>
      <c r="BW113" s="430" t="str">
        <f>IF($E113="","",IF($L112="","",VLOOKUP($L112,TemplValues,30,0)))</f>
        <v/>
      </c>
      <c r="BX113" s="486"/>
      <c r="BY113" s="283"/>
    </row>
    <row r="114" spans="1:77" ht="20.100000000000001" customHeight="1">
      <c r="A114" s="283"/>
      <c r="B114" s="511">
        <v>1</v>
      </c>
      <c r="C114" s="513"/>
      <c r="D114" s="436"/>
      <c r="E114" s="436" t="s">
        <v>441</v>
      </c>
      <c r="F114" s="436" t="s">
        <v>444</v>
      </c>
      <c r="G114" s="515" t="s">
        <v>380</v>
      </c>
      <c r="H114" s="509"/>
      <c r="I114" s="437"/>
      <c r="J114" s="509"/>
      <c r="K114" s="438"/>
      <c r="L114" s="439" t="str">
        <f t="shared" ref="L114" si="51">H114&amp;" : "&amp;J114</f>
        <v xml:space="preserve"> : </v>
      </c>
      <c r="M114" s="440">
        <v>400</v>
      </c>
      <c r="N114" s="390"/>
      <c r="O114" s="283"/>
      <c r="P114" s="404"/>
      <c r="Q114" s="405"/>
      <c r="R114" s="406">
        <v>2.835</v>
      </c>
      <c r="S114" s="462"/>
      <c r="T114" s="414">
        <v>24.5</v>
      </c>
      <c r="U114" s="468"/>
      <c r="V114" s="413"/>
      <c r="W114" s="413"/>
      <c r="X114" s="414">
        <v>22</v>
      </c>
      <c r="Y114" s="414"/>
      <c r="Z114" s="414"/>
      <c r="AA114" s="414"/>
      <c r="AB114" s="415"/>
      <c r="AC114" s="415"/>
      <c r="AD114" s="415"/>
      <c r="AE114" s="415"/>
      <c r="AF114" s="415"/>
      <c r="AG114" s="415"/>
      <c r="AH114" s="415"/>
      <c r="AI114" s="415"/>
      <c r="AJ114" s="415"/>
      <c r="AK114" s="415"/>
      <c r="AL114" s="415"/>
      <c r="AM114" s="415"/>
      <c r="AN114" s="415"/>
      <c r="AO114" s="415"/>
      <c r="AP114" s="415"/>
      <c r="AQ114" s="415"/>
      <c r="AR114" s="415">
        <v>0.25</v>
      </c>
      <c r="AS114" s="415"/>
      <c r="AT114" s="415"/>
      <c r="AU114" s="427"/>
      <c r="AV114" s="427">
        <v>10.5</v>
      </c>
      <c r="AW114" s="428"/>
      <c r="AX114" s="423"/>
      <c r="AY114" s="475"/>
      <c r="AZ114" s="283"/>
      <c r="BA114" s="424">
        <v>100.1</v>
      </c>
      <c r="BB114" s="424"/>
      <c r="BC114" s="360" t="s">
        <v>63</v>
      </c>
      <c r="BD114" s="360"/>
      <c r="BE114" s="359">
        <v>0.1</v>
      </c>
      <c r="BF114" s="359"/>
      <c r="BG114" s="359">
        <v>10000</v>
      </c>
      <c r="BH114" s="359"/>
      <c r="BI114" s="359"/>
      <c r="BJ114" s="359"/>
      <c r="BK114" s="361"/>
      <c r="BL114" s="361"/>
      <c r="BM114" s="360" t="s">
        <v>64</v>
      </c>
      <c r="BN114" s="360"/>
      <c r="BO114" s="359"/>
      <c r="BP114" s="359"/>
      <c r="BQ114" s="359">
        <v>0.34699999999999998</v>
      </c>
      <c r="BR114" s="359"/>
      <c r="BS114" s="361"/>
      <c r="BT114" s="361"/>
      <c r="BU114" s="362" t="s">
        <v>62</v>
      </c>
      <c r="BV114" s="481"/>
      <c r="BW114" s="422"/>
      <c r="BX114" s="475"/>
      <c r="BY114" s="283"/>
    </row>
    <row r="115" spans="1:77" ht="20.100000000000001" customHeight="1" thickBot="1">
      <c r="A115" s="283"/>
      <c r="B115" s="512"/>
      <c r="C115" s="514"/>
      <c r="D115" s="398"/>
      <c r="E115" s="398">
        <v>1</v>
      </c>
      <c r="F115" s="398" t="s">
        <v>443</v>
      </c>
      <c r="G115" s="516"/>
      <c r="H115" s="510"/>
      <c r="I115" s="434"/>
      <c r="J115" s="510"/>
      <c r="K115" s="435"/>
      <c r="L115" s="435"/>
      <c r="M115" s="400">
        <v>3.2</v>
      </c>
      <c r="N115" s="407"/>
      <c r="O115" s="283"/>
      <c r="P115" s="408"/>
      <c r="Q115" s="409"/>
      <c r="R115" s="441" t="str">
        <f>IF($E115="","",IF($L114="","",VLOOKUP($L114,TemplValues,28,0)))</f>
        <v/>
      </c>
      <c r="S115" s="463"/>
      <c r="T115" s="442" t="str">
        <f>IF($E115="","",IF($L114="","",VLOOKUP($L114,TemplValues,4,0)))</f>
        <v/>
      </c>
      <c r="U115" s="463"/>
      <c r="V115" s="442" t="str">
        <f>IF($E115="","",IF($L114="","",VLOOKUP($L114,TemplValues,5,0)))</f>
        <v/>
      </c>
      <c r="W115" s="442"/>
      <c r="X115" s="442" t="str">
        <f>IF($E115="","",IF($L114="","",VLOOKUP($L114,TemplValues,6,0)))</f>
        <v/>
      </c>
      <c r="Y115" s="442"/>
      <c r="Z115" s="443" t="str">
        <f>IF($E115="","",IF($L114="","",VLOOKUP($L114,TemplValues,7,0)))</f>
        <v/>
      </c>
      <c r="AA115" s="443"/>
      <c r="AB115" s="442" t="str">
        <f>IF($E115="","",IF($L114="","",VLOOKUP($L114,TemplValues,8,0)))</f>
        <v/>
      </c>
      <c r="AC115" s="442"/>
      <c r="AD115" s="444" t="str">
        <f>IF($E115="","",IF($L114="","",VLOOKUP($L114,TemplValues,18,0)))</f>
        <v/>
      </c>
      <c r="AE115" s="444"/>
      <c r="AF115" s="444" t="str">
        <f>IF($E115="","",IF($L114="","",VLOOKUP($L114,TemplValues,19,0)))</f>
        <v/>
      </c>
      <c r="AG115" s="444"/>
      <c r="AH115" s="444"/>
      <c r="AI115" s="444"/>
      <c r="AJ115" s="444" t="str">
        <f>IF($E115="","",IF($L114="","",VLOOKUP($L114,TemplValues,20,0)))</f>
        <v/>
      </c>
      <c r="AK115" s="444"/>
      <c r="AL115" s="442" t="str">
        <f>IF($E115="","",IF($L114="","",VLOOKUP($L114,TemplValues,9,0)))</f>
        <v/>
      </c>
      <c r="AM115" s="442"/>
      <c r="AN115" s="442" t="str">
        <f>IF($E115="","",IF($L114="","",VLOOKUP($L114,TemplValues,21,0)))</f>
        <v/>
      </c>
      <c r="AO115" s="442"/>
      <c r="AP115" s="442" t="str">
        <f>IF($E115="","",IF($L114="","",VLOOKUP($L114,TemplValues,22,0)))</f>
        <v/>
      </c>
      <c r="AQ115" s="442"/>
      <c r="AR115" s="445" t="str">
        <f>IF($E115="","",IF($L114="","",VLOOKUP($L114,TemplValues,23,0)))</f>
        <v/>
      </c>
      <c r="AS115" s="445"/>
      <c r="AT115" s="445" t="str">
        <f>IF($E115="","",IF($L114="","",VLOOKUP($L114,TemplValues,24,0)))</f>
        <v/>
      </c>
      <c r="AU115" s="446"/>
      <c r="AV115" s="446" t="str">
        <f>IF($E115="","",IF($L114="","",VLOOKUP($L114,TemplValues,25,0)))</f>
        <v/>
      </c>
      <c r="AW115" s="478"/>
      <c r="AX115" s="425" t="str">
        <f>IF($E115="","",IF($L114="","",VLOOKUP($L114,TemplValues,26,0)))</f>
        <v/>
      </c>
      <c r="AY115" s="476"/>
      <c r="AZ115" s="283"/>
      <c r="BA115" s="426" t="str">
        <f>IF($E115="","",IF($L114="","",VLOOKUP($L114,TemplValues,10,0)))</f>
        <v/>
      </c>
      <c r="BB115" s="426"/>
      <c r="BC115" s="368" t="str">
        <f>IF($E115="","",IF($L114="","",VLOOKUP($L114,TemplValues,11,0)))</f>
        <v/>
      </c>
      <c r="BD115" s="368"/>
      <c r="BE115" s="369" t="str">
        <f>IF($E115="","",IF($L114="","",VLOOKUP($L114,TemplValues,30,0)))</f>
        <v/>
      </c>
      <c r="BF115" s="369"/>
      <c r="BG115" s="366" t="str">
        <f>IF($E115="","",IF($L114="","",VLOOKUP($L114,TemplValues,12,0)))</f>
        <v/>
      </c>
      <c r="BH115" s="366"/>
      <c r="BI115" s="366" t="str">
        <f>IF($E115="","",IF($L114="","",VLOOKUP($L114,TemplValues,13,0)))</f>
        <v/>
      </c>
      <c r="BJ115" s="366"/>
      <c r="BK115" s="367" t="str">
        <f>IF($E115="","",IF($L114="","",VLOOKUP($L114,TemplValues,16,0)))</f>
        <v/>
      </c>
      <c r="BL115" s="367"/>
      <c r="BM115" s="368" t="str">
        <f>IF($E115="","",IF($L114="","",VLOOKUP($L114,TemplValues,17,0)))</f>
        <v/>
      </c>
      <c r="BN115" s="368"/>
      <c r="BO115" s="366" t="str">
        <f>IF($E115="","",IF($L114="","",VLOOKUP($L114,TemplValues,28,0)))</f>
        <v/>
      </c>
      <c r="BP115" s="366"/>
      <c r="BQ115" s="366" t="str">
        <f>IF($E115="","",IF($L114="","",VLOOKUP($L114,TemplValues,27,0)))</f>
        <v/>
      </c>
      <c r="BR115" s="366"/>
      <c r="BS115" s="367" t="str">
        <f>IF($E115="","",IF($L114="","",VLOOKUP($L114,TemplValues,14,0)))</f>
        <v/>
      </c>
      <c r="BT115" s="367"/>
      <c r="BU115" s="370" t="str">
        <f>IF($E115="","",IF($L114="","",VLOOKUP($L114,TemplValues,15,0)))</f>
        <v/>
      </c>
      <c r="BV115" s="483"/>
      <c r="BW115" s="430" t="str">
        <f>IF($E115="","",IF($L114="","",VLOOKUP($L114,TemplValues,30,0)))</f>
        <v/>
      </c>
      <c r="BX115" s="486"/>
      <c r="BY115" s="283"/>
    </row>
    <row r="116" spans="1:77" ht="20.100000000000001" customHeight="1">
      <c r="A116" s="283"/>
      <c r="B116" s="511">
        <v>1</v>
      </c>
      <c r="C116" s="513"/>
      <c r="D116" s="436"/>
      <c r="E116" s="436" t="s">
        <v>441</v>
      </c>
      <c r="F116" s="436" t="s">
        <v>444</v>
      </c>
      <c r="G116" s="515" t="s">
        <v>380</v>
      </c>
      <c r="H116" s="509"/>
      <c r="I116" s="437"/>
      <c r="J116" s="509"/>
      <c r="K116" s="438"/>
      <c r="L116" s="439" t="str">
        <f t="shared" ref="L116" si="52">H116&amp;" : "&amp;J116</f>
        <v xml:space="preserve"> : </v>
      </c>
      <c r="M116" s="440">
        <v>400</v>
      </c>
      <c r="N116" s="390"/>
      <c r="O116" s="283"/>
      <c r="P116" s="404"/>
      <c r="Q116" s="405"/>
      <c r="R116" s="406">
        <v>2.835</v>
      </c>
      <c r="S116" s="462"/>
      <c r="T116" s="414">
        <v>24.5</v>
      </c>
      <c r="U116" s="468"/>
      <c r="V116" s="413"/>
      <c r="W116" s="413"/>
      <c r="X116" s="414">
        <v>22</v>
      </c>
      <c r="Y116" s="414"/>
      <c r="Z116" s="414"/>
      <c r="AA116" s="414"/>
      <c r="AB116" s="415"/>
      <c r="AC116" s="415"/>
      <c r="AD116" s="415"/>
      <c r="AE116" s="415"/>
      <c r="AF116" s="415"/>
      <c r="AG116" s="415"/>
      <c r="AH116" s="415"/>
      <c r="AI116" s="415"/>
      <c r="AJ116" s="415"/>
      <c r="AK116" s="415"/>
      <c r="AL116" s="415"/>
      <c r="AM116" s="415"/>
      <c r="AN116" s="415"/>
      <c r="AO116" s="415"/>
      <c r="AP116" s="415"/>
      <c r="AQ116" s="415"/>
      <c r="AR116" s="415">
        <v>0.25</v>
      </c>
      <c r="AS116" s="415"/>
      <c r="AT116" s="415"/>
      <c r="AU116" s="427"/>
      <c r="AV116" s="427">
        <v>10.5</v>
      </c>
      <c r="AW116" s="428"/>
      <c r="AX116" s="423"/>
      <c r="AY116" s="475"/>
      <c r="AZ116" s="283"/>
      <c r="BA116" s="424">
        <v>100.1</v>
      </c>
      <c r="BB116" s="424"/>
      <c r="BC116" s="360" t="s">
        <v>63</v>
      </c>
      <c r="BD116" s="360"/>
      <c r="BE116" s="359">
        <v>0.1</v>
      </c>
      <c r="BF116" s="359"/>
      <c r="BG116" s="359">
        <v>10000</v>
      </c>
      <c r="BH116" s="359"/>
      <c r="BI116" s="359"/>
      <c r="BJ116" s="359"/>
      <c r="BK116" s="361"/>
      <c r="BL116" s="361"/>
      <c r="BM116" s="360" t="s">
        <v>64</v>
      </c>
      <c r="BN116" s="360"/>
      <c r="BO116" s="359"/>
      <c r="BP116" s="359"/>
      <c r="BQ116" s="359">
        <v>0.34699999999999998</v>
      </c>
      <c r="BR116" s="359"/>
      <c r="BS116" s="361"/>
      <c r="BT116" s="361"/>
      <c r="BU116" s="362" t="s">
        <v>62</v>
      </c>
      <c r="BV116" s="481"/>
      <c r="BW116" s="422"/>
      <c r="BX116" s="475"/>
      <c r="BY116" s="283"/>
    </row>
    <row r="117" spans="1:77" ht="20.100000000000001" customHeight="1" thickBot="1">
      <c r="A117" s="283"/>
      <c r="B117" s="512"/>
      <c r="C117" s="514"/>
      <c r="D117" s="398"/>
      <c r="E117" s="398">
        <v>1</v>
      </c>
      <c r="F117" s="398" t="s">
        <v>443</v>
      </c>
      <c r="G117" s="516"/>
      <c r="H117" s="510"/>
      <c r="I117" s="434"/>
      <c r="J117" s="510"/>
      <c r="K117" s="435"/>
      <c r="L117" s="435"/>
      <c r="M117" s="400">
        <v>3.2</v>
      </c>
      <c r="N117" s="407"/>
      <c r="O117" s="283"/>
      <c r="P117" s="408"/>
      <c r="Q117" s="409"/>
      <c r="R117" s="441" t="str">
        <f>IF($E117="","",IF($L116="","",VLOOKUP($L116,TemplValues,28,0)))</f>
        <v/>
      </c>
      <c r="S117" s="463"/>
      <c r="T117" s="442" t="str">
        <f>IF($E117="","",IF($L116="","",VLOOKUP($L116,TemplValues,4,0)))</f>
        <v/>
      </c>
      <c r="U117" s="463"/>
      <c r="V117" s="442" t="str">
        <f>IF($E117="","",IF($L116="","",VLOOKUP($L116,TemplValues,5,0)))</f>
        <v/>
      </c>
      <c r="W117" s="442"/>
      <c r="X117" s="442" t="str">
        <f>IF($E117="","",IF($L116="","",VLOOKUP($L116,TemplValues,6,0)))</f>
        <v/>
      </c>
      <c r="Y117" s="442"/>
      <c r="Z117" s="443" t="str">
        <f>IF($E117="","",IF($L116="","",VLOOKUP($L116,TemplValues,7,0)))</f>
        <v/>
      </c>
      <c r="AA117" s="443"/>
      <c r="AB117" s="442" t="str">
        <f>IF($E117="","",IF($L116="","",VLOOKUP($L116,TemplValues,8,0)))</f>
        <v/>
      </c>
      <c r="AC117" s="442"/>
      <c r="AD117" s="444" t="str">
        <f>IF($E117="","",IF($L116="","",VLOOKUP($L116,TemplValues,18,0)))</f>
        <v/>
      </c>
      <c r="AE117" s="444"/>
      <c r="AF117" s="444" t="str">
        <f>IF($E117="","",IF($L116="","",VLOOKUP($L116,TemplValues,19,0)))</f>
        <v/>
      </c>
      <c r="AG117" s="444"/>
      <c r="AH117" s="444"/>
      <c r="AI117" s="444"/>
      <c r="AJ117" s="444" t="str">
        <f>IF($E117="","",IF($L116="","",VLOOKUP($L116,TemplValues,20,0)))</f>
        <v/>
      </c>
      <c r="AK117" s="444"/>
      <c r="AL117" s="442" t="str">
        <f>IF($E117="","",IF($L116="","",VLOOKUP($L116,TemplValues,9,0)))</f>
        <v/>
      </c>
      <c r="AM117" s="442"/>
      <c r="AN117" s="442" t="str">
        <f>IF($E117="","",IF($L116="","",VLOOKUP($L116,TemplValues,21,0)))</f>
        <v/>
      </c>
      <c r="AO117" s="442"/>
      <c r="AP117" s="442" t="str">
        <f>IF($E117="","",IF($L116="","",VLOOKUP($L116,TemplValues,22,0)))</f>
        <v/>
      </c>
      <c r="AQ117" s="442"/>
      <c r="AR117" s="445" t="str">
        <f>IF($E117="","",IF($L116="","",VLOOKUP($L116,TemplValues,23,0)))</f>
        <v/>
      </c>
      <c r="AS117" s="445"/>
      <c r="AT117" s="445" t="str">
        <f>IF($E117="","",IF($L116="","",VLOOKUP($L116,TemplValues,24,0)))</f>
        <v/>
      </c>
      <c r="AU117" s="446"/>
      <c r="AV117" s="446" t="str">
        <f>IF($E117="","",IF($L116="","",VLOOKUP($L116,TemplValues,25,0)))</f>
        <v/>
      </c>
      <c r="AW117" s="478"/>
      <c r="AX117" s="425" t="str">
        <f>IF($E117="","",IF($L116="","",VLOOKUP($L116,TemplValues,26,0)))</f>
        <v/>
      </c>
      <c r="AY117" s="476"/>
      <c r="AZ117" s="283"/>
      <c r="BA117" s="426" t="str">
        <f>IF($E117="","",IF($L116="","",VLOOKUP($L116,TemplValues,10,0)))</f>
        <v/>
      </c>
      <c r="BB117" s="426"/>
      <c r="BC117" s="368" t="str">
        <f>IF($E117="","",IF($L116="","",VLOOKUP($L116,TemplValues,11,0)))</f>
        <v/>
      </c>
      <c r="BD117" s="368"/>
      <c r="BE117" s="369" t="str">
        <f>IF($E117="","",IF($L116="","",VLOOKUP($L116,TemplValues,30,0)))</f>
        <v/>
      </c>
      <c r="BF117" s="369"/>
      <c r="BG117" s="366" t="str">
        <f>IF($E117="","",IF($L116="","",VLOOKUP($L116,TemplValues,12,0)))</f>
        <v/>
      </c>
      <c r="BH117" s="366"/>
      <c r="BI117" s="366" t="str">
        <f>IF($E117="","",IF($L116="","",VLOOKUP($L116,TemplValues,13,0)))</f>
        <v/>
      </c>
      <c r="BJ117" s="366"/>
      <c r="BK117" s="367" t="str">
        <f>IF($E117="","",IF($L116="","",VLOOKUP($L116,TemplValues,16,0)))</f>
        <v/>
      </c>
      <c r="BL117" s="367"/>
      <c r="BM117" s="368" t="str">
        <f>IF($E117="","",IF($L116="","",VLOOKUP($L116,TemplValues,17,0)))</f>
        <v/>
      </c>
      <c r="BN117" s="368"/>
      <c r="BO117" s="366" t="str">
        <f>IF($E117="","",IF($L116="","",VLOOKUP($L116,TemplValues,28,0)))</f>
        <v/>
      </c>
      <c r="BP117" s="366"/>
      <c r="BQ117" s="366" t="str">
        <f>IF($E117="","",IF($L116="","",VLOOKUP($L116,TemplValues,27,0)))</f>
        <v/>
      </c>
      <c r="BR117" s="366"/>
      <c r="BS117" s="367" t="str">
        <f>IF($E117="","",IF($L116="","",VLOOKUP($L116,TemplValues,14,0)))</f>
        <v/>
      </c>
      <c r="BT117" s="367"/>
      <c r="BU117" s="370" t="str">
        <f>IF($E117="","",IF($L116="","",VLOOKUP($L116,TemplValues,15,0)))</f>
        <v/>
      </c>
      <c r="BV117" s="483"/>
      <c r="BW117" s="430" t="str">
        <f>IF($E117="","",IF($L116="","",VLOOKUP($L116,TemplValues,30,0)))</f>
        <v/>
      </c>
      <c r="BX117" s="486"/>
      <c r="BY117" s="283"/>
    </row>
    <row r="118" spans="1:77" ht="20.100000000000001" customHeight="1">
      <c r="A118" s="283"/>
      <c r="B118" s="511">
        <v>1</v>
      </c>
      <c r="C118" s="513"/>
      <c r="D118" s="436"/>
      <c r="E118" s="436" t="s">
        <v>441</v>
      </c>
      <c r="F118" s="436" t="s">
        <v>444</v>
      </c>
      <c r="G118" s="515" t="s">
        <v>380</v>
      </c>
      <c r="H118" s="509"/>
      <c r="I118" s="437"/>
      <c r="J118" s="509"/>
      <c r="K118" s="438"/>
      <c r="L118" s="439" t="str">
        <f t="shared" ref="L118" si="53">H118&amp;" : "&amp;J118</f>
        <v xml:space="preserve"> : </v>
      </c>
      <c r="M118" s="440">
        <v>400</v>
      </c>
      <c r="N118" s="390"/>
      <c r="O118" s="283"/>
      <c r="P118" s="404"/>
      <c r="Q118" s="405"/>
      <c r="R118" s="406">
        <v>2.835</v>
      </c>
      <c r="S118" s="462"/>
      <c r="T118" s="414">
        <v>24.5</v>
      </c>
      <c r="U118" s="468"/>
      <c r="V118" s="413"/>
      <c r="W118" s="413"/>
      <c r="X118" s="414">
        <v>22</v>
      </c>
      <c r="Y118" s="414"/>
      <c r="Z118" s="414"/>
      <c r="AA118" s="414"/>
      <c r="AB118" s="415"/>
      <c r="AC118" s="415"/>
      <c r="AD118" s="415"/>
      <c r="AE118" s="415"/>
      <c r="AF118" s="415"/>
      <c r="AG118" s="415"/>
      <c r="AH118" s="415"/>
      <c r="AI118" s="415"/>
      <c r="AJ118" s="415"/>
      <c r="AK118" s="415"/>
      <c r="AL118" s="415"/>
      <c r="AM118" s="415"/>
      <c r="AN118" s="415"/>
      <c r="AO118" s="415"/>
      <c r="AP118" s="415"/>
      <c r="AQ118" s="415"/>
      <c r="AR118" s="415">
        <v>0.25</v>
      </c>
      <c r="AS118" s="415"/>
      <c r="AT118" s="415"/>
      <c r="AU118" s="427"/>
      <c r="AV118" s="427">
        <v>10.5</v>
      </c>
      <c r="AW118" s="428"/>
      <c r="AX118" s="423"/>
      <c r="AY118" s="475"/>
      <c r="AZ118" s="283"/>
      <c r="BA118" s="424">
        <v>100.1</v>
      </c>
      <c r="BB118" s="424"/>
      <c r="BC118" s="360" t="s">
        <v>63</v>
      </c>
      <c r="BD118" s="360"/>
      <c r="BE118" s="359">
        <v>0.1</v>
      </c>
      <c r="BF118" s="359"/>
      <c r="BG118" s="359">
        <v>10000</v>
      </c>
      <c r="BH118" s="359"/>
      <c r="BI118" s="359"/>
      <c r="BJ118" s="359"/>
      <c r="BK118" s="361"/>
      <c r="BL118" s="361"/>
      <c r="BM118" s="360" t="s">
        <v>64</v>
      </c>
      <c r="BN118" s="360"/>
      <c r="BO118" s="359"/>
      <c r="BP118" s="359"/>
      <c r="BQ118" s="359">
        <v>0.34699999999999998</v>
      </c>
      <c r="BR118" s="359"/>
      <c r="BS118" s="361"/>
      <c r="BT118" s="361"/>
      <c r="BU118" s="362" t="s">
        <v>62</v>
      </c>
      <c r="BV118" s="481"/>
      <c r="BW118" s="422"/>
      <c r="BX118" s="475"/>
      <c r="BY118" s="283"/>
    </row>
    <row r="119" spans="1:77" ht="20.100000000000001" customHeight="1" thickBot="1">
      <c r="A119" s="283"/>
      <c r="B119" s="512"/>
      <c r="C119" s="514"/>
      <c r="D119" s="398"/>
      <c r="E119" s="398">
        <v>1</v>
      </c>
      <c r="F119" s="398" t="s">
        <v>443</v>
      </c>
      <c r="G119" s="516"/>
      <c r="H119" s="510"/>
      <c r="I119" s="434"/>
      <c r="J119" s="510"/>
      <c r="K119" s="435"/>
      <c r="L119" s="435"/>
      <c r="M119" s="400">
        <v>3.2</v>
      </c>
      <c r="N119" s="407"/>
      <c r="O119" s="283"/>
      <c r="P119" s="408"/>
      <c r="Q119" s="409"/>
      <c r="R119" s="441" t="str">
        <f>IF($E119="","",IF($L118="","",VLOOKUP($L118,TemplValues,28,0)))</f>
        <v/>
      </c>
      <c r="S119" s="463"/>
      <c r="T119" s="442" t="str">
        <f>IF($E119="","",IF($L118="","",VLOOKUP($L118,TemplValues,4,0)))</f>
        <v/>
      </c>
      <c r="U119" s="463"/>
      <c r="V119" s="442" t="str">
        <f>IF($E119="","",IF($L118="","",VLOOKUP($L118,TemplValues,5,0)))</f>
        <v/>
      </c>
      <c r="W119" s="442"/>
      <c r="X119" s="442" t="str">
        <f>IF($E119="","",IF($L118="","",VLOOKUP($L118,TemplValues,6,0)))</f>
        <v/>
      </c>
      <c r="Y119" s="442"/>
      <c r="Z119" s="443" t="str">
        <f>IF($E119="","",IF($L118="","",VLOOKUP($L118,TemplValues,7,0)))</f>
        <v/>
      </c>
      <c r="AA119" s="443"/>
      <c r="AB119" s="442" t="str">
        <f>IF($E119="","",IF($L118="","",VLOOKUP($L118,TemplValues,8,0)))</f>
        <v/>
      </c>
      <c r="AC119" s="442"/>
      <c r="AD119" s="444" t="str">
        <f>IF($E119="","",IF($L118="","",VLOOKUP($L118,TemplValues,18,0)))</f>
        <v/>
      </c>
      <c r="AE119" s="444"/>
      <c r="AF119" s="444" t="str">
        <f>IF($E119="","",IF($L118="","",VLOOKUP($L118,TemplValues,19,0)))</f>
        <v/>
      </c>
      <c r="AG119" s="444"/>
      <c r="AH119" s="444"/>
      <c r="AI119" s="444"/>
      <c r="AJ119" s="444" t="str">
        <f>IF($E119="","",IF($L118="","",VLOOKUP($L118,TemplValues,20,0)))</f>
        <v/>
      </c>
      <c r="AK119" s="444"/>
      <c r="AL119" s="442" t="str">
        <f>IF($E119="","",IF($L118="","",VLOOKUP($L118,TemplValues,9,0)))</f>
        <v/>
      </c>
      <c r="AM119" s="442"/>
      <c r="AN119" s="442" t="str">
        <f>IF($E119="","",IF($L118="","",VLOOKUP($L118,TemplValues,21,0)))</f>
        <v/>
      </c>
      <c r="AO119" s="442"/>
      <c r="AP119" s="442" t="str">
        <f>IF($E119="","",IF($L118="","",VLOOKUP($L118,TemplValues,22,0)))</f>
        <v/>
      </c>
      <c r="AQ119" s="442"/>
      <c r="AR119" s="445" t="str">
        <f>IF($E119="","",IF($L118="","",VLOOKUP($L118,TemplValues,23,0)))</f>
        <v/>
      </c>
      <c r="AS119" s="445"/>
      <c r="AT119" s="445" t="str">
        <f>IF($E119="","",IF($L118="","",VLOOKUP($L118,TemplValues,24,0)))</f>
        <v/>
      </c>
      <c r="AU119" s="446"/>
      <c r="AV119" s="446" t="str">
        <f>IF($E119="","",IF($L118="","",VLOOKUP($L118,TemplValues,25,0)))</f>
        <v/>
      </c>
      <c r="AW119" s="478"/>
      <c r="AX119" s="425" t="str">
        <f>IF($E119="","",IF($L118="","",VLOOKUP($L118,TemplValues,26,0)))</f>
        <v/>
      </c>
      <c r="AY119" s="476"/>
      <c r="AZ119" s="283"/>
      <c r="BA119" s="426" t="str">
        <f>IF($E119="","",IF($L118="","",VLOOKUP($L118,TemplValues,10,0)))</f>
        <v/>
      </c>
      <c r="BB119" s="426"/>
      <c r="BC119" s="368" t="str">
        <f>IF($E119="","",IF($L118="","",VLOOKUP($L118,TemplValues,11,0)))</f>
        <v/>
      </c>
      <c r="BD119" s="368"/>
      <c r="BE119" s="369" t="str">
        <f>IF($E119="","",IF($L118="","",VLOOKUP($L118,TemplValues,30,0)))</f>
        <v/>
      </c>
      <c r="BF119" s="369"/>
      <c r="BG119" s="366" t="str">
        <f>IF($E119="","",IF($L118="","",VLOOKUP($L118,TemplValues,12,0)))</f>
        <v/>
      </c>
      <c r="BH119" s="366"/>
      <c r="BI119" s="366" t="str">
        <f>IF($E119="","",IF($L118="","",VLOOKUP($L118,TemplValues,13,0)))</f>
        <v/>
      </c>
      <c r="BJ119" s="366"/>
      <c r="BK119" s="367" t="str">
        <f>IF($E119="","",IF($L118="","",VLOOKUP($L118,TemplValues,16,0)))</f>
        <v/>
      </c>
      <c r="BL119" s="367"/>
      <c r="BM119" s="368" t="str">
        <f>IF($E119="","",IF($L118="","",VLOOKUP($L118,TemplValues,17,0)))</f>
        <v/>
      </c>
      <c r="BN119" s="368"/>
      <c r="BO119" s="366" t="str">
        <f>IF($E119="","",IF($L118="","",VLOOKUP($L118,TemplValues,28,0)))</f>
        <v/>
      </c>
      <c r="BP119" s="366"/>
      <c r="BQ119" s="366" t="str">
        <f>IF($E119="","",IF($L118="","",VLOOKUP($L118,TemplValues,27,0)))</f>
        <v/>
      </c>
      <c r="BR119" s="366"/>
      <c r="BS119" s="367" t="str">
        <f>IF($E119="","",IF($L118="","",VLOOKUP($L118,TemplValues,14,0)))</f>
        <v/>
      </c>
      <c r="BT119" s="367"/>
      <c r="BU119" s="370" t="str">
        <f>IF($E119="","",IF($L118="","",VLOOKUP($L118,TemplValues,15,0)))</f>
        <v/>
      </c>
      <c r="BV119" s="483"/>
      <c r="BW119" s="430" t="str">
        <f>IF($E119="","",IF($L118="","",VLOOKUP($L118,TemplValues,30,0)))</f>
        <v/>
      </c>
      <c r="BX119" s="486"/>
      <c r="BY119" s="283"/>
    </row>
    <row r="120" spans="1:77" ht="20.100000000000001" customHeight="1">
      <c r="A120" s="283"/>
      <c r="B120" s="511">
        <v>1</v>
      </c>
      <c r="C120" s="513"/>
      <c r="D120" s="436"/>
      <c r="E120" s="436" t="s">
        <v>441</v>
      </c>
      <c r="F120" s="436" t="s">
        <v>444</v>
      </c>
      <c r="G120" s="515" t="s">
        <v>380</v>
      </c>
      <c r="H120" s="509"/>
      <c r="I120" s="437"/>
      <c r="J120" s="509"/>
      <c r="K120" s="438"/>
      <c r="L120" s="439" t="str">
        <f t="shared" ref="L120" si="54">H120&amp;" : "&amp;J120</f>
        <v xml:space="preserve"> : </v>
      </c>
      <c r="M120" s="440">
        <v>400</v>
      </c>
      <c r="N120" s="390"/>
      <c r="O120" s="283"/>
      <c r="P120" s="404"/>
      <c r="Q120" s="405"/>
      <c r="R120" s="406">
        <v>2.835</v>
      </c>
      <c r="S120" s="462"/>
      <c r="T120" s="414">
        <v>24.5</v>
      </c>
      <c r="U120" s="468"/>
      <c r="V120" s="413"/>
      <c r="W120" s="413"/>
      <c r="X120" s="414">
        <v>22</v>
      </c>
      <c r="Y120" s="414"/>
      <c r="Z120" s="414"/>
      <c r="AA120" s="414"/>
      <c r="AB120" s="415"/>
      <c r="AC120" s="415"/>
      <c r="AD120" s="415"/>
      <c r="AE120" s="415"/>
      <c r="AF120" s="415"/>
      <c r="AG120" s="415"/>
      <c r="AH120" s="415"/>
      <c r="AI120" s="415"/>
      <c r="AJ120" s="415"/>
      <c r="AK120" s="415"/>
      <c r="AL120" s="415"/>
      <c r="AM120" s="415"/>
      <c r="AN120" s="415"/>
      <c r="AO120" s="415"/>
      <c r="AP120" s="415"/>
      <c r="AQ120" s="415"/>
      <c r="AR120" s="415">
        <v>0.25</v>
      </c>
      <c r="AS120" s="415"/>
      <c r="AT120" s="415"/>
      <c r="AU120" s="427"/>
      <c r="AV120" s="427">
        <v>10.5</v>
      </c>
      <c r="AW120" s="428"/>
      <c r="AX120" s="423"/>
      <c r="AY120" s="475"/>
      <c r="AZ120" s="283"/>
      <c r="BA120" s="424">
        <v>100.1</v>
      </c>
      <c r="BB120" s="424"/>
      <c r="BC120" s="360" t="s">
        <v>63</v>
      </c>
      <c r="BD120" s="360"/>
      <c r="BE120" s="359">
        <v>0.1</v>
      </c>
      <c r="BF120" s="359"/>
      <c r="BG120" s="359">
        <v>10000</v>
      </c>
      <c r="BH120" s="359"/>
      <c r="BI120" s="359"/>
      <c r="BJ120" s="359"/>
      <c r="BK120" s="361"/>
      <c r="BL120" s="361"/>
      <c r="BM120" s="360" t="s">
        <v>64</v>
      </c>
      <c r="BN120" s="360"/>
      <c r="BO120" s="359"/>
      <c r="BP120" s="359"/>
      <c r="BQ120" s="359">
        <v>0.34699999999999998</v>
      </c>
      <c r="BR120" s="359"/>
      <c r="BS120" s="361"/>
      <c r="BT120" s="361"/>
      <c r="BU120" s="362" t="s">
        <v>62</v>
      </c>
      <c r="BV120" s="481"/>
      <c r="BW120" s="422"/>
      <c r="BX120" s="475"/>
      <c r="BY120" s="283"/>
    </row>
    <row r="121" spans="1:77" ht="20.100000000000001" customHeight="1" thickBot="1">
      <c r="A121" s="283"/>
      <c r="B121" s="512"/>
      <c r="C121" s="514"/>
      <c r="D121" s="398"/>
      <c r="E121" s="398">
        <v>1</v>
      </c>
      <c r="F121" s="398" t="s">
        <v>443</v>
      </c>
      <c r="G121" s="516"/>
      <c r="H121" s="510"/>
      <c r="I121" s="434"/>
      <c r="J121" s="510"/>
      <c r="K121" s="435"/>
      <c r="L121" s="435"/>
      <c r="M121" s="400">
        <v>3.2</v>
      </c>
      <c r="N121" s="407"/>
      <c r="O121" s="283"/>
      <c r="P121" s="408"/>
      <c r="Q121" s="409"/>
      <c r="R121" s="441" t="str">
        <f>IF($E121="","",IF($L120="","",VLOOKUP($L120,TemplValues,28,0)))</f>
        <v/>
      </c>
      <c r="S121" s="463"/>
      <c r="T121" s="442" t="str">
        <f>IF($E121="","",IF($L120="","",VLOOKUP($L120,TemplValues,4,0)))</f>
        <v/>
      </c>
      <c r="U121" s="463"/>
      <c r="V121" s="442" t="str">
        <f>IF($E121="","",IF($L120="","",VLOOKUP($L120,TemplValues,5,0)))</f>
        <v/>
      </c>
      <c r="W121" s="442"/>
      <c r="X121" s="442" t="str">
        <f>IF($E121="","",IF($L120="","",VLOOKUP($L120,TemplValues,6,0)))</f>
        <v/>
      </c>
      <c r="Y121" s="442"/>
      <c r="Z121" s="443" t="str">
        <f>IF($E121="","",IF($L120="","",VLOOKUP($L120,TemplValues,7,0)))</f>
        <v/>
      </c>
      <c r="AA121" s="443"/>
      <c r="AB121" s="442" t="str">
        <f>IF($E121="","",IF($L120="","",VLOOKUP($L120,TemplValues,8,0)))</f>
        <v/>
      </c>
      <c r="AC121" s="442"/>
      <c r="AD121" s="444" t="str">
        <f>IF($E121="","",IF($L120="","",VLOOKUP($L120,TemplValues,18,0)))</f>
        <v/>
      </c>
      <c r="AE121" s="444"/>
      <c r="AF121" s="444" t="str">
        <f>IF($E121="","",IF($L120="","",VLOOKUP($L120,TemplValues,19,0)))</f>
        <v/>
      </c>
      <c r="AG121" s="444"/>
      <c r="AH121" s="444"/>
      <c r="AI121" s="444"/>
      <c r="AJ121" s="444" t="str">
        <f>IF($E121="","",IF($L120="","",VLOOKUP($L120,TemplValues,20,0)))</f>
        <v/>
      </c>
      <c r="AK121" s="444"/>
      <c r="AL121" s="442" t="str">
        <f>IF($E121="","",IF($L120="","",VLOOKUP($L120,TemplValues,9,0)))</f>
        <v/>
      </c>
      <c r="AM121" s="442"/>
      <c r="AN121" s="442" t="str">
        <f>IF($E121="","",IF($L120="","",VLOOKUP($L120,TemplValues,21,0)))</f>
        <v/>
      </c>
      <c r="AO121" s="442"/>
      <c r="AP121" s="442" t="str">
        <f>IF($E121="","",IF($L120="","",VLOOKUP($L120,TemplValues,22,0)))</f>
        <v/>
      </c>
      <c r="AQ121" s="442"/>
      <c r="AR121" s="445" t="str">
        <f>IF($E121="","",IF($L120="","",VLOOKUP($L120,TemplValues,23,0)))</f>
        <v/>
      </c>
      <c r="AS121" s="445"/>
      <c r="AT121" s="445" t="str">
        <f>IF($E121="","",IF($L120="","",VLOOKUP($L120,TemplValues,24,0)))</f>
        <v/>
      </c>
      <c r="AU121" s="446"/>
      <c r="AV121" s="446" t="str">
        <f>IF($E121="","",IF($L120="","",VLOOKUP($L120,TemplValues,25,0)))</f>
        <v/>
      </c>
      <c r="AW121" s="478"/>
      <c r="AX121" s="425" t="str">
        <f>IF($E121="","",IF($L120="","",VLOOKUP($L120,TemplValues,26,0)))</f>
        <v/>
      </c>
      <c r="AY121" s="476"/>
      <c r="AZ121" s="283"/>
      <c r="BA121" s="426" t="str">
        <f>IF($E121="","",IF($L120="","",VLOOKUP($L120,TemplValues,10,0)))</f>
        <v/>
      </c>
      <c r="BB121" s="426"/>
      <c r="BC121" s="368" t="str">
        <f>IF($E121="","",IF($L120="","",VLOOKUP($L120,TemplValues,11,0)))</f>
        <v/>
      </c>
      <c r="BD121" s="368"/>
      <c r="BE121" s="369" t="str">
        <f>IF($E121="","",IF($L120="","",VLOOKUP($L120,TemplValues,30,0)))</f>
        <v/>
      </c>
      <c r="BF121" s="369"/>
      <c r="BG121" s="366" t="str">
        <f>IF($E121="","",IF($L120="","",VLOOKUP($L120,TemplValues,12,0)))</f>
        <v/>
      </c>
      <c r="BH121" s="366"/>
      <c r="BI121" s="366" t="str">
        <f>IF($E121="","",IF($L120="","",VLOOKUP($L120,TemplValues,13,0)))</f>
        <v/>
      </c>
      <c r="BJ121" s="366"/>
      <c r="BK121" s="367" t="str">
        <f>IF($E121="","",IF($L120="","",VLOOKUP($L120,TemplValues,16,0)))</f>
        <v/>
      </c>
      <c r="BL121" s="367"/>
      <c r="BM121" s="368" t="str">
        <f>IF($E121="","",IF($L120="","",VLOOKUP($L120,TemplValues,17,0)))</f>
        <v/>
      </c>
      <c r="BN121" s="368"/>
      <c r="BO121" s="366" t="str">
        <f>IF($E121="","",IF($L120="","",VLOOKUP($L120,TemplValues,28,0)))</f>
        <v/>
      </c>
      <c r="BP121" s="366"/>
      <c r="BQ121" s="366" t="str">
        <f>IF($E121="","",IF($L120="","",VLOOKUP($L120,TemplValues,27,0)))</f>
        <v/>
      </c>
      <c r="BR121" s="366"/>
      <c r="BS121" s="367" t="str">
        <f>IF($E121="","",IF($L120="","",VLOOKUP($L120,TemplValues,14,0)))</f>
        <v/>
      </c>
      <c r="BT121" s="367"/>
      <c r="BU121" s="370" t="str">
        <f>IF($E121="","",IF($L120="","",VLOOKUP($L120,TemplValues,15,0)))</f>
        <v/>
      </c>
      <c r="BV121" s="483"/>
      <c r="BW121" s="430" t="str">
        <f>IF($E121="","",IF($L120="","",VLOOKUP($L120,TemplValues,30,0)))</f>
        <v/>
      </c>
      <c r="BX121" s="486"/>
      <c r="BY121" s="283"/>
    </row>
    <row r="122" spans="1:77" ht="20.100000000000001" customHeight="1">
      <c r="A122" s="283"/>
      <c r="B122" s="511">
        <v>1</v>
      </c>
      <c r="C122" s="513"/>
      <c r="D122" s="436"/>
      <c r="E122" s="436" t="s">
        <v>441</v>
      </c>
      <c r="F122" s="436" t="s">
        <v>444</v>
      </c>
      <c r="G122" s="515" t="s">
        <v>380</v>
      </c>
      <c r="H122" s="509"/>
      <c r="I122" s="437"/>
      <c r="J122" s="509"/>
      <c r="K122" s="438"/>
      <c r="L122" s="439" t="str">
        <f t="shared" ref="L122" si="55">H122&amp;" : "&amp;J122</f>
        <v xml:space="preserve"> : </v>
      </c>
      <c r="M122" s="440">
        <v>400</v>
      </c>
      <c r="N122" s="390"/>
      <c r="O122" s="283"/>
      <c r="P122" s="404"/>
      <c r="Q122" s="405"/>
      <c r="R122" s="406">
        <v>2.835</v>
      </c>
      <c r="S122" s="462"/>
      <c r="T122" s="414">
        <v>24.5</v>
      </c>
      <c r="U122" s="468"/>
      <c r="V122" s="413"/>
      <c r="W122" s="413"/>
      <c r="X122" s="414">
        <v>22</v>
      </c>
      <c r="Y122" s="414"/>
      <c r="Z122" s="414"/>
      <c r="AA122" s="414"/>
      <c r="AB122" s="415"/>
      <c r="AC122" s="415"/>
      <c r="AD122" s="415"/>
      <c r="AE122" s="415"/>
      <c r="AF122" s="415"/>
      <c r="AG122" s="415"/>
      <c r="AH122" s="415"/>
      <c r="AI122" s="415"/>
      <c r="AJ122" s="415"/>
      <c r="AK122" s="415"/>
      <c r="AL122" s="415"/>
      <c r="AM122" s="415"/>
      <c r="AN122" s="415"/>
      <c r="AO122" s="415"/>
      <c r="AP122" s="415"/>
      <c r="AQ122" s="415"/>
      <c r="AR122" s="415">
        <v>0.25</v>
      </c>
      <c r="AS122" s="415"/>
      <c r="AT122" s="415"/>
      <c r="AU122" s="427"/>
      <c r="AV122" s="427">
        <v>10.5</v>
      </c>
      <c r="AW122" s="428"/>
      <c r="AX122" s="423"/>
      <c r="AY122" s="475"/>
      <c r="AZ122" s="283"/>
      <c r="BA122" s="424">
        <v>100.1</v>
      </c>
      <c r="BB122" s="424"/>
      <c r="BC122" s="360" t="s">
        <v>63</v>
      </c>
      <c r="BD122" s="360"/>
      <c r="BE122" s="359">
        <v>0.1</v>
      </c>
      <c r="BF122" s="359"/>
      <c r="BG122" s="359">
        <v>10000</v>
      </c>
      <c r="BH122" s="359"/>
      <c r="BI122" s="359"/>
      <c r="BJ122" s="359"/>
      <c r="BK122" s="361"/>
      <c r="BL122" s="361"/>
      <c r="BM122" s="360" t="s">
        <v>64</v>
      </c>
      <c r="BN122" s="360"/>
      <c r="BO122" s="359"/>
      <c r="BP122" s="359"/>
      <c r="BQ122" s="359">
        <v>0.34699999999999998</v>
      </c>
      <c r="BR122" s="359"/>
      <c r="BS122" s="361"/>
      <c r="BT122" s="361"/>
      <c r="BU122" s="362" t="s">
        <v>62</v>
      </c>
      <c r="BV122" s="481"/>
      <c r="BW122" s="422"/>
      <c r="BX122" s="475"/>
      <c r="BY122" s="283"/>
    </row>
    <row r="123" spans="1:77" ht="20.100000000000001" customHeight="1" thickBot="1">
      <c r="A123" s="283"/>
      <c r="B123" s="512"/>
      <c r="C123" s="514"/>
      <c r="D123" s="398"/>
      <c r="E123" s="398">
        <v>1</v>
      </c>
      <c r="F123" s="398" t="s">
        <v>443</v>
      </c>
      <c r="G123" s="516"/>
      <c r="H123" s="510"/>
      <c r="I123" s="434"/>
      <c r="J123" s="510"/>
      <c r="K123" s="435"/>
      <c r="L123" s="435"/>
      <c r="M123" s="400">
        <v>3.2</v>
      </c>
      <c r="N123" s="407"/>
      <c r="O123" s="283"/>
      <c r="P123" s="408"/>
      <c r="Q123" s="409"/>
      <c r="R123" s="441" t="str">
        <f>IF($E123="","",IF($L122="","",VLOOKUP($L122,TemplValues,28,0)))</f>
        <v/>
      </c>
      <c r="S123" s="463"/>
      <c r="T123" s="442" t="str">
        <f>IF($E123="","",IF($L122="","",VLOOKUP($L122,TemplValues,4,0)))</f>
        <v/>
      </c>
      <c r="U123" s="463"/>
      <c r="V123" s="442" t="str">
        <f>IF($E123="","",IF($L122="","",VLOOKUP($L122,TemplValues,5,0)))</f>
        <v/>
      </c>
      <c r="W123" s="442"/>
      <c r="X123" s="442" t="str">
        <f>IF($E123="","",IF($L122="","",VLOOKUP($L122,TemplValues,6,0)))</f>
        <v/>
      </c>
      <c r="Y123" s="442"/>
      <c r="Z123" s="443" t="str">
        <f>IF($E123="","",IF($L122="","",VLOOKUP($L122,TemplValues,7,0)))</f>
        <v/>
      </c>
      <c r="AA123" s="443"/>
      <c r="AB123" s="442" t="str">
        <f>IF($E123="","",IF($L122="","",VLOOKUP($L122,TemplValues,8,0)))</f>
        <v/>
      </c>
      <c r="AC123" s="442"/>
      <c r="AD123" s="444" t="str">
        <f>IF($E123="","",IF($L122="","",VLOOKUP($L122,TemplValues,18,0)))</f>
        <v/>
      </c>
      <c r="AE123" s="444"/>
      <c r="AF123" s="444" t="str">
        <f>IF($E123="","",IF($L122="","",VLOOKUP($L122,TemplValues,19,0)))</f>
        <v/>
      </c>
      <c r="AG123" s="444"/>
      <c r="AH123" s="444"/>
      <c r="AI123" s="444"/>
      <c r="AJ123" s="444" t="str">
        <f>IF($E123="","",IF($L122="","",VLOOKUP($L122,TemplValues,20,0)))</f>
        <v/>
      </c>
      <c r="AK123" s="444"/>
      <c r="AL123" s="442" t="str">
        <f>IF($E123="","",IF($L122="","",VLOOKUP($L122,TemplValues,9,0)))</f>
        <v/>
      </c>
      <c r="AM123" s="442"/>
      <c r="AN123" s="442" t="str">
        <f>IF($E123="","",IF($L122="","",VLOOKUP($L122,TemplValues,21,0)))</f>
        <v/>
      </c>
      <c r="AO123" s="442"/>
      <c r="AP123" s="442" t="str">
        <f>IF($E123="","",IF($L122="","",VLOOKUP($L122,TemplValues,22,0)))</f>
        <v/>
      </c>
      <c r="AQ123" s="442"/>
      <c r="AR123" s="445" t="str">
        <f>IF($E123="","",IF($L122="","",VLOOKUP($L122,TemplValues,23,0)))</f>
        <v/>
      </c>
      <c r="AS123" s="445"/>
      <c r="AT123" s="445" t="str">
        <f>IF($E123="","",IF($L122="","",VLOOKUP($L122,TemplValues,24,0)))</f>
        <v/>
      </c>
      <c r="AU123" s="446"/>
      <c r="AV123" s="446" t="str">
        <f>IF($E123="","",IF($L122="","",VLOOKUP($L122,TemplValues,25,0)))</f>
        <v/>
      </c>
      <c r="AW123" s="478"/>
      <c r="AX123" s="425" t="str">
        <f>IF($E123="","",IF($L122="","",VLOOKUP($L122,TemplValues,26,0)))</f>
        <v/>
      </c>
      <c r="AY123" s="476"/>
      <c r="AZ123" s="283"/>
      <c r="BA123" s="426" t="str">
        <f>IF($E123="","",IF($L122="","",VLOOKUP($L122,TemplValues,10,0)))</f>
        <v/>
      </c>
      <c r="BB123" s="426"/>
      <c r="BC123" s="368" t="str">
        <f>IF($E123="","",IF($L122="","",VLOOKUP($L122,TemplValues,11,0)))</f>
        <v/>
      </c>
      <c r="BD123" s="368"/>
      <c r="BE123" s="369" t="str">
        <f>IF($E123="","",IF($L122="","",VLOOKUP($L122,TemplValues,30,0)))</f>
        <v/>
      </c>
      <c r="BF123" s="369"/>
      <c r="BG123" s="366" t="str">
        <f>IF($E123="","",IF($L122="","",VLOOKUP($L122,TemplValues,12,0)))</f>
        <v/>
      </c>
      <c r="BH123" s="366"/>
      <c r="BI123" s="366" t="str">
        <f>IF($E123="","",IF($L122="","",VLOOKUP($L122,TemplValues,13,0)))</f>
        <v/>
      </c>
      <c r="BJ123" s="366"/>
      <c r="BK123" s="367" t="str">
        <f>IF($E123="","",IF($L122="","",VLOOKUP($L122,TemplValues,16,0)))</f>
        <v/>
      </c>
      <c r="BL123" s="367"/>
      <c r="BM123" s="368" t="str">
        <f>IF($E123="","",IF($L122="","",VLOOKUP($L122,TemplValues,17,0)))</f>
        <v/>
      </c>
      <c r="BN123" s="368"/>
      <c r="BO123" s="366" t="str">
        <f>IF($E123="","",IF($L122="","",VLOOKUP($L122,TemplValues,28,0)))</f>
        <v/>
      </c>
      <c r="BP123" s="366"/>
      <c r="BQ123" s="366" t="str">
        <f>IF($E123="","",IF($L122="","",VLOOKUP($L122,TemplValues,27,0)))</f>
        <v/>
      </c>
      <c r="BR123" s="366"/>
      <c r="BS123" s="367" t="str">
        <f>IF($E123="","",IF($L122="","",VLOOKUP($L122,TemplValues,14,0)))</f>
        <v/>
      </c>
      <c r="BT123" s="367"/>
      <c r="BU123" s="370" t="str">
        <f>IF($E123="","",IF($L122="","",VLOOKUP($L122,TemplValues,15,0)))</f>
        <v/>
      </c>
      <c r="BV123" s="483"/>
      <c r="BW123" s="430" t="str">
        <f>IF($E123="","",IF($L122="","",VLOOKUP($L122,TemplValues,30,0)))</f>
        <v/>
      </c>
      <c r="BX123" s="486"/>
      <c r="BY123" s="283"/>
    </row>
    <row r="124" spans="1:77" ht="20.100000000000001" customHeight="1">
      <c r="A124" s="283"/>
      <c r="B124" s="511">
        <v>1</v>
      </c>
      <c r="C124" s="513"/>
      <c r="D124" s="436"/>
      <c r="E124" s="436" t="s">
        <v>441</v>
      </c>
      <c r="F124" s="436" t="s">
        <v>444</v>
      </c>
      <c r="G124" s="515" t="s">
        <v>380</v>
      </c>
      <c r="H124" s="509"/>
      <c r="I124" s="437"/>
      <c r="J124" s="509"/>
      <c r="K124" s="438"/>
      <c r="L124" s="439" t="str">
        <f t="shared" ref="L124" si="56">H124&amp;" : "&amp;J124</f>
        <v xml:space="preserve"> : </v>
      </c>
      <c r="M124" s="440">
        <v>400</v>
      </c>
      <c r="N124" s="390"/>
      <c r="O124" s="283"/>
      <c r="P124" s="404"/>
      <c r="Q124" s="405"/>
      <c r="R124" s="406">
        <v>2.835</v>
      </c>
      <c r="S124" s="462"/>
      <c r="T124" s="414">
        <v>24.5</v>
      </c>
      <c r="U124" s="468"/>
      <c r="V124" s="413"/>
      <c r="W124" s="413"/>
      <c r="X124" s="414">
        <v>22</v>
      </c>
      <c r="Y124" s="414"/>
      <c r="Z124" s="414"/>
      <c r="AA124" s="414"/>
      <c r="AB124" s="415"/>
      <c r="AC124" s="415"/>
      <c r="AD124" s="415"/>
      <c r="AE124" s="415"/>
      <c r="AF124" s="415"/>
      <c r="AG124" s="415"/>
      <c r="AH124" s="415"/>
      <c r="AI124" s="415"/>
      <c r="AJ124" s="415"/>
      <c r="AK124" s="415"/>
      <c r="AL124" s="415"/>
      <c r="AM124" s="415"/>
      <c r="AN124" s="415"/>
      <c r="AO124" s="415"/>
      <c r="AP124" s="415"/>
      <c r="AQ124" s="415"/>
      <c r="AR124" s="415">
        <v>0.25</v>
      </c>
      <c r="AS124" s="415"/>
      <c r="AT124" s="415"/>
      <c r="AU124" s="427"/>
      <c r="AV124" s="427">
        <v>10.5</v>
      </c>
      <c r="AW124" s="428"/>
      <c r="AX124" s="423"/>
      <c r="AY124" s="475"/>
      <c r="AZ124" s="283"/>
      <c r="BA124" s="424">
        <v>100.1</v>
      </c>
      <c r="BB124" s="424"/>
      <c r="BC124" s="360" t="s">
        <v>63</v>
      </c>
      <c r="BD124" s="360"/>
      <c r="BE124" s="359">
        <v>0.1</v>
      </c>
      <c r="BF124" s="359"/>
      <c r="BG124" s="359">
        <v>10000</v>
      </c>
      <c r="BH124" s="359"/>
      <c r="BI124" s="359"/>
      <c r="BJ124" s="359"/>
      <c r="BK124" s="361"/>
      <c r="BL124" s="361"/>
      <c r="BM124" s="360" t="s">
        <v>64</v>
      </c>
      <c r="BN124" s="360"/>
      <c r="BO124" s="359"/>
      <c r="BP124" s="359"/>
      <c r="BQ124" s="359">
        <v>0.34699999999999998</v>
      </c>
      <c r="BR124" s="359"/>
      <c r="BS124" s="361"/>
      <c r="BT124" s="361"/>
      <c r="BU124" s="362" t="s">
        <v>62</v>
      </c>
      <c r="BV124" s="481"/>
      <c r="BW124" s="422"/>
      <c r="BX124" s="475"/>
      <c r="BY124" s="283"/>
    </row>
    <row r="125" spans="1:77" ht="20.100000000000001" customHeight="1" thickBot="1">
      <c r="A125" s="283"/>
      <c r="B125" s="512"/>
      <c r="C125" s="514"/>
      <c r="D125" s="398"/>
      <c r="E125" s="398">
        <v>1</v>
      </c>
      <c r="F125" s="398" t="s">
        <v>443</v>
      </c>
      <c r="G125" s="516"/>
      <c r="H125" s="510"/>
      <c r="I125" s="434"/>
      <c r="J125" s="510"/>
      <c r="K125" s="435"/>
      <c r="L125" s="435"/>
      <c r="M125" s="400">
        <v>3.2</v>
      </c>
      <c r="N125" s="407"/>
      <c r="O125" s="283"/>
      <c r="P125" s="408"/>
      <c r="Q125" s="409"/>
      <c r="R125" s="441" t="str">
        <f>IF($E125="","",IF($L124="","",VLOOKUP($L124,TemplValues,28,0)))</f>
        <v/>
      </c>
      <c r="S125" s="463"/>
      <c r="T125" s="442" t="str">
        <f>IF($E125="","",IF($L124="","",VLOOKUP($L124,TemplValues,4,0)))</f>
        <v/>
      </c>
      <c r="U125" s="463"/>
      <c r="V125" s="442" t="str">
        <f>IF($E125="","",IF($L124="","",VLOOKUP($L124,TemplValues,5,0)))</f>
        <v/>
      </c>
      <c r="W125" s="442"/>
      <c r="X125" s="442" t="str">
        <f>IF($E125="","",IF($L124="","",VLOOKUP($L124,TemplValues,6,0)))</f>
        <v/>
      </c>
      <c r="Y125" s="442"/>
      <c r="Z125" s="443" t="str">
        <f>IF($E125="","",IF($L124="","",VLOOKUP($L124,TemplValues,7,0)))</f>
        <v/>
      </c>
      <c r="AA125" s="443"/>
      <c r="AB125" s="442" t="str">
        <f>IF($E125="","",IF($L124="","",VLOOKUP($L124,TemplValues,8,0)))</f>
        <v/>
      </c>
      <c r="AC125" s="442"/>
      <c r="AD125" s="444" t="str">
        <f>IF($E125="","",IF($L124="","",VLOOKUP($L124,TemplValues,18,0)))</f>
        <v/>
      </c>
      <c r="AE125" s="444"/>
      <c r="AF125" s="444" t="str">
        <f>IF($E125="","",IF($L124="","",VLOOKUP($L124,TemplValues,19,0)))</f>
        <v/>
      </c>
      <c r="AG125" s="444"/>
      <c r="AH125" s="444"/>
      <c r="AI125" s="444"/>
      <c r="AJ125" s="444" t="str">
        <f>IF($E125="","",IF($L124="","",VLOOKUP($L124,TemplValues,20,0)))</f>
        <v/>
      </c>
      <c r="AK125" s="444"/>
      <c r="AL125" s="442" t="str">
        <f>IF($E125="","",IF($L124="","",VLOOKUP($L124,TemplValues,9,0)))</f>
        <v/>
      </c>
      <c r="AM125" s="442"/>
      <c r="AN125" s="442" t="str">
        <f>IF($E125="","",IF($L124="","",VLOOKUP($L124,TemplValues,21,0)))</f>
        <v/>
      </c>
      <c r="AO125" s="442"/>
      <c r="AP125" s="442" t="str">
        <f>IF($E125="","",IF($L124="","",VLOOKUP($L124,TemplValues,22,0)))</f>
        <v/>
      </c>
      <c r="AQ125" s="442"/>
      <c r="AR125" s="445" t="str">
        <f>IF($E125="","",IF($L124="","",VLOOKUP($L124,TemplValues,23,0)))</f>
        <v/>
      </c>
      <c r="AS125" s="445"/>
      <c r="AT125" s="445" t="str">
        <f>IF($E125="","",IF($L124="","",VLOOKUP($L124,TemplValues,24,0)))</f>
        <v/>
      </c>
      <c r="AU125" s="446"/>
      <c r="AV125" s="446" t="str">
        <f>IF($E125="","",IF($L124="","",VLOOKUP($L124,TemplValues,25,0)))</f>
        <v/>
      </c>
      <c r="AW125" s="478"/>
      <c r="AX125" s="425" t="str">
        <f>IF($E125="","",IF($L124="","",VLOOKUP($L124,TemplValues,26,0)))</f>
        <v/>
      </c>
      <c r="AY125" s="476"/>
      <c r="AZ125" s="283"/>
      <c r="BA125" s="426" t="str">
        <f>IF($E125="","",IF($L124="","",VLOOKUP($L124,TemplValues,10,0)))</f>
        <v/>
      </c>
      <c r="BB125" s="426"/>
      <c r="BC125" s="368" t="str">
        <f>IF($E125="","",IF($L124="","",VLOOKUP($L124,TemplValues,11,0)))</f>
        <v/>
      </c>
      <c r="BD125" s="368"/>
      <c r="BE125" s="369" t="str">
        <f>IF($E125="","",IF($L124="","",VLOOKUP($L124,TemplValues,30,0)))</f>
        <v/>
      </c>
      <c r="BF125" s="369"/>
      <c r="BG125" s="366" t="str">
        <f>IF($E125="","",IF($L124="","",VLOOKUP($L124,TemplValues,12,0)))</f>
        <v/>
      </c>
      <c r="BH125" s="366"/>
      <c r="BI125" s="366" t="str">
        <f>IF($E125="","",IF($L124="","",VLOOKUP($L124,TemplValues,13,0)))</f>
        <v/>
      </c>
      <c r="BJ125" s="366"/>
      <c r="BK125" s="367" t="str">
        <f>IF($E125="","",IF($L124="","",VLOOKUP($L124,TemplValues,16,0)))</f>
        <v/>
      </c>
      <c r="BL125" s="367"/>
      <c r="BM125" s="368" t="str">
        <f>IF($E125="","",IF($L124="","",VLOOKUP($L124,TemplValues,17,0)))</f>
        <v/>
      </c>
      <c r="BN125" s="368"/>
      <c r="BO125" s="366" t="str">
        <f>IF($E125="","",IF($L124="","",VLOOKUP($L124,TemplValues,28,0)))</f>
        <v/>
      </c>
      <c r="BP125" s="366"/>
      <c r="BQ125" s="366" t="str">
        <f>IF($E125="","",IF($L124="","",VLOOKUP($L124,TemplValues,27,0)))</f>
        <v/>
      </c>
      <c r="BR125" s="366"/>
      <c r="BS125" s="367" t="str">
        <f>IF($E125="","",IF($L124="","",VLOOKUP($L124,TemplValues,14,0)))</f>
        <v/>
      </c>
      <c r="BT125" s="367"/>
      <c r="BU125" s="370" t="str">
        <f>IF($E125="","",IF($L124="","",VLOOKUP($L124,TemplValues,15,0)))</f>
        <v/>
      </c>
      <c r="BV125" s="483"/>
      <c r="BW125" s="430" t="str">
        <f>IF($E125="","",IF($L124="","",VLOOKUP($L124,TemplValues,30,0)))</f>
        <v/>
      </c>
      <c r="BX125" s="486"/>
      <c r="BY125" s="283"/>
    </row>
    <row r="126" spans="1:77" ht="20.100000000000001" customHeight="1">
      <c r="A126" s="283"/>
      <c r="B126" s="511">
        <v>1</v>
      </c>
      <c r="C126" s="513"/>
      <c r="D126" s="436"/>
      <c r="E126" s="436" t="s">
        <v>441</v>
      </c>
      <c r="F126" s="436" t="s">
        <v>444</v>
      </c>
      <c r="G126" s="515" t="s">
        <v>380</v>
      </c>
      <c r="H126" s="509"/>
      <c r="I126" s="437"/>
      <c r="J126" s="509"/>
      <c r="K126" s="438"/>
      <c r="L126" s="439" t="str">
        <f t="shared" ref="L126" si="57">H126&amp;" : "&amp;J126</f>
        <v xml:space="preserve"> : </v>
      </c>
      <c r="M126" s="440">
        <v>400</v>
      </c>
      <c r="N126" s="390"/>
      <c r="O126" s="283"/>
      <c r="P126" s="404"/>
      <c r="Q126" s="405"/>
      <c r="R126" s="406">
        <v>2.835</v>
      </c>
      <c r="S126" s="462"/>
      <c r="T126" s="414">
        <v>24.5</v>
      </c>
      <c r="U126" s="468"/>
      <c r="V126" s="413"/>
      <c r="W126" s="413"/>
      <c r="X126" s="414">
        <v>22</v>
      </c>
      <c r="Y126" s="414"/>
      <c r="Z126" s="414"/>
      <c r="AA126" s="414"/>
      <c r="AB126" s="415"/>
      <c r="AC126" s="415"/>
      <c r="AD126" s="415"/>
      <c r="AE126" s="415"/>
      <c r="AF126" s="415"/>
      <c r="AG126" s="415"/>
      <c r="AH126" s="415"/>
      <c r="AI126" s="415"/>
      <c r="AJ126" s="415"/>
      <c r="AK126" s="415"/>
      <c r="AL126" s="415"/>
      <c r="AM126" s="415"/>
      <c r="AN126" s="415"/>
      <c r="AO126" s="415"/>
      <c r="AP126" s="415"/>
      <c r="AQ126" s="415"/>
      <c r="AR126" s="415">
        <v>0.25</v>
      </c>
      <c r="AS126" s="415"/>
      <c r="AT126" s="415"/>
      <c r="AU126" s="427"/>
      <c r="AV126" s="427">
        <v>10.5</v>
      </c>
      <c r="AW126" s="428"/>
      <c r="AX126" s="423"/>
      <c r="AY126" s="475"/>
      <c r="AZ126" s="283"/>
      <c r="BA126" s="424">
        <v>100.1</v>
      </c>
      <c r="BB126" s="424"/>
      <c r="BC126" s="360" t="s">
        <v>63</v>
      </c>
      <c r="BD126" s="360"/>
      <c r="BE126" s="359">
        <v>0.1</v>
      </c>
      <c r="BF126" s="359"/>
      <c r="BG126" s="359">
        <v>10000</v>
      </c>
      <c r="BH126" s="359"/>
      <c r="BI126" s="359"/>
      <c r="BJ126" s="359"/>
      <c r="BK126" s="361"/>
      <c r="BL126" s="361"/>
      <c r="BM126" s="360" t="s">
        <v>64</v>
      </c>
      <c r="BN126" s="360"/>
      <c r="BO126" s="359"/>
      <c r="BP126" s="359"/>
      <c r="BQ126" s="359">
        <v>0.34699999999999998</v>
      </c>
      <c r="BR126" s="359"/>
      <c r="BS126" s="361"/>
      <c r="BT126" s="361"/>
      <c r="BU126" s="362" t="s">
        <v>62</v>
      </c>
      <c r="BV126" s="481"/>
      <c r="BW126" s="422"/>
      <c r="BX126" s="475"/>
      <c r="BY126" s="283"/>
    </row>
    <row r="127" spans="1:77" ht="20.100000000000001" customHeight="1" thickBot="1">
      <c r="A127" s="283"/>
      <c r="B127" s="512"/>
      <c r="C127" s="514"/>
      <c r="D127" s="398"/>
      <c r="E127" s="398">
        <v>1</v>
      </c>
      <c r="F127" s="398" t="s">
        <v>443</v>
      </c>
      <c r="G127" s="516"/>
      <c r="H127" s="510"/>
      <c r="I127" s="434"/>
      <c r="J127" s="510"/>
      <c r="K127" s="435"/>
      <c r="L127" s="435"/>
      <c r="M127" s="400">
        <v>3.2</v>
      </c>
      <c r="N127" s="407"/>
      <c r="O127" s="283"/>
      <c r="P127" s="408"/>
      <c r="Q127" s="409"/>
      <c r="R127" s="441" t="str">
        <f>IF($E127="","",IF($L126="","",VLOOKUP($L126,TemplValues,28,0)))</f>
        <v/>
      </c>
      <c r="S127" s="463"/>
      <c r="T127" s="442" t="str">
        <f>IF($E127="","",IF($L126="","",VLOOKUP($L126,TemplValues,4,0)))</f>
        <v/>
      </c>
      <c r="U127" s="463"/>
      <c r="V127" s="442" t="str">
        <f>IF($E127="","",IF($L126="","",VLOOKUP($L126,TemplValues,5,0)))</f>
        <v/>
      </c>
      <c r="W127" s="442"/>
      <c r="X127" s="442" t="str">
        <f>IF($E127="","",IF($L126="","",VLOOKUP($L126,TemplValues,6,0)))</f>
        <v/>
      </c>
      <c r="Y127" s="442"/>
      <c r="Z127" s="443" t="str">
        <f>IF($E127="","",IF($L126="","",VLOOKUP($L126,TemplValues,7,0)))</f>
        <v/>
      </c>
      <c r="AA127" s="443"/>
      <c r="AB127" s="442" t="str">
        <f>IF($E127="","",IF($L126="","",VLOOKUP($L126,TemplValues,8,0)))</f>
        <v/>
      </c>
      <c r="AC127" s="442"/>
      <c r="AD127" s="444" t="str">
        <f>IF($E127="","",IF($L126="","",VLOOKUP($L126,TemplValues,18,0)))</f>
        <v/>
      </c>
      <c r="AE127" s="444"/>
      <c r="AF127" s="444" t="str">
        <f>IF($E127="","",IF($L126="","",VLOOKUP($L126,TemplValues,19,0)))</f>
        <v/>
      </c>
      <c r="AG127" s="444"/>
      <c r="AH127" s="444"/>
      <c r="AI127" s="444"/>
      <c r="AJ127" s="444" t="str">
        <f>IF($E127="","",IF($L126="","",VLOOKUP($L126,TemplValues,20,0)))</f>
        <v/>
      </c>
      <c r="AK127" s="444"/>
      <c r="AL127" s="442" t="str">
        <f>IF($E127="","",IF($L126="","",VLOOKUP($L126,TemplValues,9,0)))</f>
        <v/>
      </c>
      <c r="AM127" s="442"/>
      <c r="AN127" s="442" t="str">
        <f>IF($E127="","",IF($L126="","",VLOOKUP($L126,TemplValues,21,0)))</f>
        <v/>
      </c>
      <c r="AO127" s="442"/>
      <c r="AP127" s="442" t="str">
        <f>IF($E127="","",IF($L126="","",VLOOKUP($L126,TemplValues,22,0)))</f>
        <v/>
      </c>
      <c r="AQ127" s="442"/>
      <c r="AR127" s="445" t="str">
        <f>IF($E127="","",IF($L126="","",VLOOKUP($L126,TemplValues,23,0)))</f>
        <v/>
      </c>
      <c r="AS127" s="445"/>
      <c r="AT127" s="445" t="str">
        <f>IF($E127="","",IF($L126="","",VLOOKUP($L126,TemplValues,24,0)))</f>
        <v/>
      </c>
      <c r="AU127" s="446"/>
      <c r="AV127" s="446" t="str">
        <f>IF($E127="","",IF($L126="","",VLOOKUP($L126,TemplValues,25,0)))</f>
        <v/>
      </c>
      <c r="AW127" s="478"/>
      <c r="AX127" s="425" t="str">
        <f>IF($E127="","",IF($L126="","",VLOOKUP($L126,TemplValues,26,0)))</f>
        <v/>
      </c>
      <c r="AY127" s="476"/>
      <c r="AZ127" s="283"/>
      <c r="BA127" s="426" t="str">
        <f>IF($E127="","",IF($L126="","",VLOOKUP($L126,TemplValues,10,0)))</f>
        <v/>
      </c>
      <c r="BB127" s="426"/>
      <c r="BC127" s="368" t="str">
        <f>IF($E127="","",IF($L126="","",VLOOKUP($L126,TemplValues,11,0)))</f>
        <v/>
      </c>
      <c r="BD127" s="368"/>
      <c r="BE127" s="369" t="str">
        <f>IF($E127="","",IF($L126="","",VLOOKUP($L126,TemplValues,30,0)))</f>
        <v/>
      </c>
      <c r="BF127" s="369"/>
      <c r="BG127" s="366" t="str">
        <f>IF($E127="","",IF($L126="","",VLOOKUP($L126,TemplValues,12,0)))</f>
        <v/>
      </c>
      <c r="BH127" s="366"/>
      <c r="BI127" s="366" t="str">
        <f>IF($E127="","",IF($L126="","",VLOOKUP($L126,TemplValues,13,0)))</f>
        <v/>
      </c>
      <c r="BJ127" s="366"/>
      <c r="BK127" s="367" t="str">
        <f>IF($E127="","",IF($L126="","",VLOOKUP($L126,TemplValues,16,0)))</f>
        <v/>
      </c>
      <c r="BL127" s="367"/>
      <c r="BM127" s="368" t="str">
        <f>IF($E127="","",IF($L126="","",VLOOKUP($L126,TemplValues,17,0)))</f>
        <v/>
      </c>
      <c r="BN127" s="368"/>
      <c r="BO127" s="366" t="str">
        <f>IF($E127="","",IF($L126="","",VLOOKUP($L126,TemplValues,28,0)))</f>
        <v/>
      </c>
      <c r="BP127" s="366"/>
      <c r="BQ127" s="366" t="str">
        <f>IF($E127="","",IF($L126="","",VLOOKUP($L126,TemplValues,27,0)))</f>
        <v/>
      </c>
      <c r="BR127" s="366"/>
      <c r="BS127" s="367" t="str">
        <f>IF($E127="","",IF($L126="","",VLOOKUP($L126,TemplValues,14,0)))</f>
        <v/>
      </c>
      <c r="BT127" s="367"/>
      <c r="BU127" s="370" t="str">
        <f>IF($E127="","",IF($L126="","",VLOOKUP($L126,TemplValues,15,0)))</f>
        <v/>
      </c>
      <c r="BV127" s="483"/>
      <c r="BW127" s="430" t="str">
        <f>IF($E127="","",IF($L126="","",VLOOKUP($L126,TemplValues,30,0)))</f>
        <v/>
      </c>
      <c r="BX127" s="486"/>
      <c r="BY127" s="283"/>
    </row>
    <row r="128" spans="1:77" ht="20.100000000000001" customHeight="1">
      <c r="A128" s="283"/>
      <c r="B128" s="511">
        <v>1</v>
      </c>
      <c r="C128" s="513"/>
      <c r="D128" s="436"/>
      <c r="E128" s="436" t="s">
        <v>441</v>
      </c>
      <c r="F128" s="436" t="s">
        <v>444</v>
      </c>
      <c r="G128" s="515" t="s">
        <v>380</v>
      </c>
      <c r="H128" s="509"/>
      <c r="I128" s="437"/>
      <c r="J128" s="509"/>
      <c r="K128" s="438"/>
      <c r="L128" s="439" t="str">
        <f t="shared" ref="L128" si="58">H128&amp;" : "&amp;J128</f>
        <v xml:space="preserve"> : </v>
      </c>
      <c r="M128" s="440">
        <v>400</v>
      </c>
      <c r="N128" s="390"/>
      <c r="O128" s="283"/>
      <c r="P128" s="404"/>
      <c r="Q128" s="405"/>
      <c r="R128" s="406">
        <v>2.835</v>
      </c>
      <c r="S128" s="462"/>
      <c r="T128" s="414">
        <v>24.5</v>
      </c>
      <c r="U128" s="468"/>
      <c r="V128" s="413"/>
      <c r="W128" s="413"/>
      <c r="X128" s="414">
        <v>22</v>
      </c>
      <c r="Y128" s="414"/>
      <c r="Z128" s="414"/>
      <c r="AA128" s="414"/>
      <c r="AB128" s="415"/>
      <c r="AC128" s="415"/>
      <c r="AD128" s="415"/>
      <c r="AE128" s="415"/>
      <c r="AF128" s="415"/>
      <c r="AG128" s="415"/>
      <c r="AH128" s="415"/>
      <c r="AI128" s="415"/>
      <c r="AJ128" s="415"/>
      <c r="AK128" s="415"/>
      <c r="AL128" s="415"/>
      <c r="AM128" s="415"/>
      <c r="AN128" s="415"/>
      <c r="AO128" s="415"/>
      <c r="AP128" s="415"/>
      <c r="AQ128" s="415"/>
      <c r="AR128" s="415">
        <v>0.25</v>
      </c>
      <c r="AS128" s="415"/>
      <c r="AT128" s="415"/>
      <c r="AU128" s="427"/>
      <c r="AV128" s="427">
        <v>10.5</v>
      </c>
      <c r="AW128" s="428"/>
      <c r="AX128" s="423"/>
      <c r="AY128" s="475"/>
      <c r="AZ128" s="283"/>
      <c r="BA128" s="424">
        <v>100.1</v>
      </c>
      <c r="BB128" s="424"/>
      <c r="BC128" s="360" t="s">
        <v>63</v>
      </c>
      <c r="BD128" s="360"/>
      <c r="BE128" s="359">
        <v>0.1</v>
      </c>
      <c r="BF128" s="359"/>
      <c r="BG128" s="359">
        <v>10000</v>
      </c>
      <c r="BH128" s="359"/>
      <c r="BI128" s="359"/>
      <c r="BJ128" s="359"/>
      <c r="BK128" s="361"/>
      <c r="BL128" s="361"/>
      <c r="BM128" s="360" t="s">
        <v>64</v>
      </c>
      <c r="BN128" s="360"/>
      <c r="BO128" s="359"/>
      <c r="BP128" s="359"/>
      <c r="BQ128" s="359">
        <v>0.34699999999999998</v>
      </c>
      <c r="BR128" s="359"/>
      <c r="BS128" s="361"/>
      <c r="BT128" s="361"/>
      <c r="BU128" s="362" t="s">
        <v>62</v>
      </c>
      <c r="BV128" s="481"/>
      <c r="BW128" s="422"/>
      <c r="BX128" s="475"/>
      <c r="BY128" s="283"/>
    </row>
    <row r="129" spans="1:77" ht="20.100000000000001" customHeight="1" thickBot="1">
      <c r="A129" s="283"/>
      <c r="B129" s="512"/>
      <c r="C129" s="514"/>
      <c r="D129" s="398"/>
      <c r="E129" s="398">
        <v>1</v>
      </c>
      <c r="F129" s="398" t="s">
        <v>443</v>
      </c>
      <c r="G129" s="516"/>
      <c r="H129" s="510"/>
      <c r="I129" s="434"/>
      <c r="J129" s="510"/>
      <c r="K129" s="435"/>
      <c r="L129" s="435"/>
      <c r="M129" s="400">
        <v>3.2</v>
      </c>
      <c r="N129" s="407"/>
      <c r="O129" s="283"/>
      <c r="P129" s="408"/>
      <c r="Q129" s="409"/>
      <c r="R129" s="441" t="str">
        <f>IF($E129="","",IF($L128="","",VLOOKUP($L128,TemplValues,28,0)))</f>
        <v/>
      </c>
      <c r="S129" s="463"/>
      <c r="T129" s="442" t="str">
        <f>IF($E129="","",IF($L128="","",VLOOKUP($L128,TemplValues,4,0)))</f>
        <v/>
      </c>
      <c r="U129" s="463"/>
      <c r="V129" s="442" t="str">
        <f>IF($E129="","",IF($L128="","",VLOOKUP($L128,TemplValues,5,0)))</f>
        <v/>
      </c>
      <c r="W129" s="442"/>
      <c r="X129" s="442" t="str">
        <f>IF($E129="","",IF($L128="","",VLOOKUP($L128,TemplValues,6,0)))</f>
        <v/>
      </c>
      <c r="Y129" s="442"/>
      <c r="Z129" s="443" t="str">
        <f>IF($E129="","",IF($L128="","",VLOOKUP($L128,TemplValues,7,0)))</f>
        <v/>
      </c>
      <c r="AA129" s="443"/>
      <c r="AB129" s="442" t="str">
        <f>IF($E129="","",IF($L128="","",VLOOKUP($L128,TemplValues,8,0)))</f>
        <v/>
      </c>
      <c r="AC129" s="442"/>
      <c r="AD129" s="444" t="str">
        <f>IF($E129="","",IF($L128="","",VLOOKUP($L128,TemplValues,18,0)))</f>
        <v/>
      </c>
      <c r="AE129" s="444"/>
      <c r="AF129" s="444" t="str">
        <f>IF($E129="","",IF($L128="","",VLOOKUP($L128,TemplValues,19,0)))</f>
        <v/>
      </c>
      <c r="AG129" s="444"/>
      <c r="AH129" s="444"/>
      <c r="AI129" s="444"/>
      <c r="AJ129" s="444" t="str">
        <f>IF($E129="","",IF($L128="","",VLOOKUP($L128,TemplValues,20,0)))</f>
        <v/>
      </c>
      <c r="AK129" s="444"/>
      <c r="AL129" s="442" t="str">
        <f>IF($E129="","",IF($L128="","",VLOOKUP($L128,TemplValues,9,0)))</f>
        <v/>
      </c>
      <c r="AM129" s="442"/>
      <c r="AN129" s="442" t="str">
        <f>IF($E129="","",IF($L128="","",VLOOKUP($L128,TemplValues,21,0)))</f>
        <v/>
      </c>
      <c r="AO129" s="442"/>
      <c r="AP129" s="442" t="str">
        <f>IF($E129="","",IF($L128="","",VLOOKUP($L128,TemplValues,22,0)))</f>
        <v/>
      </c>
      <c r="AQ129" s="442"/>
      <c r="AR129" s="445" t="str">
        <f>IF($E129="","",IF($L128="","",VLOOKUP($L128,TemplValues,23,0)))</f>
        <v/>
      </c>
      <c r="AS129" s="445"/>
      <c r="AT129" s="445" t="str">
        <f>IF($E129="","",IF($L128="","",VLOOKUP($L128,TemplValues,24,0)))</f>
        <v/>
      </c>
      <c r="AU129" s="446"/>
      <c r="AV129" s="446" t="str">
        <f>IF($E129="","",IF($L128="","",VLOOKUP($L128,TemplValues,25,0)))</f>
        <v/>
      </c>
      <c r="AW129" s="478"/>
      <c r="AX129" s="425" t="str">
        <f>IF($E129="","",IF($L128="","",VLOOKUP($L128,TemplValues,26,0)))</f>
        <v/>
      </c>
      <c r="AY129" s="476"/>
      <c r="AZ129" s="283"/>
      <c r="BA129" s="426" t="str">
        <f>IF($E129="","",IF($L128="","",VLOOKUP($L128,TemplValues,10,0)))</f>
        <v/>
      </c>
      <c r="BB129" s="426"/>
      <c r="BC129" s="368" t="str">
        <f>IF($E129="","",IF($L128="","",VLOOKUP($L128,TemplValues,11,0)))</f>
        <v/>
      </c>
      <c r="BD129" s="368"/>
      <c r="BE129" s="369" t="str">
        <f>IF($E129="","",IF($L128="","",VLOOKUP($L128,TemplValues,30,0)))</f>
        <v/>
      </c>
      <c r="BF129" s="369"/>
      <c r="BG129" s="366" t="str">
        <f>IF($E129="","",IF($L128="","",VLOOKUP($L128,TemplValues,12,0)))</f>
        <v/>
      </c>
      <c r="BH129" s="366"/>
      <c r="BI129" s="366" t="str">
        <f>IF($E129="","",IF($L128="","",VLOOKUP($L128,TemplValues,13,0)))</f>
        <v/>
      </c>
      <c r="BJ129" s="366"/>
      <c r="BK129" s="367" t="str">
        <f>IF($E129="","",IF($L128="","",VLOOKUP($L128,TemplValues,16,0)))</f>
        <v/>
      </c>
      <c r="BL129" s="367"/>
      <c r="BM129" s="368" t="str">
        <f>IF($E129="","",IF($L128="","",VLOOKUP($L128,TemplValues,17,0)))</f>
        <v/>
      </c>
      <c r="BN129" s="368"/>
      <c r="BO129" s="366" t="str">
        <f>IF($E129="","",IF($L128="","",VLOOKUP($L128,TemplValues,28,0)))</f>
        <v/>
      </c>
      <c r="BP129" s="366"/>
      <c r="BQ129" s="366" t="str">
        <f>IF($E129="","",IF($L128="","",VLOOKUP($L128,TemplValues,27,0)))</f>
        <v/>
      </c>
      <c r="BR129" s="366"/>
      <c r="BS129" s="367" t="str">
        <f>IF($E129="","",IF($L128="","",VLOOKUP($L128,TemplValues,14,0)))</f>
        <v/>
      </c>
      <c r="BT129" s="367"/>
      <c r="BU129" s="370" t="str">
        <f>IF($E129="","",IF($L128="","",VLOOKUP($L128,TemplValues,15,0)))</f>
        <v/>
      </c>
      <c r="BV129" s="483"/>
      <c r="BW129" s="430" t="str">
        <f>IF($E129="","",IF($L128="","",VLOOKUP($L128,TemplValues,30,0)))</f>
        <v/>
      </c>
      <c r="BX129" s="486"/>
      <c r="BY129" s="283"/>
    </row>
    <row r="130" spans="1:77" ht="20.100000000000001" customHeight="1">
      <c r="A130" s="283"/>
      <c r="B130" s="511">
        <v>1</v>
      </c>
      <c r="C130" s="513"/>
      <c r="D130" s="436"/>
      <c r="E130" s="436" t="s">
        <v>441</v>
      </c>
      <c r="F130" s="436" t="s">
        <v>444</v>
      </c>
      <c r="G130" s="515" t="s">
        <v>380</v>
      </c>
      <c r="H130" s="509"/>
      <c r="I130" s="437"/>
      <c r="J130" s="509"/>
      <c r="K130" s="438"/>
      <c r="L130" s="439" t="str">
        <f t="shared" ref="L130" si="59">H130&amp;" : "&amp;J130</f>
        <v xml:space="preserve"> : </v>
      </c>
      <c r="M130" s="440">
        <v>400</v>
      </c>
      <c r="N130" s="390"/>
      <c r="O130" s="283"/>
      <c r="P130" s="404"/>
      <c r="Q130" s="405"/>
      <c r="R130" s="406">
        <v>2.835</v>
      </c>
      <c r="S130" s="462"/>
      <c r="T130" s="414">
        <v>24.5</v>
      </c>
      <c r="U130" s="468"/>
      <c r="V130" s="413"/>
      <c r="W130" s="413"/>
      <c r="X130" s="414">
        <v>22</v>
      </c>
      <c r="Y130" s="414"/>
      <c r="Z130" s="414"/>
      <c r="AA130" s="414"/>
      <c r="AB130" s="415"/>
      <c r="AC130" s="415"/>
      <c r="AD130" s="415"/>
      <c r="AE130" s="415"/>
      <c r="AF130" s="415"/>
      <c r="AG130" s="415"/>
      <c r="AH130" s="415"/>
      <c r="AI130" s="415"/>
      <c r="AJ130" s="415"/>
      <c r="AK130" s="415"/>
      <c r="AL130" s="415"/>
      <c r="AM130" s="415"/>
      <c r="AN130" s="415"/>
      <c r="AO130" s="415"/>
      <c r="AP130" s="415"/>
      <c r="AQ130" s="415"/>
      <c r="AR130" s="415">
        <v>0.25</v>
      </c>
      <c r="AS130" s="415"/>
      <c r="AT130" s="415"/>
      <c r="AU130" s="427"/>
      <c r="AV130" s="427">
        <v>10.5</v>
      </c>
      <c r="AW130" s="428"/>
      <c r="AX130" s="423"/>
      <c r="AY130" s="475"/>
      <c r="AZ130" s="283"/>
      <c r="BA130" s="424">
        <v>100.1</v>
      </c>
      <c r="BB130" s="424"/>
      <c r="BC130" s="360" t="s">
        <v>63</v>
      </c>
      <c r="BD130" s="360"/>
      <c r="BE130" s="359">
        <v>0.1</v>
      </c>
      <c r="BF130" s="359"/>
      <c r="BG130" s="359">
        <v>10000</v>
      </c>
      <c r="BH130" s="359"/>
      <c r="BI130" s="359"/>
      <c r="BJ130" s="359"/>
      <c r="BK130" s="361"/>
      <c r="BL130" s="361"/>
      <c r="BM130" s="360" t="s">
        <v>64</v>
      </c>
      <c r="BN130" s="360"/>
      <c r="BO130" s="359"/>
      <c r="BP130" s="359"/>
      <c r="BQ130" s="359">
        <v>0.34699999999999998</v>
      </c>
      <c r="BR130" s="359"/>
      <c r="BS130" s="361"/>
      <c r="BT130" s="361"/>
      <c r="BU130" s="362" t="s">
        <v>62</v>
      </c>
      <c r="BV130" s="481"/>
      <c r="BW130" s="422"/>
      <c r="BX130" s="475"/>
      <c r="BY130" s="283"/>
    </row>
    <row r="131" spans="1:77" ht="20.100000000000001" customHeight="1" thickBot="1">
      <c r="A131" s="283"/>
      <c r="B131" s="512"/>
      <c r="C131" s="514"/>
      <c r="D131" s="398"/>
      <c r="E131" s="398">
        <v>1</v>
      </c>
      <c r="F131" s="398" t="s">
        <v>443</v>
      </c>
      <c r="G131" s="516"/>
      <c r="H131" s="510"/>
      <c r="I131" s="434"/>
      <c r="J131" s="510"/>
      <c r="K131" s="435"/>
      <c r="L131" s="435"/>
      <c r="M131" s="400">
        <v>3.2</v>
      </c>
      <c r="N131" s="407"/>
      <c r="O131" s="283"/>
      <c r="P131" s="408"/>
      <c r="Q131" s="409"/>
      <c r="R131" s="441" t="str">
        <f>IF($E131="","",IF($L130="","",VLOOKUP($L130,TemplValues,28,0)))</f>
        <v/>
      </c>
      <c r="S131" s="463"/>
      <c r="T131" s="442" t="str">
        <f>IF($E131="","",IF($L130="","",VLOOKUP($L130,TemplValues,4,0)))</f>
        <v/>
      </c>
      <c r="U131" s="463"/>
      <c r="V131" s="442" t="str">
        <f>IF($E131="","",IF($L130="","",VLOOKUP($L130,TemplValues,5,0)))</f>
        <v/>
      </c>
      <c r="W131" s="442"/>
      <c r="X131" s="442" t="str">
        <f>IF($E131="","",IF($L130="","",VLOOKUP($L130,TemplValues,6,0)))</f>
        <v/>
      </c>
      <c r="Y131" s="442"/>
      <c r="Z131" s="443" t="str">
        <f>IF($E131="","",IF($L130="","",VLOOKUP($L130,TemplValues,7,0)))</f>
        <v/>
      </c>
      <c r="AA131" s="443"/>
      <c r="AB131" s="442" t="str">
        <f>IF($E131="","",IF($L130="","",VLOOKUP($L130,TemplValues,8,0)))</f>
        <v/>
      </c>
      <c r="AC131" s="442"/>
      <c r="AD131" s="444" t="str">
        <f>IF($E131="","",IF($L130="","",VLOOKUP($L130,TemplValues,18,0)))</f>
        <v/>
      </c>
      <c r="AE131" s="444"/>
      <c r="AF131" s="444" t="str">
        <f>IF($E131="","",IF($L130="","",VLOOKUP($L130,TemplValues,19,0)))</f>
        <v/>
      </c>
      <c r="AG131" s="444"/>
      <c r="AH131" s="444"/>
      <c r="AI131" s="444"/>
      <c r="AJ131" s="444" t="str">
        <f>IF($E131="","",IF($L130="","",VLOOKUP($L130,TemplValues,20,0)))</f>
        <v/>
      </c>
      <c r="AK131" s="444"/>
      <c r="AL131" s="442" t="str">
        <f>IF($E131="","",IF($L130="","",VLOOKUP($L130,TemplValues,9,0)))</f>
        <v/>
      </c>
      <c r="AM131" s="442"/>
      <c r="AN131" s="442" t="str">
        <f>IF($E131="","",IF($L130="","",VLOOKUP($L130,TemplValues,21,0)))</f>
        <v/>
      </c>
      <c r="AO131" s="442"/>
      <c r="AP131" s="442" t="str">
        <f>IF($E131="","",IF($L130="","",VLOOKUP($L130,TemplValues,22,0)))</f>
        <v/>
      </c>
      <c r="AQ131" s="442"/>
      <c r="AR131" s="445" t="str">
        <f>IF($E131="","",IF($L130="","",VLOOKUP($L130,TemplValues,23,0)))</f>
        <v/>
      </c>
      <c r="AS131" s="445"/>
      <c r="AT131" s="445" t="str">
        <f>IF($E131="","",IF($L130="","",VLOOKUP($L130,TemplValues,24,0)))</f>
        <v/>
      </c>
      <c r="AU131" s="446"/>
      <c r="AV131" s="446" t="str">
        <f>IF($E131="","",IF($L130="","",VLOOKUP($L130,TemplValues,25,0)))</f>
        <v/>
      </c>
      <c r="AW131" s="478"/>
      <c r="AX131" s="425" t="str">
        <f>IF($E131="","",IF($L130="","",VLOOKUP($L130,TemplValues,26,0)))</f>
        <v/>
      </c>
      <c r="AY131" s="476"/>
      <c r="AZ131" s="283"/>
      <c r="BA131" s="426" t="str">
        <f>IF($E131="","",IF($L130="","",VLOOKUP($L130,TemplValues,10,0)))</f>
        <v/>
      </c>
      <c r="BB131" s="426"/>
      <c r="BC131" s="368" t="str">
        <f>IF($E131="","",IF($L130="","",VLOOKUP($L130,TemplValues,11,0)))</f>
        <v/>
      </c>
      <c r="BD131" s="368"/>
      <c r="BE131" s="369" t="str">
        <f>IF($E131="","",IF($L130="","",VLOOKUP($L130,TemplValues,30,0)))</f>
        <v/>
      </c>
      <c r="BF131" s="369"/>
      <c r="BG131" s="366" t="str">
        <f>IF($E131="","",IF($L130="","",VLOOKUP($L130,TemplValues,12,0)))</f>
        <v/>
      </c>
      <c r="BH131" s="366"/>
      <c r="BI131" s="366" t="str">
        <f>IF($E131="","",IF($L130="","",VLOOKUP($L130,TemplValues,13,0)))</f>
        <v/>
      </c>
      <c r="BJ131" s="366"/>
      <c r="BK131" s="367" t="str">
        <f>IF($E131="","",IF($L130="","",VLOOKUP($L130,TemplValues,16,0)))</f>
        <v/>
      </c>
      <c r="BL131" s="367"/>
      <c r="BM131" s="368" t="str">
        <f>IF($E131="","",IF($L130="","",VLOOKUP($L130,TemplValues,17,0)))</f>
        <v/>
      </c>
      <c r="BN131" s="368"/>
      <c r="BO131" s="366" t="str">
        <f>IF($E131="","",IF($L130="","",VLOOKUP($L130,TemplValues,28,0)))</f>
        <v/>
      </c>
      <c r="BP131" s="366"/>
      <c r="BQ131" s="366" t="str">
        <f>IF($E131="","",IF($L130="","",VLOOKUP($L130,TemplValues,27,0)))</f>
        <v/>
      </c>
      <c r="BR131" s="366"/>
      <c r="BS131" s="367" t="str">
        <f>IF($E131="","",IF($L130="","",VLOOKUP($L130,TemplValues,14,0)))</f>
        <v/>
      </c>
      <c r="BT131" s="367"/>
      <c r="BU131" s="370" t="str">
        <f>IF($E131="","",IF($L130="","",VLOOKUP($L130,TemplValues,15,0)))</f>
        <v/>
      </c>
      <c r="BV131" s="483"/>
      <c r="BW131" s="430" t="str">
        <f>IF($E131="","",IF($L130="","",VLOOKUP($L130,TemplValues,30,0)))</f>
        <v/>
      </c>
      <c r="BX131" s="486"/>
      <c r="BY131" s="283"/>
    </row>
    <row r="132" spans="1:77" ht="20.100000000000001" customHeight="1">
      <c r="A132" s="283"/>
      <c r="B132" s="511">
        <v>1</v>
      </c>
      <c r="C132" s="513"/>
      <c r="D132" s="436"/>
      <c r="E132" s="436" t="s">
        <v>441</v>
      </c>
      <c r="F132" s="436" t="s">
        <v>444</v>
      </c>
      <c r="G132" s="515" t="s">
        <v>380</v>
      </c>
      <c r="H132" s="509"/>
      <c r="I132" s="437"/>
      <c r="J132" s="509"/>
      <c r="K132" s="438"/>
      <c r="L132" s="439" t="str">
        <f t="shared" ref="L132" si="60">H132&amp;" : "&amp;J132</f>
        <v xml:space="preserve"> : </v>
      </c>
      <c r="M132" s="440">
        <v>400</v>
      </c>
      <c r="N132" s="390"/>
      <c r="O132" s="283"/>
      <c r="P132" s="404"/>
      <c r="Q132" s="405"/>
      <c r="R132" s="406">
        <v>2.835</v>
      </c>
      <c r="S132" s="462"/>
      <c r="T132" s="414">
        <v>24.5</v>
      </c>
      <c r="U132" s="468"/>
      <c r="V132" s="413"/>
      <c r="W132" s="413"/>
      <c r="X132" s="414">
        <v>22</v>
      </c>
      <c r="Y132" s="414"/>
      <c r="Z132" s="414"/>
      <c r="AA132" s="414"/>
      <c r="AB132" s="415"/>
      <c r="AC132" s="415"/>
      <c r="AD132" s="415"/>
      <c r="AE132" s="415"/>
      <c r="AF132" s="415"/>
      <c r="AG132" s="415"/>
      <c r="AH132" s="415"/>
      <c r="AI132" s="415"/>
      <c r="AJ132" s="415"/>
      <c r="AK132" s="415"/>
      <c r="AL132" s="415"/>
      <c r="AM132" s="415"/>
      <c r="AN132" s="415"/>
      <c r="AO132" s="415"/>
      <c r="AP132" s="415"/>
      <c r="AQ132" s="415"/>
      <c r="AR132" s="415">
        <v>0.25</v>
      </c>
      <c r="AS132" s="415"/>
      <c r="AT132" s="415"/>
      <c r="AU132" s="427"/>
      <c r="AV132" s="427">
        <v>10.5</v>
      </c>
      <c r="AW132" s="428"/>
      <c r="AX132" s="423"/>
      <c r="AY132" s="475"/>
      <c r="AZ132" s="283"/>
      <c r="BA132" s="424">
        <v>100.1</v>
      </c>
      <c r="BB132" s="424"/>
      <c r="BC132" s="360" t="s">
        <v>63</v>
      </c>
      <c r="BD132" s="360"/>
      <c r="BE132" s="359">
        <v>0.1</v>
      </c>
      <c r="BF132" s="359"/>
      <c r="BG132" s="359">
        <v>10000</v>
      </c>
      <c r="BH132" s="359"/>
      <c r="BI132" s="359"/>
      <c r="BJ132" s="359"/>
      <c r="BK132" s="361"/>
      <c r="BL132" s="361"/>
      <c r="BM132" s="360" t="s">
        <v>64</v>
      </c>
      <c r="BN132" s="360"/>
      <c r="BO132" s="359"/>
      <c r="BP132" s="359"/>
      <c r="BQ132" s="359">
        <v>0.34699999999999998</v>
      </c>
      <c r="BR132" s="359"/>
      <c r="BS132" s="361"/>
      <c r="BT132" s="361"/>
      <c r="BU132" s="362" t="s">
        <v>62</v>
      </c>
      <c r="BV132" s="481"/>
      <c r="BW132" s="422"/>
      <c r="BX132" s="475"/>
      <c r="BY132" s="283"/>
    </row>
    <row r="133" spans="1:77" ht="20.100000000000001" customHeight="1" thickBot="1">
      <c r="A133" s="283"/>
      <c r="B133" s="512"/>
      <c r="C133" s="514"/>
      <c r="D133" s="398"/>
      <c r="E133" s="398">
        <v>1</v>
      </c>
      <c r="F133" s="398" t="s">
        <v>443</v>
      </c>
      <c r="G133" s="516"/>
      <c r="H133" s="510"/>
      <c r="I133" s="434"/>
      <c r="J133" s="510"/>
      <c r="K133" s="435"/>
      <c r="L133" s="435"/>
      <c r="M133" s="400">
        <v>3.2</v>
      </c>
      <c r="N133" s="407"/>
      <c r="O133" s="283"/>
      <c r="P133" s="408"/>
      <c r="Q133" s="409"/>
      <c r="R133" s="441" t="str">
        <f>IF($E133="","",IF($L132="","",VLOOKUP($L132,TemplValues,28,0)))</f>
        <v/>
      </c>
      <c r="S133" s="463"/>
      <c r="T133" s="442" t="str">
        <f>IF($E133="","",IF($L132="","",VLOOKUP($L132,TemplValues,4,0)))</f>
        <v/>
      </c>
      <c r="U133" s="463"/>
      <c r="V133" s="442" t="str">
        <f>IF($E133="","",IF($L132="","",VLOOKUP($L132,TemplValues,5,0)))</f>
        <v/>
      </c>
      <c r="W133" s="442"/>
      <c r="X133" s="442" t="str">
        <f>IF($E133="","",IF($L132="","",VLOOKUP($L132,TemplValues,6,0)))</f>
        <v/>
      </c>
      <c r="Y133" s="442"/>
      <c r="Z133" s="443" t="str">
        <f>IF($E133="","",IF($L132="","",VLOOKUP($L132,TemplValues,7,0)))</f>
        <v/>
      </c>
      <c r="AA133" s="443"/>
      <c r="AB133" s="442" t="str">
        <f>IF($E133="","",IF($L132="","",VLOOKUP($L132,TemplValues,8,0)))</f>
        <v/>
      </c>
      <c r="AC133" s="442"/>
      <c r="AD133" s="444" t="str">
        <f>IF($E133="","",IF($L132="","",VLOOKUP($L132,TemplValues,18,0)))</f>
        <v/>
      </c>
      <c r="AE133" s="444"/>
      <c r="AF133" s="444" t="str">
        <f>IF($E133="","",IF($L132="","",VLOOKUP($L132,TemplValues,19,0)))</f>
        <v/>
      </c>
      <c r="AG133" s="444"/>
      <c r="AH133" s="444"/>
      <c r="AI133" s="444"/>
      <c r="AJ133" s="444" t="str">
        <f>IF($E133="","",IF($L132="","",VLOOKUP($L132,TemplValues,20,0)))</f>
        <v/>
      </c>
      <c r="AK133" s="444"/>
      <c r="AL133" s="442" t="str">
        <f>IF($E133="","",IF($L132="","",VLOOKUP($L132,TemplValues,9,0)))</f>
        <v/>
      </c>
      <c r="AM133" s="442"/>
      <c r="AN133" s="442" t="str">
        <f>IF($E133="","",IF($L132="","",VLOOKUP($L132,TemplValues,21,0)))</f>
        <v/>
      </c>
      <c r="AO133" s="442"/>
      <c r="AP133" s="442" t="str">
        <f>IF($E133="","",IF($L132="","",VLOOKUP($L132,TemplValues,22,0)))</f>
        <v/>
      </c>
      <c r="AQ133" s="442"/>
      <c r="AR133" s="445" t="str">
        <f>IF($E133="","",IF($L132="","",VLOOKUP($L132,TemplValues,23,0)))</f>
        <v/>
      </c>
      <c r="AS133" s="445"/>
      <c r="AT133" s="445" t="str">
        <f>IF($E133="","",IF($L132="","",VLOOKUP($L132,TemplValues,24,0)))</f>
        <v/>
      </c>
      <c r="AU133" s="446"/>
      <c r="AV133" s="446" t="str">
        <f>IF($E133="","",IF($L132="","",VLOOKUP($L132,TemplValues,25,0)))</f>
        <v/>
      </c>
      <c r="AW133" s="478"/>
      <c r="AX133" s="425" t="str">
        <f>IF($E133="","",IF($L132="","",VLOOKUP($L132,TemplValues,26,0)))</f>
        <v/>
      </c>
      <c r="AY133" s="476"/>
      <c r="AZ133" s="283"/>
      <c r="BA133" s="426" t="str">
        <f>IF($E133="","",IF($L132="","",VLOOKUP($L132,TemplValues,10,0)))</f>
        <v/>
      </c>
      <c r="BB133" s="426"/>
      <c r="BC133" s="368" t="str">
        <f>IF($E133="","",IF($L132="","",VLOOKUP($L132,TemplValues,11,0)))</f>
        <v/>
      </c>
      <c r="BD133" s="368"/>
      <c r="BE133" s="369" t="str">
        <f>IF($E133="","",IF($L132="","",VLOOKUP($L132,TemplValues,30,0)))</f>
        <v/>
      </c>
      <c r="BF133" s="369"/>
      <c r="BG133" s="366" t="str">
        <f>IF($E133="","",IF($L132="","",VLOOKUP($L132,TemplValues,12,0)))</f>
        <v/>
      </c>
      <c r="BH133" s="366"/>
      <c r="BI133" s="366" t="str">
        <f>IF($E133="","",IF($L132="","",VLOOKUP($L132,TemplValues,13,0)))</f>
        <v/>
      </c>
      <c r="BJ133" s="366"/>
      <c r="BK133" s="367" t="str">
        <f>IF($E133="","",IF($L132="","",VLOOKUP($L132,TemplValues,16,0)))</f>
        <v/>
      </c>
      <c r="BL133" s="367"/>
      <c r="BM133" s="368" t="str">
        <f>IF($E133="","",IF($L132="","",VLOOKUP($L132,TemplValues,17,0)))</f>
        <v/>
      </c>
      <c r="BN133" s="368"/>
      <c r="BO133" s="366" t="str">
        <f>IF($E133="","",IF($L132="","",VLOOKUP($L132,TemplValues,28,0)))</f>
        <v/>
      </c>
      <c r="BP133" s="366"/>
      <c r="BQ133" s="366" t="str">
        <f>IF($E133="","",IF($L132="","",VLOOKUP($L132,TemplValues,27,0)))</f>
        <v/>
      </c>
      <c r="BR133" s="366"/>
      <c r="BS133" s="367" t="str">
        <f>IF($E133="","",IF($L132="","",VLOOKUP($L132,TemplValues,14,0)))</f>
        <v/>
      </c>
      <c r="BT133" s="367"/>
      <c r="BU133" s="370" t="str">
        <f>IF($E133="","",IF($L132="","",VLOOKUP($L132,TemplValues,15,0)))</f>
        <v/>
      </c>
      <c r="BV133" s="483"/>
      <c r="BW133" s="430" t="str">
        <f>IF($E133="","",IF($L132="","",VLOOKUP($L132,TemplValues,30,0)))</f>
        <v/>
      </c>
      <c r="BX133" s="486"/>
      <c r="BY133" s="283"/>
    </row>
    <row r="134" spans="1:77" ht="20.100000000000001" customHeight="1">
      <c r="A134" s="283"/>
      <c r="B134" s="511">
        <v>1</v>
      </c>
      <c r="C134" s="513"/>
      <c r="D134" s="436"/>
      <c r="E134" s="436" t="s">
        <v>441</v>
      </c>
      <c r="F134" s="436" t="s">
        <v>444</v>
      </c>
      <c r="G134" s="515" t="s">
        <v>380</v>
      </c>
      <c r="H134" s="509"/>
      <c r="I134" s="437"/>
      <c r="J134" s="509"/>
      <c r="K134" s="438"/>
      <c r="L134" s="439" t="str">
        <f t="shared" ref="L134" si="61">H134&amp;" : "&amp;J134</f>
        <v xml:space="preserve"> : </v>
      </c>
      <c r="M134" s="440">
        <v>400</v>
      </c>
      <c r="N134" s="390"/>
      <c r="O134" s="283"/>
      <c r="P134" s="404"/>
      <c r="Q134" s="405"/>
      <c r="R134" s="406">
        <v>2.835</v>
      </c>
      <c r="S134" s="462"/>
      <c r="T134" s="414">
        <v>24.5</v>
      </c>
      <c r="U134" s="468"/>
      <c r="V134" s="413"/>
      <c r="W134" s="413"/>
      <c r="X134" s="414">
        <v>22</v>
      </c>
      <c r="Y134" s="414"/>
      <c r="Z134" s="414"/>
      <c r="AA134" s="414"/>
      <c r="AB134" s="415"/>
      <c r="AC134" s="415"/>
      <c r="AD134" s="415"/>
      <c r="AE134" s="415"/>
      <c r="AF134" s="415"/>
      <c r="AG134" s="415"/>
      <c r="AH134" s="415"/>
      <c r="AI134" s="415"/>
      <c r="AJ134" s="415"/>
      <c r="AK134" s="415"/>
      <c r="AL134" s="415"/>
      <c r="AM134" s="415"/>
      <c r="AN134" s="415"/>
      <c r="AO134" s="415"/>
      <c r="AP134" s="415"/>
      <c r="AQ134" s="415"/>
      <c r="AR134" s="415">
        <v>0.25</v>
      </c>
      <c r="AS134" s="415"/>
      <c r="AT134" s="415"/>
      <c r="AU134" s="427"/>
      <c r="AV134" s="427">
        <v>10.5</v>
      </c>
      <c r="AW134" s="428"/>
      <c r="AX134" s="423"/>
      <c r="AY134" s="475"/>
      <c r="AZ134" s="283"/>
      <c r="BA134" s="424">
        <v>100.1</v>
      </c>
      <c r="BB134" s="424"/>
      <c r="BC134" s="360" t="s">
        <v>63</v>
      </c>
      <c r="BD134" s="360"/>
      <c r="BE134" s="359">
        <v>0.1</v>
      </c>
      <c r="BF134" s="359"/>
      <c r="BG134" s="359">
        <v>10000</v>
      </c>
      <c r="BH134" s="359"/>
      <c r="BI134" s="359"/>
      <c r="BJ134" s="359"/>
      <c r="BK134" s="361"/>
      <c r="BL134" s="361"/>
      <c r="BM134" s="360" t="s">
        <v>64</v>
      </c>
      <c r="BN134" s="360"/>
      <c r="BO134" s="359"/>
      <c r="BP134" s="359"/>
      <c r="BQ134" s="359">
        <v>0.34699999999999998</v>
      </c>
      <c r="BR134" s="359"/>
      <c r="BS134" s="361"/>
      <c r="BT134" s="361"/>
      <c r="BU134" s="362" t="s">
        <v>62</v>
      </c>
      <c r="BV134" s="481"/>
      <c r="BW134" s="422"/>
      <c r="BX134" s="475"/>
      <c r="BY134" s="283"/>
    </row>
    <row r="135" spans="1:77" ht="20.100000000000001" customHeight="1" thickBot="1">
      <c r="A135" s="283"/>
      <c r="B135" s="512"/>
      <c r="C135" s="514"/>
      <c r="D135" s="398"/>
      <c r="E135" s="398">
        <v>1</v>
      </c>
      <c r="F135" s="398" t="s">
        <v>443</v>
      </c>
      <c r="G135" s="516"/>
      <c r="H135" s="510"/>
      <c r="I135" s="434"/>
      <c r="J135" s="510"/>
      <c r="K135" s="435"/>
      <c r="L135" s="435"/>
      <c r="M135" s="400">
        <v>3.2</v>
      </c>
      <c r="N135" s="407"/>
      <c r="O135" s="283"/>
      <c r="P135" s="408"/>
      <c r="Q135" s="409"/>
      <c r="R135" s="441" t="str">
        <f>IF($E135="","",IF($L134="","",VLOOKUP($L134,TemplValues,28,0)))</f>
        <v/>
      </c>
      <c r="S135" s="463"/>
      <c r="T135" s="442" t="str">
        <f>IF($E135="","",IF($L134="","",VLOOKUP($L134,TemplValues,4,0)))</f>
        <v/>
      </c>
      <c r="U135" s="463"/>
      <c r="V135" s="442" t="str">
        <f>IF($E135="","",IF($L134="","",VLOOKUP($L134,TemplValues,5,0)))</f>
        <v/>
      </c>
      <c r="W135" s="442"/>
      <c r="X135" s="442" t="str">
        <f>IF($E135="","",IF($L134="","",VLOOKUP($L134,TemplValues,6,0)))</f>
        <v/>
      </c>
      <c r="Y135" s="442"/>
      <c r="Z135" s="443" t="str">
        <f>IF($E135="","",IF($L134="","",VLOOKUP($L134,TemplValues,7,0)))</f>
        <v/>
      </c>
      <c r="AA135" s="443"/>
      <c r="AB135" s="442" t="str">
        <f>IF($E135="","",IF($L134="","",VLOOKUP($L134,TemplValues,8,0)))</f>
        <v/>
      </c>
      <c r="AC135" s="442"/>
      <c r="AD135" s="444" t="str">
        <f>IF($E135="","",IF($L134="","",VLOOKUP($L134,TemplValues,18,0)))</f>
        <v/>
      </c>
      <c r="AE135" s="444"/>
      <c r="AF135" s="444" t="str">
        <f>IF($E135="","",IF($L134="","",VLOOKUP($L134,TemplValues,19,0)))</f>
        <v/>
      </c>
      <c r="AG135" s="444"/>
      <c r="AH135" s="444"/>
      <c r="AI135" s="444"/>
      <c r="AJ135" s="444" t="str">
        <f>IF($E135="","",IF($L134="","",VLOOKUP($L134,TemplValues,20,0)))</f>
        <v/>
      </c>
      <c r="AK135" s="444"/>
      <c r="AL135" s="442" t="str">
        <f>IF($E135="","",IF($L134="","",VLOOKUP($L134,TemplValues,9,0)))</f>
        <v/>
      </c>
      <c r="AM135" s="442"/>
      <c r="AN135" s="442" t="str">
        <f>IF($E135="","",IF($L134="","",VLOOKUP($L134,TemplValues,21,0)))</f>
        <v/>
      </c>
      <c r="AO135" s="442"/>
      <c r="AP135" s="442" t="str">
        <f>IF($E135="","",IF($L134="","",VLOOKUP($L134,TemplValues,22,0)))</f>
        <v/>
      </c>
      <c r="AQ135" s="442"/>
      <c r="AR135" s="445" t="str">
        <f>IF($E135="","",IF($L134="","",VLOOKUP($L134,TemplValues,23,0)))</f>
        <v/>
      </c>
      <c r="AS135" s="445"/>
      <c r="AT135" s="445" t="str">
        <f>IF($E135="","",IF($L134="","",VLOOKUP($L134,TemplValues,24,0)))</f>
        <v/>
      </c>
      <c r="AU135" s="446"/>
      <c r="AV135" s="446" t="str">
        <f>IF($E135="","",IF($L134="","",VLOOKUP($L134,TemplValues,25,0)))</f>
        <v/>
      </c>
      <c r="AW135" s="478"/>
      <c r="AX135" s="425" t="str">
        <f>IF($E135="","",IF($L134="","",VLOOKUP($L134,TemplValues,26,0)))</f>
        <v/>
      </c>
      <c r="AY135" s="476"/>
      <c r="AZ135" s="283"/>
      <c r="BA135" s="426" t="str">
        <f>IF($E135="","",IF($L134="","",VLOOKUP($L134,TemplValues,10,0)))</f>
        <v/>
      </c>
      <c r="BB135" s="426"/>
      <c r="BC135" s="368" t="str">
        <f>IF($E135="","",IF($L134="","",VLOOKUP($L134,TemplValues,11,0)))</f>
        <v/>
      </c>
      <c r="BD135" s="368"/>
      <c r="BE135" s="369" t="str">
        <f>IF($E135="","",IF($L134="","",VLOOKUP($L134,TemplValues,30,0)))</f>
        <v/>
      </c>
      <c r="BF135" s="369"/>
      <c r="BG135" s="366" t="str">
        <f>IF($E135="","",IF($L134="","",VLOOKUP($L134,TemplValues,12,0)))</f>
        <v/>
      </c>
      <c r="BH135" s="366"/>
      <c r="BI135" s="366" t="str">
        <f>IF($E135="","",IF($L134="","",VLOOKUP($L134,TemplValues,13,0)))</f>
        <v/>
      </c>
      <c r="BJ135" s="366"/>
      <c r="BK135" s="367" t="str">
        <f>IF($E135="","",IF($L134="","",VLOOKUP($L134,TemplValues,16,0)))</f>
        <v/>
      </c>
      <c r="BL135" s="367"/>
      <c r="BM135" s="368" t="str">
        <f>IF($E135="","",IF($L134="","",VLOOKUP($L134,TemplValues,17,0)))</f>
        <v/>
      </c>
      <c r="BN135" s="368"/>
      <c r="BO135" s="366" t="str">
        <f>IF($E135="","",IF($L134="","",VLOOKUP($L134,TemplValues,28,0)))</f>
        <v/>
      </c>
      <c r="BP135" s="366"/>
      <c r="BQ135" s="366" t="str">
        <f>IF($E135="","",IF($L134="","",VLOOKUP($L134,TemplValues,27,0)))</f>
        <v/>
      </c>
      <c r="BR135" s="366"/>
      <c r="BS135" s="367" t="str">
        <f>IF($E135="","",IF($L134="","",VLOOKUP($L134,TemplValues,14,0)))</f>
        <v/>
      </c>
      <c r="BT135" s="367"/>
      <c r="BU135" s="370" t="str">
        <f>IF($E135="","",IF($L134="","",VLOOKUP($L134,TemplValues,15,0)))</f>
        <v/>
      </c>
      <c r="BV135" s="483"/>
      <c r="BW135" s="430" t="str">
        <f>IF($E135="","",IF($L134="","",VLOOKUP($L134,TemplValues,30,0)))</f>
        <v/>
      </c>
      <c r="BX135" s="486"/>
      <c r="BY135" s="283"/>
    </row>
    <row r="136" spans="1:77" ht="20.100000000000001" customHeight="1">
      <c r="A136" s="283"/>
      <c r="B136" s="511">
        <v>1</v>
      </c>
      <c r="C136" s="513"/>
      <c r="D136" s="436"/>
      <c r="E136" s="436" t="s">
        <v>441</v>
      </c>
      <c r="F136" s="436" t="s">
        <v>444</v>
      </c>
      <c r="G136" s="515" t="s">
        <v>380</v>
      </c>
      <c r="H136" s="509"/>
      <c r="I136" s="437"/>
      <c r="J136" s="509"/>
      <c r="K136" s="438"/>
      <c r="L136" s="439" t="str">
        <f t="shared" ref="L136" si="62">H136&amp;" : "&amp;J136</f>
        <v xml:space="preserve"> : </v>
      </c>
      <c r="M136" s="440">
        <v>400</v>
      </c>
      <c r="N136" s="390"/>
      <c r="O136" s="283"/>
      <c r="P136" s="404"/>
      <c r="Q136" s="405"/>
      <c r="R136" s="406">
        <v>2.835</v>
      </c>
      <c r="S136" s="462"/>
      <c r="T136" s="414">
        <v>24.5</v>
      </c>
      <c r="U136" s="468"/>
      <c r="V136" s="413"/>
      <c r="W136" s="413"/>
      <c r="X136" s="414">
        <v>22</v>
      </c>
      <c r="Y136" s="414"/>
      <c r="Z136" s="414"/>
      <c r="AA136" s="414"/>
      <c r="AB136" s="415"/>
      <c r="AC136" s="415"/>
      <c r="AD136" s="415"/>
      <c r="AE136" s="415"/>
      <c r="AF136" s="415"/>
      <c r="AG136" s="415"/>
      <c r="AH136" s="415"/>
      <c r="AI136" s="415"/>
      <c r="AJ136" s="415"/>
      <c r="AK136" s="415"/>
      <c r="AL136" s="415"/>
      <c r="AM136" s="415"/>
      <c r="AN136" s="415"/>
      <c r="AO136" s="415"/>
      <c r="AP136" s="415"/>
      <c r="AQ136" s="415"/>
      <c r="AR136" s="415">
        <v>0.25</v>
      </c>
      <c r="AS136" s="415"/>
      <c r="AT136" s="415"/>
      <c r="AU136" s="427"/>
      <c r="AV136" s="427">
        <v>10.5</v>
      </c>
      <c r="AW136" s="428"/>
      <c r="AX136" s="423"/>
      <c r="AY136" s="475"/>
      <c r="AZ136" s="283"/>
      <c r="BA136" s="424">
        <v>100.1</v>
      </c>
      <c r="BB136" s="424"/>
      <c r="BC136" s="360" t="s">
        <v>63</v>
      </c>
      <c r="BD136" s="360"/>
      <c r="BE136" s="359">
        <v>0.1</v>
      </c>
      <c r="BF136" s="359"/>
      <c r="BG136" s="359">
        <v>10000</v>
      </c>
      <c r="BH136" s="359"/>
      <c r="BI136" s="359"/>
      <c r="BJ136" s="359"/>
      <c r="BK136" s="361"/>
      <c r="BL136" s="361"/>
      <c r="BM136" s="360" t="s">
        <v>64</v>
      </c>
      <c r="BN136" s="360"/>
      <c r="BO136" s="359"/>
      <c r="BP136" s="359"/>
      <c r="BQ136" s="359">
        <v>0.34699999999999998</v>
      </c>
      <c r="BR136" s="359"/>
      <c r="BS136" s="361"/>
      <c r="BT136" s="361"/>
      <c r="BU136" s="362" t="s">
        <v>62</v>
      </c>
      <c r="BV136" s="481"/>
      <c r="BW136" s="422"/>
      <c r="BX136" s="475"/>
      <c r="BY136" s="283"/>
    </row>
    <row r="137" spans="1:77" ht="20.100000000000001" customHeight="1" thickBot="1">
      <c r="A137" s="283"/>
      <c r="B137" s="512"/>
      <c r="C137" s="514"/>
      <c r="D137" s="398"/>
      <c r="E137" s="398">
        <v>1</v>
      </c>
      <c r="F137" s="398" t="s">
        <v>443</v>
      </c>
      <c r="G137" s="516"/>
      <c r="H137" s="510"/>
      <c r="I137" s="434"/>
      <c r="J137" s="510"/>
      <c r="K137" s="435"/>
      <c r="L137" s="435"/>
      <c r="M137" s="400">
        <v>3.2</v>
      </c>
      <c r="N137" s="407"/>
      <c r="O137" s="283"/>
      <c r="P137" s="408"/>
      <c r="Q137" s="409"/>
      <c r="R137" s="441" t="str">
        <f>IF($E137="","",IF($L136="","",VLOOKUP($L136,TemplValues,28,0)))</f>
        <v/>
      </c>
      <c r="S137" s="463"/>
      <c r="T137" s="442" t="str">
        <f>IF($E137="","",IF($L136="","",VLOOKUP($L136,TemplValues,4,0)))</f>
        <v/>
      </c>
      <c r="U137" s="463"/>
      <c r="V137" s="442" t="str">
        <f>IF($E137="","",IF($L136="","",VLOOKUP($L136,TemplValues,5,0)))</f>
        <v/>
      </c>
      <c r="W137" s="442"/>
      <c r="X137" s="442" t="str">
        <f>IF($E137="","",IF($L136="","",VLOOKUP($L136,TemplValues,6,0)))</f>
        <v/>
      </c>
      <c r="Y137" s="442"/>
      <c r="Z137" s="443" t="str">
        <f>IF($E137="","",IF($L136="","",VLOOKUP($L136,TemplValues,7,0)))</f>
        <v/>
      </c>
      <c r="AA137" s="443"/>
      <c r="AB137" s="442" t="str">
        <f>IF($E137="","",IF($L136="","",VLOOKUP($L136,TemplValues,8,0)))</f>
        <v/>
      </c>
      <c r="AC137" s="442"/>
      <c r="AD137" s="444" t="str">
        <f>IF($E137="","",IF($L136="","",VLOOKUP($L136,TemplValues,18,0)))</f>
        <v/>
      </c>
      <c r="AE137" s="444"/>
      <c r="AF137" s="444" t="str">
        <f>IF($E137="","",IF($L136="","",VLOOKUP($L136,TemplValues,19,0)))</f>
        <v/>
      </c>
      <c r="AG137" s="444"/>
      <c r="AH137" s="444"/>
      <c r="AI137" s="444"/>
      <c r="AJ137" s="444" t="str">
        <f>IF($E137="","",IF($L136="","",VLOOKUP($L136,TemplValues,20,0)))</f>
        <v/>
      </c>
      <c r="AK137" s="444"/>
      <c r="AL137" s="442" t="str">
        <f>IF($E137="","",IF($L136="","",VLOOKUP($L136,TemplValues,9,0)))</f>
        <v/>
      </c>
      <c r="AM137" s="442"/>
      <c r="AN137" s="442" t="str">
        <f>IF($E137="","",IF($L136="","",VLOOKUP($L136,TemplValues,21,0)))</f>
        <v/>
      </c>
      <c r="AO137" s="442"/>
      <c r="AP137" s="442" t="str">
        <f>IF($E137="","",IF($L136="","",VLOOKUP($L136,TemplValues,22,0)))</f>
        <v/>
      </c>
      <c r="AQ137" s="442"/>
      <c r="AR137" s="445" t="str">
        <f>IF($E137="","",IF($L136="","",VLOOKUP($L136,TemplValues,23,0)))</f>
        <v/>
      </c>
      <c r="AS137" s="445"/>
      <c r="AT137" s="445" t="str">
        <f>IF($E137="","",IF($L136="","",VLOOKUP($L136,TemplValues,24,0)))</f>
        <v/>
      </c>
      <c r="AU137" s="446"/>
      <c r="AV137" s="446" t="str">
        <f>IF($E137="","",IF($L136="","",VLOOKUP($L136,TemplValues,25,0)))</f>
        <v/>
      </c>
      <c r="AW137" s="478"/>
      <c r="AX137" s="425" t="str">
        <f>IF($E137="","",IF($L136="","",VLOOKUP($L136,TemplValues,26,0)))</f>
        <v/>
      </c>
      <c r="AY137" s="476"/>
      <c r="AZ137" s="283"/>
      <c r="BA137" s="426" t="str">
        <f>IF($E137="","",IF($L136="","",VLOOKUP($L136,TemplValues,10,0)))</f>
        <v/>
      </c>
      <c r="BB137" s="426"/>
      <c r="BC137" s="368" t="str">
        <f>IF($E137="","",IF($L136="","",VLOOKUP($L136,TemplValues,11,0)))</f>
        <v/>
      </c>
      <c r="BD137" s="368"/>
      <c r="BE137" s="369" t="str">
        <f>IF($E137="","",IF($L136="","",VLOOKUP($L136,TemplValues,30,0)))</f>
        <v/>
      </c>
      <c r="BF137" s="369"/>
      <c r="BG137" s="366" t="str">
        <f>IF($E137="","",IF($L136="","",VLOOKUP($L136,TemplValues,12,0)))</f>
        <v/>
      </c>
      <c r="BH137" s="366"/>
      <c r="BI137" s="366" t="str">
        <f>IF($E137="","",IF($L136="","",VLOOKUP($L136,TemplValues,13,0)))</f>
        <v/>
      </c>
      <c r="BJ137" s="366"/>
      <c r="BK137" s="367" t="str">
        <f>IF($E137="","",IF($L136="","",VLOOKUP($L136,TemplValues,16,0)))</f>
        <v/>
      </c>
      <c r="BL137" s="367"/>
      <c r="BM137" s="368" t="str">
        <f>IF($E137="","",IF($L136="","",VLOOKUP($L136,TemplValues,17,0)))</f>
        <v/>
      </c>
      <c r="BN137" s="368"/>
      <c r="BO137" s="366" t="str">
        <f>IF($E137="","",IF($L136="","",VLOOKUP($L136,TemplValues,28,0)))</f>
        <v/>
      </c>
      <c r="BP137" s="366"/>
      <c r="BQ137" s="366" t="str">
        <f>IF($E137="","",IF($L136="","",VLOOKUP($L136,TemplValues,27,0)))</f>
        <v/>
      </c>
      <c r="BR137" s="366"/>
      <c r="BS137" s="367" t="str">
        <f>IF($E137="","",IF($L136="","",VLOOKUP($L136,TemplValues,14,0)))</f>
        <v/>
      </c>
      <c r="BT137" s="367"/>
      <c r="BU137" s="370" t="str">
        <f>IF($E137="","",IF($L136="","",VLOOKUP($L136,TemplValues,15,0)))</f>
        <v/>
      </c>
      <c r="BV137" s="483"/>
      <c r="BW137" s="430" t="str">
        <f>IF($E137="","",IF($L136="","",VLOOKUP($L136,TemplValues,30,0)))</f>
        <v/>
      </c>
      <c r="BX137" s="486"/>
      <c r="BY137" s="283"/>
    </row>
    <row r="138" spans="1:77" ht="20.100000000000001" customHeight="1">
      <c r="A138" s="283"/>
      <c r="B138" s="511">
        <v>1</v>
      </c>
      <c r="C138" s="513"/>
      <c r="D138" s="436"/>
      <c r="E138" s="436" t="s">
        <v>441</v>
      </c>
      <c r="F138" s="436" t="s">
        <v>444</v>
      </c>
      <c r="G138" s="515" t="s">
        <v>380</v>
      </c>
      <c r="H138" s="509"/>
      <c r="I138" s="437"/>
      <c r="J138" s="509"/>
      <c r="K138" s="438"/>
      <c r="L138" s="439" t="str">
        <f t="shared" ref="L138" si="63">H138&amp;" : "&amp;J138</f>
        <v xml:space="preserve"> : </v>
      </c>
      <c r="M138" s="440">
        <v>400</v>
      </c>
      <c r="N138" s="390"/>
      <c r="O138" s="283"/>
      <c r="P138" s="404"/>
      <c r="Q138" s="405"/>
      <c r="R138" s="406">
        <v>2.835</v>
      </c>
      <c r="S138" s="462"/>
      <c r="T138" s="414">
        <v>24.5</v>
      </c>
      <c r="U138" s="468"/>
      <c r="V138" s="413"/>
      <c r="W138" s="413"/>
      <c r="X138" s="414">
        <v>22</v>
      </c>
      <c r="Y138" s="414"/>
      <c r="Z138" s="414"/>
      <c r="AA138" s="414"/>
      <c r="AB138" s="415"/>
      <c r="AC138" s="415"/>
      <c r="AD138" s="415"/>
      <c r="AE138" s="415"/>
      <c r="AF138" s="415"/>
      <c r="AG138" s="415"/>
      <c r="AH138" s="415"/>
      <c r="AI138" s="415"/>
      <c r="AJ138" s="415"/>
      <c r="AK138" s="415"/>
      <c r="AL138" s="415"/>
      <c r="AM138" s="415"/>
      <c r="AN138" s="415"/>
      <c r="AO138" s="415"/>
      <c r="AP138" s="415"/>
      <c r="AQ138" s="415"/>
      <c r="AR138" s="415">
        <v>0.25</v>
      </c>
      <c r="AS138" s="415"/>
      <c r="AT138" s="415"/>
      <c r="AU138" s="427"/>
      <c r="AV138" s="427">
        <v>10.5</v>
      </c>
      <c r="AW138" s="428"/>
      <c r="AX138" s="423"/>
      <c r="AY138" s="475"/>
      <c r="AZ138" s="283"/>
      <c r="BA138" s="424">
        <v>100.1</v>
      </c>
      <c r="BB138" s="424"/>
      <c r="BC138" s="360" t="s">
        <v>63</v>
      </c>
      <c r="BD138" s="360"/>
      <c r="BE138" s="359">
        <v>0.1</v>
      </c>
      <c r="BF138" s="359"/>
      <c r="BG138" s="359">
        <v>10000</v>
      </c>
      <c r="BH138" s="359"/>
      <c r="BI138" s="359"/>
      <c r="BJ138" s="359"/>
      <c r="BK138" s="361"/>
      <c r="BL138" s="361"/>
      <c r="BM138" s="360" t="s">
        <v>64</v>
      </c>
      <c r="BN138" s="360"/>
      <c r="BO138" s="359"/>
      <c r="BP138" s="359"/>
      <c r="BQ138" s="359">
        <v>0.34699999999999998</v>
      </c>
      <c r="BR138" s="359"/>
      <c r="BS138" s="361"/>
      <c r="BT138" s="361"/>
      <c r="BU138" s="362" t="s">
        <v>62</v>
      </c>
      <c r="BV138" s="481"/>
      <c r="BW138" s="422"/>
      <c r="BX138" s="475"/>
      <c r="BY138" s="283"/>
    </row>
    <row r="139" spans="1:77" ht="20.100000000000001" customHeight="1" thickBot="1">
      <c r="A139" s="283"/>
      <c r="B139" s="512"/>
      <c r="C139" s="514"/>
      <c r="D139" s="398"/>
      <c r="E139" s="398">
        <v>1</v>
      </c>
      <c r="F139" s="398" t="s">
        <v>443</v>
      </c>
      <c r="G139" s="516"/>
      <c r="H139" s="510"/>
      <c r="I139" s="434"/>
      <c r="J139" s="510"/>
      <c r="K139" s="435"/>
      <c r="L139" s="435"/>
      <c r="M139" s="400">
        <v>3.2</v>
      </c>
      <c r="N139" s="407"/>
      <c r="O139" s="283"/>
      <c r="P139" s="408"/>
      <c r="Q139" s="409"/>
      <c r="R139" s="441" t="str">
        <f>IF($E139="","",IF($L138="","",VLOOKUP($L138,TemplValues,28,0)))</f>
        <v/>
      </c>
      <c r="S139" s="463"/>
      <c r="T139" s="442" t="str">
        <f>IF($E139="","",IF($L138="","",VLOOKUP($L138,TemplValues,4,0)))</f>
        <v/>
      </c>
      <c r="U139" s="463"/>
      <c r="V139" s="442" t="str">
        <f>IF($E139="","",IF($L138="","",VLOOKUP($L138,TemplValues,5,0)))</f>
        <v/>
      </c>
      <c r="W139" s="442"/>
      <c r="X139" s="442" t="str">
        <f>IF($E139="","",IF($L138="","",VLOOKUP($L138,TemplValues,6,0)))</f>
        <v/>
      </c>
      <c r="Y139" s="442"/>
      <c r="Z139" s="443" t="str">
        <f>IF($E139="","",IF($L138="","",VLOOKUP($L138,TemplValues,7,0)))</f>
        <v/>
      </c>
      <c r="AA139" s="443"/>
      <c r="AB139" s="442" t="str">
        <f>IF($E139="","",IF($L138="","",VLOOKUP($L138,TemplValues,8,0)))</f>
        <v/>
      </c>
      <c r="AC139" s="442"/>
      <c r="AD139" s="444" t="str">
        <f>IF($E139="","",IF($L138="","",VLOOKUP($L138,TemplValues,18,0)))</f>
        <v/>
      </c>
      <c r="AE139" s="444"/>
      <c r="AF139" s="444" t="str">
        <f>IF($E139="","",IF($L138="","",VLOOKUP($L138,TemplValues,19,0)))</f>
        <v/>
      </c>
      <c r="AG139" s="444"/>
      <c r="AH139" s="444"/>
      <c r="AI139" s="444"/>
      <c r="AJ139" s="444" t="str">
        <f>IF($E139="","",IF($L138="","",VLOOKUP($L138,TemplValues,20,0)))</f>
        <v/>
      </c>
      <c r="AK139" s="444"/>
      <c r="AL139" s="442" t="str">
        <f>IF($E139="","",IF($L138="","",VLOOKUP($L138,TemplValues,9,0)))</f>
        <v/>
      </c>
      <c r="AM139" s="442"/>
      <c r="AN139" s="442" t="str">
        <f>IF($E139="","",IF($L138="","",VLOOKUP($L138,TemplValues,21,0)))</f>
        <v/>
      </c>
      <c r="AO139" s="442"/>
      <c r="AP139" s="442" t="str">
        <f>IF($E139="","",IF($L138="","",VLOOKUP($L138,TemplValues,22,0)))</f>
        <v/>
      </c>
      <c r="AQ139" s="442"/>
      <c r="AR139" s="445" t="str">
        <f>IF($E139="","",IF($L138="","",VLOOKUP($L138,TemplValues,23,0)))</f>
        <v/>
      </c>
      <c r="AS139" s="445"/>
      <c r="AT139" s="445" t="str">
        <f>IF($E139="","",IF($L138="","",VLOOKUP($L138,TemplValues,24,0)))</f>
        <v/>
      </c>
      <c r="AU139" s="446"/>
      <c r="AV139" s="446" t="str">
        <f>IF($E139="","",IF($L138="","",VLOOKUP($L138,TemplValues,25,0)))</f>
        <v/>
      </c>
      <c r="AW139" s="478"/>
      <c r="AX139" s="425" t="str">
        <f>IF($E139="","",IF($L138="","",VLOOKUP($L138,TemplValues,26,0)))</f>
        <v/>
      </c>
      <c r="AY139" s="476"/>
      <c r="AZ139" s="283"/>
      <c r="BA139" s="426" t="str">
        <f>IF($E139="","",IF($L138="","",VLOOKUP($L138,TemplValues,10,0)))</f>
        <v/>
      </c>
      <c r="BB139" s="426"/>
      <c r="BC139" s="368" t="str">
        <f>IF($E139="","",IF($L138="","",VLOOKUP($L138,TemplValues,11,0)))</f>
        <v/>
      </c>
      <c r="BD139" s="368"/>
      <c r="BE139" s="369" t="str">
        <f>IF($E139="","",IF($L138="","",VLOOKUP($L138,TemplValues,30,0)))</f>
        <v/>
      </c>
      <c r="BF139" s="369"/>
      <c r="BG139" s="366" t="str">
        <f>IF($E139="","",IF($L138="","",VLOOKUP($L138,TemplValues,12,0)))</f>
        <v/>
      </c>
      <c r="BH139" s="366"/>
      <c r="BI139" s="366" t="str">
        <f>IF($E139="","",IF($L138="","",VLOOKUP($L138,TemplValues,13,0)))</f>
        <v/>
      </c>
      <c r="BJ139" s="366"/>
      <c r="BK139" s="367" t="str">
        <f>IF($E139="","",IF($L138="","",VLOOKUP($L138,TemplValues,16,0)))</f>
        <v/>
      </c>
      <c r="BL139" s="367"/>
      <c r="BM139" s="368" t="str">
        <f>IF($E139="","",IF($L138="","",VLOOKUP($L138,TemplValues,17,0)))</f>
        <v/>
      </c>
      <c r="BN139" s="368"/>
      <c r="BO139" s="366" t="str">
        <f>IF($E139="","",IF($L138="","",VLOOKUP($L138,TemplValues,28,0)))</f>
        <v/>
      </c>
      <c r="BP139" s="366"/>
      <c r="BQ139" s="366" t="str">
        <f>IF($E139="","",IF($L138="","",VLOOKUP($L138,TemplValues,27,0)))</f>
        <v/>
      </c>
      <c r="BR139" s="366"/>
      <c r="BS139" s="367" t="str">
        <f>IF($E139="","",IF($L138="","",VLOOKUP($L138,TemplValues,14,0)))</f>
        <v/>
      </c>
      <c r="BT139" s="367"/>
      <c r="BU139" s="370" t="str">
        <f>IF($E139="","",IF($L138="","",VLOOKUP($L138,TemplValues,15,0)))</f>
        <v/>
      </c>
      <c r="BV139" s="483"/>
      <c r="BW139" s="430" t="str">
        <f>IF($E139="","",IF($L138="","",VLOOKUP($L138,TemplValues,30,0)))</f>
        <v/>
      </c>
      <c r="BX139" s="486"/>
      <c r="BY139" s="283"/>
    </row>
    <row r="140" spans="1:77" ht="20.100000000000001" customHeight="1">
      <c r="A140" s="283"/>
      <c r="B140" s="511">
        <v>1</v>
      </c>
      <c r="C140" s="513"/>
      <c r="D140" s="436"/>
      <c r="E140" s="436" t="s">
        <v>441</v>
      </c>
      <c r="F140" s="436" t="s">
        <v>444</v>
      </c>
      <c r="G140" s="515" t="s">
        <v>380</v>
      </c>
      <c r="H140" s="509"/>
      <c r="I140" s="437"/>
      <c r="J140" s="509"/>
      <c r="K140" s="438"/>
      <c r="L140" s="439" t="str">
        <f t="shared" ref="L140" si="64">H140&amp;" : "&amp;J140</f>
        <v xml:space="preserve"> : </v>
      </c>
      <c r="M140" s="440">
        <v>400</v>
      </c>
      <c r="N140" s="390"/>
      <c r="O140" s="283"/>
      <c r="P140" s="404"/>
      <c r="Q140" s="405"/>
      <c r="R140" s="406">
        <v>2.835</v>
      </c>
      <c r="S140" s="462"/>
      <c r="T140" s="414">
        <v>24.5</v>
      </c>
      <c r="U140" s="468"/>
      <c r="V140" s="413"/>
      <c r="W140" s="413"/>
      <c r="X140" s="414">
        <v>22</v>
      </c>
      <c r="Y140" s="414"/>
      <c r="Z140" s="414"/>
      <c r="AA140" s="414"/>
      <c r="AB140" s="415"/>
      <c r="AC140" s="415"/>
      <c r="AD140" s="415"/>
      <c r="AE140" s="415"/>
      <c r="AF140" s="415"/>
      <c r="AG140" s="415"/>
      <c r="AH140" s="415"/>
      <c r="AI140" s="415"/>
      <c r="AJ140" s="415"/>
      <c r="AK140" s="415"/>
      <c r="AL140" s="415"/>
      <c r="AM140" s="415"/>
      <c r="AN140" s="415"/>
      <c r="AO140" s="415"/>
      <c r="AP140" s="415"/>
      <c r="AQ140" s="415"/>
      <c r="AR140" s="415">
        <v>0.25</v>
      </c>
      <c r="AS140" s="415"/>
      <c r="AT140" s="415"/>
      <c r="AU140" s="427"/>
      <c r="AV140" s="427">
        <v>10.5</v>
      </c>
      <c r="AW140" s="428"/>
      <c r="AX140" s="423"/>
      <c r="AY140" s="475"/>
      <c r="AZ140" s="283"/>
      <c r="BA140" s="424">
        <v>100.1</v>
      </c>
      <c r="BB140" s="424"/>
      <c r="BC140" s="360" t="s">
        <v>63</v>
      </c>
      <c r="BD140" s="360"/>
      <c r="BE140" s="359">
        <v>0.1</v>
      </c>
      <c r="BF140" s="359"/>
      <c r="BG140" s="359">
        <v>10000</v>
      </c>
      <c r="BH140" s="359"/>
      <c r="BI140" s="359"/>
      <c r="BJ140" s="359"/>
      <c r="BK140" s="361"/>
      <c r="BL140" s="361"/>
      <c r="BM140" s="360" t="s">
        <v>64</v>
      </c>
      <c r="BN140" s="360"/>
      <c r="BO140" s="359"/>
      <c r="BP140" s="359"/>
      <c r="BQ140" s="359">
        <v>0.34699999999999998</v>
      </c>
      <c r="BR140" s="359"/>
      <c r="BS140" s="361"/>
      <c r="BT140" s="361"/>
      <c r="BU140" s="362" t="s">
        <v>62</v>
      </c>
      <c r="BV140" s="481"/>
      <c r="BW140" s="422"/>
      <c r="BX140" s="475"/>
      <c r="BY140" s="283"/>
    </row>
    <row r="141" spans="1:77" ht="20.100000000000001" customHeight="1" thickBot="1">
      <c r="A141" s="283"/>
      <c r="B141" s="512"/>
      <c r="C141" s="514"/>
      <c r="D141" s="398"/>
      <c r="E141" s="398">
        <v>1</v>
      </c>
      <c r="F141" s="398" t="s">
        <v>443</v>
      </c>
      <c r="G141" s="516"/>
      <c r="H141" s="510"/>
      <c r="I141" s="434"/>
      <c r="J141" s="510"/>
      <c r="K141" s="435"/>
      <c r="L141" s="435"/>
      <c r="M141" s="400">
        <v>3.2</v>
      </c>
      <c r="N141" s="407"/>
      <c r="O141" s="283"/>
      <c r="P141" s="408"/>
      <c r="Q141" s="409"/>
      <c r="R141" s="441" t="str">
        <f>IF($E141="","",IF($L140="","",VLOOKUP($L140,TemplValues,28,0)))</f>
        <v/>
      </c>
      <c r="S141" s="463"/>
      <c r="T141" s="442" t="str">
        <f>IF($E141="","",IF($L140="","",VLOOKUP($L140,TemplValues,4,0)))</f>
        <v/>
      </c>
      <c r="U141" s="463"/>
      <c r="V141" s="442" t="str">
        <f>IF($E141="","",IF($L140="","",VLOOKUP($L140,TemplValues,5,0)))</f>
        <v/>
      </c>
      <c r="W141" s="442"/>
      <c r="X141" s="442" t="str">
        <f>IF($E141="","",IF($L140="","",VLOOKUP($L140,TemplValues,6,0)))</f>
        <v/>
      </c>
      <c r="Y141" s="442"/>
      <c r="Z141" s="443" t="str">
        <f>IF($E141="","",IF($L140="","",VLOOKUP($L140,TemplValues,7,0)))</f>
        <v/>
      </c>
      <c r="AA141" s="443"/>
      <c r="AB141" s="442" t="str">
        <f>IF($E141="","",IF($L140="","",VLOOKUP($L140,TemplValues,8,0)))</f>
        <v/>
      </c>
      <c r="AC141" s="442"/>
      <c r="AD141" s="444" t="str">
        <f>IF($E141="","",IF($L140="","",VLOOKUP($L140,TemplValues,18,0)))</f>
        <v/>
      </c>
      <c r="AE141" s="444"/>
      <c r="AF141" s="444" t="str">
        <f>IF($E141="","",IF($L140="","",VLOOKUP($L140,TemplValues,19,0)))</f>
        <v/>
      </c>
      <c r="AG141" s="444"/>
      <c r="AH141" s="444"/>
      <c r="AI141" s="444"/>
      <c r="AJ141" s="444" t="str">
        <f>IF($E141="","",IF($L140="","",VLOOKUP($L140,TemplValues,20,0)))</f>
        <v/>
      </c>
      <c r="AK141" s="444"/>
      <c r="AL141" s="442" t="str">
        <f>IF($E141="","",IF($L140="","",VLOOKUP($L140,TemplValues,9,0)))</f>
        <v/>
      </c>
      <c r="AM141" s="442"/>
      <c r="AN141" s="442" t="str">
        <f>IF($E141="","",IF($L140="","",VLOOKUP($L140,TemplValues,21,0)))</f>
        <v/>
      </c>
      <c r="AO141" s="442"/>
      <c r="AP141" s="442" t="str">
        <f>IF($E141="","",IF($L140="","",VLOOKUP($L140,TemplValues,22,0)))</f>
        <v/>
      </c>
      <c r="AQ141" s="442"/>
      <c r="AR141" s="445" t="str">
        <f>IF($E141="","",IF($L140="","",VLOOKUP($L140,TemplValues,23,0)))</f>
        <v/>
      </c>
      <c r="AS141" s="445"/>
      <c r="AT141" s="445" t="str">
        <f>IF($E141="","",IF($L140="","",VLOOKUP($L140,TemplValues,24,0)))</f>
        <v/>
      </c>
      <c r="AU141" s="446"/>
      <c r="AV141" s="446" t="str">
        <f>IF($E141="","",IF($L140="","",VLOOKUP($L140,TemplValues,25,0)))</f>
        <v/>
      </c>
      <c r="AW141" s="478"/>
      <c r="AX141" s="425" t="str">
        <f>IF($E141="","",IF($L140="","",VLOOKUP($L140,TemplValues,26,0)))</f>
        <v/>
      </c>
      <c r="AY141" s="476"/>
      <c r="AZ141" s="283"/>
      <c r="BA141" s="426" t="str">
        <f>IF($E141="","",IF($L140="","",VLOOKUP($L140,TemplValues,10,0)))</f>
        <v/>
      </c>
      <c r="BB141" s="426"/>
      <c r="BC141" s="368" t="str">
        <f>IF($E141="","",IF($L140="","",VLOOKUP($L140,TemplValues,11,0)))</f>
        <v/>
      </c>
      <c r="BD141" s="368"/>
      <c r="BE141" s="369" t="str">
        <f>IF($E141="","",IF($L140="","",VLOOKUP($L140,TemplValues,30,0)))</f>
        <v/>
      </c>
      <c r="BF141" s="369"/>
      <c r="BG141" s="366" t="str">
        <f>IF($E141="","",IF($L140="","",VLOOKUP($L140,TemplValues,12,0)))</f>
        <v/>
      </c>
      <c r="BH141" s="366"/>
      <c r="BI141" s="366" t="str">
        <f>IF($E141="","",IF($L140="","",VLOOKUP($L140,TemplValues,13,0)))</f>
        <v/>
      </c>
      <c r="BJ141" s="366"/>
      <c r="BK141" s="367" t="str">
        <f>IF($E141="","",IF($L140="","",VLOOKUP($L140,TemplValues,16,0)))</f>
        <v/>
      </c>
      <c r="BL141" s="367"/>
      <c r="BM141" s="368" t="str">
        <f>IF($E141="","",IF($L140="","",VLOOKUP($L140,TemplValues,17,0)))</f>
        <v/>
      </c>
      <c r="BN141" s="368"/>
      <c r="BO141" s="366" t="str">
        <f>IF($E141="","",IF($L140="","",VLOOKUP($L140,TemplValues,28,0)))</f>
        <v/>
      </c>
      <c r="BP141" s="366"/>
      <c r="BQ141" s="366" t="str">
        <f>IF($E141="","",IF($L140="","",VLOOKUP($L140,TemplValues,27,0)))</f>
        <v/>
      </c>
      <c r="BR141" s="366"/>
      <c r="BS141" s="367" t="str">
        <f>IF($E141="","",IF($L140="","",VLOOKUP($L140,TemplValues,14,0)))</f>
        <v/>
      </c>
      <c r="BT141" s="367"/>
      <c r="BU141" s="370" t="str">
        <f>IF($E141="","",IF($L140="","",VLOOKUP($L140,TemplValues,15,0)))</f>
        <v/>
      </c>
      <c r="BV141" s="483"/>
      <c r="BW141" s="430" t="str">
        <f>IF($E141="","",IF($L140="","",VLOOKUP($L140,TemplValues,30,0)))</f>
        <v/>
      </c>
      <c r="BX141" s="486"/>
      <c r="BY141" s="283"/>
    </row>
    <row r="142" spans="1:77" ht="20.100000000000001" customHeight="1">
      <c r="A142" s="283"/>
      <c r="B142" s="511">
        <v>1</v>
      </c>
      <c r="C142" s="513"/>
      <c r="D142" s="436"/>
      <c r="E142" s="436" t="s">
        <v>441</v>
      </c>
      <c r="F142" s="436" t="s">
        <v>444</v>
      </c>
      <c r="G142" s="515" t="s">
        <v>380</v>
      </c>
      <c r="H142" s="509"/>
      <c r="I142" s="437"/>
      <c r="J142" s="509"/>
      <c r="K142" s="438"/>
      <c r="L142" s="439" t="str">
        <f t="shared" ref="L142" si="65">H142&amp;" : "&amp;J142</f>
        <v xml:space="preserve"> : </v>
      </c>
      <c r="M142" s="440">
        <v>400</v>
      </c>
      <c r="N142" s="390"/>
      <c r="O142" s="283"/>
      <c r="P142" s="404"/>
      <c r="Q142" s="405"/>
      <c r="R142" s="406">
        <v>2.835</v>
      </c>
      <c r="S142" s="462"/>
      <c r="T142" s="414">
        <v>24.5</v>
      </c>
      <c r="U142" s="468"/>
      <c r="V142" s="413"/>
      <c r="W142" s="413"/>
      <c r="X142" s="414">
        <v>22</v>
      </c>
      <c r="Y142" s="414"/>
      <c r="Z142" s="414"/>
      <c r="AA142" s="414"/>
      <c r="AB142" s="415"/>
      <c r="AC142" s="415"/>
      <c r="AD142" s="415"/>
      <c r="AE142" s="415"/>
      <c r="AF142" s="415"/>
      <c r="AG142" s="415"/>
      <c r="AH142" s="415"/>
      <c r="AI142" s="415"/>
      <c r="AJ142" s="415"/>
      <c r="AK142" s="415"/>
      <c r="AL142" s="415"/>
      <c r="AM142" s="415"/>
      <c r="AN142" s="415"/>
      <c r="AO142" s="415"/>
      <c r="AP142" s="415"/>
      <c r="AQ142" s="415"/>
      <c r="AR142" s="415">
        <v>0.25</v>
      </c>
      <c r="AS142" s="415"/>
      <c r="AT142" s="415"/>
      <c r="AU142" s="427"/>
      <c r="AV142" s="427">
        <v>10.5</v>
      </c>
      <c r="AW142" s="428"/>
      <c r="AX142" s="423"/>
      <c r="AY142" s="475"/>
      <c r="AZ142" s="283"/>
      <c r="BA142" s="424">
        <v>100.1</v>
      </c>
      <c r="BB142" s="424"/>
      <c r="BC142" s="360" t="s">
        <v>63</v>
      </c>
      <c r="BD142" s="360"/>
      <c r="BE142" s="359">
        <v>0.1</v>
      </c>
      <c r="BF142" s="359"/>
      <c r="BG142" s="359">
        <v>10000</v>
      </c>
      <c r="BH142" s="359"/>
      <c r="BI142" s="359"/>
      <c r="BJ142" s="359"/>
      <c r="BK142" s="361"/>
      <c r="BL142" s="361"/>
      <c r="BM142" s="360" t="s">
        <v>64</v>
      </c>
      <c r="BN142" s="360"/>
      <c r="BO142" s="359"/>
      <c r="BP142" s="359"/>
      <c r="BQ142" s="359">
        <v>0.34699999999999998</v>
      </c>
      <c r="BR142" s="359"/>
      <c r="BS142" s="361"/>
      <c r="BT142" s="361"/>
      <c r="BU142" s="362" t="s">
        <v>62</v>
      </c>
      <c r="BV142" s="481"/>
      <c r="BW142" s="422"/>
      <c r="BX142" s="475"/>
      <c r="BY142" s="283"/>
    </row>
    <row r="143" spans="1:77" ht="20.100000000000001" customHeight="1" thickBot="1">
      <c r="A143" s="283"/>
      <c r="B143" s="512"/>
      <c r="C143" s="514"/>
      <c r="D143" s="398"/>
      <c r="E143" s="398">
        <v>1</v>
      </c>
      <c r="F143" s="398" t="s">
        <v>443</v>
      </c>
      <c r="G143" s="516"/>
      <c r="H143" s="510"/>
      <c r="I143" s="434"/>
      <c r="J143" s="510"/>
      <c r="K143" s="435"/>
      <c r="L143" s="435"/>
      <c r="M143" s="400">
        <v>3.2</v>
      </c>
      <c r="N143" s="407"/>
      <c r="O143" s="283"/>
      <c r="P143" s="408"/>
      <c r="Q143" s="409"/>
      <c r="R143" s="441" t="str">
        <f>IF($E143="","",IF($L142="","",VLOOKUP($L142,TemplValues,28,0)))</f>
        <v/>
      </c>
      <c r="S143" s="463"/>
      <c r="T143" s="442" t="str">
        <f>IF($E143="","",IF($L142="","",VLOOKUP($L142,TemplValues,4,0)))</f>
        <v/>
      </c>
      <c r="U143" s="463"/>
      <c r="V143" s="442" t="str">
        <f>IF($E143="","",IF($L142="","",VLOOKUP($L142,TemplValues,5,0)))</f>
        <v/>
      </c>
      <c r="W143" s="442"/>
      <c r="X143" s="442" t="str">
        <f>IF($E143="","",IF($L142="","",VLOOKUP($L142,TemplValues,6,0)))</f>
        <v/>
      </c>
      <c r="Y143" s="442"/>
      <c r="Z143" s="443" t="str">
        <f>IF($E143="","",IF($L142="","",VLOOKUP($L142,TemplValues,7,0)))</f>
        <v/>
      </c>
      <c r="AA143" s="443"/>
      <c r="AB143" s="442" t="str">
        <f>IF($E143="","",IF($L142="","",VLOOKUP($L142,TemplValues,8,0)))</f>
        <v/>
      </c>
      <c r="AC143" s="442"/>
      <c r="AD143" s="444" t="str">
        <f>IF($E143="","",IF($L142="","",VLOOKUP($L142,TemplValues,18,0)))</f>
        <v/>
      </c>
      <c r="AE143" s="444"/>
      <c r="AF143" s="444" t="str">
        <f>IF($E143="","",IF($L142="","",VLOOKUP($L142,TemplValues,19,0)))</f>
        <v/>
      </c>
      <c r="AG143" s="444"/>
      <c r="AH143" s="444"/>
      <c r="AI143" s="444"/>
      <c r="AJ143" s="444" t="str">
        <f>IF($E143="","",IF($L142="","",VLOOKUP($L142,TemplValues,20,0)))</f>
        <v/>
      </c>
      <c r="AK143" s="444"/>
      <c r="AL143" s="442" t="str">
        <f>IF($E143="","",IF($L142="","",VLOOKUP($L142,TemplValues,9,0)))</f>
        <v/>
      </c>
      <c r="AM143" s="442"/>
      <c r="AN143" s="442" t="str">
        <f>IF($E143="","",IF($L142="","",VLOOKUP($L142,TemplValues,21,0)))</f>
        <v/>
      </c>
      <c r="AO143" s="442"/>
      <c r="AP143" s="442" t="str">
        <f>IF($E143="","",IF($L142="","",VLOOKUP($L142,TemplValues,22,0)))</f>
        <v/>
      </c>
      <c r="AQ143" s="442"/>
      <c r="AR143" s="445" t="str">
        <f>IF($E143="","",IF($L142="","",VLOOKUP($L142,TemplValues,23,0)))</f>
        <v/>
      </c>
      <c r="AS143" s="445"/>
      <c r="AT143" s="445" t="str">
        <f>IF($E143="","",IF($L142="","",VLOOKUP($L142,TemplValues,24,0)))</f>
        <v/>
      </c>
      <c r="AU143" s="446"/>
      <c r="AV143" s="446" t="str">
        <f>IF($E143="","",IF($L142="","",VLOOKUP($L142,TemplValues,25,0)))</f>
        <v/>
      </c>
      <c r="AW143" s="478"/>
      <c r="AX143" s="425" t="str">
        <f>IF($E143="","",IF($L142="","",VLOOKUP($L142,TemplValues,26,0)))</f>
        <v/>
      </c>
      <c r="AY143" s="476"/>
      <c r="AZ143" s="283"/>
      <c r="BA143" s="426" t="str">
        <f>IF($E143="","",IF($L142="","",VLOOKUP($L142,TemplValues,10,0)))</f>
        <v/>
      </c>
      <c r="BB143" s="426"/>
      <c r="BC143" s="368" t="str">
        <f>IF($E143="","",IF($L142="","",VLOOKUP($L142,TemplValues,11,0)))</f>
        <v/>
      </c>
      <c r="BD143" s="368"/>
      <c r="BE143" s="369" t="str">
        <f>IF($E143="","",IF($L142="","",VLOOKUP($L142,TemplValues,30,0)))</f>
        <v/>
      </c>
      <c r="BF143" s="369"/>
      <c r="BG143" s="366" t="str">
        <f>IF($E143="","",IF($L142="","",VLOOKUP($L142,TemplValues,12,0)))</f>
        <v/>
      </c>
      <c r="BH143" s="366"/>
      <c r="BI143" s="366" t="str">
        <f>IF($E143="","",IF($L142="","",VLOOKUP($L142,TemplValues,13,0)))</f>
        <v/>
      </c>
      <c r="BJ143" s="366"/>
      <c r="BK143" s="367" t="str">
        <f>IF($E143="","",IF($L142="","",VLOOKUP($L142,TemplValues,16,0)))</f>
        <v/>
      </c>
      <c r="BL143" s="367"/>
      <c r="BM143" s="368" t="str">
        <f>IF($E143="","",IF($L142="","",VLOOKUP($L142,TemplValues,17,0)))</f>
        <v/>
      </c>
      <c r="BN143" s="368"/>
      <c r="BO143" s="366" t="str">
        <f>IF($E143="","",IF($L142="","",VLOOKUP($L142,TemplValues,28,0)))</f>
        <v/>
      </c>
      <c r="BP143" s="366"/>
      <c r="BQ143" s="366" t="str">
        <f>IF($E143="","",IF($L142="","",VLOOKUP($L142,TemplValues,27,0)))</f>
        <v/>
      </c>
      <c r="BR143" s="366"/>
      <c r="BS143" s="367" t="str">
        <f>IF($E143="","",IF($L142="","",VLOOKUP($L142,TemplValues,14,0)))</f>
        <v/>
      </c>
      <c r="BT143" s="367"/>
      <c r="BU143" s="370" t="str">
        <f>IF($E143="","",IF($L142="","",VLOOKUP($L142,TemplValues,15,0)))</f>
        <v/>
      </c>
      <c r="BV143" s="483"/>
      <c r="BW143" s="430" t="str">
        <f>IF($E143="","",IF($L142="","",VLOOKUP($L142,TemplValues,30,0)))</f>
        <v/>
      </c>
      <c r="BX143" s="486"/>
      <c r="BY143" s="283"/>
    </row>
    <row r="144" spans="1:77" ht="20.100000000000001" customHeight="1">
      <c r="A144" s="283"/>
      <c r="B144" s="511">
        <v>1</v>
      </c>
      <c r="C144" s="513"/>
      <c r="D144" s="436"/>
      <c r="E144" s="436" t="s">
        <v>441</v>
      </c>
      <c r="F144" s="436" t="s">
        <v>444</v>
      </c>
      <c r="G144" s="515" t="s">
        <v>380</v>
      </c>
      <c r="H144" s="509"/>
      <c r="I144" s="437"/>
      <c r="J144" s="509"/>
      <c r="K144" s="438"/>
      <c r="L144" s="439" t="str">
        <f t="shared" ref="L144" si="66">H144&amp;" : "&amp;J144</f>
        <v xml:space="preserve"> : </v>
      </c>
      <c r="M144" s="440">
        <v>400</v>
      </c>
      <c r="N144" s="390"/>
      <c r="O144" s="283"/>
      <c r="P144" s="404"/>
      <c r="Q144" s="405"/>
      <c r="R144" s="406">
        <v>2.835</v>
      </c>
      <c r="S144" s="462"/>
      <c r="T144" s="414">
        <v>24.5</v>
      </c>
      <c r="U144" s="468"/>
      <c r="V144" s="413"/>
      <c r="W144" s="413"/>
      <c r="X144" s="414">
        <v>22</v>
      </c>
      <c r="Y144" s="414"/>
      <c r="Z144" s="414"/>
      <c r="AA144" s="414"/>
      <c r="AB144" s="415"/>
      <c r="AC144" s="415"/>
      <c r="AD144" s="415"/>
      <c r="AE144" s="415"/>
      <c r="AF144" s="415"/>
      <c r="AG144" s="415"/>
      <c r="AH144" s="415"/>
      <c r="AI144" s="415"/>
      <c r="AJ144" s="415"/>
      <c r="AK144" s="415"/>
      <c r="AL144" s="415"/>
      <c r="AM144" s="415"/>
      <c r="AN144" s="415"/>
      <c r="AO144" s="415"/>
      <c r="AP144" s="415"/>
      <c r="AQ144" s="415"/>
      <c r="AR144" s="415">
        <v>0.25</v>
      </c>
      <c r="AS144" s="415"/>
      <c r="AT144" s="415"/>
      <c r="AU144" s="427"/>
      <c r="AV144" s="427">
        <v>10.5</v>
      </c>
      <c r="AW144" s="428"/>
      <c r="AX144" s="423"/>
      <c r="AY144" s="475"/>
      <c r="AZ144" s="283"/>
      <c r="BA144" s="424">
        <v>100.1</v>
      </c>
      <c r="BB144" s="424"/>
      <c r="BC144" s="360" t="s">
        <v>63</v>
      </c>
      <c r="BD144" s="360"/>
      <c r="BE144" s="359">
        <v>0.1</v>
      </c>
      <c r="BF144" s="359"/>
      <c r="BG144" s="359">
        <v>10000</v>
      </c>
      <c r="BH144" s="359"/>
      <c r="BI144" s="359"/>
      <c r="BJ144" s="359"/>
      <c r="BK144" s="361"/>
      <c r="BL144" s="361"/>
      <c r="BM144" s="360" t="s">
        <v>64</v>
      </c>
      <c r="BN144" s="360"/>
      <c r="BO144" s="359"/>
      <c r="BP144" s="359"/>
      <c r="BQ144" s="359">
        <v>0.34699999999999998</v>
      </c>
      <c r="BR144" s="359"/>
      <c r="BS144" s="361"/>
      <c r="BT144" s="361"/>
      <c r="BU144" s="362" t="s">
        <v>62</v>
      </c>
      <c r="BV144" s="481"/>
      <c r="BW144" s="422"/>
      <c r="BX144" s="475"/>
      <c r="BY144" s="283"/>
    </row>
    <row r="145" spans="1:77" ht="20.100000000000001" customHeight="1" thickBot="1">
      <c r="A145" s="283"/>
      <c r="B145" s="512"/>
      <c r="C145" s="514"/>
      <c r="D145" s="398"/>
      <c r="E145" s="398">
        <v>1</v>
      </c>
      <c r="F145" s="398" t="s">
        <v>443</v>
      </c>
      <c r="G145" s="516"/>
      <c r="H145" s="510"/>
      <c r="I145" s="434"/>
      <c r="J145" s="510"/>
      <c r="K145" s="435"/>
      <c r="L145" s="435"/>
      <c r="M145" s="400">
        <v>3.2</v>
      </c>
      <c r="N145" s="407"/>
      <c r="O145" s="283"/>
      <c r="P145" s="408"/>
      <c r="Q145" s="409"/>
      <c r="R145" s="441" t="str">
        <f>IF($E145="","",IF($L144="","",VLOOKUP($L144,TemplValues,28,0)))</f>
        <v/>
      </c>
      <c r="S145" s="463"/>
      <c r="T145" s="442" t="str">
        <f>IF($E145="","",IF($L144="","",VLOOKUP($L144,TemplValues,4,0)))</f>
        <v/>
      </c>
      <c r="U145" s="463"/>
      <c r="V145" s="442" t="str">
        <f>IF($E145="","",IF($L144="","",VLOOKUP($L144,TemplValues,5,0)))</f>
        <v/>
      </c>
      <c r="W145" s="442"/>
      <c r="X145" s="442" t="str">
        <f>IF($E145="","",IF($L144="","",VLOOKUP($L144,TemplValues,6,0)))</f>
        <v/>
      </c>
      <c r="Y145" s="442"/>
      <c r="Z145" s="443" t="str">
        <f>IF($E145="","",IF($L144="","",VLOOKUP($L144,TemplValues,7,0)))</f>
        <v/>
      </c>
      <c r="AA145" s="443"/>
      <c r="AB145" s="442" t="str">
        <f>IF($E145="","",IF($L144="","",VLOOKUP($L144,TemplValues,8,0)))</f>
        <v/>
      </c>
      <c r="AC145" s="442"/>
      <c r="AD145" s="444" t="str">
        <f>IF($E145="","",IF($L144="","",VLOOKUP($L144,TemplValues,18,0)))</f>
        <v/>
      </c>
      <c r="AE145" s="444"/>
      <c r="AF145" s="444" t="str">
        <f>IF($E145="","",IF($L144="","",VLOOKUP($L144,TemplValues,19,0)))</f>
        <v/>
      </c>
      <c r="AG145" s="444"/>
      <c r="AH145" s="444"/>
      <c r="AI145" s="444"/>
      <c r="AJ145" s="444" t="str">
        <f>IF($E145="","",IF($L144="","",VLOOKUP($L144,TemplValues,20,0)))</f>
        <v/>
      </c>
      <c r="AK145" s="444"/>
      <c r="AL145" s="442" t="str">
        <f>IF($E145="","",IF($L144="","",VLOOKUP($L144,TemplValues,9,0)))</f>
        <v/>
      </c>
      <c r="AM145" s="442"/>
      <c r="AN145" s="442" t="str">
        <f>IF($E145="","",IF($L144="","",VLOOKUP($L144,TemplValues,21,0)))</f>
        <v/>
      </c>
      <c r="AO145" s="442"/>
      <c r="AP145" s="442" t="str">
        <f>IF($E145="","",IF($L144="","",VLOOKUP($L144,TemplValues,22,0)))</f>
        <v/>
      </c>
      <c r="AQ145" s="442"/>
      <c r="AR145" s="445" t="str">
        <f>IF($E145="","",IF($L144="","",VLOOKUP($L144,TemplValues,23,0)))</f>
        <v/>
      </c>
      <c r="AS145" s="445"/>
      <c r="AT145" s="445" t="str">
        <f>IF($E145="","",IF($L144="","",VLOOKUP($L144,TemplValues,24,0)))</f>
        <v/>
      </c>
      <c r="AU145" s="446"/>
      <c r="AV145" s="446" t="str">
        <f>IF($E145="","",IF($L144="","",VLOOKUP($L144,TemplValues,25,0)))</f>
        <v/>
      </c>
      <c r="AW145" s="478"/>
      <c r="AX145" s="425" t="str">
        <f>IF($E145="","",IF($L144="","",VLOOKUP($L144,TemplValues,26,0)))</f>
        <v/>
      </c>
      <c r="AY145" s="476"/>
      <c r="AZ145" s="283"/>
      <c r="BA145" s="426" t="str">
        <f>IF($E145="","",IF($L144="","",VLOOKUP($L144,TemplValues,10,0)))</f>
        <v/>
      </c>
      <c r="BB145" s="426"/>
      <c r="BC145" s="368" t="str">
        <f>IF($E145="","",IF($L144="","",VLOOKUP($L144,TemplValues,11,0)))</f>
        <v/>
      </c>
      <c r="BD145" s="368"/>
      <c r="BE145" s="369" t="str">
        <f>IF($E145="","",IF($L144="","",VLOOKUP($L144,TemplValues,30,0)))</f>
        <v/>
      </c>
      <c r="BF145" s="369"/>
      <c r="BG145" s="366" t="str">
        <f>IF($E145="","",IF($L144="","",VLOOKUP($L144,TemplValues,12,0)))</f>
        <v/>
      </c>
      <c r="BH145" s="366"/>
      <c r="BI145" s="366" t="str">
        <f>IF($E145="","",IF($L144="","",VLOOKUP($L144,TemplValues,13,0)))</f>
        <v/>
      </c>
      <c r="BJ145" s="366"/>
      <c r="BK145" s="367" t="str">
        <f>IF($E145="","",IF($L144="","",VLOOKUP($L144,TemplValues,16,0)))</f>
        <v/>
      </c>
      <c r="BL145" s="367"/>
      <c r="BM145" s="368" t="str">
        <f>IF($E145="","",IF($L144="","",VLOOKUP($L144,TemplValues,17,0)))</f>
        <v/>
      </c>
      <c r="BN145" s="368"/>
      <c r="BO145" s="366" t="str">
        <f>IF($E145="","",IF($L144="","",VLOOKUP($L144,TemplValues,28,0)))</f>
        <v/>
      </c>
      <c r="BP145" s="366"/>
      <c r="BQ145" s="366" t="str">
        <f>IF($E145="","",IF($L144="","",VLOOKUP($L144,TemplValues,27,0)))</f>
        <v/>
      </c>
      <c r="BR145" s="366"/>
      <c r="BS145" s="367" t="str">
        <f>IF($E145="","",IF($L144="","",VLOOKUP($L144,TemplValues,14,0)))</f>
        <v/>
      </c>
      <c r="BT145" s="367"/>
      <c r="BU145" s="370" t="str">
        <f>IF($E145="","",IF($L144="","",VLOOKUP($L144,TemplValues,15,0)))</f>
        <v/>
      </c>
      <c r="BV145" s="483"/>
      <c r="BW145" s="430" t="str">
        <f>IF($E145="","",IF($L144="","",VLOOKUP($L144,TemplValues,30,0)))</f>
        <v/>
      </c>
      <c r="BX145" s="486"/>
      <c r="BY145" s="283"/>
    </row>
    <row r="146" spans="1:77" ht="20.100000000000001" customHeight="1">
      <c r="A146" s="283"/>
      <c r="B146" s="511">
        <v>1</v>
      </c>
      <c r="C146" s="513"/>
      <c r="D146" s="436"/>
      <c r="E146" s="436" t="s">
        <v>441</v>
      </c>
      <c r="F146" s="436" t="s">
        <v>444</v>
      </c>
      <c r="G146" s="515" t="s">
        <v>380</v>
      </c>
      <c r="H146" s="509"/>
      <c r="I146" s="437"/>
      <c r="J146" s="509"/>
      <c r="K146" s="438"/>
      <c r="L146" s="439" t="str">
        <f t="shared" ref="L146" si="67">H146&amp;" : "&amp;J146</f>
        <v xml:space="preserve"> : </v>
      </c>
      <c r="M146" s="440">
        <v>400</v>
      </c>
      <c r="N146" s="390"/>
      <c r="O146" s="283"/>
      <c r="P146" s="404"/>
      <c r="Q146" s="405"/>
      <c r="R146" s="406">
        <v>2.835</v>
      </c>
      <c r="S146" s="462"/>
      <c r="T146" s="414">
        <v>24.5</v>
      </c>
      <c r="U146" s="468"/>
      <c r="V146" s="413"/>
      <c r="W146" s="413"/>
      <c r="X146" s="414">
        <v>22</v>
      </c>
      <c r="Y146" s="414"/>
      <c r="Z146" s="414"/>
      <c r="AA146" s="414"/>
      <c r="AB146" s="415"/>
      <c r="AC146" s="415"/>
      <c r="AD146" s="415"/>
      <c r="AE146" s="415"/>
      <c r="AF146" s="415"/>
      <c r="AG146" s="415"/>
      <c r="AH146" s="415"/>
      <c r="AI146" s="415"/>
      <c r="AJ146" s="415"/>
      <c r="AK146" s="415"/>
      <c r="AL146" s="415"/>
      <c r="AM146" s="415"/>
      <c r="AN146" s="415"/>
      <c r="AO146" s="415"/>
      <c r="AP146" s="415"/>
      <c r="AQ146" s="415"/>
      <c r="AR146" s="415">
        <v>0.25</v>
      </c>
      <c r="AS146" s="415"/>
      <c r="AT146" s="415"/>
      <c r="AU146" s="427"/>
      <c r="AV146" s="427">
        <v>10.5</v>
      </c>
      <c r="AW146" s="428"/>
      <c r="AX146" s="423"/>
      <c r="AY146" s="475"/>
      <c r="AZ146" s="283"/>
      <c r="BA146" s="424">
        <v>100.1</v>
      </c>
      <c r="BB146" s="424"/>
      <c r="BC146" s="360" t="s">
        <v>63</v>
      </c>
      <c r="BD146" s="360"/>
      <c r="BE146" s="359">
        <v>0.1</v>
      </c>
      <c r="BF146" s="359"/>
      <c r="BG146" s="359">
        <v>10000</v>
      </c>
      <c r="BH146" s="359"/>
      <c r="BI146" s="359"/>
      <c r="BJ146" s="359"/>
      <c r="BK146" s="361"/>
      <c r="BL146" s="361"/>
      <c r="BM146" s="360" t="s">
        <v>64</v>
      </c>
      <c r="BN146" s="360"/>
      <c r="BO146" s="359"/>
      <c r="BP146" s="359"/>
      <c r="BQ146" s="359">
        <v>0.34699999999999998</v>
      </c>
      <c r="BR146" s="359"/>
      <c r="BS146" s="361"/>
      <c r="BT146" s="361"/>
      <c r="BU146" s="362" t="s">
        <v>62</v>
      </c>
      <c r="BV146" s="481"/>
      <c r="BW146" s="422"/>
      <c r="BX146" s="475"/>
      <c r="BY146" s="283"/>
    </row>
    <row r="147" spans="1:77" ht="20.100000000000001" customHeight="1" thickBot="1">
      <c r="A147" s="283"/>
      <c r="B147" s="512"/>
      <c r="C147" s="514"/>
      <c r="D147" s="398"/>
      <c r="E147" s="398">
        <v>1</v>
      </c>
      <c r="F147" s="398" t="s">
        <v>443</v>
      </c>
      <c r="G147" s="516"/>
      <c r="H147" s="510"/>
      <c r="I147" s="434"/>
      <c r="J147" s="510"/>
      <c r="K147" s="435"/>
      <c r="L147" s="435"/>
      <c r="M147" s="400">
        <v>3.2</v>
      </c>
      <c r="N147" s="407"/>
      <c r="O147" s="283"/>
      <c r="P147" s="408"/>
      <c r="Q147" s="409"/>
      <c r="R147" s="441" t="str">
        <f>IF($E147="","",IF($L146="","",VLOOKUP($L146,TemplValues,28,0)))</f>
        <v/>
      </c>
      <c r="S147" s="463"/>
      <c r="T147" s="442" t="str">
        <f>IF($E147="","",IF($L146="","",VLOOKUP($L146,TemplValues,4,0)))</f>
        <v/>
      </c>
      <c r="U147" s="463"/>
      <c r="V147" s="442" t="str">
        <f>IF($E147="","",IF($L146="","",VLOOKUP($L146,TemplValues,5,0)))</f>
        <v/>
      </c>
      <c r="W147" s="442"/>
      <c r="X147" s="442" t="str">
        <f>IF($E147="","",IF($L146="","",VLOOKUP($L146,TemplValues,6,0)))</f>
        <v/>
      </c>
      <c r="Y147" s="442"/>
      <c r="Z147" s="443" t="str">
        <f>IF($E147="","",IF($L146="","",VLOOKUP($L146,TemplValues,7,0)))</f>
        <v/>
      </c>
      <c r="AA147" s="443"/>
      <c r="AB147" s="442" t="str">
        <f>IF($E147="","",IF($L146="","",VLOOKUP($L146,TemplValues,8,0)))</f>
        <v/>
      </c>
      <c r="AC147" s="442"/>
      <c r="AD147" s="444" t="str">
        <f>IF($E147="","",IF($L146="","",VLOOKUP($L146,TemplValues,18,0)))</f>
        <v/>
      </c>
      <c r="AE147" s="444"/>
      <c r="AF147" s="444" t="str">
        <f>IF($E147="","",IF($L146="","",VLOOKUP($L146,TemplValues,19,0)))</f>
        <v/>
      </c>
      <c r="AG147" s="444"/>
      <c r="AH147" s="444"/>
      <c r="AI147" s="444"/>
      <c r="AJ147" s="444" t="str">
        <f>IF($E147="","",IF($L146="","",VLOOKUP($L146,TemplValues,20,0)))</f>
        <v/>
      </c>
      <c r="AK147" s="444"/>
      <c r="AL147" s="442" t="str">
        <f>IF($E147="","",IF($L146="","",VLOOKUP($L146,TemplValues,9,0)))</f>
        <v/>
      </c>
      <c r="AM147" s="442"/>
      <c r="AN147" s="442" t="str">
        <f>IF($E147="","",IF($L146="","",VLOOKUP($L146,TemplValues,21,0)))</f>
        <v/>
      </c>
      <c r="AO147" s="442"/>
      <c r="AP147" s="442" t="str">
        <f>IF($E147="","",IF($L146="","",VLOOKUP($L146,TemplValues,22,0)))</f>
        <v/>
      </c>
      <c r="AQ147" s="442"/>
      <c r="AR147" s="445" t="str">
        <f>IF($E147="","",IF($L146="","",VLOOKUP($L146,TemplValues,23,0)))</f>
        <v/>
      </c>
      <c r="AS147" s="445"/>
      <c r="AT147" s="445" t="str">
        <f>IF($E147="","",IF($L146="","",VLOOKUP($L146,TemplValues,24,0)))</f>
        <v/>
      </c>
      <c r="AU147" s="446"/>
      <c r="AV147" s="446" t="str">
        <f>IF($E147="","",IF($L146="","",VLOOKUP($L146,TemplValues,25,0)))</f>
        <v/>
      </c>
      <c r="AW147" s="478"/>
      <c r="AX147" s="425" t="str">
        <f>IF($E147="","",IF($L146="","",VLOOKUP($L146,TemplValues,26,0)))</f>
        <v/>
      </c>
      <c r="AY147" s="476"/>
      <c r="AZ147" s="283"/>
      <c r="BA147" s="426" t="str">
        <f>IF($E147="","",IF($L146="","",VLOOKUP($L146,TemplValues,10,0)))</f>
        <v/>
      </c>
      <c r="BB147" s="426"/>
      <c r="BC147" s="368" t="str">
        <f>IF($E147="","",IF($L146="","",VLOOKUP($L146,TemplValues,11,0)))</f>
        <v/>
      </c>
      <c r="BD147" s="368"/>
      <c r="BE147" s="369" t="str">
        <f>IF($E147="","",IF($L146="","",VLOOKUP($L146,TemplValues,30,0)))</f>
        <v/>
      </c>
      <c r="BF147" s="369"/>
      <c r="BG147" s="366" t="str">
        <f>IF($E147="","",IF($L146="","",VLOOKUP($L146,TemplValues,12,0)))</f>
        <v/>
      </c>
      <c r="BH147" s="366"/>
      <c r="BI147" s="366" t="str">
        <f>IF($E147="","",IF($L146="","",VLOOKUP($L146,TemplValues,13,0)))</f>
        <v/>
      </c>
      <c r="BJ147" s="366"/>
      <c r="BK147" s="367" t="str">
        <f>IF($E147="","",IF($L146="","",VLOOKUP($L146,TemplValues,16,0)))</f>
        <v/>
      </c>
      <c r="BL147" s="367"/>
      <c r="BM147" s="368" t="str">
        <f>IF($E147="","",IF($L146="","",VLOOKUP($L146,TemplValues,17,0)))</f>
        <v/>
      </c>
      <c r="BN147" s="368"/>
      <c r="BO147" s="366" t="str">
        <f>IF($E147="","",IF($L146="","",VLOOKUP($L146,TemplValues,28,0)))</f>
        <v/>
      </c>
      <c r="BP147" s="366"/>
      <c r="BQ147" s="366" t="str">
        <f>IF($E147="","",IF($L146="","",VLOOKUP($L146,TemplValues,27,0)))</f>
        <v/>
      </c>
      <c r="BR147" s="366"/>
      <c r="BS147" s="367" t="str">
        <f>IF($E147="","",IF($L146="","",VLOOKUP($L146,TemplValues,14,0)))</f>
        <v/>
      </c>
      <c r="BT147" s="367"/>
      <c r="BU147" s="370" t="str">
        <f>IF($E147="","",IF($L146="","",VLOOKUP($L146,TemplValues,15,0)))</f>
        <v/>
      </c>
      <c r="BV147" s="483"/>
      <c r="BW147" s="430" t="str">
        <f>IF($E147="","",IF($L146="","",VLOOKUP($L146,TemplValues,30,0)))</f>
        <v/>
      </c>
      <c r="BX147" s="486"/>
      <c r="BY147" s="283"/>
    </row>
    <row r="148" spans="1:77" ht="20.100000000000001" customHeight="1">
      <c r="A148" s="283"/>
      <c r="B148" s="511">
        <v>1</v>
      </c>
      <c r="C148" s="513"/>
      <c r="D148" s="436"/>
      <c r="E148" s="436" t="s">
        <v>441</v>
      </c>
      <c r="F148" s="436" t="s">
        <v>444</v>
      </c>
      <c r="G148" s="515" t="s">
        <v>380</v>
      </c>
      <c r="H148" s="509"/>
      <c r="I148" s="437"/>
      <c r="J148" s="509"/>
      <c r="K148" s="438"/>
      <c r="L148" s="439" t="str">
        <f t="shared" ref="L148" si="68">H148&amp;" : "&amp;J148</f>
        <v xml:space="preserve"> : </v>
      </c>
      <c r="M148" s="440">
        <v>400</v>
      </c>
      <c r="N148" s="390"/>
      <c r="O148" s="283"/>
      <c r="P148" s="404"/>
      <c r="Q148" s="405"/>
      <c r="R148" s="406">
        <v>2.835</v>
      </c>
      <c r="S148" s="462"/>
      <c r="T148" s="414">
        <v>24.5</v>
      </c>
      <c r="U148" s="468"/>
      <c r="V148" s="413"/>
      <c r="W148" s="413"/>
      <c r="X148" s="414">
        <v>22</v>
      </c>
      <c r="Y148" s="414"/>
      <c r="Z148" s="414"/>
      <c r="AA148" s="414"/>
      <c r="AB148" s="415"/>
      <c r="AC148" s="415"/>
      <c r="AD148" s="415"/>
      <c r="AE148" s="415"/>
      <c r="AF148" s="415"/>
      <c r="AG148" s="415"/>
      <c r="AH148" s="415"/>
      <c r="AI148" s="415"/>
      <c r="AJ148" s="415"/>
      <c r="AK148" s="415"/>
      <c r="AL148" s="415"/>
      <c r="AM148" s="415"/>
      <c r="AN148" s="415"/>
      <c r="AO148" s="415"/>
      <c r="AP148" s="415"/>
      <c r="AQ148" s="415"/>
      <c r="AR148" s="415">
        <v>0.25</v>
      </c>
      <c r="AS148" s="415"/>
      <c r="AT148" s="415"/>
      <c r="AU148" s="427"/>
      <c r="AV148" s="427">
        <v>10.5</v>
      </c>
      <c r="AW148" s="428"/>
      <c r="AX148" s="423"/>
      <c r="AY148" s="475"/>
      <c r="AZ148" s="283"/>
      <c r="BA148" s="424">
        <v>100.1</v>
      </c>
      <c r="BB148" s="424"/>
      <c r="BC148" s="360" t="s">
        <v>63</v>
      </c>
      <c r="BD148" s="360"/>
      <c r="BE148" s="359">
        <v>0.1</v>
      </c>
      <c r="BF148" s="359"/>
      <c r="BG148" s="359">
        <v>10000</v>
      </c>
      <c r="BH148" s="359"/>
      <c r="BI148" s="359"/>
      <c r="BJ148" s="359"/>
      <c r="BK148" s="361"/>
      <c r="BL148" s="361"/>
      <c r="BM148" s="360" t="s">
        <v>64</v>
      </c>
      <c r="BN148" s="360"/>
      <c r="BO148" s="359"/>
      <c r="BP148" s="359"/>
      <c r="BQ148" s="359">
        <v>0.34699999999999998</v>
      </c>
      <c r="BR148" s="359"/>
      <c r="BS148" s="361"/>
      <c r="BT148" s="361"/>
      <c r="BU148" s="362" t="s">
        <v>62</v>
      </c>
      <c r="BV148" s="481"/>
      <c r="BW148" s="422"/>
      <c r="BX148" s="475"/>
      <c r="BY148" s="283"/>
    </row>
    <row r="149" spans="1:77" ht="20.100000000000001" customHeight="1" thickBot="1">
      <c r="A149" s="283"/>
      <c r="B149" s="512"/>
      <c r="C149" s="514"/>
      <c r="D149" s="398"/>
      <c r="E149" s="398">
        <v>1</v>
      </c>
      <c r="F149" s="398" t="s">
        <v>443</v>
      </c>
      <c r="G149" s="516"/>
      <c r="H149" s="510"/>
      <c r="I149" s="434"/>
      <c r="J149" s="510"/>
      <c r="K149" s="435"/>
      <c r="L149" s="435"/>
      <c r="M149" s="400">
        <v>3.2</v>
      </c>
      <c r="N149" s="407"/>
      <c r="O149" s="283"/>
      <c r="P149" s="408"/>
      <c r="Q149" s="409"/>
      <c r="R149" s="441" t="str">
        <f>IF($E149="","",IF($L148="","",VLOOKUP($L148,TemplValues,28,0)))</f>
        <v/>
      </c>
      <c r="S149" s="463"/>
      <c r="T149" s="442" t="str">
        <f>IF($E149="","",IF($L148="","",VLOOKUP($L148,TemplValues,4,0)))</f>
        <v/>
      </c>
      <c r="U149" s="463"/>
      <c r="V149" s="442" t="str">
        <f>IF($E149="","",IF($L148="","",VLOOKUP($L148,TemplValues,5,0)))</f>
        <v/>
      </c>
      <c r="W149" s="442"/>
      <c r="X149" s="442" t="str">
        <f>IF($E149="","",IF($L148="","",VLOOKUP($L148,TemplValues,6,0)))</f>
        <v/>
      </c>
      <c r="Y149" s="442"/>
      <c r="Z149" s="443" t="str">
        <f>IF($E149="","",IF($L148="","",VLOOKUP($L148,TemplValues,7,0)))</f>
        <v/>
      </c>
      <c r="AA149" s="443"/>
      <c r="AB149" s="442" t="str">
        <f>IF($E149="","",IF($L148="","",VLOOKUP($L148,TemplValues,8,0)))</f>
        <v/>
      </c>
      <c r="AC149" s="442"/>
      <c r="AD149" s="444" t="str">
        <f>IF($E149="","",IF($L148="","",VLOOKUP($L148,TemplValues,18,0)))</f>
        <v/>
      </c>
      <c r="AE149" s="444"/>
      <c r="AF149" s="444" t="str">
        <f>IF($E149="","",IF($L148="","",VLOOKUP($L148,TemplValues,19,0)))</f>
        <v/>
      </c>
      <c r="AG149" s="444"/>
      <c r="AH149" s="444"/>
      <c r="AI149" s="444"/>
      <c r="AJ149" s="444" t="str">
        <f>IF($E149="","",IF($L148="","",VLOOKUP($L148,TemplValues,20,0)))</f>
        <v/>
      </c>
      <c r="AK149" s="444"/>
      <c r="AL149" s="442" t="str">
        <f>IF($E149="","",IF($L148="","",VLOOKUP($L148,TemplValues,9,0)))</f>
        <v/>
      </c>
      <c r="AM149" s="442"/>
      <c r="AN149" s="442" t="str">
        <f>IF($E149="","",IF($L148="","",VLOOKUP($L148,TemplValues,21,0)))</f>
        <v/>
      </c>
      <c r="AO149" s="442"/>
      <c r="AP149" s="442" t="str">
        <f>IF($E149="","",IF($L148="","",VLOOKUP($L148,TemplValues,22,0)))</f>
        <v/>
      </c>
      <c r="AQ149" s="442"/>
      <c r="AR149" s="445" t="str">
        <f>IF($E149="","",IF($L148="","",VLOOKUP($L148,TemplValues,23,0)))</f>
        <v/>
      </c>
      <c r="AS149" s="445"/>
      <c r="AT149" s="445" t="str">
        <f>IF($E149="","",IF($L148="","",VLOOKUP($L148,TemplValues,24,0)))</f>
        <v/>
      </c>
      <c r="AU149" s="446"/>
      <c r="AV149" s="446" t="str">
        <f>IF($E149="","",IF($L148="","",VLOOKUP($L148,TemplValues,25,0)))</f>
        <v/>
      </c>
      <c r="AW149" s="478"/>
      <c r="AX149" s="425" t="str">
        <f>IF($E149="","",IF($L148="","",VLOOKUP($L148,TemplValues,26,0)))</f>
        <v/>
      </c>
      <c r="AY149" s="476"/>
      <c r="AZ149" s="283"/>
      <c r="BA149" s="426" t="str">
        <f>IF($E149="","",IF($L148="","",VLOOKUP($L148,TemplValues,10,0)))</f>
        <v/>
      </c>
      <c r="BB149" s="426"/>
      <c r="BC149" s="368" t="str">
        <f>IF($E149="","",IF($L148="","",VLOOKUP($L148,TemplValues,11,0)))</f>
        <v/>
      </c>
      <c r="BD149" s="368"/>
      <c r="BE149" s="369" t="str">
        <f>IF($E149="","",IF($L148="","",VLOOKUP($L148,TemplValues,30,0)))</f>
        <v/>
      </c>
      <c r="BF149" s="369"/>
      <c r="BG149" s="366" t="str">
        <f>IF($E149="","",IF($L148="","",VLOOKUP($L148,TemplValues,12,0)))</f>
        <v/>
      </c>
      <c r="BH149" s="366"/>
      <c r="BI149" s="366" t="str">
        <f>IF($E149="","",IF($L148="","",VLOOKUP($L148,TemplValues,13,0)))</f>
        <v/>
      </c>
      <c r="BJ149" s="366"/>
      <c r="BK149" s="367" t="str">
        <f>IF($E149="","",IF($L148="","",VLOOKUP($L148,TemplValues,16,0)))</f>
        <v/>
      </c>
      <c r="BL149" s="367"/>
      <c r="BM149" s="368" t="str">
        <f>IF($E149="","",IF($L148="","",VLOOKUP($L148,TemplValues,17,0)))</f>
        <v/>
      </c>
      <c r="BN149" s="368"/>
      <c r="BO149" s="366" t="str">
        <f>IF($E149="","",IF($L148="","",VLOOKUP($L148,TemplValues,28,0)))</f>
        <v/>
      </c>
      <c r="BP149" s="366"/>
      <c r="BQ149" s="366" t="str">
        <f>IF($E149="","",IF($L148="","",VLOOKUP($L148,TemplValues,27,0)))</f>
        <v/>
      </c>
      <c r="BR149" s="366"/>
      <c r="BS149" s="367" t="str">
        <f>IF($E149="","",IF($L148="","",VLOOKUP($L148,TemplValues,14,0)))</f>
        <v/>
      </c>
      <c r="BT149" s="367"/>
      <c r="BU149" s="370" t="str">
        <f>IF($E149="","",IF($L148="","",VLOOKUP($L148,TemplValues,15,0)))</f>
        <v/>
      </c>
      <c r="BV149" s="483"/>
      <c r="BW149" s="430" t="str">
        <f>IF($E149="","",IF($L148="","",VLOOKUP($L148,TemplValues,30,0)))</f>
        <v/>
      </c>
      <c r="BX149" s="486"/>
      <c r="BY149" s="283"/>
    </row>
    <row r="150" spans="1:77" ht="20.100000000000001" customHeight="1">
      <c r="A150" s="283"/>
      <c r="B150" s="511">
        <v>1</v>
      </c>
      <c r="C150" s="513"/>
      <c r="D150" s="436"/>
      <c r="E150" s="436" t="s">
        <v>441</v>
      </c>
      <c r="F150" s="436" t="s">
        <v>444</v>
      </c>
      <c r="G150" s="515" t="s">
        <v>380</v>
      </c>
      <c r="H150" s="509"/>
      <c r="I150" s="437"/>
      <c r="J150" s="509"/>
      <c r="K150" s="438"/>
      <c r="L150" s="439" t="str">
        <f t="shared" ref="L150" si="69">H150&amp;" : "&amp;J150</f>
        <v xml:space="preserve"> : </v>
      </c>
      <c r="M150" s="440">
        <v>400</v>
      </c>
      <c r="N150" s="390"/>
      <c r="O150" s="283"/>
      <c r="P150" s="404"/>
      <c r="Q150" s="405"/>
      <c r="R150" s="406">
        <v>2.835</v>
      </c>
      <c r="S150" s="462"/>
      <c r="T150" s="414">
        <v>24.5</v>
      </c>
      <c r="U150" s="468"/>
      <c r="V150" s="413"/>
      <c r="W150" s="413"/>
      <c r="X150" s="414">
        <v>22</v>
      </c>
      <c r="Y150" s="414"/>
      <c r="Z150" s="414"/>
      <c r="AA150" s="414"/>
      <c r="AB150" s="415"/>
      <c r="AC150" s="415"/>
      <c r="AD150" s="415"/>
      <c r="AE150" s="415"/>
      <c r="AF150" s="415"/>
      <c r="AG150" s="415"/>
      <c r="AH150" s="415"/>
      <c r="AI150" s="415"/>
      <c r="AJ150" s="415"/>
      <c r="AK150" s="415"/>
      <c r="AL150" s="415"/>
      <c r="AM150" s="415"/>
      <c r="AN150" s="415"/>
      <c r="AO150" s="415"/>
      <c r="AP150" s="415"/>
      <c r="AQ150" s="415"/>
      <c r="AR150" s="415">
        <v>0.25</v>
      </c>
      <c r="AS150" s="415"/>
      <c r="AT150" s="415"/>
      <c r="AU150" s="427"/>
      <c r="AV150" s="427">
        <v>10.5</v>
      </c>
      <c r="AW150" s="428"/>
      <c r="AX150" s="423"/>
      <c r="AY150" s="475"/>
      <c r="AZ150" s="283"/>
      <c r="BA150" s="424">
        <v>100.1</v>
      </c>
      <c r="BB150" s="424"/>
      <c r="BC150" s="360" t="s">
        <v>63</v>
      </c>
      <c r="BD150" s="360"/>
      <c r="BE150" s="359">
        <v>0.1</v>
      </c>
      <c r="BF150" s="359"/>
      <c r="BG150" s="359">
        <v>10000</v>
      </c>
      <c r="BH150" s="359"/>
      <c r="BI150" s="359"/>
      <c r="BJ150" s="359"/>
      <c r="BK150" s="361"/>
      <c r="BL150" s="361"/>
      <c r="BM150" s="360" t="s">
        <v>64</v>
      </c>
      <c r="BN150" s="360"/>
      <c r="BO150" s="359"/>
      <c r="BP150" s="359"/>
      <c r="BQ150" s="359">
        <v>0.34699999999999998</v>
      </c>
      <c r="BR150" s="359"/>
      <c r="BS150" s="361"/>
      <c r="BT150" s="361"/>
      <c r="BU150" s="362" t="s">
        <v>62</v>
      </c>
      <c r="BV150" s="481"/>
      <c r="BW150" s="422"/>
      <c r="BX150" s="475"/>
      <c r="BY150" s="283"/>
    </row>
    <row r="151" spans="1:77" ht="20.100000000000001" customHeight="1" thickBot="1">
      <c r="A151" s="283"/>
      <c r="B151" s="512"/>
      <c r="C151" s="514"/>
      <c r="D151" s="398"/>
      <c r="E151" s="398">
        <v>1</v>
      </c>
      <c r="F151" s="398" t="s">
        <v>443</v>
      </c>
      <c r="G151" s="516"/>
      <c r="H151" s="510"/>
      <c r="I151" s="434"/>
      <c r="J151" s="510"/>
      <c r="K151" s="435"/>
      <c r="L151" s="435"/>
      <c r="M151" s="400">
        <v>3.2</v>
      </c>
      <c r="N151" s="407"/>
      <c r="O151" s="283"/>
      <c r="P151" s="408"/>
      <c r="Q151" s="409"/>
      <c r="R151" s="441" t="str">
        <f>IF($E151="","",IF($L150="","",VLOOKUP($L150,TemplValues,28,0)))</f>
        <v/>
      </c>
      <c r="S151" s="463"/>
      <c r="T151" s="442" t="str">
        <f>IF($E151="","",IF($L150="","",VLOOKUP($L150,TemplValues,4,0)))</f>
        <v/>
      </c>
      <c r="U151" s="463"/>
      <c r="V151" s="442" t="str">
        <f>IF($E151="","",IF($L150="","",VLOOKUP($L150,TemplValues,5,0)))</f>
        <v/>
      </c>
      <c r="W151" s="442"/>
      <c r="X151" s="442" t="str">
        <f>IF($E151="","",IF($L150="","",VLOOKUP($L150,TemplValues,6,0)))</f>
        <v/>
      </c>
      <c r="Y151" s="442"/>
      <c r="Z151" s="443" t="str">
        <f>IF($E151="","",IF($L150="","",VLOOKUP($L150,TemplValues,7,0)))</f>
        <v/>
      </c>
      <c r="AA151" s="443"/>
      <c r="AB151" s="442" t="str">
        <f>IF($E151="","",IF($L150="","",VLOOKUP($L150,TemplValues,8,0)))</f>
        <v/>
      </c>
      <c r="AC151" s="442"/>
      <c r="AD151" s="444" t="str">
        <f>IF($E151="","",IF($L150="","",VLOOKUP($L150,TemplValues,18,0)))</f>
        <v/>
      </c>
      <c r="AE151" s="444"/>
      <c r="AF151" s="444" t="str">
        <f>IF($E151="","",IF($L150="","",VLOOKUP($L150,TemplValues,19,0)))</f>
        <v/>
      </c>
      <c r="AG151" s="444"/>
      <c r="AH151" s="444"/>
      <c r="AI151" s="444"/>
      <c r="AJ151" s="444" t="str">
        <f>IF($E151="","",IF($L150="","",VLOOKUP($L150,TemplValues,20,0)))</f>
        <v/>
      </c>
      <c r="AK151" s="444"/>
      <c r="AL151" s="442" t="str">
        <f>IF($E151="","",IF($L150="","",VLOOKUP($L150,TemplValues,9,0)))</f>
        <v/>
      </c>
      <c r="AM151" s="442"/>
      <c r="AN151" s="442" t="str">
        <f>IF($E151="","",IF($L150="","",VLOOKUP($L150,TemplValues,21,0)))</f>
        <v/>
      </c>
      <c r="AO151" s="442"/>
      <c r="AP151" s="442" t="str">
        <f>IF($E151="","",IF($L150="","",VLOOKUP($L150,TemplValues,22,0)))</f>
        <v/>
      </c>
      <c r="AQ151" s="442"/>
      <c r="AR151" s="445" t="str">
        <f>IF($E151="","",IF($L150="","",VLOOKUP($L150,TemplValues,23,0)))</f>
        <v/>
      </c>
      <c r="AS151" s="445"/>
      <c r="AT151" s="445" t="str">
        <f>IF($E151="","",IF($L150="","",VLOOKUP($L150,TemplValues,24,0)))</f>
        <v/>
      </c>
      <c r="AU151" s="446"/>
      <c r="AV151" s="446" t="str">
        <f>IF($E151="","",IF($L150="","",VLOOKUP($L150,TemplValues,25,0)))</f>
        <v/>
      </c>
      <c r="AW151" s="478"/>
      <c r="AX151" s="425" t="str">
        <f>IF($E151="","",IF($L150="","",VLOOKUP($L150,TemplValues,26,0)))</f>
        <v/>
      </c>
      <c r="AY151" s="476"/>
      <c r="AZ151" s="283"/>
      <c r="BA151" s="426" t="str">
        <f>IF($E151="","",IF($L150="","",VLOOKUP($L150,TemplValues,10,0)))</f>
        <v/>
      </c>
      <c r="BB151" s="426"/>
      <c r="BC151" s="368" t="str">
        <f>IF($E151="","",IF($L150="","",VLOOKUP($L150,TemplValues,11,0)))</f>
        <v/>
      </c>
      <c r="BD151" s="368"/>
      <c r="BE151" s="369" t="str">
        <f>IF($E151="","",IF($L150="","",VLOOKUP($L150,TemplValues,30,0)))</f>
        <v/>
      </c>
      <c r="BF151" s="369"/>
      <c r="BG151" s="366" t="str">
        <f>IF($E151="","",IF($L150="","",VLOOKUP($L150,TemplValues,12,0)))</f>
        <v/>
      </c>
      <c r="BH151" s="366"/>
      <c r="BI151" s="366" t="str">
        <f>IF($E151="","",IF($L150="","",VLOOKUP($L150,TemplValues,13,0)))</f>
        <v/>
      </c>
      <c r="BJ151" s="366"/>
      <c r="BK151" s="367" t="str">
        <f>IF($E151="","",IF($L150="","",VLOOKUP($L150,TemplValues,16,0)))</f>
        <v/>
      </c>
      <c r="BL151" s="367"/>
      <c r="BM151" s="368" t="str">
        <f>IF($E151="","",IF($L150="","",VLOOKUP($L150,TemplValues,17,0)))</f>
        <v/>
      </c>
      <c r="BN151" s="368"/>
      <c r="BO151" s="366" t="str">
        <f>IF($E151="","",IF($L150="","",VLOOKUP($L150,TemplValues,28,0)))</f>
        <v/>
      </c>
      <c r="BP151" s="366"/>
      <c r="BQ151" s="366" t="str">
        <f>IF($E151="","",IF($L150="","",VLOOKUP($L150,TemplValues,27,0)))</f>
        <v/>
      </c>
      <c r="BR151" s="366"/>
      <c r="BS151" s="367" t="str">
        <f>IF($E151="","",IF($L150="","",VLOOKUP($L150,TemplValues,14,0)))</f>
        <v/>
      </c>
      <c r="BT151" s="367"/>
      <c r="BU151" s="370" t="str">
        <f>IF($E151="","",IF($L150="","",VLOOKUP($L150,TemplValues,15,0)))</f>
        <v/>
      </c>
      <c r="BV151" s="483"/>
      <c r="BW151" s="430" t="str">
        <f>IF($E151="","",IF($L150="","",VLOOKUP($L150,TemplValues,30,0)))</f>
        <v/>
      </c>
      <c r="BX151" s="486"/>
      <c r="BY151" s="283"/>
    </row>
    <row r="152" spans="1:77" ht="20.100000000000001" customHeight="1">
      <c r="A152" s="283"/>
      <c r="B152" s="511">
        <v>1</v>
      </c>
      <c r="C152" s="513"/>
      <c r="D152" s="436"/>
      <c r="E152" s="436" t="s">
        <v>441</v>
      </c>
      <c r="F152" s="436" t="s">
        <v>444</v>
      </c>
      <c r="G152" s="515" t="s">
        <v>380</v>
      </c>
      <c r="H152" s="509"/>
      <c r="I152" s="437"/>
      <c r="J152" s="509"/>
      <c r="K152" s="438"/>
      <c r="L152" s="439" t="str">
        <f t="shared" ref="L152" si="70">H152&amp;" : "&amp;J152</f>
        <v xml:space="preserve"> : </v>
      </c>
      <c r="M152" s="440">
        <v>400</v>
      </c>
      <c r="N152" s="390"/>
      <c r="O152" s="283"/>
      <c r="P152" s="404"/>
      <c r="Q152" s="405"/>
      <c r="R152" s="406">
        <v>2.835</v>
      </c>
      <c r="S152" s="462"/>
      <c r="T152" s="414">
        <v>24.5</v>
      </c>
      <c r="U152" s="468"/>
      <c r="V152" s="413"/>
      <c r="W152" s="413"/>
      <c r="X152" s="414">
        <v>22</v>
      </c>
      <c r="Y152" s="414"/>
      <c r="Z152" s="414"/>
      <c r="AA152" s="414"/>
      <c r="AB152" s="415"/>
      <c r="AC152" s="415"/>
      <c r="AD152" s="415"/>
      <c r="AE152" s="415"/>
      <c r="AF152" s="415"/>
      <c r="AG152" s="415"/>
      <c r="AH152" s="415"/>
      <c r="AI152" s="415"/>
      <c r="AJ152" s="415"/>
      <c r="AK152" s="415"/>
      <c r="AL152" s="415"/>
      <c r="AM152" s="415"/>
      <c r="AN152" s="415"/>
      <c r="AO152" s="415"/>
      <c r="AP152" s="415"/>
      <c r="AQ152" s="415"/>
      <c r="AR152" s="415">
        <v>0.25</v>
      </c>
      <c r="AS152" s="415"/>
      <c r="AT152" s="415"/>
      <c r="AU152" s="427"/>
      <c r="AV152" s="427">
        <v>10.5</v>
      </c>
      <c r="AW152" s="428"/>
      <c r="AX152" s="423"/>
      <c r="AY152" s="475"/>
      <c r="AZ152" s="283"/>
      <c r="BA152" s="424">
        <v>100.1</v>
      </c>
      <c r="BB152" s="424"/>
      <c r="BC152" s="360" t="s">
        <v>63</v>
      </c>
      <c r="BD152" s="360"/>
      <c r="BE152" s="359">
        <v>0.1</v>
      </c>
      <c r="BF152" s="359"/>
      <c r="BG152" s="359">
        <v>10000</v>
      </c>
      <c r="BH152" s="359"/>
      <c r="BI152" s="359"/>
      <c r="BJ152" s="359"/>
      <c r="BK152" s="361"/>
      <c r="BL152" s="361"/>
      <c r="BM152" s="360" t="s">
        <v>64</v>
      </c>
      <c r="BN152" s="360"/>
      <c r="BO152" s="359"/>
      <c r="BP152" s="359"/>
      <c r="BQ152" s="359">
        <v>0.34699999999999998</v>
      </c>
      <c r="BR152" s="359"/>
      <c r="BS152" s="361"/>
      <c r="BT152" s="361"/>
      <c r="BU152" s="362" t="s">
        <v>62</v>
      </c>
      <c r="BV152" s="481"/>
      <c r="BW152" s="422"/>
      <c r="BX152" s="475"/>
      <c r="BY152" s="283"/>
    </row>
    <row r="153" spans="1:77" ht="20.100000000000001" customHeight="1" thickBot="1">
      <c r="A153" s="283"/>
      <c r="B153" s="512"/>
      <c r="C153" s="514"/>
      <c r="D153" s="398"/>
      <c r="E153" s="398">
        <v>1</v>
      </c>
      <c r="F153" s="398" t="s">
        <v>443</v>
      </c>
      <c r="G153" s="516"/>
      <c r="H153" s="510"/>
      <c r="I153" s="434"/>
      <c r="J153" s="510"/>
      <c r="K153" s="435"/>
      <c r="L153" s="435"/>
      <c r="M153" s="400">
        <v>3.2</v>
      </c>
      <c r="N153" s="407"/>
      <c r="O153" s="283"/>
      <c r="P153" s="408"/>
      <c r="Q153" s="409"/>
      <c r="R153" s="441" t="str">
        <f>IF($E153="","",IF($L152="","",VLOOKUP($L152,TemplValues,28,0)))</f>
        <v/>
      </c>
      <c r="S153" s="463"/>
      <c r="T153" s="442" t="str">
        <f>IF($E153="","",IF($L152="","",VLOOKUP($L152,TemplValues,4,0)))</f>
        <v/>
      </c>
      <c r="U153" s="463"/>
      <c r="V153" s="442" t="str">
        <f>IF($E153="","",IF($L152="","",VLOOKUP($L152,TemplValues,5,0)))</f>
        <v/>
      </c>
      <c r="W153" s="442"/>
      <c r="X153" s="442" t="str">
        <f>IF($E153="","",IF($L152="","",VLOOKUP($L152,TemplValues,6,0)))</f>
        <v/>
      </c>
      <c r="Y153" s="442"/>
      <c r="Z153" s="443" t="str">
        <f>IF($E153="","",IF($L152="","",VLOOKUP($L152,TemplValues,7,0)))</f>
        <v/>
      </c>
      <c r="AA153" s="443"/>
      <c r="AB153" s="442" t="str">
        <f>IF($E153="","",IF($L152="","",VLOOKUP($L152,TemplValues,8,0)))</f>
        <v/>
      </c>
      <c r="AC153" s="442"/>
      <c r="AD153" s="444" t="str">
        <f>IF($E153="","",IF($L152="","",VLOOKUP($L152,TemplValues,18,0)))</f>
        <v/>
      </c>
      <c r="AE153" s="444"/>
      <c r="AF153" s="444" t="str">
        <f>IF($E153="","",IF($L152="","",VLOOKUP($L152,TemplValues,19,0)))</f>
        <v/>
      </c>
      <c r="AG153" s="444"/>
      <c r="AH153" s="444"/>
      <c r="AI153" s="444"/>
      <c r="AJ153" s="444" t="str">
        <f>IF($E153="","",IF($L152="","",VLOOKUP($L152,TemplValues,20,0)))</f>
        <v/>
      </c>
      <c r="AK153" s="444"/>
      <c r="AL153" s="442" t="str">
        <f>IF($E153="","",IF($L152="","",VLOOKUP($L152,TemplValues,9,0)))</f>
        <v/>
      </c>
      <c r="AM153" s="442"/>
      <c r="AN153" s="442" t="str">
        <f>IF($E153="","",IF($L152="","",VLOOKUP($L152,TemplValues,21,0)))</f>
        <v/>
      </c>
      <c r="AO153" s="442"/>
      <c r="AP153" s="442" t="str">
        <f>IF($E153="","",IF($L152="","",VLOOKUP($L152,TemplValues,22,0)))</f>
        <v/>
      </c>
      <c r="AQ153" s="442"/>
      <c r="AR153" s="445" t="str">
        <f>IF($E153="","",IF($L152="","",VLOOKUP($L152,TemplValues,23,0)))</f>
        <v/>
      </c>
      <c r="AS153" s="445"/>
      <c r="AT153" s="445" t="str">
        <f>IF($E153="","",IF($L152="","",VLOOKUP($L152,TemplValues,24,0)))</f>
        <v/>
      </c>
      <c r="AU153" s="446"/>
      <c r="AV153" s="446" t="str">
        <f>IF($E153="","",IF($L152="","",VLOOKUP($L152,TemplValues,25,0)))</f>
        <v/>
      </c>
      <c r="AW153" s="478"/>
      <c r="AX153" s="425" t="str">
        <f>IF($E153="","",IF($L152="","",VLOOKUP($L152,TemplValues,26,0)))</f>
        <v/>
      </c>
      <c r="AY153" s="476"/>
      <c r="AZ153" s="283"/>
      <c r="BA153" s="426" t="str">
        <f>IF($E153="","",IF($L152="","",VLOOKUP($L152,TemplValues,10,0)))</f>
        <v/>
      </c>
      <c r="BB153" s="426"/>
      <c r="BC153" s="368" t="str">
        <f>IF($E153="","",IF($L152="","",VLOOKUP($L152,TemplValues,11,0)))</f>
        <v/>
      </c>
      <c r="BD153" s="368"/>
      <c r="BE153" s="369" t="str">
        <f>IF($E153="","",IF($L152="","",VLOOKUP($L152,TemplValues,30,0)))</f>
        <v/>
      </c>
      <c r="BF153" s="369"/>
      <c r="BG153" s="366" t="str">
        <f>IF($E153="","",IF($L152="","",VLOOKUP($L152,TemplValues,12,0)))</f>
        <v/>
      </c>
      <c r="BH153" s="366"/>
      <c r="BI153" s="366" t="str">
        <f>IF($E153="","",IF($L152="","",VLOOKUP($L152,TemplValues,13,0)))</f>
        <v/>
      </c>
      <c r="BJ153" s="366"/>
      <c r="BK153" s="367" t="str">
        <f>IF($E153="","",IF($L152="","",VLOOKUP($L152,TemplValues,16,0)))</f>
        <v/>
      </c>
      <c r="BL153" s="367"/>
      <c r="BM153" s="368" t="str">
        <f>IF($E153="","",IF($L152="","",VLOOKUP($L152,TemplValues,17,0)))</f>
        <v/>
      </c>
      <c r="BN153" s="368"/>
      <c r="BO153" s="366" t="str">
        <f>IF($E153="","",IF($L152="","",VLOOKUP($L152,TemplValues,28,0)))</f>
        <v/>
      </c>
      <c r="BP153" s="366"/>
      <c r="BQ153" s="366" t="str">
        <f>IF($E153="","",IF($L152="","",VLOOKUP($L152,TemplValues,27,0)))</f>
        <v/>
      </c>
      <c r="BR153" s="366"/>
      <c r="BS153" s="367" t="str">
        <f>IF($E153="","",IF($L152="","",VLOOKUP($L152,TemplValues,14,0)))</f>
        <v/>
      </c>
      <c r="BT153" s="367"/>
      <c r="BU153" s="370" t="str">
        <f>IF($E153="","",IF($L152="","",VLOOKUP($L152,TemplValues,15,0)))</f>
        <v/>
      </c>
      <c r="BV153" s="483"/>
      <c r="BW153" s="430" t="str">
        <f>IF($E153="","",IF($L152="","",VLOOKUP($L152,TemplValues,30,0)))</f>
        <v/>
      </c>
      <c r="BX153" s="486"/>
      <c r="BY153" s="283"/>
    </row>
    <row r="154" spans="1:77" ht="20.100000000000001" customHeight="1">
      <c r="A154" s="283"/>
      <c r="B154" s="511">
        <v>1</v>
      </c>
      <c r="C154" s="513"/>
      <c r="D154" s="436"/>
      <c r="E154" s="436" t="s">
        <v>441</v>
      </c>
      <c r="F154" s="436" t="s">
        <v>444</v>
      </c>
      <c r="G154" s="515" t="s">
        <v>380</v>
      </c>
      <c r="H154" s="509"/>
      <c r="I154" s="437"/>
      <c r="J154" s="509"/>
      <c r="K154" s="438"/>
      <c r="L154" s="439" t="str">
        <f t="shared" ref="L154" si="71">H154&amp;" : "&amp;J154</f>
        <v xml:space="preserve"> : </v>
      </c>
      <c r="M154" s="440">
        <v>400</v>
      </c>
      <c r="N154" s="390"/>
      <c r="O154" s="283"/>
      <c r="P154" s="404"/>
      <c r="Q154" s="405"/>
      <c r="R154" s="406">
        <v>2.835</v>
      </c>
      <c r="S154" s="462"/>
      <c r="T154" s="414">
        <v>24.5</v>
      </c>
      <c r="U154" s="468"/>
      <c r="V154" s="413"/>
      <c r="W154" s="413"/>
      <c r="X154" s="414">
        <v>22</v>
      </c>
      <c r="Y154" s="414"/>
      <c r="Z154" s="414"/>
      <c r="AA154" s="414"/>
      <c r="AB154" s="415"/>
      <c r="AC154" s="415"/>
      <c r="AD154" s="415"/>
      <c r="AE154" s="415"/>
      <c r="AF154" s="415"/>
      <c r="AG154" s="415"/>
      <c r="AH154" s="415"/>
      <c r="AI154" s="415"/>
      <c r="AJ154" s="415"/>
      <c r="AK154" s="415"/>
      <c r="AL154" s="415"/>
      <c r="AM154" s="415"/>
      <c r="AN154" s="415"/>
      <c r="AO154" s="415"/>
      <c r="AP154" s="415"/>
      <c r="AQ154" s="415"/>
      <c r="AR154" s="415">
        <v>0.25</v>
      </c>
      <c r="AS154" s="415"/>
      <c r="AT154" s="415"/>
      <c r="AU154" s="427"/>
      <c r="AV154" s="427">
        <v>10.5</v>
      </c>
      <c r="AW154" s="428"/>
      <c r="AX154" s="423"/>
      <c r="AY154" s="475"/>
      <c r="AZ154" s="283"/>
      <c r="BA154" s="424">
        <v>100.1</v>
      </c>
      <c r="BB154" s="424"/>
      <c r="BC154" s="360" t="s">
        <v>63</v>
      </c>
      <c r="BD154" s="360"/>
      <c r="BE154" s="359">
        <v>0.1</v>
      </c>
      <c r="BF154" s="359"/>
      <c r="BG154" s="359">
        <v>10000</v>
      </c>
      <c r="BH154" s="359"/>
      <c r="BI154" s="359"/>
      <c r="BJ154" s="359"/>
      <c r="BK154" s="361"/>
      <c r="BL154" s="361"/>
      <c r="BM154" s="360" t="s">
        <v>64</v>
      </c>
      <c r="BN154" s="360"/>
      <c r="BO154" s="359"/>
      <c r="BP154" s="359"/>
      <c r="BQ154" s="359">
        <v>0.34699999999999998</v>
      </c>
      <c r="BR154" s="359"/>
      <c r="BS154" s="361"/>
      <c r="BT154" s="361"/>
      <c r="BU154" s="362" t="s">
        <v>62</v>
      </c>
      <c r="BV154" s="481"/>
      <c r="BW154" s="422"/>
      <c r="BX154" s="475"/>
      <c r="BY154" s="283"/>
    </row>
    <row r="155" spans="1:77" ht="20.100000000000001" customHeight="1" thickBot="1">
      <c r="A155" s="283"/>
      <c r="B155" s="512"/>
      <c r="C155" s="514"/>
      <c r="D155" s="398"/>
      <c r="E155" s="398">
        <v>1</v>
      </c>
      <c r="F155" s="398" t="s">
        <v>443</v>
      </c>
      <c r="G155" s="516"/>
      <c r="H155" s="510"/>
      <c r="I155" s="434"/>
      <c r="J155" s="510"/>
      <c r="K155" s="435"/>
      <c r="L155" s="435"/>
      <c r="M155" s="400">
        <v>3.2</v>
      </c>
      <c r="N155" s="407"/>
      <c r="O155" s="283"/>
      <c r="P155" s="408"/>
      <c r="Q155" s="409"/>
      <c r="R155" s="441" t="str">
        <f>IF($E155="","",IF($L154="","",VLOOKUP($L154,TemplValues,28,0)))</f>
        <v/>
      </c>
      <c r="S155" s="463"/>
      <c r="T155" s="442" t="str">
        <f>IF($E155="","",IF($L154="","",VLOOKUP($L154,TemplValues,4,0)))</f>
        <v/>
      </c>
      <c r="U155" s="463"/>
      <c r="V155" s="442" t="str">
        <f>IF($E155="","",IF($L154="","",VLOOKUP($L154,TemplValues,5,0)))</f>
        <v/>
      </c>
      <c r="W155" s="442"/>
      <c r="X155" s="442" t="str">
        <f>IF($E155="","",IF($L154="","",VLOOKUP($L154,TemplValues,6,0)))</f>
        <v/>
      </c>
      <c r="Y155" s="442"/>
      <c r="Z155" s="443" t="str">
        <f>IF($E155="","",IF($L154="","",VLOOKUP($L154,TemplValues,7,0)))</f>
        <v/>
      </c>
      <c r="AA155" s="443"/>
      <c r="AB155" s="442" t="str">
        <f>IF($E155="","",IF($L154="","",VLOOKUP($L154,TemplValues,8,0)))</f>
        <v/>
      </c>
      <c r="AC155" s="442"/>
      <c r="AD155" s="444" t="str">
        <f>IF($E155="","",IF($L154="","",VLOOKUP($L154,TemplValues,18,0)))</f>
        <v/>
      </c>
      <c r="AE155" s="444"/>
      <c r="AF155" s="444" t="str">
        <f>IF($E155="","",IF($L154="","",VLOOKUP($L154,TemplValues,19,0)))</f>
        <v/>
      </c>
      <c r="AG155" s="444"/>
      <c r="AH155" s="444"/>
      <c r="AI155" s="444"/>
      <c r="AJ155" s="444" t="str">
        <f>IF($E155="","",IF($L154="","",VLOOKUP($L154,TemplValues,20,0)))</f>
        <v/>
      </c>
      <c r="AK155" s="444"/>
      <c r="AL155" s="442" t="str">
        <f>IF($E155="","",IF($L154="","",VLOOKUP($L154,TemplValues,9,0)))</f>
        <v/>
      </c>
      <c r="AM155" s="442"/>
      <c r="AN155" s="442" t="str">
        <f>IF($E155="","",IF($L154="","",VLOOKUP($L154,TemplValues,21,0)))</f>
        <v/>
      </c>
      <c r="AO155" s="442"/>
      <c r="AP155" s="442" t="str">
        <f>IF($E155="","",IF($L154="","",VLOOKUP($L154,TemplValues,22,0)))</f>
        <v/>
      </c>
      <c r="AQ155" s="442"/>
      <c r="AR155" s="445" t="str">
        <f>IF($E155="","",IF($L154="","",VLOOKUP($L154,TemplValues,23,0)))</f>
        <v/>
      </c>
      <c r="AS155" s="445"/>
      <c r="AT155" s="445" t="str">
        <f>IF($E155="","",IF($L154="","",VLOOKUP($L154,TemplValues,24,0)))</f>
        <v/>
      </c>
      <c r="AU155" s="446"/>
      <c r="AV155" s="446" t="str">
        <f>IF($E155="","",IF($L154="","",VLOOKUP($L154,TemplValues,25,0)))</f>
        <v/>
      </c>
      <c r="AW155" s="478"/>
      <c r="AX155" s="425" t="str">
        <f>IF($E155="","",IF($L154="","",VLOOKUP($L154,TemplValues,26,0)))</f>
        <v/>
      </c>
      <c r="AY155" s="476"/>
      <c r="AZ155" s="283"/>
      <c r="BA155" s="426" t="str">
        <f>IF($E155="","",IF($L154="","",VLOOKUP($L154,TemplValues,10,0)))</f>
        <v/>
      </c>
      <c r="BB155" s="426"/>
      <c r="BC155" s="368" t="str">
        <f>IF($E155="","",IF($L154="","",VLOOKUP($L154,TemplValues,11,0)))</f>
        <v/>
      </c>
      <c r="BD155" s="368"/>
      <c r="BE155" s="369" t="str">
        <f>IF($E155="","",IF($L154="","",VLOOKUP($L154,TemplValues,30,0)))</f>
        <v/>
      </c>
      <c r="BF155" s="369"/>
      <c r="BG155" s="366" t="str">
        <f>IF($E155="","",IF($L154="","",VLOOKUP($L154,TemplValues,12,0)))</f>
        <v/>
      </c>
      <c r="BH155" s="366"/>
      <c r="BI155" s="366" t="str">
        <f>IF($E155="","",IF($L154="","",VLOOKUP($L154,TemplValues,13,0)))</f>
        <v/>
      </c>
      <c r="BJ155" s="366"/>
      <c r="BK155" s="367" t="str">
        <f>IF($E155="","",IF($L154="","",VLOOKUP($L154,TemplValues,16,0)))</f>
        <v/>
      </c>
      <c r="BL155" s="367"/>
      <c r="BM155" s="368" t="str">
        <f>IF($E155="","",IF($L154="","",VLOOKUP($L154,TemplValues,17,0)))</f>
        <v/>
      </c>
      <c r="BN155" s="368"/>
      <c r="BO155" s="366" t="str">
        <f>IF($E155="","",IF($L154="","",VLOOKUP($L154,TemplValues,28,0)))</f>
        <v/>
      </c>
      <c r="BP155" s="366"/>
      <c r="BQ155" s="366" t="str">
        <f>IF($E155="","",IF($L154="","",VLOOKUP($L154,TemplValues,27,0)))</f>
        <v/>
      </c>
      <c r="BR155" s="366"/>
      <c r="BS155" s="367" t="str">
        <f>IF($E155="","",IF($L154="","",VLOOKUP($L154,TemplValues,14,0)))</f>
        <v/>
      </c>
      <c r="BT155" s="367"/>
      <c r="BU155" s="370" t="str">
        <f>IF($E155="","",IF($L154="","",VLOOKUP($L154,TemplValues,15,0)))</f>
        <v/>
      </c>
      <c r="BV155" s="483"/>
      <c r="BW155" s="430" t="str">
        <f>IF($E155="","",IF($L154="","",VLOOKUP($L154,TemplValues,30,0)))</f>
        <v/>
      </c>
      <c r="BX155" s="486"/>
      <c r="BY155" s="283"/>
    </row>
    <row r="156" spans="1:77" ht="20.100000000000001" customHeight="1">
      <c r="A156" s="283"/>
      <c r="B156" s="511">
        <v>1</v>
      </c>
      <c r="C156" s="513"/>
      <c r="D156" s="436"/>
      <c r="E156" s="436" t="s">
        <v>441</v>
      </c>
      <c r="F156" s="436" t="s">
        <v>444</v>
      </c>
      <c r="G156" s="515" t="s">
        <v>380</v>
      </c>
      <c r="H156" s="509"/>
      <c r="I156" s="437"/>
      <c r="J156" s="509"/>
      <c r="K156" s="438"/>
      <c r="L156" s="439" t="str">
        <f t="shared" ref="L156" si="72">H156&amp;" : "&amp;J156</f>
        <v xml:space="preserve"> : </v>
      </c>
      <c r="M156" s="440">
        <v>400</v>
      </c>
      <c r="N156" s="390"/>
      <c r="O156" s="283"/>
      <c r="P156" s="404"/>
      <c r="Q156" s="405"/>
      <c r="R156" s="406">
        <v>2.835</v>
      </c>
      <c r="S156" s="462"/>
      <c r="T156" s="414">
        <v>24.5</v>
      </c>
      <c r="U156" s="468"/>
      <c r="V156" s="413"/>
      <c r="W156" s="413"/>
      <c r="X156" s="414">
        <v>22</v>
      </c>
      <c r="Y156" s="414"/>
      <c r="Z156" s="414"/>
      <c r="AA156" s="414"/>
      <c r="AB156" s="415"/>
      <c r="AC156" s="415"/>
      <c r="AD156" s="415"/>
      <c r="AE156" s="415"/>
      <c r="AF156" s="415"/>
      <c r="AG156" s="415"/>
      <c r="AH156" s="415"/>
      <c r="AI156" s="415"/>
      <c r="AJ156" s="415"/>
      <c r="AK156" s="415"/>
      <c r="AL156" s="415"/>
      <c r="AM156" s="415"/>
      <c r="AN156" s="415"/>
      <c r="AO156" s="415"/>
      <c r="AP156" s="415"/>
      <c r="AQ156" s="415"/>
      <c r="AR156" s="415">
        <v>0.25</v>
      </c>
      <c r="AS156" s="415"/>
      <c r="AT156" s="415"/>
      <c r="AU156" s="427"/>
      <c r="AV156" s="427">
        <v>10.5</v>
      </c>
      <c r="AW156" s="428"/>
      <c r="AX156" s="423"/>
      <c r="AY156" s="475"/>
      <c r="AZ156" s="283"/>
      <c r="BA156" s="424">
        <v>100.1</v>
      </c>
      <c r="BB156" s="424"/>
      <c r="BC156" s="360" t="s">
        <v>63</v>
      </c>
      <c r="BD156" s="360"/>
      <c r="BE156" s="359">
        <v>0.1</v>
      </c>
      <c r="BF156" s="359"/>
      <c r="BG156" s="359">
        <v>10000</v>
      </c>
      <c r="BH156" s="359"/>
      <c r="BI156" s="359"/>
      <c r="BJ156" s="359"/>
      <c r="BK156" s="361"/>
      <c r="BL156" s="361"/>
      <c r="BM156" s="360" t="s">
        <v>64</v>
      </c>
      <c r="BN156" s="360"/>
      <c r="BO156" s="359"/>
      <c r="BP156" s="359"/>
      <c r="BQ156" s="359">
        <v>0.34699999999999998</v>
      </c>
      <c r="BR156" s="359"/>
      <c r="BS156" s="361"/>
      <c r="BT156" s="361"/>
      <c r="BU156" s="362" t="s">
        <v>62</v>
      </c>
      <c r="BV156" s="481"/>
      <c r="BW156" s="422"/>
      <c r="BX156" s="475"/>
      <c r="BY156" s="283"/>
    </row>
    <row r="157" spans="1:77" ht="20.100000000000001" customHeight="1" thickBot="1">
      <c r="A157" s="283"/>
      <c r="B157" s="512"/>
      <c r="C157" s="514"/>
      <c r="D157" s="398"/>
      <c r="E157" s="398">
        <v>1</v>
      </c>
      <c r="F157" s="398" t="s">
        <v>443</v>
      </c>
      <c r="G157" s="516"/>
      <c r="H157" s="510"/>
      <c r="I157" s="434"/>
      <c r="J157" s="510"/>
      <c r="K157" s="435"/>
      <c r="L157" s="435"/>
      <c r="M157" s="400">
        <v>3.2</v>
      </c>
      <c r="N157" s="407"/>
      <c r="O157" s="283"/>
      <c r="P157" s="408"/>
      <c r="Q157" s="409"/>
      <c r="R157" s="441" t="str">
        <f>IF($E157="","",IF($L156="","",VLOOKUP($L156,TemplValues,28,0)))</f>
        <v/>
      </c>
      <c r="S157" s="463"/>
      <c r="T157" s="442" t="str">
        <f>IF($E157="","",IF($L156="","",VLOOKUP($L156,TemplValues,4,0)))</f>
        <v/>
      </c>
      <c r="U157" s="463"/>
      <c r="V157" s="442" t="str">
        <f>IF($E157="","",IF($L156="","",VLOOKUP($L156,TemplValues,5,0)))</f>
        <v/>
      </c>
      <c r="W157" s="442"/>
      <c r="X157" s="442" t="str">
        <f>IF($E157="","",IF($L156="","",VLOOKUP($L156,TemplValues,6,0)))</f>
        <v/>
      </c>
      <c r="Y157" s="442"/>
      <c r="Z157" s="443" t="str">
        <f>IF($E157="","",IF($L156="","",VLOOKUP($L156,TemplValues,7,0)))</f>
        <v/>
      </c>
      <c r="AA157" s="443"/>
      <c r="AB157" s="442" t="str">
        <f>IF($E157="","",IF($L156="","",VLOOKUP($L156,TemplValues,8,0)))</f>
        <v/>
      </c>
      <c r="AC157" s="442"/>
      <c r="AD157" s="444" t="str">
        <f>IF($E157="","",IF($L156="","",VLOOKUP($L156,TemplValues,18,0)))</f>
        <v/>
      </c>
      <c r="AE157" s="444"/>
      <c r="AF157" s="444" t="str">
        <f>IF($E157="","",IF($L156="","",VLOOKUP($L156,TemplValues,19,0)))</f>
        <v/>
      </c>
      <c r="AG157" s="444"/>
      <c r="AH157" s="444"/>
      <c r="AI157" s="444"/>
      <c r="AJ157" s="444" t="str">
        <f>IF($E157="","",IF($L156="","",VLOOKUP($L156,TemplValues,20,0)))</f>
        <v/>
      </c>
      <c r="AK157" s="444"/>
      <c r="AL157" s="442" t="str">
        <f>IF($E157="","",IF($L156="","",VLOOKUP($L156,TemplValues,9,0)))</f>
        <v/>
      </c>
      <c r="AM157" s="442"/>
      <c r="AN157" s="442" t="str">
        <f>IF($E157="","",IF($L156="","",VLOOKUP($L156,TemplValues,21,0)))</f>
        <v/>
      </c>
      <c r="AO157" s="442"/>
      <c r="AP157" s="442" t="str">
        <f>IF($E157="","",IF($L156="","",VLOOKUP($L156,TemplValues,22,0)))</f>
        <v/>
      </c>
      <c r="AQ157" s="442"/>
      <c r="AR157" s="445" t="str">
        <f>IF($E157="","",IF($L156="","",VLOOKUP($L156,TemplValues,23,0)))</f>
        <v/>
      </c>
      <c r="AS157" s="445"/>
      <c r="AT157" s="445" t="str">
        <f>IF($E157="","",IF($L156="","",VLOOKUP($L156,TemplValues,24,0)))</f>
        <v/>
      </c>
      <c r="AU157" s="446"/>
      <c r="AV157" s="446" t="str">
        <f>IF($E157="","",IF($L156="","",VLOOKUP($L156,TemplValues,25,0)))</f>
        <v/>
      </c>
      <c r="AW157" s="478"/>
      <c r="AX157" s="425" t="str">
        <f>IF($E157="","",IF($L156="","",VLOOKUP($L156,TemplValues,26,0)))</f>
        <v/>
      </c>
      <c r="AY157" s="476"/>
      <c r="AZ157" s="283"/>
      <c r="BA157" s="426" t="str">
        <f>IF($E157="","",IF($L156="","",VLOOKUP($L156,TemplValues,10,0)))</f>
        <v/>
      </c>
      <c r="BB157" s="426"/>
      <c r="BC157" s="368" t="str">
        <f>IF($E157="","",IF($L156="","",VLOOKUP($L156,TemplValues,11,0)))</f>
        <v/>
      </c>
      <c r="BD157" s="368"/>
      <c r="BE157" s="369" t="str">
        <f>IF($E157="","",IF($L156="","",VLOOKUP($L156,TemplValues,30,0)))</f>
        <v/>
      </c>
      <c r="BF157" s="369"/>
      <c r="BG157" s="366" t="str">
        <f>IF($E157="","",IF($L156="","",VLOOKUP($L156,TemplValues,12,0)))</f>
        <v/>
      </c>
      <c r="BH157" s="366"/>
      <c r="BI157" s="366" t="str">
        <f>IF($E157="","",IF($L156="","",VLOOKUP($L156,TemplValues,13,0)))</f>
        <v/>
      </c>
      <c r="BJ157" s="366"/>
      <c r="BK157" s="367" t="str">
        <f>IF($E157="","",IF($L156="","",VLOOKUP($L156,TemplValues,16,0)))</f>
        <v/>
      </c>
      <c r="BL157" s="367"/>
      <c r="BM157" s="368" t="str">
        <f>IF($E157="","",IF($L156="","",VLOOKUP($L156,TemplValues,17,0)))</f>
        <v/>
      </c>
      <c r="BN157" s="368"/>
      <c r="BO157" s="366" t="str">
        <f>IF($E157="","",IF($L156="","",VLOOKUP($L156,TemplValues,28,0)))</f>
        <v/>
      </c>
      <c r="BP157" s="366"/>
      <c r="BQ157" s="366" t="str">
        <f>IF($E157="","",IF($L156="","",VLOOKUP($L156,TemplValues,27,0)))</f>
        <v/>
      </c>
      <c r="BR157" s="366"/>
      <c r="BS157" s="367" t="str">
        <f>IF($E157="","",IF($L156="","",VLOOKUP($L156,TemplValues,14,0)))</f>
        <v/>
      </c>
      <c r="BT157" s="367"/>
      <c r="BU157" s="370" t="str">
        <f>IF($E157="","",IF($L156="","",VLOOKUP($L156,TemplValues,15,0)))</f>
        <v/>
      </c>
      <c r="BV157" s="483"/>
      <c r="BW157" s="430" t="str">
        <f>IF($E157="","",IF($L156="","",VLOOKUP($L156,TemplValues,30,0)))</f>
        <v/>
      </c>
      <c r="BX157" s="486"/>
      <c r="BY157" s="283"/>
    </row>
    <row r="158" spans="1:77" ht="20.100000000000001" customHeight="1">
      <c r="A158" s="283"/>
      <c r="B158" s="511">
        <v>1</v>
      </c>
      <c r="C158" s="513"/>
      <c r="D158" s="436"/>
      <c r="E158" s="436" t="s">
        <v>441</v>
      </c>
      <c r="F158" s="436" t="s">
        <v>444</v>
      </c>
      <c r="G158" s="515" t="s">
        <v>380</v>
      </c>
      <c r="H158" s="509"/>
      <c r="I158" s="437"/>
      <c r="J158" s="509"/>
      <c r="K158" s="438"/>
      <c r="L158" s="439" t="str">
        <f t="shared" ref="L158" si="73">H158&amp;" : "&amp;J158</f>
        <v xml:space="preserve"> : </v>
      </c>
      <c r="M158" s="440">
        <v>400</v>
      </c>
      <c r="N158" s="390"/>
      <c r="O158" s="283"/>
      <c r="P158" s="404"/>
      <c r="Q158" s="405"/>
      <c r="R158" s="406">
        <v>2.835</v>
      </c>
      <c r="S158" s="462"/>
      <c r="T158" s="414">
        <v>24.5</v>
      </c>
      <c r="U158" s="468"/>
      <c r="V158" s="413"/>
      <c r="W158" s="413"/>
      <c r="X158" s="414">
        <v>22</v>
      </c>
      <c r="Y158" s="414"/>
      <c r="Z158" s="414"/>
      <c r="AA158" s="414"/>
      <c r="AB158" s="415"/>
      <c r="AC158" s="415"/>
      <c r="AD158" s="415"/>
      <c r="AE158" s="415"/>
      <c r="AF158" s="415"/>
      <c r="AG158" s="415"/>
      <c r="AH158" s="415"/>
      <c r="AI158" s="415"/>
      <c r="AJ158" s="415"/>
      <c r="AK158" s="415"/>
      <c r="AL158" s="415"/>
      <c r="AM158" s="415"/>
      <c r="AN158" s="415"/>
      <c r="AO158" s="415"/>
      <c r="AP158" s="415"/>
      <c r="AQ158" s="415"/>
      <c r="AR158" s="415">
        <v>0.25</v>
      </c>
      <c r="AS158" s="415"/>
      <c r="AT158" s="415"/>
      <c r="AU158" s="427"/>
      <c r="AV158" s="427">
        <v>10.5</v>
      </c>
      <c r="AW158" s="428"/>
      <c r="AX158" s="423"/>
      <c r="AY158" s="475"/>
      <c r="AZ158" s="283"/>
      <c r="BA158" s="424">
        <v>100.1</v>
      </c>
      <c r="BB158" s="424"/>
      <c r="BC158" s="360" t="s">
        <v>63</v>
      </c>
      <c r="BD158" s="360"/>
      <c r="BE158" s="359">
        <v>0.1</v>
      </c>
      <c r="BF158" s="359"/>
      <c r="BG158" s="359">
        <v>10000</v>
      </c>
      <c r="BH158" s="359"/>
      <c r="BI158" s="359"/>
      <c r="BJ158" s="359"/>
      <c r="BK158" s="361"/>
      <c r="BL158" s="361"/>
      <c r="BM158" s="360" t="s">
        <v>64</v>
      </c>
      <c r="BN158" s="360"/>
      <c r="BO158" s="359"/>
      <c r="BP158" s="359"/>
      <c r="BQ158" s="359">
        <v>0.34699999999999998</v>
      </c>
      <c r="BR158" s="359"/>
      <c r="BS158" s="361"/>
      <c r="BT158" s="361"/>
      <c r="BU158" s="362" t="s">
        <v>62</v>
      </c>
      <c r="BV158" s="481"/>
      <c r="BW158" s="422"/>
      <c r="BX158" s="475"/>
      <c r="BY158" s="283"/>
    </row>
    <row r="159" spans="1:77" ht="20.100000000000001" customHeight="1" thickBot="1">
      <c r="A159" s="283"/>
      <c r="B159" s="512"/>
      <c r="C159" s="514"/>
      <c r="D159" s="398"/>
      <c r="E159" s="398">
        <v>1</v>
      </c>
      <c r="F159" s="398" t="s">
        <v>443</v>
      </c>
      <c r="G159" s="516"/>
      <c r="H159" s="510"/>
      <c r="I159" s="434"/>
      <c r="J159" s="510"/>
      <c r="K159" s="435"/>
      <c r="L159" s="435"/>
      <c r="M159" s="400">
        <v>3.2</v>
      </c>
      <c r="N159" s="407"/>
      <c r="O159" s="283"/>
      <c r="P159" s="408"/>
      <c r="Q159" s="409"/>
      <c r="R159" s="441" t="str">
        <f>IF($E159="","",IF($L158="","",VLOOKUP($L158,TemplValues,28,0)))</f>
        <v/>
      </c>
      <c r="S159" s="463"/>
      <c r="T159" s="442" t="str">
        <f>IF($E159="","",IF($L158="","",VLOOKUP($L158,TemplValues,4,0)))</f>
        <v/>
      </c>
      <c r="U159" s="463"/>
      <c r="V159" s="442" t="str">
        <f>IF($E159="","",IF($L158="","",VLOOKUP($L158,TemplValues,5,0)))</f>
        <v/>
      </c>
      <c r="W159" s="442"/>
      <c r="X159" s="442" t="str">
        <f>IF($E159="","",IF($L158="","",VLOOKUP($L158,TemplValues,6,0)))</f>
        <v/>
      </c>
      <c r="Y159" s="442"/>
      <c r="Z159" s="443" t="str">
        <f>IF($E159="","",IF($L158="","",VLOOKUP($L158,TemplValues,7,0)))</f>
        <v/>
      </c>
      <c r="AA159" s="443"/>
      <c r="AB159" s="442" t="str">
        <f>IF($E159="","",IF($L158="","",VLOOKUP($L158,TemplValues,8,0)))</f>
        <v/>
      </c>
      <c r="AC159" s="442"/>
      <c r="AD159" s="444" t="str">
        <f>IF($E159="","",IF($L158="","",VLOOKUP($L158,TemplValues,18,0)))</f>
        <v/>
      </c>
      <c r="AE159" s="444"/>
      <c r="AF159" s="444" t="str">
        <f>IF($E159="","",IF($L158="","",VLOOKUP($L158,TemplValues,19,0)))</f>
        <v/>
      </c>
      <c r="AG159" s="444"/>
      <c r="AH159" s="444"/>
      <c r="AI159" s="444"/>
      <c r="AJ159" s="444" t="str">
        <f>IF($E159="","",IF($L158="","",VLOOKUP($L158,TemplValues,20,0)))</f>
        <v/>
      </c>
      <c r="AK159" s="444"/>
      <c r="AL159" s="442" t="str">
        <f>IF($E159="","",IF($L158="","",VLOOKUP($L158,TemplValues,9,0)))</f>
        <v/>
      </c>
      <c r="AM159" s="442"/>
      <c r="AN159" s="442" t="str">
        <f>IF($E159="","",IF($L158="","",VLOOKUP($L158,TemplValues,21,0)))</f>
        <v/>
      </c>
      <c r="AO159" s="442"/>
      <c r="AP159" s="442" t="str">
        <f>IF($E159="","",IF($L158="","",VLOOKUP($L158,TemplValues,22,0)))</f>
        <v/>
      </c>
      <c r="AQ159" s="442"/>
      <c r="AR159" s="445" t="str">
        <f>IF($E159="","",IF($L158="","",VLOOKUP($L158,TemplValues,23,0)))</f>
        <v/>
      </c>
      <c r="AS159" s="445"/>
      <c r="AT159" s="445" t="str">
        <f>IF($E159="","",IF($L158="","",VLOOKUP($L158,TemplValues,24,0)))</f>
        <v/>
      </c>
      <c r="AU159" s="446"/>
      <c r="AV159" s="446" t="str">
        <f>IF($E159="","",IF($L158="","",VLOOKUP($L158,TemplValues,25,0)))</f>
        <v/>
      </c>
      <c r="AW159" s="478"/>
      <c r="AX159" s="425" t="str">
        <f>IF($E159="","",IF($L158="","",VLOOKUP($L158,TemplValues,26,0)))</f>
        <v/>
      </c>
      <c r="AY159" s="476"/>
      <c r="AZ159" s="283"/>
      <c r="BA159" s="426" t="str">
        <f>IF($E159="","",IF($L158="","",VLOOKUP($L158,TemplValues,10,0)))</f>
        <v/>
      </c>
      <c r="BB159" s="426"/>
      <c r="BC159" s="368" t="str">
        <f>IF($E159="","",IF($L158="","",VLOOKUP($L158,TemplValues,11,0)))</f>
        <v/>
      </c>
      <c r="BD159" s="368"/>
      <c r="BE159" s="369" t="str">
        <f>IF($E159="","",IF($L158="","",VLOOKUP($L158,TemplValues,30,0)))</f>
        <v/>
      </c>
      <c r="BF159" s="369"/>
      <c r="BG159" s="366" t="str">
        <f>IF($E159="","",IF($L158="","",VLOOKUP($L158,TemplValues,12,0)))</f>
        <v/>
      </c>
      <c r="BH159" s="366"/>
      <c r="BI159" s="366" t="str">
        <f>IF($E159="","",IF($L158="","",VLOOKUP($L158,TemplValues,13,0)))</f>
        <v/>
      </c>
      <c r="BJ159" s="366"/>
      <c r="BK159" s="367" t="str">
        <f>IF($E159="","",IF($L158="","",VLOOKUP($L158,TemplValues,16,0)))</f>
        <v/>
      </c>
      <c r="BL159" s="367"/>
      <c r="BM159" s="368" t="str">
        <f>IF($E159="","",IF($L158="","",VLOOKUP($L158,TemplValues,17,0)))</f>
        <v/>
      </c>
      <c r="BN159" s="368"/>
      <c r="BO159" s="366" t="str">
        <f>IF($E159="","",IF($L158="","",VLOOKUP($L158,TemplValues,28,0)))</f>
        <v/>
      </c>
      <c r="BP159" s="366"/>
      <c r="BQ159" s="366" t="str">
        <f>IF($E159="","",IF($L158="","",VLOOKUP($L158,TemplValues,27,0)))</f>
        <v/>
      </c>
      <c r="BR159" s="366"/>
      <c r="BS159" s="367" t="str">
        <f>IF($E159="","",IF($L158="","",VLOOKUP($L158,TemplValues,14,0)))</f>
        <v/>
      </c>
      <c r="BT159" s="367"/>
      <c r="BU159" s="370" t="str">
        <f>IF($E159="","",IF($L158="","",VLOOKUP($L158,TemplValues,15,0)))</f>
        <v/>
      </c>
      <c r="BV159" s="483"/>
      <c r="BW159" s="430" t="str">
        <f>IF($E159="","",IF($L158="","",VLOOKUP($L158,TemplValues,30,0)))</f>
        <v/>
      </c>
      <c r="BX159" s="486"/>
      <c r="BY159" s="283"/>
    </row>
    <row r="160" spans="1:77" ht="20.100000000000001" customHeight="1">
      <c r="A160" s="283"/>
      <c r="B160" s="511">
        <v>1</v>
      </c>
      <c r="C160" s="513"/>
      <c r="D160" s="436"/>
      <c r="E160" s="436" t="s">
        <v>441</v>
      </c>
      <c r="F160" s="436" t="s">
        <v>444</v>
      </c>
      <c r="G160" s="515" t="s">
        <v>380</v>
      </c>
      <c r="H160" s="509"/>
      <c r="I160" s="437"/>
      <c r="J160" s="509"/>
      <c r="K160" s="438"/>
      <c r="L160" s="439" t="str">
        <f t="shared" ref="L160" si="74">H160&amp;" : "&amp;J160</f>
        <v xml:space="preserve"> : </v>
      </c>
      <c r="M160" s="440">
        <v>400</v>
      </c>
      <c r="N160" s="390"/>
      <c r="O160" s="283"/>
      <c r="P160" s="404"/>
      <c r="Q160" s="405"/>
      <c r="R160" s="406">
        <v>2.835</v>
      </c>
      <c r="S160" s="462"/>
      <c r="T160" s="414">
        <v>24.5</v>
      </c>
      <c r="U160" s="468"/>
      <c r="V160" s="413"/>
      <c r="W160" s="413"/>
      <c r="X160" s="414">
        <v>22</v>
      </c>
      <c r="Y160" s="414"/>
      <c r="Z160" s="414"/>
      <c r="AA160" s="414"/>
      <c r="AB160" s="415"/>
      <c r="AC160" s="415"/>
      <c r="AD160" s="415"/>
      <c r="AE160" s="415"/>
      <c r="AF160" s="415"/>
      <c r="AG160" s="415"/>
      <c r="AH160" s="415"/>
      <c r="AI160" s="415"/>
      <c r="AJ160" s="415"/>
      <c r="AK160" s="415"/>
      <c r="AL160" s="415"/>
      <c r="AM160" s="415"/>
      <c r="AN160" s="415"/>
      <c r="AO160" s="415"/>
      <c r="AP160" s="415"/>
      <c r="AQ160" s="415"/>
      <c r="AR160" s="415">
        <v>0.25</v>
      </c>
      <c r="AS160" s="415"/>
      <c r="AT160" s="415"/>
      <c r="AU160" s="427"/>
      <c r="AV160" s="427">
        <v>10.5</v>
      </c>
      <c r="AW160" s="428"/>
      <c r="AX160" s="423"/>
      <c r="AY160" s="475"/>
      <c r="AZ160" s="283"/>
      <c r="BA160" s="424">
        <v>100.1</v>
      </c>
      <c r="BB160" s="424"/>
      <c r="BC160" s="360" t="s">
        <v>63</v>
      </c>
      <c r="BD160" s="360"/>
      <c r="BE160" s="359">
        <v>0.1</v>
      </c>
      <c r="BF160" s="359"/>
      <c r="BG160" s="359">
        <v>10000</v>
      </c>
      <c r="BH160" s="359"/>
      <c r="BI160" s="359"/>
      <c r="BJ160" s="359"/>
      <c r="BK160" s="361"/>
      <c r="BL160" s="361"/>
      <c r="BM160" s="360" t="s">
        <v>64</v>
      </c>
      <c r="BN160" s="360"/>
      <c r="BO160" s="359"/>
      <c r="BP160" s="359"/>
      <c r="BQ160" s="359">
        <v>0.34699999999999998</v>
      </c>
      <c r="BR160" s="359"/>
      <c r="BS160" s="361"/>
      <c r="BT160" s="361"/>
      <c r="BU160" s="362" t="s">
        <v>62</v>
      </c>
      <c r="BV160" s="481"/>
      <c r="BW160" s="422"/>
      <c r="BX160" s="475"/>
      <c r="BY160" s="283"/>
    </row>
    <row r="161" spans="1:77" ht="20.100000000000001" customHeight="1" thickBot="1">
      <c r="A161" s="283"/>
      <c r="B161" s="512"/>
      <c r="C161" s="514"/>
      <c r="D161" s="398"/>
      <c r="E161" s="398">
        <v>1</v>
      </c>
      <c r="F161" s="398" t="s">
        <v>443</v>
      </c>
      <c r="G161" s="516"/>
      <c r="H161" s="510"/>
      <c r="I161" s="434"/>
      <c r="J161" s="510"/>
      <c r="K161" s="435"/>
      <c r="L161" s="435"/>
      <c r="M161" s="400">
        <v>3.2</v>
      </c>
      <c r="N161" s="407"/>
      <c r="O161" s="283"/>
      <c r="P161" s="408"/>
      <c r="Q161" s="409"/>
      <c r="R161" s="441" t="str">
        <f>IF($E161="","",IF($L160="","",VLOOKUP($L160,TemplValues,28,0)))</f>
        <v/>
      </c>
      <c r="S161" s="463"/>
      <c r="T161" s="442" t="str">
        <f>IF($E161="","",IF($L160="","",VLOOKUP($L160,TemplValues,4,0)))</f>
        <v/>
      </c>
      <c r="U161" s="463"/>
      <c r="V161" s="442" t="str">
        <f>IF($E161="","",IF($L160="","",VLOOKUP($L160,TemplValues,5,0)))</f>
        <v/>
      </c>
      <c r="W161" s="442"/>
      <c r="X161" s="442" t="str">
        <f>IF($E161="","",IF($L160="","",VLOOKUP($L160,TemplValues,6,0)))</f>
        <v/>
      </c>
      <c r="Y161" s="442"/>
      <c r="Z161" s="443" t="str">
        <f>IF($E161="","",IF($L160="","",VLOOKUP($L160,TemplValues,7,0)))</f>
        <v/>
      </c>
      <c r="AA161" s="443"/>
      <c r="AB161" s="442" t="str">
        <f>IF($E161="","",IF($L160="","",VLOOKUP($L160,TemplValues,8,0)))</f>
        <v/>
      </c>
      <c r="AC161" s="442"/>
      <c r="AD161" s="444" t="str">
        <f>IF($E161="","",IF($L160="","",VLOOKUP($L160,TemplValues,18,0)))</f>
        <v/>
      </c>
      <c r="AE161" s="444"/>
      <c r="AF161" s="444" t="str">
        <f>IF($E161="","",IF($L160="","",VLOOKUP($L160,TemplValues,19,0)))</f>
        <v/>
      </c>
      <c r="AG161" s="444"/>
      <c r="AH161" s="444"/>
      <c r="AI161" s="444"/>
      <c r="AJ161" s="444" t="str">
        <f>IF($E161="","",IF($L160="","",VLOOKUP($L160,TemplValues,20,0)))</f>
        <v/>
      </c>
      <c r="AK161" s="444"/>
      <c r="AL161" s="442" t="str">
        <f>IF($E161="","",IF($L160="","",VLOOKUP($L160,TemplValues,9,0)))</f>
        <v/>
      </c>
      <c r="AM161" s="442"/>
      <c r="AN161" s="442" t="str">
        <f>IF($E161="","",IF($L160="","",VLOOKUP($L160,TemplValues,21,0)))</f>
        <v/>
      </c>
      <c r="AO161" s="442"/>
      <c r="AP161" s="442" t="str">
        <f>IF($E161="","",IF($L160="","",VLOOKUP($L160,TemplValues,22,0)))</f>
        <v/>
      </c>
      <c r="AQ161" s="442"/>
      <c r="AR161" s="445" t="str">
        <f>IF($E161="","",IF($L160="","",VLOOKUP($L160,TemplValues,23,0)))</f>
        <v/>
      </c>
      <c r="AS161" s="445"/>
      <c r="AT161" s="445" t="str">
        <f>IF($E161="","",IF($L160="","",VLOOKUP($L160,TemplValues,24,0)))</f>
        <v/>
      </c>
      <c r="AU161" s="446"/>
      <c r="AV161" s="446" t="str">
        <f>IF($E161="","",IF($L160="","",VLOOKUP($L160,TemplValues,25,0)))</f>
        <v/>
      </c>
      <c r="AW161" s="478"/>
      <c r="AX161" s="425" t="str">
        <f>IF($E161="","",IF($L160="","",VLOOKUP($L160,TemplValues,26,0)))</f>
        <v/>
      </c>
      <c r="AY161" s="476"/>
      <c r="AZ161" s="283"/>
      <c r="BA161" s="426" t="str">
        <f>IF($E161="","",IF($L160="","",VLOOKUP($L160,TemplValues,10,0)))</f>
        <v/>
      </c>
      <c r="BB161" s="426"/>
      <c r="BC161" s="368" t="str">
        <f>IF($E161="","",IF($L160="","",VLOOKUP($L160,TemplValues,11,0)))</f>
        <v/>
      </c>
      <c r="BD161" s="368"/>
      <c r="BE161" s="369" t="str">
        <f>IF($E161="","",IF($L160="","",VLOOKUP($L160,TemplValues,30,0)))</f>
        <v/>
      </c>
      <c r="BF161" s="369"/>
      <c r="BG161" s="366" t="str">
        <f>IF($E161="","",IF($L160="","",VLOOKUP($L160,TemplValues,12,0)))</f>
        <v/>
      </c>
      <c r="BH161" s="366"/>
      <c r="BI161" s="366" t="str">
        <f>IF($E161="","",IF($L160="","",VLOOKUP($L160,TemplValues,13,0)))</f>
        <v/>
      </c>
      <c r="BJ161" s="366"/>
      <c r="BK161" s="367" t="str">
        <f>IF($E161="","",IF($L160="","",VLOOKUP($L160,TemplValues,16,0)))</f>
        <v/>
      </c>
      <c r="BL161" s="367"/>
      <c r="BM161" s="368" t="str">
        <f>IF($E161="","",IF($L160="","",VLOOKUP($L160,TemplValues,17,0)))</f>
        <v/>
      </c>
      <c r="BN161" s="368"/>
      <c r="BO161" s="366" t="str">
        <f>IF($E161="","",IF($L160="","",VLOOKUP($L160,TemplValues,28,0)))</f>
        <v/>
      </c>
      <c r="BP161" s="366"/>
      <c r="BQ161" s="366" t="str">
        <f>IF($E161="","",IF($L160="","",VLOOKUP($L160,TemplValues,27,0)))</f>
        <v/>
      </c>
      <c r="BR161" s="366"/>
      <c r="BS161" s="367" t="str">
        <f>IF($E161="","",IF($L160="","",VLOOKUP($L160,TemplValues,14,0)))</f>
        <v/>
      </c>
      <c r="BT161" s="367"/>
      <c r="BU161" s="370" t="str">
        <f>IF($E161="","",IF($L160="","",VLOOKUP($L160,TemplValues,15,0)))</f>
        <v/>
      </c>
      <c r="BV161" s="483"/>
      <c r="BW161" s="430" t="str">
        <f>IF($E161="","",IF($L160="","",VLOOKUP($L160,TemplValues,30,0)))</f>
        <v/>
      </c>
      <c r="BX161" s="486"/>
      <c r="BY161" s="283"/>
    </row>
    <row r="162" spans="1:77" ht="20.100000000000001" customHeight="1">
      <c r="A162" s="283"/>
      <c r="B162" s="511">
        <v>1</v>
      </c>
      <c r="C162" s="513"/>
      <c r="D162" s="436"/>
      <c r="E162" s="436" t="s">
        <v>441</v>
      </c>
      <c r="F162" s="436" t="s">
        <v>444</v>
      </c>
      <c r="G162" s="515" t="s">
        <v>380</v>
      </c>
      <c r="H162" s="509"/>
      <c r="I162" s="437"/>
      <c r="J162" s="509"/>
      <c r="K162" s="438"/>
      <c r="L162" s="439" t="str">
        <f t="shared" ref="L162" si="75">H162&amp;" : "&amp;J162</f>
        <v xml:space="preserve"> : </v>
      </c>
      <c r="M162" s="440">
        <v>400</v>
      </c>
      <c r="N162" s="390"/>
      <c r="O162" s="283"/>
      <c r="P162" s="404"/>
      <c r="Q162" s="405"/>
      <c r="R162" s="406">
        <v>2.835</v>
      </c>
      <c r="S162" s="462"/>
      <c r="T162" s="414">
        <v>24.5</v>
      </c>
      <c r="U162" s="468"/>
      <c r="V162" s="413"/>
      <c r="W162" s="413"/>
      <c r="X162" s="414">
        <v>22</v>
      </c>
      <c r="Y162" s="414"/>
      <c r="Z162" s="414"/>
      <c r="AA162" s="414"/>
      <c r="AB162" s="415"/>
      <c r="AC162" s="415"/>
      <c r="AD162" s="415"/>
      <c r="AE162" s="415"/>
      <c r="AF162" s="415"/>
      <c r="AG162" s="415"/>
      <c r="AH162" s="415"/>
      <c r="AI162" s="415"/>
      <c r="AJ162" s="415"/>
      <c r="AK162" s="415"/>
      <c r="AL162" s="415"/>
      <c r="AM162" s="415"/>
      <c r="AN162" s="415"/>
      <c r="AO162" s="415"/>
      <c r="AP162" s="415"/>
      <c r="AQ162" s="415"/>
      <c r="AR162" s="415">
        <v>0.25</v>
      </c>
      <c r="AS162" s="415"/>
      <c r="AT162" s="415"/>
      <c r="AU162" s="427"/>
      <c r="AV162" s="427">
        <v>10.5</v>
      </c>
      <c r="AW162" s="428"/>
      <c r="AX162" s="423"/>
      <c r="AY162" s="475"/>
      <c r="AZ162" s="283"/>
      <c r="BA162" s="424">
        <v>100.1</v>
      </c>
      <c r="BB162" s="424"/>
      <c r="BC162" s="360" t="s">
        <v>63</v>
      </c>
      <c r="BD162" s="360"/>
      <c r="BE162" s="359">
        <v>0.1</v>
      </c>
      <c r="BF162" s="359"/>
      <c r="BG162" s="359">
        <v>10000</v>
      </c>
      <c r="BH162" s="359"/>
      <c r="BI162" s="359"/>
      <c r="BJ162" s="359"/>
      <c r="BK162" s="361"/>
      <c r="BL162" s="361"/>
      <c r="BM162" s="360" t="s">
        <v>64</v>
      </c>
      <c r="BN162" s="360"/>
      <c r="BO162" s="359"/>
      <c r="BP162" s="359"/>
      <c r="BQ162" s="359">
        <v>0.34699999999999998</v>
      </c>
      <c r="BR162" s="359"/>
      <c r="BS162" s="361"/>
      <c r="BT162" s="361"/>
      <c r="BU162" s="362" t="s">
        <v>62</v>
      </c>
      <c r="BV162" s="481"/>
      <c r="BW162" s="422"/>
      <c r="BX162" s="475"/>
      <c r="BY162" s="283"/>
    </row>
    <row r="163" spans="1:77" ht="20.100000000000001" customHeight="1" thickBot="1">
      <c r="A163" s="283"/>
      <c r="B163" s="512"/>
      <c r="C163" s="514"/>
      <c r="D163" s="398"/>
      <c r="E163" s="398">
        <v>1</v>
      </c>
      <c r="F163" s="398" t="s">
        <v>443</v>
      </c>
      <c r="G163" s="516"/>
      <c r="H163" s="510"/>
      <c r="I163" s="434"/>
      <c r="J163" s="510"/>
      <c r="K163" s="435"/>
      <c r="L163" s="435"/>
      <c r="M163" s="400">
        <v>3.2</v>
      </c>
      <c r="N163" s="407"/>
      <c r="O163" s="283"/>
      <c r="P163" s="408"/>
      <c r="Q163" s="409"/>
      <c r="R163" s="441" t="str">
        <f>IF($E163="","",IF($L162="","",VLOOKUP($L162,TemplValues,28,0)))</f>
        <v/>
      </c>
      <c r="S163" s="463"/>
      <c r="T163" s="442" t="str">
        <f>IF($E163="","",IF($L162="","",VLOOKUP($L162,TemplValues,4,0)))</f>
        <v/>
      </c>
      <c r="U163" s="463"/>
      <c r="V163" s="442" t="str">
        <f>IF($E163="","",IF($L162="","",VLOOKUP($L162,TemplValues,5,0)))</f>
        <v/>
      </c>
      <c r="W163" s="442"/>
      <c r="X163" s="442" t="str">
        <f>IF($E163="","",IF($L162="","",VLOOKUP($L162,TemplValues,6,0)))</f>
        <v/>
      </c>
      <c r="Y163" s="442"/>
      <c r="Z163" s="443" t="str">
        <f>IF($E163="","",IF($L162="","",VLOOKUP($L162,TemplValues,7,0)))</f>
        <v/>
      </c>
      <c r="AA163" s="443"/>
      <c r="AB163" s="442" t="str">
        <f>IF($E163="","",IF($L162="","",VLOOKUP($L162,TemplValues,8,0)))</f>
        <v/>
      </c>
      <c r="AC163" s="442"/>
      <c r="AD163" s="444" t="str">
        <f>IF($E163="","",IF($L162="","",VLOOKUP($L162,TemplValues,18,0)))</f>
        <v/>
      </c>
      <c r="AE163" s="444"/>
      <c r="AF163" s="444" t="str">
        <f>IF($E163="","",IF($L162="","",VLOOKUP($L162,TemplValues,19,0)))</f>
        <v/>
      </c>
      <c r="AG163" s="444"/>
      <c r="AH163" s="444"/>
      <c r="AI163" s="444"/>
      <c r="AJ163" s="444" t="str">
        <f>IF($E163="","",IF($L162="","",VLOOKUP($L162,TemplValues,20,0)))</f>
        <v/>
      </c>
      <c r="AK163" s="444"/>
      <c r="AL163" s="442" t="str">
        <f>IF($E163="","",IF($L162="","",VLOOKUP($L162,TemplValues,9,0)))</f>
        <v/>
      </c>
      <c r="AM163" s="442"/>
      <c r="AN163" s="442" t="str">
        <f>IF($E163="","",IF($L162="","",VLOOKUP($L162,TemplValues,21,0)))</f>
        <v/>
      </c>
      <c r="AO163" s="442"/>
      <c r="AP163" s="442" t="str">
        <f>IF($E163="","",IF($L162="","",VLOOKUP($L162,TemplValues,22,0)))</f>
        <v/>
      </c>
      <c r="AQ163" s="442"/>
      <c r="AR163" s="445" t="str">
        <f>IF($E163="","",IF($L162="","",VLOOKUP($L162,TemplValues,23,0)))</f>
        <v/>
      </c>
      <c r="AS163" s="445"/>
      <c r="AT163" s="445" t="str">
        <f>IF($E163="","",IF($L162="","",VLOOKUP($L162,TemplValues,24,0)))</f>
        <v/>
      </c>
      <c r="AU163" s="446"/>
      <c r="AV163" s="446" t="str">
        <f>IF($E163="","",IF($L162="","",VLOOKUP($L162,TemplValues,25,0)))</f>
        <v/>
      </c>
      <c r="AW163" s="478"/>
      <c r="AX163" s="425" t="str">
        <f>IF($E163="","",IF($L162="","",VLOOKUP($L162,TemplValues,26,0)))</f>
        <v/>
      </c>
      <c r="AY163" s="476"/>
      <c r="AZ163" s="283"/>
      <c r="BA163" s="426" t="str">
        <f>IF($E163="","",IF($L162="","",VLOOKUP($L162,TemplValues,10,0)))</f>
        <v/>
      </c>
      <c r="BB163" s="426"/>
      <c r="BC163" s="368" t="str">
        <f>IF($E163="","",IF($L162="","",VLOOKUP($L162,TemplValues,11,0)))</f>
        <v/>
      </c>
      <c r="BD163" s="368"/>
      <c r="BE163" s="369" t="str">
        <f>IF($E163="","",IF($L162="","",VLOOKUP($L162,TemplValues,30,0)))</f>
        <v/>
      </c>
      <c r="BF163" s="369"/>
      <c r="BG163" s="366" t="str">
        <f>IF($E163="","",IF($L162="","",VLOOKUP($L162,TemplValues,12,0)))</f>
        <v/>
      </c>
      <c r="BH163" s="366"/>
      <c r="BI163" s="366" t="str">
        <f>IF($E163="","",IF($L162="","",VLOOKUP($L162,TemplValues,13,0)))</f>
        <v/>
      </c>
      <c r="BJ163" s="366"/>
      <c r="BK163" s="367" t="str">
        <f>IF($E163="","",IF($L162="","",VLOOKUP($L162,TemplValues,16,0)))</f>
        <v/>
      </c>
      <c r="BL163" s="367"/>
      <c r="BM163" s="368" t="str">
        <f>IF($E163="","",IF($L162="","",VLOOKUP($L162,TemplValues,17,0)))</f>
        <v/>
      </c>
      <c r="BN163" s="368"/>
      <c r="BO163" s="366" t="str">
        <f>IF($E163="","",IF($L162="","",VLOOKUP($L162,TemplValues,28,0)))</f>
        <v/>
      </c>
      <c r="BP163" s="366"/>
      <c r="BQ163" s="366" t="str">
        <f>IF($E163="","",IF($L162="","",VLOOKUP($L162,TemplValues,27,0)))</f>
        <v/>
      </c>
      <c r="BR163" s="366"/>
      <c r="BS163" s="367" t="str">
        <f>IF($E163="","",IF($L162="","",VLOOKUP($L162,TemplValues,14,0)))</f>
        <v/>
      </c>
      <c r="BT163" s="367"/>
      <c r="BU163" s="370" t="str">
        <f>IF($E163="","",IF($L162="","",VLOOKUP($L162,TemplValues,15,0)))</f>
        <v/>
      </c>
      <c r="BV163" s="483"/>
      <c r="BW163" s="430" t="str">
        <f>IF($E163="","",IF($L162="","",VLOOKUP($L162,TemplValues,30,0)))</f>
        <v/>
      </c>
      <c r="BX163" s="486"/>
      <c r="BY163" s="283"/>
    </row>
    <row r="164" spans="1:77" ht="20.100000000000001" customHeight="1">
      <c r="A164" s="283"/>
      <c r="B164" s="511">
        <v>1</v>
      </c>
      <c r="C164" s="513"/>
      <c r="D164" s="436"/>
      <c r="E164" s="436" t="s">
        <v>441</v>
      </c>
      <c r="F164" s="436" t="s">
        <v>444</v>
      </c>
      <c r="G164" s="515" t="s">
        <v>380</v>
      </c>
      <c r="H164" s="509"/>
      <c r="I164" s="437"/>
      <c r="J164" s="509"/>
      <c r="K164" s="438"/>
      <c r="L164" s="439" t="str">
        <f t="shared" ref="L164" si="76">H164&amp;" : "&amp;J164</f>
        <v xml:space="preserve"> : </v>
      </c>
      <c r="M164" s="440">
        <v>400</v>
      </c>
      <c r="N164" s="390"/>
      <c r="O164" s="283"/>
      <c r="P164" s="404"/>
      <c r="Q164" s="405"/>
      <c r="R164" s="406">
        <v>2.835</v>
      </c>
      <c r="S164" s="462"/>
      <c r="T164" s="414">
        <v>24.5</v>
      </c>
      <c r="U164" s="468"/>
      <c r="V164" s="413"/>
      <c r="W164" s="413"/>
      <c r="X164" s="414">
        <v>22</v>
      </c>
      <c r="Y164" s="414"/>
      <c r="Z164" s="414"/>
      <c r="AA164" s="414"/>
      <c r="AB164" s="415"/>
      <c r="AC164" s="415"/>
      <c r="AD164" s="415"/>
      <c r="AE164" s="415"/>
      <c r="AF164" s="415"/>
      <c r="AG164" s="415"/>
      <c r="AH164" s="415"/>
      <c r="AI164" s="415"/>
      <c r="AJ164" s="415"/>
      <c r="AK164" s="415"/>
      <c r="AL164" s="415"/>
      <c r="AM164" s="415"/>
      <c r="AN164" s="415"/>
      <c r="AO164" s="415"/>
      <c r="AP164" s="415"/>
      <c r="AQ164" s="415"/>
      <c r="AR164" s="415">
        <v>0.25</v>
      </c>
      <c r="AS164" s="415"/>
      <c r="AT164" s="415"/>
      <c r="AU164" s="427"/>
      <c r="AV164" s="427">
        <v>10.5</v>
      </c>
      <c r="AW164" s="428"/>
      <c r="AX164" s="423"/>
      <c r="AY164" s="475"/>
      <c r="AZ164" s="283"/>
      <c r="BA164" s="424">
        <v>100.1</v>
      </c>
      <c r="BB164" s="424"/>
      <c r="BC164" s="360" t="s">
        <v>63</v>
      </c>
      <c r="BD164" s="360"/>
      <c r="BE164" s="359">
        <v>0.1</v>
      </c>
      <c r="BF164" s="359"/>
      <c r="BG164" s="359">
        <v>10000</v>
      </c>
      <c r="BH164" s="359"/>
      <c r="BI164" s="359"/>
      <c r="BJ164" s="359"/>
      <c r="BK164" s="361"/>
      <c r="BL164" s="361"/>
      <c r="BM164" s="360" t="s">
        <v>64</v>
      </c>
      <c r="BN164" s="360"/>
      <c r="BO164" s="359"/>
      <c r="BP164" s="359"/>
      <c r="BQ164" s="359">
        <v>0.34699999999999998</v>
      </c>
      <c r="BR164" s="359"/>
      <c r="BS164" s="361"/>
      <c r="BT164" s="361"/>
      <c r="BU164" s="362" t="s">
        <v>62</v>
      </c>
      <c r="BV164" s="481"/>
      <c r="BW164" s="422"/>
      <c r="BX164" s="475"/>
      <c r="BY164" s="283"/>
    </row>
    <row r="165" spans="1:77" ht="20.100000000000001" customHeight="1" thickBot="1">
      <c r="A165" s="283"/>
      <c r="B165" s="512"/>
      <c r="C165" s="514"/>
      <c r="D165" s="398"/>
      <c r="E165" s="398">
        <v>1</v>
      </c>
      <c r="F165" s="398" t="s">
        <v>443</v>
      </c>
      <c r="G165" s="516"/>
      <c r="H165" s="510"/>
      <c r="I165" s="434"/>
      <c r="J165" s="510"/>
      <c r="K165" s="435"/>
      <c r="L165" s="435"/>
      <c r="M165" s="400">
        <v>3.2</v>
      </c>
      <c r="N165" s="407"/>
      <c r="O165" s="283"/>
      <c r="P165" s="408"/>
      <c r="Q165" s="409"/>
      <c r="R165" s="441" t="str">
        <f>IF($E165="","",IF($L164="","",VLOOKUP($L164,TemplValues,28,0)))</f>
        <v/>
      </c>
      <c r="S165" s="463"/>
      <c r="T165" s="442" t="str">
        <f>IF($E165="","",IF($L164="","",VLOOKUP($L164,TemplValues,4,0)))</f>
        <v/>
      </c>
      <c r="U165" s="463"/>
      <c r="V165" s="442" t="str">
        <f>IF($E165="","",IF($L164="","",VLOOKUP($L164,TemplValues,5,0)))</f>
        <v/>
      </c>
      <c r="W165" s="442"/>
      <c r="X165" s="442" t="str">
        <f>IF($E165="","",IF($L164="","",VLOOKUP($L164,TemplValues,6,0)))</f>
        <v/>
      </c>
      <c r="Y165" s="442"/>
      <c r="Z165" s="443" t="str">
        <f>IF($E165="","",IF($L164="","",VLOOKUP($L164,TemplValues,7,0)))</f>
        <v/>
      </c>
      <c r="AA165" s="443"/>
      <c r="AB165" s="442" t="str">
        <f>IF($E165="","",IF($L164="","",VLOOKUP($L164,TemplValues,8,0)))</f>
        <v/>
      </c>
      <c r="AC165" s="442"/>
      <c r="AD165" s="444" t="str">
        <f>IF($E165="","",IF($L164="","",VLOOKUP($L164,TemplValues,18,0)))</f>
        <v/>
      </c>
      <c r="AE165" s="444"/>
      <c r="AF165" s="444" t="str">
        <f>IF($E165="","",IF($L164="","",VLOOKUP($L164,TemplValues,19,0)))</f>
        <v/>
      </c>
      <c r="AG165" s="444"/>
      <c r="AH165" s="444"/>
      <c r="AI165" s="444"/>
      <c r="AJ165" s="444" t="str">
        <f>IF($E165="","",IF($L164="","",VLOOKUP($L164,TemplValues,20,0)))</f>
        <v/>
      </c>
      <c r="AK165" s="444"/>
      <c r="AL165" s="442" t="str">
        <f>IF($E165="","",IF($L164="","",VLOOKUP($L164,TemplValues,9,0)))</f>
        <v/>
      </c>
      <c r="AM165" s="442"/>
      <c r="AN165" s="442" t="str">
        <f>IF($E165="","",IF($L164="","",VLOOKUP($L164,TemplValues,21,0)))</f>
        <v/>
      </c>
      <c r="AO165" s="442"/>
      <c r="AP165" s="442" t="str">
        <f>IF($E165="","",IF($L164="","",VLOOKUP($L164,TemplValues,22,0)))</f>
        <v/>
      </c>
      <c r="AQ165" s="442"/>
      <c r="AR165" s="445" t="str">
        <f>IF($E165="","",IF($L164="","",VLOOKUP($L164,TemplValues,23,0)))</f>
        <v/>
      </c>
      <c r="AS165" s="445"/>
      <c r="AT165" s="445" t="str">
        <f>IF($E165="","",IF($L164="","",VLOOKUP($L164,TemplValues,24,0)))</f>
        <v/>
      </c>
      <c r="AU165" s="446"/>
      <c r="AV165" s="446" t="str">
        <f>IF($E165="","",IF($L164="","",VLOOKUP($L164,TemplValues,25,0)))</f>
        <v/>
      </c>
      <c r="AW165" s="478"/>
      <c r="AX165" s="425" t="str">
        <f>IF($E165="","",IF($L164="","",VLOOKUP($L164,TemplValues,26,0)))</f>
        <v/>
      </c>
      <c r="AY165" s="476"/>
      <c r="AZ165" s="283"/>
      <c r="BA165" s="426" t="str">
        <f>IF($E165="","",IF($L164="","",VLOOKUP($L164,TemplValues,10,0)))</f>
        <v/>
      </c>
      <c r="BB165" s="426"/>
      <c r="BC165" s="368" t="str">
        <f>IF($E165="","",IF($L164="","",VLOOKUP($L164,TemplValues,11,0)))</f>
        <v/>
      </c>
      <c r="BD165" s="368"/>
      <c r="BE165" s="369" t="str">
        <f>IF($E165="","",IF($L164="","",VLOOKUP($L164,TemplValues,30,0)))</f>
        <v/>
      </c>
      <c r="BF165" s="369"/>
      <c r="BG165" s="366" t="str">
        <f>IF($E165="","",IF($L164="","",VLOOKUP($L164,TemplValues,12,0)))</f>
        <v/>
      </c>
      <c r="BH165" s="366"/>
      <c r="BI165" s="366" t="str">
        <f>IF($E165="","",IF($L164="","",VLOOKUP($L164,TemplValues,13,0)))</f>
        <v/>
      </c>
      <c r="BJ165" s="366"/>
      <c r="BK165" s="367" t="str">
        <f>IF($E165="","",IF($L164="","",VLOOKUP($L164,TemplValues,16,0)))</f>
        <v/>
      </c>
      <c r="BL165" s="367"/>
      <c r="BM165" s="368" t="str">
        <f>IF($E165="","",IF($L164="","",VLOOKUP($L164,TemplValues,17,0)))</f>
        <v/>
      </c>
      <c r="BN165" s="368"/>
      <c r="BO165" s="366" t="str">
        <f>IF($E165="","",IF($L164="","",VLOOKUP($L164,TemplValues,28,0)))</f>
        <v/>
      </c>
      <c r="BP165" s="366"/>
      <c r="BQ165" s="366" t="str">
        <f>IF($E165="","",IF($L164="","",VLOOKUP($L164,TemplValues,27,0)))</f>
        <v/>
      </c>
      <c r="BR165" s="366"/>
      <c r="BS165" s="367" t="str">
        <f>IF($E165="","",IF($L164="","",VLOOKUP($L164,TemplValues,14,0)))</f>
        <v/>
      </c>
      <c r="BT165" s="367"/>
      <c r="BU165" s="370" t="str">
        <f>IF($E165="","",IF($L164="","",VLOOKUP($L164,TemplValues,15,0)))</f>
        <v/>
      </c>
      <c r="BV165" s="483"/>
      <c r="BW165" s="430" t="str">
        <f>IF($E165="","",IF($L164="","",VLOOKUP($L164,TemplValues,30,0)))</f>
        <v/>
      </c>
      <c r="BX165" s="486"/>
      <c r="BY165" s="283"/>
    </row>
    <row r="166" spans="1:77" ht="20.100000000000001" customHeight="1">
      <c r="A166" s="283"/>
      <c r="B166" s="511">
        <v>1</v>
      </c>
      <c r="C166" s="513"/>
      <c r="D166" s="436"/>
      <c r="E166" s="436" t="s">
        <v>441</v>
      </c>
      <c r="F166" s="436" t="s">
        <v>444</v>
      </c>
      <c r="G166" s="515" t="s">
        <v>380</v>
      </c>
      <c r="H166" s="509"/>
      <c r="I166" s="437"/>
      <c r="J166" s="509"/>
      <c r="K166" s="438"/>
      <c r="L166" s="439" t="str">
        <f t="shared" ref="L166" si="77">H166&amp;" : "&amp;J166</f>
        <v xml:space="preserve"> : </v>
      </c>
      <c r="M166" s="440">
        <v>400</v>
      </c>
      <c r="N166" s="390"/>
      <c r="O166" s="283"/>
      <c r="P166" s="404"/>
      <c r="Q166" s="405"/>
      <c r="R166" s="406">
        <v>2.835</v>
      </c>
      <c r="S166" s="462"/>
      <c r="T166" s="414">
        <v>24.5</v>
      </c>
      <c r="U166" s="468"/>
      <c r="V166" s="413"/>
      <c r="W166" s="413"/>
      <c r="X166" s="414">
        <v>22</v>
      </c>
      <c r="Y166" s="414"/>
      <c r="Z166" s="414"/>
      <c r="AA166" s="414"/>
      <c r="AB166" s="415"/>
      <c r="AC166" s="415"/>
      <c r="AD166" s="415"/>
      <c r="AE166" s="415"/>
      <c r="AF166" s="415"/>
      <c r="AG166" s="415"/>
      <c r="AH166" s="415"/>
      <c r="AI166" s="415"/>
      <c r="AJ166" s="415"/>
      <c r="AK166" s="415"/>
      <c r="AL166" s="415"/>
      <c r="AM166" s="415"/>
      <c r="AN166" s="415"/>
      <c r="AO166" s="415"/>
      <c r="AP166" s="415"/>
      <c r="AQ166" s="415"/>
      <c r="AR166" s="415">
        <v>0.25</v>
      </c>
      <c r="AS166" s="415"/>
      <c r="AT166" s="415"/>
      <c r="AU166" s="427"/>
      <c r="AV166" s="427">
        <v>10.5</v>
      </c>
      <c r="AW166" s="428"/>
      <c r="AX166" s="423"/>
      <c r="AY166" s="475"/>
      <c r="AZ166" s="283"/>
      <c r="BA166" s="424">
        <v>100.1</v>
      </c>
      <c r="BB166" s="424"/>
      <c r="BC166" s="360" t="s">
        <v>63</v>
      </c>
      <c r="BD166" s="360"/>
      <c r="BE166" s="359">
        <v>0.1</v>
      </c>
      <c r="BF166" s="359"/>
      <c r="BG166" s="359">
        <v>10000</v>
      </c>
      <c r="BH166" s="359"/>
      <c r="BI166" s="359"/>
      <c r="BJ166" s="359"/>
      <c r="BK166" s="361"/>
      <c r="BL166" s="361"/>
      <c r="BM166" s="360" t="s">
        <v>64</v>
      </c>
      <c r="BN166" s="360"/>
      <c r="BO166" s="359"/>
      <c r="BP166" s="359"/>
      <c r="BQ166" s="359">
        <v>0.34699999999999998</v>
      </c>
      <c r="BR166" s="359"/>
      <c r="BS166" s="361"/>
      <c r="BT166" s="361"/>
      <c r="BU166" s="362" t="s">
        <v>62</v>
      </c>
      <c r="BV166" s="481"/>
      <c r="BW166" s="422"/>
      <c r="BX166" s="475"/>
      <c r="BY166" s="283"/>
    </row>
    <row r="167" spans="1:77" ht="20.100000000000001" customHeight="1" thickBot="1">
      <c r="A167" s="283"/>
      <c r="B167" s="512"/>
      <c r="C167" s="514"/>
      <c r="D167" s="398"/>
      <c r="E167" s="398">
        <v>1</v>
      </c>
      <c r="F167" s="398" t="s">
        <v>443</v>
      </c>
      <c r="G167" s="516"/>
      <c r="H167" s="510"/>
      <c r="I167" s="434"/>
      <c r="J167" s="510"/>
      <c r="K167" s="435"/>
      <c r="L167" s="435"/>
      <c r="M167" s="400">
        <v>3.2</v>
      </c>
      <c r="N167" s="407"/>
      <c r="O167" s="283"/>
      <c r="P167" s="408"/>
      <c r="Q167" s="409"/>
      <c r="R167" s="441" t="str">
        <f>IF($E167="","",IF($L166="","",VLOOKUP($L166,TemplValues,28,0)))</f>
        <v/>
      </c>
      <c r="S167" s="463"/>
      <c r="T167" s="442" t="str">
        <f>IF($E167="","",IF($L166="","",VLOOKUP($L166,TemplValues,4,0)))</f>
        <v/>
      </c>
      <c r="U167" s="463"/>
      <c r="V167" s="442" t="str">
        <f>IF($E167="","",IF($L166="","",VLOOKUP($L166,TemplValues,5,0)))</f>
        <v/>
      </c>
      <c r="W167" s="442"/>
      <c r="X167" s="442" t="str">
        <f>IF($E167="","",IF($L166="","",VLOOKUP($L166,TemplValues,6,0)))</f>
        <v/>
      </c>
      <c r="Y167" s="442"/>
      <c r="Z167" s="443" t="str">
        <f>IF($E167="","",IF($L166="","",VLOOKUP($L166,TemplValues,7,0)))</f>
        <v/>
      </c>
      <c r="AA167" s="443"/>
      <c r="AB167" s="442" t="str">
        <f>IF($E167="","",IF($L166="","",VLOOKUP($L166,TemplValues,8,0)))</f>
        <v/>
      </c>
      <c r="AC167" s="442"/>
      <c r="AD167" s="444" t="str">
        <f>IF($E167="","",IF($L166="","",VLOOKUP($L166,TemplValues,18,0)))</f>
        <v/>
      </c>
      <c r="AE167" s="444"/>
      <c r="AF167" s="444" t="str">
        <f>IF($E167="","",IF($L166="","",VLOOKUP($L166,TemplValues,19,0)))</f>
        <v/>
      </c>
      <c r="AG167" s="444"/>
      <c r="AH167" s="444"/>
      <c r="AI167" s="444"/>
      <c r="AJ167" s="444" t="str">
        <f>IF($E167="","",IF($L166="","",VLOOKUP($L166,TemplValues,20,0)))</f>
        <v/>
      </c>
      <c r="AK167" s="444"/>
      <c r="AL167" s="442" t="str">
        <f>IF($E167="","",IF($L166="","",VLOOKUP($L166,TemplValues,9,0)))</f>
        <v/>
      </c>
      <c r="AM167" s="442"/>
      <c r="AN167" s="442" t="str">
        <f>IF($E167="","",IF($L166="","",VLOOKUP($L166,TemplValues,21,0)))</f>
        <v/>
      </c>
      <c r="AO167" s="442"/>
      <c r="AP167" s="442" t="str">
        <f>IF($E167="","",IF($L166="","",VLOOKUP($L166,TemplValues,22,0)))</f>
        <v/>
      </c>
      <c r="AQ167" s="442"/>
      <c r="AR167" s="445" t="str">
        <f>IF($E167="","",IF($L166="","",VLOOKUP($L166,TemplValues,23,0)))</f>
        <v/>
      </c>
      <c r="AS167" s="445"/>
      <c r="AT167" s="445" t="str">
        <f>IF($E167="","",IF($L166="","",VLOOKUP($L166,TemplValues,24,0)))</f>
        <v/>
      </c>
      <c r="AU167" s="446"/>
      <c r="AV167" s="446" t="str">
        <f>IF($E167="","",IF($L166="","",VLOOKUP($L166,TemplValues,25,0)))</f>
        <v/>
      </c>
      <c r="AW167" s="478"/>
      <c r="AX167" s="425" t="str">
        <f>IF($E167="","",IF($L166="","",VLOOKUP($L166,TemplValues,26,0)))</f>
        <v/>
      </c>
      <c r="AY167" s="476"/>
      <c r="AZ167" s="283"/>
      <c r="BA167" s="426" t="str">
        <f>IF($E167="","",IF($L166="","",VLOOKUP($L166,TemplValues,10,0)))</f>
        <v/>
      </c>
      <c r="BB167" s="426"/>
      <c r="BC167" s="368" t="str">
        <f>IF($E167="","",IF($L166="","",VLOOKUP($L166,TemplValues,11,0)))</f>
        <v/>
      </c>
      <c r="BD167" s="368"/>
      <c r="BE167" s="369" t="str">
        <f>IF($E167="","",IF($L166="","",VLOOKUP($L166,TemplValues,30,0)))</f>
        <v/>
      </c>
      <c r="BF167" s="369"/>
      <c r="BG167" s="366" t="str">
        <f>IF($E167="","",IF($L166="","",VLOOKUP($L166,TemplValues,12,0)))</f>
        <v/>
      </c>
      <c r="BH167" s="366"/>
      <c r="BI167" s="366" t="str">
        <f>IF($E167="","",IF($L166="","",VLOOKUP($L166,TemplValues,13,0)))</f>
        <v/>
      </c>
      <c r="BJ167" s="366"/>
      <c r="BK167" s="367" t="str">
        <f>IF($E167="","",IF($L166="","",VLOOKUP($L166,TemplValues,16,0)))</f>
        <v/>
      </c>
      <c r="BL167" s="367"/>
      <c r="BM167" s="368" t="str">
        <f>IF($E167="","",IF($L166="","",VLOOKUP($L166,TemplValues,17,0)))</f>
        <v/>
      </c>
      <c r="BN167" s="368"/>
      <c r="BO167" s="366" t="str">
        <f>IF($E167="","",IF($L166="","",VLOOKUP($L166,TemplValues,28,0)))</f>
        <v/>
      </c>
      <c r="BP167" s="366"/>
      <c r="BQ167" s="366" t="str">
        <f>IF($E167="","",IF($L166="","",VLOOKUP($L166,TemplValues,27,0)))</f>
        <v/>
      </c>
      <c r="BR167" s="366"/>
      <c r="BS167" s="367" t="str">
        <f>IF($E167="","",IF($L166="","",VLOOKUP($L166,TemplValues,14,0)))</f>
        <v/>
      </c>
      <c r="BT167" s="367"/>
      <c r="BU167" s="370" t="str">
        <f>IF($E167="","",IF($L166="","",VLOOKUP($L166,TemplValues,15,0)))</f>
        <v/>
      </c>
      <c r="BV167" s="483"/>
      <c r="BW167" s="430" t="str">
        <f>IF($E167="","",IF($L166="","",VLOOKUP($L166,TemplValues,30,0)))</f>
        <v/>
      </c>
      <c r="BX167" s="486"/>
      <c r="BY167" s="283"/>
    </row>
    <row r="168" spans="1:77" ht="20.100000000000001" customHeight="1">
      <c r="A168" s="283"/>
      <c r="B168" s="511">
        <v>1</v>
      </c>
      <c r="C168" s="513"/>
      <c r="D168" s="436"/>
      <c r="E168" s="436" t="s">
        <v>441</v>
      </c>
      <c r="F168" s="436" t="s">
        <v>444</v>
      </c>
      <c r="G168" s="515" t="s">
        <v>380</v>
      </c>
      <c r="H168" s="509"/>
      <c r="I168" s="437"/>
      <c r="J168" s="509"/>
      <c r="K168" s="438"/>
      <c r="L168" s="439" t="str">
        <f t="shared" ref="L168" si="78">H168&amp;" : "&amp;J168</f>
        <v xml:space="preserve"> : </v>
      </c>
      <c r="M168" s="440">
        <v>400</v>
      </c>
      <c r="N168" s="390"/>
      <c r="O168" s="283"/>
      <c r="P168" s="404"/>
      <c r="Q168" s="405"/>
      <c r="R168" s="406">
        <v>2.835</v>
      </c>
      <c r="S168" s="462"/>
      <c r="T168" s="414">
        <v>24.5</v>
      </c>
      <c r="U168" s="468"/>
      <c r="V168" s="413"/>
      <c r="W168" s="413"/>
      <c r="X168" s="414">
        <v>22</v>
      </c>
      <c r="Y168" s="414"/>
      <c r="Z168" s="414"/>
      <c r="AA168" s="414"/>
      <c r="AB168" s="415"/>
      <c r="AC168" s="415"/>
      <c r="AD168" s="415"/>
      <c r="AE168" s="415"/>
      <c r="AF168" s="415"/>
      <c r="AG168" s="415"/>
      <c r="AH168" s="415"/>
      <c r="AI168" s="415"/>
      <c r="AJ168" s="415"/>
      <c r="AK168" s="415"/>
      <c r="AL168" s="415"/>
      <c r="AM168" s="415"/>
      <c r="AN168" s="415"/>
      <c r="AO168" s="415"/>
      <c r="AP168" s="415"/>
      <c r="AQ168" s="415"/>
      <c r="AR168" s="415">
        <v>0.25</v>
      </c>
      <c r="AS168" s="415"/>
      <c r="AT168" s="415"/>
      <c r="AU168" s="427"/>
      <c r="AV168" s="427">
        <v>10.5</v>
      </c>
      <c r="AW168" s="428"/>
      <c r="AX168" s="423"/>
      <c r="AY168" s="475"/>
      <c r="AZ168" s="283"/>
      <c r="BA168" s="424">
        <v>100.1</v>
      </c>
      <c r="BB168" s="424"/>
      <c r="BC168" s="360" t="s">
        <v>63</v>
      </c>
      <c r="BD168" s="360"/>
      <c r="BE168" s="359">
        <v>0.1</v>
      </c>
      <c r="BF168" s="359"/>
      <c r="BG168" s="359">
        <v>10000</v>
      </c>
      <c r="BH168" s="359"/>
      <c r="BI168" s="359"/>
      <c r="BJ168" s="359"/>
      <c r="BK168" s="361"/>
      <c r="BL168" s="361"/>
      <c r="BM168" s="360" t="s">
        <v>64</v>
      </c>
      <c r="BN168" s="360"/>
      <c r="BO168" s="359"/>
      <c r="BP168" s="359"/>
      <c r="BQ168" s="359">
        <v>0.34699999999999998</v>
      </c>
      <c r="BR168" s="359"/>
      <c r="BS168" s="361"/>
      <c r="BT168" s="361"/>
      <c r="BU168" s="362" t="s">
        <v>62</v>
      </c>
      <c r="BV168" s="481"/>
      <c r="BW168" s="422"/>
      <c r="BX168" s="475"/>
      <c r="BY168" s="283"/>
    </row>
    <row r="169" spans="1:77" ht="20.100000000000001" customHeight="1" thickBot="1">
      <c r="A169" s="283"/>
      <c r="B169" s="512"/>
      <c r="C169" s="514"/>
      <c r="D169" s="398"/>
      <c r="E169" s="398">
        <v>1</v>
      </c>
      <c r="F169" s="398" t="s">
        <v>443</v>
      </c>
      <c r="G169" s="516"/>
      <c r="H169" s="510"/>
      <c r="I169" s="434"/>
      <c r="J169" s="510"/>
      <c r="K169" s="435"/>
      <c r="L169" s="435"/>
      <c r="M169" s="400">
        <v>3.2</v>
      </c>
      <c r="N169" s="407"/>
      <c r="O169" s="283"/>
      <c r="P169" s="408"/>
      <c r="Q169" s="409"/>
      <c r="R169" s="441" t="str">
        <f>IF($E169="","",IF($L168="","",VLOOKUP($L168,TemplValues,28,0)))</f>
        <v/>
      </c>
      <c r="S169" s="463"/>
      <c r="T169" s="442" t="str">
        <f>IF($E169="","",IF($L168="","",VLOOKUP($L168,TemplValues,4,0)))</f>
        <v/>
      </c>
      <c r="U169" s="463"/>
      <c r="V169" s="442" t="str">
        <f>IF($E169="","",IF($L168="","",VLOOKUP($L168,TemplValues,5,0)))</f>
        <v/>
      </c>
      <c r="W169" s="442"/>
      <c r="X169" s="442" t="str">
        <f>IF($E169="","",IF($L168="","",VLOOKUP($L168,TemplValues,6,0)))</f>
        <v/>
      </c>
      <c r="Y169" s="442"/>
      <c r="Z169" s="443" t="str">
        <f>IF($E169="","",IF($L168="","",VLOOKUP($L168,TemplValues,7,0)))</f>
        <v/>
      </c>
      <c r="AA169" s="443"/>
      <c r="AB169" s="442" t="str">
        <f>IF($E169="","",IF($L168="","",VLOOKUP($L168,TemplValues,8,0)))</f>
        <v/>
      </c>
      <c r="AC169" s="442"/>
      <c r="AD169" s="444" t="str">
        <f>IF($E169="","",IF($L168="","",VLOOKUP($L168,TemplValues,18,0)))</f>
        <v/>
      </c>
      <c r="AE169" s="444"/>
      <c r="AF169" s="444" t="str">
        <f>IF($E169="","",IF($L168="","",VLOOKUP($L168,TemplValues,19,0)))</f>
        <v/>
      </c>
      <c r="AG169" s="444"/>
      <c r="AH169" s="444"/>
      <c r="AI169" s="444"/>
      <c r="AJ169" s="444" t="str">
        <f>IF($E169="","",IF($L168="","",VLOOKUP($L168,TemplValues,20,0)))</f>
        <v/>
      </c>
      <c r="AK169" s="444"/>
      <c r="AL169" s="442" t="str">
        <f>IF($E169="","",IF($L168="","",VLOOKUP($L168,TemplValues,9,0)))</f>
        <v/>
      </c>
      <c r="AM169" s="442"/>
      <c r="AN169" s="442" t="str">
        <f>IF($E169="","",IF($L168="","",VLOOKUP($L168,TemplValues,21,0)))</f>
        <v/>
      </c>
      <c r="AO169" s="442"/>
      <c r="AP169" s="442" t="str">
        <f>IF($E169="","",IF($L168="","",VLOOKUP($L168,TemplValues,22,0)))</f>
        <v/>
      </c>
      <c r="AQ169" s="442"/>
      <c r="AR169" s="445" t="str">
        <f>IF($E169="","",IF($L168="","",VLOOKUP($L168,TemplValues,23,0)))</f>
        <v/>
      </c>
      <c r="AS169" s="445"/>
      <c r="AT169" s="445" t="str">
        <f>IF($E169="","",IF($L168="","",VLOOKUP($L168,TemplValues,24,0)))</f>
        <v/>
      </c>
      <c r="AU169" s="446"/>
      <c r="AV169" s="446" t="str">
        <f>IF($E169="","",IF($L168="","",VLOOKUP($L168,TemplValues,25,0)))</f>
        <v/>
      </c>
      <c r="AW169" s="478"/>
      <c r="AX169" s="425" t="str">
        <f>IF($E169="","",IF($L168="","",VLOOKUP($L168,TemplValues,26,0)))</f>
        <v/>
      </c>
      <c r="AY169" s="476"/>
      <c r="AZ169" s="283"/>
      <c r="BA169" s="426" t="str">
        <f>IF($E169="","",IF($L168="","",VLOOKUP($L168,TemplValues,10,0)))</f>
        <v/>
      </c>
      <c r="BB169" s="426"/>
      <c r="BC169" s="368" t="str">
        <f>IF($E169="","",IF($L168="","",VLOOKUP($L168,TemplValues,11,0)))</f>
        <v/>
      </c>
      <c r="BD169" s="368"/>
      <c r="BE169" s="369" t="str">
        <f>IF($E169="","",IF($L168="","",VLOOKUP($L168,TemplValues,30,0)))</f>
        <v/>
      </c>
      <c r="BF169" s="369"/>
      <c r="BG169" s="366" t="str">
        <f>IF($E169="","",IF($L168="","",VLOOKUP($L168,TemplValues,12,0)))</f>
        <v/>
      </c>
      <c r="BH169" s="366"/>
      <c r="BI169" s="366" t="str">
        <f>IF($E169="","",IF($L168="","",VLOOKUP($L168,TemplValues,13,0)))</f>
        <v/>
      </c>
      <c r="BJ169" s="366"/>
      <c r="BK169" s="367" t="str">
        <f>IF($E169="","",IF($L168="","",VLOOKUP($L168,TemplValues,16,0)))</f>
        <v/>
      </c>
      <c r="BL169" s="367"/>
      <c r="BM169" s="368" t="str">
        <f>IF($E169="","",IF($L168="","",VLOOKUP($L168,TemplValues,17,0)))</f>
        <v/>
      </c>
      <c r="BN169" s="368"/>
      <c r="BO169" s="366" t="str">
        <f>IF($E169="","",IF($L168="","",VLOOKUP($L168,TemplValues,28,0)))</f>
        <v/>
      </c>
      <c r="BP169" s="366"/>
      <c r="BQ169" s="366" t="str">
        <f>IF($E169="","",IF($L168="","",VLOOKUP($L168,TemplValues,27,0)))</f>
        <v/>
      </c>
      <c r="BR169" s="366"/>
      <c r="BS169" s="367" t="str">
        <f>IF($E169="","",IF($L168="","",VLOOKUP($L168,TemplValues,14,0)))</f>
        <v/>
      </c>
      <c r="BT169" s="367"/>
      <c r="BU169" s="370" t="str">
        <f>IF($E169="","",IF($L168="","",VLOOKUP($L168,TemplValues,15,0)))</f>
        <v/>
      </c>
      <c r="BV169" s="483"/>
      <c r="BW169" s="430" t="str">
        <f>IF($E169="","",IF($L168="","",VLOOKUP($L168,TemplValues,30,0)))</f>
        <v/>
      </c>
      <c r="BX169" s="486"/>
      <c r="BY169" s="283"/>
    </row>
    <row r="170" spans="1:77" ht="20.100000000000001" customHeight="1">
      <c r="A170" s="283"/>
      <c r="B170" s="511">
        <v>1</v>
      </c>
      <c r="C170" s="513"/>
      <c r="D170" s="436"/>
      <c r="E170" s="436" t="s">
        <v>441</v>
      </c>
      <c r="F170" s="436" t="s">
        <v>444</v>
      </c>
      <c r="G170" s="515" t="s">
        <v>380</v>
      </c>
      <c r="H170" s="509"/>
      <c r="I170" s="437"/>
      <c r="J170" s="509"/>
      <c r="K170" s="438"/>
      <c r="L170" s="439" t="str">
        <f t="shared" ref="L170" si="79">H170&amp;" : "&amp;J170</f>
        <v xml:space="preserve"> : </v>
      </c>
      <c r="M170" s="440">
        <v>400</v>
      </c>
      <c r="N170" s="390"/>
      <c r="O170" s="283"/>
      <c r="P170" s="404"/>
      <c r="Q170" s="405"/>
      <c r="R170" s="406">
        <v>2.835</v>
      </c>
      <c r="S170" s="462"/>
      <c r="T170" s="414">
        <v>24.5</v>
      </c>
      <c r="U170" s="468"/>
      <c r="V170" s="413"/>
      <c r="W170" s="413"/>
      <c r="X170" s="414">
        <v>22</v>
      </c>
      <c r="Y170" s="414"/>
      <c r="Z170" s="414"/>
      <c r="AA170" s="414"/>
      <c r="AB170" s="415"/>
      <c r="AC170" s="415"/>
      <c r="AD170" s="415"/>
      <c r="AE170" s="415"/>
      <c r="AF170" s="415"/>
      <c r="AG170" s="415"/>
      <c r="AH170" s="415"/>
      <c r="AI170" s="415"/>
      <c r="AJ170" s="415"/>
      <c r="AK170" s="415"/>
      <c r="AL170" s="415"/>
      <c r="AM170" s="415"/>
      <c r="AN170" s="415"/>
      <c r="AO170" s="415"/>
      <c r="AP170" s="415"/>
      <c r="AQ170" s="415"/>
      <c r="AR170" s="415">
        <v>0.25</v>
      </c>
      <c r="AS170" s="415"/>
      <c r="AT170" s="415"/>
      <c r="AU170" s="427"/>
      <c r="AV170" s="427">
        <v>10.5</v>
      </c>
      <c r="AW170" s="428"/>
      <c r="AX170" s="423"/>
      <c r="AY170" s="475"/>
      <c r="AZ170" s="283"/>
      <c r="BA170" s="424">
        <v>100.1</v>
      </c>
      <c r="BB170" s="424"/>
      <c r="BC170" s="360" t="s">
        <v>63</v>
      </c>
      <c r="BD170" s="360"/>
      <c r="BE170" s="359">
        <v>0.1</v>
      </c>
      <c r="BF170" s="359"/>
      <c r="BG170" s="359">
        <v>10000</v>
      </c>
      <c r="BH170" s="359"/>
      <c r="BI170" s="359"/>
      <c r="BJ170" s="359"/>
      <c r="BK170" s="361"/>
      <c r="BL170" s="361"/>
      <c r="BM170" s="360" t="s">
        <v>64</v>
      </c>
      <c r="BN170" s="360"/>
      <c r="BO170" s="359"/>
      <c r="BP170" s="359"/>
      <c r="BQ170" s="359">
        <v>0.34699999999999998</v>
      </c>
      <c r="BR170" s="359"/>
      <c r="BS170" s="361"/>
      <c r="BT170" s="361"/>
      <c r="BU170" s="362" t="s">
        <v>62</v>
      </c>
      <c r="BV170" s="481"/>
      <c r="BW170" s="422"/>
      <c r="BX170" s="475"/>
      <c r="BY170" s="283"/>
    </row>
    <row r="171" spans="1:77" ht="20.100000000000001" customHeight="1" thickBot="1">
      <c r="A171" s="283"/>
      <c r="B171" s="512"/>
      <c r="C171" s="514"/>
      <c r="D171" s="398"/>
      <c r="E171" s="398">
        <v>1</v>
      </c>
      <c r="F171" s="398" t="s">
        <v>443</v>
      </c>
      <c r="G171" s="516"/>
      <c r="H171" s="510"/>
      <c r="I171" s="434"/>
      <c r="J171" s="510"/>
      <c r="K171" s="435"/>
      <c r="L171" s="435"/>
      <c r="M171" s="400">
        <v>3.2</v>
      </c>
      <c r="N171" s="407"/>
      <c r="O171" s="283"/>
      <c r="P171" s="408"/>
      <c r="Q171" s="409"/>
      <c r="R171" s="441" t="str">
        <f>IF($E171="","",IF($L170="","",VLOOKUP($L170,TemplValues,28,0)))</f>
        <v/>
      </c>
      <c r="S171" s="463"/>
      <c r="T171" s="442" t="str">
        <f>IF($E171="","",IF($L170="","",VLOOKUP($L170,TemplValues,4,0)))</f>
        <v/>
      </c>
      <c r="U171" s="463"/>
      <c r="V171" s="442" t="str">
        <f>IF($E171="","",IF($L170="","",VLOOKUP($L170,TemplValues,5,0)))</f>
        <v/>
      </c>
      <c r="W171" s="442"/>
      <c r="X171" s="442" t="str">
        <f>IF($E171="","",IF($L170="","",VLOOKUP($L170,TemplValues,6,0)))</f>
        <v/>
      </c>
      <c r="Y171" s="442"/>
      <c r="Z171" s="443" t="str">
        <f>IF($E171="","",IF($L170="","",VLOOKUP($L170,TemplValues,7,0)))</f>
        <v/>
      </c>
      <c r="AA171" s="443"/>
      <c r="AB171" s="442" t="str">
        <f>IF($E171="","",IF($L170="","",VLOOKUP($L170,TemplValues,8,0)))</f>
        <v/>
      </c>
      <c r="AC171" s="442"/>
      <c r="AD171" s="444" t="str">
        <f>IF($E171="","",IF($L170="","",VLOOKUP($L170,TemplValues,18,0)))</f>
        <v/>
      </c>
      <c r="AE171" s="444"/>
      <c r="AF171" s="444" t="str">
        <f>IF($E171="","",IF($L170="","",VLOOKUP($L170,TemplValues,19,0)))</f>
        <v/>
      </c>
      <c r="AG171" s="444"/>
      <c r="AH171" s="444"/>
      <c r="AI171" s="444"/>
      <c r="AJ171" s="444" t="str">
        <f>IF($E171="","",IF($L170="","",VLOOKUP($L170,TemplValues,20,0)))</f>
        <v/>
      </c>
      <c r="AK171" s="444"/>
      <c r="AL171" s="442" t="str">
        <f>IF($E171="","",IF($L170="","",VLOOKUP($L170,TemplValues,9,0)))</f>
        <v/>
      </c>
      <c r="AM171" s="442"/>
      <c r="AN171" s="442" t="str">
        <f>IF($E171="","",IF($L170="","",VLOOKUP($L170,TemplValues,21,0)))</f>
        <v/>
      </c>
      <c r="AO171" s="442"/>
      <c r="AP171" s="442" t="str">
        <f>IF($E171="","",IF($L170="","",VLOOKUP($L170,TemplValues,22,0)))</f>
        <v/>
      </c>
      <c r="AQ171" s="442"/>
      <c r="AR171" s="445" t="str">
        <f>IF($E171="","",IF($L170="","",VLOOKUP($L170,TemplValues,23,0)))</f>
        <v/>
      </c>
      <c r="AS171" s="445"/>
      <c r="AT171" s="445" t="str">
        <f>IF($E171="","",IF($L170="","",VLOOKUP($L170,TemplValues,24,0)))</f>
        <v/>
      </c>
      <c r="AU171" s="446"/>
      <c r="AV171" s="446" t="str">
        <f>IF($E171="","",IF($L170="","",VLOOKUP($L170,TemplValues,25,0)))</f>
        <v/>
      </c>
      <c r="AW171" s="478"/>
      <c r="AX171" s="425" t="str">
        <f>IF($E171="","",IF($L170="","",VLOOKUP($L170,TemplValues,26,0)))</f>
        <v/>
      </c>
      <c r="AY171" s="476"/>
      <c r="AZ171" s="283"/>
      <c r="BA171" s="426" t="str">
        <f>IF($E171="","",IF($L170="","",VLOOKUP($L170,TemplValues,10,0)))</f>
        <v/>
      </c>
      <c r="BB171" s="426"/>
      <c r="BC171" s="368" t="str">
        <f>IF($E171="","",IF($L170="","",VLOOKUP($L170,TemplValues,11,0)))</f>
        <v/>
      </c>
      <c r="BD171" s="368"/>
      <c r="BE171" s="369" t="str">
        <f>IF($E171="","",IF($L170="","",VLOOKUP($L170,TemplValues,30,0)))</f>
        <v/>
      </c>
      <c r="BF171" s="369"/>
      <c r="BG171" s="366" t="str">
        <f>IF($E171="","",IF($L170="","",VLOOKUP($L170,TemplValues,12,0)))</f>
        <v/>
      </c>
      <c r="BH171" s="366"/>
      <c r="BI171" s="366" t="str">
        <f>IF($E171="","",IF($L170="","",VLOOKUP($L170,TemplValues,13,0)))</f>
        <v/>
      </c>
      <c r="BJ171" s="366"/>
      <c r="BK171" s="367" t="str">
        <f>IF($E171="","",IF($L170="","",VLOOKUP($L170,TemplValues,16,0)))</f>
        <v/>
      </c>
      <c r="BL171" s="367"/>
      <c r="BM171" s="368" t="str">
        <f>IF($E171="","",IF($L170="","",VLOOKUP($L170,TemplValues,17,0)))</f>
        <v/>
      </c>
      <c r="BN171" s="368"/>
      <c r="BO171" s="366" t="str">
        <f>IF($E171="","",IF($L170="","",VLOOKUP($L170,TemplValues,28,0)))</f>
        <v/>
      </c>
      <c r="BP171" s="366"/>
      <c r="BQ171" s="366" t="str">
        <f>IF($E171="","",IF($L170="","",VLOOKUP($L170,TemplValues,27,0)))</f>
        <v/>
      </c>
      <c r="BR171" s="366"/>
      <c r="BS171" s="367" t="str">
        <f>IF($E171="","",IF($L170="","",VLOOKUP($L170,TemplValues,14,0)))</f>
        <v/>
      </c>
      <c r="BT171" s="367"/>
      <c r="BU171" s="370" t="str">
        <f>IF($E171="","",IF($L170="","",VLOOKUP($L170,TemplValues,15,0)))</f>
        <v/>
      </c>
      <c r="BV171" s="483"/>
      <c r="BW171" s="430" t="str">
        <f>IF($E171="","",IF($L170="","",VLOOKUP($L170,TemplValues,30,0)))</f>
        <v/>
      </c>
      <c r="BX171" s="486"/>
      <c r="BY171" s="283"/>
    </row>
    <row r="172" spans="1:77" ht="20.100000000000001" customHeight="1">
      <c r="A172" s="283"/>
      <c r="B172" s="511">
        <v>1</v>
      </c>
      <c r="C172" s="513"/>
      <c r="D172" s="436"/>
      <c r="E172" s="436" t="s">
        <v>441</v>
      </c>
      <c r="F172" s="436" t="s">
        <v>444</v>
      </c>
      <c r="G172" s="515" t="s">
        <v>380</v>
      </c>
      <c r="H172" s="509"/>
      <c r="I172" s="437"/>
      <c r="J172" s="509"/>
      <c r="K172" s="438"/>
      <c r="L172" s="439" t="str">
        <f t="shared" ref="L172" si="80">H172&amp;" : "&amp;J172</f>
        <v xml:space="preserve"> : </v>
      </c>
      <c r="M172" s="440">
        <v>400</v>
      </c>
      <c r="N172" s="390"/>
      <c r="O172" s="283"/>
      <c r="P172" s="404"/>
      <c r="Q172" s="405"/>
      <c r="R172" s="406">
        <v>2.835</v>
      </c>
      <c r="S172" s="462"/>
      <c r="T172" s="414">
        <v>24.5</v>
      </c>
      <c r="U172" s="468"/>
      <c r="V172" s="413"/>
      <c r="W172" s="413"/>
      <c r="X172" s="414">
        <v>22</v>
      </c>
      <c r="Y172" s="414"/>
      <c r="Z172" s="414"/>
      <c r="AA172" s="414"/>
      <c r="AB172" s="415"/>
      <c r="AC172" s="415"/>
      <c r="AD172" s="415"/>
      <c r="AE172" s="415"/>
      <c r="AF172" s="415"/>
      <c r="AG172" s="415"/>
      <c r="AH172" s="415"/>
      <c r="AI172" s="415"/>
      <c r="AJ172" s="415"/>
      <c r="AK172" s="415"/>
      <c r="AL172" s="415"/>
      <c r="AM172" s="415"/>
      <c r="AN172" s="415"/>
      <c r="AO172" s="415"/>
      <c r="AP172" s="415"/>
      <c r="AQ172" s="415"/>
      <c r="AR172" s="415">
        <v>0.25</v>
      </c>
      <c r="AS172" s="415"/>
      <c r="AT172" s="415"/>
      <c r="AU172" s="427"/>
      <c r="AV172" s="427">
        <v>10.5</v>
      </c>
      <c r="AW172" s="428"/>
      <c r="AX172" s="423"/>
      <c r="AY172" s="475"/>
      <c r="AZ172" s="283"/>
      <c r="BA172" s="424">
        <v>100.1</v>
      </c>
      <c r="BB172" s="424"/>
      <c r="BC172" s="360" t="s">
        <v>63</v>
      </c>
      <c r="BD172" s="360"/>
      <c r="BE172" s="359">
        <v>0.1</v>
      </c>
      <c r="BF172" s="359"/>
      <c r="BG172" s="359">
        <v>10000</v>
      </c>
      <c r="BH172" s="359"/>
      <c r="BI172" s="359"/>
      <c r="BJ172" s="359"/>
      <c r="BK172" s="361"/>
      <c r="BL172" s="361"/>
      <c r="BM172" s="360" t="s">
        <v>64</v>
      </c>
      <c r="BN172" s="360"/>
      <c r="BO172" s="359"/>
      <c r="BP172" s="359"/>
      <c r="BQ172" s="359">
        <v>0.34699999999999998</v>
      </c>
      <c r="BR172" s="359"/>
      <c r="BS172" s="361"/>
      <c r="BT172" s="361"/>
      <c r="BU172" s="362" t="s">
        <v>62</v>
      </c>
      <c r="BV172" s="481"/>
      <c r="BW172" s="422"/>
      <c r="BX172" s="475"/>
      <c r="BY172" s="283"/>
    </row>
    <row r="173" spans="1:77" ht="20.100000000000001" customHeight="1" thickBot="1">
      <c r="A173" s="283"/>
      <c r="B173" s="512"/>
      <c r="C173" s="514"/>
      <c r="D173" s="398"/>
      <c r="E173" s="398">
        <v>1</v>
      </c>
      <c r="F173" s="398" t="s">
        <v>443</v>
      </c>
      <c r="G173" s="516"/>
      <c r="H173" s="510"/>
      <c r="I173" s="434"/>
      <c r="J173" s="510"/>
      <c r="K173" s="435"/>
      <c r="L173" s="435"/>
      <c r="M173" s="400">
        <v>3.2</v>
      </c>
      <c r="N173" s="407"/>
      <c r="O173" s="283"/>
      <c r="P173" s="408"/>
      <c r="Q173" s="409"/>
      <c r="R173" s="441" t="str">
        <f>IF($E173="","",IF($L172="","",VLOOKUP($L172,TemplValues,28,0)))</f>
        <v/>
      </c>
      <c r="S173" s="463"/>
      <c r="T173" s="442" t="str">
        <f>IF($E173="","",IF($L172="","",VLOOKUP($L172,TemplValues,4,0)))</f>
        <v/>
      </c>
      <c r="U173" s="463"/>
      <c r="V173" s="442" t="str">
        <f>IF($E173="","",IF($L172="","",VLOOKUP($L172,TemplValues,5,0)))</f>
        <v/>
      </c>
      <c r="W173" s="442"/>
      <c r="X173" s="442" t="str">
        <f>IF($E173="","",IF($L172="","",VLOOKUP($L172,TemplValues,6,0)))</f>
        <v/>
      </c>
      <c r="Y173" s="442"/>
      <c r="Z173" s="443" t="str">
        <f>IF($E173="","",IF($L172="","",VLOOKUP($L172,TemplValues,7,0)))</f>
        <v/>
      </c>
      <c r="AA173" s="443"/>
      <c r="AB173" s="442" t="str">
        <f>IF($E173="","",IF($L172="","",VLOOKUP($L172,TemplValues,8,0)))</f>
        <v/>
      </c>
      <c r="AC173" s="442"/>
      <c r="AD173" s="444" t="str">
        <f>IF($E173="","",IF($L172="","",VLOOKUP($L172,TemplValues,18,0)))</f>
        <v/>
      </c>
      <c r="AE173" s="444"/>
      <c r="AF173" s="444" t="str">
        <f>IF($E173="","",IF($L172="","",VLOOKUP($L172,TemplValues,19,0)))</f>
        <v/>
      </c>
      <c r="AG173" s="444"/>
      <c r="AH173" s="444"/>
      <c r="AI173" s="444"/>
      <c r="AJ173" s="444" t="str">
        <f>IF($E173="","",IF($L172="","",VLOOKUP($L172,TemplValues,20,0)))</f>
        <v/>
      </c>
      <c r="AK173" s="444"/>
      <c r="AL173" s="442" t="str">
        <f>IF($E173="","",IF($L172="","",VLOOKUP($L172,TemplValues,9,0)))</f>
        <v/>
      </c>
      <c r="AM173" s="442"/>
      <c r="AN173" s="442" t="str">
        <f>IF($E173="","",IF($L172="","",VLOOKUP($L172,TemplValues,21,0)))</f>
        <v/>
      </c>
      <c r="AO173" s="442"/>
      <c r="AP173" s="442" t="str">
        <f>IF($E173="","",IF($L172="","",VLOOKUP($L172,TemplValues,22,0)))</f>
        <v/>
      </c>
      <c r="AQ173" s="442"/>
      <c r="AR173" s="445" t="str">
        <f>IF($E173="","",IF($L172="","",VLOOKUP($L172,TemplValues,23,0)))</f>
        <v/>
      </c>
      <c r="AS173" s="445"/>
      <c r="AT173" s="445" t="str">
        <f>IF($E173="","",IF($L172="","",VLOOKUP($L172,TemplValues,24,0)))</f>
        <v/>
      </c>
      <c r="AU173" s="446"/>
      <c r="AV173" s="446" t="str">
        <f>IF($E173="","",IF($L172="","",VLOOKUP($L172,TemplValues,25,0)))</f>
        <v/>
      </c>
      <c r="AW173" s="478"/>
      <c r="AX173" s="425" t="str">
        <f>IF($E173="","",IF($L172="","",VLOOKUP($L172,TemplValues,26,0)))</f>
        <v/>
      </c>
      <c r="AY173" s="476"/>
      <c r="AZ173" s="283"/>
      <c r="BA173" s="426" t="str">
        <f>IF($E173="","",IF($L172="","",VLOOKUP($L172,TemplValues,10,0)))</f>
        <v/>
      </c>
      <c r="BB173" s="426"/>
      <c r="BC173" s="368" t="str">
        <f>IF($E173="","",IF($L172="","",VLOOKUP($L172,TemplValues,11,0)))</f>
        <v/>
      </c>
      <c r="BD173" s="368"/>
      <c r="BE173" s="369" t="str">
        <f>IF($E173="","",IF($L172="","",VLOOKUP($L172,TemplValues,30,0)))</f>
        <v/>
      </c>
      <c r="BF173" s="369"/>
      <c r="BG173" s="366" t="str">
        <f>IF($E173="","",IF($L172="","",VLOOKUP($L172,TemplValues,12,0)))</f>
        <v/>
      </c>
      <c r="BH173" s="366"/>
      <c r="BI173" s="366" t="str">
        <f>IF($E173="","",IF($L172="","",VLOOKUP($L172,TemplValues,13,0)))</f>
        <v/>
      </c>
      <c r="BJ173" s="366"/>
      <c r="BK173" s="367" t="str">
        <f>IF($E173="","",IF($L172="","",VLOOKUP($L172,TemplValues,16,0)))</f>
        <v/>
      </c>
      <c r="BL173" s="367"/>
      <c r="BM173" s="368" t="str">
        <f>IF($E173="","",IF($L172="","",VLOOKUP($L172,TemplValues,17,0)))</f>
        <v/>
      </c>
      <c r="BN173" s="368"/>
      <c r="BO173" s="366" t="str">
        <f>IF($E173="","",IF($L172="","",VLOOKUP($L172,TemplValues,28,0)))</f>
        <v/>
      </c>
      <c r="BP173" s="366"/>
      <c r="BQ173" s="366" t="str">
        <f>IF($E173="","",IF($L172="","",VLOOKUP($L172,TemplValues,27,0)))</f>
        <v/>
      </c>
      <c r="BR173" s="366"/>
      <c r="BS173" s="367" t="str">
        <f>IF($E173="","",IF($L172="","",VLOOKUP($L172,TemplValues,14,0)))</f>
        <v/>
      </c>
      <c r="BT173" s="367"/>
      <c r="BU173" s="370" t="str">
        <f>IF($E173="","",IF($L172="","",VLOOKUP($L172,TemplValues,15,0)))</f>
        <v/>
      </c>
      <c r="BV173" s="483"/>
      <c r="BW173" s="430" t="str">
        <f>IF($E173="","",IF($L172="","",VLOOKUP($L172,TemplValues,30,0)))</f>
        <v/>
      </c>
      <c r="BX173" s="486"/>
      <c r="BY173" s="283"/>
    </row>
    <row r="174" spans="1:77" ht="20.100000000000001" customHeight="1">
      <c r="A174" s="283"/>
      <c r="B174" s="511">
        <v>1</v>
      </c>
      <c r="C174" s="513"/>
      <c r="D174" s="436"/>
      <c r="E174" s="436" t="s">
        <v>441</v>
      </c>
      <c r="F174" s="436" t="s">
        <v>444</v>
      </c>
      <c r="G174" s="515" t="s">
        <v>380</v>
      </c>
      <c r="H174" s="509"/>
      <c r="I174" s="437"/>
      <c r="J174" s="509"/>
      <c r="K174" s="438"/>
      <c r="L174" s="439" t="str">
        <f t="shared" ref="L174" si="81">H174&amp;" : "&amp;J174</f>
        <v xml:space="preserve"> : </v>
      </c>
      <c r="M174" s="440">
        <v>400</v>
      </c>
      <c r="N174" s="390"/>
      <c r="O174" s="283"/>
      <c r="P174" s="404"/>
      <c r="Q174" s="405"/>
      <c r="R174" s="406">
        <v>2.835</v>
      </c>
      <c r="S174" s="462"/>
      <c r="T174" s="414">
        <v>24.5</v>
      </c>
      <c r="U174" s="468"/>
      <c r="V174" s="413"/>
      <c r="W174" s="413"/>
      <c r="X174" s="414">
        <v>22</v>
      </c>
      <c r="Y174" s="414"/>
      <c r="Z174" s="414"/>
      <c r="AA174" s="414"/>
      <c r="AB174" s="415"/>
      <c r="AC174" s="415"/>
      <c r="AD174" s="415"/>
      <c r="AE174" s="415"/>
      <c r="AF174" s="415"/>
      <c r="AG174" s="415"/>
      <c r="AH174" s="415"/>
      <c r="AI174" s="415"/>
      <c r="AJ174" s="415"/>
      <c r="AK174" s="415"/>
      <c r="AL174" s="415"/>
      <c r="AM174" s="415"/>
      <c r="AN174" s="415"/>
      <c r="AO174" s="415"/>
      <c r="AP174" s="415"/>
      <c r="AQ174" s="415"/>
      <c r="AR174" s="415">
        <v>0.25</v>
      </c>
      <c r="AS174" s="415"/>
      <c r="AT174" s="415"/>
      <c r="AU174" s="427"/>
      <c r="AV174" s="427">
        <v>10.5</v>
      </c>
      <c r="AW174" s="428"/>
      <c r="AX174" s="423"/>
      <c r="AY174" s="475"/>
      <c r="AZ174" s="283"/>
      <c r="BA174" s="424">
        <v>100.1</v>
      </c>
      <c r="BB174" s="424"/>
      <c r="BC174" s="360" t="s">
        <v>63</v>
      </c>
      <c r="BD174" s="360"/>
      <c r="BE174" s="359">
        <v>0.1</v>
      </c>
      <c r="BF174" s="359"/>
      <c r="BG174" s="359">
        <v>10000</v>
      </c>
      <c r="BH174" s="359"/>
      <c r="BI174" s="359"/>
      <c r="BJ174" s="359"/>
      <c r="BK174" s="361"/>
      <c r="BL174" s="361"/>
      <c r="BM174" s="360" t="s">
        <v>64</v>
      </c>
      <c r="BN174" s="360"/>
      <c r="BO174" s="359"/>
      <c r="BP174" s="359"/>
      <c r="BQ174" s="359">
        <v>0.34699999999999998</v>
      </c>
      <c r="BR174" s="359"/>
      <c r="BS174" s="361"/>
      <c r="BT174" s="361"/>
      <c r="BU174" s="362" t="s">
        <v>62</v>
      </c>
      <c r="BV174" s="481"/>
      <c r="BW174" s="422"/>
      <c r="BX174" s="475"/>
      <c r="BY174" s="283"/>
    </row>
    <row r="175" spans="1:77" ht="20.100000000000001" customHeight="1" thickBot="1">
      <c r="A175" s="283"/>
      <c r="B175" s="512"/>
      <c r="C175" s="514"/>
      <c r="D175" s="398"/>
      <c r="E175" s="398">
        <v>1</v>
      </c>
      <c r="F175" s="398" t="s">
        <v>443</v>
      </c>
      <c r="G175" s="516"/>
      <c r="H175" s="510"/>
      <c r="I175" s="434"/>
      <c r="J175" s="510"/>
      <c r="K175" s="435"/>
      <c r="L175" s="435"/>
      <c r="M175" s="400">
        <v>3.2</v>
      </c>
      <c r="N175" s="407"/>
      <c r="O175" s="283"/>
      <c r="P175" s="408"/>
      <c r="Q175" s="409"/>
      <c r="R175" s="441" t="str">
        <f>IF($E175="","",IF($L174="","",VLOOKUP($L174,TemplValues,28,0)))</f>
        <v/>
      </c>
      <c r="S175" s="463"/>
      <c r="T175" s="442" t="str">
        <f>IF($E175="","",IF($L174="","",VLOOKUP($L174,TemplValues,4,0)))</f>
        <v/>
      </c>
      <c r="U175" s="463"/>
      <c r="V175" s="442" t="str">
        <f>IF($E175="","",IF($L174="","",VLOOKUP($L174,TemplValues,5,0)))</f>
        <v/>
      </c>
      <c r="W175" s="442"/>
      <c r="X175" s="442" t="str">
        <f>IF($E175="","",IF($L174="","",VLOOKUP($L174,TemplValues,6,0)))</f>
        <v/>
      </c>
      <c r="Y175" s="442"/>
      <c r="Z175" s="443" t="str">
        <f>IF($E175="","",IF($L174="","",VLOOKUP($L174,TemplValues,7,0)))</f>
        <v/>
      </c>
      <c r="AA175" s="443"/>
      <c r="AB175" s="442" t="str">
        <f>IF($E175="","",IF($L174="","",VLOOKUP($L174,TemplValues,8,0)))</f>
        <v/>
      </c>
      <c r="AC175" s="442"/>
      <c r="AD175" s="444" t="str">
        <f>IF($E175="","",IF($L174="","",VLOOKUP($L174,TemplValues,18,0)))</f>
        <v/>
      </c>
      <c r="AE175" s="444"/>
      <c r="AF175" s="444" t="str">
        <f>IF($E175="","",IF($L174="","",VLOOKUP($L174,TemplValues,19,0)))</f>
        <v/>
      </c>
      <c r="AG175" s="444"/>
      <c r="AH175" s="444"/>
      <c r="AI175" s="444"/>
      <c r="AJ175" s="444" t="str">
        <f>IF($E175="","",IF($L174="","",VLOOKUP($L174,TemplValues,20,0)))</f>
        <v/>
      </c>
      <c r="AK175" s="444"/>
      <c r="AL175" s="442" t="str">
        <f>IF($E175="","",IF($L174="","",VLOOKUP($L174,TemplValues,9,0)))</f>
        <v/>
      </c>
      <c r="AM175" s="442"/>
      <c r="AN175" s="442" t="str">
        <f>IF($E175="","",IF($L174="","",VLOOKUP($L174,TemplValues,21,0)))</f>
        <v/>
      </c>
      <c r="AO175" s="442"/>
      <c r="AP175" s="442" t="str">
        <f>IF($E175="","",IF($L174="","",VLOOKUP($L174,TemplValues,22,0)))</f>
        <v/>
      </c>
      <c r="AQ175" s="442"/>
      <c r="AR175" s="445" t="str">
        <f>IF($E175="","",IF($L174="","",VLOOKUP($L174,TemplValues,23,0)))</f>
        <v/>
      </c>
      <c r="AS175" s="445"/>
      <c r="AT175" s="445" t="str">
        <f>IF($E175="","",IF($L174="","",VLOOKUP($L174,TemplValues,24,0)))</f>
        <v/>
      </c>
      <c r="AU175" s="446"/>
      <c r="AV175" s="446" t="str">
        <f>IF($E175="","",IF($L174="","",VLOOKUP($L174,TemplValues,25,0)))</f>
        <v/>
      </c>
      <c r="AW175" s="478"/>
      <c r="AX175" s="425" t="str">
        <f>IF($E175="","",IF($L174="","",VLOOKUP($L174,TemplValues,26,0)))</f>
        <v/>
      </c>
      <c r="AY175" s="476"/>
      <c r="AZ175" s="283"/>
      <c r="BA175" s="426" t="str">
        <f>IF($E175="","",IF($L174="","",VLOOKUP($L174,TemplValues,10,0)))</f>
        <v/>
      </c>
      <c r="BB175" s="426"/>
      <c r="BC175" s="368" t="str">
        <f>IF($E175="","",IF($L174="","",VLOOKUP($L174,TemplValues,11,0)))</f>
        <v/>
      </c>
      <c r="BD175" s="368"/>
      <c r="BE175" s="369" t="str">
        <f>IF($E175="","",IF($L174="","",VLOOKUP($L174,TemplValues,30,0)))</f>
        <v/>
      </c>
      <c r="BF175" s="369"/>
      <c r="BG175" s="366" t="str">
        <f>IF($E175="","",IF($L174="","",VLOOKUP($L174,TemplValues,12,0)))</f>
        <v/>
      </c>
      <c r="BH175" s="366"/>
      <c r="BI175" s="366" t="str">
        <f>IF($E175="","",IF($L174="","",VLOOKUP($L174,TemplValues,13,0)))</f>
        <v/>
      </c>
      <c r="BJ175" s="366"/>
      <c r="BK175" s="367" t="str">
        <f>IF($E175="","",IF($L174="","",VLOOKUP($L174,TemplValues,16,0)))</f>
        <v/>
      </c>
      <c r="BL175" s="367"/>
      <c r="BM175" s="368" t="str">
        <f>IF($E175="","",IF($L174="","",VLOOKUP($L174,TemplValues,17,0)))</f>
        <v/>
      </c>
      <c r="BN175" s="368"/>
      <c r="BO175" s="366" t="str">
        <f>IF($E175="","",IF($L174="","",VLOOKUP($L174,TemplValues,28,0)))</f>
        <v/>
      </c>
      <c r="BP175" s="366"/>
      <c r="BQ175" s="366" t="str">
        <f>IF($E175="","",IF($L174="","",VLOOKUP($L174,TemplValues,27,0)))</f>
        <v/>
      </c>
      <c r="BR175" s="366"/>
      <c r="BS175" s="367" t="str">
        <f>IF($E175="","",IF($L174="","",VLOOKUP($L174,TemplValues,14,0)))</f>
        <v/>
      </c>
      <c r="BT175" s="367"/>
      <c r="BU175" s="370" t="str">
        <f>IF($E175="","",IF($L174="","",VLOOKUP($L174,TemplValues,15,0)))</f>
        <v/>
      </c>
      <c r="BV175" s="483"/>
      <c r="BW175" s="430" t="str">
        <f>IF($E175="","",IF($L174="","",VLOOKUP($L174,TemplValues,30,0)))</f>
        <v/>
      </c>
      <c r="BX175" s="486"/>
      <c r="BY175" s="283"/>
    </row>
    <row r="176" spans="1:77" ht="20.100000000000001" customHeight="1">
      <c r="A176" s="283"/>
      <c r="B176" s="511">
        <v>1</v>
      </c>
      <c r="C176" s="513"/>
      <c r="D176" s="436"/>
      <c r="E176" s="436" t="s">
        <v>441</v>
      </c>
      <c r="F176" s="436" t="s">
        <v>444</v>
      </c>
      <c r="G176" s="515" t="s">
        <v>380</v>
      </c>
      <c r="H176" s="509"/>
      <c r="I176" s="437"/>
      <c r="J176" s="509"/>
      <c r="K176" s="438"/>
      <c r="L176" s="439" t="str">
        <f t="shared" ref="L176" si="82">H176&amp;" : "&amp;J176</f>
        <v xml:space="preserve"> : </v>
      </c>
      <c r="M176" s="440">
        <v>400</v>
      </c>
      <c r="N176" s="390"/>
      <c r="O176" s="283"/>
      <c r="P176" s="404"/>
      <c r="Q176" s="405"/>
      <c r="R176" s="406">
        <v>2.835</v>
      </c>
      <c r="S176" s="462"/>
      <c r="T176" s="414">
        <v>24.5</v>
      </c>
      <c r="U176" s="468"/>
      <c r="V176" s="413"/>
      <c r="W176" s="413"/>
      <c r="X176" s="414">
        <v>22</v>
      </c>
      <c r="Y176" s="414"/>
      <c r="Z176" s="414"/>
      <c r="AA176" s="414"/>
      <c r="AB176" s="415"/>
      <c r="AC176" s="415"/>
      <c r="AD176" s="415"/>
      <c r="AE176" s="415"/>
      <c r="AF176" s="415"/>
      <c r="AG176" s="415"/>
      <c r="AH176" s="415"/>
      <c r="AI176" s="415"/>
      <c r="AJ176" s="415"/>
      <c r="AK176" s="415"/>
      <c r="AL176" s="415"/>
      <c r="AM176" s="415"/>
      <c r="AN176" s="415"/>
      <c r="AO176" s="415"/>
      <c r="AP176" s="415"/>
      <c r="AQ176" s="415"/>
      <c r="AR176" s="415">
        <v>0.25</v>
      </c>
      <c r="AS176" s="415"/>
      <c r="AT176" s="415"/>
      <c r="AU176" s="427"/>
      <c r="AV176" s="427">
        <v>10.5</v>
      </c>
      <c r="AW176" s="428"/>
      <c r="AX176" s="423"/>
      <c r="AY176" s="475"/>
      <c r="AZ176" s="283"/>
      <c r="BA176" s="424">
        <v>100.1</v>
      </c>
      <c r="BB176" s="424"/>
      <c r="BC176" s="360" t="s">
        <v>63</v>
      </c>
      <c r="BD176" s="360"/>
      <c r="BE176" s="359">
        <v>0.1</v>
      </c>
      <c r="BF176" s="359"/>
      <c r="BG176" s="359">
        <v>10000</v>
      </c>
      <c r="BH176" s="359"/>
      <c r="BI176" s="359"/>
      <c r="BJ176" s="359"/>
      <c r="BK176" s="361"/>
      <c r="BL176" s="361"/>
      <c r="BM176" s="360" t="s">
        <v>64</v>
      </c>
      <c r="BN176" s="360"/>
      <c r="BO176" s="359"/>
      <c r="BP176" s="359"/>
      <c r="BQ176" s="359">
        <v>0.34699999999999998</v>
      </c>
      <c r="BR176" s="359"/>
      <c r="BS176" s="361"/>
      <c r="BT176" s="361"/>
      <c r="BU176" s="362" t="s">
        <v>62</v>
      </c>
      <c r="BV176" s="481"/>
      <c r="BW176" s="422"/>
      <c r="BX176" s="475"/>
      <c r="BY176" s="283"/>
    </row>
    <row r="177" spans="1:77" ht="20.100000000000001" customHeight="1" thickBot="1">
      <c r="A177" s="283"/>
      <c r="B177" s="512"/>
      <c r="C177" s="514"/>
      <c r="D177" s="398"/>
      <c r="E177" s="398">
        <v>1</v>
      </c>
      <c r="F177" s="398" t="s">
        <v>443</v>
      </c>
      <c r="G177" s="516"/>
      <c r="H177" s="510"/>
      <c r="I177" s="434"/>
      <c r="J177" s="510"/>
      <c r="K177" s="435"/>
      <c r="L177" s="435"/>
      <c r="M177" s="400">
        <v>3.2</v>
      </c>
      <c r="N177" s="407"/>
      <c r="O177" s="283"/>
      <c r="P177" s="408"/>
      <c r="Q177" s="409"/>
      <c r="R177" s="441" t="str">
        <f>IF($E177="","",IF($L176="","",VLOOKUP($L176,TemplValues,28,0)))</f>
        <v/>
      </c>
      <c r="S177" s="463"/>
      <c r="T177" s="442" t="str">
        <f>IF($E177="","",IF($L176="","",VLOOKUP($L176,TemplValues,4,0)))</f>
        <v/>
      </c>
      <c r="U177" s="463"/>
      <c r="V177" s="442" t="str">
        <f>IF($E177="","",IF($L176="","",VLOOKUP($L176,TemplValues,5,0)))</f>
        <v/>
      </c>
      <c r="W177" s="442"/>
      <c r="X177" s="442" t="str">
        <f>IF($E177="","",IF($L176="","",VLOOKUP($L176,TemplValues,6,0)))</f>
        <v/>
      </c>
      <c r="Y177" s="442"/>
      <c r="Z177" s="443" t="str">
        <f>IF($E177="","",IF($L176="","",VLOOKUP($L176,TemplValues,7,0)))</f>
        <v/>
      </c>
      <c r="AA177" s="443"/>
      <c r="AB177" s="442" t="str">
        <f>IF($E177="","",IF($L176="","",VLOOKUP($L176,TemplValues,8,0)))</f>
        <v/>
      </c>
      <c r="AC177" s="442"/>
      <c r="AD177" s="444" t="str">
        <f>IF($E177="","",IF($L176="","",VLOOKUP($L176,TemplValues,18,0)))</f>
        <v/>
      </c>
      <c r="AE177" s="444"/>
      <c r="AF177" s="444" t="str">
        <f>IF($E177="","",IF($L176="","",VLOOKUP($L176,TemplValues,19,0)))</f>
        <v/>
      </c>
      <c r="AG177" s="444"/>
      <c r="AH177" s="444"/>
      <c r="AI177" s="444"/>
      <c r="AJ177" s="444" t="str">
        <f>IF($E177="","",IF($L176="","",VLOOKUP($L176,TemplValues,20,0)))</f>
        <v/>
      </c>
      <c r="AK177" s="444"/>
      <c r="AL177" s="442" t="str">
        <f>IF($E177="","",IF($L176="","",VLOOKUP($L176,TemplValues,9,0)))</f>
        <v/>
      </c>
      <c r="AM177" s="442"/>
      <c r="AN177" s="442" t="str">
        <f>IF($E177="","",IF($L176="","",VLOOKUP($L176,TemplValues,21,0)))</f>
        <v/>
      </c>
      <c r="AO177" s="442"/>
      <c r="AP177" s="442" t="str">
        <f>IF($E177="","",IF($L176="","",VLOOKUP($L176,TemplValues,22,0)))</f>
        <v/>
      </c>
      <c r="AQ177" s="442"/>
      <c r="AR177" s="445" t="str">
        <f>IF($E177="","",IF($L176="","",VLOOKUP($L176,TemplValues,23,0)))</f>
        <v/>
      </c>
      <c r="AS177" s="445"/>
      <c r="AT177" s="445" t="str">
        <f>IF($E177="","",IF($L176="","",VLOOKUP($L176,TemplValues,24,0)))</f>
        <v/>
      </c>
      <c r="AU177" s="446"/>
      <c r="AV177" s="446" t="str">
        <f>IF($E177="","",IF($L176="","",VLOOKUP($L176,TemplValues,25,0)))</f>
        <v/>
      </c>
      <c r="AW177" s="478"/>
      <c r="AX177" s="425" t="str">
        <f>IF($E177="","",IF($L176="","",VLOOKUP($L176,TemplValues,26,0)))</f>
        <v/>
      </c>
      <c r="AY177" s="476"/>
      <c r="AZ177" s="283"/>
      <c r="BA177" s="426" t="str">
        <f>IF($E177="","",IF($L176="","",VLOOKUP($L176,TemplValues,10,0)))</f>
        <v/>
      </c>
      <c r="BB177" s="426"/>
      <c r="BC177" s="368" t="str">
        <f>IF($E177="","",IF($L176="","",VLOOKUP($L176,TemplValues,11,0)))</f>
        <v/>
      </c>
      <c r="BD177" s="368"/>
      <c r="BE177" s="369" t="str">
        <f>IF($E177="","",IF($L176="","",VLOOKUP($L176,TemplValues,30,0)))</f>
        <v/>
      </c>
      <c r="BF177" s="369"/>
      <c r="BG177" s="366" t="str">
        <f>IF($E177="","",IF($L176="","",VLOOKUP($L176,TemplValues,12,0)))</f>
        <v/>
      </c>
      <c r="BH177" s="366"/>
      <c r="BI177" s="366" t="str">
        <f>IF($E177="","",IF($L176="","",VLOOKUP($L176,TemplValues,13,0)))</f>
        <v/>
      </c>
      <c r="BJ177" s="366"/>
      <c r="BK177" s="367" t="str">
        <f>IF($E177="","",IF($L176="","",VLOOKUP($L176,TemplValues,16,0)))</f>
        <v/>
      </c>
      <c r="BL177" s="367"/>
      <c r="BM177" s="368" t="str">
        <f>IF($E177="","",IF($L176="","",VLOOKUP($L176,TemplValues,17,0)))</f>
        <v/>
      </c>
      <c r="BN177" s="368"/>
      <c r="BO177" s="366" t="str">
        <f>IF($E177="","",IF($L176="","",VLOOKUP($L176,TemplValues,28,0)))</f>
        <v/>
      </c>
      <c r="BP177" s="366"/>
      <c r="BQ177" s="366" t="str">
        <f>IF($E177="","",IF($L176="","",VLOOKUP($L176,TemplValues,27,0)))</f>
        <v/>
      </c>
      <c r="BR177" s="366"/>
      <c r="BS177" s="367" t="str">
        <f>IF($E177="","",IF($L176="","",VLOOKUP($L176,TemplValues,14,0)))</f>
        <v/>
      </c>
      <c r="BT177" s="367"/>
      <c r="BU177" s="370" t="str">
        <f>IF($E177="","",IF($L176="","",VLOOKUP($L176,TemplValues,15,0)))</f>
        <v/>
      </c>
      <c r="BV177" s="483"/>
      <c r="BW177" s="430" t="str">
        <f>IF($E177="","",IF($L176="","",VLOOKUP($L176,TemplValues,30,0)))</f>
        <v/>
      </c>
      <c r="BX177" s="486"/>
      <c r="BY177" s="283"/>
    </row>
    <row r="178" spans="1:77" ht="20.100000000000001" customHeight="1">
      <c r="A178" s="283"/>
      <c r="B178" s="511">
        <v>1</v>
      </c>
      <c r="C178" s="513"/>
      <c r="D178" s="436"/>
      <c r="E178" s="436" t="s">
        <v>441</v>
      </c>
      <c r="F178" s="436" t="s">
        <v>444</v>
      </c>
      <c r="G178" s="515" t="s">
        <v>380</v>
      </c>
      <c r="H178" s="509"/>
      <c r="I178" s="437"/>
      <c r="J178" s="509"/>
      <c r="K178" s="438"/>
      <c r="L178" s="439" t="str">
        <f t="shared" ref="L178" si="83">H178&amp;" : "&amp;J178</f>
        <v xml:space="preserve"> : </v>
      </c>
      <c r="M178" s="440">
        <v>400</v>
      </c>
      <c r="N178" s="390"/>
      <c r="O178" s="283"/>
      <c r="P178" s="404"/>
      <c r="Q178" s="405"/>
      <c r="R178" s="406">
        <v>2.835</v>
      </c>
      <c r="S178" s="462"/>
      <c r="T178" s="414">
        <v>24.5</v>
      </c>
      <c r="U178" s="468"/>
      <c r="V178" s="413"/>
      <c r="W178" s="413"/>
      <c r="X178" s="414">
        <v>22</v>
      </c>
      <c r="Y178" s="414"/>
      <c r="Z178" s="414"/>
      <c r="AA178" s="414"/>
      <c r="AB178" s="415"/>
      <c r="AC178" s="415"/>
      <c r="AD178" s="415"/>
      <c r="AE178" s="415"/>
      <c r="AF178" s="415"/>
      <c r="AG178" s="415"/>
      <c r="AH178" s="415"/>
      <c r="AI178" s="415"/>
      <c r="AJ178" s="415"/>
      <c r="AK178" s="415"/>
      <c r="AL178" s="415"/>
      <c r="AM178" s="415"/>
      <c r="AN178" s="415"/>
      <c r="AO178" s="415"/>
      <c r="AP178" s="415"/>
      <c r="AQ178" s="415"/>
      <c r="AR178" s="415">
        <v>0.25</v>
      </c>
      <c r="AS178" s="415"/>
      <c r="AT178" s="415"/>
      <c r="AU178" s="427"/>
      <c r="AV178" s="427">
        <v>10.5</v>
      </c>
      <c r="AW178" s="428"/>
      <c r="AX178" s="423"/>
      <c r="AY178" s="475"/>
      <c r="AZ178" s="283"/>
      <c r="BA178" s="424">
        <v>100.1</v>
      </c>
      <c r="BB178" s="424"/>
      <c r="BC178" s="360" t="s">
        <v>63</v>
      </c>
      <c r="BD178" s="360"/>
      <c r="BE178" s="359">
        <v>0.1</v>
      </c>
      <c r="BF178" s="359"/>
      <c r="BG178" s="359">
        <v>10000</v>
      </c>
      <c r="BH178" s="359"/>
      <c r="BI178" s="359"/>
      <c r="BJ178" s="359"/>
      <c r="BK178" s="361"/>
      <c r="BL178" s="361"/>
      <c r="BM178" s="360" t="s">
        <v>64</v>
      </c>
      <c r="BN178" s="360"/>
      <c r="BO178" s="359"/>
      <c r="BP178" s="359"/>
      <c r="BQ178" s="359">
        <v>0.34699999999999998</v>
      </c>
      <c r="BR178" s="359"/>
      <c r="BS178" s="361"/>
      <c r="BT178" s="361"/>
      <c r="BU178" s="362" t="s">
        <v>62</v>
      </c>
      <c r="BV178" s="481"/>
      <c r="BW178" s="422"/>
      <c r="BX178" s="475"/>
      <c r="BY178" s="283"/>
    </row>
    <row r="179" spans="1:77" ht="20.100000000000001" customHeight="1" thickBot="1">
      <c r="A179" s="283"/>
      <c r="B179" s="512"/>
      <c r="C179" s="514"/>
      <c r="D179" s="398"/>
      <c r="E179" s="398">
        <v>1</v>
      </c>
      <c r="F179" s="398" t="s">
        <v>443</v>
      </c>
      <c r="G179" s="516"/>
      <c r="H179" s="510"/>
      <c r="I179" s="434"/>
      <c r="J179" s="510"/>
      <c r="K179" s="435"/>
      <c r="L179" s="435"/>
      <c r="M179" s="400">
        <v>3.2</v>
      </c>
      <c r="N179" s="407"/>
      <c r="O179" s="283"/>
      <c r="P179" s="408"/>
      <c r="Q179" s="409"/>
      <c r="R179" s="441" t="str">
        <f>IF($E179="","",IF($L178="","",VLOOKUP($L178,TemplValues,28,0)))</f>
        <v/>
      </c>
      <c r="S179" s="463"/>
      <c r="T179" s="442" t="str">
        <f>IF($E179="","",IF($L178="","",VLOOKUP($L178,TemplValues,4,0)))</f>
        <v/>
      </c>
      <c r="U179" s="463"/>
      <c r="V179" s="442" t="str">
        <f>IF($E179="","",IF($L178="","",VLOOKUP($L178,TemplValues,5,0)))</f>
        <v/>
      </c>
      <c r="W179" s="442"/>
      <c r="X179" s="442" t="str">
        <f>IF($E179="","",IF($L178="","",VLOOKUP($L178,TemplValues,6,0)))</f>
        <v/>
      </c>
      <c r="Y179" s="442"/>
      <c r="Z179" s="443" t="str">
        <f>IF($E179="","",IF($L178="","",VLOOKUP($L178,TemplValues,7,0)))</f>
        <v/>
      </c>
      <c r="AA179" s="443"/>
      <c r="AB179" s="442" t="str">
        <f>IF($E179="","",IF($L178="","",VLOOKUP($L178,TemplValues,8,0)))</f>
        <v/>
      </c>
      <c r="AC179" s="442"/>
      <c r="AD179" s="444" t="str">
        <f>IF($E179="","",IF($L178="","",VLOOKUP($L178,TemplValues,18,0)))</f>
        <v/>
      </c>
      <c r="AE179" s="444"/>
      <c r="AF179" s="444" t="str">
        <f>IF($E179="","",IF($L178="","",VLOOKUP($L178,TemplValues,19,0)))</f>
        <v/>
      </c>
      <c r="AG179" s="444"/>
      <c r="AH179" s="444"/>
      <c r="AI179" s="444"/>
      <c r="AJ179" s="444" t="str">
        <f>IF($E179="","",IF($L178="","",VLOOKUP($L178,TemplValues,20,0)))</f>
        <v/>
      </c>
      <c r="AK179" s="444"/>
      <c r="AL179" s="442" t="str">
        <f>IF($E179="","",IF($L178="","",VLOOKUP($L178,TemplValues,9,0)))</f>
        <v/>
      </c>
      <c r="AM179" s="442"/>
      <c r="AN179" s="442" t="str">
        <f>IF($E179="","",IF($L178="","",VLOOKUP($L178,TemplValues,21,0)))</f>
        <v/>
      </c>
      <c r="AO179" s="442"/>
      <c r="AP179" s="442" t="str">
        <f>IF($E179="","",IF($L178="","",VLOOKUP($L178,TemplValues,22,0)))</f>
        <v/>
      </c>
      <c r="AQ179" s="442"/>
      <c r="AR179" s="445" t="str">
        <f>IF($E179="","",IF($L178="","",VLOOKUP($L178,TemplValues,23,0)))</f>
        <v/>
      </c>
      <c r="AS179" s="445"/>
      <c r="AT179" s="445" t="str">
        <f>IF($E179="","",IF($L178="","",VLOOKUP($L178,TemplValues,24,0)))</f>
        <v/>
      </c>
      <c r="AU179" s="446"/>
      <c r="AV179" s="446" t="str">
        <f>IF($E179="","",IF($L178="","",VLOOKUP($L178,TemplValues,25,0)))</f>
        <v/>
      </c>
      <c r="AW179" s="478"/>
      <c r="AX179" s="425" t="str">
        <f>IF($E179="","",IF($L178="","",VLOOKUP($L178,TemplValues,26,0)))</f>
        <v/>
      </c>
      <c r="AY179" s="476"/>
      <c r="AZ179" s="283"/>
      <c r="BA179" s="426" t="str">
        <f>IF($E179="","",IF($L178="","",VLOOKUP($L178,TemplValues,10,0)))</f>
        <v/>
      </c>
      <c r="BB179" s="426"/>
      <c r="BC179" s="368" t="str">
        <f>IF($E179="","",IF($L178="","",VLOOKUP($L178,TemplValues,11,0)))</f>
        <v/>
      </c>
      <c r="BD179" s="368"/>
      <c r="BE179" s="369" t="str">
        <f>IF($E179="","",IF($L178="","",VLOOKUP($L178,TemplValues,30,0)))</f>
        <v/>
      </c>
      <c r="BF179" s="369"/>
      <c r="BG179" s="366" t="str">
        <f>IF($E179="","",IF($L178="","",VLOOKUP($L178,TemplValues,12,0)))</f>
        <v/>
      </c>
      <c r="BH179" s="366"/>
      <c r="BI179" s="366" t="str">
        <f>IF($E179="","",IF($L178="","",VLOOKUP($L178,TemplValues,13,0)))</f>
        <v/>
      </c>
      <c r="BJ179" s="366"/>
      <c r="BK179" s="367" t="str">
        <f>IF($E179="","",IF($L178="","",VLOOKUP($L178,TemplValues,16,0)))</f>
        <v/>
      </c>
      <c r="BL179" s="367"/>
      <c r="BM179" s="368" t="str">
        <f>IF($E179="","",IF($L178="","",VLOOKUP($L178,TemplValues,17,0)))</f>
        <v/>
      </c>
      <c r="BN179" s="368"/>
      <c r="BO179" s="366" t="str">
        <f>IF($E179="","",IF($L178="","",VLOOKUP($L178,TemplValues,28,0)))</f>
        <v/>
      </c>
      <c r="BP179" s="366"/>
      <c r="BQ179" s="366" t="str">
        <f>IF($E179="","",IF($L178="","",VLOOKUP($L178,TemplValues,27,0)))</f>
        <v/>
      </c>
      <c r="BR179" s="366"/>
      <c r="BS179" s="367" t="str">
        <f>IF($E179="","",IF($L178="","",VLOOKUP($L178,TemplValues,14,0)))</f>
        <v/>
      </c>
      <c r="BT179" s="367"/>
      <c r="BU179" s="370" t="str">
        <f>IF($E179="","",IF($L178="","",VLOOKUP($L178,TemplValues,15,0)))</f>
        <v/>
      </c>
      <c r="BV179" s="483"/>
      <c r="BW179" s="430" t="str">
        <f>IF($E179="","",IF($L178="","",VLOOKUP($L178,TemplValues,30,0)))</f>
        <v/>
      </c>
      <c r="BX179" s="486"/>
      <c r="BY179" s="283"/>
    </row>
    <row r="180" spans="1:77" ht="20.100000000000001" customHeight="1">
      <c r="A180" s="283"/>
      <c r="B180" s="511">
        <v>1</v>
      </c>
      <c r="C180" s="513"/>
      <c r="D180" s="436"/>
      <c r="E180" s="436" t="s">
        <v>441</v>
      </c>
      <c r="F180" s="436" t="s">
        <v>444</v>
      </c>
      <c r="G180" s="515" t="s">
        <v>380</v>
      </c>
      <c r="H180" s="509"/>
      <c r="I180" s="437"/>
      <c r="J180" s="509"/>
      <c r="K180" s="438"/>
      <c r="L180" s="439" t="str">
        <f t="shared" ref="L180" si="84">H180&amp;" : "&amp;J180</f>
        <v xml:space="preserve"> : </v>
      </c>
      <c r="M180" s="440">
        <v>400</v>
      </c>
      <c r="N180" s="390"/>
      <c r="O180" s="283"/>
      <c r="P180" s="404"/>
      <c r="Q180" s="405"/>
      <c r="R180" s="406">
        <v>2.835</v>
      </c>
      <c r="S180" s="462"/>
      <c r="T180" s="414">
        <v>24.5</v>
      </c>
      <c r="U180" s="468"/>
      <c r="V180" s="413"/>
      <c r="W180" s="413"/>
      <c r="X180" s="414">
        <v>22</v>
      </c>
      <c r="Y180" s="414"/>
      <c r="Z180" s="414"/>
      <c r="AA180" s="414"/>
      <c r="AB180" s="415"/>
      <c r="AC180" s="415"/>
      <c r="AD180" s="415"/>
      <c r="AE180" s="415"/>
      <c r="AF180" s="415"/>
      <c r="AG180" s="415"/>
      <c r="AH180" s="415"/>
      <c r="AI180" s="415"/>
      <c r="AJ180" s="415"/>
      <c r="AK180" s="415"/>
      <c r="AL180" s="415"/>
      <c r="AM180" s="415"/>
      <c r="AN180" s="415"/>
      <c r="AO180" s="415"/>
      <c r="AP180" s="415"/>
      <c r="AQ180" s="415"/>
      <c r="AR180" s="415">
        <v>0.25</v>
      </c>
      <c r="AS180" s="415"/>
      <c r="AT180" s="415"/>
      <c r="AU180" s="427"/>
      <c r="AV180" s="427">
        <v>10.5</v>
      </c>
      <c r="AW180" s="428"/>
      <c r="AX180" s="423"/>
      <c r="AY180" s="475"/>
      <c r="AZ180" s="283"/>
      <c r="BA180" s="424">
        <v>100.1</v>
      </c>
      <c r="BB180" s="424"/>
      <c r="BC180" s="360" t="s">
        <v>63</v>
      </c>
      <c r="BD180" s="360"/>
      <c r="BE180" s="359">
        <v>0.1</v>
      </c>
      <c r="BF180" s="359"/>
      <c r="BG180" s="359">
        <v>10000</v>
      </c>
      <c r="BH180" s="359"/>
      <c r="BI180" s="359"/>
      <c r="BJ180" s="359"/>
      <c r="BK180" s="361"/>
      <c r="BL180" s="361"/>
      <c r="BM180" s="360" t="s">
        <v>64</v>
      </c>
      <c r="BN180" s="360"/>
      <c r="BO180" s="359"/>
      <c r="BP180" s="359"/>
      <c r="BQ180" s="359">
        <v>0.34699999999999998</v>
      </c>
      <c r="BR180" s="359"/>
      <c r="BS180" s="361"/>
      <c r="BT180" s="361"/>
      <c r="BU180" s="362" t="s">
        <v>62</v>
      </c>
      <c r="BV180" s="481"/>
      <c r="BW180" s="422"/>
      <c r="BX180" s="475"/>
      <c r="BY180" s="283"/>
    </row>
    <row r="181" spans="1:77" ht="20.100000000000001" customHeight="1" thickBot="1">
      <c r="A181" s="283"/>
      <c r="B181" s="512"/>
      <c r="C181" s="514"/>
      <c r="D181" s="398"/>
      <c r="E181" s="398">
        <v>1</v>
      </c>
      <c r="F181" s="398" t="s">
        <v>443</v>
      </c>
      <c r="G181" s="516"/>
      <c r="H181" s="510"/>
      <c r="I181" s="434"/>
      <c r="J181" s="510"/>
      <c r="K181" s="435"/>
      <c r="L181" s="435"/>
      <c r="M181" s="400">
        <v>3.2</v>
      </c>
      <c r="N181" s="407"/>
      <c r="O181" s="283"/>
      <c r="P181" s="408"/>
      <c r="Q181" s="409"/>
      <c r="R181" s="441" t="str">
        <f>IF($E181="","",IF($L180="","",VLOOKUP($L180,TemplValues,28,0)))</f>
        <v/>
      </c>
      <c r="S181" s="463"/>
      <c r="T181" s="442" t="str">
        <f>IF($E181="","",IF($L180="","",VLOOKUP($L180,TemplValues,4,0)))</f>
        <v/>
      </c>
      <c r="U181" s="463"/>
      <c r="V181" s="442" t="str">
        <f>IF($E181="","",IF($L180="","",VLOOKUP($L180,TemplValues,5,0)))</f>
        <v/>
      </c>
      <c r="W181" s="442"/>
      <c r="X181" s="442" t="str">
        <f>IF($E181="","",IF($L180="","",VLOOKUP($L180,TemplValues,6,0)))</f>
        <v/>
      </c>
      <c r="Y181" s="442"/>
      <c r="Z181" s="443" t="str">
        <f>IF($E181="","",IF($L180="","",VLOOKUP($L180,TemplValues,7,0)))</f>
        <v/>
      </c>
      <c r="AA181" s="443"/>
      <c r="AB181" s="442" t="str">
        <f>IF($E181="","",IF($L180="","",VLOOKUP($L180,TemplValues,8,0)))</f>
        <v/>
      </c>
      <c r="AC181" s="442"/>
      <c r="AD181" s="444" t="str">
        <f>IF($E181="","",IF($L180="","",VLOOKUP($L180,TemplValues,18,0)))</f>
        <v/>
      </c>
      <c r="AE181" s="444"/>
      <c r="AF181" s="444" t="str">
        <f>IF($E181="","",IF($L180="","",VLOOKUP($L180,TemplValues,19,0)))</f>
        <v/>
      </c>
      <c r="AG181" s="444"/>
      <c r="AH181" s="444"/>
      <c r="AI181" s="444"/>
      <c r="AJ181" s="444" t="str">
        <f>IF($E181="","",IF($L180="","",VLOOKUP($L180,TemplValues,20,0)))</f>
        <v/>
      </c>
      <c r="AK181" s="444"/>
      <c r="AL181" s="442" t="str">
        <f>IF($E181="","",IF($L180="","",VLOOKUP($L180,TemplValues,9,0)))</f>
        <v/>
      </c>
      <c r="AM181" s="442"/>
      <c r="AN181" s="442" t="str">
        <f>IF($E181="","",IF($L180="","",VLOOKUP($L180,TemplValues,21,0)))</f>
        <v/>
      </c>
      <c r="AO181" s="442"/>
      <c r="AP181" s="442" t="str">
        <f>IF($E181="","",IF($L180="","",VLOOKUP($L180,TemplValues,22,0)))</f>
        <v/>
      </c>
      <c r="AQ181" s="442"/>
      <c r="AR181" s="445" t="str">
        <f>IF($E181="","",IF($L180="","",VLOOKUP($L180,TemplValues,23,0)))</f>
        <v/>
      </c>
      <c r="AS181" s="445"/>
      <c r="AT181" s="445" t="str">
        <f>IF($E181="","",IF($L180="","",VLOOKUP($L180,TemplValues,24,0)))</f>
        <v/>
      </c>
      <c r="AU181" s="446"/>
      <c r="AV181" s="446" t="str">
        <f>IF($E181="","",IF($L180="","",VLOOKUP($L180,TemplValues,25,0)))</f>
        <v/>
      </c>
      <c r="AW181" s="478"/>
      <c r="AX181" s="425" t="str">
        <f>IF($E181="","",IF($L180="","",VLOOKUP($L180,TemplValues,26,0)))</f>
        <v/>
      </c>
      <c r="AY181" s="476"/>
      <c r="AZ181" s="283"/>
      <c r="BA181" s="426" t="str">
        <f>IF($E181="","",IF($L180="","",VLOOKUP($L180,TemplValues,10,0)))</f>
        <v/>
      </c>
      <c r="BB181" s="426"/>
      <c r="BC181" s="368" t="str">
        <f>IF($E181="","",IF($L180="","",VLOOKUP($L180,TemplValues,11,0)))</f>
        <v/>
      </c>
      <c r="BD181" s="368"/>
      <c r="BE181" s="369" t="str">
        <f>IF($E181="","",IF($L180="","",VLOOKUP($L180,TemplValues,30,0)))</f>
        <v/>
      </c>
      <c r="BF181" s="369"/>
      <c r="BG181" s="366" t="str">
        <f>IF($E181="","",IF($L180="","",VLOOKUP($L180,TemplValues,12,0)))</f>
        <v/>
      </c>
      <c r="BH181" s="366"/>
      <c r="BI181" s="366" t="str">
        <f>IF($E181="","",IF($L180="","",VLOOKUP($L180,TemplValues,13,0)))</f>
        <v/>
      </c>
      <c r="BJ181" s="366"/>
      <c r="BK181" s="367" t="str">
        <f>IF($E181="","",IF($L180="","",VLOOKUP($L180,TemplValues,16,0)))</f>
        <v/>
      </c>
      <c r="BL181" s="367"/>
      <c r="BM181" s="368" t="str">
        <f>IF($E181="","",IF($L180="","",VLOOKUP($L180,TemplValues,17,0)))</f>
        <v/>
      </c>
      <c r="BN181" s="368"/>
      <c r="BO181" s="366" t="str">
        <f>IF($E181="","",IF($L180="","",VLOOKUP($L180,TemplValues,28,0)))</f>
        <v/>
      </c>
      <c r="BP181" s="366"/>
      <c r="BQ181" s="366" t="str">
        <f>IF($E181="","",IF($L180="","",VLOOKUP($L180,TemplValues,27,0)))</f>
        <v/>
      </c>
      <c r="BR181" s="366"/>
      <c r="BS181" s="367" t="str">
        <f>IF($E181="","",IF($L180="","",VLOOKUP($L180,TemplValues,14,0)))</f>
        <v/>
      </c>
      <c r="BT181" s="367"/>
      <c r="BU181" s="370" t="str">
        <f>IF($E181="","",IF($L180="","",VLOOKUP($L180,TemplValues,15,0)))</f>
        <v/>
      </c>
      <c r="BV181" s="483"/>
      <c r="BW181" s="430" t="str">
        <f>IF($E181="","",IF($L180="","",VLOOKUP($L180,TemplValues,30,0)))</f>
        <v/>
      </c>
      <c r="BX181" s="486"/>
      <c r="BY181" s="283"/>
    </row>
    <row r="182" spans="1:77" ht="20.100000000000001" customHeight="1">
      <c r="A182" s="283"/>
      <c r="B182" s="511">
        <v>1</v>
      </c>
      <c r="C182" s="513"/>
      <c r="D182" s="436"/>
      <c r="E182" s="436" t="s">
        <v>441</v>
      </c>
      <c r="F182" s="436" t="s">
        <v>444</v>
      </c>
      <c r="G182" s="515" t="s">
        <v>380</v>
      </c>
      <c r="H182" s="509"/>
      <c r="I182" s="437"/>
      <c r="J182" s="509"/>
      <c r="K182" s="438"/>
      <c r="L182" s="439" t="str">
        <f t="shared" ref="L182" si="85">H182&amp;" : "&amp;J182</f>
        <v xml:space="preserve"> : </v>
      </c>
      <c r="M182" s="440">
        <v>400</v>
      </c>
      <c r="N182" s="390"/>
      <c r="O182" s="283"/>
      <c r="P182" s="404"/>
      <c r="Q182" s="405"/>
      <c r="R182" s="406">
        <v>2.835</v>
      </c>
      <c r="S182" s="462"/>
      <c r="T182" s="414">
        <v>24.5</v>
      </c>
      <c r="U182" s="468"/>
      <c r="V182" s="413"/>
      <c r="W182" s="413"/>
      <c r="X182" s="414">
        <v>22</v>
      </c>
      <c r="Y182" s="414"/>
      <c r="Z182" s="414"/>
      <c r="AA182" s="414"/>
      <c r="AB182" s="415"/>
      <c r="AC182" s="415"/>
      <c r="AD182" s="415"/>
      <c r="AE182" s="415"/>
      <c r="AF182" s="415"/>
      <c r="AG182" s="415"/>
      <c r="AH182" s="415"/>
      <c r="AI182" s="415"/>
      <c r="AJ182" s="415"/>
      <c r="AK182" s="415"/>
      <c r="AL182" s="415"/>
      <c r="AM182" s="415"/>
      <c r="AN182" s="415"/>
      <c r="AO182" s="415"/>
      <c r="AP182" s="415"/>
      <c r="AQ182" s="415"/>
      <c r="AR182" s="415">
        <v>0.25</v>
      </c>
      <c r="AS182" s="415"/>
      <c r="AT182" s="415"/>
      <c r="AU182" s="427"/>
      <c r="AV182" s="427">
        <v>10.5</v>
      </c>
      <c r="AW182" s="428"/>
      <c r="AX182" s="423"/>
      <c r="AY182" s="475"/>
      <c r="AZ182" s="283"/>
      <c r="BA182" s="424">
        <v>100.1</v>
      </c>
      <c r="BB182" s="424"/>
      <c r="BC182" s="360" t="s">
        <v>63</v>
      </c>
      <c r="BD182" s="360"/>
      <c r="BE182" s="359">
        <v>0.1</v>
      </c>
      <c r="BF182" s="359"/>
      <c r="BG182" s="359">
        <v>10000</v>
      </c>
      <c r="BH182" s="359"/>
      <c r="BI182" s="359"/>
      <c r="BJ182" s="359"/>
      <c r="BK182" s="361"/>
      <c r="BL182" s="361"/>
      <c r="BM182" s="360" t="s">
        <v>64</v>
      </c>
      <c r="BN182" s="360"/>
      <c r="BO182" s="359"/>
      <c r="BP182" s="359"/>
      <c r="BQ182" s="359">
        <v>0.34699999999999998</v>
      </c>
      <c r="BR182" s="359"/>
      <c r="BS182" s="361"/>
      <c r="BT182" s="361"/>
      <c r="BU182" s="362" t="s">
        <v>62</v>
      </c>
      <c r="BV182" s="481"/>
      <c r="BW182" s="422"/>
      <c r="BX182" s="475"/>
      <c r="BY182" s="283"/>
    </row>
    <row r="183" spans="1:77" ht="20.100000000000001" customHeight="1" thickBot="1">
      <c r="A183" s="283"/>
      <c r="B183" s="512"/>
      <c r="C183" s="514"/>
      <c r="D183" s="398"/>
      <c r="E183" s="398">
        <v>1</v>
      </c>
      <c r="F183" s="398" t="s">
        <v>443</v>
      </c>
      <c r="G183" s="516"/>
      <c r="H183" s="510"/>
      <c r="I183" s="434"/>
      <c r="J183" s="510"/>
      <c r="K183" s="435"/>
      <c r="L183" s="435"/>
      <c r="M183" s="400">
        <v>3.2</v>
      </c>
      <c r="N183" s="407"/>
      <c r="O183" s="283"/>
      <c r="P183" s="408"/>
      <c r="Q183" s="409"/>
      <c r="R183" s="441" t="str">
        <f>IF($E183="","",IF($L182="","",VLOOKUP($L182,TemplValues,28,0)))</f>
        <v/>
      </c>
      <c r="S183" s="463"/>
      <c r="T183" s="442" t="str">
        <f>IF($E183="","",IF($L182="","",VLOOKUP($L182,TemplValues,4,0)))</f>
        <v/>
      </c>
      <c r="U183" s="463"/>
      <c r="V183" s="442" t="str">
        <f>IF($E183="","",IF($L182="","",VLOOKUP($L182,TemplValues,5,0)))</f>
        <v/>
      </c>
      <c r="W183" s="442"/>
      <c r="X183" s="442" t="str">
        <f>IF($E183="","",IF($L182="","",VLOOKUP($L182,TemplValues,6,0)))</f>
        <v/>
      </c>
      <c r="Y183" s="442"/>
      <c r="Z183" s="443" t="str">
        <f>IF($E183="","",IF($L182="","",VLOOKUP($L182,TemplValues,7,0)))</f>
        <v/>
      </c>
      <c r="AA183" s="443"/>
      <c r="AB183" s="442" t="str">
        <f>IF($E183="","",IF($L182="","",VLOOKUP($L182,TemplValues,8,0)))</f>
        <v/>
      </c>
      <c r="AC183" s="442"/>
      <c r="AD183" s="444" t="str">
        <f>IF($E183="","",IF($L182="","",VLOOKUP($L182,TemplValues,18,0)))</f>
        <v/>
      </c>
      <c r="AE183" s="444"/>
      <c r="AF183" s="444" t="str">
        <f>IF($E183="","",IF($L182="","",VLOOKUP($L182,TemplValues,19,0)))</f>
        <v/>
      </c>
      <c r="AG183" s="444"/>
      <c r="AH183" s="444"/>
      <c r="AI183" s="444"/>
      <c r="AJ183" s="444" t="str">
        <f>IF($E183="","",IF($L182="","",VLOOKUP($L182,TemplValues,20,0)))</f>
        <v/>
      </c>
      <c r="AK183" s="444"/>
      <c r="AL183" s="442" t="str">
        <f>IF($E183="","",IF($L182="","",VLOOKUP($L182,TemplValues,9,0)))</f>
        <v/>
      </c>
      <c r="AM183" s="442"/>
      <c r="AN183" s="442" t="str">
        <f>IF($E183="","",IF($L182="","",VLOOKUP($L182,TemplValues,21,0)))</f>
        <v/>
      </c>
      <c r="AO183" s="442"/>
      <c r="AP183" s="442" t="str">
        <f>IF($E183="","",IF($L182="","",VLOOKUP($L182,TemplValues,22,0)))</f>
        <v/>
      </c>
      <c r="AQ183" s="442"/>
      <c r="AR183" s="445" t="str">
        <f>IF($E183="","",IF($L182="","",VLOOKUP($L182,TemplValues,23,0)))</f>
        <v/>
      </c>
      <c r="AS183" s="445"/>
      <c r="AT183" s="445" t="str">
        <f>IF($E183="","",IF($L182="","",VLOOKUP($L182,TemplValues,24,0)))</f>
        <v/>
      </c>
      <c r="AU183" s="446"/>
      <c r="AV183" s="446" t="str">
        <f>IF($E183="","",IF($L182="","",VLOOKUP($L182,TemplValues,25,0)))</f>
        <v/>
      </c>
      <c r="AW183" s="478"/>
      <c r="AX183" s="425" t="str">
        <f>IF($E183="","",IF($L182="","",VLOOKUP($L182,TemplValues,26,0)))</f>
        <v/>
      </c>
      <c r="AY183" s="476"/>
      <c r="AZ183" s="283"/>
      <c r="BA183" s="426" t="str">
        <f>IF($E183="","",IF($L182="","",VLOOKUP($L182,TemplValues,10,0)))</f>
        <v/>
      </c>
      <c r="BB183" s="426"/>
      <c r="BC183" s="368" t="str">
        <f>IF($E183="","",IF($L182="","",VLOOKUP($L182,TemplValues,11,0)))</f>
        <v/>
      </c>
      <c r="BD183" s="368"/>
      <c r="BE183" s="369" t="str">
        <f>IF($E183="","",IF($L182="","",VLOOKUP($L182,TemplValues,30,0)))</f>
        <v/>
      </c>
      <c r="BF183" s="369"/>
      <c r="BG183" s="366" t="str">
        <f>IF($E183="","",IF($L182="","",VLOOKUP($L182,TemplValues,12,0)))</f>
        <v/>
      </c>
      <c r="BH183" s="366"/>
      <c r="BI183" s="366" t="str">
        <f>IF($E183="","",IF($L182="","",VLOOKUP($L182,TemplValues,13,0)))</f>
        <v/>
      </c>
      <c r="BJ183" s="366"/>
      <c r="BK183" s="367" t="str">
        <f>IF($E183="","",IF($L182="","",VLOOKUP($L182,TemplValues,16,0)))</f>
        <v/>
      </c>
      <c r="BL183" s="367"/>
      <c r="BM183" s="368" t="str">
        <f>IF($E183="","",IF($L182="","",VLOOKUP($L182,TemplValues,17,0)))</f>
        <v/>
      </c>
      <c r="BN183" s="368"/>
      <c r="BO183" s="366" t="str">
        <f>IF($E183="","",IF($L182="","",VLOOKUP($L182,TemplValues,28,0)))</f>
        <v/>
      </c>
      <c r="BP183" s="366"/>
      <c r="BQ183" s="366" t="str">
        <f>IF($E183="","",IF($L182="","",VLOOKUP($L182,TemplValues,27,0)))</f>
        <v/>
      </c>
      <c r="BR183" s="366"/>
      <c r="BS183" s="367" t="str">
        <f>IF($E183="","",IF($L182="","",VLOOKUP($L182,TemplValues,14,0)))</f>
        <v/>
      </c>
      <c r="BT183" s="367"/>
      <c r="BU183" s="370" t="str">
        <f>IF($E183="","",IF($L182="","",VLOOKUP($L182,TemplValues,15,0)))</f>
        <v/>
      </c>
      <c r="BV183" s="483"/>
      <c r="BW183" s="430" t="str">
        <f>IF($E183="","",IF($L182="","",VLOOKUP($L182,TemplValues,30,0)))</f>
        <v/>
      </c>
      <c r="BX183" s="486"/>
      <c r="BY183" s="283"/>
    </row>
    <row r="184" spans="1:77" ht="20.100000000000001" customHeight="1">
      <c r="A184" s="283"/>
      <c r="B184" s="511">
        <v>1</v>
      </c>
      <c r="C184" s="513"/>
      <c r="D184" s="436"/>
      <c r="E184" s="436" t="s">
        <v>441</v>
      </c>
      <c r="F184" s="436" t="s">
        <v>444</v>
      </c>
      <c r="G184" s="515" t="s">
        <v>380</v>
      </c>
      <c r="H184" s="509"/>
      <c r="I184" s="437"/>
      <c r="J184" s="509"/>
      <c r="K184" s="438"/>
      <c r="L184" s="439" t="str">
        <f t="shared" ref="L184" si="86">H184&amp;" : "&amp;J184</f>
        <v xml:space="preserve"> : </v>
      </c>
      <c r="M184" s="440">
        <v>400</v>
      </c>
      <c r="N184" s="390"/>
      <c r="O184" s="283"/>
      <c r="P184" s="404"/>
      <c r="Q184" s="405"/>
      <c r="R184" s="406">
        <v>2.835</v>
      </c>
      <c r="S184" s="462"/>
      <c r="T184" s="414">
        <v>24.5</v>
      </c>
      <c r="U184" s="468"/>
      <c r="V184" s="413"/>
      <c r="W184" s="413"/>
      <c r="X184" s="414">
        <v>22</v>
      </c>
      <c r="Y184" s="414"/>
      <c r="Z184" s="414"/>
      <c r="AA184" s="414"/>
      <c r="AB184" s="415"/>
      <c r="AC184" s="415"/>
      <c r="AD184" s="415"/>
      <c r="AE184" s="415"/>
      <c r="AF184" s="415"/>
      <c r="AG184" s="415"/>
      <c r="AH184" s="415"/>
      <c r="AI184" s="415"/>
      <c r="AJ184" s="415"/>
      <c r="AK184" s="415"/>
      <c r="AL184" s="415"/>
      <c r="AM184" s="415"/>
      <c r="AN184" s="415"/>
      <c r="AO184" s="415"/>
      <c r="AP184" s="415"/>
      <c r="AQ184" s="415"/>
      <c r="AR184" s="415">
        <v>0.25</v>
      </c>
      <c r="AS184" s="415"/>
      <c r="AT184" s="415"/>
      <c r="AU184" s="427"/>
      <c r="AV184" s="427">
        <v>10.5</v>
      </c>
      <c r="AW184" s="428"/>
      <c r="AX184" s="423"/>
      <c r="AY184" s="475"/>
      <c r="AZ184" s="283"/>
      <c r="BA184" s="424">
        <v>100.1</v>
      </c>
      <c r="BB184" s="424"/>
      <c r="BC184" s="360" t="s">
        <v>63</v>
      </c>
      <c r="BD184" s="360"/>
      <c r="BE184" s="359">
        <v>0.1</v>
      </c>
      <c r="BF184" s="359"/>
      <c r="BG184" s="359">
        <v>10000</v>
      </c>
      <c r="BH184" s="359"/>
      <c r="BI184" s="359"/>
      <c r="BJ184" s="359"/>
      <c r="BK184" s="361"/>
      <c r="BL184" s="361"/>
      <c r="BM184" s="360" t="s">
        <v>64</v>
      </c>
      <c r="BN184" s="360"/>
      <c r="BO184" s="359"/>
      <c r="BP184" s="359"/>
      <c r="BQ184" s="359">
        <v>0.34699999999999998</v>
      </c>
      <c r="BR184" s="359"/>
      <c r="BS184" s="361"/>
      <c r="BT184" s="361"/>
      <c r="BU184" s="362" t="s">
        <v>62</v>
      </c>
      <c r="BV184" s="481"/>
      <c r="BW184" s="422"/>
      <c r="BX184" s="475"/>
      <c r="BY184" s="283"/>
    </row>
    <row r="185" spans="1:77" ht="20.100000000000001" customHeight="1" thickBot="1">
      <c r="A185" s="283"/>
      <c r="B185" s="512"/>
      <c r="C185" s="514"/>
      <c r="D185" s="398"/>
      <c r="E185" s="398">
        <v>1</v>
      </c>
      <c r="F185" s="398" t="s">
        <v>443</v>
      </c>
      <c r="G185" s="516"/>
      <c r="H185" s="510"/>
      <c r="I185" s="434"/>
      <c r="J185" s="510"/>
      <c r="K185" s="435"/>
      <c r="L185" s="435"/>
      <c r="M185" s="400">
        <v>3.2</v>
      </c>
      <c r="N185" s="407"/>
      <c r="O185" s="283"/>
      <c r="P185" s="408"/>
      <c r="Q185" s="409"/>
      <c r="R185" s="441" t="str">
        <f>IF($E185="","",IF($L184="","",VLOOKUP($L184,TemplValues,28,0)))</f>
        <v/>
      </c>
      <c r="S185" s="463"/>
      <c r="T185" s="442" t="str">
        <f>IF($E185="","",IF($L184="","",VLOOKUP($L184,TemplValues,4,0)))</f>
        <v/>
      </c>
      <c r="U185" s="463"/>
      <c r="V185" s="442" t="str">
        <f>IF($E185="","",IF($L184="","",VLOOKUP($L184,TemplValues,5,0)))</f>
        <v/>
      </c>
      <c r="W185" s="442"/>
      <c r="X185" s="442" t="str">
        <f>IF($E185="","",IF($L184="","",VLOOKUP($L184,TemplValues,6,0)))</f>
        <v/>
      </c>
      <c r="Y185" s="442"/>
      <c r="Z185" s="443" t="str">
        <f>IF($E185="","",IF($L184="","",VLOOKUP($L184,TemplValues,7,0)))</f>
        <v/>
      </c>
      <c r="AA185" s="443"/>
      <c r="AB185" s="442" t="str">
        <f>IF($E185="","",IF($L184="","",VLOOKUP($L184,TemplValues,8,0)))</f>
        <v/>
      </c>
      <c r="AC185" s="442"/>
      <c r="AD185" s="444" t="str">
        <f>IF($E185="","",IF($L184="","",VLOOKUP($L184,TemplValues,18,0)))</f>
        <v/>
      </c>
      <c r="AE185" s="444"/>
      <c r="AF185" s="444" t="str">
        <f>IF($E185="","",IF($L184="","",VLOOKUP($L184,TemplValues,19,0)))</f>
        <v/>
      </c>
      <c r="AG185" s="444"/>
      <c r="AH185" s="444"/>
      <c r="AI185" s="444"/>
      <c r="AJ185" s="444" t="str">
        <f>IF($E185="","",IF($L184="","",VLOOKUP($L184,TemplValues,20,0)))</f>
        <v/>
      </c>
      <c r="AK185" s="444"/>
      <c r="AL185" s="442" t="str">
        <f>IF($E185="","",IF($L184="","",VLOOKUP($L184,TemplValues,9,0)))</f>
        <v/>
      </c>
      <c r="AM185" s="442"/>
      <c r="AN185" s="442" t="str">
        <f>IF($E185="","",IF($L184="","",VLOOKUP($L184,TemplValues,21,0)))</f>
        <v/>
      </c>
      <c r="AO185" s="442"/>
      <c r="AP185" s="442" t="str">
        <f>IF($E185="","",IF($L184="","",VLOOKUP($L184,TemplValues,22,0)))</f>
        <v/>
      </c>
      <c r="AQ185" s="442"/>
      <c r="AR185" s="445" t="str">
        <f>IF($E185="","",IF($L184="","",VLOOKUP($L184,TemplValues,23,0)))</f>
        <v/>
      </c>
      <c r="AS185" s="445"/>
      <c r="AT185" s="445" t="str">
        <f>IF($E185="","",IF($L184="","",VLOOKUP($L184,TemplValues,24,0)))</f>
        <v/>
      </c>
      <c r="AU185" s="446"/>
      <c r="AV185" s="446" t="str">
        <f>IF($E185="","",IF($L184="","",VLOOKUP($L184,TemplValues,25,0)))</f>
        <v/>
      </c>
      <c r="AW185" s="478"/>
      <c r="AX185" s="425" t="str">
        <f>IF($E185="","",IF($L184="","",VLOOKUP($L184,TemplValues,26,0)))</f>
        <v/>
      </c>
      <c r="AY185" s="476"/>
      <c r="AZ185" s="283"/>
      <c r="BA185" s="426" t="str">
        <f>IF($E185="","",IF($L184="","",VLOOKUP($L184,TemplValues,10,0)))</f>
        <v/>
      </c>
      <c r="BB185" s="426"/>
      <c r="BC185" s="368" t="str">
        <f>IF($E185="","",IF($L184="","",VLOOKUP($L184,TemplValues,11,0)))</f>
        <v/>
      </c>
      <c r="BD185" s="368"/>
      <c r="BE185" s="369" t="str">
        <f>IF($E185="","",IF($L184="","",VLOOKUP($L184,TemplValues,30,0)))</f>
        <v/>
      </c>
      <c r="BF185" s="369"/>
      <c r="BG185" s="366" t="str">
        <f>IF($E185="","",IF($L184="","",VLOOKUP($L184,TemplValues,12,0)))</f>
        <v/>
      </c>
      <c r="BH185" s="366"/>
      <c r="BI185" s="366" t="str">
        <f>IF($E185="","",IF($L184="","",VLOOKUP($L184,TemplValues,13,0)))</f>
        <v/>
      </c>
      <c r="BJ185" s="366"/>
      <c r="BK185" s="367" t="str">
        <f>IF($E185="","",IF($L184="","",VLOOKUP($L184,TemplValues,16,0)))</f>
        <v/>
      </c>
      <c r="BL185" s="367"/>
      <c r="BM185" s="368" t="str">
        <f>IF($E185="","",IF($L184="","",VLOOKUP($L184,TemplValues,17,0)))</f>
        <v/>
      </c>
      <c r="BN185" s="368"/>
      <c r="BO185" s="366" t="str">
        <f>IF($E185="","",IF($L184="","",VLOOKUP($L184,TemplValues,28,0)))</f>
        <v/>
      </c>
      <c r="BP185" s="366"/>
      <c r="BQ185" s="366" t="str">
        <f>IF($E185="","",IF($L184="","",VLOOKUP($L184,TemplValues,27,0)))</f>
        <v/>
      </c>
      <c r="BR185" s="366"/>
      <c r="BS185" s="367" t="str">
        <f>IF($E185="","",IF($L184="","",VLOOKUP($L184,TemplValues,14,0)))</f>
        <v/>
      </c>
      <c r="BT185" s="367"/>
      <c r="BU185" s="370" t="str">
        <f>IF($E185="","",IF($L184="","",VLOOKUP($L184,TemplValues,15,0)))</f>
        <v/>
      </c>
      <c r="BV185" s="483"/>
      <c r="BW185" s="430" t="str">
        <f>IF($E185="","",IF($L184="","",VLOOKUP($L184,TemplValues,30,0)))</f>
        <v/>
      </c>
      <c r="BX185" s="486"/>
      <c r="BY185" s="283"/>
    </row>
    <row r="186" spans="1:77" ht="20.100000000000001" customHeight="1">
      <c r="A186" s="283"/>
      <c r="B186" s="511">
        <v>1</v>
      </c>
      <c r="C186" s="513"/>
      <c r="D186" s="436"/>
      <c r="E186" s="436" t="s">
        <v>441</v>
      </c>
      <c r="F186" s="436" t="s">
        <v>444</v>
      </c>
      <c r="G186" s="515" t="s">
        <v>380</v>
      </c>
      <c r="H186" s="509"/>
      <c r="I186" s="437"/>
      <c r="J186" s="509"/>
      <c r="K186" s="438"/>
      <c r="L186" s="439" t="str">
        <f t="shared" ref="L186" si="87">H186&amp;" : "&amp;J186</f>
        <v xml:space="preserve"> : </v>
      </c>
      <c r="M186" s="440">
        <v>400</v>
      </c>
      <c r="N186" s="390"/>
      <c r="O186" s="283"/>
      <c r="P186" s="404"/>
      <c r="Q186" s="405"/>
      <c r="R186" s="406">
        <v>2.835</v>
      </c>
      <c r="S186" s="462"/>
      <c r="T186" s="414">
        <v>24.5</v>
      </c>
      <c r="U186" s="468"/>
      <c r="V186" s="413"/>
      <c r="W186" s="413"/>
      <c r="X186" s="414">
        <v>22</v>
      </c>
      <c r="Y186" s="414"/>
      <c r="Z186" s="414"/>
      <c r="AA186" s="414"/>
      <c r="AB186" s="415"/>
      <c r="AC186" s="415"/>
      <c r="AD186" s="415"/>
      <c r="AE186" s="415"/>
      <c r="AF186" s="415"/>
      <c r="AG186" s="415"/>
      <c r="AH186" s="415"/>
      <c r="AI186" s="415"/>
      <c r="AJ186" s="415"/>
      <c r="AK186" s="415"/>
      <c r="AL186" s="415"/>
      <c r="AM186" s="415"/>
      <c r="AN186" s="415"/>
      <c r="AO186" s="415"/>
      <c r="AP186" s="415"/>
      <c r="AQ186" s="415"/>
      <c r="AR186" s="415">
        <v>0.25</v>
      </c>
      <c r="AS186" s="415"/>
      <c r="AT186" s="415"/>
      <c r="AU186" s="427"/>
      <c r="AV186" s="427">
        <v>10.5</v>
      </c>
      <c r="AW186" s="428"/>
      <c r="AX186" s="423"/>
      <c r="AY186" s="475"/>
      <c r="AZ186" s="283"/>
      <c r="BA186" s="424">
        <v>100.1</v>
      </c>
      <c r="BB186" s="424"/>
      <c r="BC186" s="360" t="s">
        <v>63</v>
      </c>
      <c r="BD186" s="360"/>
      <c r="BE186" s="359">
        <v>0.1</v>
      </c>
      <c r="BF186" s="359"/>
      <c r="BG186" s="359">
        <v>10000</v>
      </c>
      <c r="BH186" s="359"/>
      <c r="BI186" s="359"/>
      <c r="BJ186" s="359"/>
      <c r="BK186" s="361"/>
      <c r="BL186" s="361"/>
      <c r="BM186" s="360" t="s">
        <v>64</v>
      </c>
      <c r="BN186" s="360"/>
      <c r="BO186" s="359"/>
      <c r="BP186" s="359"/>
      <c r="BQ186" s="359">
        <v>0.34699999999999998</v>
      </c>
      <c r="BR186" s="359"/>
      <c r="BS186" s="361"/>
      <c r="BT186" s="361"/>
      <c r="BU186" s="362" t="s">
        <v>62</v>
      </c>
      <c r="BV186" s="481"/>
      <c r="BW186" s="422"/>
      <c r="BX186" s="475"/>
      <c r="BY186" s="283"/>
    </row>
    <row r="187" spans="1:77" ht="20.100000000000001" customHeight="1" thickBot="1">
      <c r="A187" s="283"/>
      <c r="B187" s="512"/>
      <c r="C187" s="514"/>
      <c r="D187" s="398"/>
      <c r="E187" s="398">
        <v>1</v>
      </c>
      <c r="F187" s="398" t="s">
        <v>443</v>
      </c>
      <c r="G187" s="516"/>
      <c r="H187" s="510"/>
      <c r="I187" s="434"/>
      <c r="J187" s="510"/>
      <c r="K187" s="435"/>
      <c r="L187" s="435"/>
      <c r="M187" s="400">
        <v>3.2</v>
      </c>
      <c r="N187" s="407"/>
      <c r="O187" s="283"/>
      <c r="P187" s="408"/>
      <c r="Q187" s="409"/>
      <c r="R187" s="441" t="str">
        <f>IF($E187="","",IF($L186="","",VLOOKUP($L186,TemplValues,28,0)))</f>
        <v/>
      </c>
      <c r="S187" s="463"/>
      <c r="T187" s="442" t="str">
        <f>IF($E187="","",IF($L186="","",VLOOKUP($L186,TemplValues,4,0)))</f>
        <v/>
      </c>
      <c r="U187" s="463"/>
      <c r="V187" s="442" t="str">
        <f>IF($E187="","",IF($L186="","",VLOOKUP($L186,TemplValues,5,0)))</f>
        <v/>
      </c>
      <c r="W187" s="442"/>
      <c r="X187" s="442" t="str">
        <f>IF($E187="","",IF($L186="","",VLOOKUP($L186,TemplValues,6,0)))</f>
        <v/>
      </c>
      <c r="Y187" s="442"/>
      <c r="Z187" s="443" t="str">
        <f>IF($E187="","",IF($L186="","",VLOOKUP($L186,TemplValues,7,0)))</f>
        <v/>
      </c>
      <c r="AA187" s="443"/>
      <c r="AB187" s="442" t="str">
        <f>IF($E187="","",IF($L186="","",VLOOKUP($L186,TemplValues,8,0)))</f>
        <v/>
      </c>
      <c r="AC187" s="442"/>
      <c r="AD187" s="444" t="str">
        <f>IF($E187="","",IF($L186="","",VLOOKUP($L186,TemplValues,18,0)))</f>
        <v/>
      </c>
      <c r="AE187" s="444"/>
      <c r="AF187" s="444" t="str">
        <f>IF($E187="","",IF($L186="","",VLOOKUP($L186,TemplValues,19,0)))</f>
        <v/>
      </c>
      <c r="AG187" s="444"/>
      <c r="AH187" s="444"/>
      <c r="AI187" s="444"/>
      <c r="AJ187" s="444" t="str">
        <f>IF($E187="","",IF($L186="","",VLOOKUP($L186,TemplValues,20,0)))</f>
        <v/>
      </c>
      <c r="AK187" s="444"/>
      <c r="AL187" s="442" t="str">
        <f>IF($E187="","",IF($L186="","",VLOOKUP($L186,TemplValues,9,0)))</f>
        <v/>
      </c>
      <c r="AM187" s="442"/>
      <c r="AN187" s="442" t="str">
        <f>IF($E187="","",IF($L186="","",VLOOKUP($L186,TemplValues,21,0)))</f>
        <v/>
      </c>
      <c r="AO187" s="442"/>
      <c r="AP187" s="442" t="str">
        <f>IF($E187="","",IF($L186="","",VLOOKUP($L186,TemplValues,22,0)))</f>
        <v/>
      </c>
      <c r="AQ187" s="442"/>
      <c r="AR187" s="445" t="str">
        <f>IF($E187="","",IF($L186="","",VLOOKUP($L186,TemplValues,23,0)))</f>
        <v/>
      </c>
      <c r="AS187" s="445"/>
      <c r="AT187" s="445" t="str">
        <f>IF($E187="","",IF($L186="","",VLOOKUP($L186,TemplValues,24,0)))</f>
        <v/>
      </c>
      <c r="AU187" s="446"/>
      <c r="AV187" s="446" t="str">
        <f>IF($E187="","",IF($L186="","",VLOOKUP($L186,TemplValues,25,0)))</f>
        <v/>
      </c>
      <c r="AW187" s="478"/>
      <c r="AX187" s="425" t="str">
        <f>IF($E187="","",IF($L186="","",VLOOKUP($L186,TemplValues,26,0)))</f>
        <v/>
      </c>
      <c r="AY187" s="476"/>
      <c r="AZ187" s="283"/>
      <c r="BA187" s="426" t="str">
        <f>IF($E187="","",IF($L186="","",VLOOKUP($L186,TemplValues,10,0)))</f>
        <v/>
      </c>
      <c r="BB187" s="426"/>
      <c r="BC187" s="368" t="str">
        <f>IF($E187="","",IF($L186="","",VLOOKUP($L186,TemplValues,11,0)))</f>
        <v/>
      </c>
      <c r="BD187" s="368"/>
      <c r="BE187" s="369" t="str">
        <f>IF($E187="","",IF($L186="","",VLOOKUP($L186,TemplValues,30,0)))</f>
        <v/>
      </c>
      <c r="BF187" s="369"/>
      <c r="BG187" s="366" t="str">
        <f>IF($E187="","",IF($L186="","",VLOOKUP($L186,TemplValues,12,0)))</f>
        <v/>
      </c>
      <c r="BH187" s="366"/>
      <c r="BI187" s="366" t="str">
        <f>IF($E187="","",IF($L186="","",VLOOKUP($L186,TemplValues,13,0)))</f>
        <v/>
      </c>
      <c r="BJ187" s="366"/>
      <c r="BK187" s="367" t="str">
        <f>IF($E187="","",IF($L186="","",VLOOKUP($L186,TemplValues,16,0)))</f>
        <v/>
      </c>
      <c r="BL187" s="367"/>
      <c r="BM187" s="368" t="str">
        <f>IF($E187="","",IF($L186="","",VLOOKUP($L186,TemplValues,17,0)))</f>
        <v/>
      </c>
      <c r="BN187" s="368"/>
      <c r="BO187" s="366" t="str">
        <f>IF($E187="","",IF($L186="","",VLOOKUP($L186,TemplValues,28,0)))</f>
        <v/>
      </c>
      <c r="BP187" s="366"/>
      <c r="BQ187" s="366" t="str">
        <f>IF($E187="","",IF($L186="","",VLOOKUP($L186,TemplValues,27,0)))</f>
        <v/>
      </c>
      <c r="BR187" s="366"/>
      <c r="BS187" s="367" t="str">
        <f>IF($E187="","",IF($L186="","",VLOOKUP($L186,TemplValues,14,0)))</f>
        <v/>
      </c>
      <c r="BT187" s="367"/>
      <c r="BU187" s="370" t="str">
        <f>IF($E187="","",IF($L186="","",VLOOKUP($L186,TemplValues,15,0)))</f>
        <v/>
      </c>
      <c r="BV187" s="483"/>
      <c r="BW187" s="430" t="str">
        <f>IF($E187="","",IF($L186="","",VLOOKUP($L186,TemplValues,30,0)))</f>
        <v/>
      </c>
      <c r="BX187" s="486"/>
      <c r="BY187" s="283"/>
    </row>
    <row r="188" spans="1:77" ht="20.100000000000001" customHeight="1">
      <c r="A188" s="283"/>
      <c r="B188" s="511">
        <v>1</v>
      </c>
      <c r="C188" s="513"/>
      <c r="D188" s="436"/>
      <c r="E188" s="436" t="s">
        <v>441</v>
      </c>
      <c r="F188" s="436" t="s">
        <v>444</v>
      </c>
      <c r="G188" s="515" t="s">
        <v>380</v>
      </c>
      <c r="H188" s="509"/>
      <c r="I188" s="437"/>
      <c r="J188" s="509"/>
      <c r="K188" s="438"/>
      <c r="L188" s="439" t="str">
        <f t="shared" ref="L188" si="88">H188&amp;" : "&amp;J188</f>
        <v xml:space="preserve"> : </v>
      </c>
      <c r="M188" s="440">
        <v>400</v>
      </c>
      <c r="N188" s="390"/>
      <c r="O188" s="283"/>
      <c r="P188" s="404"/>
      <c r="Q188" s="405"/>
      <c r="R188" s="406">
        <v>2.835</v>
      </c>
      <c r="S188" s="462"/>
      <c r="T188" s="414">
        <v>24.5</v>
      </c>
      <c r="U188" s="468"/>
      <c r="V188" s="413"/>
      <c r="W188" s="413"/>
      <c r="X188" s="414">
        <v>22</v>
      </c>
      <c r="Y188" s="414"/>
      <c r="Z188" s="414"/>
      <c r="AA188" s="414"/>
      <c r="AB188" s="415"/>
      <c r="AC188" s="415"/>
      <c r="AD188" s="415"/>
      <c r="AE188" s="415"/>
      <c r="AF188" s="415"/>
      <c r="AG188" s="415"/>
      <c r="AH188" s="415"/>
      <c r="AI188" s="415"/>
      <c r="AJ188" s="415"/>
      <c r="AK188" s="415"/>
      <c r="AL188" s="415"/>
      <c r="AM188" s="415"/>
      <c r="AN188" s="415"/>
      <c r="AO188" s="415"/>
      <c r="AP188" s="415"/>
      <c r="AQ188" s="415"/>
      <c r="AR188" s="415">
        <v>0.25</v>
      </c>
      <c r="AS188" s="415"/>
      <c r="AT188" s="415"/>
      <c r="AU188" s="427"/>
      <c r="AV188" s="427">
        <v>10.5</v>
      </c>
      <c r="AW188" s="428"/>
      <c r="AX188" s="423"/>
      <c r="AY188" s="475"/>
      <c r="AZ188" s="283"/>
      <c r="BA188" s="424">
        <v>100.1</v>
      </c>
      <c r="BB188" s="424"/>
      <c r="BC188" s="360" t="s">
        <v>63</v>
      </c>
      <c r="BD188" s="360"/>
      <c r="BE188" s="359">
        <v>0.1</v>
      </c>
      <c r="BF188" s="359"/>
      <c r="BG188" s="359">
        <v>10000</v>
      </c>
      <c r="BH188" s="359"/>
      <c r="BI188" s="359"/>
      <c r="BJ188" s="359"/>
      <c r="BK188" s="361"/>
      <c r="BL188" s="361"/>
      <c r="BM188" s="360" t="s">
        <v>64</v>
      </c>
      <c r="BN188" s="360"/>
      <c r="BO188" s="359"/>
      <c r="BP188" s="359"/>
      <c r="BQ188" s="359">
        <v>0.34699999999999998</v>
      </c>
      <c r="BR188" s="359"/>
      <c r="BS188" s="361"/>
      <c r="BT188" s="361"/>
      <c r="BU188" s="362" t="s">
        <v>62</v>
      </c>
      <c r="BV188" s="481"/>
      <c r="BW188" s="422"/>
      <c r="BX188" s="475"/>
      <c r="BY188" s="283"/>
    </row>
    <row r="189" spans="1:77" ht="20.100000000000001" customHeight="1" thickBot="1">
      <c r="A189" s="283"/>
      <c r="B189" s="512"/>
      <c r="C189" s="514"/>
      <c r="D189" s="398"/>
      <c r="E189" s="398">
        <v>1</v>
      </c>
      <c r="F189" s="398" t="s">
        <v>443</v>
      </c>
      <c r="G189" s="516"/>
      <c r="H189" s="510"/>
      <c r="I189" s="434"/>
      <c r="J189" s="510"/>
      <c r="K189" s="435"/>
      <c r="L189" s="435"/>
      <c r="M189" s="400">
        <v>3.2</v>
      </c>
      <c r="N189" s="407"/>
      <c r="O189" s="283"/>
      <c r="P189" s="408"/>
      <c r="Q189" s="409"/>
      <c r="R189" s="441" t="str">
        <f>IF($E189="","",IF($L188="","",VLOOKUP($L188,TemplValues,28,0)))</f>
        <v/>
      </c>
      <c r="S189" s="463"/>
      <c r="T189" s="442" t="str">
        <f>IF($E189="","",IF($L188="","",VLOOKUP($L188,TemplValues,4,0)))</f>
        <v/>
      </c>
      <c r="U189" s="463"/>
      <c r="V189" s="442" t="str">
        <f>IF($E189="","",IF($L188="","",VLOOKUP($L188,TemplValues,5,0)))</f>
        <v/>
      </c>
      <c r="W189" s="442"/>
      <c r="X189" s="442" t="str">
        <f>IF($E189="","",IF($L188="","",VLOOKUP($L188,TemplValues,6,0)))</f>
        <v/>
      </c>
      <c r="Y189" s="442"/>
      <c r="Z189" s="443" t="str">
        <f>IF($E189="","",IF($L188="","",VLOOKUP($L188,TemplValues,7,0)))</f>
        <v/>
      </c>
      <c r="AA189" s="443"/>
      <c r="AB189" s="442" t="str">
        <f>IF($E189="","",IF($L188="","",VLOOKUP($L188,TemplValues,8,0)))</f>
        <v/>
      </c>
      <c r="AC189" s="442"/>
      <c r="AD189" s="444" t="str">
        <f>IF($E189="","",IF($L188="","",VLOOKUP($L188,TemplValues,18,0)))</f>
        <v/>
      </c>
      <c r="AE189" s="444"/>
      <c r="AF189" s="444" t="str">
        <f>IF($E189="","",IF($L188="","",VLOOKUP($L188,TemplValues,19,0)))</f>
        <v/>
      </c>
      <c r="AG189" s="444"/>
      <c r="AH189" s="444"/>
      <c r="AI189" s="444"/>
      <c r="AJ189" s="444" t="str">
        <f>IF($E189="","",IF($L188="","",VLOOKUP($L188,TemplValues,20,0)))</f>
        <v/>
      </c>
      <c r="AK189" s="444"/>
      <c r="AL189" s="442" t="str">
        <f>IF($E189="","",IF($L188="","",VLOOKUP($L188,TemplValues,9,0)))</f>
        <v/>
      </c>
      <c r="AM189" s="442"/>
      <c r="AN189" s="442" t="str">
        <f>IF($E189="","",IF($L188="","",VLOOKUP($L188,TemplValues,21,0)))</f>
        <v/>
      </c>
      <c r="AO189" s="442"/>
      <c r="AP189" s="442" t="str">
        <f>IF($E189="","",IF($L188="","",VLOOKUP($L188,TemplValues,22,0)))</f>
        <v/>
      </c>
      <c r="AQ189" s="442"/>
      <c r="AR189" s="445" t="str">
        <f>IF($E189="","",IF($L188="","",VLOOKUP($L188,TemplValues,23,0)))</f>
        <v/>
      </c>
      <c r="AS189" s="445"/>
      <c r="AT189" s="445" t="str">
        <f>IF($E189="","",IF($L188="","",VLOOKUP($L188,TemplValues,24,0)))</f>
        <v/>
      </c>
      <c r="AU189" s="446"/>
      <c r="AV189" s="446" t="str">
        <f>IF($E189="","",IF($L188="","",VLOOKUP($L188,TemplValues,25,0)))</f>
        <v/>
      </c>
      <c r="AW189" s="478"/>
      <c r="AX189" s="425" t="str">
        <f>IF($E189="","",IF($L188="","",VLOOKUP($L188,TemplValues,26,0)))</f>
        <v/>
      </c>
      <c r="AY189" s="476"/>
      <c r="AZ189" s="283"/>
      <c r="BA189" s="426" t="str">
        <f>IF($E189="","",IF($L188="","",VLOOKUP($L188,TemplValues,10,0)))</f>
        <v/>
      </c>
      <c r="BB189" s="426"/>
      <c r="BC189" s="368" t="str">
        <f>IF($E189="","",IF($L188="","",VLOOKUP($L188,TemplValues,11,0)))</f>
        <v/>
      </c>
      <c r="BD189" s="368"/>
      <c r="BE189" s="369" t="str">
        <f>IF($E189="","",IF($L188="","",VLOOKUP($L188,TemplValues,30,0)))</f>
        <v/>
      </c>
      <c r="BF189" s="369"/>
      <c r="BG189" s="366" t="str">
        <f>IF($E189="","",IF($L188="","",VLOOKUP($L188,TemplValues,12,0)))</f>
        <v/>
      </c>
      <c r="BH189" s="366"/>
      <c r="BI189" s="366" t="str">
        <f>IF($E189="","",IF($L188="","",VLOOKUP($L188,TemplValues,13,0)))</f>
        <v/>
      </c>
      <c r="BJ189" s="366"/>
      <c r="BK189" s="367" t="str">
        <f>IF($E189="","",IF($L188="","",VLOOKUP($L188,TemplValues,16,0)))</f>
        <v/>
      </c>
      <c r="BL189" s="367"/>
      <c r="BM189" s="368" t="str">
        <f>IF($E189="","",IF($L188="","",VLOOKUP($L188,TemplValues,17,0)))</f>
        <v/>
      </c>
      <c r="BN189" s="368"/>
      <c r="BO189" s="366" t="str">
        <f>IF($E189="","",IF($L188="","",VLOOKUP($L188,TemplValues,28,0)))</f>
        <v/>
      </c>
      <c r="BP189" s="366"/>
      <c r="BQ189" s="366" t="str">
        <f>IF($E189="","",IF($L188="","",VLOOKUP($L188,TemplValues,27,0)))</f>
        <v/>
      </c>
      <c r="BR189" s="366"/>
      <c r="BS189" s="367" t="str">
        <f>IF($E189="","",IF($L188="","",VLOOKUP($L188,TemplValues,14,0)))</f>
        <v/>
      </c>
      <c r="BT189" s="367"/>
      <c r="BU189" s="370" t="str">
        <f>IF($E189="","",IF($L188="","",VLOOKUP($L188,TemplValues,15,0)))</f>
        <v/>
      </c>
      <c r="BV189" s="483"/>
      <c r="BW189" s="430" t="str">
        <f>IF($E189="","",IF($L188="","",VLOOKUP($L188,TemplValues,30,0)))</f>
        <v/>
      </c>
      <c r="BX189" s="486"/>
      <c r="BY189" s="283"/>
    </row>
    <row r="190" spans="1:77" ht="20.100000000000001" customHeight="1">
      <c r="A190" s="283"/>
      <c r="B190" s="511">
        <v>1</v>
      </c>
      <c r="C190" s="513"/>
      <c r="D190" s="436"/>
      <c r="E190" s="436" t="s">
        <v>441</v>
      </c>
      <c r="F190" s="436" t="s">
        <v>444</v>
      </c>
      <c r="G190" s="515" t="s">
        <v>380</v>
      </c>
      <c r="H190" s="509"/>
      <c r="I190" s="437"/>
      <c r="J190" s="509"/>
      <c r="K190" s="438"/>
      <c r="L190" s="439" t="str">
        <f t="shared" ref="L190" si="89">H190&amp;" : "&amp;J190</f>
        <v xml:space="preserve"> : </v>
      </c>
      <c r="M190" s="440">
        <v>400</v>
      </c>
      <c r="N190" s="390"/>
      <c r="O190" s="283"/>
      <c r="P190" s="404"/>
      <c r="Q190" s="405"/>
      <c r="R190" s="406">
        <v>2.835</v>
      </c>
      <c r="S190" s="462"/>
      <c r="T190" s="414">
        <v>24.5</v>
      </c>
      <c r="U190" s="468"/>
      <c r="V190" s="413"/>
      <c r="W190" s="413"/>
      <c r="X190" s="414">
        <v>22</v>
      </c>
      <c r="Y190" s="414"/>
      <c r="Z190" s="414"/>
      <c r="AA190" s="414"/>
      <c r="AB190" s="415"/>
      <c r="AC190" s="415"/>
      <c r="AD190" s="415"/>
      <c r="AE190" s="415"/>
      <c r="AF190" s="415"/>
      <c r="AG190" s="415"/>
      <c r="AH190" s="415"/>
      <c r="AI190" s="415"/>
      <c r="AJ190" s="415"/>
      <c r="AK190" s="415"/>
      <c r="AL190" s="415"/>
      <c r="AM190" s="415"/>
      <c r="AN190" s="415"/>
      <c r="AO190" s="415"/>
      <c r="AP190" s="415"/>
      <c r="AQ190" s="415"/>
      <c r="AR190" s="415">
        <v>0.25</v>
      </c>
      <c r="AS190" s="415"/>
      <c r="AT190" s="415"/>
      <c r="AU190" s="427"/>
      <c r="AV190" s="427">
        <v>10.5</v>
      </c>
      <c r="AW190" s="428"/>
      <c r="AX190" s="423"/>
      <c r="AY190" s="475"/>
      <c r="AZ190" s="283"/>
      <c r="BA190" s="424">
        <v>100.1</v>
      </c>
      <c r="BB190" s="424"/>
      <c r="BC190" s="360" t="s">
        <v>63</v>
      </c>
      <c r="BD190" s="360"/>
      <c r="BE190" s="359">
        <v>0.1</v>
      </c>
      <c r="BF190" s="359"/>
      <c r="BG190" s="359">
        <v>10000</v>
      </c>
      <c r="BH190" s="359"/>
      <c r="BI190" s="359"/>
      <c r="BJ190" s="359"/>
      <c r="BK190" s="361"/>
      <c r="BL190" s="361"/>
      <c r="BM190" s="360" t="s">
        <v>64</v>
      </c>
      <c r="BN190" s="360"/>
      <c r="BO190" s="359"/>
      <c r="BP190" s="359"/>
      <c r="BQ190" s="359">
        <v>0.34699999999999998</v>
      </c>
      <c r="BR190" s="359"/>
      <c r="BS190" s="361"/>
      <c r="BT190" s="361"/>
      <c r="BU190" s="362" t="s">
        <v>62</v>
      </c>
      <c r="BV190" s="481"/>
      <c r="BW190" s="422"/>
      <c r="BX190" s="475"/>
      <c r="BY190" s="283"/>
    </row>
    <row r="191" spans="1:77" ht="20.100000000000001" customHeight="1" thickBot="1">
      <c r="A191" s="283"/>
      <c r="B191" s="512"/>
      <c r="C191" s="514"/>
      <c r="D191" s="398"/>
      <c r="E191" s="398">
        <v>1</v>
      </c>
      <c r="F191" s="398" t="s">
        <v>443</v>
      </c>
      <c r="G191" s="516"/>
      <c r="H191" s="510"/>
      <c r="I191" s="434"/>
      <c r="J191" s="510"/>
      <c r="K191" s="435"/>
      <c r="L191" s="435"/>
      <c r="M191" s="400">
        <v>3.2</v>
      </c>
      <c r="N191" s="407"/>
      <c r="O191" s="283"/>
      <c r="P191" s="408"/>
      <c r="Q191" s="409"/>
      <c r="R191" s="441" t="str">
        <f>IF($E191="","",IF($L190="","",VLOOKUP($L190,TemplValues,28,0)))</f>
        <v/>
      </c>
      <c r="S191" s="463"/>
      <c r="T191" s="442" t="str">
        <f>IF($E191="","",IF($L190="","",VLOOKUP($L190,TemplValues,4,0)))</f>
        <v/>
      </c>
      <c r="U191" s="463"/>
      <c r="V191" s="442" t="str">
        <f>IF($E191="","",IF($L190="","",VLOOKUP($L190,TemplValues,5,0)))</f>
        <v/>
      </c>
      <c r="W191" s="442"/>
      <c r="X191" s="442" t="str">
        <f>IF($E191="","",IF($L190="","",VLOOKUP($L190,TemplValues,6,0)))</f>
        <v/>
      </c>
      <c r="Y191" s="442"/>
      <c r="Z191" s="443" t="str">
        <f>IF($E191="","",IF($L190="","",VLOOKUP($L190,TemplValues,7,0)))</f>
        <v/>
      </c>
      <c r="AA191" s="443"/>
      <c r="AB191" s="442" t="str">
        <f>IF($E191="","",IF($L190="","",VLOOKUP($L190,TemplValues,8,0)))</f>
        <v/>
      </c>
      <c r="AC191" s="442"/>
      <c r="AD191" s="444" t="str">
        <f>IF($E191="","",IF($L190="","",VLOOKUP($L190,TemplValues,18,0)))</f>
        <v/>
      </c>
      <c r="AE191" s="444"/>
      <c r="AF191" s="444" t="str">
        <f>IF($E191="","",IF($L190="","",VLOOKUP($L190,TemplValues,19,0)))</f>
        <v/>
      </c>
      <c r="AG191" s="444"/>
      <c r="AH191" s="444"/>
      <c r="AI191" s="444"/>
      <c r="AJ191" s="444" t="str">
        <f>IF($E191="","",IF($L190="","",VLOOKUP($L190,TemplValues,20,0)))</f>
        <v/>
      </c>
      <c r="AK191" s="444"/>
      <c r="AL191" s="442" t="str">
        <f>IF($E191="","",IF($L190="","",VLOOKUP($L190,TemplValues,9,0)))</f>
        <v/>
      </c>
      <c r="AM191" s="442"/>
      <c r="AN191" s="442" t="str">
        <f>IF($E191="","",IF($L190="","",VLOOKUP($L190,TemplValues,21,0)))</f>
        <v/>
      </c>
      <c r="AO191" s="442"/>
      <c r="AP191" s="442" t="str">
        <f>IF($E191="","",IF($L190="","",VLOOKUP($L190,TemplValues,22,0)))</f>
        <v/>
      </c>
      <c r="AQ191" s="442"/>
      <c r="AR191" s="445" t="str">
        <f>IF($E191="","",IF($L190="","",VLOOKUP($L190,TemplValues,23,0)))</f>
        <v/>
      </c>
      <c r="AS191" s="445"/>
      <c r="AT191" s="445" t="str">
        <f>IF($E191="","",IF($L190="","",VLOOKUP($L190,TemplValues,24,0)))</f>
        <v/>
      </c>
      <c r="AU191" s="446"/>
      <c r="AV191" s="446" t="str">
        <f>IF($E191="","",IF($L190="","",VLOOKUP($L190,TemplValues,25,0)))</f>
        <v/>
      </c>
      <c r="AW191" s="478"/>
      <c r="AX191" s="425" t="str">
        <f>IF($E191="","",IF($L190="","",VLOOKUP($L190,TemplValues,26,0)))</f>
        <v/>
      </c>
      <c r="AY191" s="476"/>
      <c r="AZ191" s="283"/>
      <c r="BA191" s="426" t="str">
        <f>IF($E191="","",IF($L190="","",VLOOKUP($L190,TemplValues,10,0)))</f>
        <v/>
      </c>
      <c r="BB191" s="426"/>
      <c r="BC191" s="368" t="str">
        <f>IF($E191="","",IF($L190="","",VLOOKUP($L190,TemplValues,11,0)))</f>
        <v/>
      </c>
      <c r="BD191" s="368"/>
      <c r="BE191" s="369" t="str">
        <f>IF($E191="","",IF($L190="","",VLOOKUP($L190,TemplValues,30,0)))</f>
        <v/>
      </c>
      <c r="BF191" s="369"/>
      <c r="BG191" s="366" t="str">
        <f>IF($E191="","",IF($L190="","",VLOOKUP($L190,TemplValues,12,0)))</f>
        <v/>
      </c>
      <c r="BH191" s="366"/>
      <c r="BI191" s="366" t="str">
        <f>IF($E191="","",IF($L190="","",VLOOKUP($L190,TemplValues,13,0)))</f>
        <v/>
      </c>
      <c r="BJ191" s="366"/>
      <c r="BK191" s="367" t="str">
        <f>IF($E191="","",IF($L190="","",VLOOKUP($L190,TemplValues,16,0)))</f>
        <v/>
      </c>
      <c r="BL191" s="367"/>
      <c r="BM191" s="368" t="str">
        <f>IF($E191="","",IF($L190="","",VLOOKUP($L190,TemplValues,17,0)))</f>
        <v/>
      </c>
      <c r="BN191" s="368"/>
      <c r="BO191" s="366" t="str">
        <f>IF($E191="","",IF($L190="","",VLOOKUP($L190,TemplValues,28,0)))</f>
        <v/>
      </c>
      <c r="BP191" s="366"/>
      <c r="BQ191" s="366" t="str">
        <f>IF($E191="","",IF($L190="","",VLOOKUP($L190,TemplValues,27,0)))</f>
        <v/>
      </c>
      <c r="BR191" s="366"/>
      <c r="BS191" s="367" t="str">
        <f>IF($E191="","",IF($L190="","",VLOOKUP($L190,TemplValues,14,0)))</f>
        <v/>
      </c>
      <c r="BT191" s="367"/>
      <c r="BU191" s="370" t="str">
        <f>IF($E191="","",IF($L190="","",VLOOKUP($L190,TemplValues,15,0)))</f>
        <v/>
      </c>
      <c r="BV191" s="483"/>
      <c r="BW191" s="430" t="str">
        <f>IF($E191="","",IF($L190="","",VLOOKUP($L190,TemplValues,30,0)))</f>
        <v/>
      </c>
      <c r="BX191" s="486"/>
      <c r="BY191" s="283"/>
    </row>
    <row r="192" spans="1:77" ht="20.100000000000001" customHeight="1">
      <c r="A192" s="283"/>
      <c r="B192" s="511">
        <v>1</v>
      </c>
      <c r="C192" s="513"/>
      <c r="D192" s="436"/>
      <c r="E192" s="436" t="s">
        <v>441</v>
      </c>
      <c r="F192" s="436" t="s">
        <v>444</v>
      </c>
      <c r="G192" s="515" t="s">
        <v>380</v>
      </c>
      <c r="H192" s="509"/>
      <c r="I192" s="437"/>
      <c r="J192" s="509"/>
      <c r="K192" s="438"/>
      <c r="L192" s="439" t="str">
        <f t="shared" ref="L192" si="90">H192&amp;" : "&amp;J192</f>
        <v xml:space="preserve"> : </v>
      </c>
      <c r="M192" s="440">
        <v>400</v>
      </c>
      <c r="N192" s="390"/>
      <c r="O192" s="283"/>
      <c r="P192" s="404"/>
      <c r="Q192" s="405"/>
      <c r="R192" s="406">
        <v>2.835</v>
      </c>
      <c r="S192" s="462"/>
      <c r="T192" s="414">
        <v>24.5</v>
      </c>
      <c r="U192" s="468"/>
      <c r="V192" s="413"/>
      <c r="W192" s="413"/>
      <c r="X192" s="414">
        <v>22</v>
      </c>
      <c r="Y192" s="414"/>
      <c r="Z192" s="414"/>
      <c r="AA192" s="414"/>
      <c r="AB192" s="415"/>
      <c r="AC192" s="415"/>
      <c r="AD192" s="415"/>
      <c r="AE192" s="415"/>
      <c r="AF192" s="415"/>
      <c r="AG192" s="415"/>
      <c r="AH192" s="415"/>
      <c r="AI192" s="415"/>
      <c r="AJ192" s="415"/>
      <c r="AK192" s="415"/>
      <c r="AL192" s="415"/>
      <c r="AM192" s="415"/>
      <c r="AN192" s="415"/>
      <c r="AO192" s="415"/>
      <c r="AP192" s="415"/>
      <c r="AQ192" s="415"/>
      <c r="AR192" s="415">
        <v>0.25</v>
      </c>
      <c r="AS192" s="415"/>
      <c r="AT192" s="415"/>
      <c r="AU192" s="427"/>
      <c r="AV192" s="427">
        <v>10.5</v>
      </c>
      <c r="AW192" s="428"/>
      <c r="AX192" s="423"/>
      <c r="AY192" s="475"/>
      <c r="AZ192" s="283"/>
      <c r="BA192" s="424">
        <v>100.1</v>
      </c>
      <c r="BB192" s="424"/>
      <c r="BC192" s="360" t="s">
        <v>63</v>
      </c>
      <c r="BD192" s="360"/>
      <c r="BE192" s="359">
        <v>0.1</v>
      </c>
      <c r="BF192" s="359"/>
      <c r="BG192" s="359">
        <v>10000</v>
      </c>
      <c r="BH192" s="359"/>
      <c r="BI192" s="359"/>
      <c r="BJ192" s="359"/>
      <c r="BK192" s="361"/>
      <c r="BL192" s="361"/>
      <c r="BM192" s="360" t="s">
        <v>64</v>
      </c>
      <c r="BN192" s="360"/>
      <c r="BO192" s="359"/>
      <c r="BP192" s="359"/>
      <c r="BQ192" s="359">
        <v>0.34699999999999998</v>
      </c>
      <c r="BR192" s="359"/>
      <c r="BS192" s="361"/>
      <c r="BT192" s="361"/>
      <c r="BU192" s="362" t="s">
        <v>62</v>
      </c>
      <c r="BV192" s="481"/>
      <c r="BW192" s="422"/>
      <c r="BX192" s="475"/>
      <c r="BY192" s="283"/>
    </row>
    <row r="193" spans="1:77" ht="20.100000000000001" customHeight="1" thickBot="1">
      <c r="A193" s="283"/>
      <c r="B193" s="512"/>
      <c r="C193" s="514"/>
      <c r="D193" s="398"/>
      <c r="E193" s="398">
        <v>1</v>
      </c>
      <c r="F193" s="398" t="s">
        <v>443</v>
      </c>
      <c r="G193" s="516"/>
      <c r="H193" s="510"/>
      <c r="I193" s="434"/>
      <c r="J193" s="510"/>
      <c r="K193" s="435"/>
      <c r="L193" s="435"/>
      <c r="M193" s="400">
        <v>3.2</v>
      </c>
      <c r="N193" s="407"/>
      <c r="O193" s="283"/>
      <c r="P193" s="408"/>
      <c r="Q193" s="409"/>
      <c r="R193" s="441" t="str">
        <f>IF($E193="","",IF($L192="","",VLOOKUP($L192,TemplValues,28,0)))</f>
        <v/>
      </c>
      <c r="S193" s="463"/>
      <c r="T193" s="442" t="str">
        <f>IF($E193="","",IF($L192="","",VLOOKUP($L192,TemplValues,4,0)))</f>
        <v/>
      </c>
      <c r="U193" s="463"/>
      <c r="V193" s="442" t="str">
        <f>IF($E193="","",IF($L192="","",VLOOKUP($L192,TemplValues,5,0)))</f>
        <v/>
      </c>
      <c r="W193" s="442"/>
      <c r="X193" s="442" t="str">
        <f>IF($E193="","",IF($L192="","",VLOOKUP($L192,TemplValues,6,0)))</f>
        <v/>
      </c>
      <c r="Y193" s="442"/>
      <c r="Z193" s="443" t="str">
        <f>IF($E193="","",IF($L192="","",VLOOKUP($L192,TemplValues,7,0)))</f>
        <v/>
      </c>
      <c r="AA193" s="443"/>
      <c r="AB193" s="442" t="str">
        <f>IF($E193="","",IF($L192="","",VLOOKUP($L192,TemplValues,8,0)))</f>
        <v/>
      </c>
      <c r="AC193" s="442"/>
      <c r="AD193" s="444" t="str">
        <f>IF($E193="","",IF($L192="","",VLOOKUP($L192,TemplValues,18,0)))</f>
        <v/>
      </c>
      <c r="AE193" s="444"/>
      <c r="AF193" s="444" t="str">
        <f>IF($E193="","",IF($L192="","",VLOOKUP($L192,TemplValues,19,0)))</f>
        <v/>
      </c>
      <c r="AG193" s="444"/>
      <c r="AH193" s="444"/>
      <c r="AI193" s="444"/>
      <c r="AJ193" s="444" t="str">
        <f>IF($E193="","",IF($L192="","",VLOOKUP($L192,TemplValues,20,0)))</f>
        <v/>
      </c>
      <c r="AK193" s="444"/>
      <c r="AL193" s="442" t="str">
        <f>IF($E193="","",IF($L192="","",VLOOKUP($L192,TemplValues,9,0)))</f>
        <v/>
      </c>
      <c r="AM193" s="442"/>
      <c r="AN193" s="442" t="str">
        <f>IF($E193="","",IF($L192="","",VLOOKUP($L192,TemplValues,21,0)))</f>
        <v/>
      </c>
      <c r="AO193" s="442"/>
      <c r="AP193" s="442" t="str">
        <f>IF($E193="","",IF($L192="","",VLOOKUP($L192,TemplValues,22,0)))</f>
        <v/>
      </c>
      <c r="AQ193" s="442"/>
      <c r="AR193" s="445" t="str">
        <f>IF($E193="","",IF($L192="","",VLOOKUP($L192,TemplValues,23,0)))</f>
        <v/>
      </c>
      <c r="AS193" s="445"/>
      <c r="AT193" s="445" t="str">
        <f>IF($E193="","",IF($L192="","",VLOOKUP($L192,TemplValues,24,0)))</f>
        <v/>
      </c>
      <c r="AU193" s="446"/>
      <c r="AV193" s="446" t="str">
        <f>IF($E193="","",IF($L192="","",VLOOKUP($L192,TemplValues,25,0)))</f>
        <v/>
      </c>
      <c r="AW193" s="478"/>
      <c r="AX193" s="425" t="str">
        <f>IF($E193="","",IF($L192="","",VLOOKUP($L192,TemplValues,26,0)))</f>
        <v/>
      </c>
      <c r="AY193" s="476"/>
      <c r="AZ193" s="283"/>
      <c r="BA193" s="426" t="str">
        <f>IF($E193="","",IF($L192="","",VLOOKUP($L192,TemplValues,10,0)))</f>
        <v/>
      </c>
      <c r="BB193" s="426"/>
      <c r="BC193" s="368" t="str">
        <f>IF($E193="","",IF($L192="","",VLOOKUP($L192,TemplValues,11,0)))</f>
        <v/>
      </c>
      <c r="BD193" s="368"/>
      <c r="BE193" s="369" t="str">
        <f>IF($E193="","",IF($L192="","",VLOOKUP($L192,TemplValues,30,0)))</f>
        <v/>
      </c>
      <c r="BF193" s="369"/>
      <c r="BG193" s="366" t="str">
        <f>IF($E193="","",IF($L192="","",VLOOKUP($L192,TemplValues,12,0)))</f>
        <v/>
      </c>
      <c r="BH193" s="366"/>
      <c r="BI193" s="366" t="str">
        <f>IF($E193="","",IF($L192="","",VLOOKUP($L192,TemplValues,13,0)))</f>
        <v/>
      </c>
      <c r="BJ193" s="366"/>
      <c r="BK193" s="367" t="str">
        <f>IF($E193="","",IF($L192="","",VLOOKUP($L192,TemplValues,16,0)))</f>
        <v/>
      </c>
      <c r="BL193" s="367"/>
      <c r="BM193" s="368" t="str">
        <f>IF($E193="","",IF($L192="","",VLOOKUP($L192,TemplValues,17,0)))</f>
        <v/>
      </c>
      <c r="BN193" s="368"/>
      <c r="BO193" s="366" t="str">
        <f>IF($E193="","",IF($L192="","",VLOOKUP($L192,TemplValues,28,0)))</f>
        <v/>
      </c>
      <c r="BP193" s="366"/>
      <c r="BQ193" s="366" t="str">
        <f>IF($E193="","",IF($L192="","",VLOOKUP($L192,TemplValues,27,0)))</f>
        <v/>
      </c>
      <c r="BR193" s="366"/>
      <c r="BS193" s="367" t="str">
        <f>IF($E193="","",IF($L192="","",VLOOKUP($L192,TemplValues,14,0)))</f>
        <v/>
      </c>
      <c r="BT193" s="367"/>
      <c r="BU193" s="370" t="str">
        <f>IF($E193="","",IF($L192="","",VLOOKUP($L192,TemplValues,15,0)))</f>
        <v/>
      </c>
      <c r="BV193" s="483"/>
      <c r="BW193" s="430" t="str">
        <f>IF($E193="","",IF($L192="","",VLOOKUP($L192,TemplValues,30,0)))</f>
        <v/>
      </c>
      <c r="BX193" s="486"/>
      <c r="BY193" s="283"/>
    </row>
    <row r="194" spans="1:77" ht="20.100000000000001" customHeight="1">
      <c r="A194" s="283"/>
      <c r="B194" s="511">
        <v>1</v>
      </c>
      <c r="C194" s="513"/>
      <c r="D194" s="436"/>
      <c r="E194" s="436" t="s">
        <v>441</v>
      </c>
      <c r="F194" s="436" t="s">
        <v>444</v>
      </c>
      <c r="G194" s="515" t="s">
        <v>380</v>
      </c>
      <c r="H194" s="509"/>
      <c r="I194" s="437"/>
      <c r="J194" s="509"/>
      <c r="K194" s="438"/>
      <c r="L194" s="439" t="str">
        <f t="shared" ref="L194" si="91">H194&amp;" : "&amp;J194</f>
        <v xml:space="preserve"> : </v>
      </c>
      <c r="M194" s="440">
        <v>400</v>
      </c>
      <c r="N194" s="390"/>
      <c r="O194" s="283"/>
      <c r="P194" s="404"/>
      <c r="Q194" s="405"/>
      <c r="R194" s="406">
        <v>2.835</v>
      </c>
      <c r="S194" s="462"/>
      <c r="T194" s="414">
        <v>24.5</v>
      </c>
      <c r="U194" s="468"/>
      <c r="V194" s="413"/>
      <c r="W194" s="413"/>
      <c r="X194" s="414">
        <v>22</v>
      </c>
      <c r="Y194" s="414"/>
      <c r="Z194" s="414"/>
      <c r="AA194" s="414"/>
      <c r="AB194" s="415"/>
      <c r="AC194" s="415"/>
      <c r="AD194" s="415"/>
      <c r="AE194" s="415"/>
      <c r="AF194" s="415"/>
      <c r="AG194" s="415"/>
      <c r="AH194" s="415"/>
      <c r="AI194" s="415"/>
      <c r="AJ194" s="415"/>
      <c r="AK194" s="415"/>
      <c r="AL194" s="415"/>
      <c r="AM194" s="415"/>
      <c r="AN194" s="415"/>
      <c r="AO194" s="415"/>
      <c r="AP194" s="415"/>
      <c r="AQ194" s="415"/>
      <c r="AR194" s="415">
        <v>0.25</v>
      </c>
      <c r="AS194" s="415"/>
      <c r="AT194" s="415"/>
      <c r="AU194" s="427"/>
      <c r="AV194" s="427">
        <v>10.5</v>
      </c>
      <c r="AW194" s="428"/>
      <c r="AX194" s="423"/>
      <c r="AY194" s="475"/>
      <c r="AZ194" s="283"/>
      <c r="BA194" s="424">
        <v>100.1</v>
      </c>
      <c r="BB194" s="424"/>
      <c r="BC194" s="360" t="s">
        <v>63</v>
      </c>
      <c r="BD194" s="360"/>
      <c r="BE194" s="359">
        <v>0.1</v>
      </c>
      <c r="BF194" s="359"/>
      <c r="BG194" s="359">
        <v>10000</v>
      </c>
      <c r="BH194" s="359"/>
      <c r="BI194" s="359"/>
      <c r="BJ194" s="359"/>
      <c r="BK194" s="361"/>
      <c r="BL194" s="361"/>
      <c r="BM194" s="360" t="s">
        <v>64</v>
      </c>
      <c r="BN194" s="360"/>
      <c r="BO194" s="359"/>
      <c r="BP194" s="359"/>
      <c r="BQ194" s="359">
        <v>0.34699999999999998</v>
      </c>
      <c r="BR194" s="359"/>
      <c r="BS194" s="361"/>
      <c r="BT194" s="361"/>
      <c r="BU194" s="362" t="s">
        <v>62</v>
      </c>
      <c r="BV194" s="481"/>
      <c r="BW194" s="422"/>
      <c r="BX194" s="475"/>
      <c r="BY194" s="283"/>
    </row>
    <row r="195" spans="1:77" ht="20.100000000000001" customHeight="1" thickBot="1">
      <c r="A195" s="283"/>
      <c r="B195" s="512"/>
      <c r="C195" s="514"/>
      <c r="D195" s="398"/>
      <c r="E195" s="398">
        <v>1</v>
      </c>
      <c r="F195" s="398" t="s">
        <v>443</v>
      </c>
      <c r="G195" s="516"/>
      <c r="H195" s="510"/>
      <c r="I195" s="434"/>
      <c r="J195" s="510"/>
      <c r="K195" s="435"/>
      <c r="L195" s="435"/>
      <c r="M195" s="400">
        <v>3.2</v>
      </c>
      <c r="N195" s="407"/>
      <c r="O195" s="283"/>
      <c r="P195" s="408"/>
      <c r="Q195" s="409"/>
      <c r="R195" s="441" t="str">
        <f>IF($E195="","",IF($L194="","",VLOOKUP($L194,TemplValues,28,0)))</f>
        <v/>
      </c>
      <c r="S195" s="463"/>
      <c r="T195" s="442" t="str">
        <f>IF($E195="","",IF($L194="","",VLOOKUP($L194,TemplValues,4,0)))</f>
        <v/>
      </c>
      <c r="U195" s="463"/>
      <c r="V195" s="442" t="str">
        <f>IF($E195="","",IF($L194="","",VLOOKUP($L194,TemplValues,5,0)))</f>
        <v/>
      </c>
      <c r="W195" s="442"/>
      <c r="X195" s="442" t="str">
        <f>IF($E195="","",IF($L194="","",VLOOKUP($L194,TemplValues,6,0)))</f>
        <v/>
      </c>
      <c r="Y195" s="442"/>
      <c r="Z195" s="443" t="str">
        <f>IF($E195="","",IF($L194="","",VLOOKUP($L194,TemplValues,7,0)))</f>
        <v/>
      </c>
      <c r="AA195" s="443"/>
      <c r="AB195" s="442" t="str">
        <f>IF($E195="","",IF($L194="","",VLOOKUP($L194,TemplValues,8,0)))</f>
        <v/>
      </c>
      <c r="AC195" s="442"/>
      <c r="AD195" s="444" t="str">
        <f>IF($E195="","",IF($L194="","",VLOOKUP($L194,TemplValues,18,0)))</f>
        <v/>
      </c>
      <c r="AE195" s="444"/>
      <c r="AF195" s="444" t="str">
        <f>IF($E195="","",IF($L194="","",VLOOKUP($L194,TemplValues,19,0)))</f>
        <v/>
      </c>
      <c r="AG195" s="444"/>
      <c r="AH195" s="444"/>
      <c r="AI195" s="444"/>
      <c r="AJ195" s="444" t="str">
        <f>IF($E195="","",IF($L194="","",VLOOKUP($L194,TemplValues,20,0)))</f>
        <v/>
      </c>
      <c r="AK195" s="444"/>
      <c r="AL195" s="442" t="str">
        <f>IF($E195="","",IF($L194="","",VLOOKUP($L194,TemplValues,9,0)))</f>
        <v/>
      </c>
      <c r="AM195" s="442"/>
      <c r="AN195" s="442" t="str">
        <f>IF($E195="","",IF($L194="","",VLOOKUP($L194,TemplValues,21,0)))</f>
        <v/>
      </c>
      <c r="AO195" s="442"/>
      <c r="AP195" s="442" t="str">
        <f>IF($E195="","",IF($L194="","",VLOOKUP($L194,TemplValues,22,0)))</f>
        <v/>
      </c>
      <c r="AQ195" s="442"/>
      <c r="AR195" s="445" t="str">
        <f>IF($E195="","",IF($L194="","",VLOOKUP($L194,TemplValues,23,0)))</f>
        <v/>
      </c>
      <c r="AS195" s="445"/>
      <c r="AT195" s="445" t="str">
        <f>IF($E195="","",IF($L194="","",VLOOKUP($L194,TemplValues,24,0)))</f>
        <v/>
      </c>
      <c r="AU195" s="446"/>
      <c r="AV195" s="446" t="str">
        <f>IF($E195="","",IF($L194="","",VLOOKUP($L194,TemplValues,25,0)))</f>
        <v/>
      </c>
      <c r="AW195" s="478"/>
      <c r="AX195" s="425" t="str">
        <f>IF($E195="","",IF($L194="","",VLOOKUP($L194,TemplValues,26,0)))</f>
        <v/>
      </c>
      <c r="AY195" s="476"/>
      <c r="AZ195" s="283"/>
      <c r="BA195" s="426" t="str">
        <f>IF($E195="","",IF($L194="","",VLOOKUP($L194,TemplValues,10,0)))</f>
        <v/>
      </c>
      <c r="BB195" s="426"/>
      <c r="BC195" s="368" t="str">
        <f>IF($E195="","",IF($L194="","",VLOOKUP($L194,TemplValues,11,0)))</f>
        <v/>
      </c>
      <c r="BD195" s="368"/>
      <c r="BE195" s="369" t="str">
        <f>IF($E195="","",IF($L194="","",VLOOKUP($L194,TemplValues,30,0)))</f>
        <v/>
      </c>
      <c r="BF195" s="369"/>
      <c r="BG195" s="366" t="str">
        <f>IF($E195="","",IF($L194="","",VLOOKUP($L194,TemplValues,12,0)))</f>
        <v/>
      </c>
      <c r="BH195" s="366"/>
      <c r="BI195" s="366" t="str">
        <f>IF($E195="","",IF($L194="","",VLOOKUP($L194,TemplValues,13,0)))</f>
        <v/>
      </c>
      <c r="BJ195" s="366"/>
      <c r="BK195" s="367" t="str">
        <f>IF($E195="","",IF($L194="","",VLOOKUP($L194,TemplValues,16,0)))</f>
        <v/>
      </c>
      <c r="BL195" s="367"/>
      <c r="BM195" s="368" t="str">
        <f>IF($E195="","",IF($L194="","",VLOOKUP($L194,TemplValues,17,0)))</f>
        <v/>
      </c>
      <c r="BN195" s="368"/>
      <c r="BO195" s="366" t="str">
        <f>IF($E195="","",IF($L194="","",VLOOKUP($L194,TemplValues,28,0)))</f>
        <v/>
      </c>
      <c r="BP195" s="366"/>
      <c r="BQ195" s="366" t="str">
        <f>IF($E195="","",IF($L194="","",VLOOKUP($L194,TemplValues,27,0)))</f>
        <v/>
      </c>
      <c r="BR195" s="366"/>
      <c r="BS195" s="367" t="str">
        <f>IF($E195="","",IF($L194="","",VLOOKUP($L194,TemplValues,14,0)))</f>
        <v/>
      </c>
      <c r="BT195" s="367"/>
      <c r="BU195" s="370" t="str">
        <f>IF($E195="","",IF($L194="","",VLOOKUP($L194,TemplValues,15,0)))</f>
        <v/>
      </c>
      <c r="BV195" s="483"/>
      <c r="BW195" s="430" t="str">
        <f>IF($E195="","",IF($L194="","",VLOOKUP($L194,TemplValues,30,0)))</f>
        <v/>
      </c>
      <c r="BX195" s="486"/>
      <c r="BY195" s="283"/>
    </row>
    <row r="196" spans="1:77" ht="20.100000000000001" customHeight="1">
      <c r="A196" s="283"/>
      <c r="B196" s="511">
        <v>1</v>
      </c>
      <c r="C196" s="513"/>
      <c r="D196" s="436"/>
      <c r="E196" s="436" t="s">
        <v>441</v>
      </c>
      <c r="F196" s="436" t="s">
        <v>444</v>
      </c>
      <c r="G196" s="515" t="s">
        <v>380</v>
      </c>
      <c r="H196" s="509"/>
      <c r="I196" s="437"/>
      <c r="J196" s="509"/>
      <c r="K196" s="438"/>
      <c r="L196" s="439" t="str">
        <f t="shared" ref="L196" si="92">H196&amp;" : "&amp;J196</f>
        <v xml:space="preserve"> : </v>
      </c>
      <c r="M196" s="440">
        <v>400</v>
      </c>
      <c r="N196" s="390"/>
      <c r="O196" s="283"/>
      <c r="P196" s="404"/>
      <c r="Q196" s="405"/>
      <c r="R196" s="406">
        <v>2.835</v>
      </c>
      <c r="S196" s="462"/>
      <c r="T196" s="414">
        <v>24.5</v>
      </c>
      <c r="U196" s="468"/>
      <c r="V196" s="413"/>
      <c r="W196" s="413"/>
      <c r="X196" s="414">
        <v>22</v>
      </c>
      <c r="Y196" s="414"/>
      <c r="Z196" s="414"/>
      <c r="AA196" s="414"/>
      <c r="AB196" s="415"/>
      <c r="AC196" s="415"/>
      <c r="AD196" s="415"/>
      <c r="AE196" s="415"/>
      <c r="AF196" s="415"/>
      <c r="AG196" s="415"/>
      <c r="AH196" s="415"/>
      <c r="AI196" s="415"/>
      <c r="AJ196" s="415"/>
      <c r="AK196" s="415"/>
      <c r="AL196" s="415"/>
      <c r="AM196" s="415"/>
      <c r="AN196" s="415"/>
      <c r="AO196" s="415"/>
      <c r="AP196" s="415"/>
      <c r="AQ196" s="415"/>
      <c r="AR196" s="415">
        <v>0.25</v>
      </c>
      <c r="AS196" s="415"/>
      <c r="AT196" s="415"/>
      <c r="AU196" s="427"/>
      <c r="AV196" s="427">
        <v>10.5</v>
      </c>
      <c r="AW196" s="428"/>
      <c r="AX196" s="423"/>
      <c r="AY196" s="475"/>
      <c r="AZ196" s="283"/>
      <c r="BA196" s="424">
        <v>100.1</v>
      </c>
      <c r="BB196" s="424"/>
      <c r="BC196" s="360" t="s">
        <v>63</v>
      </c>
      <c r="BD196" s="360"/>
      <c r="BE196" s="359">
        <v>0.1</v>
      </c>
      <c r="BF196" s="359"/>
      <c r="BG196" s="359">
        <v>10000</v>
      </c>
      <c r="BH196" s="359"/>
      <c r="BI196" s="359"/>
      <c r="BJ196" s="359"/>
      <c r="BK196" s="361"/>
      <c r="BL196" s="361"/>
      <c r="BM196" s="360" t="s">
        <v>64</v>
      </c>
      <c r="BN196" s="360"/>
      <c r="BO196" s="359"/>
      <c r="BP196" s="359"/>
      <c r="BQ196" s="359">
        <v>0.34699999999999998</v>
      </c>
      <c r="BR196" s="359"/>
      <c r="BS196" s="361"/>
      <c r="BT196" s="361"/>
      <c r="BU196" s="362" t="s">
        <v>62</v>
      </c>
      <c r="BV196" s="481"/>
      <c r="BW196" s="422"/>
      <c r="BX196" s="475"/>
      <c r="BY196" s="283"/>
    </row>
    <row r="197" spans="1:77" ht="20.100000000000001" customHeight="1" thickBot="1">
      <c r="A197" s="283"/>
      <c r="B197" s="512"/>
      <c r="C197" s="514"/>
      <c r="D197" s="398"/>
      <c r="E197" s="398">
        <v>1</v>
      </c>
      <c r="F197" s="398" t="s">
        <v>443</v>
      </c>
      <c r="G197" s="516"/>
      <c r="H197" s="510"/>
      <c r="I197" s="434"/>
      <c r="J197" s="510"/>
      <c r="K197" s="435"/>
      <c r="L197" s="435"/>
      <c r="M197" s="400">
        <v>3.2</v>
      </c>
      <c r="N197" s="407"/>
      <c r="O197" s="283"/>
      <c r="P197" s="408"/>
      <c r="Q197" s="409"/>
      <c r="R197" s="441" t="str">
        <f>IF($E197="","",IF($L196="","",VLOOKUP($L196,TemplValues,28,0)))</f>
        <v/>
      </c>
      <c r="S197" s="463"/>
      <c r="T197" s="442" t="str">
        <f>IF($E197="","",IF($L196="","",VLOOKUP($L196,TemplValues,4,0)))</f>
        <v/>
      </c>
      <c r="U197" s="463"/>
      <c r="V197" s="442" t="str">
        <f>IF($E197="","",IF($L196="","",VLOOKUP($L196,TemplValues,5,0)))</f>
        <v/>
      </c>
      <c r="W197" s="442"/>
      <c r="X197" s="442" t="str">
        <f>IF($E197="","",IF($L196="","",VLOOKUP($L196,TemplValues,6,0)))</f>
        <v/>
      </c>
      <c r="Y197" s="442"/>
      <c r="Z197" s="443" t="str">
        <f>IF($E197="","",IF($L196="","",VLOOKUP($L196,TemplValues,7,0)))</f>
        <v/>
      </c>
      <c r="AA197" s="443"/>
      <c r="AB197" s="442" t="str">
        <f>IF($E197="","",IF($L196="","",VLOOKUP($L196,TemplValues,8,0)))</f>
        <v/>
      </c>
      <c r="AC197" s="442"/>
      <c r="AD197" s="444" t="str">
        <f>IF($E197="","",IF($L196="","",VLOOKUP($L196,TemplValues,18,0)))</f>
        <v/>
      </c>
      <c r="AE197" s="444"/>
      <c r="AF197" s="444" t="str">
        <f>IF($E197="","",IF($L196="","",VLOOKUP($L196,TemplValues,19,0)))</f>
        <v/>
      </c>
      <c r="AG197" s="444"/>
      <c r="AH197" s="444"/>
      <c r="AI197" s="444"/>
      <c r="AJ197" s="444" t="str">
        <f>IF($E197="","",IF($L196="","",VLOOKUP($L196,TemplValues,20,0)))</f>
        <v/>
      </c>
      <c r="AK197" s="444"/>
      <c r="AL197" s="442" t="str">
        <f>IF($E197="","",IF($L196="","",VLOOKUP($L196,TemplValues,9,0)))</f>
        <v/>
      </c>
      <c r="AM197" s="442"/>
      <c r="AN197" s="442" t="str">
        <f>IF($E197="","",IF($L196="","",VLOOKUP($L196,TemplValues,21,0)))</f>
        <v/>
      </c>
      <c r="AO197" s="442"/>
      <c r="AP197" s="442" t="str">
        <f>IF($E197="","",IF($L196="","",VLOOKUP($L196,TemplValues,22,0)))</f>
        <v/>
      </c>
      <c r="AQ197" s="442"/>
      <c r="AR197" s="445" t="str">
        <f>IF($E197="","",IF($L196="","",VLOOKUP($L196,TemplValues,23,0)))</f>
        <v/>
      </c>
      <c r="AS197" s="445"/>
      <c r="AT197" s="445" t="str">
        <f>IF($E197="","",IF($L196="","",VLOOKUP($L196,TemplValues,24,0)))</f>
        <v/>
      </c>
      <c r="AU197" s="446"/>
      <c r="AV197" s="446" t="str">
        <f>IF($E197="","",IF($L196="","",VLOOKUP($L196,TemplValues,25,0)))</f>
        <v/>
      </c>
      <c r="AW197" s="478"/>
      <c r="AX197" s="425" t="str">
        <f>IF($E197="","",IF($L196="","",VLOOKUP($L196,TemplValues,26,0)))</f>
        <v/>
      </c>
      <c r="AY197" s="476"/>
      <c r="AZ197" s="283"/>
      <c r="BA197" s="426" t="str">
        <f>IF($E197="","",IF($L196="","",VLOOKUP($L196,TemplValues,10,0)))</f>
        <v/>
      </c>
      <c r="BB197" s="426"/>
      <c r="BC197" s="368" t="str">
        <f>IF($E197="","",IF($L196="","",VLOOKUP($L196,TemplValues,11,0)))</f>
        <v/>
      </c>
      <c r="BD197" s="368"/>
      <c r="BE197" s="369" t="str">
        <f>IF($E197="","",IF($L196="","",VLOOKUP($L196,TemplValues,30,0)))</f>
        <v/>
      </c>
      <c r="BF197" s="369"/>
      <c r="BG197" s="366" t="str">
        <f>IF($E197="","",IF($L196="","",VLOOKUP($L196,TemplValues,12,0)))</f>
        <v/>
      </c>
      <c r="BH197" s="366"/>
      <c r="BI197" s="366" t="str">
        <f>IF($E197="","",IF($L196="","",VLOOKUP($L196,TemplValues,13,0)))</f>
        <v/>
      </c>
      <c r="BJ197" s="366"/>
      <c r="BK197" s="367" t="str">
        <f>IF($E197="","",IF($L196="","",VLOOKUP($L196,TemplValues,16,0)))</f>
        <v/>
      </c>
      <c r="BL197" s="367"/>
      <c r="BM197" s="368" t="str">
        <f>IF($E197="","",IF($L196="","",VLOOKUP($L196,TemplValues,17,0)))</f>
        <v/>
      </c>
      <c r="BN197" s="368"/>
      <c r="BO197" s="366" t="str">
        <f>IF($E197="","",IF($L196="","",VLOOKUP($L196,TemplValues,28,0)))</f>
        <v/>
      </c>
      <c r="BP197" s="366"/>
      <c r="BQ197" s="366" t="str">
        <f>IF($E197="","",IF($L196="","",VLOOKUP($L196,TemplValues,27,0)))</f>
        <v/>
      </c>
      <c r="BR197" s="366"/>
      <c r="BS197" s="367" t="str">
        <f>IF($E197="","",IF($L196="","",VLOOKUP($L196,TemplValues,14,0)))</f>
        <v/>
      </c>
      <c r="BT197" s="367"/>
      <c r="BU197" s="370" t="str">
        <f>IF($E197="","",IF($L196="","",VLOOKUP($L196,TemplValues,15,0)))</f>
        <v/>
      </c>
      <c r="BV197" s="483"/>
      <c r="BW197" s="430" t="str">
        <f>IF($E197="","",IF($L196="","",VLOOKUP($L196,TemplValues,30,0)))</f>
        <v/>
      </c>
      <c r="BX197" s="486"/>
      <c r="BY197" s="283"/>
    </row>
    <row r="198" spans="1:77" ht="20.100000000000001" customHeight="1">
      <c r="A198" s="283"/>
      <c r="B198" s="511">
        <v>1</v>
      </c>
      <c r="C198" s="513"/>
      <c r="D198" s="436"/>
      <c r="E198" s="436" t="s">
        <v>441</v>
      </c>
      <c r="F198" s="436" t="s">
        <v>444</v>
      </c>
      <c r="G198" s="515" t="s">
        <v>380</v>
      </c>
      <c r="H198" s="509"/>
      <c r="I198" s="437"/>
      <c r="J198" s="509"/>
      <c r="K198" s="438"/>
      <c r="L198" s="439" t="str">
        <f t="shared" ref="L198" si="93">H198&amp;" : "&amp;J198</f>
        <v xml:space="preserve"> : </v>
      </c>
      <c r="M198" s="440">
        <v>400</v>
      </c>
      <c r="N198" s="390"/>
      <c r="O198" s="283"/>
      <c r="P198" s="404"/>
      <c r="Q198" s="405"/>
      <c r="R198" s="406">
        <v>2.835</v>
      </c>
      <c r="S198" s="462"/>
      <c r="T198" s="414">
        <v>24.5</v>
      </c>
      <c r="U198" s="468"/>
      <c r="V198" s="413"/>
      <c r="W198" s="413"/>
      <c r="X198" s="414">
        <v>22</v>
      </c>
      <c r="Y198" s="414"/>
      <c r="Z198" s="414"/>
      <c r="AA198" s="414"/>
      <c r="AB198" s="415"/>
      <c r="AC198" s="415"/>
      <c r="AD198" s="415"/>
      <c r="AE198" s="415"/>
      <c r="AF198" s="415"/>
      <c r="AG198" s="415"/>
      <c r="AH198" s="415"/>
      <c r="AI198" s="415"/>
      <c r="AJ198" s="415"/>
      <c r="AK198" s="415"/>
      <c r="AL198" s="415"/>
      <c r="AM198" s="415"/>
      <c r="AN198" s="415"/>
      <c r="AO198" s="415"/>
      <c r="AP198" s="415"/>
      <c r="AQ198" s="415"/>
      <c r="AR198" s="415">
        <v>0.25</v>
      </c>
      <c r="AS198" s="415"/>
      <c r="AT198" s="415"/>
      <c r="AU198" s="427"/>
      <c r="AV198" s="427">
        <v>10.5</v>
      </c>
      <c r="AW198" s="428"/>
      <c r="AX198" s="423"/>
      <c r="AY198" s="475"/>
      <c r="AZ198" s="283"/>
      <c r="BA198" s="424">
        <v>100.1</v>
      </c>
      <c r="BB198" s="424"/>
      <c r="BC198" s="360" t="s">
        <v>63</v>
      </c>
      <c r="BD198" s="360"/>
      <c r="BE198" s="359">
        <v>0.1</v>
      </c>
      <c r="BF198" s="359"/>
      <c r="BG198" s="359">
        <v>10000</v>
      </c>
      <c r="BH198" s="359"/>
      <c r="BI198" s="359"/>
      <c r="BJ198" s="359"/>
      <c r="BK198" s="361"/>
      <c r="BL198" s="361"/>
      <c r="BM198" s="360" t="s">
        <v>64</v>
      </c>
      <c r="BN198" s="360"/>
      <c r="BO198" s="359"/>
      <c r="BP198" s="359"/>
      <c r="BQ198" s="359">
        <v>0.34699999999999998</v>
      </c>
      <c r="BR198" s="359"/>
      <c r="BS198" s="361"/>
      <c r="BT198" s="361"/>
      <c r="BU198" s="362" t="s">
        <v>62</v>
      </c>
      <c r="BV198" s="481"/>
      <c r="BW198" s="422"/>
      <c r="BX198" s="475"/>
      <c r="BY198" s="283"/>
    </row>
    <row r="199" spans="1:77" ht="20.100000000000001" customHeight="1" thickBot="1">
      <c r="A199" s="283"/>
      <c r="B199" s="512"/>
      <c r="C199" s="514"/>
      <c r="D199" s="398"/>
      <c r="E199" s="398">
        <v>1</v>
      </c>
      <c r="F199" s="398" t="s">
        <v>443</v>
      </c>
      <c r="G199" s="516"/>
      <c r="H199" s="510"/>
      <c r="I199" s="434"/>
      <c r="J199" s="510"/>
      <c r="K199" s="435"/>
      <c r="L199" s="435"/>
      <c r="M199" s="400">
        <v>3.2</v>
      </c>
      <c r="N199" s="407"/>
      <c r="O199" s="283"/>
      <c r="P199" s="408"/>
      <c r="Q199" s="409"/>
      <c r="R199" s="441" t="str">
        <f>IF($E199="","",IF($L198="","",VLOOKUP($L198,TemplValues,28,0)))</f>
        <v/>
      </c>
      <c r="S199" s="463"/>
      <c r="T199" s="442" t="str">
        <f>IF($E199="","",IF($L198="","",VLOOKUP($L198,TemplValues,4,0)))</f>
        <v/>
      </c>
      <c r="U199" s="463"/>
      <c r="V199" s="442" t="str">
        <f>IF($E199="","",IF($L198="","",VLOOKUP($L198,TemplValues,5,0)))</f>
        <v/>
      </c>
      <c r="W199" s="442"/>
      <c r="X199" s="442" t="str">
        <f>IF($E199="","",IF($L198="","",VLOOKUP($L198,TemplValues,6,0)))</f>
        <v/>
      </c>
      <c r="Y199" s="442"/>
      <c r="Z199" s="443" t="str">
        <f>IF($E199="","",IF($L198="","",VLOOKUP($L198,TemplValues,7,0)))</f>
        <v/>
      </c>
      <c r="AA199" s="443"/>
      <c r="AB199" s="442" t="str">
        <f>IF($E199="","",IF($L198="","",VLOOKUP($L198,TemplValues,8,0)))</f>
        <v/>
      </c>
      <c r="AC199" s="442"/>
      <c r="AD199" s="444" t="str">
        <f>IF($E199="","",IF($L198="","",VLOOKUP($L198,TemplValues,18,0)))</f>
        <v/>
      </c>
      <c r="AE199" s="444"/>
      <c r="AF199" s="444" t="str">
        <f>IF($E199="","",IF($L198="","",VLOOKUP($L198,TemplValues,19,0)))</f>
        <v/>
      </c>
      <c r="AG199" s="444"/>
      <c r="AH199" s="444"/>
      <c r="AI199" s="444"/>
      <c r="AJ199" s="444" t="str">
        <f>IF($E199="","",IF($L198="","",VLOOKUP($L198,TemplValues,20,0)))</f>
        <v/>
      </c>
      <c r="AK199" s="444"/>
      <c r="AL199" s="442" t="str">
        <f>IF($E199="","",IF($L198="","",VLOOKUP($L198,TemplValues,9,0)))</f>
        <v/>
      </c>
      <c r="AM199" s="442"/>
      <c r="AN199" s="442" t="str">
        <f>IF($E199="","",IF($L198="","",VLOOKUP($L198,TemplValues,21,0)))</f>
        <v/>
      </c>
      <c r="AO199" s="442"/>
      <c r="AP199" s="442" t="str">
        <f>IF($E199="","",IF($L198="","",VLOOKUP($L198,TemplValues,22,0)))</f>
        <v/>
      </c>
      <c r="AQ199" s="442"/>
      <c r="AR199" s="445" t="str">
        <f>IF($E199="","",IF($L198="","",VLOOKUP($L198,TemplValues,23,0)))</f>
        <v/>
      </c>
      <c r="AS199" s="445"/>
      <c r="AT199" s="445" t="str">
        <f>IF($E199="","",IF($L198="","",VLOOKUP($L198,TemplValues,24,0)))</f>
        <v/>
      </c>
      <c r="AU199" s="446"/>
      <c r="AV199" s="446" t="str">
        <f>IF($E199="","",IF($L198="","",VLOOKUP($L198,TemplValues,25,0)))</f>
        <v/>
      </c>
      <c r="AW199" s="478"/>
      <c r="AX199" s="425" t="str">
        <f>IF($E199="","",IF($L198="","",VLOOKUP($L198,TemplValues,26,0)))</f>
        <v/>
      </c>
      <c r="AY199" s="476"/>
      <c r="AZ199" s="283"/>
      <c r="BA199" s="426" t="str">
        <f>IF($E199="","",IF($L198="","",VLOOKUP($L198,TemplValues,10,0)))</f>
        <v/>
      </c>
      <c r="BB199" s="426"/>
      <c r="BC199" s="368" t="str">
        <f>IF($E199="","",IF($L198="","",VLOOKUP($L198,TemplValues,11,0)))</f>
        <v/>
      </c>
      <c r="BD199" s="368"/>
      <c r="BE199" s="369" t="str">
        <f>IF($E199="","",IF($L198="","",VLOOKUP($L198,TemplValues,30,0)))</f>
        <v/>
      </c>
      <c r="BF199" s="369"/>
      <c r="BG199" s="366" t="str">
        <f>IF($E199="","",IF($L198="","",VLOOKUP($L198,TemplValues,12,0)))</f>
        <v/>
      </c>
      <c r="BH199" s="366"/>
      <c r="BI199" s="366" t="str">
        <f>IF($E199="","",IF($L198="","",VLOOKUP($L198,TemplValues,13,0)))</f>
        <v/>
      </c>
      <c r="BJ199" s="366"/>
      <c r="BK199" s="367" t="str">
        <f>IF($E199="","",IF($L198="","",VLOOKUP($L198,TemplValues,16,0)))</f>
        <v/>
      </c>
      <c r="BL199" s="367"/>
      <c r="BM199" s="368" t="str">
        <f>IF($E199="","",IF($L198="","",VLOOKUP($L198,TemplValues,17,0)))</f>
        <v/>
      </c>
      <c r="BN199" s="368"/>
      <c r="BO199" s="366" t="str">
        <f>IF($E199="","",IF($L198="","",VLOOKUP($L198,TemplValues,28,0)))</f>
        <v/>
      </c>
      <c r="BP199" s="366"/>
      <c r="BQ199" s="366" t="str">
        <f>IF($E199="","",IF($L198="","",VLOOKUP($L198,TemplValues,27,0)))</f>
        <v/>
      </c>
      <c r="BR199" s="366"/>
      <c r="BS199" s="367" t="str">
        <f>IF($E199="","",IF($L198="","",VLOOKUP($L198,TemplValues,14,0)))</f>
        <v/>
      </c>
      <c r="BT199" s="367"/>
      <c r="BU199" s="370" t="str">
        <f>IF($E199="","",IF($L198="","",VLOOKUP($L198,TemplValues,15,0)))</f>
        <v/>
      </c>
      <c r="BV199" s="483"/>
      <c r="BW199" s="430" t="str">
        <f>IF($E199="","",IF($L198="","",VLOOKUP($L198,TemplValues,30,0)))</f>
        <v/>
      </c>
      <c r="BX199" s="486"/>
      <c r="BY199" s="283"/>
    </row>
    <row r="200" spans="1:77" ht="20.100000000000001" customHeight="1">
      <c r="A200" s="283"/>
      <c r="B200" s="511">
        <v>1</v>
      </c>
      <c r="C200" s="513"/>
      <c r="D200" s="436"/>
      <c r="E200" s="436" t="s">
        <v>441</v>
      </c>
      <c r="F200" s="436" t="s">
        <v>444</v>
      </c>
      <c r="G200" s="515" t="s">
        <v>380</v>
      </c>
      <c r="H200" s="509"/>
      <c r="I200" s="437"/>
      <c r="J200" s="509"/>
      <c r="K200" s="438"/>
      <c r="L200" s="439" t="str">
        <f t="shared" ref="L200" si="94">H200&amp;" : "&amp;J200</f>
        <v xml:space="preserve"> : </v>
      </c>
      <c r="M200" s="440">
        <v>400</v>
      </c>
      <c r="N200" s="390"/>
      <c r="O200" s="283"/>
      <c r="P200" s="404"/>
      <c r="Q200" s="405"/>
      <c r="R200" s="406">
        <v>2.835</v>
      </c>
      <c r="S200" s="462"/>
      <c r="T200" s="414">
        <v>24.5</v>
      </c>
      <c r="U200" s="468"/>
      <c r="V200" s="413"/>
      <c r="W200" s="413"/>
      <c r="X200" s="414">
        <v>22</v>
      </c>
      <c r="Y200" s="414"/>
      <c r="Z200" s="414"/>
      <c r="AA200" s="414"/>
      <c r="AB200" s="415"/>
      <c r="AC200" s="415"/>
      <c r="AD200" s="415"/>
      <c r="AE200" s="415"/>
      <c r="AF200" s="415"/>
      <c r="AG200" s="415"/>
      <c r="AH200" s="415"/>
      <c r="AI200" s="415"/>
      <c r="AJ200" s="415"/>
      <c r="AK200" s="415"/>
      <c r="AL200" s="415"/>
      <c r="AM200" s="415"/>
      <c r="AN200" s="415"/>
      <c r="AO200" s="415"/>
      <c r="AP200" s="415"/>
      <c r="AQ200" s="415"/>
      <c r="AR200" s="415">
        <v>0.25</v>
      </c>
      <c r="AS200" s="415"/>
      <c r="AT200" s="415"/>
      <c r="AU200" s="427"/>
      <c r="AV200" s="427">
        <v>10.5</v>
      </c>
      <c r="AW200" s="428"/>
      <c r="AX200" s="423"/>
      <c r="AY200" s="475"/>
      <c r="AZ200" s="283"/>
      <c r="BA200" s="424">
        <v>100.1</v>
      </c>
      <c r="BB200" s="424"/>
      <c r="BC200" s="360" t="s">
        <v>63</v>
      </c>
      <c r="BD200" s="360"/>
      <c r="BE200" s="359">
        <v>0.1</v>
      </c>
      <c r="BF200" s="359"/>
      <c r="BG200" s="359">
        <v>10000</v>
      </c>
      <c r="BH200" s="359"/>
      <c r="BI200" s="359"/>
      <c r="BJ200" s="359"/>
      <c r="BK200" s="361"/>
      <c r="BL200" s="361"/>
      <c r="BM200" s="360" t="s">
        <v>64</v>
      </c>
      <c r="BN200" s="360"/>
      <c r="BO200" s="359"/>
      <c r="BP200" s="359"/>
      <c r="BQ200" s="359">
        <v>0.34699999999999998</v>
      </c>
      <c r="BR200" s="359"/>
      <c r="BS200" s="361"/>
      <c r="BT200" s="361"/>
      <c r="BU200" s="362" t="s">
        <v>62</v>
      </c>
      <c r="BV200" s="481"/>
      <c r="BW200" s="422"/>
      <c r="BX200" s="475"/>
      <c r="BY200" s="283"/>
    </row>
    <row r="201" spans="1:77" ht="20.100000000000001" customHeight="1" thickBot="1">
      <c r="A201" s="283"/>
      <c r="B201" s="512"/>
      <c r="C201" s="514"/>
      <c r="D201" s="398"/>
      <c r="E201" s="398">
        <v>1</v>
      </c>
      <c r="F201" s="398" t="s">
        <v>443</v>
      </c>
      <c r="G201" s="516"/>
      <c r="H201" s="510"/>
      <c r="I201" s="434"/>
      <c r="J201" s="510"/>
      <c r="K201" s="435"/>
      <c r="L201" s="435"/>
      <c r="M201" s="400">
        <v>3.2</v>
      </c>
      <c r="N201" s="407"/>
      <c r="O201" s="283"/>
      <c r="P201" s="408"/>
      <c r="Q201" s="409"/>
      <c r="R201" s="441" t="str">
        <f>IF($E201="","",IF($L200="","",VLOOKUP($L200,TemplValues,28,0)))</f>
        <v/>
      </c>
      <c r="S201" s="463"/>
      <c r="T201" s="442" t="str">
        <f>IF($E201="","",IF($L200="","",VLOOKUP($L200,TemplValues,4,0)))</f>
        <v/>
      </c>
      <c r="U201" s="463"/>
      <c r="V201" s="442" t="str">
        <f>IF($E201="","",IF($L200="","",VLOOKUP($L200,TemplValues,5,0)))</f>
        <v/>
      </c>
      <c r="W201" s="442"/>
      <c r="X201" s="442" t="str">
        <f>IF($E201="","",IF($L200="","",VLOOKUP($L200,TemplValues,6,0)))</f>
        <v/>
      </c>
      <c r="Y201" s="442"/>
      <c r="Z201" s="443" t="str">
        <f>IF($E201="","",IF($L200="","",VLOOKUP($L200,TemplValues,7,0)))</f>
        <v/>
      </c>
      <c r="AA201" s="443"/>
      <c r="AB201" s="442" t="str">
        <f>IF($E201="","",IF($L200="","",VLOOKUP($L200,TemplValues,8,0)))</f>
        <v/>
      </c>
      <c r="AC201" s="442"/>
      <c r="AD201" s="444" t="str">
        <f>IF($E201="","",IF($L200="","",VLOOKUP($L200,TemplValues,18,0)))</f>
        <v/>
      </c>
      <c r="AE201" s="444"/>
      <c r="AF201" s="444" t="str">
        <f>IF($E201="","",IF($L200="","",VLOOKUP($L200,TemplValues,19,0)))</f>
        <v/>
      </c>
      <c r="AG201" s="444"/>
      <c r="AH201" s="444"/>
      <c r="AI201" s="444"/>
      <c r="AJ201" s="444" t="str">
        <f>IF($E201="","",IF($L200="","",VLOOKUP($L200,TemplValues,20,0)))</f>
        <v/>
      </c>
      <c r="AK201" s="444"/>
      <c r="AL201" s="442" t="str">
        <f>IF($E201="","",IF($L200="","",VLOOKUP($L200,TemplValues,9,0)))</f>
        <v/>
      </c>
      <c r="AM201" s="442"/>
      <c r="AN201" s="442" t="str">
        <f>IF($E201="","",IF($L200="","",VLOOKUP($L200,TemplValues,21,0)))</f>
        <v/>
      </c>
      <c r="AO201" s="442"/>
      <c r="AP201" s="442" t="str">
        <f>IF($E201="","",IF($L200="","",VLOOKUP($L200,TemplValues,22,0)))</f>
        <v/>
      </c>
      <c r="AQ201" s="442"/>
      <c r="AR201" s="445" t="str">
        <f>IF($E201="","",IF($L200="","",VLOOKUP($L200,TemplValues,23,0)))</f>
        <v/>
      </c>
      <c r="AS201" s="445"/>
      <c r="AT201" s="445" t="str">
        <f>IF($E201="","",IF($L200="","",VLOOKUP($L200,TemplValues,24,0)))</f>
        <v/>
      </c>
      <c r="AU201" s="446"/>
      <c r="AV201" s="446" t="str">
        <f>IF($E201="","",IF($L200="","",VLOOKUP($L200,TemplValues,25,0)))</f>
        <v/>
      </c>
      <c r="AW201" s="478"/>
      <c r="AX201" s="425" t="str">
        <f>IF($E201="","",IF($L200="","",VLOOKUP($L200,TemplValues,26,0)))</f>
        <v/>
      </c>
      <c r="AY201" s="476"/>
      <c r="AZ201" s="283"/>
      <c r="BA201" s="426" t="str">
        <f>IF($E201="","",IF($L200="","",VLOOKUP($L200,TemplValues,10,0)))</f>
        <v/>
      </c>
      <c r="BB201" s="426"/>
      <c r="BC201" s="368" t="str">
        <f>IF($E201="","",IF($L200="","",VLOOKUP($L200,TemplValues,11,0)))</f>
        <v/>
      </c>
      <c r="BD201" s="368"/>
      <c r="BE201" s="369" t="str">
        <f>IF($E201="","",IF($L200="","",VLOOKUP($L200,TemplValues,30,0)))</f>
        <v/>
      </c>
      <c r="BF201" s="369"/>
      <c r="BG201" s="366" t="str">
        <f>IF($E201="","",IF($L200="","",VLOOKUP($L200,TemplValues,12,0)))</f>
        <v/>
      </c>
      <c r="BH201" s="366"/>
      <c r="BI201" s="366" t="str">
        <f>IF($E201="","",IF($L200="","",VLOOKUP($L200,TemplValues,13,0)))</f>
        <v/>
      </c>
      <c r="BJ201" s="366"/>
      <c r="BK201" s="367" t="str">
        <f>IF($E201="","",IF($L200="","",VLOOKUP($L200,TemplValues,16,0)))</f>
        <v/>
      </c>
      <c r="BL201" s="367"/>
      <c r="BM201" s="368" t="str">
        <f>IF($E201="","",IF($L200="","",VLOOKUP($L200,TemplValues,17,0)))</f>
        <v/>
      </c>
      <c r="BN201" s="368"/>
      <c r="BO201" s="366" t="str">
        <f>IF($E201="","",IF($L200="","",VLOOKUP($L200,TemplValues,28,0)))</f>
        <v/>
      </c>
      <c r="BP201" s="366"/>
      <c r="BQ201" s="366" t="str">
        <f>IF($E201="","",IF($L200="","",VLOOKUP($L200,TemplValues,27,0)))</f>
        <v/>
      </c>
      <c r="BR201" s="366"/>
      <c r="BS201" s="367" t="str">
        <f>IF($E201="","",IF($L200="","",VLOOKUP($L200,TemplValues,14,0)))</f>
        <v/>
      </c>
      <c r="BT201" s="367"/>
      <c r="BU201" s="370" t="str">
        <f>IF($E201="","",IF($L200="","",VLOOKUP($L200,TemplValues,15,0)))</f>
        <v/>
      </c>
      <c r="BV201" s="483"/>
      <c r="BW201" s="430" t="str">
        <f>IF($E201="","",IF($L200="","",VLOOKUP($L200,TemplValues,30,0)))</f>
        <v/>
      </c>
      <c r="BX201" s="486"/>
      <c r="BY201" s="283"/>
    </row>
    <row r="202" spans="1:77" ht="20.100000000000001" customHeight="1">
      <c r="A202" s="283"/>
      <c r="B202" s="511">
        <v>1</v>
      </c>
      <c r="C202" s="513"/>
      <c r="D202" s="436"/>
      <c r="E202" s="436" t="s">
        <v>441</v>
      </c>
      <c r="F202" s="436" t="s">
        <v>444</v>
      </c>
      <c r="G202" s="515" t="s">
        <v>380</v>
      </c>
      <c r="H202" s="509"/>
      <c r="I202" s="437"/>
      <c r="J202" s="509"/>
      <c r="K202" s="438"/>
      <c r="L202" s="439" t="str">
        <f t="shared" ref="L202" si="95">H202&amp;" : "&amp;J202</f>
        <v xml:space="preserve"> : </v>
      </c>
      <c r="M202" s="440">
        <v>400</v>
      </c>
      <c r="N202" s="390"/>
      <c r="O202" s="283"/>
      <c r="P202" s="404"/>
      <c r="Q202" s="405"/>
      <c r="R202" s="406">
        <v>2.835</v>
      </c>
      <c r="S202" s="462"/>
      <c r="T202" s="414">
        <v>24.5</v>
      </c>
      <c r="U202" s="468"/>
      <c r="V202" s="413"/>
      <c r="W202" s="413"/>
      <c r="X202" s="414">
        <v>22</v>
      </c>
      <c r="Y202" s="414"/>
      <c r="Z202" s="414"/>
      <c r="AA202" s="414"/>
      <c r="AB202" s="415"/>
      <c r="AC202" s="415"/>
      <c r="AD202" s="415"/>
      <c r="AE202" s="415"/>
      <c r="AF202" s="415"/>
      <c r="AG202" s="415"/>
      <c r="AH202" s="415"/>
      <c r="AI202" s="415"/>
      <c r="AJ202" s="415"/>
      <c r="AK202" s="415"/>
      <c r="AL202" s="415"/>
      <c r="AM202" s="415"/>
      <c r="AN202" s="415"/>
      <c r="AO202" s="415"/>
      <c r="AP202" s="415"/>
      <c r="AQ202" s="415"/>
      <c r="AR202" s="415">
        <v>0.25</v>
      </c>
      <c r="AS202" s="415"/>
      <c r="AT202" s="415"/>
      <c r="AU202" s="427"/>
      <c r="AV202" s="427">
        <v>10.5</v>
      </c>
      <c r="AW202" s="428"/>
      <c r="AX202" s="423"/>
      <c r="AY202" s="475"/>
      <c r="AZ202" s="283"/>
      <c r="BA202" s="424">
        <v>100.1</v>
      </c>
      <c r="BB202" s="424"/>
      <c r="BC202" s="360" t="s">
        <v>63</v>
      </c>
      <c r="BD202" s="360"/>
      <c r="BE202" s="359">
        <v>0.1</v>
      </c>
      <c r="BF202" s="359"/>
      <c r="BG202" s="359">
        <v>10000</v>
      </c>
      <c r="BH202" s="359"/>
      <c r="BI202" s="359"/>
      <c r="BJ202" s="359"/>
      <c r="BK202" s="361"/>
      <c r="BL202" s="361"/>
      <c r="BM202" s="360" t="s">
        <v>64</v>
      </c>
      <c r="BN202" s="360"/>
      <c r="BO202" s="359"/>
      <c r="BP202" s="359"/>
      <c r="BQ202" s="359">
        <v>0.34699999999999998</v>
      </c>
      <c r="BR202" s="359"/>
      <c r="BS202" s="361"/>
      <c r="BT202" s="361"/>
      <c r="BU202" s="362" t="s">
        <v>62</v>
      </c>
      <c r="BV202" s="481"/>
      <c r="BW202" s="422"/>
      <c r="BX202" s="475"/>
      <c r="BY202" s="283"/>
    </row>
    <row r="203" spans="1:77" ht="20.100000000000001" customHeight="1" thickBot="1">
      <c r="A203" s="283"/>
      <c r="B203" s="512"/>
      <c r="C203" s="514"/>
      <c r="D203" s="398"/>
      <c r="E203" s="398">
        <v>1</v>
      </c>
      <c r="F203" s="398" t="s">
        <v>443</v>
      </c>
      <c r="G203" s="516"/>
      <c r="H203" s="510"/>
      <c r="I203" s="434"/>
      <c r="J203" s="510"/>
      <c r="K203" s="435"/>
      <c r="L203" s="435"/>
      <c r="M203" s="400">
        <v>3.2</v>
      </c>
      <c r="N203" s="407"/>
      <c r="O203" s="283"/>
      <c r="P203" s="408"/>
      <c r="Q203" s="409"/>
      <c r="R203" s="441" t="str">
        <f>IF($E203="","",IF($L202="","",VLOOKUP($L202,TemplValues,28,0)))</f>
        <v/>
      </c>
      <c r="S203" s="463"/>
      <c r="T203" s="442" t="str">
        <f>IF($E203="","",IF($L202="","",VLOOKUP($L202,TemplValues,4,0)))</f>
        <v/>
      </c>
      <c r="U203" s="463"/>
      <c r="V203" s="442" t="str">
        <f>IF($E203="","",IF($L202="","",VLOOKUP($L202,TemplValues,5,0)))</f>
        <v/>
      </c>
      <c r="W203" s="442"/>
      <c r="X203" s="442" t="str">
        <f>IF($E203="","",IF($L202="","",VLOOKUP($L202,TemplValues,6,0)))</f>
        <v/>
      </c>
      <c r="Y203" s="442"/>
      <c r="Z203" s="443" t="str">
        <f>IF($E203="","",IF($L202="","",VLOOKUP($L202,TemplValues,7,0)))</f>
        <v/>
      </c>
      <c r="AA203" s="443"/>
      <c r="AB203" s="442" t="str">
        <f>IF($E203="","",IF($L202="","",VLOOKUP($L202,TemplValues,8,0)))</f>
        <v/>
      </c>
      <c r="AC203" s="442"/>
      <c r="AD203" s="444" t="str">
        <f>IF($E203="","",IF($L202="","",VLOOKUP($L202,TemplValues,18,0)))</f>
        <v/>
      </c>
      <c r="AE203" s="444"/>
      <c r="AF203" s="444" t="str">
        <f>IF($E203="","",IF($L202="","",VLOOKUP($L202,TemplValues,19,0)))</f>
        <v/>
      </c>
      <c r="AG203" s="444"/>
      <c r="AH203" s="444"/>
      <c r="AI203" s="444"/>
      <c r="AJ203" s="444" t="str">
        <f>IF($E203="","",IF($L202="","",VLOOKUP($L202,TemplValues,20,0)))</f>
        <v/>
      </c>
      <c r="AK203" s="444"/>
      <c r="AL203" s="442" t="str">
        <f>IF($E203="","",IF($L202="","",VLOOKUP($L202,TemplValues,9,0)))</f>
        <v/>
      </c>
      <c r="AM203" s="442"/>
      <c r="AN203" s="442" t="str">
        <f>IF($E203="","",IF($L202="","",VLOOKUP($L202,TemplValues,21,0)))</f>
        <v/>
      </c>
      <c r="AO203" s="442"/>
      <c r="AP203" s="442" t="str">
        <f>IF($E203="","",IF($L202="","",VLOOKUP($L202,TemplValues,22,0)))</f>
        <v/>
      </c>
      <c r="AQ203" s="442"/>
      <c r="AR203" s="445" t="str">
        <f>IF($E203="","",IF($L202="","",VLOOKUP($L202,TemplValues,23,0)))</f>
        <v/>
      </c>
      <c r="AS203" s="445"/>
      <c r="AT203" s="445" t="str">
        <f>IF($E203="","",IF($L202="","",VLOOKUP($L202,TemplValues,24,0)))</f>
        <v/>
      </c>
      <c r="AU203" s="446"/>
      <c r="AV203" s="446" t="str">
        <f>IF($E203="","",IF($L202="","",VLOOKUP($L202,TemplValues,25,0)))</f>
        <v/>
      </c>
      <c r="AW203" s="478"/>
      <c r="AX203" s="425" t="str">
        <f>IF($E203="","",IF($L202="","",VLOOKUP($L202,TemplValues,26,0)))</f>
        <v/>
      </c>
      <c r="AY203" s="476"/>
      <c r="AZ203" s="283"/>
      <c r="BA203" s="426" t="str">
        <f>IF($E203="","",IF($L202="","",VLOOKUP($L202,TemplValues,10,0)))</f>
        <v/>
      </c>
      <c r="BB203" s="426"/>
      <c r="BC203" s="368" t="str">
        <f>IF($E203="","",IF($L202="","",VLOOKUP($L202,TemplValues,11,0)))</f>
        <v/>
      </c>
      <c r="BD203" s="368"/>
      <c r="BE203" s="369" t="str">
        <f>IF($E203="","",IF($L202="","",VLOOKUP($L202,TemplValues,30,0)))</f>
        <v/>
      </c>
      <c r="BF203" s="369"/>
      <c r="BG203" s="366" t="str">
        <f>IF($E203="","",IF($L202="","",VLOOKUP($L202,TemplValues,12,0)))</f>
        <v/>
      </c>
      <c r="BH203" s="366"/>
      <c r="BI203" s="366" t="str">
        <f>IF($E203="","",IF($L202="","",VLOOKUP($L202,TemplValues,13,0)))</f>
        <v/>
      </c>
      <c r="BJ203" s="366"/>
      <c r="BK203" s="367" t="str">
        <f>IF($E203="","",IF($L202="","",VLOOKUP($L202,TemplValues,16,0)))</f>
        <v/>
      </c>
      <c r="BL203" s="367"/>
      <c r="BM203" s="368" t="str">
        <f>IF($E203="","",IF($L202="","",VLOOKUP($L202,TemplValues,17,0)))</f>
        <v/>
      </c>
      <c r="BN203" s="368"/>
      <c r="BO203" s="366" t="str">
        <f>IF($E203="","",IF($L202="","",VLOOKUP($L202,TemplValues,28,0)))</f>
        <v/>
      </c>
      <c r="BP203" s="366"/>
      <c r="BQ203" s="366" t="str">
        <f>IF($E203="","",IF($L202="","",VLOOKUP($L202,TemplValues,27,0)))</f>
        <v/>
      </c>
      <c r="BR203" s="366"/>
      <c r="BS203" s="367" t="str">
        <f>IF($E203="","",IF($L202="","",VLOOKUP($L202,TemplValues,14,0)))</f>
        <v/>
      </c>
      <c r="BT203" s="367"/>
      <c r="BU203" s="370" t="str">
        <f>IF($E203="","",IF($L202="","",VLOOKUP($L202,TemplValues,15,0)))</f>
        <v/>
      </c>
      <c r="BV203" s="483"/>
      <c r="BW203" s="430" t="str">
        <f>IF($E203="","",IF($L202="","",VLOOKUP($L202,TemplValues,30,0)))</f>
        <v/>
      </c>
      <c r="BX203" s="486"/>
      <c r="BY203" s="283"/>
    </row>
    <row r="204" spans="1:77" ht="20.100000000000001" customHeight="1">
      <c r="A204" s="283"/>
      <c r="B204" s="511">
        <v>1</v>
      </c>
      <c r="C204" s="513"/>
      <c r="D204" s="436"/>
      <c r="E204" s="436" t="s">
        <v>441</v>
      </c>
      <c r="F204" s="436" t="s">
        <v>444</v>
      </c>
      <c r="G204" s="515" t="s">
        <v>380</v>
      </c>
      <c r="H204" s="509"/>
      <c r="I204" s="437"/>
      <c r="J204" s="509"/>
      <c r="K204" s="438"/>
      <c r="L204" s="439" t="str">
        <f t="shared" ref="L204" si="96">H204&amp;" : "&amp;J204</f>
        <v xml:space="preserve"> : </v>
      </c>
      <c r="M204" s="440">
        <v>400</v>
      </c>
      <c r="N204" s="390"/>
      <c r="O204" s="283"/>
      <c r="P204" s="404"/>
      <c r="Q204" s="405"/>
      <c r="R204" s="406">
        <v>2.835</v>
      </c>
      <c r="S204" s="462"/>
      <c r="T204" s="414">
        <v>24.5</v>
      </c>
      <c r="U204" s="468"/>
      <c r="V204" s="413"/>
      <c r="W204" s="413"/>
      <c r="X204" s="414">
        <v>22</v>
      </c>
      <c r="Y204" s="414"/>
      <c r="Z204" s="414"/>
      <c r="AA204" s="414"/>
      <c r="AB204" s="415"/>
      <c r="AC204" s="415"/>
      <c r="AD204" s="415"/>
      <c r="AE204" s="415"/>
      <c r="AF204" s="415"/>
      <c r="AG204" s="415"/>
      <c r="AH204" s="415"/>
      <c r="AI204" s="415"/>
      <c r="AJ204" s="415"/>
      <c r="AK204" s="415"/>
      <c r="AL204" s="415"/>
      <c r="AM204" s="415"/>
      <c r="AN204" s="415"/>
      <c r="AO204" s="415"/>
      <c r="AP204" s="415"/>
      <c r="AQ204" s="415"/>
      <c r="AR204" s="415">
        <v>0.25</v>
      </c>
      <c r="AS204" s="415"/>
      <c r="AT204" s="415"/>
      <c r="AU204" s="427"/>
      <c r="AV204" s="427">
        <v>10.5</v>
      </c>
      <c r="AW204" s="428"/>
      <c r="AX204" s="423"/>
      <c r="AY204" s="475"/>
      <c r="AZ204" s="283"/>
      <c r="BA204" s="424">
        <v>100.1</v>
      </c>
      <c r="BB204" s="424"/>
      <c r="BC204" s="360" t="s">
        <v>63</v>
      </c>
      <c r="BD204" s="360"/>
      <c r="BE204" s="359">
        <v>0.1</v>
      </c>
      <c r="BF204" s="359"/>
      <c r="BG204" s="359">
        <v>10000</v>
      </c>
      <c r="BH204" s="359"/>
      <c r="BI204" s="359"/>
      <c r="BJ204" s="359"/>
      <c r="BK204" s="361"/>
      <c r="BL204" s="361"/>
      <c r="BM204" s="360" t="s">
        <v>64</v>
      </c>
      <c r="BN204" s="360"/>
      <c r="BO204" s="359"/>
      <c r="BP204" s="359"/>
      <c r="BQ204" s="359">
        <v>0.34699999999999998</v>
      </c>
      <c r="BR204" s="359"/>
      <c r="BS204" s="361"/>
      <c r="BT204" s="361"/>
      <c r="BU204" s="362" t="s">
        <v>62</v>
      </c>
      <c r="BV204" s="481"/>
      <c r="BW204" s="422"/>
      <c r="BX204" s="475"/>
      <c r="BY204" s="283"/>
    </row>
    <row r="205" spans="1:77" ht="20.100000000000001" customHeight="1" thickBot="1">
      <c r="A205" s="283"/>
      <c r="B205" s="512"/>
      <c r="C205" s="514"/>
      <c r="D205" s="398"/>
      <c r="E205" s="398">
        <v>1</v>
      </c>
      <c r="F205" s="398" t="s">
        <v>443</v>
      </c>
      <c r="G205" s="516"/>
      <c r="H205" s="510"/>
      <c r="I205" s="434"/>
      <c r="J205" s="510"/>
      <c r="K205" s="435"/>
      <c r="L205" s="435"/>
      <c r="M205" s="400">
        <v>3.2</v>
      </c>
      <c r="N205" s="407"/>
      <c r="O205" s="283"/>
      <c r="P205" s="408"/>
      <c r="Q205" s="409"/>
      <c r="R205" s="441" t="str">
        <f>IF($E205="","",IF($L204="","",VLOOKUP($L204,TemplValues,28,0)))</f>
        <v/>
      </c>
      <c r="S205" s="463"/>
      <c r="T205" s="442" t="str">
        <f>IF($E205="","",IF($L204="","",VLOOKUP($L204,TemplValues,4,0)))</f>
        <v/>
      </c>
      <c r="U205" s="463"/>
      <c r="V205" s="442" t="str">
        <f>IF($E205="","",IF($L204="","",VLOOKUP($L204,TemplValues,5,0)))</f>
        <v/>
      </c>
      <c r="W205" s="442"/>
      <c r="X205" s="442" t="str">
        <f>IF($E205="","",IF($L204="","",VLOOKUP($L204,TemplValues,6,0)))</f>
        <v/>
      </c>
      <c r="Y205" s="442"/>
      <c r="Z205" s="443" t="str">
        <f>IF($E205="","",IF($L204="","",VLOOKUP($L204,TemplValues,7,0)))</f>
        <v/>
      </c>
      <c r="AA205" s="443"/>
      <c r="AB205" s="442" t="str">
        <f>IF($E205="","",IF($L204="","",VLOOKUP($L204,TemplValues,8,0)))</f>
        <v/>
      </c>
      <c r="AC205" s="442"/>
      <c r="AD205" s="444" t="str">
        <f>IF($E205="","",IF($L204="","",VLOOKUP($L204,TemplValues,18,0)))</f>
        <v/>
      </c>
      <c r="AE205" s="444"/>
      <c r="AF205" s="444" t="str">
        <f>IF($E205="","",IF($L204="","",VLOOKUP($L204,TemplValues,19,0)))</f>
        <v/>
      </c>
      <c r="AG205" s="444"/>
      <c r="AH205" s="444"/>
      <c r="AI205" s="444"/>
      <c r="AJ205" s="444" t="str">
        <f>IF($E205="","",IF($L204="","",VLOOKUP($L204,TemplValues,20,0)))</f>
        <v/>
      </c>
      <c r="AK205" s="444"/>
      <c r="AL205" s="442" t="str">
        <f>IF($E205="","",IF($L204="","",VLOOKUP($L204,TemplValues,9,0)))</f>
        <v/>
      </c>
      <c r="AM205" s="442"/>
      <c r="AN205" s="442" t="str">
        <f>IF($E205="","",IF($L204="","",VLOOKUP($L204,TemplValues,21,0)))</f>
        <v/>
      </c>
      <c r="AO205" s="442"/>
      <c r="AP205" s="442" t="str">
        <f>IF($E205="","",IF($L204="","",VLOOKUP($L204,TemplValues,22,0)))</f>
        <v/>
      </c>
      <c r="AQ205" s="442"/>
      <c r="AR205" s="445" t="str">
        <f>IF($E205="","",IF($L204="","",VLOOKUP($L204,TemplValues,23,0)))</f>
        <v/>
      </c>
      <c r="AS205" s="445"/>
      <c r="AT205" s="445" t="str">
        <f>IF($E205="","",IF($L204="","",VLOOKUP($L204,TemplValues,24,0)))</f>
        <v/>
      </c>
      <c r="AU205" s="446"/>
      <c r="AV205" s="446" t="str">
        <f>IF($E205="","",IF($L204="","",VLOOKUP($L204,TemplValues,25,0)))</f>
        <v/>
      </c>
      <c r="AW205" s="478"/>
      <c r="AX205" s="425" t="str">
        <f>IF($E205="","",IF($L204="","",VLOOKUP($L204,TemplValues,26,0)))</f>
        <v/>
      </c>
      <c r="AY205" s="476"/>
      <c r="AZ205" s="283"/>
      <c r="BA205" s="426" t="str">
        <f>IF($E205="","",IF($L204="","",VLOOKUP($L204,TemplValues,10,0)))</f>
        <v/>
      </c>
      <c r="BB205" s="426"/>
      <c r="BC205" s="368" t="str">
        <f>IF($E205="","",IF($L204="","",VLOOKUP($L204,TemplValues,11,0)))</f>
        <v/>
      </c>
      <c r="BD205" s="368"/>
      <c r="BE205" s="369" t="str">
        <f>IF($E205="","",IF($L204="","",VLOOKUP($L204,TemplValues,30,0)))</f>
        <v/>
      </c>
      <c r="BF205" s="369"/>
      <c r="BG205" s="366" t="str">
        <f>IF($E205="","",IF($L204="","",VLOOKUP($L204,TemplValues,12,0)))</f>
        <v/>
      </c>
      <c r="BH205" s="366"/>
      <c r="BI205" s="366" t="str">
        <f>IF($E205="","",IF($L204="","",VLOOKUP($L204,TemplValues,13,0)))</f>
        <v/>
      </c>
      <c r="BJ205" s="366"/>
      <c r="BK205" s="367" t="str">
        <f>IF($E205="","",IF($L204="","",VLOOKUP($L204,TemplValues,16,0)))</f>
        <v/>
      </c>
      <c r="BL205" s="367"/>
      <c r="BM205" s="368" t="str">
        <f>IF($E205="","",IF($L204="","",VLOOKUP($L204,TemplValues,17,0)))</f>
        <v/>
      </c>
      <c r="BN205" s="368"/>
      <c r="BO205" s="366" t="str">
        <f>IF($E205="","",IF($L204="","",VLOOKUP($L204,TemplValues,28,0)))</f>
        <v/>
      </c>
      <c r="BP205" s="366"/>
      <c r="BQ205" s="366" t="str">
        <f>IF($E205="","",IF($L204="","",VLOOKUP($L204,TemplValues,27,0)))</f>
        <v/>
      </c>
      <c r="BR205" s="366"/>
      <c r="BS205" s="367" t="str">
        <f>IF($E205="","",IF($L204="","",VLOOKUP($L204,TemplValues,14,0)))</f>
        <v/>
      </c>
      <c r="BT205" s="367"/>
      <c r="BU205" s="370" t="str">
        <f>IF($E205="","",IF($L204="","",VLOOKUP($L204,TemplValues,15,0)))</f>
        <v/>
      </c>
      <c r="BV205" s="483"/>
      <c r="BW205" s="430" t="str">
        <f>IF($E205="","",IF($L204="","",VLOOKUP($L204,TemplValues,30,0)))</f>
        <v/>
      </c>
      <c r="BX205" s="486"/>
      <c r="BY205" s="283"/>
    </row>
    <row r="206" spans="1:77" ht="20.100000000000001" customHeight="1">
      <c r="A206" s="283"/>
      <c r="B206" s="511">
        <v>1</v>
      </c>
      <c r="C206" s="513"/>
      <c r="D206" s="436"/>
      <c r="E206" s="436" t="s">
        <v>441</v>
      </c>
      <c r="F206" s="436" t="s">
        <v>444</v>
      </c>
      <c r="G206" s="515" t="s">
        <v>380</v>
      </c>
      <c r="H206" s="509"/>
      <c r="I206" s="437"/>
      <c r="J206" s="509"/>
      <c r="K206" s="438"/>
      <c r="L206" s="439" t="str">
        <f t="shared" ref="L206" si="97">H206&amp;" : "&amp;J206</f>
        <v xml:space="preserve"> : </v>
      </c>
      <c r="M206" s="440">
        <v>400</v>
      </c>
      <c r="N206" s="390"/>
      <c r="O206" s="283"/>
      <c r="P206" s="404"/>
      <c r="Q206" s="405"/>
      <c r="R206" s="406">
        <v>2.835</v>
      </c>
      <c r="S206" s="462"/>
      <c r="T206" s="414">
        <v>24.5</v>
      </c>
      <c r="U206" s="468"/>
      <c r="V206" s="413"/>
      <c r="W206" s="413"/>
      <c r="X206" s="414">
        <v>22</v>
      </c>
      <c r="Y206" s="414"/>
      <c r="Z206" s="414"/>
      <c r="AA206" s="414"/>
      <c r="AB206" s="415"/>
      <c r="AC206" s="415"/>
      <c r="AD206" s="415"/>
      <c r="AE206" s="415"/>
      <c r="AF206" s="415"/>
      <c r="AG206" s="415"/>
      <c r="AH206" s="415"/>
      <c r="AI206" s="415"/>
      <c r="AJ206" s="415"/>
      <c r="AK206" s="415"/>
      <c r="AL206" s="415"/>
      <c r="AM206" s="415"/>
      <c r="AN206" s="415"/>
      <c r="AO206" s="415"/>
      <c r="AP206" s="415"/>
      <c r="AQ206" s="415"/>
      <c r="AR206" s="415">
        <v>0.25</v>
      </c>
      <c r="AS206" s="415"/>
      <c r="AT206" s="415"/>
      <c r="AU206" s="427"/>
      <c r="AV206" s="427">
        <v>10.5</v>
      </c>
      <c r="AW206" s="428"/>
      <c r="AX206" s="423"/>
      <c r="AY206" s="475"/>
      <c r="AZ206" s="283"/>
      <c r="BA206" s="424">
        <v>100.1</v>
      </c>
      <c r="BB206" s="424"/>
      <c r="BC206" s="360" t="s">
        <v>63</v>
      </c>
      <c r="BD206" s="360"/>
      <c r="BE206" s="359">
        <v>0.1</v>
      </c>
      <c r="BF206" s="359"/>
      <c r="BG206" s="359">
        <v>10000</v>
      </c>
      <c r="BH206" s="359"/>
      <c r="BI206" s="359"/>
      <c r="BJ206" s="359"/>
      <c r="BK206" s="361"/>
      <c r="BL206" s="361"/>
      <c r="BM206" s="360" t="s">
        <v>64</v>
      </c>
      <c r="BN206" s="360"/>
      <c r="BO206" s="359"/>
      <c r="BP206" s="359"/>
      <c r="BQ206" s="359">
        <v>0.34699999999999998</v>
      </c>
      <c r="BR206" s="359"/>
      <c r="BS206" s="361"/>
      <c r="BT206" s="361"/>
      <c r="BU206" s="362" t="s">
        <v>62</v>
      </c>
      <c r="BV206" s="481"/>
      <c r="BW206" s="422"/>
      <c r="BX206" s="475"/>
      <c r="BY206" s="283"/>
    </row>
    <row r="207" spans="1:77" ht="20.100000000000001" customHeight="1" thickBot="1">
      <c r="A207" s="283"/>
      <c r="B207" s="512"/>
      <c r="C207" s="514"/>
      <c r="D207" s="398"/>
      <c r="E207" s="398">
        <v>1</v>
      </c>
      <c r="F207" s="398" t="s">
        <v>443</v>
      </c>
      <c r="G207" s="516"/>
      <c r="H207" s="510"/>
      <c r="I207" s="434"/>
      <c r="J207" s="510"/>
      <c r="K207" s="435"/>
      <c r="L207" s="435"/>
      <c r="M207" s="400">
        <v>3.2</v>
      </c>
      <c r="N207" s="407"/>
      <c r="O207" s="283"/>
      <c r="P207" s="408"/>
      <c r="Q207" s="409"/>
      <c r="R207" s="441" t="str">
        <f>IF($E207="","",IF($L206="","",VLOOKUP($L206,TemplValues,28,0)))</f>
        <v/>
      </c>
      <c r="S207" s="463"/>
      <c r="T207" s="442" t="str">
        <f>IF($E207="","",IF($L206="","",VLOOKUP($L206,TemplValues,4,0)))</f>
        <v/>
      </c>
      <c r="U207" s="463"/>
      <c r="V207" s="442" t="str">
        <f>IF($E207="","",IF($L206="","",VLOOKUP($L206,TemplValues,5,0)))</f>
        <v/>
      </c>
      <c r="W207" s="442"/>
      <c r="X207" s="442" t="str">
        <f>IF($E207="","",IF($L206="","",VLOOKUP($L206,TemplValues,6,0)))</f>
        <v/>
      </c>
      <c r="Y207" s="442"/>
      <c r="Z207" s="443" t="str">
        <f>IF($E207="","",IF($L206="","",VLOOKUP($L206,TemplValues,7,0)))</f>
        <v/>
      </c>
      <c r="AA207" s="443"/>
      <c r="AB207" s="442" t="str">
        <f>IF($E207="","",IF($L206="","",VLOOKUP($L206,TemplValues,8,0)))</f>
        <v/>
      </c>
      <c r="AC207" s="442"/>
      <c r="AD207" s="444" t="str">
        <f>IF($E207="","",IF($L206="","",VLOOKUP($L206,TemplValues,18,0)))</f>
        <v/>
      </c>
      <c r="AE207" s="444"/>
      <c r="AF207" s="444" t="str">
        <f>IF($E207="","",IF($L206="","",VLOOKUP($L206,TemplValues,19,0)))</f>
        <v/>
      </c>
      <c r="AG207" s="444"/>
      <c r="AH207" s="444"/>
      <c r="AI207" s="444"/>
      <c r="AJ207" s="444" t="str">
        <f>IF($E207="","",IF($L206="","",VLOOKUP($L206,TemplValues,20,0)))</f>
        <v/>
      </c>
      <c r="AK207" s="444"/>
      <c r="AL207" s="442" t="str">
        <f>IF($E207="","",IF($L206="","",VLOOKUP($L206,TemplValues,9,0)))</f>
        <v/>
      </c>
      <c r="AM207" s="442"/>
      <c r="AN207" s="442" t="str">
        <f>IF($E207="","",IF($L206="","",VLOOKUP($L206,TemplValues,21,0)))</f>
        <v/>
      </c>
      <c r="AO207" s="442"/>
      <c r="AP207" s="442" t="str">
        <f>IF($E207="","",IF($L206="","",VLOOKUP($L206,TemplValues,22,0)))</f>
        <v/>
      </c>
      <c r="AQ207" s="442"/>
      <c r="AR207" s="445" t="str">
        <f>IF($E207="","",IF($L206="","",VLOOKUP($L206,TemplValues,23,0)))</f>
        <v/>
      </c>
      <c r="AS207" s="445"/>
      <c r="AT207" s="445" t="str">
        <f>IF($E207="","",IF($L206="","",VLOOKUP($L206,TemplValues,24,0)))</f>
        <v/>
      </c>
      <c r="AU207" s="446"/>
      <c r="AV207" s="446" t="str">
        <f>IF($E207="","",IF($L206="","",VLOOKUP($L206,TemplValues,25,0)))</f>
        <v/>
      </c>
      <c r="AW207" s="478"/>
      <c r="AX207" s="425" t="str">
        <f>IF($E207="","",IF($L206="","",VLOOKUP($L206,TemplValues,26,0)))</f>
        <v/>
      </c>
      <c r="AY207" s="476"/>
      <c r="AZ207" s="283"/>
      <c r="BA207" s="426" t="str">
        <f>IF($E207="","",IF($L206="","",VLOOKUP($L206,TemplValues,10,0)))</f>
        <v/>
      </c>
      <c r="BB207" s="426"/>
      <c r="BC207" s="368" t="str">
        <f>IF($E207="","",IF($L206="","",VLOOKUP($L206,TemplValues,11,0)))</f>
        <v/>
      </c>
      <c r="BD207" s="368"/>
      <c r="BE207" s="369" t="str">
        <f>IF($E207="","",IF($L206="","",VLOOKUP($L206,TemplValues,30,0)))</f>
        <v/>
      </c>
      <c r="BF207" s="369"/>
      <c r="BG207" s="366" t="str">
        <f>IF($E207="","",IF($L206="","",VLOOKUP($L206,TemplValues,12,0)))</f>
        <v/>
      </c>
      <c r="BH207" s="366"/>
      <c r="BI207" s="366" t="str">
        <f>IF($E207="","",IF($L206="","",VLOOKUP($L206,TemplValues,13,0)))</f>
        <v/>
      </c>
      <c r="BJ207" s="366"/>
      <c r="BK207" s="367" t="str">
        <f>IF($E207="","",IF($L206="","",VLOOKUP($L206,TemplValues,16,0)))</f>
        <v/>
      </c>
      <c r="BL207" s="367"/>
      <c r="BM207" s="368" t="str">
        <f>IF($E207="","",IF($L206="","",VLOOKUP($L206,TemplValues,17,0)))</f>
        <v/>
      </c>
      <c r="BN207" s="368"/>
      <c r="BO207" s="366" t="str">
        <f>IF($E207="","",IF($L206="","",VLOOKUP($L206,TemplValues,28,0)))</f>
        <v/>
      </c>
      <c r="BP207" s="366"/>
      <c r="BQ207" s="366" t="str">
        <f>IF($E207="","",IF($L206="","",VLOOKUP($L206,TemplValues,27,0)))</f>
        <v/>
      </c>
      <c r="BR207" s="366"/>
      <c r="BS207" s="367" t="str">
        <f>IF($E207="","",IF($L206="","",VLOOKUP($L206,TemplValues,14,0)))</f>
        <v/>
      </c>
      <c r="BT207" s="367"/>
      <c r="BU207" s="370" t="str">
        <f>IF($E207="","",IF($L206="","",VLOOKUP($L206,TemplValues,15,0)))</f>
        <v/>
      </c>
      <c r="BV207" s="483"/>
      <c r="BW207" s="430" t="str">
        <f>IF($E207="","",IF($L206="","",VLOOKUP($L206,TemplValues,30,0)))</f>
        <v/>
      </c>
      <c r="BX207" s="486"/>
      <c r="BY207" s="283"/>
    </row>
    <row r="208" spans="1:77" ht="20.100000000000001" customHeight="1">
      <c r="A208" s="283"/>
      <c r="B208" s="511">
        <v>1</v>
      </c>
      <c r="C208" s="513"/>
      <c r="D208" s="436"/>
      <c r="E208" s="436" t="s">
        <v>441</v>
      </c>
      <c r="F208" s="436" t="s">
        <v>444</v>
      </c>
      <c r="G208" s="515" t="s">
        <v>380</v>
      </c>
      <c r="H208" s="509"/>
      <c r="I208" s="437"/>
      <c r="J208" s="509"/>
      <c r="K208" s="438"/>
      <c r="L208" s="439" t="str">
        <f t="shared" ref="L208" si="98">H208&amp;" : "&amp;J208</f>
        <v xml:space="preserve"> : </v>
      </c>
      <c r="M208" s="440">
        <v>400</v>
      </c>
      <c r="N208" s="390"/>
      <c r="O208" s="283"/>
      <c r="P208" s="404"/>
      <c r="Q208" s="405"/>
      <c r="R208" s="406">
        <v>2.835</v>
      </c>
      <c r="S208" s="462"/>
      <c r="T208" s="414">
        <v>24.5</v>
      </c>
      <c r="U208" s="468"/>
      <c r="V208" s="413"/>
      <c r="W208" s="413"/>
      <c r="X208" s="414">
        <v>22</v>
      </c>
      <c r="Y208" s="414"/>
      <c r="Z208" s="414"/>
      <c r="AA208" s="414"/>
      <c r="AB208" s="415"/>
      <c r="AC208" s="415"/>
      <c r="AD208" s="415"/>
      <c r="AE208" s="415"/>
      <c r="AF208" s="415"/>
      <c r="AG208" s="415"/>
      <c r="AH208" s="415"/>
      <c r="AI208" s="415"/>
      <c r="AJ208" s="415"/>
      <c r="AK208" s="415"/>
      <c r="AL208" s="415"/>
      <c r="AM208" s="415"/>
      <c r="AN208" s="415"/>
      <c r="AO208" s="415"/>
      <c r="AP208" s="415"/>
      <c r="AQ208" s="415"/>
      <c r="AR208" s="415">
        <v>0.25</v>
      </c>
      <c r="AS208" s="415"/>
      <c r="AT208" s="415"/>
      <c r="AU208" s="427"/>
      <c r="AV208" s="427">
        <v>10.5</v>
      </c>
      <c r="AW208" s="428"/>
      <c r="AX208" s="423"/>
      <c r="AY208" s="475"/>
      <c r="AZ208" s="283"/>
      <c r="BA208" s="424">
        <v>100.1</v>
      </c>
      <c r="BB208" s="424"/>
      <c r="BC208" s="360" t="s">
        <v>63</v>
      </c>
      <c r="BD208" s="360"/>
      <c r="BE208" s="359">
        <v>0.1</v>
      </c>
      <c r="BF208" s="359"/>
      <c r="BG208" s="359">
        <v>10000</v>
      </c>
      <c r="BH208" s="359"/>
      <c r="BI208" s="359"/>
      <c r="BJ208" s="359"/>
      <c r="BK208" s="361"/>
      <c r="BL208" s="361"/>
      <c r="BM208" s="360" t="s">
        <v>64</v>
      </c>
      <c r="BN208" s="360"/>
      <c r="BO208" s="359"/>
      <c r="BP208" s="359"/>
      <c r="BQ208" s="359">
        <v>0.34699999999999998</v>
      </c>
      <c r="BR208" s="359"/>
      <c r="BS208" s="361"/>
      <c r="BT208" s="361"/>
      <c r="BU208" s="362" t="s">
        <v>62</v>
      </c>
      <c r="BV208" s="481"/>
      <c r="BW208" s="422"/>
      <c r="BX208" s="475"/>
      <c r="BY208" s="283"/>
    </row>
    <row r="209" spans="1:77" ht="20.100000000000001" customHeight="1" thickBot="1">
      <c r="A209" s="283"/>
      <c r="B209" s="512"/>
      <c r="C209" s="514"/>
      <c r="D209" s="398"/>
      <c r="E209" s="398">
        <v>1</v>
      </c>
      <c r="F209" s="398" t="s">
        <v>443</v>
      </c>
      <c r="G209" s="516"/>
      <c r="H209" s="510"/>
      <c r="I209" s="434"/>
      <c r="J209" s="510"/>
      <c r="K209" s="435"/>
      <c r="L209" s="435"/>
      <c r="M209" s="400">
        <v>3.2</v>
      </c>
      <c r="N209" s="407"/>
      <c r="O209" s="283"/>
      <c r="P209" s="408"/>
      <c r="Q209" s="409"/>
      <c r="R209" s="441" t="str">
        <f>IF($E209="","",IF($L208="","",VLOOKUP($L208,TemplValues,28,0)))</f>
        <v/>
      </c>
      <c r="S209" s="463"/>
      <c r="T209" s="442" t="str">
        <f>IF($E209="","",IF($L208="","",VLOOKUP($L208,TemplValues,4,0)))</f>
        <v/>
      </c>
      <c r="U209" s="463"/>
      <c r="V209" s="442" t="str">
        <f>IF($E209="","",IF($L208="","",VLOOKUP($L208,TemplValues,5,0)))</f>
        <v/>
      </c>
      <c r="W209" s="442"/>
      <c r="X209" s="442" t="str">
        <f>IF($E209="","",IF($L208="","",VLOOKUP($L208,TemplValues,6,0)))</f>
        <v/>
      </c>
      <c r="Y209" s="442"/>
      <c r="Z209" s="443" t="str">
        <f>IF($E209="","",IF($L208="","",VLOOKUP($L208,TemplValues,7,0)))</f>
        <v/>
      </c>
      <c r="AA209" s="443"/>
      <c r="AB209" s="442" t="str">
        <f>IF($E209="","",IF($L208="","",VLOOKUP($L208,TemplValues,8,0)))</f>
        <v/>
      </c>
      <c r="AC209" s="442"/>
      <c r="AD209" s="444" t="str">
        <f>IF($E209="","",IF($L208="","",VLOOKUP($L208,TemplValues,18,0)))</f>
        <v/>
      </c>
      <c r="AE209" s="444"/>
      <c r="AF209" s="444" t="str">
        <f>IF($E209="","",IF($L208="","",VLOOKUP($L208,TemplValues,19,0)))</f>
        <v/>
      </c>
      <c r="AG209" s="444"/>
      <c r="AH209" s="444"/>
      <c r="AI209" s="444"/>
      <c r="AJ209" s="444" t="str">
        <f>IF($E209="","",IF($L208="","",VLOOKUP($L208,TemplValues,20,0)))</f>
        <v/>
      </c>
      <c r="AK209" s="444"/>
      <c r="AL209" s="442" t="str">
        <f>IF($E209="","",IF($L208="","",VLOOKUP($L208,TemplValues,9,0)))</f>
        <v/>
      </c>
      <c r="AM209" s="442"/>
      <c r="AN209" s="442" t="str">
        <f>IF($E209="","",IF($L208="","",VLOOKUP($L208,TemplValues,21,0)))</f>
        <v/>
      </c>
      <c r="AO209" s="442"/>
      <c r="AP209" s="442" t="str">
        <f>IF($E209="","",IF($L208="","",VLOOKUP($L208,TemplValues,22,0)))</f>
        <v/>
      </c>
      <c r="AQ209" s="442"/>
      <c r="AR209" s="445" t="str">
        <f>IF($E209="","",IF($L208="","",VLOOKUP($L208,TemplValues,23,0)))</f>
        <v/>
      </c>
      <c r="AS209" s="445"/>
      <c r="AT209" s="445" t="str">
        <f>IF($E209="","",IF($L208="","",VLOOKUP($L208,TemplValues,24,0)))</f>
        <v/>
      </c>
      <c r="AU209" s="446"/>
      <c r="AV209" s="446" t="str">
        <f>IF($E209="","",IF($L208="","",VLOOKUP($L208,TemplValues,25,0)))</f>
        <v/>
      </c>
      <c r="AW209" s="478"/>
      <c r="AX209" s="425" t="str">
        <f>IF($E209="","",IF($L208="","",VLOOKUP($L208,TemplValues,26,0)))</f>
        <v/>
      </c>
      <c r="AY209" s="476"/>
      <c r="AZ209" s="283"/>
      <c r="BA209" s="426" t="str">
        <f>IF($E209="","",IF($L208="","",VLOOKUP($L208,TemplValues,10,0)))</f>
        <v/>
      </c>
      <c r="BB209" s="426"/>
      <c r="BC209" s="368" t="str">
        <f>IF($E209="","",IF($L208="","",VLOOKUP($L208,TemplValues,11,0)))</f>
        <v/>
      </c>
      <c r="BD209" s="368"/>
      <c r="BE209" s="369" t="str">
        <f>IF($E209="","",IF($L208="","",VLOOKUP($L208,TemplValues,30,0)))</f>
        <v/>
      </c>
      <c r="BF209" s="369"/>
      <c r="BG209" s="366" t="str">
        <f>IF($E209="","",IF($L208="","",VLOOKUP($L208,TemplValues,12,0)))</f>
        <v/>
      </c>
      <c r="BH209" s="366"/>
      <c r="BI209" s="366" t="str">
        <f>IF($E209="","",IF($L208="","",VLOOKUP($L208,TemplValues,13,0)))</f>
        <v/>
      </c>
      <c r="BJ209" s="366"/>
      <c r="BK209" s="367" t="str">
        <f>IF($E209="","",IF($L208="","",VLOOKUP($L208,TemplValues,16,0)))</f>
        <v/>
      </c>
      <c r="BL209" s="367"/>
      <c r="BM209" s="368" t="str">
        <f>IF($E209="","",IF($L208="","",VLOOKUP($L208,TemplValues,17,0)))</f>
        <v/>
      </c>
      <c r="BN209" s="368"/>
      <c r="BO209" s="366" t="str">
        <f>IF($E209="","",IF($L208="","",VLOOKUP($L208,TemplValues,28,0)))</f>
        <v/>
      </c>
      <c r="BP209" s="366"/>
      <c r="BQ209" s="366" t="str">
        <f>IF($E209="","",IF($L208="","",VLOOKUP($L208,TemplValues,27,0)))</f>
        <v/>
      </c>
      <c r="BR209" s="366"/>
      <c r="BS209" s="367" t="str">
        <f>IF($E209="","",IF($L208="","",VLOOKUP($L208,TemplValues,14,0)))</f>
        <v/>
      </c>
      <c r="BT209" s="367"/>
      <c r="BU209" s="370" t="str">
        <f>IF($E209="","",IF($L208="","",VLOOKUP($L208,TemplValues,15,0)))</f>
        <v/>
      </c>
      <c r="BV209" s="483"/>
      <c r="BW209" s="430" t="str">
        <f>IF($E209="","",IF($L208="","",VLOOKUP($L208,TemplValues,30,0)))</f>
        <v/>
      </c>
      <c r="BX209" s="486"/>
      <c r="BY209" s="283"/>
    </row>
    <row r="210" spans="1:77" ht="20.100000000000001" customHeight="1">
      <c r="A210" s="283"/>
      <c r="B210" s="511">
        <v>1</v>
      </c>
      <c r="C210" s="513"/>
      <c r="D210" s="436"/>
      <c r="E210" s="436" t="s">
        <v>441</v>
      </c>
      <c r="F210" s="436" t="s">
        <v>444</v>
      </c>
      <c r="G210" s="515" t="s">
        <v>380</v>
      </c>
      <c r="H210" s="509"/>
      <c r="I210" s="437"/>
      <c r="J210" s="509"/>
      <c r="K210" s="438"/>
      <c r="L210" s="439" t="str">
        <f t="shared" ref="L210" si="99">H210&amp;" : "&amp;J210</f>
        <v xml:space="preserve"> : </v>
      </c>
      <c r="M210" s="440">
        <v>400</v>
      </c>
      <c r="N210" s="390"/>
      <c r="O210" s="283"/>
      <c r="P210" s="404"/>
      <c r="Q210" s="405"/>
      <c r="R210" s="406">
        <v>2.835</v>
      </c>
      <c r="S210" s="462"/>
      <c r="T210" s="414">
        <v>24.5</v>
      </c>
      <c r="U210" s="468"/>
      <c r="V210" s="413"/>
      <c r="W210" s="413"/>
      <c r="X210" s="414">
        <v>22</v>
      </c>
      <c r="Y210" s="414"/>
      <c r="Z210" s="414"/>
      <c r="AA210" s="414"/>
      <c r="AB210" s="415"/>
      <c r="AC210" s="415"/>
      <c r="AD210" s="415"/>
      <c r="AE210" s="415"/>
      <c r="AF210" s="415"/>
      <c r="AG210" s="415"/>
      <c r="AH210" s="415"/>
      <c r="AI210" s="415"/>
      <c r="AJ210" s="415"/>
      <c r="AK210" s="415"/>
      <c r="AL210" s="415"/>
      <c r="AM210" s="415"/>
      <c r="AN210" s="415"/>
      <c r="AO210" s="415"/>
      <c r="AP210" s="415"/>
      <c r="AQ210" s="415"/>
      <c r="AR210" s="415">
        <v>0.25</v>
      </c>
      <c r="AS210" s="415"/>
      <c r="AT210" s="415"/>
      <c r="AU210" s="427"/>
      <c r="AV210" s="427">
        <v>10.5</v>
      </c>
      <c r="AW210" s="428"/>
      <c r="AX210" s="423"/>
      <c r="AY210" s="475"/>
      <c r="AZ210" s="283"/>
      <c r="BA210" s="424">
        <v>100.1</v>
      </c>
      <c r="BB210" s="424"/>
      <c r="BC210" s="360" t="s">
        <v>63</v>
      </c>
      <c r="BD210" s="360"/>
      <c r="BE210" s="359">
        <v>0.1</v>
      </c>
      <c r="BF210" s="359"/>
      <c r="BG210" s="359">
        <v>10000</v>
      </c>
      <c r="BH210" s="359"/>
      <c r="BI210" s="359"/>
      <c r="BJ210" s="359"/>
      <c r="BK210" s="361"/>
      <c r="BL210" s="361"/>
      <c r="BM210" s="360" t="s">
        <v>64</v>
      </c>
      <c r="BN210" s="360"/>
      <c r="BO210" s="359"/>
      <c r="BP210" s="359"/>
      <c r="BQ210" s="359">
        <v>0.34699999999999998</v>
      </c>
      <c r="BR210" s="359"/>
      <c r="BS210" s="361"/>
      <c r="BT210" s="361"/>
      <c r="BU210" s="362" t="s">
        <v>62</v>
      </c>
      <c r="BV210" s="481"/>
      <c r="BW210" s="422"/>
      <c r="BX210" s="475"/>
      <c r="BY210" s="283"/>
    </row>
    <row r="211" spans="1:77" ht="20.100000000000001" customHeight="1" thickBot="1">
      <c r="A211" s="283"/>
      <c r="B211" s="512"/>
      <c r="C211" s="514"/>
      <c r="D211" s="398"/>
      <c r="E211" s="398">
        <v>1</v>
      </c>
      <c r="F211" s="398" t="s">
        <v>443</v>
      </c>
      <c r="G211" s="516"/>
      <c r="H211" s="510"/>
      <c r="I211" s="434"/>
      <c r="J211" s="510"/>
      <c r="K211" s="435"/>
      <c r="L211" s="435"/>
      <c r="M211" s="400">
        <v>3.2</v>
      </c>
      <c r="N211" s="407"/>
      <c r="O211" s="283"/>
      <c r="P211" s="408"/>
      <c r="Q211" s="409"/>
      <c r="R211" s="441" t="str">
        <f>IF($E211="","",IF($L210="","",VLOOKUP($L210,TemplValues,28,0)))</f>
        <v/>
      </c>
      <c r="S211" s="463"/>
      <c r="T211" s="442" t="str">
        <f>IF($E211="","",IF($L210="","",VLOOKUP($L210,TemplValues,4,0)))</f>
        <v/>
      </c>
      <c r="U211" s="463"/>
      <c r="V211" s="442" t="str">
        <f>IF($E211="","",IF($L210="","",VLOOKUP($L210,TemplValues,5,0)))</f>
        <v/>
      </c>
      <c r="W211" s="442"/>
      <c r="X211" s="442" t="str">
        <f>IF($E211="","",IF($L210="","",VLOOKUP($L210,TemplValues,6,0)))</f>
        <v/>
      </c>
      <c r="Y211" s="442"/>
      <c r="Z211" s="443" t="str">
        <f>IF($E211="","",IF($L210="","",VLOOKUP($L210,TemplValues,7,0)))</f>
        <v/>
      </c>
      <c r="AA211" s="443"/>
      <c r="AB211" s="442" t="str">
        <f>IF($E211="","",IF($L210="","",VLOOKUP($L210,TemplValues,8,0)))</f>
        <v/>
      </c>
      <c r="AC211" s="442"/>
      <c r="AD211" s="444" t="str">
        <f>IF($E211="","",IF($L210="","",VLOOKUP($L210,TemplValues,18,0)))</f>
        <v/>
      </c>
      <c r="AE211" s="444"/>
      <c r="AF211" s="444" t="str">
        <f>IF($E211="","",IF($L210="","",VLOOKUP($L210,TemplValues,19,0)))</f>
        <v/>
      </c>
      <c r="AG211" s="444"/>
      <c r="AH211" s="444"/>
      <c r="AI211" s="444"/>
      <c r="AJ211" s="444" t="str">
        <f>IF($E211="","",IF($L210="","",VLOOKUP($L210,TemplValues,20,0)))</f>
        <v/>
      </c>
      <c r="AK211" s="444"/>
      <c r="AL211" s="442" t="str">
        <f>IF($E211="","",IF($L210="","",VLOOKUP($L210,TemplValues,9,0)))</f>
        <v/>
      </c>
      <c r="AM211" s="442"/>
      <c r="AN211" s="442" t="str">
        <f>IF($E211="","",IF($L210="","",VLOOKUP($L210,TemplValues,21,0)))</f>
        <v/>
      </c>
      <c r="AO211" s="442"/>
      <c r="AP211" s="442" t="str">
        <f>IF($E211="","",IF($L210="","",VLOOKUP($L210,TemplValues,22,0)))</f>
        <v/>
      </c>
      <c r="AQ211" s="442"/>
      <c r="AR211" s="445" t="str">
        <f>IF($E211="","",IF($L210="","",VLOOKUP($L210,TemplValues,23,0)))</f>
        <v/>
      </c>
      <c r="AS211" s="445"/>
      <c r="AT211" s="445" t="str">
        <f>IF($E211="","",IF($L210="","",VLOOKUP($L210,TemplValues,24,0)))</f>
        <v/>
      </c>
      <c r="AU211" s="446"/>
      <c r="AV211" s="446" t="str">
        <f>IF($E211="","",IF($L210="","",VLOOKUP($L210,TemplValues,25,0)))</f>
        <v/>
      </c>
      <c r="AW211" s="478"/>
      <c r="AX211" s="425" t="str">
        <f>IF($E211="","",IF($L210="","",VLOOKUP($L210,TemplValues,26,0)))</f>
        <v/>
      </c>
      <c r="AY211" s="476"/>
      <c r="AZ211" s="283"/>
      <c r="BA211" s="426" t="str">
        <f>IF($E211="","",IF($L210="","",VLOOKUP($L210,TemplValues,10,0)))</f>
        <v/>
      </c>
      <c r="BB211" s="426"/>
      <c r="BC211" s="368" t="str">
        <f>IF($E211="","",IF($L210="","",VLOOKUP($L210,TemplValues,11,0)))</f>
        <v/>
      </c>
      <c r="BD211" s="368"/>
      <c r="BE211" s="369" t="str">
        <f>IF($E211="","",IF($L210="","",VLOOKUP($L210,TemplValues,30,0)))</f>
        <v/>
      </c>
      <c r="BF211" s="369"/>
      <c r="BG211" s="366" t="str">
        <f>IF($E211="","",IF($L210="","",VLOOKUP($L210,TemplValues,12,0)))</f>
        <v/>
      </c>
      <c r="BH211" s="366"/>
      <c r="BI211" s="366" t="str">
        <f>IF($E211="","",IF($L210="","",VLOOKUP($L210,TemplValues,13,0)))</f>
        <v/>
      </c>
      <c r="BJ211" s="366"/>
      <c r="BK211" s="367" t="str">
        <f>IF($E211="","",IF($L210="","",VLOOKUP($L210,TemplValues,16,0)))</f>
        <v/>
      </c>
      <c r="BL211" s="367"/>
      <c r="BM211" s="368" t="str">
        <f>IF($E211="","",IF($L210="","",VLOOKUP($L210,TemplValues,17,0)))</f>
        <v/>
      </c>
      <c r="BN211" s="368"/>
      <c r="BO211" s="366" t="str">
        <f>IF($E211="","",IF($L210="","",VLOOKUP($L210,TemplValues,28,0)))</f>
        <v/>
      </c>
      <c r="BP211" s="366"/>
      <c r="BQ211" s="366" t="str">
        <f>IF($E211="","",IF($L210="","",VLOOKUP($L210,TemplValues,27,0)))</f>
        <v/>
      </c>
      <c r="BR211" s="366"/>
      <c r="BS211" s="367" t="str">
        <f>IF($E211="","",IF($L210="","",VLOOKUP($L210,TemplValues,14,0)))</f>
        <v/>
      </c>
      <c r="BT211" s="367"/>
      <c r="BU211" s="370" t="str">
        <f>IF($E211="","",IF($L210="","",VLOOKUP($L210,TemplValues,15,0)))</f>
        <v/>
      </c>
      <c r="BV211" s="483"/>
      <c r="BW211" s="430" t="str">
        <f>IF($E211="","",IF($L210="","",VLOOKUP($L210,TemplValues,30,0)))</f>
        <v/>
      </c>
      <c r="BX211" s="486"/>
      <c r="BY211" s="283"/>
    </row>
    <row r="212" spans="1:77" ht="20.100000000000001" customHeight="1">
      <c r="A212" s="283"/>
      <c r="B212" s="511">
        <v>1</v>
      </c>
      <c r="C212" s="513"/>
      <c r="D212" s="436"/>
      <c r="E212" s="436" t="s">
        <v>441</v>
      </c>
      <c r="F212" s="436" t="s">
        <v>444</v>
      </c>
      <c r="G212" s="515" t="s">
        <v>380</v>
      </c>
      <c r="H212" s="509"/>
      <c r="I212" s="437"/>
      <c r="J212" s="509"/>
      <c r="K212" s="438"/>
      <c r="L212" s="439" t="str">
        <f t="shared" ref="L212" si="100">H212&amp;" : "&amp;J212</f>
        <v xml:space="preserve"> : </v>
      </c>
      <c r="M212" s="440">
        <v>400</v>
      </c>
      <c r="N212" s="390"/>
      <c r="O212" s="283"/>
      <c r="P212" s="404"/>
      <c r="Q212" s="405"/>
      <c r="R212" s="406">
        <v>2.835</v>
      </c>
      <c r="S212" s="462"/>
      <c r="T212" s="414">
        <v>24.5</v>
      </c>
      <c r="U212" s="468"/>
      <c r="V212" s="413"/>
      <c r="W212" s="413"/>
      <c r="X212" s="414">
        <v>22</v>
      </c>
      <c r="Y212" s="414"/>
      <c r="Z212" s="414"/>
      <c r="AA212" s="414"/>
      <c r="AB212" s="415"/>
      <c r="AC212" s="415"/>
      <c r="AD212" s="415"/>
      <c r="AE212" s="415"/>
      <c r="AF212" s="415"/>
      <c r="AG212" s="415"/>
      <c r="AH212" s="415"/>
      <c r="AI212" s="415"/>
      <c r="AJ212" s="415"/>
      <c r="AK212" s="415"/>
      <c r="AL212" s="415"/>
      <c r="AM212" s="415"/>
      <c r="AN212" s="415"/>
      <c r="AO212" s="415"/>
      <c r="AP212" s="415"/>
      <c r="AQ212" s="415"/>
      <c r="AR212" s="415">
        <v>0.25</v>
      </c>
      <c r="AS212" s="415"/>
      <c r="AT212" s="415"/>
      <c r="AU212" s="427"/>
      <c r="AV212" s="427">
        <v>10.5</v>
      </c>
      <c r="AW212" s="428"/>
      <c r="AX212" s="423"/>
      <c r="AY212" s="475"/>
      <c r="AZ212" s="283"/>
      <c r="BA212" s="424">
        <v>100.1</v>
      </c>
      <c r="BB212" s="424"/>
      <c r="BC212" s="360" t="s">
        <v>63</v>
      </c>
      <c r="BD212" s="360"/>
      <c r="BE212" s="359">
        <v>0.1</v>
      </c>
      <c r="BF212" s="359"/>
      <c r="BG212" s="359">
        <v>10000</v>
      </c>
      <c r="BH212" s="359"/>
      <c r="BI212" s="359"/>
      <c r="BJ212" s="359"/>
      <c r="BK212" s="361"/>
      <c r="BL212" s="361"/>
      <c r="BM212" s="360" t="s">
        <v>64</v>
      </c>
      <c r="BN212" s="360"/>
      <c r="BO212" s="359"/>
      <c r="BP212" s="359"/>
      <c r="BQ212" s="359">
        <v>0.34699999999999998</v>
      </c>
      <c r="BR212" s="359"/>
      <c r="BS212" s="361"/>
      <c r="BT212" s="361"/>
      <c r="BU212" s="362" t="s">
        <v>62</v>
      </c>
      <c r="BV212" s="481"/>
      <c r="BW212" s="422"/>
      <c r="BX212" s="475"/>
      <c r="BY212" s="283"/>
    </row>
    <row r="213" spans="1:77" ht="20.100000000000001" customHeight="1" thickBot="1">
      <c r="A213" s="283"/>
      <c r="B213" s="512"/>
      <c r="C213" s="514"/>
      <c r="D213" s="398"/>
      <c r="E213" s="398">
        <v>1</v>
      </c>
      <c r="F213" s="398" t="s">
        <v>443</v>
      </c>
      <c r="G213" s="516"/>
      <c r="H213" s="510"/>
      <c r="I213" s="434"/>
      <c r="J213" s="510"/>
      <c r="K213" s="435"/>
      <c r="L213" s="435"/>
      <c r="M213" s="400">
        <v>3.2</v>
      </c>
      <c r="N213" s="407"/>
      <c r="O213" s="283"/>
      <c r="P213" s="408"/>
      <c r="Q213" s="409"/>
      <c r="R213" s="441" t="str">
        <f>IF($E213="","",IF($L212="","",VLOOKUP($L212,TemplValues,28,0)))</f>
        <v/>
      </c>
      <c r="S213" s="463"/>
      <c r="T213" s="442" t="str">
        <f>IF($E213="","",IF($L212="","",VLOOKUP($L212,TemplValues,4,0)))</f>
        <v/>
      </c>
      <c r="U213" s="463"/>
      <c r="V213" s="442" t="str">
        <f>IF($E213="","",IF($L212="","",VLOOKUP($L212,TemplValues,5,0)))</f>
        <v/>
      </c>
      <c r="W213" s="442"/>
      <c r="X213" s="442" t="str">
        <f>IF($E213="","",IF($L212="","",VLOOKUP($L212,TemplValues,6,0)))</f>
        <v/>
      </c>
      <c r="Y213" s="442"/>
      <c r="Z213" s="443" t="str">
        <f>IF($E213="","",IF($L212="","",VLOOKUP($L212,TemplValues,7,0)))</f>
        <v/>
      </c>
      <c r="AA213" s="443"/>
      <c r="AB213" s="442" t="str">
        <f>IF($E213="","",IF($L212="","",VLOOKUP($L212,TemplValues,8,0)))</f>
        <v/>
      </c>
      <c r="AC213" s="442"/>
      <c r="AD213" s="444" t="str">
        <f>IF($E213="","",IF($L212="","",VLOOKUP($L212,TemplValues,18,0)))</f>
        <v/>
      </c>
      <c r="AE213" s="444"/>
      <c r="AF213" s="444" t="str">
        <f>IF($E213="","",IF($L212="","",VLOOKUP($L212,TemplValues,19,0)))</f>
        <v/>
      </c>
      <c r="AG213" s="444"/>
      <c r="AH213" s="444"/>
      <c r="AI213" s="444"/>
      <c r="AJ213" s="444" t="str">
        <f>IF($E213="","",IF($L212="","",VLOOKUP($L212,TemplValues,20,0)))</f>
        <v/>
      </c>
      <c r="AK213" s="444"/>
      <c r="AL213" s="442" t="str">
        <f>IF($E213="","",IF($L212="","",VLOOKUP($L212,TemplValues,9,0)))</f>
        <v/>
      </c>
      <c r="AM213" s="442"/>
      <c r="AN213" s="442" t="str">
        <f>IF($E213="","",IF($L212="","",VLOOKUP($L212,TemplValues,21,0)))</f>
        <v/>
      </c>
      <c r="AO213" s="442"/>
      <c r="AP213" s="442" t="str">
        <f>IF($E213="","",IF($L212="","",VLOOKUP($L212,TemplValues,22,0)))</f>
        <v/>
      </c>
      <c r="AQ213" s="442"/>
      <c r="AR213" s="445" t="str">
        <f>IF($E213="","",IF($L212="","",VLOOKUP($L212,TemplValues,23,0)))</f>
        <v/>
      </c>
      <c r="AS213" s="445"/>
      <c r="AT213" s="445" t="str">
        <f>IF($E213="","",IF($L212="","",VLOOKUP($L212,TemplValues,24,0)))</f>
        <v/>
      </c>
      <c r="AU213" s="446"/>
      <c r="AV213" s="446" t="str">
        <f>IF($E213="","",IF($L212="","",VLOOKUP($L212,TemplValues,25,0)))</f>
        <v/>
      </c>
      <c r="AW213" s="478"/>
      <c r="AX213" s="425" t="str">
        <f>IF($E213="","",IF($L212="","",VLOOKUP($L212,TemplValues,26,0)))</f>
        <v/>
      </c>
      <c r="AY213" s="476"/>
      <c r="AZ213" s="283"/>
      <c r="BA213" s="426" t="str">
        <f>IF($E213="","",IF($L212="","",VLOOKUP($L212,TemplValues,10,0)))</f>
        <v/>
      </c>
      <c r="BB213" s="426"/>
      <c r="BC213" s="368" t="str">
        <f>IF($E213="","",IF($L212="","",VLOOKUP($L212,TemplValues,11,0)))</f>
        <v/>
      </c>
      <c r="BD213" s="368"/>
      <c r="BE213" s="369" t="str">
        <f>IF($E213="","",IF($L212="","",VLOOKUP($L212,TemplValues,30,0)))</f>
        <v/>
      </c>
      <c r="BF213" s="369"/>
      <c r="BG213" s="366" t="str">
        <f>IF($E213="","",IF($L212="","",VLOOKUP($L212,TemplValues,12,0)))</f>
        <v/>
      </c>
      <c r="BH213" s="366"/>
      <c r="BI213" s="366" t="str">
        <f>IF($E213="","",IF($L212="","",VLOOKUP($L212,TemplValues,13,0)))</f>
        <v/>
      </c>
      <c r="BJ213" s="366"/>
      <c r="BK213" s="367" t="str">
        <f>IF($E213="","",IF($L212="","",VLOOKUP($L212,TemplValues,16,0)))</f>
        <v/>
      </c>
      <c r="BL213" s="367"/>
      <c r="BM213" s="368" t="str">
        <f>IF($E213="","",IF($L212="","",VLOOKUP($L212,TemplValues,17,0)))</f>
        <v/>
      </c>
      <c r="BN213" s="368"/>
      <c r="BO213" s="366" t="str">
        <f>IF($E213="","",IF($L212="","",VLOOKUP($L212,TemplValues,28,0)))</f>
        <v/>
      </c>
      <c r="BP213" s="366"/>
      <c r="BQ213" s="366" t="str">
        <f>IF($E213="","",IF($L212="","",VLOOKUP($L212,TemplValues,27,0)))</f>
        <v/>
      </c>
      <c r="BR213" s="366"/>
      <c r="BS213" s="367" t="str">
        <f>IF($E213="","",IF($L212="","",VLOOKUP($L212,TemplValues,14,0)))</f>
        <v/>
      </c>
      <c r="BT213" s="367"/>
      <c r="BU213" s="370" t="str">
        <f>IF($E213="","",IF($L212="","",VLOOKUP($L212,TemplValues,15,0)))</f>
        <v/>
      </c>
      <c r="BV213" s="483"/>
      <c r="BW213" s="430" t="str">
        <f>IF($E213="","",IF($L212="","",VLOOKUP($L212,TemplValues,30,0)))</f>
        <v/>
      </c>
      <c r="BX213" s="486"/>
      <c r="BY213" s="283"/>
    </row>
    <row r="214" spans="1:77" ht="20.100000000000001" customHeight="1">
      <c r="A214" s="283"/>
      <c r="B214" s="511">
        <v>1</v>
      </c>
      <c r="C214" s="513"/>
      <c r="D214" s="436"/>
      <c r="E214" s="436" t="s">
        <v>441</v>
      </c>
      <c r="F214" s="436" t="s">
        <v>444</v>
      </c>
      <c r="G214" s="515" t="s">
        <v>380</v>
      </c>
      <c r="H214" s="509"/>
      <c r="I214" s="437"/>
      <c r="J214" s="509"/>
      <c r="K214" s="438"/>
      <c r="L214" s="439" t="str">
        <f t="shared" ref="L214" si="101">H214&amp;" : "&amp;J214</f>
        <v xml:space="preserve"> : </v>
      </c>
      <c r="M214" s="440">
        <v>400</v>
      </c>
      <c r="N214" s="390"/>
      <c r="O214" s="283"/>
      <c r="P214" s="404"/>
      <c r="Q214" s="405"/>
      <c r="R214" s="406">
        <v>2.835</v>
      </c>
      <c r="S214" s="462"/>
      <c r="T214" s="414">
        <v>24.5</v>
      </c>
      <c r="U214" s="468"/>
      <c r="V214" s="413"/>
      <c r="W214" s="413"/>
      <c r="X214" s="414">
        <v>22</v>
      </c>
      <c r="Y214" s="414"/>
      <c r="Z214" s="414"/>
      <c r="AA214" s="414"/>
      <c r="AB214" s="415"/>
      <c r="AC214" s="415"/>
      <c r="AD214" s="415"/>
      <c r="AE214" s="415"/>
      <c r="AF214" s="415"/>
      <c r="AG214" s="415"/>
      <c r="AH214" s="415"/>
      <c r="AI214" s="415"/>
      <c r="AJ214" s="415"/>
      <c r="AK214" s="415"/>
      <c r="AL214" s="415"/>
      <c r="AM214" s="415"/>
      <c r="AN214" s="415"/>
      <c r="AO214" s="415"/>
      <c r="AP214" s="415"/>
      <c r="AQ214" s="415"/>
      <c r="AR214" s="415">
        <v>0.25</v>
      </c>
      <c r="AS214" s="415"/>
      <c r="AT214" s="415"/>
      <c r="AU214" s="427"/>
      <c r="AV214" s="427">
        <v>10.5</v>
      </c>
      <c r="AW214" s="428"/>
      <c r="AX214" s="423"/>
      <c r="AY214" s="475"/>
      <c r="AZ214" s="283"/>
      <c r="BA214" s="424">
        <v>100.1</v>
      </c>
      <c r="BB214" s="424"/>
      <c r="BC214" s="360" t="s">
        <v>63</v>
      </c>
      <c r="BD214" s="360"/>
      <c r="BE214" s="359">
        <v>0.1</v>
      </c>
      <c r="BF214" s="359"/>
      <c r="BG214" s="359">
        <v>10000</v>
      </c>
      <c r="BH214" s="359"/>
      <c r="BI214" s="359"/>
      <c r="BJ214" s="359"/>
      <c r="BK214" s="361"/>
      <c r="BL214" s="361"/>
      <c r="BM214" s="360" t="s">
        <v>64</v>
      </c>
      <c r="BN214" s="360"/>
      <c r="BO214" s="359"/>
      <c r="BP214" s="359"/>
      <c r="BQ214" s="359">
        <v>0.34699999999999998</v>
      </c>
      <c r="BR214" s="359"/>
      <c r="BS214" s="361"/>
      <c r="BT214" s="361"/>
      <c r="BU214" s="362" t="s">
        <v>62</v>
      </c>
      <c r="BV214" s="481"/>
      <c r="BW214" s="422"/>
      <c r="BX214" s="475"/>
      <c r="BY214" s="283"/>
    </row>
    <row r="215" spans="1:77" ht="20.100000000000001" customHeight="1" thickBot="1">
      <c r="A215" s="283"/>
      <c r="B215" s="512"/>
      <c r="C215" s="514"/>
      <c r="D215" s="398"/>
      <c r="E215" s="398">
        <v>1</v>
      </c>
      <c r="F215" s="398" t="s">
        <v>443</v>
      </c>
      <c r="G215" s="516"/>
      <c r="H215" s="510"/>
      <c r="I215" s="434"/>
      <c r="J215" s="510"/>
      <c r="K215" s="435"/>
      <c r="L215" s="435"/>
      <c r="M215" s="400">
        <v>3.2</v>
      </c>
      <c r="N215" s="407"/>
      <c r="O215" s="283"/>
      <c r="P215" s="408"/>
      <c r="Q215" s="409"/>
      <c r="R215" s="441" t="str">
        <f>IF($E215="","",IF($L214="","",VLOOKUP($L214,TemplValues,28,0)))</f>
        <v/>
      </c>
      <c r="S215" s="463"/>
      <c r="T215" s="442" t="str">
        <f>IF($E215="","",IF($L214="","",VLOOKUP($L214,TemplValues,4,0)))</f>
        <v/>
      </c>
      <c r="U215" s="463"/>
      <c r="V215" s="442" t="str">
        <f>IF($E215="","",IF($L214="","",VLOOKUP($L214,TemplValues,5,0)))</f>
        <v/>
      </c>
      <c r="W215" s="442"/>
      <c r="X215" s="442" t="str">
        <f>IF($E215="","",IF($L214="","",VLOOKUP($L214,TemplValues,6,0)))</f>
        <v/>
      </c>
      <c r="Y215" s="442"/>
      <c r="Z215" s="443" t="str">
        <f>IF($E215="","",IF($L214="","",VLOOKUP($L214,TemplValues,7,0)))</f>
        <v/>
      </c>
      <c r="AA215" s="443"/>
      <c r="AB215" s="442" t="str">
        <f>IF($E215="","",IF($L214="","",VLOOKUP($L214,TemplValues,8,0)))</f>
        <v/>
      </c>
      <c r="AC215" s="442"/>
      <c r="AD215" s="444" t="str">
        <f>IF($E215="","",IF($L214="","",VLOOKUP($L214,TemplValues,18,0)))</f>
        <v/>
      </c>
      <c r="AE215" s="444"/>
      <c r="AF215" s="444" t="str">
        <f>IF($E215="","",IF($L214="","",VLOOKUP($L214,TemplValues,19,0)))</f>
        <v/>
      </c>
      <c r="AG215" s="444"/>
      <c r="AH215" s="444"/>
      <c r="AI215" s="444"/>
      <c r="AJ215" s="444" t="str">
        <f>IF($E215="","",IF($L214="","",VLOOKUP($L214,TemplValues,20,0)))</f>
        <v/>
      </c>
      <c r="AK215" s="444"/>
      <c r="AL215" s="442" t="str">
        <f>IF($E215="","",IF($L214="","",VLOOKUP($L214,TemplValues,9,0)))</f>
        <v/>
      </c>
      <c r="AM215" s="442"/>
      <c r="AN215" s="442" t="str">
        <f>IF($E215="","",IF($L214="","",VLOOKUP($L214,TemplValues,21,0)))</f>
        <v/>
      </c>
      <c r="AO215" s="442"/>
      <c r="AP215" s="442" t="str">
        <f>IF($E215="","",IF($L214="","",VLOOKUP($L214,TemplValues,22,0)))</f>
        <v/>
      </c>
      <c r="AQ215" s="442"/>
      <c r="AR215" s="445" t="str">
        <f>IF($E215="","",IF($L214="","",VLOOKUP($L214,TemplValues,23,0)))</f>
        <v/>
      </c>
      <c r="AS215" s="445"/>
      <c r="AT215" s="445" t="str">
        <f>IF($E215="","",IF($L214="","",VLOOKUP($L214,TemplValues,24,0)))</f>
        <v/>
      </c>
      <c r="AU215" s="446"/>
      <c r="AV215" s="446" t="str">
        <f>IF($E215="","",IF($L214="","",VLOOKUP($L214,TemplValues,25,0)))</f>
        <v/>
      </c>
      <c r="AW215" s="478"/>
      <c r="AX215" s="425" t="str">
        <f>IF($E215="","",IF($L214="","",VLOOKUP($L214,TemplValues,26,0)))</f>
        <v/>
      </c>
      <c r="AY215" s="476"/>
      <c r="AZ215" s="283"/>
      <c r="BA215" s="426" t="str">
        <f>IF($E215="","",IF($L214="","",VLOOKUP($L214,TemplValues,10,0)))</f>
        <v/>
      </c>
      <c r="BB215" s="426"/>
      <c r="BC215" s="368" t="str">
        <f>IF($E215="","",IF($L214="","",VLOOKUP($L214,TemplValues,11,0)))</f>
        <v/>
      </c>
      <c r="BD215" s="368"/>
      <c r="BE215" s="369" t="str">
        <f>IF($E215="","",IF($L214="","",VLOOKUP($L214,TemplValues,30,0)))</f>
        <v/>
      </c>
      <c r="BF215" s="369"/>
      <c r="BG215" s="366" t="str">
        <f>IF($E215="","",IF($L214="","",VLOOKUP($L214,TemplValues,12,0)))</f>
        <v/>
      </c>
      <c r="BH215" s="366"/>
      <c r="BI215" s="366" t="str">
        <f>IF($E215="","",IF($L214="","",VLOOKUP($L214,TemplValues,13,0)))</f>
        <v/>
      </c>
      <c r="BJ215" s="366"/>
      <c r="BK215" s="367" t="str">
        <f>IF($E215="","",IF($L214="","",VLOOKUP($L214,TemplValues,16,0)))</f>
        <v/>
      </c>
      <c r="BL215" s="367"/>
      <c r="BM215" s="368" t="str">
        <f>IF($E215="","",IF($L214="","",VLOOKUP($L214,TemplValues,17,0)))</f>
        <v/>
      </c>
      <c r="BN215" s="368"/>
      <c r="BO215" s="366" t="str">
        <f>IF($E215="","",IF($L214="","",VLOOKUP($L214,TemplValues,28,0)))</f>
        <v/>
      </c>
      <c r="BP215" s="366"/>
      <c r="BQ215" s="366" t="str">
        <f>IF($E215="","",IF($L214="","",VLOOKUP($L214,TemplValues,27,0)))</f>
        <v/>
      </c>
      <c r="BR215" s="366"/>
      <c r="BS215" s="367" t="str">
        <f>IF($E215="","",IF($L214="","",VLOOKUP($L214,TemplValues,14,0)))</f>
        <v/>
      </c>
      <c r="BT215" s="367"/>
      <c r="BU215" s="370" t="str">
        <f>IF($E215="","",IF($L214="","",VLOOKUP($L214,TemplValues,15,0)))</f>
        <v/>
      </c>
      <c r="BV215" s="483"/>
      <c r="BW215" s="430" t="str">
        <f>IF($E215="","",IF($L214="","",VLOOKUP($L214,TemplValues,30,0)))</f>
        <v/>
      </c>
      <c r="BX215" s="486"/>
      <c r="BY215" s="283"/>
    </row>
    <row r="216" spans="1:77" ht="20.100000000000001" customHeight="1">
      <c r="A216" s="283"/>
      <c r="B216" s="511">
        <v>1</v>
      </c>
      <c r="C216" s="513"/>
      <c r="D216" s="436"/>
      <c r="E216" s="436" t="s">
        <v>441</v>
      </c>
      <c r="F216" s="436" t="s">
        <v>444</v>
      </c>
      <c r="G216" s="515" t="s">
        <v>380</v>
      </c>
      <c r="H216" s="509"/>
      <c r="I216" s="437"/>
      <c r="J216" s="509"/>
      <c r="K216" s="438"/>
      <c r="L216" s="439" t="str">
        <f t="shared" ref="L216" si="102">H216&amp;" : "&amp;J216</f>
        <v xml:space="preserve"> : </v>
      </c>
      <c r="M216" s="440">
        <v>400</v>
      </c>
      <c r="N216" s="390"/>
      <c r="O216" s="283"/>
      <c r="P216" s="404"/>
      <c r="Q216" s="405"/>
      <c r="R216" s="406">
        <v>2.835</v>
      </c>
      <c r="S216" s="462"/>
      <c r="T216" s="414">
        <v>24.5</v>
      </c>
      <c r="U216" s="468"/>
      <c r="V216" s="413"/>
      <c r="W216" s="413"/>
      <c r="X216" s="414">
        <v>22</v>
      </c>
      <c r="Y216" s="414"/>
      <c r="Z216" s="414"/>
      <c r="AA216" s="414"/>
      <c r="AB216" s="415"/>
      <c r="AC216" s="415"/>
      <c r="AD216" s="415"/>
      <c r="AE216" s="415"/>
      <c r="AF216" s="415"/>
      <c r="AG216" s="415"/>
      <c r="AH216" s="415"/>
      <c r="AI216" s="415"/>
      <c r="AJ216" s="415"/>
      <c r="AK216" s="415"/>
      <c r="AL216" s="415"/>
      <c r="AM216" s="415"/>
      <c r="AN216" s="415"/>
      <c r="AO216" s="415"/>
      <c r="AP216" s="415"/>
      <c r="AQ216" s="415"/>
      <c r="AR216" s="415">
        <v>0.25</v>
      </c>
      <c r="AS216" s="415"/>
      <c r="AT216" s="415"/>
      <c r="AU216" s="427"/>
      <c r="AV216" s="427">
        <v>10.5</v>
      </c>
      <c r="AW216" s="428"/>
      <c r="AX216" s="423"/>
      <c r="AY216" s="475"/>
      <c r="AZ216" s="283"/>
      <c r="BA216" s="424">
        <v>100.1</v>
      </c>
      <c r="BB216" s="424"/>
      <c r="BC216" s="360" t="s">
        <v>63</v>
      </c>
      <c r="BD216" s="360"/>
      <c r="BE216" s="359">
        <v>0.1</v>
      </c>
      <c r="BF216" s="359"/>
      <c r="BG216" s="359">
        <v>10000</v>
      </c>
      <c r="BH216" s="359"/>
      <c r="BI216" s="359"/>
      <c r="BJ216" s="359"/>
      <c r="BK216" s="361"/>
      <c r="BL216" s="361"/>
      <c r="BM216" s="360" t="s">
        <v>64</v>
      </c>
      <c r="BN216" s="360"/>
      <c r="BO216" s="359"/>
      <c r="BP216" s="359"/>
      <c r="BQ216" s="359">
        <v>0.34699999999999998</v>
      </c>
      <c r="BR216" s="359"/>
      <c r="BS216" s="361"/>
      <c r="BT216" s="361"/>
      <c r="BU216" s="362" t="s">
        <v>62</v>
      </c>
      <c r="BV216" s="481"/>
      <c r="BW216" s="422"/>
      <c r="BX216" s="475"/>
      <c r="BY216" s="283"/>
    </row>
    <row r="217" spans="1:77" ht="20.100000000000001" customHeight="1" thickBot="1">
      <c r="A217" s="283"/>
      <c r="B217" s="512"/>
      <c r="C217" s="514"/>
      <c r="D217" s="398"/>
      <c r="E217" s="398">
        <v>1</v>
      </c>
      <c r="F217" s="398" t="s">
        <v>443</v>
      </c>
      <c r="G217" s="516"/>
      <c r="H217" s="510"/>
      <c r="I217" s="434"/>
      <c r="J217" s="510"/>
      <c r="K217" s="435"/>
      <c r="L217" s="435"/>
      <c r="M217" s="400">
        <v>3.2</v>
      </c>
      <c r="N217" s="407"/>
      <c r="O217" s="283"/>
      <c r="P217" s="408"/>
      <c r="Q217" s="409"/>
      <c r="R217" s="441" t="str">
        <f>IF($E217="","",IF($L216="","",VLOOKUP($L216,TemplValues,28,0)))</f>
        <v/>
      </c>
      <c r="S217" s="463"/>
      <c r="T217" s="442" t="str">
        <f>IF($E217="","",IF($L216="","",VLOOKUP($L216,TemplValues,4,0)))</f>
        <v/>
      </c>
      <c r="U217" s="463"/>
      <c r="V217" s="442" t="str">
        <f>IF($E217="","",IF($L216="","",VLOOKUP($L216,TemplValues,5,0)))</f>
        <v/>
      </c>
      <c r="W217" s="442"/>
      <c r="X217" s="442" t="str">
        <f>IF($E217="","",IF($L216="","",VLOOKUP($L216,TemplValues,6,0)))</f>
        <v/>
      </c>
      <c r="Y217" s="442"/>
      <c r="Z217" s="443" t="str">
        <f>IF($E217="","",IF($L216="","",VLOOKUP($L216,TemplValues,7,0)))</f>
        <v/>
      </c>
      <c r="AA217" s="443"/>
      <c r="AB217" s="442" t="str">
        <f>IF($E217="","",IF($L216="","",VLOOKUP($L216,TemplValues,8,0)))</f>
        <v/>
      </c>
      <c r="AC217" s="442"/>
      <c r="AD217" s="444" t="str">
        <f>IF($E217="","",IF($L216="","",VLOOKUP($L216,TemplValues,18,0)))</f>
        <v/>
      </c>
      <c r="AE217" s="444"/>
      <c r="AF217" s="444" t="str">
        <f>IF($E217="","",IF($L216="","",VLOOKUP($L216,TemplValues,19,0)))</f>
        <v/>
      </c>
      <c r="AG217" s="444"/>
      <c r="AH217" s="444"/>
      <c r="AI217" s="444"/>
      <c r="AJ217" s="444" t="str">
        <f>IF($E217="","",IF($L216="","",VLOOKUP($L216,TemplValues,20,0)))</f>
        <v/>
      </c>
      <c r="AK217" s="444"/>
      <c r="AL217" s="442" t="str">
        <f>IF($E217="","",IF($L216="","",VLOOKUP($L216,TemplValues,9,0)))</f>
        <v/>
      </c>
      <c r="AM217" s="442"/>
      <c r="AN217" s="442" t="str">
        <f>IF($E217="","",IF($L216="","",VLOOKUP($L216,TemplValues,21,0)))</f>
        <v/>
      </c>
      <c r="AO217" s="442"/>
      <c r="AP217" s="442" t="str">
        <f>IF($E217="","",IF($L216="","",VLOOKUP($L216,TemplValues,22,0)))</f>
        <v/>
      </c>
      <c r="AQ217" s="442"/>
      <c r="AR217" s="445" t="str">
        <f>IF($E217="","",IF($L216="","",VLOOKUP($L216,TemplValues,23,0)))</f>
        <v/>
      </c>
      <c r="AS217" s="445"/>
      <c r="AT217" s="445" t="str">
        <f>IF($E217="","",IF($L216="","",VLOOKUP($L216,TemplValues,24,0)))</f>
        <v/>
      </c>
      <c r="AU217" s="446"/>
      <c r="AV217" s="446" t="str">
        <f>IF($E217="","",IF($L216="","",VLOOKUP($L216,TemplValues,25,0)))</f>
        <v/>
      </c>
      <c r="AW217" s="478"/>
      <c r="AX217" s="425" t="str">
        <f>IF($E217="","",IF($L216="","",VLOOKUP($L216,TemplValues,26,0)))</f>
        <v/>
      </c>
      <c r="AY217" s="476"/>
      <c r="AZ217" s="283"/>
      <c r="BA217" s="426" t="str">
        <f>IF($E217="","",IF($L216="","",VLOOKUP($L216,TemplValues,10,0)))</f>
        <v/>
      </c>
      <c r="BB217" s="426"/>
      <c r="BC217" s="368" t="str">
        <f>IF($E217="","",IF($L216="","",VLOOKUP($L216,TemplValues,11,0)))</f>
        <v/>
      </c>
      <c r="BD217" s="368"/>
      <c r="BE217" s="369" t="str">
        <f>IF($E217="","",IF($L216="","",VLOOKUP($L216,TemplValues,30,0)))</f>
        <v/>
      </c>
      <c r="BF217" s="369"/>
      <c r="BG217" s="366" t="str">
        <f>IF($E217="","",IF($L216="","",VLOOKUP($L216,TemplValues,12,0)))</f>
        <v/>
      </c>
      <c r="BH217" s="366"/>
      <c r="BI217" s="366" t="str">
        <f>IF($E217="","",IF($L216="","",VLOOKUP($L216,TemplValues,13,0)))</f>
        <v/>
      </c>
      <c r="BJ217" s="366"/>
      <c r="BK217" s="367" t="str">
        <f>IF($E217="","",IF($L216="","",VLOOKUP($L216,TemplValues,16,0)))</f>
        <v/>
      </c>
      <c r="BL217" s="367"/>
      <c r="BM217" s="368" t="str">
        <f>IF($E217="","",IF($L216="","",VLOOKUP($L216,TemplValues,17,0)))</f>
        <v/>
      </c>
      <c r="BN217" s="368"/>
      <c r="BO217" s="366" t="str">
        <f>IF($E217="","",IF($L216="","",VLOOKUP($L216,TemplValues,28,0)))</f>
        <v/>
      </c>
      <c r="BP217" s="366"/>
      <c r="BQ217" s="366" t="str">
        <f>IF($E217="","",IF($L216="","",VLOOKUP($L216,TemplValues,27,0)))</f>
        <v/>
      </c>
      <c r="BR217" s="366"/>
      <c r="BS217" s="367" t="str">
        <f>IF($E217="","",IF($L216="","",VLOOKUP($L216,TemplValues,14,0)))</f>
        <v/>
      </c>
      <c r="BT217" s="367"/>
      <c r="BU217" s="370" t="str">
        <f>IF($E217="","",IF($L216="","",VLOOKUP($L216,TemplValues,15,0)))</f>
        <v/>
      </c>
      <c r="BV217" s="483"/>
      <c r="BW217" s="430" t="str">
        <f>IF($E217="","",IF($L216="","",VLOOKUP($L216,TemplValues,30,0)))</f>
        <v/>
      </c>
      <c r="BX217" s="486"/>
      <c r="BY217" s="283"/>
    </row>
    <row r="218" spans="1:77" ht="20.100000000000001" customHeight="1">
      <c r="A218" s="283"/>
      <c r="B218" s="511">
        <v>1</v>
      </c>
      <c r="C218" s="513"/>
      <c r="D218" s="436"/>
      <c r="E218" s="436" t="s">
        <v>441</v>
      </c>
      <c r="F218" s="436" t="s">
        <v>444</v>
      </c>
      <c r="G218" s="515" t="s">
        <v>380</v>
      </c>
      <c r="H218" s="509"/>
      <c r="I218" s="437"/>
      <c r="J218" s="509"/>
      <c r="K218" s="438"/>
      <c r="L218" s="439" t="str">
        <f t="shared" ref="L218" si="103">H218&amp;" : "&amp;J218</f>
        <v xml:space="preserve"> : </v>
      </c>
      <c r="M218" s="440">
        <v>400</v>
      </c>
      <c r="N218" s="390"/>
      <c r="O218" s="283"/>
      <c r="P218" s="404"/>
      <c r="Q218" s="405"/>
      <c r="R218" s="406">
        <v>2.835</v>
      </c>
      <c r="S218" s="462"/>
      <c r="T218" s="414">
        <v>24.5</v>
      </c>
      <c r="U218" s="468"/>
      <c r="V218" s="413"/>
      <c r="W218" s="413"/>
      <c r="X218" s="414">
        <v>22</v>
      </c>
      <c r="Y218" s="414"/>
      <c r="Z218" s="414"/>
      <c r="AA218" s="414"/>
      <c r="AB218" s="415"/>
      <c r="AC218" s="415"/>
      <c r="AD218" s="415"/>
      <c r="AE218" s="415"/>
      <c r="AF218" s="415"/>
      <c r="AG218" s="415"/>
      <c r="AH218" s="415"/>
      <c r="AI218" s="415"/>
      <c r="AJ218" s="415"/>
      <c r="AK218" s="415"/>
      <c r="AL218" s="415"/>
      <c r="AM218" s="415"/>
      <c r="AN218" s="415"/>
      <c r="AO218" s="415"/>
      <c r="AP218" s="415"/>
      <c r="AQ218" s="415"/>
      <c r="AR218" s="415">
        <v>0.25</v>
      </c>
      <c r="AS218" s="415"/>
      <c r="AT218" s="415"/>
      <c r="AU218" s="427"/>
      <c r="AV218" s="427">
        <v>10.5</v>
      </c>
      <c r="AW218" s="428"/>
      <c r="AX218" s="423"/>
      <c r="AY218" s="475"/>
      <c r="AZ218" s="283"/>
      <c r="BA218" s="424">
        <v>100.1</v>
      </c>
      <c r="BB218" s="424"/>
      <c r="BC218" s="360" t="s">
        <v>63</v>
      </c>
      <c r="BD218" s="360"/>
      <c r="BE218" s="359">
        <v>0.1</v>
      </c>
      <c r="BF218" s="359"/>
      <c r="BG218" s="359">
        <v>10000</v>
      </c>
      <c r="BH218" s="359"/>
      <c r="BI218" s="359"/>
      <c r="BJ218" s="359"/>
      <c r="BK218" s="361"/>
      <c r="BL218" s="361"/>
      <c r="BM218" s="360" t="s">
        <v>64</v>
      </c>
      <c r="BN218" s="360"/>
      <c r="BO218" s="359"/>
      <c r="BP218" s="359"/>
      <c r="BQ218" s="359">
        <v>0.34699999999999998</v>
      </c>
      <c r="BR218" s="359"/>
      <c r="BS218" s="361"/>
      <c r="BT218" s="361"/>
      <c r="BU218" s="362" t="s">
        <v>62</v>
      </c>
      <c r="BV218" s="481"/>
      <c r="BW218" s="422"/>
      <c r="BX218" s="475"/>
      <c r="BY218" s="283"/>
    </row>
    <row r="219" spans="1:77" ht="20.100000000000001" customHeight="1" thickBot="1">
      <c r="A219" s="283"/>
      <c r="B219" s="512"/>
      <c r="C219" s="514"/>
      <c r="D219" s="398"/>
      <c r="E219" s="398">
        <v>1</v>
      </c>
      <c r="F219" s="398" t="s">
        <v>443</v>
      </c>
      <c r="G219" s="516"/>
      <c r="H219" s="510"/>
      <c r="I219" s="434"/>
      <c r="J219" s="510"/>
      <c r="K219" s="435"/>
      <c r="L219" s="435"/>
      <c r="M219" s="400">
        <v>3.2</v>
      </c>
      <c r="N219" s="407"/>
      <c r="O219" s="283"/>
      <c r="P219" s="408"/>
      <c r="Q219" s="409"/>
      <c r="R219" s="441" t="str">
        <f>IF($E219="","",IF($L218="","",VLOOKUP($L218,TemplValues,28,0)))</f>
        <v/>
      </c>
      <c r="S219" s="463"/>
      <c r="T219" s="442" t="str">
        <f>IF($E219="","",IF($L218="","",VLOOKUP($L218,TemplValues,4,0)))</f>
        <v/>
      </c>
      <c r="U219" s="463"/>
      <c r="V219" s="442" t="str">
        <f>IF($E219="","",IF($L218="","",VLOOKUP($L218,TemplValues,5,0)))</f>
        <v/>
      </c>
      <c r="W219" s="442"/>
      <c r="X219" s="442" t="str">
        <f>IF($E219="","",IF($L218="","",VLOOKUP($L218,TemplValues,6,0)))</f>
        <v/>
      </c>
      <c r="Y219" s="442"/>
      <c r="Z219" s="443" t="str">
        <f>IF($E219="","",IF($L218="","",VLOOKUP($L218,TemplValues,7,0)))</f>
        <v/>
      </c>
      <c r="AA219" s="443"/>
      <c r="AB219" s="442" t="str">
        <f>IF($E219="","",IF($L218="","",VLOOKUP($L218,TemplValues,8,0)))</f>
        <v/>
      </c>
      <c r="AC219" s="442"/>
      <c r="AD219" s="444" t="str">
        <f>IF($E219="","",IF($L218="","",VLOOKUP($L218,TemplValues,18,0)))</f>
        <v/>
      </c>
      <c r="AE219" s="444"/>
      <c r="AF219" s="444" t="str">
        <f>IF($E219="","",IF($L218="","",VLOOKUP($L218,TemplValues,19,0)))</f>
        <v/>
      </c>
      <c r="AG219" s="444"/>
      <c r="AH219" s="444"/>
      <c r="AI219" s="444"/>
      <c r="AJ219" s="444" t="str">
        <f>IF($E219="","",IF($L218="","",VLOOKUP($L218,TemplValues,20,0)))</f>
        <v/>
      </c>
      <c r="AK219" s="444"/>
      <c r="AL219" s="442" t="str">
        <f>IF($E219="","",IF($L218="","",VLOOKUP($L218,TemplValues,9,0)))</f>
        <v/>
      </c>
      <c r="AM219" s="442"/>
      <c r="AN219" s="442" t="str">
        <f>IF($E219="","",IF($L218="","",VLOOKUP($L218,TemplValues,21,0)))</f>
        <v/>
      </c>
      <c r="AO219" s="442"/>
      <c r="AP219" s="442" t="str">
        <f>IF($E219="","",IF($L218="","",VLOOKUP($L218,TemplValues,22,0)))</f>
        <v/>
      </c>
      <c r="AQ219" s="442"/>
      <c r="AR219" s="445" t="str">
        <f>IF($E219="","",IF($L218="","",VLOOKUP($L218,TemplValues,23,0)))</f>
        <v/>
      </c>
      <c r="AS219" s="445"/>
      <c r="AT219" s="445" t="str">
        <f>IF($E219="","",IF($L218="","",VLOOKUP($L218,TemplValues,24,0)))</f>
        <v/>
      </c>
      <c r="AU219" s="446"/>
      <c r="AV219" s="446" t="str">
        <f>IF($E219="","",IF($L218="","",VLOOKUP($L218,TemplValues,25,0)))</f>
        <v/>
      </c>
      <c r="AW219" s="478"/>
      <c r="AX219" s="425" t="str">
        <f>IF($E219="","",IF($L218="","",VLOOKUP($L218,TemplValues,26,0)))</f>
        <v/>
      </c>
      <c r="AY219" s="476"/>
      <c r="AZ219" s="283"/>
      <c r="BA219" s="426" t="str">
        <f>IF($E219="","",IF($L218="","",VLOOKUP($L218,TemplValues,10,0)))</f>
        <v/>
      </c>
      <c r="BB219" s="426"/>
      <c r="BC219" s="368" t="str">
        <f>IF($E219="","",IF($L218="","",VLOOKUP($L218,TemplValues,11,0)))</f>
        <v/>
      </c>
      <c r="BD219" s="368"/>
      <c r="BE219" s="369" t="str">
        <f>IF($E219="","",IF($L218="","",VLOOKUP($L218,TemplValues,30,0)))</f>
        <v/>
      </c>
      <c r="BF219" s="369"/>
      <c r="BG219" s="366" t="str">
        <f>IF($E219="","",IF($L218="","",VLOOKUP($L218,TemplValues,12,0)))</f>
        <v/>
      </c>
      <c r="BH219" s="366"/>
      <c r="BI219" s="366" t="str">
        <f>IF($E219="","",IF($L218="","",VLOOKUP($L218,TemplValues,13,0)))</f>
        <v/>
      </c>
      <c r="BJ219" s="366"/>
      <c r="BK219" s="367" t="str">
        <f>IF($E219="","",IF($L218="","",VLOOKUP($L218,TemplValues,16,0)))</f>
        <v/>
      </c>
      <c r="BL219" s="367"/>
      <c r="BM219" s="368" t="str">
        <f>IF($E219="","",IF($L218="","",VLOOKUP($L218,TemplValues,17,0)))</f>
        <v/>
      </c>
      <c r="BN219" s="368"/>
      <c r="BO219" s="366" t="str">
        <f>IF($E219="","",IF($L218="","",VLOOKUP($L218,TemplValues,28,0)))</f>
        <v/>
      </c>
      <c r="BP219" s="366"/>
      <c r="BQ219" s="366" t="str">
        <f>IF($E219="","",IF($L218="","",VLOOKUP($L218,TemplValues,27,0)))</f>
        <v/>
      </c>
      <c r="BR219" s="366"/>
      <c r="BS219" s="367" t="str">
        <f>IF($E219="","",IF($L218="","",VLOOKUP($L218,TemplValues,14,0)))</f>
        <v/>
      </c>
      <c r="BT219" s="367"/>
      <c r="BU219" s="370" t="str">
        <f>IF($E219="","",IF($L218="","",VLOOKUP($L218,TemplValues,15,0)))</f>
        <v/>
      </c>
      <c r="BV219" s="483"/>
      <c r="BW219" s="430" t="str">
        <f>IF($E219="","",IF($L218="","",VLOOKUP($L218,TemplValues,30,0)))</f>
        <v/>
      </c>
      <c r="BX219" s="486"/>
      <c r="BY219" s="283"/>
    </row>
    <row r="220" spans="1:77" ht="20.100000000000001" customHeight="1">
      <c r="A220" s="283"/>
      <c r="B220" s="511">
        <v>1</v>
      </c>
      <c r="C220" s="513"/>
      <c r="D220" s="436"/>
      <c r="E220" s="436" t="s">
        <v>441</v>
      </c>
      <c r="F220" s="436" t="s">
        <v>444</v>
      </c>
      <c r="G220" s="515" t="s">
        <v>380</v>
      </c>
      <c r="H220" s="509"/>
      <c r="I220" s="437"/>
      <c r="J220" s="509"/>
      <c r="K220" s="438"/>
      <c r="L220" s="439" t="str">
        <f t="shared" ref="L220" si="104">H220&amp;" : "&amp;J220</f>
        <v xml:space="preserve"> : </v>
      </c>
      <c r="M220" s="440">
        <v>400</v>
      </c>
      <c r="N220" s="390"/>
      <c r="O220" s="283"/>
      <c r="P220" s="404"/>
      <c r="Q220" s="405"/>
      <c r="R220" s="406">
        <v>2.835</v>
      </c>
      <c r="S220" s="462"/>
      <c r="T220" s="414">
        <v>24.5</v>
      </c>
      <c r="U220" s="468"/>
      <c r="V220" s="413"/>
      <c r="W220" s="413"/>
      <c r="X220" s="414">
        <v>22</v>
      </c>
      <c r="Y220" s="414"/>
      <c r="Z220" s="414"/>
      <c r="AA220" s="414"/>
      <c r="AB220" s="415"/>
      <c r="AC220" s="415"/>
      <c r="AD220" s="415"/>
      <c r="AE220" s="415"/>
      <c r="AF220" s="415"/>
      <c r="AG220" s="415"/>
      <c r="AH220" s="415"/>
      <c r="AI220" s="415"/>
      <c r="AJ220" s="415"/>
      <c r="AK220" s="415"/>
      <c r="AL220" s="415"/>
      <c r="AM220" s="415"/>
      <c r="AN220" s="415"/>
      <c r="AO220" s="415"/>
      <c r="AP220" s="415"/>
      <c r="AQ220" s="415"/>
      <c r="AR220" s="415">
        <v>0.25</v>
      </c>
      <c r="AS220" s="415"/>
      <c r="AT220" s="415"/>
      <c r="AU220" s="427"/>
      <c r="AV220" s="427">
        <v>10.5</v>
      </c>
      <c r="AW220" s="428"/>
      <c r="AX220" s="423"/>
      <c r="AY220" s="475"/>
      <c r="AZ220" s="283"/>
      <c r="BA220" s="424">
        <v>100.1</v>
      </c>
      <c r="BB220" s="424"/>
      <c r="BC220" s="360" t="s">
        <v>63</v>
      </c>
      <c r="BD220" s="360"/>
      <c r="BE220" s="359">
        <v>0.1</v>
      </c>
      <c r="BF220" s="359"/>
      <c r="BG220" s="359">
        <v>10000</v>
      </c>
      <c r="BH220" s="359"/>
      <c r="BI220" s="359"/>
      <c r="BJ220" s="359"/>
      <c r="BK220" s="361"/>
      <c r="BL220" s="361"/>
      <c r="BM220" s="360" t="s">
        <v>64</v>
      </c>
      <c r="BN220" s="360"/>
      <c r="BO220" s="359"/>
      <c r="BP220" s="359"/>
      <c r="BQ220" s="359">
        <v>0.34699999999999998</v>
      </c>
      <c r="BR220" s="359"/>
      <c r="BS220" s="361"/>
      <c r="BT220" s="361"/>
      <c r="BU220" s="362" t="s">
        <v>62</v>
      </c>
      <c r="BV220" s="481"/>
      <c r="BW220" s="422"/>
      <c r="BX220" s="475"/>
      <c r="BY220" s="283"/>
    </row>
    <row r="221" spans="1:77" ht="20.100000000000001" customHeight="1" thickBot="1">
      <c r="A221" s="283"/>
      <c r="B221" s="512"/>
      <c r="C221" s="514"/>
      <c r="D221" s="398"/>
      <c r="E221" s="398">
        <v>1</v>
      </c>
      <c r="F221" s="398" t="s">
        <v>443</v>
      </c>
      <c r="G221" s="516"/>
      <c r="H221" s="510"/>
      <c r="I221" s="434"/>
      <c r="J221" s="510"/>
      <c r="K221" s="435"/>
      <c r="L221" s="435"/>
      <c r="M221" s="400">
        <v>3.2</v>
      </c>
      <c r="N221" s="407"/>
      <c r="O221" s="283"/>
      <c r="P221" s="408"/>
      <c r="Q221" s="409"/>
      <c r="R221" s="441" t="str">
        <f>IF($E221="","",IF($L220="","",VLOOKUP($L220,TemplValues,28,0)))</f>
        <v/>
      </c>
      <c r="S221" s="463"/>
      <c r="T221" s="442" t="str">
        <f>IF($E221="","",IF($L220="","",VLOOKUP($L220,TemplValues,4,0)))</f>
        <v/>
      </c>
      <c r="U221" s="463"/>
      <c r="V221" s="442" t="str">
        <f>IF($E221="","",IF($L220="","",VLOOKUP($L220,TemplValues,5,0)))</f>
        <v/>
      </c>
      <c r="W221" s="442"/>
      <c r="X221" s="442" t="str">
        <f>IF($E221="","",IF($L220="","",VLOOKUP($L220,TemplValues,6,0)))</f>
        <v/>
      </c>
      <c r="Y221" s="442"/>
      <c r="Z221" s="443" t="str">
        <f>IF($E221="","",IF($L220="","",VLOOKUP($L220,TemplValues,7,0)))</f>
        <v/>
      </c>
      <c r="AA221" s="443"/>
      <c r="AB221" s="442" t="str">
        <f>IF($E221="","",IF($L220="","",VLOOKUP($L220,TemplValues,8,0)))</f>
        <v/>
      </c>
      <c r="AC221" s="442"/>
      <c r="AD221" s="444" t="str">
        <f>IF($E221="","",IF($L220="","",VLOOKUP($L220,TemplValues,18,0)))</f>
        <v/>
      </c>
      <c r="AE221" s="444"/>
      <c r="AF221" s="444" t="str">
        <f>IF($E221="","",IF($L220="","",VLOOKUP($L220,TemplValues,19,0)))</f>
        <v/>
      </c>
      <c r="AG221" s="444"/>
      <c r="AH221" s="444"/>
      <c r="AI221" s="444"/>
      <c r="AJ221" s="444" t="str">
        <f>IF($E221="","",IF($L220="","",VLOOKUP($L220,TemplValues,20,0)))</f>
        <v/>
      </c>
      <c r="AK221" s="444"/>
      <c r="AL221" s="442" t="str">
        <f>IF($E221="","",IF($L220="","",VLOOKUP($L220,TemplValues,9,0)))</f>
        <v/>
      </c>
      <c r="AM221" s="442"/>
      <c r="AN221" s="442" t="str">
        <f>IF($E221="","",IF($L220="","",VLOOKUP($L220,TemplValues,21,0)))</f>
        <v/>
      </c>
      <c r="AO221" s="442"/>
      <c r="AP221" s="442" t="str">
        <f>IF($E221="","",IF($L220="","",VLOOKUP($L220,TemplValues,22,0)))</f>
        <v/>
      </c>
      <c r="AQ221" s="442"/>
      <c r="AR221" s="445" t="str">
        <f>IF($E221="","",IF($L220="","",VLOOKUP($L220,TemplValues,23,0)))</f>
        <v/>
      </c>
      <c r="AS221" s="445"/>
      <c r="AT221" s="445" t="str">
        <f>IF($E221="","",IF($L220="","",VLOOKUP($L220,TemplValues,24,0)))</f>
        <v/>
      </c>
      <c r="AU221" s="446"/>
      <c r="AV221" s="446" t="str">
        <f>IF($E221="","",IF($L220="","",VLOOKUP($L220,TemplValues,25,0)))</f>
        <v/>
      </c>
      <c r="AW221" s="478"/>
      <c r="AX221" s="425" t="str">
        <f>IF($E221="","",IF($L220="","",VLOOKUP($L220,TemplValues,26,0)))</f>
        <v/>
      </c>
      <c r="AY221" s="476"/>
      <c r="AZ221" s="283"/>
      <c r="BA221" s="426" t="str">
        <f>IF($E221="","",IF($L220="","",VLOOKUP($L220,TemplValues,10,0)))</f>
        <v/>
      </c>
      <c r="BB221" s="426"/>
      <c r="BC221" s="368" t="str">
        <f>IF($E221="","",IF($L220="","",VLOOKUP($L220,TemplValues,11,0)))</f>
        <v/>
      </c>
      <c r="BD221" s="368"/>
      <c r="BE221" s="369" t="str">
        <f>IF($E221="","",IF($L220="","",VLOOKUP($L220,TemplValues,30,0)))</f>
        <v/>
      </c>
      <c r="BF221" s="369"/>
      <c r="BG221" s="366" t="str">
        <f>IF($E221="","",IF($L220="","",VLOOKUP($L220,TemplValues,12,0)))</f>
        <v/>
      </c>
      <c r="BH221" s="366"/>
      <c r="BI221" s="366" t="str">
        <f>IF($E221="","",IF($L220="","",VLOOKUP($L220,TemplValues,13,0)))</f>
        <v/>
      </c>
      <c r="BJ221" s="366"/>
      <c r="BK221" s="367" t="str">
        <f>IF($E221="","",IF($L220="","",VLOOKUP($L220,TemplValues,16,0)))</f>
        <v/>
      </c>
      <c r="BL221" s="367"/>
      <c r="BM221" s="368" t="str">
        <f>IF($E221="","",IF($L220="","",VLOOKUP($L220,TemplValues,17,0)))</f>
        <v/>
      </c>
      <c r="BN221" s="368"/>
      <c r="BO221" s="366" t="str">
        <f>IF($E221="","",IF($L220="","",VLOOKUP($L220,TemplValues,28,0)))</f>
        <v/>
      </c>
      <c r="BP221" s="366"/>
      <c r="BQ221" s="366" t="str">
        <f>IF($E221="","",IF($L220="","",VLOOKUP($L220,TemplValues,27,0)))</f>
        <v/>
      </c>
      <c r="BR221" s="366"/>
      <c r="BS221" s="367" t="str">
        <f>IF($E221="","",IF($L220="","",VLOOKUP($L220,TemplValues,14,0)))</f>
        <v/>
      </c>
      <c r="BT221" s="367"/>
      <c r="BU221" s="370" t="str">
        <f>IF($E221="","",IF($L220="","",VLOOKUP($L220,TemplValues,15,0)))</f>
        <v/>
      </c>
      <c r="BV221" s="483"/>
      <c r="BW221" s="430" t="str">
        <f>IF($E221="","",IF($L220="","",VLOOKUP($L220,TemplValues,30,0)))</f>
        <v/>
      </c>
      <c r="BX221" s="486"/>
      <c r="BY221" s="283"/>
    </row>
    <row r="222" spans="1:77" ht="20.100000000000001" customHeight="1">
      <c r="A222" s="283"/>
      <c r="B222" s="511">
        <v>1</v>
      </c>
      <c r="C222" s="513"/>
      <c r="D222" s="436"/>
      <c r="E222" s="436" t="s">
        <v>441</v>
      </c>
      <c r="F222" s="436" t="s">
        <v>444</v>
      </c>
      <c r="G222" s="515" t="s">
        <v>380</v>
      </c>
      <c r="H222" s="509"/>
      <c r="I222" s="437"/>
      <c r="J222" s="509"/>
      <c r="K222" s="438"/>
      <c r="L222" s="439" t="str">
        <f t="shared" ref="L222" si="105">H222&amp;" : "&amp;J222</f>
        <v xml:space="preserve"> : </v>
      </c>
      <c r="M222" s="440">
        <v>400</v>
      </c>
      <c r="N222" s="390"/>
      <c r="O222" s="283"/>
      <c r="P222" s="404"/>
      <c r="Q222" s="405"/>
      <c r="R222" s="406">
        <v>2.835</v>
      </c>
      <c r="S222" s="462"/>
      <c r="T222" s="414">
        <v>24.5</v>
      </c>
      <c r="U222" s="468"/>
      <c r="V222" s="413"/>
      <c r="W222" s="413"/>
      <c r="X222" s="414">
        <v>22</v>
      </c>
      <c r="Y222" s="414"/>
      <c r="Z222" s="414"/>
      <c r="AA222" s="414"/>
      <c r="AB222" s="415"/>
      <c r="AC222" s="415"/>
      <c r="AD222" s="415"/>
      <c r="AE222" s="415"/>
      <c r="AF222" s="415"/>
      <c r="AG222" s="415"/>
      <c r="AH222" s="415"/>
      <c r="AI222" s="415"/>
      <c r="AJ222" s="415"/>
      <c r="AK222" s="415"/>
      <c r="AL222" s="415"/>
      <c r="AM222" s="415"/>
      <c r="AN222" s="415"/>
      <c r="AO222" s="415"/>
      <c r="AP222" s="415"/>
      <c r="AQ222" s="415"/>
      <c r="AR222" s="415">
        <v>0.25</v>
      </c>
      <c r="AS222" s="415"/>
      <c r="AT222" s="415"/>
      <c r="AU222" s="427"/>
      <c r="AV222" s="427">
        <v>10.5</v>
      </c>
      <c r="AW222" s="428"/>
      <c r="AX222" s="423"/>
      <c r="AY222" s="475"/>
      <c r="AZ222" s="283"/>
      <c r="BA222" s="424">
        <v>100.1</v>
      </c>
      <c r="BB222" s="424"/>
      <c r="BC222" s="360" t="s">
        <v>63</v>
      </c>
      <c r="BD222" s="360"/>
      <c r="BE222" s="359">
        <v>0.1</v>
      </c>
      <c r="BF222" s="359"/>
      <c r="BG222" s="359">
        <v>10000</v>
      </c>
      <c r="BH222" s="359"/>
      <c r="BI222" s="359"/>
      <c r="BJ222" s="359"/>
      <c r="BK222" s="361"/>
      <c r="BL222" s="361"/>
      <c r="BM222" s="360" t="s">
        <v>64</v>
      </c>
      <c r="BN222" s="360"/>
      <c r="BO222" s="359"/>
      <c r="BP222" s="359"/>
      <c r="BQ222" s="359">
        <v>0.34699999999999998</v>
      </c>
      <c r="BR222" s="359"/>
      <c r="BS222" s="361"/>
      <c r="BT222" s="361"/>
      <c r="BU222" s="362" t="s">
        <v>62</v>
      </c>
      <c r="BV222" s="481"/>
      <c r="BW222" s="422"/>
      <c r="BX222" s="475"/>
      <c r="BY222" s="283"/>
    </row>
    <row r="223" spans="1:77" ht="20.100000000000001" customHeight="1" thickBot="1">
      <c r="A223" s="283"/>
      <c r="B223" s="512"/>
      <c r="C223" s="514"/>
      <c r="D223" s="398"/>
      <c r="E223" s="398">
        <v>1</v>
      </c>
      <c r="F223" s="398" t="s">
        <v>443</v>
      </c>
      <c r="G223" s="516"/>
      <c r="H223" s="510"/>
      <c r="I223" s="434"/>
      <c r="J223" s="510"/>
      <c r="K223" s="435"/>
      <c r="L223" s="435"/>
      <c r="M223" s="400">
        <v>3.2</v>
      </c>
      <c r="N223" s="407"/>
      <c r="O223" s="283"/>
      <c r="P223" s="408"/>
      <c r="Q223" s="409"/>
      <c r="R223" s="441" t="str">
        <f>IF($E223="","",IF($L222="","",VLOOKUP($L222,TemplValues,28,0)))</f>
        <v/>
      </c>
      <c r="S223" s="463"/>
      <c r="T223" s="442" t="str">
        <f>IF($E223="","",IF($L222="","",VLOOKUP($L222,TemplValues,4,0)))</f>
        <v/>
      </c>
      <c r="U223" s="463"/>
      <c r="V223" s="442" t="str">
        <f>IF($E223="","",IF($L222="","",VLOOKUP($L222,TemplValues,5,0)))</f>
        <v/>
      </c>
      <c r="W223" s="442"/>
      <c r="X223" s="442" t="str">
        <f>IF($E223="","",IF($L222="","",VLOOKUP($L222,TemplValues,6,0)))</f>
        <v/>
      </c>
      <c r="Y223" s="442"/>
      <c r="Z223" s="443" t="str">
        <f>IF($E223="","",IF($L222="","",VLOOKUP($L222,TemplValues,7,0)))</f>
        <v/>
      </c>
      <c r="AA223" s="443"/>
      <c r="AB223" s="442" t="str">
        <f>IF($E223="","",IF($L222="","",VLOOKUP($L222,TemplValues,8,0)))</f>
        <v/>
      </c>
      <c r="AC223" s="442"/>
      <c r="AD223" s="444" t="str">
        <f>IF($E223="","",IF($L222="","",VLOOKUP($L222,TemplValues,18,0)))</f>
        <v/>
      </c>
      <c r="AE223" s="444"/>
      <c r="AF223" s="444" t="str">
        <f>IF($E223="","",IF($L222="","",VLOOKUP($L222,TemplValues,19,0)))</f>
        <v/>
      </c>
      <c r="AG223" s="444"/>
      <c r="AH223" s="444"/>
      <c r="AI223" s="444"/>
      <c r="AJ223" s="444" t="str">
        <f>IF($E223="","",IF($L222="","",VLOOKUP($L222,TemplValues,20,0)))</f>
        <v/>
      </c>
      <c r="AK223" s="444"/>
      <c r="AL223" s="442" t="str">
        <f>IF($E223="","",IF($L222="","",VLOOKUP($L222,TemplValues,9,0)))</f>
        <v/>
      </c>
      <c r="AM223" s="442"/>
      <c r="AN223" s="442" t="str">
        <f>IF($E223="","",IF($L222="","",VLOOKUP($L222,TemplValues,21,0)))</f>
        <v/>
      </c>
      <c r="AO223" s="442"/>
      <c r="AP223" s="442" t="str">
        <f>IF($E223="","",IF($L222="","",VLOOKUP($L222,TemplValues,22,0)))</f>
        <v/>
      </c>
      <c r="AQ223" s="442"/>
      <c r="AR223" s="445" t="str">
        <f>IF($E223="","",IF($L222="","",VLOOKUP($L222,TemplValues,23,0)))</f>
        <v/>
      </c>
      <c r="AS223" s="445"/>
      <c r="AT223" s="445" t="str">
        <f>IF($E223="","",IF($L222="","",VLOOKUP($L222,TemplValues,24,0)))</f>
        <v/>
      </c>
      <c r="AU223" s="446"/>
      <c r="AV223" s="446" t="str">
        <f>IF($E223="","",IF($L222="","",VLOOKUP($L222,TemplValues,25,0)))</f>
        <v/>
      </c>
      <c r="AW223" s="478"/>
      <c r="AX223" s="425" t="str">
        <f>IF($E223="","",IF($L222="","",VLOOKUP($L222,TemplValues,26,0)))</f>
        <v/>
      </c>
      <c r="AY223" s="476"/>
      <c r="AZ223" s="283"/>
      <c r="BA223" s="426" t="str">
        <f>IF($E223="","",IF($L222="","",VLOOKUP($L222,TemplValues,10,0)))</f>
        <v/>
      </c>
      <c r="BB223" s="426"/>
      <c r="BC223" s="368" t="str">
        <f>IF($E223="","",IF($L222="","",VLOOKUP($L222,TemplValues,11,0)))</f>
        <v/>
      </c>
      <c r="BD223" s="368"/>
      <c r="BE223" s="369" t="str">
        <f>IF($E223="","",IF($L222="","",VLOOKUP($L222,TemplValues,30,0)))</f>
        <v/>
      </c>
      <c r="BF223" s="369"/>
      <c r="BG223" s="366" t="str">
        <f>IF($E223="","",IF($L222="","",VLOOKUP($L222,TemplValues,12,0)))</f>
        <v/>
      </c>
      <c r="BH223" s="366"/>
      <c r="BI223" s="366" t="str">
        <f>IF($E223="","",IF($L222="","",VLOOKUP($L222,TemplValues,13,0)))</f>
        <v/>
      </c>
      <c r="BJ223" s="366"/>
      <c r="BK223" s="367" t="str">
        <f>IF($E223="","",IF($L222="","",VLOOKUP($L222,TemplValues,16,0)))</f>
        <v/>
      </c>
      <c r="BL223" s="367"/>
      <c r="BM223" s="368" t="str">
        <f>IF($E223="","",IF($L222="","",VLOOKUP($L222,TemplValues,17,0)))</f>
        <v/>
      </c>
      <c r="BN223" s="368"/>
      <c r="BO223" s="366" t="str">
        <f>IF($E223="","",IF($L222="","",VLOOKUP($L222,TemplValues,28,0)))</f>
        <v/>
      </c>
      <c r="BP223" s="366"/>
      <c r="BQ223" s="366" t="str">
        <f>IF($E223="","",IF($L222="","",VLOOKUP($L222,TemplValues,27,0)))</f>
        <v/>
      </c>
      <c r="BR223" s="366"/>
      <c r="BS223" s="367" t="str">
        <f>IF($E223="","",IF($L222="","",VLOOKUP($L222,TemplValues,14,0)))</f>
        <v/>
      </c>
      <c r="BT223" s="367"/>
      <c r="BU223" s="370" t="str">
        <f>IF($E223="","",IF($L222="","",VLOOKUP($L222,TemplValues,15,0)))</f>
        <v/>
      </c>
      <c r="BV223" s="483"/>
      <c r="BW223" s="430" t="str">
        <f>IF($E223="","",IF($L222="","",VLOOKUP($L222,TemplValues,30,0)))</f>
        <v/>
      </c>
      <c r="BX223" s="486"/>
      <c r="BY223" s="283"/>
    </row>
    <row r="224" spans="1:77" ht="20.100000000000001" customHeight="1">
      <c r="A224" s="283"/>
      <c r="B224" s="511">
        <v>1</v>
      </c>
      <c r="C224" s="513"/>
      <c r="D224" s="436"/>
      <c r="E224" s="436" t="s">
        <v>441</v>
      </c>
      <c r="F224" s="436" t="s">
        <v>444</v>
      </c>
      <c r="G224" s="515" t="s">
        <v>380</v>
      </c>
      <c r="H224" s="509"/>
      <c r="I224" s="437"/>
      <c r="J224" s="509"/>
      <c r="K224" s="438"/>
      <c r="L224" s="439" t="str">
        <f t="shared" ref="L224" si="106">H224&amp;" : "&amp;J224</f>
        <v xml:space="preserve"> : </v>
      </c>
      <c r="M224" s="440">
        <v>400</v>
      </c>
      <c r="N224" s="390"/>
      <c r="O224" s="283"/>
      <c r="P224" s="404"/>
      <c r="Q224" s="405"/>
      <c r="R224" s="406">
        <v>2.835</v>
      </c>
      <c r="S224" s="462"/>
      <c r="T224" s="414">
        <v>24.5</v>
      </c>
      <c r="U224" s="468"/>
      <c r="V224" s="413"/>
      <c r="W224" s="413"/>
      <c r="X224" s="414">
        <v>22</v>
      </c>
      <c r="Y224" s="414"/>
      <c r="Z224" s="414"/>
      <c r="AA224" s="414"/>
      <c r="AB224" s="415"/>
      <c r="AC224" s="415"/>
      <c r="AD224" s="415"/>
      <c r="AE224" s="415"/>
      <c r="AF224" s="415"/>
      <c r="AG224" s="415"/>
      <c r="AH224" s="415"/>
      <c r="AI224" s="415"/>
      <c r="AJ224" s="415"/>
      <c r="AK224" s="415"/>
      <c r="AL224" s="415"/>
      <c r="AM224" s="415"/>
      <c r="AN224" s="415"/>
      <c r="AO224" s="415"/>
      <c r="AP224" s="415"/>
      <c r="AQ224" s="415"/>
      <c r="AR224" s="415">
        <v>0.25</v>
      </c>
      <c r="AS224" s="415"/>
      <c r="AT224" s="415"/>
      <c r="AU224" s="427"/>
      <c r="AV224" s="427">
        <v>10.5</v>
      </c>
      <c r="AW224" s="428"/>
      <c r="AX224" s="423"/>
      <c r="AY224" s="475"/>
      <c r="AZ224" s="283"/>
      <c r="BA224" s="424">
        <v>100.1</v>
      </c>
      <c r="BB224" s="424"/>
      <c r="BC224" s="360" t="s">
        <v>63</v>
      </c>
      <c r="BD224" s="360"/>
      <c r="BE224" s="359">
        <v>0.1</v>
      </c>
      <c r="BF224" s="359"/>
      <c r="BG224" s="359">
        <v>10000</v>
      </c>
      <c r="BH224" s="359"/>
      <c r="BI224" s="359"/>
      <c r="BJ224" s="359"/>
      <c r="BK224" s="361"/>
      <c r="BL224" s="361"/>
      <c r="BM224" s="360" t="s">
        <v>64</v>
      </c>
      <c r="BN224" s="360"/>
      <c r="BO224" s="359"/>
      <c r="BP224" s="359"/>
      <c r="BQ224" s="359">
        <v>0.34699999999999998</v>
      </c>
      <c r="BR224" s="359"/>
      <c r="BS224" s="361"/>
      <c r="BT224" s="361"/>
      <c r="BU224" s="362" t="s">
        <v>62</v>
      </c>
      <c r="BV224" s="481"/>
      <c r="BW224" s="422"/>
      <c r="BX224" s="475"/>
      <c r="BY224" s="283"/>
    </row>
    <row r="225" spans="1:77" ht="20.100000000000001" customHeight="1" thickBot="1">
      <c r="A225" s="283"/>
      <c r="B225" s="512"/>
      <c r="C225" s="514"/>
      <c r="D225" s="398"/>
      <c r="E225" s="398">
        <v>1</v>
      </c>
      <c r="F225" s="398" t="s">
        <v>443</v>
      </c>
      <c r="G225" s="516"/>
      <c r="H225" s="510"/>
      <c r="I225" s="434"/>
      <c r="J225" s="510"/>
      <c r="K225" s="435"/>
      <c r="L225" s="435"/>
      <c r="M225" s="400">
        <v>3.2</v>
      </c>
      <c r="N225" s="407"/>
      <c r="O225" s="283"/>
      <c r="P225" s="408"/>
      <c r="Q225" s="409"/>
      <c r="R225" s="441" t="str">
        <f>IF($E225="","",IF($L224="","",VLOOKUP($L224,TemplValues,28,0)))</f>
        <v/>
      </c>
      <c r="S225" s="463"/>
      <c r="T225" s="442" t="str">
        <f>IF($E225="","",IF($L224="","",VLOOKUP($L224,TemplValues,4,0)))</f>
        <v/>
      </c>
      <c r="U225" s="463"/>
      <c r="V225" s="442" t="str">
        <f>IF($E225="","",IF($L224="","",VLOOKUP($L224,TemplValues,5,0)))</f>
        <v/>
      </c>
      <c r="W225" s="442"/>
      <c r="X225" s="442" t="str">
        <f>IF($E225="","",IF($L224="","",VLOOKUP($L224,TemplValues,6,0)))</f>
        <v/>
      </c>
      <c r="Y225" s="442"/>
      <c r="Z225" s="443" t="str">
        <f>IF($E225="","",IF($L224="","",VLOOKUP($L224,TemplValues,7,0)))</f>
        <v/>
      </c>
      <c r="AA225" s="443"/>
      <c r="AB225" s="442" t="str">
        <f>IF($E225="","",IF($L224="","",VLOOKUP($L224,TemplValues,8,0)))</f>
        <v/>
      </c>
      <c r="AC225" s="442"/>
      <c r="AD225" s="444" t="str">
        <f>IF($E225="","",IF($L224="","",VLOOKUP($L224,TemplValues,18,0)))</f>
        <v/>
      </c>
      <c r="AE225" s="444"/>
      <c r="AF225" s="444" t="str">
        <f>IF($E225="","",IF($L224="","",VLOOKUP($L224,TemplValues,19,0)))</f>
        <v/>
      </c>
      <c r="AG225" s="444"/>
      <c r="AH225" s="444"/>
      <c r="AI225" s="444"/>
      <c r="AJ225" s="444" t="str">
        <f>IF($E225="","",IF($L224="","",VLOOKUP($L224,TemplValues,20,0)))</f>
        <v/>
      </c>
      <c r="AK225" s="444"/>
      <c r="AL225" s="442" t="str">
        <f>IF($E225="","",IF($L224="","",VLOOKUP($L224,TemplValues,9,0)))</f>
        <v/>
      </c>
      <c r="AM225" s="442"/>
      <c r="AN225" s="442" t="str">
        <f>IF($E225="","",IF($L224="","",VLOOKUP($L224,TemplValues,21,0)))</f>
        <v/>
      </c>
      <c r="AO225" s="442"/>
      <c r="AP225" s="442" t="str">
        <f>IF($E225="","",IF($L224="","",VLOOKUP($L224,TemplValues,22,0)))</f>
        <v/>
      </c>
      <c r="AQ225" s="442"/>
      <c r="AR225" s="445" t="str">
        <f>IF($E225="","",IF($L224="","",VLOOKUP($L224,TemplValues,23,0)))</f>
        <v/>
      </c>
      <c r="AS225" s="445"/>
      <c r="AT225" s="445" t="str">
        <f>IF($E225="","",IF($L224="","",VLOOKUP($L224,TemplValues,24,0)))</f>
        <v/>
      </c>
      <c r="AU225" s="446"/>
      <c r="AV225" s="446" t="str">
        <f>IF($E225="","",IF($L224="","",VLOOKUP($L224,TemplValues,25,0)))</f>
        <v/>
      </c>
      <c r="AW225" s="478"/>
      <c r="AX225" s="425" t="str">
        <f>IF($E225="","",IF($L224="","",VLOOKUP($L224,TemplValues,26,0)))</f>
        <v/>
      </c>
      <c r="AY225" s="476"/>
      <c r="AZ225" s="283"/>
      <c r="BA225" s="426" t="str">
        <f>IF($E225="","",IF($L224="","",VLOOKUP($L224,TemplValues,10,0)))</f>
        <v/>
      </c>
      <c r="BB225" s="426"/>
      <c r="BC225" s="368" t="str">
        <f>IF($E225="","",IF($L224="","",VLOOKUP($L224,TemplValues,11,0)))</f>
        <v/>
      </c>
      <c r="BD225" s="368"/>
      <c r="BE225" s="369" t="str">
        <f>IF($E225="","",IF($L224="","",VLOOKUP($L224,TemplValues,30,0)))</f>
        <v/>
      </c>
      <c r="BF225" s="369"/>
      <c r="BG225" s="366" t="str">
        <f>IF($E225="","",IF($L224="","",VLOOKUP($L224,TemplValues,12,0)))</f>
        <v/>
      </c>
      <c r="BH225" s="366"/>
      <c r="BI225" s="366" t="str">
        <f>IF($E225="","",IF($L224="","",VLOOKUP($L224,TemplValues,13,0)))</f>
        <v/>
      </c>
      <c r="BJ225" s="366"/>
      <c r="BK225" s="367" t="str">
        <f>IF($E225="","",IF($L224="","",VLOOKUP($L224,TemplValues,16,0)))</f>
        <v/>
      </c>
      <c r="BL225" s="367"/>
      <c r="BM225" s="368" t="str">
        <f>IF($E225="","",IF($L224="","",VLOOKUP($L224,TemplValues,17,0)))</f>
        <v/>
      </c>
      <c r="BN225" s="368"/>
      <c r="BO225" s="366" t="str">
        <f>IF($E225="","",IF($L224="","",VLOOKUP($L224,TemplValues,28,0)))</f>
        <v/>
      </c>
      <c r="BP225" s="366"/>
      <c r="BQ225" s="366" t="str">
        <f>IF($E225="","",IF($L224="","",VLOOKUP($L224,TemplValues,27,0)))</f>
        <v/>
      </c>
      <c r="BR225" s="366"/>
      <c r="BS225" s="367" t="str">
        <f>IF($E225="","",IF($L224="","",VLOOKUP($L224,TemplValues,14,0)))</f>
        <v/>
      </c>
      <c r="BT225" s="367"/>
      <c r="BU225" s="370" t="str">
        <f>IF($E225="","",IF($L224="","",VLOOKUP($L224,TemplValues,15,0)))</f>
        <v/>
      </c>
      <c r="BV225" s="483"/>
      <c r="BW225" s="430" t="str">
        <f>IF($E225="","",IF($L224="","",VLOOKUP($L224,TemplValues,30,0)))</f>
        <v/>
      </c>
      <c r="BX225" s="486"/>
      <c r="BY225" s="283"/>
    </row>
    <row r="226" spans="1:77" ht="20.100000000000001" customHeight="1">
      <c r="A226" s="283"/>
      <c r="B226" s="511">
        <v>1</v>
      </c>
      <c r="C226" s="513"/>
      <c r="D226" s="436"/>
      <c r="E226" s="436" t="s">
        <v>441</v>
      </c>
      <c r="F226" s="436" t="s">
        <v>444</v>
      </c>
      <c r="G226" s="515" t="s">
        <v>380</v>
      </c>
      <c r="H226" s="509"/>
      <c r="I226" s="437"/>
      <c r="J226" s="509"/>
      <c r="K226" s="438"/>
      <c r="L226" s="439" t="str">
        <f t="shared" ref="L226" si="107">H226&amp;" : "&amp;J226</f>
        <v xml:space="preserve"> : </v>
      </c>
      <c r="M226" s="440">
        <v>400</v>
      </c>
      <c r="N226" s="390"/>
      <c r="O226" s="283"/>
      <c r="P226" s="404"/>
      <c r="Q226" s="405"/>
      <c r="R226" s="406">
        <v>2.835</v>
      </c>
      <c r="S226" s="462"/>
      <c r="T226" s="414">
        <v>24.5</v>
      </c>
      <c r="U226" s="468"/>
      <c r="V226" s="413"/>
      <c r="W226" s="413"/>
      <c r="X226" s="414">
        <v>22</v>
      </c>
      <c r="Y226" s="414"/>
      <c r="Z226" s="414"/>
      <c r="AA226" s="414"/>
      <c r="AB226" s="415"/>
      <c r="AC226" s="415"/>
      <c r="AD226" s="415"/>
      <c r="AE226" s="415"/>
      <c r="AF226" s="415"/>
      <c r="AG226" s="415"/>
      <c r="AH226" s="415"/>
      <c r="AI226" s="415"/>
      <c r="AJ226" s="415"/>
      <c r="AK226" s="415"/>
      <c r="AL226" s="415"/>
      <c r="AM226" s="415"/>
      <c r="AN226" s="415"/>
      <c r="AO226" s="415"/>
      <c r="AP226" s="415"/>
      <c r="AQ226" s="415"/>
      <c r="AR226" s="415">
        <v>0.25</v>
      </c>
      <c r="AS226" s="415"/>
      <c r="AT226" s="415"/>
      <c r="AU226" s="427"/>
      <c r="AV226" s="427">
        <v>10.5</v>
      </c>
      <c r="AW226" s="428"/>
      <c r="AX226" s="423"/>
      <c r="AY226" s="475"/>
      <c r="AZ226" s="283"/>
      <c r="BA226" s="424">
        <v>100.1</v>
      </c>
      <c r="BB226" s="424"/>
      <c r="BC226" s="360" t="s">
        <v>63</v>
      </c>
      <c r="BD226" s="360"/>
      <c r="BE226" s="359">
        <v>0.1</v>
      </c>
      <c r="BF226" s="359"/>
      <c r="BG226" s="359">
        <v>10000</v>
      </c>
      <c r="BH226" s="359"/>
      <c r="BI226" s="359"/>
      <c r="BJ226" s="359"/>
      <c r="BK226" s="361"/>
      <c r="BL226" s="361"/>
      <c r="BM226" s="360" t="s">
        <v>64</v>
      </c>
      <c r="BN226" s="360"/>
      <c r="BO226" s="359"/>
      <c r="BP226" s="359"/>
      <c r="BQ226" s="359">
        <v>0.34699999999999998</v>
      </c>
      <c r="BR226" s="359"/>
      <c r="BS226" s="361"/>
      <c r="BT226" s="361"/>
      <c r="BU226" s="362" t="s">
        <v>62</v>
      </c>
      <c r="BV226" s="481"/>
      <c r="BW226" s="422"/>
      <c r="BX226" s="475"/>
      <c r="BY226" s="283"/>
    </row>
    <row r="227" spans="1:77" ht="20.100000000000001" customHeight="1" thickBot="1">
      <c r="A227" s="283"/>
      <c r="B227" s="512"/>
      <c r="C227" s="514"/>
      <c r="D227" s="398"/>
      <c r="E227" s="398">
        <v>1</v>
      </c>
      <c r="F227" s="398" t="s">
        <v>443</v>
      </c>
      <c r="G227" s="516"/>
      <c r="H227" s="510"/>
      <c r="I227" s="434"/>
      <c r="J227" s="510"/>
      <c r="K227" s="435"/>
      <c r="L227" s="435"/>
      <c r="M227" s="400">
        <v>3.2</v>
      </c>
      <c r="N227" s="407"/>
      <c r="O227" s="283"/>
      <c r="P227" s="408"/>
      <c r="Q227" s="409"/>
      <c r="R227" s="441" t="str">
        <f>IF($E227="","",IF($L226="","",VLOOKUP($L226,TemplValues,28,0)))</f>
        <v/>
      </c>
      <c r="S227" s="463"/>
      <c r="T227" s="442" t="str">
        <f>IF($E227="","",IF($L226="","",VLOOKUP($L226,TemplValues,4,0)))</f>
        <v/>
      </c>
      <c r="U227" s="463"/>
      <c r="V227" s="442" t="str">
        <f>IF($E227="","",IF($L226="","",VLOOKUP($L226,TemplValues,5,0)))</f>
        <v/>
      </c>
      <c r="W227" s="442"/>
      <c r="X227" s="442" t="str">
        <f>IF($E227="","",IF($L226="","",VLOOKUP($L226,TemplValues,6,0)))</f>
        <v/>
      </c>
      <c r="Y227" s="442"/>
      <c r="Z227" s="443" t="str">
        <f>IF($E227="","",IF($L226="","",VLOOKUP($L226,TemplValues,7,0)))</f>
        <v/>
      </c>
      <c r="AA227" s="443"/>
      <c r="AB227" s="442" t="str">
        <f>IF($E227="","",IF($L226="","",VLOOKUP($L226,TemplValues,8,0)))</f>
        <v/>
      </c>
      <c r="AC227" s="442"/>
      <c r="AD227" s="444" t="str">
        <f>IF($E227="","",IF($L226="","",VLOOKUP($L226,TemplValues,18,0)))</f>
        <v/>
      </c>
      <c r="AE227" s="444"/>
      <c r="AF227" s="444" t="str">
        <f>IF($E227="","",IF($L226="","",VLOOKUP($L226,TemplValues,19,0)))</f>
        <v/>
      </c>
      <c r="AG227" s="444"/>
      <c r="AH227" s="444"/>
      <c r="AI227" s="444"/>
      <c r="AJ227" s="444" t="str">
        <f>IF($E227="","",IF($L226="","",VLOOKUP($L226,TemplValues,20,0)))</f>
        <v/>
      </c>
      <c r="AK227" s="444"/>
      <c r="AL227" s="442" t="str">
        <f>IF($E227="","",IF($L226="","",VLOOKUP($L226,TemplValues,9,0)))</f>
        <v/>
      </c>
      <c r="AM227" s="442"/>
      <c r="AN227" s="442" t="str">
        <f>IF($E227="","",IF($L226="","",VLOOKUP($L226,TemplValues,21,0)))</f>
        <v/>
      </c>
      <c r="AO227" s="442"/>
      <c r="AP227" s="442" t="str">
        <f>IF($E227="","",IF($L226="","",VLOOKUP($L226,TemplValues,22,0)))</f>
        <v/>
      </c>
      <c r="AQ227" s="442"/>
      <c r="AR227" s="445" t="str">
        <f>IF($E227="","",IF($L226="","",VLOOKUP($L226,TemplValues,23,0)))</f>
        <v/>
      </c>
      <c r="AS227" s="445"/>
      <c r="AT227" s="445" t="str">
        <f>IF($E227="","",IF($L226="","",VLOOKUP($L226,TemplValues,24,0)))</f>
        <v/>
      </c>
      <c r="AU227" s="446"/>
      <c r="AV227" s="446" t="str">
        <f>IF($E227="","",IF($L226="","",VLOOKUP($L226,TemplValues,25,0)))</f>
        <v/>
      </c>
      <c r="AW227" s="478"/>
      <c r="AX227" s="425" t="str">
        <f>IF($E227="","",IF($L226="","",VLOOKUP($L226,TemplValues,26,0)))</f>
        <v/>
      </c>
      <c r="AY227" s="476"/>
      <c r="AZ227" s="283"/>
      <c r="BA227" s="426" t="str">
        <f>IF($E227="","",IF($L226="","",VLOOKUP($L226,TemplValues,10,0)))</f>
        <v/>
      </c>
      <c r="BB227" s="426"/>
      <c r="BC227" s="368" t="str">
        <f>IF($E227="","",IF($L226="","",VLOOKUP($L226,TemplValues,11,0)))</f>
        <v/>
      </c>
      <c r="BD227" s="368"/>
      <c r="BE227" s="369" t="str">
        <f>IF($E227="","",IF($L226="","",VLOOKUP($L226,TemplValues,30,0)))</f>
        <v/>
      </c>
      <c r="BF227" s="369"/>
      <c r="BG227" s="366" t="str">
        <f>IF($E227="","",IF($L226="","",VLOOKUP($L226,TemplValues,12,0)))</f>
        <v/>
      </c>
      <c r="BH227" s="366"/>
      <c r="BI227" s="366" t="str">
        <f>IF($E227="","",IF($L226="","",VLOOKUP($L226,TemplValues,13,0)))</f>
        <v/>
      </c>
      <c r="BJ227" s="366"/>
      <c r="BK227" s="367" t="str">
        <f>IF($E227="","",IF($L226="","",VLOOKUP($L226,TemplValues,16,0)))</f>
        <v/>
      </c>
      <c r="BL227" s="367"/>
      <c r="BM227" s="368" t="str">
        <f>IF($E227="","",IF($L226="","",VLOOKUP($L226,TemplValues,17,0)))</f>
        <v/>
      </c>
      <c r="BN227" s="368"/>
      <c r="BO227" s="366" t="str">
        <f>IF($E227="","",IF($L226="","",VLOOKUP($L226,TemplValues,28,0)))</f>
        <v/>
      </c>
      <c r="BP227" s="366"/>
      <c r="BQ227" s="366" t="str">
        <f>IF($E227="","",IF($L226="","",VLOOKUP($L226,TemplValues,27,0)))</f>
        <v/>
      </c>
      <c r="BR227" s="366"/>
      <c r="BS227" s="367" t="str">
        <f>IF($E227="","",IF($L226="","",VLOOKUP($L226,TemplValues,14,0)))</f>
        <v/>
      </c>
      <c r="BT227" s="367"/>
      <c r="BU227" s="370" t="str">
        <f>IF($E227="","",IF($L226="","",VLOOKUP($L226,TemplValues,15,0)))</f>
        <v/>
      </c>
      <c r="BV227" s="483"/>
      <c r="BW227" s="430" t="str">
        <f>IF($E227="","",IF($L226="","",VLOOKUP($L226,TemplValues,30,0)))</f>
        <v/>
      </c>
      <c r="BX227" s="486"/>
      <c r="BY227" s="283"/>
    </row>
    <row r="228" spans="1:77" ht="20.100000000000001" customHeight="1">
      <c r="A228" s="283"/>
      <c r="B228" s="511">
        <v>1</v>
      </c>
      <c r="C228" s="513"/>
      <c r="D228" s="436"/>
      <c r="E228" s="436" t="s">
        <v>441</v>
      </c>
      <c r="F228" s="436" t="s">
        <v>444</v>
      </c>
      <c r="G228" s="515" t="s">
        <v>380</v>
      </c>
      <c r="H228" s="509"/>
      <c r="I228" s="437"/>
      <c r="J228" s="509"/>
      <c r="K228" s="438"/>
      <c r="L228" s="439" t="str">
        <f t="shared" ref="L228" si="108">H228&amp;" : "&amp;J228</f>
        <v xml:space="preserve"> : </v>
      </c>
      <c r="M228" s="440">
        <v>400</v>
      </c>
      <c r="N228" s="390"/>
      <c r="O228" s="283"/>
      <c r="P228" s="404"/>
      <c r="Q228" s="405"/>
      <c r="R228" s="406">
        <v>2.835</v>
      </c>
      <c r="S228" s="462"/>
      <c r="T228" s="414">
        <v>24.5</v>
      </c>
      <c r="U228" s="468"/>
      <c r="V228" s="413"/>
      <c r="W228" s="413"/>
      <c r="X228" s="414">
        <v>22</v>
      </c>
      <c r="Y228" s="414"/>
      <c r="Z228" s="414"/>
      <c r="AA228" s="414"/>
      <c r="AB228" s="415"/>
      <c r="AC228" s="415"/>
      <c r="AD228" s="415"/>
      <c r="AE228" s="415"/>
      <c r="AF228" s="415"/>
      <c r="AG228" s="415"/>
      <c r="AH228" s="415"/>
      <c r="AI228" s="415"/>
      <c r="AJ228" s="415"/>
      <c r="AK228" s="415"/>
      <c r="AL228" s="415"/>
      <c r="AM228" s="415"/>
      <c r="AN228" s="415"/>
      <c r="AO228" s="415"/>
      <c r="AP228" s="415"/>
      <c r="AQ228" s="415"/>
      <c r="AR228" s="415">
        <v>0.25</v>
      </c>
      <c r="AS228" s="415"/>
      <c r="AT228" s="415"/>
      <c r="AU228" s="427"/>
      <c r="AV228" s="427">
        <v>10.5</v>
      </c>
      <c r="AW228" s="428"/>
      <c r="AX228" s="423"/>
      <c r="AY228" s="475"/>
      <c r="AZ228" s="283"/>
      <c r="BA228" s="424">
        <v>100.1</v>
      </c>
      <c r="BB228" s="424"/>
      <c r="BC228" s="360" t="s">
        <v>63</v>
      </c>
      <c r="BD228" s="360"/>
      <c r="BE228" s="359">
        <v>0.1</v>
      </c>
      <c r="BF228" s="359"/>
      <c r="BG228" s="359">
        <v>10000</v>
      </c>
      <c r="BH228" s="359"/>
      <c r="BI228" s="359"/>
      <c r="BJ228" s="359"/>
      <c r="BK228" s="361"/>
      <c r="BL228" s="361"/>
      <c r="BM228" s="360" t="s">
        <v>64</v>
      </c>
      <c r="BN228" s="360"/>
      <c r="BO228" s="359"/>
      <c r="BP228" s="359"/>
      <c r="BQ228" s="359">
        <v>0.34699999999999998</v>
      </c>
      <c r="BR228" s="359"/>
      <c r="BS228" s="361"/>
      <c r="BT228" s="361"/>
      <c r="BU228" s="362" t="s">
        <v>62</v>
      </c>
      <c r="BV228" s="481"/>
      <c r="BW228" s="422"/>
      <c r="BX228" s="475"/>
      <c r="BY228" s="283"/>
    </row>
    <row r="229" spans="1:77" ht="20.100000000000001" customHeight="1" thickBot="1">
      <c r="A229" s="283"/>
      <c r="B229" s="512"/>
      <c r="C229" s="514"/>
      <c r="D229" s="398"/>
      <c r="E229" s="398">
        <v>1</v>
      </c>
      <c r="F229" s="398" t="s">
        <v>443</v>
      </c>
      <c r="G229" s="516"/>
      <c r="H229" s="510"/>
      <c r="I229" s="434"/>
      <c r="J229" s="510"/>
      <c r="K229" s="435"/>
      <c r="L229" s="435"/>
      <c r="M229" s="400">
        <v>3.2</v>
      </c>
      <c r="N229" s="407"/>
      <c r="O229" s="283"/>
      <c r="P229" s="408"/>
      <c r="Q229" s="409"/>
      <c r="R229" s="441" t="str">
        <f>IF($E229="","",IF($L228="","",VLOOKUP($L228,TemplValues,28,0)))</f>
        <v/>
      </c>
      <c r="S229" s="463"/>
      <c r="T229" s="442" t="str">
        <f>IF($E229="","",IF($L228="","",VLOOKUP($L228,TemplValues,4,0)))</f>
        <v/>
      </c>
      <c r="U229" s="463"/>
      <c r="V229" s="442" t="str">
        <f>IF($E229="","",IF($L228="","",VLOOKUP($L228,TemplValues,5,0)))</f>
        <v/>
      </c>
      <c r="W229" s="442"/>
      <c r="X229" s="442" t="str">
        <f>IF($E229="","",IF($L228="","",VLOOKUP($L228,TemplValues,6,0)))</f>
        <v/>
      </c>
      <c r="Y229" s="442"/>
      <c r="Z229" s="443" t="str">
        <f>IF($E229="","",IF($L228="","",VLOOKUP($L228,TemplValues,7,0)))</f>
        <v/>
      </c>
      <c r="AA229" s="443"/>
      <c r="AB229" s="442" t="str">
        <f>IF($E229="","",IF($L228="","",VLOOKUP($L228,TemplValues,8,0)))</f>
        <v/>
      </c>
      <c r="AC229" s="442"/>
      <c r="AD229" s="444" t="str">
        <f>IF($E229="","",IF($L228="","",VLOOKUP($L228,TemplValues,18,0)))</f>
        <v/>
      </c>
      <c r="AE229" s="444"/>
      <c r="AF229" s="444" t="str">
        <f>IF($E229="","",IF($L228="","",VLOOKUP($L228,TemplValues,19,0)))</f>
        <v/>
      </c>
      <c r="AG229" s="444"/>
      <c r="AH229" s="444"/>
      <c r="AI229" s="444"/>
      <c r="AJ229" s="444" t="str">
        <f>IF($E229="","",IF($L228="","",VLOOKUP($L228,TemplValues,20,0)))</f>
        <v/>
      </c>
      <c r="AK229" s="444"/>
      <c r="AL229" s="442" t="str">
        <f>IF($E229="","",IF($L228="","",VLOOKUP($L228,TemplValues,9,0)))</f>
        <v/>
      </c>
      <c r="AM229" s="442"/>
      <c r="AN229" s="442" t="str">
        <f>IF($E229="","",IF($L228="","",VLOOKUP($L228,TemplValues,21,0)))</f>
        <v/>
      </c>
      <c r="AO229" s="442"/>
      <c r="AP229" s="442" t="str">
        <f>IF($E229="","",IF($L228="","",VLOOKUP($L228,TemplValues,22,0)))</f>
        <v/>
      </c>
      <c r="AQ229" s="442"/>
      <c r="AR229" s="445" t="str">
        <f>IF($E229="","",IF($L228="","",VLOOKUP($L228,TemplValues,23,0)))</f>
        <v/>
      </c>
      <c r="AS229" s="445"/>
      <c r="AT229" s="445" t="str">
        <f>IF($E229="","",IF($L228="","",VLOOKUP($L228,TemplValues,24,0)))</f>
        <v/>
      </c>
      <c r="AU229" s="446"/>
      <c r="AV229" s="446" t="str">
        <f>IF($E229="","",IF($L228="","",VLOOKUP($L228,TemplValues,25,0)))</f>
        <v/>
      </c>
      <c r="AW229" s="478"/>
      <c r="AX229" s="425" t="str">
        <f>IF($E229="","",IF($L228="","",VLOOKUP($L228,TemplValues,26,0)))</f>
        <v/>
      </c>
      <c r="AY229" s="476"/>
      <c r="AZ229" s="283"/>
      <c r="BA229" s="426" t="str">
        <f>IF($E229="","",IF($L228="","",VLOOKUP($L228,TemplValues,10,0)))</f>
        <v/>
      </c>
      <c r="BB229" s="426"/>
      <c r="BC229" s="368" t="str">
        <f>IF($E229="","",IF($L228="","",VLOOKUP($L228,TemplValues,11,0)))</f>
        <v/>
      </c>
      <c r="BD229" s="368"/>
      <c r="BE229" s="369" t="str">
        <f>IF($E229="","",IF($L228="","",VLOOKUP($L228,TemplValues,30,0)))</f>
        <v/>
      </c>
      <c r="BF229" s="369"/>
      <c r="BG229" s="366" t="str">
        <f>IF($E229="","",IF($L228="","",VLOOKUP($L228,TemplValues,12,0)))</f>
        <v/>
      </c>
      <c r="BH229" s="366"/>
      <c r="BI229" s="366" t="str">
        <f>IF($E229="","",IF($L228="","",VLOOKUP($L228,TemplValues,13,0)))</f>
        <v/>
      </c>
      <c r="BJ229" s="366"/>
      <c r="BK229" s="367" t="str">
        <f>IF($E229="","",IF($L228="","",VLOOKUP($L228,TemplValues,16,0)))</f>
        <v/>
      </c>
      <c r="BL229" s="367"/>
      <c r="BM229" s="368" t="str">
        <f>IF($E229="","",IF($L228="","",VLOOKUP($L228,TemplValues,17,0)))</f>
        <v/>
      </c>
      <c r="BN229" s="368"/>
      <c r="BO229" s="366" t="str">
        <f>IF($E229="","",IF($L228="","",VLOOKUP($L228,TemplValues,28,0)))</f>
        <v/>
      </c>
      <c r="BP229" s="366"/>
      <c r="BQ229" s="366" t="str">
        <f>IF($E229="","",IF($L228="","",VLOOKUP($L228,TemplValues,27,0)))</f>
        <v/>
      </c>
      <c r="BR229" s="366"/>
      <c r="BS229" s="367" t="str">
        <f>IF($E229="","",IF($L228="","",VLOOKUP($L228,TemplValues,14,0)))</f>
        <v/>
      </c>
      <c r="BT229" s="367"/>
      <c r="BU229" s="370" t="str">
        <f>IF($E229="","",IF($L228="","",VLOOKUP($L228,TemplValues,15,0)))</f>
        <v/>
      </c>
      <c r="BV229" s="483"/>
      <c r="BW229" s="430" t="str">
        <f>IF($E229="","",IF($L228="","",VLOOKUP($L228,TemplValues,30,0)))</f>
        <v/>
      </c>
      <c r="BX229" s="486"/>
      <c r="BY229" s="283"/>
    </row>
    <row r="230" spans="1:77" ht="20.100000000000001" customHeight="1">
      <c r="A230" s="283"/>
      <c r="B230" s="511">
        <v>1</v>
      </c>
      <c r="C230" s="513"/>
      <c r="D230" s="436"/>
      <c r="E230" s="436" t="s">
        <v>441</v>
      </c>
      <c r="F230" s="436" t="s">
        <v>444</v>
      </c>
      <c r="G230" s="515" t="s">
        <v>380</v>
      </c>
      <c r="H230" s="509"/>
      <c r="I230" s="437"/>
      <c r="J230" s="509"/>
      <c r="K230" s="438"/>
      <c r="L230" s="439" t="str">
        <f t="shared" ref="L230" si="109">H230&amp;" : "&amp;J230</f>
        <v xml:space="preserve"> : </v>
      </c>
      <c r="M230" s="440">
        <v>400</v>
      </c>
      <c r="N230" s="390"/>
      <c r="O230" s="283"/>
      <c r="P230" s="404"/>
      <c r="Q230" s="405"/>
      <c r="R230" s="406">
        <v>2.835</v>
      </c>
      <c r="S230" s="462"/>
      <c r="T230" s="414">
        <v>24.5</v>
      </c>
      <c r="U230" s="468"/>
      <c r="V230" s="413"/>
      <c r="W230" s="413"/>
      <c r="X230" s="414">
        <v>22</v>
      </c>
      <c r="Y230" s="414"/>
      <c r="Z230" s="414"/>
      <c r="AA230" s="414"/>
      <c r="AB230" s="415"/>
      <c r="AC230" s="415"/>
      <c r="AD230" s="415"/>
      <c r="AE230" s="415"/>
      <c r="AF230" s="415"/>
      <c r="AG230" s="415"/>
      <c r="AH230" s="415"/>
      <c r="AI230" s="415"/>
      <c r="AJ230" s="415"/>
      <c r="AK230" s="415"/>
      <c r="AL230" s="415"/>
      <c r="AM230" s="415"/>
      <c r="AN230" s="415"/>
      <c r="AO230" s="415"/>
      <c r="AP230" s="415"/>
      <c r="AQ230" s="415"/>
      <c r="AR230" s="415">
        <v>0.25</v>
      </c>
      <c r="AS230" s="415"/>
      <c r="AT230" s="415"/>
      <c r="AU230" s="427"/>
      <c r="AV230" s="427">
        <v>10.5</v>
      </c>
      <c r="AW230" s="428"/>
      <c r="AX230" s="423"/>
      <c r="AY230" s="475"/>
      <c r="AZ230" s="283"/>
      <c r="BA230" s="424">
        <v>100.1</v>
      </c>
      <c r="BB230" s="424"/>
      <c r="BC230" s="360" t="s">
        <v>63</v>
      </c>
      <c r="BD230" s="360"/>
      <c r="BE230" s="359">
        <v>0.1</v>
      </c>
      <c r="BF230" s="359"/>
      <c r="BG230" s="359">
        <v>10000</v>
      </c>
      <c r="BH230" s="359"/>
      <c r="BI230" s="359"/>
      <c r="BJ230" s="359"/>
      <c r="BK230" s="361"/>
      <c r="BL230" s="361"/>
      <c r="BM230" s="360" t="s">
        <v>64</v>
      </c>
      <c r="BN230" s="360"/>
      <c r="BO230" s="359"/>
      <c r="BP230" s="359"/>
      <c r="BQ230" s="359">
        <v>0.34699999999999998</v>
      </c>
      <c r="BR230" s="359"/>
      <c r="BS230" s="361"/>
      <c r="BT230" s="361"/>
      <c r="BU230" s="362" t="s">
        <v>62</v>
      </c>
      <c r="BV230" s="481"/>
      <c r="BW230" s="422"/>
      <c r="BX230" s="475"/>
      <c r="BY230" s="283"/>
    </row>
    <row r="231" spans="1:77" ht="20.100000000000001" customHeight="1" thickBot="1">
      <c r="A231" s="283"/>
      <c r="B231" s="512"/>
      <c r="C231" s="514"/>
      <c r="D231" s="398"/>
      <c r="E231" s="398">
        <v>1</v>
      </c>
      <c r="F231" s="398" t="s">
        <v>443</v>
      </c>
      <c r="G231" s="516"/>
      <c r="H231" s="510"/>
      <c r="I231" s="434"/>
      <c r="J231" s="510"/>
      <c r="K231" s="435"/>
      <c r="L231" s="435"/>
      <c r="M231" s="400">
        <v>3.2</v>
      </c>
      <c r="N231" s="407"/>
      <c r="O231" s="283"/>
      <c r="P231" s="408"/>
      <c r="Q231" s="409"/>
      <c r="R231" s="441" t="str">
        <f>IF($E231="","",IF($L230="","",VLOOKUP($L230,TemplValues,28,0)))</f>
        <v/>
      </c>
      <c r="S231" s="463"/>
      <c r="T231" s="442" t="str">
        <f>IF($E231="","",IF($L230="","",VLOOKUP($L230,TemplValues,4,0)))</f>
        <v/>
      </c>
      <c r="U231" s="463"/>
      <c r="V231" s="442" t="str">
        <f>IF($E231="","",IF($L230="","",VLOOKUP($L230,TemplValues,5,0)))</f>
        <v/>
      </c>
      <c r="W231" s="442"/>
      <c r="X231" s="442" t="str">
        <f>IF($E231="","",IF($L230="","",VLOOKUP($L230,TemplValues,6,0)))</f>
        <v/>
      </c>
      <c r="Y231" s="442"/>
      <c r="Z231" s="443" t="str">
        <f>IF($E231="","",IF($L230="","",VLOOKUP($L230,TemplValues,7,0)))</f>
        <v/>
      </c>
      <c r="AA231" s="443"/>
      <c r="AB231" s="442" t="str">
        <f>IF($E231="","",IF($L230="","",VLOOKUP($L230,TemplValues,8,0)))</f>
        <v/>
      </c>
      <c r="AC231" s="442"/>
      <c r="AD231" s="444" t="str">
        <f>IF($E231="","",IF($L230="","",VLOOKUP($L230,TemplValues,18,0)))</f>
        <v/>
      </c>
      <c r="AE231" s="444"/>
      <c r="AF231" s="444" t="str">
        <f>IF($E231="","",IF($L230="","",VLOOKUP($L230,TemplValues,19,0)))</f>
        <v/>
      </c>
      <c r="AG231" s="444"/>
      <c r="AH231" s="444"/>
      <c r="AI231" s="444"/>
      <c r="AJ231" s="444" t="str">
        <f>IF($E231="","",IF($L230="","",VLOOKUP($L230,TemplValues,20,0)))</f>
        <v/>
      </c>
      <c r="AK231" s="444"/>
      <c r="AL231" s="442" t="str">
        <f>IF($E231="","",IF($L230="","",VLOOKUP($L230,TemplValues,9,0)))</f>
        <v/>
      </c>
      <c r="AM231" s="442"/>
      <c r="AN231" s="442" t="str">
        <f>IF($E231="","",IF($L230="","",VLOOKUP($L230,TemplValues,21,0)))</f>
        <v/>
      </c>
      <c r="AO231" s="442"/>
      <c r="AP231" s="442" t="str">
        <f>IF($E231="","",IF($L230="","",VLOOKUP($L230,TemplValues,22,0)))</f>
        <v/>
      </c>
      <c r="AQ231" s="442"/>
      <c r="AR231" s="445" t="str">
        <f>IF($E231="","",IF($L230="","",VLOOKUP($L230,TemplValues,23,0)))</f>
        <v/>
      </c>
      <c r="AS231" s="445"/>
      <c r="AT231" s="445" t="str">
        <f>IF($E231="","",IF($L230="","",VLOOKUP($L230,TemplValues,24,0)))</f>
        <v/>
      </c>
      <c r="AU231" s="446"/>
      <c r="AV231" s="446" t="str">
        <f>IF($E231="","",IF($L230="","",VLOOKUP($L230,TemplValues,25,0)))</f>
        <v/>
      </c>
      <c r="AW231" s="478"/>
      <c r="AX231" s="425" t="str">
        <f>IF($E231="","",IF($L230="","",VLOOKUP($L230,TemplValues,26,0)))</f>
        <v/>
      </c>
      <c r="AY231" s="476"/>
      <c r="AZ231" s="283"/>
      <c r="BA231" s="426" t="str">
        <f>IF($E231="","",IF($L230="","",VLOOKUP($L230,TemplValues,10,0)))</f>
        <v/>
      </c>
      <c r="BB231" s="426"/>
      <c r="BC231" s="368" t="str">
        <f>IF($E231="","",IF($L230="","",VLOOKUP($L230,TemplValues,11,0)))</f>
        <v/>
      </c>
      <c r="BD231" s="368"/>
      <c r="BE231" s="369" t="str">
        <f>IF($E231="","",IF($L230="","",VLOOKUP($L230,TemplValues,30,0)))</f>
        <v/>
      </c>
      <c r="BF231" s="369"/>
      <c r="BG231" s="366" t="str">
        <f>IF($E231="","",IF($L230="","",VLOOKUP($L230,TemplValues,12,0)))</f>
        <v/>
      </c>
      <c r="BH231" s="366"/>
      <c r="BI231" s="366" t="str">
        <f>IF($E231="","",IF($L230="","",VLOOKUP($L230,TemplValues,13,0)))</f>
        <v/>
      </c>
      <c r="BJ231" s="366"/>
      <c r="BK231" s="367" t="str">
        <f>IF($E231="","",IF($L230="","",VLOOKUP($L230,TemplValues,16,0)))</f>
        <v/>
      </c>
      <c r="BL231" s="367"/>
      <c r="BM231" s="368" t="str">
        <f>IF($E231="","",IF($L230="","",VLOOKUP($L230,TemplValues,17,0)))</f>
        <v/>
      </c>
      <c r="BN231" s="368"/>
      <c r="BO231" s="366" t="str">
        <f>IF($E231="","",IF($L230="","",VLOOKUP($L230,TemplValues,28,0)))</f>
        <v/>
      </c>
      <c r="BP231" s="366"/>
      <c r="BQ231" s="366" t="str">
        <f>IF($E231="","",IF($L230="","",VLOOKUP($L230,TemplValues,27,0)))</f>
        <v/>
      </c>
      <c r="BR231" s="366"/>
      <c r="BS231" s="367" t="str">
        <f>IF($E231="","",IF($L230="","",VLOOKUP($L230,TemplValues,14,0)))</f>
        <v/>
      </c>
      <c r="BT231" s="367"/>
      <c r="BU231" s="370" t="str">
        <f>IF($E231="","",IF($L230="","",VLOOKUP($L230,TemplValues,15,0)))</f>
        <v/>
      </c>
      <c r="BV231" s="483"/>
      <c r="BW231" s="430" t="str">
        <f>IF($E231="","",IF($L230="","",VLOOKUP($L230,TemplValues,30,0)))</f>
        <v/>
      </c>
      <c r="BX231" s="486"/>
      <c r="BY231" s="283"/>
    </row>
    <row r="232" spans="1:77" ht="20.100000000000001" customHeight="1">
      <c r="A232" s="283"/>
      <c r="B232" s="511">
        <v>1</v>
      </c>
      <c r="C232" s="513"/>
      <c r="D232" s="436"/>
      <c r="E232" s="436" t="s">
        <v>441</v>
      </c>
      <c r="F232" s="436" t="s">
        <v>444</v>
      </c>
      <c r="G232" s="515" t="s">
        <v>380</v>
      </c>
      <c r="H232" s="509"/>
      <c r="I232" s="437"/>
      <c r="J232" s="509"/>
      <c r="K232" s="438"/>
      <c r="L232" s="439" t="str">
        <f t="shared" ref="L232" si="110">H232&amp;" : "&amp;J232</f>
        <v xml:space="preserve"> : </v>
      </c>
      <c r="M232" s="440">
        <v>400</v>
      </c>
      <c r="N232" s="390"/>
      <c r="O232" s="283"/>
      <c r="P232" s="404"/>
      <c r="Q232" s="405"/>
      <c r="R232" s="406">
        <v>2.835</v>
      </c>
      <c r="S232" s="462"/>
      <c r="T232" s="414">
        <v>24.5</v>
      </c>
      <c r="U232" s="468"/>
      <c r="V232" s="413"/>
      <c r="W232" s="413"/>
      <c r="X232" s="414">
        <v>22</v>
      </c>
      <c r="Y232" s="414"/>
      <c r="Z232" s="414"/>
      <c r="AA232" s="414"/>
      <c r="AB232" s="415"/>
      <c r="AC232" s="415"/>
      <c r="AD232" s="415"/>
      <c r="AE232" s="415"/>
      <c r="AF232" s="415"/>
      <c r="AG232" s="415"/>
      <c r="AH232" s="415"/>
      <c r="AI232" s="415"/>
      <c r="AJ232" s="415"/>
      <c r="AK232" s="415"/>
      <c r="AL232" s="415"/>
      <c r="AM232" s="415"/>
      <c r="AN232" s="415"/>
      <c r="AO232" s="415"/>
      <c r="AP232" s="415"/>
      <c r="AQ232" s="415"/>
      <c r="AR232" s="415">
        <v>0.25</v>
      </c>
      <c r="AS232" s="415"/>
      <c r="AT232" s="415"/>
      <c r="AU232" s="427"/>
      <c r="AV232" s="427">
        <v>10.5</v>
      </c>
      <c r="AW232" s="428"/>
      <c r="AX232" s="423"/>
      <c r="AY232" s="475"/>
      <c r="AZ232" s="283"/>
      <c r="BA232" s="424">
        <v>100.1</v>
      </c>
      <c r="BB232" s="424"/>
      <c r="BC232" s="360" t="s">
        <v>63</v>
      </c>
      <c r="BD232" s="360"/>
      <c r="BE232" s="359">
        <v>0.1</v>
      </c>
      <c r="BF232" s="359"/>
      <c r="BG232" s="359">
        <v>10000</v>
      </c>
      <c r="BH232" s="359"/>
      <c r="BI232" s="359"/>
      <c r="BJ232" s="359"/>
      <c r="BK232" s="361"/>
      <c r="BL232" s="361"/>
      <c r="BM232" s="360" t="s">
        <v>64</v>
      </c>
      <c r="BN232" s="360"/>
      <c r="BO232" s="359"/>
      <c r="BP232" s="359"/>
      <c r="BQ232" s="359">
        <v>0.34699999999999998</v>
      </c>
      <c r="BR232" s="359"/>
      <c r="BS232" s="361"/>
      <c r="BT232" s="361"/>
      <c r="BU232" s="362" t="s">
        <v>62</v>
      </c>
      <c r="BV232" s="481"/>
      <c r="BW232" s="422"/>
      <c r="BX232" s="475"/>
      <c r="BY232" s="283"/>
    </row>
    <row r="233" spans="1:77" ht="20.100000000000001" customHeight="1" thickBot="1">
      <c r="A233" s="283"/>
      <c r="B233" s="512"/>
      <c r="C233" s="514"/>
      <c r="D233" s="398"/>
      <c r="E233" s="398">
        <v>1</v>
      </c>
      <c r="F233" s="398" t="s">
        <v>443</v>
      </c>
      <c r="G233" s="516"/>
      <c r="H233" s="510"/>
      <c r="I233" s="434"/>
      <c r="J233" s="510"/>
      <c r="K233" s="435"/>
      <c r="L233" s="435"/>
      <c r="M233" s="400">
        <v>3.2</v>
      </c>
      <c r="N233" s="407"/>
      <c r="O233" s="283"/>
      <c r="P233" s="408"/>
      <c r="Q233" s="409"/>
      <c r="R233" s="441" t="str">
        <f>IF($E233="","",IF($L232="","",VLOOKUP($L232,TemplValues,28,0)))</f>
        <v/>
      </c>
      <c r="S233" s="463"/>
      <c r="T233" s="442" t="str">
        <f>IF($E233="","",IF($L232="","",VLOOKUP($L232,TemplValues,4,0)))</f>
        <v/>
      </c>
      <c r="U233" s="463"/>
      <c r="V233" s="442" t="str">
        <f>IF($E233="","",IF($L232="","",VLOOKUP($L232,TemplValues,5,0)))</f>
        <v/>
      </c>
      <c r="W233" s="442"/>
      <c r="X233" s="442" t="str">
        <f>IF($E233="","",IF($L232="","",VLOOKUP($L232,TemplValues,6,0)))</f>
        <v/>
      </c>
      <c r="Y233" s="442"/>
      <c r="Z233" s="443" t="str">
        <f>IF($E233="","",IF($L232="","",VLOOKUP($L232,TemplValues,7,0)))</f>
        <v/>
      </c>
      <c r="AA233" s="443"/>
      <c r="AB233" s="442" t="str">
        <f>IF($E233="","",IF($L232="","",VLOOKUP($L232,TemplValues,8,0)))</f>
        <v/>
      </c>
      <c r="AC233" s="442"/>
      <c r="AD233" s="444" t="str">
        <f>IF($E233="","",IF($L232="","",VLOOKUP($L232,TemplValues,18,0)))</f>
        <v/>
      </c>
      <c r="AE233" s="444"/>
      <c r="AF233" s="444" t="str">
        <f>IF($E233="","",IF($L232="","",VLOOKUP($L232,TemplValues,19,0)))</f>
        <v/>
      </c>
      <c r="AG233" s="444"/>
      <c r="AH233" s="444"/>
      <c r="AI233" s="444"/>
      <c r="AJ233" s="444" t="str">
        <f>IF($E233="","",IF($L232="","",VLOOKUP($L232,TemplValues,20,0)))</f>
        <v/>
      </c>
      <c r="AK233" s="444"/>
      <c r="AL233" s="442" t="str">
        <f>IF($E233="","",IF($L232="","",VLOOKUP($L232,TemplValues,9,0)))</f>
        <v/>
      </c>
      <c r="AM233" s="442"/>
      <c r="AN233" s="442" t="str">
        <f>IF($E233="","",IF($L232="","",VLOOKUP($L232,TemplValues,21,0)))</f>
        <v/>
      </c>
      <c r="AO233" s="442"/>
      <c r="AP233" s="442" t="str">
        <f>IF($E233="","",IF($L232="","",VLOOKUP($L232,TemplValues,22,0)))</f>
        <v/>
      </c>
      <c r="AQ233" s="442"/>
      <c r="AR233" s="445" t="str">
        <f>IF($E233="","",IF($L232="","",VLOOKUP($L232,TemplValues,23,0)))</f>
        <v/>
      </c>
      <c r="AS233" s="445"/>
      <c r="AT233" s="445" t="str">
        <f>IF($E233="","",IF($L232="","",VLOOKUP($L232,TemplValues,24,0)))</f>
        <v/>
      </c>
      <c r="AU233" s="446"/>
      <c r="AV233" s="446" t="str">
        <f>IF($E233="","",IF($L232="","",VLOOKUP($L232,TemplValues,25,0)))</f>
        <v/>
      </c>
      <c r="AW233" s="478"/>
      <c r="AX233" s="425" t="str">
        <f>IF($E233="","",IF($L232="","",VLOOKUP($L232,TemplValues,26,0)))</f>
        <v/>
      </c>
      <c r="AY233" s="476"/>
      <c r="AZ233" s="283"/>
      <c r="BA233" s="426" t="str">
        <f>IF($E233="","",IF($L232="","",VLOOKUP($L232,TemplValues,10,0)))</f>
        <v/>
      </c>
      <c r="BB233" s="426"/>
      <c r="BC233" s="368" t="str">
        <f>IF($E233="","",IF($L232="","",VLOOKUP($L232,TemplValues,11,0)))</f>
        <v/>
      </c>
      <c r="BD233" s="368"/>
      <c r="BE233" s="369" t="str">
        <f>IF($E233="","",IF($L232="","",VLOOKUP($L232,TemplValues,30,0)))</f>
        <v/>
      </c>
      <c r="BF233" s="369"/>
      <c r="BG233" s="366" t="str">
        <f>IF($E233="","",IF($L232="","",VLOOKUP($L232,TemplValues,12,0)))</f>
        <v/>
      </c>
      <c r="BH233" s="366"/>
      <c r="BI233" s="366" t="str">
        <f>IF($E233="","",IF($L232="","",VLOOKUP($L232,TemplValues,13,0)))</f>
        <v/>
      </c>
      <c r="BJ233" s="366"/>
      <c r="BK233" s="367" t="str">
        <f>IF($E233="","",IF($L232="","",VLOOKUP($L232,TemplValues,16,0)))</f>
        <v/>
      </c>
      <c r="BL233" s="367"/>
      <c r="BM233" s="368" t="str">
        <f>IF($E233="","",IF($L232="","",VLOOKUP($L232,TemplValues,17,0)))</f>
        <v/>
      </c>
      <c r="BN233" s="368"/>
      <c r="BO233" s="366" t="str">
        <f>IF($E233="","",IF($L232="","",VLOOKUP($L232,TemplValues,28,0)))</f>
        <v/>
      </c>
      <c r="BP233" s="366"/>
      <c r="BQ233" s="366" t="str">
        <f>IF($E233="","",IF($L232="","",VLOOKUP($L232,TemplValues,27,0)))</f>
        <v/>
      </c>
      <c r="BR233" s="366"/>
      <c r="BS233" s="367" t="str">
        <f>IF($E233="","",IF($L232="","",VLOOKUP($L232,TemplValues,14,0)))</f>
        <v/>
      </c>
      <c r="BT233" s="367"/>
      <c r="BU233" s="370" t="str">
        <f>IF($E233="","",IF($L232="","",VLOOKUP($L232,TemplValues,15,0)))</f>
        <v/>
      </c>
      <c r="BV233" s="483"/>
      <c r="BW233" s="430" t="str">
        <f>IF($E233="","",IF($L232="","",VLOOKUP($L232,TemplValues,30,0)))</f>
        <v/>
      </c>
      <c r="BX233" s="486"/>
      <c r="BY233" s="283"/>
    </row>
    <row r="234" spans="1:77" ht="20.100000000000001" customHeight="1">
      <c r="A234" s="283"/>
      <c r="B234" s="511">
        <v>1</v>
      </c>
      <c r="C234" s="513"/>
      <c r="D234" s="436"/>
      <c r="E234" s="436" t="s">
        <v>441</v>
      </c>
      <c r="F234" s="436" t="s">
        <v>444</v>
      </c>
      <c r="G234" s="515" t="s">
        <v>380</v>
      </c>
      <c r="H234" s="509"/>
      <c r="I234" s="437"/>
      <c r="J234" s="509"/>
      <c r="K234" s="438"/>
      <c r="L234" s="439" t="str">
        <f t="shared" ref="L234" si="111">H234&amp;" : "&amp;J234</f>
        <v xml:space="preserve"> : </v>
      </c>
      <c r="M234" s="440">
        <v>400</v>
      </c>
      <c r="N234" s="390"/>
      <c r="O234" s="283"/>
      <c r="P234" s="404"/>
      <c r="Q234" s="405"/>
      <c r="R234" s="406">
        <v>2.835</v>
      </c>
      <c r="S234" s="462"/>
      <c r="T234" s="414">
        <v>24.5</v>
      </c>
      <c r="U234" s="468"/>
      <c r="V234" s="413"/>
      <c r="W234" s="413"/>
      <c r="X234" s="414">
        <v>22</v>
      </c>
      <c r="Y234" s="414"/>
      <c r="Z234" s="414"/>
      <c r="AA234" s="414"/>
      <c r="AB234" s="415"/>
      <c r="AC234" s="415"/>
      <c r="AD234" s="415"/>
      <c r="AE234" s="415"/>
      <c r="AF234" s="415"/>
      <c r="AG234" s="415"/>
      <c r="AH234" s="415"/>
      <c r="AI234" s="415"/>
      <c r="AJ234" s="415"/>
      <c r="AK234" s="415"/>
      <c r="AL234" s="415"/>
      <c r="AM234" s="415"/>
      <c r="AN234" s="415"/>
      <c r="AO234" s="415"/>
      <c r="AP234" s="415"/>
      <c r="AQ234" s="415"/>
      <c r="AR234" s="415">
        <v>0.25</v>
      </c>
      <c r="AS234" s="415"/>
      <c r="AT234" s="415"/>
      <c r="AU234" s="427"/>
      <c r="AV234" s="427">
        <v>10.5</v>
      </c>
      <c r="AW234" s="428"/>
      <c r="AX234" s="423"/>
      <c r="AY234" s="475"/>
      <c r="AZ234" s="283"/>
      <c r="BA234" s="424">
        <v>100.1</v>
      </c>
      <c r="BB234" s="424"/>
      <c r="BC234" s="360" t="s">
        <v>63</v>
      </c>
      <c r="BD234" s="360"/>
      <c r="BE234" s="359">
        <v>0.1</v>
      </c>
      <c r="BF234" s="359"/>
      <c r="BG234" s="359">
        <v>10000</v>
      </c>
      <c r="BH234" s="359"/>
      <c r="BI234" s="359"/>
      <c r="BJ234" s="359"/>
      <c r="BK234" s="361"/>
      <c r="BL234" s="361"/>
      <c r="BM234" s="360" t="s">
        <v>64</v>
      </c>
      <c r="BN234" s="360"/>
      <c r="BO234" s="359"/>
      <c r="BP234" s="359"/>
      <c r="BQ234" s="359">
        <v>0.34699999999999998</v>
      </c>
      <c r="BR234" s="359"/>
      <c r="BS234" s="361"/>
      <c r="BT234" s="361"/>
      <c r="BU234" s="362" t="s">
        <v>62</v>
      </c>
      <c r="BV234" s="481"/>
      <c r="BW234" s="422"/>
      <c r="BX234" s="475"/>
      <c r="BY234" s="283"/>
    </row>
    <row r="235" spans="1:77" ht="20.100000000000001" customHeight="1" thickBot="1">
      <c r="A235" s="283"/>
      <c r="B235" s="512"/>
      <c r="C235" s="514"/>
      <c r="D235" s="398"/>
      <c r="E235" s="398">
        <v>1</v>
      </c>
      <c r="F235" s="398" t="s">
        <v>443</v>
      </c>
      <c r="G235" s="516"/>
      <c r="H235" s="510"/>
      <c r="I235" s="434"/>
      <c r="J235" s="510"/>
      <c r="K235" s="435"/>
      <c r="L235" s="435"/>
      <c r="M235" s="400">
        <v>3.2</v>
      </c>
      <c r="N235" s="407"/>
      <c r="O235" s="283"/>
      <c r="P235" s="408"/>
      <c r="Q235" s="409"/>
      <c r="R235" s="441" t="str">
        <f>IF($E235="","",IF($L234="","",VLOOKUP($L234,TemplValues,28,0)))</f>
        <v/>
      </c>
      <c r="S235" s="463"/>
      <c r="T235" s="442" t="str">
        <f>IF($E235="","",IF($L234="","",VLOOKUP($L234,TemplValues,4,0)))</f>
        <v/>
      </c>
      <c r="U235" s="463"/>
      <c r="V235" s="442" t="str">
        <f>IF($E235="","",IF($L234="","",VLOOKUP($L234,TemplValues,5,0)))</f>
        <v/>
      </c>
      <c r="W235" s="442"/>
      <c r="X235" s="442" t="str">
        <f>IF($E235="","",IF($L234="","",VLOOKUP($L234,TemplValues,6,0)))</f>
        <v/>
      </c>
      <c r="Y235" s="442"/>
      <c r="Z235" s="443" t="str">
        <f>IF($E235="","",IF($L234="","",VLOOKUP($L234,TemplValues,7,0)))</f>
        <v/>
      </c>
      <c r="AA235" s="443"/>
      <c r="AB235" s="442" t="str">
        <f>IF($E235="","",IF($L234="","",VLOOKUP($L234,TemplValues,8,0)))</f>
        <v/>
      </c>
      <c r="AC235" s="442"/>
      <c r="AD235" s="444" t="str">
        <f>IF($E235="","",IF($L234="","",VLOOKUP($L234,TemplValues,18,0)))</f>
        <v/>
      </c>
      <c r="AE235" s="444"/>
      <c r="AF235" s="444" t="str">
        <f>IF($E235="","",IF($L234="","",VLOOKUP($L234,TemplValues,19,0)))</f>
        <v/>
      </c>
      <c r="AG235" s="444"/>
      <c r="AH235" s="444"/>
      <c r="AI235" s="444"/>
      <c r="AJ235" s="444" t="str">
        <f>IF($E235="","",IF($L234="","",VLOOKUP($L234,TemplValues,20,0)))</f>
        <v/>
      </c>
      <c r="AK235" s="444"/>
      <c r="AL235" s="442" t="str">
        <f>IF($E235="","",IF($L234="","",VLOOKUP($L234,TemplValues,9,0)))</f>
        <v/>
      </c>
      <c r="AM235" s="442"/>
      <c r="AN235" s="442" t="str">
        <f>IF($E235="","",IF($L234="","",VLOOKUP($L234,TemplValues,21,0)))</f>
        <v/>
      </c>
      <c r="AO235" s="442"/>
      <c r="AP235" s="442" t="str">
        <f>IF($E235="","",IF($L234="","",VLOOKUP($L234,TemplValues,22,0)))</f>
        <v/>
      </c>
      <c r="AQ235" s="442"/>
      <c r="AR235" s="445" t="str">
        <f>IF($E235="","",IF($L234="","",VLOOKUP($L234,TemplValues,23,0)))</f>
        <v/>
      </c>
      <c r="AS235" s="445"/>
      <c r="AT235" s="445" t="str">
        <f>IF($E235="","",IF($L234="","",VLOOKUP($L234,TemplValues,24,0)))</f>
        <v/>
      </c>
      <c r="AU235" s="446"/>
      <c r="AV235" s="446" t="str">
        <f>IF($E235="","",IF($L234="","",VLOOKUP($L234,TemplValues,25,0)))</f>
        <v/>
      </c>
      <c r="AW235" s="478"/>
      <c r="AX235" s="425" t="str">
        <f>IF($E235="","",IF($L234="","",VLOOKUP($L234,TemplValues,26,0)))</f>
        <v/>
      </c>
      <c r="AY235" s="476"/>
      <c r="AZ235" s="283"/>
      <c r="BA235" s="426" t="str">
        <f>IF($E235="","",IF($L234="","",VLOOKUP($L234,TemplValues,10,0)))</f>
        <v/>
      </c>
      <c r="BB235" s="426"/>
      <c r="BC235" s="368" t="str">
        <f>IF($E235="","",IF($L234="","",VLOOKUP($L234,TemplValues,11,0)))</f>
        <v/>
      </c>
      <c r="BD235" s="368"/>
      <c r="BE235" s="369" t="str">
        <f>IF($E235="","",IF($L234="","",VLOOKUP($L234,TemplValues,30,0)))</f>
        <v/>
      </c>
      <c r="BF235" s="369"/>
      <c r="BG235" s="366" t="str">
        <f>IF($E235="","",IF($L234="","",VLOOKUP($L234,TemplValues,12,0)))</f>
        <v/>
      </c>
      <c r="BH235" s="366"/>
      <c r="BI235" s="366" t="str">
        <f>IF($E235="","",IF($L234="","",VLOOKUP($L234,TemplValues,13,0)))</f>
        <v/>
      </c>
      <c r="BJ235" s="366"/>
      <c r="BK235" s="367" t="str">
        <f>IF($E235="","",IF($L234="","",VLOOKUP($L234,TemplValues,16,0)))</f>
        <v/>
      </c>
      <c r="BL235" s="367"/>
      <c r="BM235" s="368" t="str">
        <f>IF($E235="","",IF($L234="","",VLOOKUP($L234,TemplValues,17,0)))</f>
        <v/>
      </c>
      <c r="BN235" s="368"/>
      <c r="BO235" s="366" t="str">
        <f>IF($E235="","",IF($L234="","",VLOOKUP($L234,TemplValues,28,0)))</f>
        <v/>
      </c>
      <c r="BP235" s="366"/>
      <c r="BQ235" s="366" t="str">
        <f>IF($E235="","",IF($L234="","",VLOOKUP($L234,TemplValues,27,0)))</f>
        <v/>
      </c>
      <c r="BR235" s="366"/>
      <c r="BS235" s="367" t="str">
        <f>IF($E235="","",IF($L234="","",VLOOKUP($L234,TemplValues,14,0)))</f>
        <v/>
      </c>
      <c r="BT235" s="367"/>
      <c r="BU235" s="370" t="str">
        <f>IF($E235="","",IF($L234="","",VLOOKUP($L234,TemplValues,15,0)))</f>
        <v/>
      </c>
      <c r="BV235" s="483"/>
      <c r="BW235" s="430" t="str">
        <f>IF($E235="","",IF($L234="","",VLOOKUP($L234,TemplValues,30,0)))</f>
        <v/>
      </c>
      <c r="BX235" s="486"/>
      <c r="BY235" s="283"/>
    </row>
    <row r="236" spans="1:77" ht="20.100000000000001" customHeight="1">
      <c r="A236" s="283"/>
      <c r="B236" s="511">
        <v>1</v>
      </c>
      <c r="C236" s="513"/>
      <c r="D236" s="436"/>
      <c r="E236" s="436" t="s">
        <v>441</v>
      </c>
      <c r="F236" s="436" t="s">
        <v>444</v>
      </c>
      <c r="G236" s="515" t="s">
        <v>380</v>
      </c>
      <c r="H236" s="509"/>
      <c r="I236" s="437"/>
      <c r="J236" s="509"/>
      <c r="K236" s="438"/>
      <c r="L236" s="439" t="str">
        <f t="shared" ref="L236" si="112">H236&amp;" : "&amp;J236</f>
        <v xml:space="preserve"> : </v>
      </c>
      <c r="M236" s="440">
        <v>400</v>
      </c>
      <c r="N236" s="390"/>
      <c r="O236" s="283"/>
      <c r="P236" s="404"/>
      <c r="Q236" s="405"/>
      <c r="R236" s="406">
        <v>2.835</v>
      </c>
      <c r="S236" s="462"/>
      <c r="T236" s="414">
        <v>24.5</v>
      </c>
      <c r="U236" s="468"/>
      <c r="V236" s="413"/>
      <c r="W236" s="413"/>
      <c r="X236" s="414">
        <v>22</v>
      </c>
      <c r="Y236" s="414"/>
      <c r="Z236" s="414"/>
      <c r="AA236" s="414"/>
      <c r="AB236" s="415"/>
      <c r="AC236" s="415"/>
      <c r="AD236" s="415"/>
      <c r="AE236" s="415"/>
      <c r="AF236" s="415"/>
      <c r="AG236" s="415"/>
      <c r="AH236" s="415"/>
      <c r="AI236" s="415"/>
      <c r="AJ236" s="415"/>
      <c r="AK236" s="415"/>
      <c r="AL236" s="415"/>
      <c r="AM236" s="415"/>
      <c r="AN236" s="415"/>
      <c r="AO236" s="415"/>
      <c r="AP236" s="415"/>
      <c r="AQ236" s="415"/>
      <c r="AR236" s="415">
        <v>0.25</v>
      </c>
      <c r="AS236" s="415"/>
      <c r="AT236" s="415"/>
      <c r="AU236" s="427"/>
      <c r="AV236" s="427">
        <v>10.5</v>
      </c>
      <c r="AW236" s="428"/>
      <c r="AX236" s="423"/>
      <c r="AY236" s="475"/>
      <c r="AZ236" s="283"/>
      <c r="BA236" s="424">
        <v>100.1</v>
      </c>
      <c r="BB236" s="424"/>
      <c r="BC236" s="360" t="s">
        <v>63</v>
      </c>
      <c r="BD236" s="360"/>
      <c r="BE236" s="359">
        <v>0.1</v>
      </c>
      <c r="BF236" s="359"/>
      <c r="BG236" s="359">
        <v>10000</v>
      </c>
      <c r="BH236" s="359"/>
      <c r="BI236" s="359"/>
      <c r="BJ236" s="359"/>
      <c r="BK236" s="361"/>
      <c r="BL236" s="361"/>
      <c r="BM236" s="360" t="s">
        <v>64</v>
      </c>
      <c r="BN236" s="360"/>
      <c r="BO236" s="359"/>
      <c r="BP236" s="359"/>
      <c r="BQ236" s="359">
        <v>0.34699999999999998</v>
      </c>
      <c r="BR236" s="359"/>
      <c r="BS236" s="361"/>
      <c r="BT236" s="361"/>
      <c r="BU236" s="362" t="s">
        <v>62</v>
      </c>
      <c r="BV236" s="481"/>
      <c r="BW236" s="422"/>
      <c r="BX236" s="475"/>
      <c r="BY236" s="283"/>
    </row>
    <row r="237" spans="1:77" ht="20.100000000000001" customHeight="1" thickBot="1">
      <c r="A237" s="283"/>
      <c r="B237" s="512"/>
      <c r="C237" s="514"/>
      <c r="D237" s="398"/>
      <c r="E237" s="398">
        <v>1</v>
      </c>
      <c r="F237" s="398" t="s">
        <v>443</v>
      </c>
      <c r="G237" s="516"/>
      <c r="H237" s="510"/>
      <c r="I237" s="434"/>
      <c r="J237" s="510"/>
      <c r="K237" s="435"/>
      <c r="L237" s="435"/>
      <c r="M237" s="400">
        <v>3.2</v>
      </c>
      <c r="N237" s="407"/>
      <c r="O237" s="283"/>
      <c r="P237" s="408"/>
      <c r="Q237" s="409"/>
      <c r="R237" s="441" t="str">
        <f>IF($E237="","",IF($L236="","",VLOOKUP($L236,TemplValues,28,0)))</f>
        <v/>
      </c>
      <c r="S237" s="463"/>
      <c r="T237" s="442" t="str">
        <f>IF($E237="","",IF($L236="","",VLOOKUP($L236,TemplValues,4,0)))</f>
        <v/>
      </c>
      <c r="U237" s="463"/>
      <c r="V237" s="442" t="str">
        <f>IF($E237="","",IF($L236="","",VLOOKUP($L236,TemplValues,5,0)))</f>
        <v/>
      </c>
      <c r="W237" s="442"/>
      <c r="X237" s="442" t="str">
        <f>IF($E237="","",IF($L236="","",VLOOKUP($L236,TemplValues,6,0)))</f>
        <v/>
      </c>
      <c r="Y237" s="442"/>
      <c r="Z237" s="443" t="str">
        <f>IF($E237="","",IF($L236="","",VLOOKUP($L236,TemplValues,7,0)))</f>
        <v/>
      </c>
      <c r="AA237" s="443"/>
      <c r="AB237" s="442" t="str">
        <f>IF($E237="","",IF($L236="","",VLOOKUP($L236,TemplValues,8,0)))</f>
        <v/>
      </c>
      <c r="AC237" s="442"/>
      <c r="AD237" s="444" t="str">
        <f>IF($E237="","",IF($L236="","",VLOOKUP($L236,TemplValues,18,0)))</f>
        <v/>
      </c>
      <c r="AE237" s="444"/>
      <c r="AF237" s="444" t="str">
        <f>IF($E237="","",IF($L236="","",VLOOKUP($L236,TemplValues,19,0)))</f>
        <v/>
      </c>
      <c r="AG237" s="444"/>
      <c r="AH237" s="444"/>
      <c r="AI237" s="444"/>
      <c r="AJ237" s="444" t="str">
        <f>IF($E237="","",IF($L236="","",VLOOKUP($L236,TemplValues,20,0)))</f>
        <v/>
      </c>
      <c r="AK237" s="444"/>
      <c r="AL237" s="442" t="str">
        <f>IF($E237="","",IF($L236="","",VLOOKUP($L236,TemplValues,9,0)))</f>
        <v/>
      </c>
      <c r="AM237" s="442"/>
      <c r="AN237" s="442" t="str">
        <f>IF($E237="","",IF($L236="","",VLOOKUP($L236,TemplValues,21,0)))</f>
        <v/>
      </c>
      <c r="AO237" s="442"/>
      <c r="AP237" s="442" t="str">
        <f>IF($E237="","",IF($L236="","",VLOOKUP($L236,TemplValues,22,0)))</f>
        <v/>
      </c>
      <c r="AQ237" s="442"/>
      <c r="AR237" s="445" t="str">
        <f>IF($E237="","",IF($L236="","",VLOOKUP($L236,TemplValues,23,0)))</f>
        <v/>
      </c>
      <c r="AS237" s="445"/>
      <c r="AT237" s="445" t="str">
        <f>IF($E237="","",IF($L236="","",VLOOKUP($L236,TemplValues,24,0)))</f>
        <v/>
      </c>
      <c r="AU237" s="446"/>
      <c r="AV237" s="446" t="str">
        <f>IF($E237="","",IF($L236="","",VLOOKUP($L236,TemplValues,25,0)))</f>
        <v/>
      </c>
      <c r="AW237" s="478"/>
      <c r="AX237" s="425" t="str">
        <f>IF($E237="","",IF($L236="","",VLOOKUP($L236,TemplValues,26,0)))</f>
        <v/>
      </c>
      <c r="AY237" s="476"/>
      <c r="AZ237" s="283"/>
      <c r="BA237" s="426" t="str">
        <f>IF($E237="","",IF($L236="","",VLOOKUP($L236,TemplValues,10,0)))</f>
        <v/>
      </c>
      <c r="BB237" s="426"/>
      <c r="BC237" s="368" t="str">
        <f>IF($E237="","",IF($L236="","",VLOOKUP($L236,TemplValues,11,0)))</f>
        <v/>
      </c>
      <c r="BD237" s="368"/>
      <c r="BE237" s="369" t="str">
        <f>IF($E237="","",IF($L236="","",VLOOKUP($L236,TemplValues,30,0)))</f>
        <v/>
      </c>
      <c r="BF237" s="369"/>
      <c r="BG237" s="366" t="str">
        <f>IF($E237="","",IF($L236="","",VLOOKUP($L236,TemplValues,12,0)))</f>
        <v/>
      </c>
      <c r="BH237" s="366"/>
      <c r="BI237" s="366" t="str">
        <f>IF($E237="","",IF($L236="","",VLOOKUP($L236,TemplValues,13,0)))</f>
        <v/>
      </c>
      <c r="BJ237" s="366"/>
      <c r="BK237" s="367" t="str">
        <f>IF($E237="","",IF($L236="","",VLOOKUP($L236,TemplValues,16,0)))</f>
        <v/>
      </c>
      <c r="BL237" s="367"/>
      <c r="BM237" s="368" t="str">
        <f>IF($E237="","",IF($L236="","",VLOOKUP($L236,TemplValues,17,0)))</f>
        <v/>
      </c>
      <c r="BN237" s="368"/>
      <c r="BO237" s="366" t="str">
        <f>IF($E237="","",IF($L236="","",VLOOKUP($L236,TemplValues,28,0)))</f>
        <v/>
      </c>
      <c r="BP237" s="366"/>
      <c r="BQ237" s="366" t="str">
        <f>IF($E237="","",IF($L236="","",VLOOKUP($L236,TemplValues,27,0)))</f>
        <v/>
      </c>
      <c r="BR237" s="366"/>
      <c r="BS237" s="367" t="str">
        <f>IF($E237="","",IF($L236="","",VLOOKUP($L236,TemplValues,14,0)))</f>
        <v/>
      </c>
      <c r="BT237" s="367"/>
      <c r="BU237" s="370" t="str">
        <f>IF($E237="","",IF($L236="","",VLOOKUP($L236,TemplValues,15,0)))</f>
        <v/>
      </c>
      <c r="BV237" s="483"/>
      <c r="BW237" s="430" t="str">
        <f>IF($E237="","",IF($L236="","",VLOOKUP($L236,TemplValues,30,0)))</f>
        <v/>
      </c>
      <c r="BX237" s="486"/>
      <c r="BY237" s="283"/>
    </row>
    <row r="238" spans="1:77" ht="20.100000000000001" customHeight="1">
      <c r="A238" s="283"/>
      <c r="B238" s="511">
        <v>1</v>
      </c>
      <c r="C238" s="513"/>
      <c r="D238" s="436"/>
      <c r="E238" s="436" t="s">
        <v>441</v>
      </c>
      <c r="F238" s="436" t="s">
        <v>444</v>
      </c>
      <c r="G238" s="515" t="s">
        <v>380</v>
      </c>
      <c r="H238" s="509"/>
      <c r="I238" s="437"/>
      <c r="J238" s="509"/>
      <c r="K238" s="438"/>
      <c r="L238" s="439" t="str">
        <f t="shared" ref="L238" si="113">H238&amp;" : "&amp;J238</f>
        <v xml:space="preserve"> : </v>
      </c>
      <c r="M238" s="440">
        <v>400</v>
      </c>
      <c r="N238" s="390"/>
      <c r="O238" s="283"/>
      <c r="P238" s="404"/>
      <c r="Q238" s="405"/>
      <c r="R238" s="406">
        <v>2.835</v>
      </c>
      <c r="S238" s="462"/>
      <c r="T238" s="414">
        <v>24.5</v>
      </c>
      <c r="U238" s="468"/>
      <c r="V238" s="413"/>
      <c r="W238" s="413"/>
      <c r="X238" s="414">
        <v>22</v>
      </c>
      <c r="Y238" s="414"/>
      <c r="Z238" s="414"/>
      <c r="AA238" s="414"/>
      <c r="AB238" s="415"/>
      <c r="AC238" s="415"/>
      <c r="AD238" s="415"/>
      <c r="AE238" s="415"/>
      <c r="AF238" s="415"/>
      <c r="AG238" s="415"/>
      <c r="AH238" s="415"/>
      <c r="AI238" s="415"/>
      <c r="AJ238" s="415"/>
      <c r="AK238" s="415"/>
      <c r="AL238" s="415"/>
      <c r="AM238" s="415"/>
      <c r="AN238" s="415"/>
      <c r="AO238" s="415"/>
      <c r="AP238" s="415"/>
      <c r="AQ238" s="415"/>
      <c r="AR238" s="415">
        <v>0.25</v>
      </c>
      <c r="AS238" s="415"/>
      <c r="AT238" s="415"/>
      <c r="AU238" s="427"/>
      <c r="AV238" s="427">
        <v>10.5</v>
      </c>
      <c r="AW238" s="428"/>
      <c r="AX238" s="423"/>
      <c r="AY238" s="475"/>
      <c r="AZ238" s="283"/>
      <c r="BA238" s="424">
        <v>100.1</v>
      </c>
      <c r="BB238" s="424"/>
      <c r="BC238" s="360" t="s">
        <v>63</v>
      </c>
      <c r="BD238" s="360"/>
      <c r="BE238" s="359">
        <v>0.1</v>
      </c>
      <c r="BF238" s="359"/>
      <c r="BG238" s="359">
        <v>10000</v>
      </c>
      <c r="BH238" s="359"/>
      <c r="BI238" s="359"/>
      <c r="BJ238" s="359"/>
      <c r="BK238" s="361"/>
      <c r="BL238" s="361"/>
      <c r="BM238" s="360" t="s">
        <v>64</v>
      </c>
      <c r="BN238" s="360"/>
      <c r="BO238" s="359"/>
      <c r="BP238" s="359"/>
      <c r="BQ238" s="359">
        <v>0.34699999999999998</v>
      </c>
      <c r="BR238" s="359"/>
      <c r="BS238" s="361"/>
      <c r="BT238" s="361"/>
      <c r="BU238" s="362" t="s">
        <v>62</v>
      </c>
      <c r="BV238" s="481"/>
      <c r="BW238" s="422"/>
      <c r="BX238" s="475"/>
      <c r="BY238" s="283"/>
    </row>
    <row r="239" spans="1:77" ht="20.100000000000001" customHeight="1" thickBot="1">
      <c r="A239" s="283"/>
      <c r="B239" s="512"/>
      <c r="C239" s="514"/>
      <c r="D239" s="398"/>
      <c r="E239" s="398">
        <v>1</v>
      </c>
      <c r="F239" s="398" t="s">
        <v>443</v>
      </c>
      <c r="G239" s="516"/>
      <c r="H239" s="510"/>
      <c r="I239" s="434"/>
      <c r="J239" s="510"/>
      <c r="K239" s="435"/>
      <c r="L239" s="435"/>
      <c r="M239" s="400">
        <v>3.2</v>
      </c>
      <c r="N239" s="407"/>
      <c r="O239" s="283"/>
      <c r="P239" s="408"/>
      <c r="Q239" s="409"/>
      <c r="R239" s="441" t="str">
        <f>IF($E239="","",IF($L238="","",VLOOKUP($L238,TemplValues,28,0)))</f>
        <v/>
      </c>
      <c r="S239" s="463"/>
      <c r="T239" s="442" t="str">
        <f>IF($E239="","",IF($L238="","",VLOOKUP($L238,TemplValues,4,0)))</f>
        <v/>
      </c>
      <c r="U239" s="463"/>
      <c r="V239" s="442" t="str">
        <f>IF($E239="","",IF($L238="","",VLOOKUP($L238,TemplValues,5,0)))</f>
        <v/>
      </c>
      <c r="W239" s="442"/>
      <c r="X239" s="442" t="str">
        <f>IF($E239="","",IF($L238="","",VLOOKUP($L238,TemplValues,6,0)))</f>
        <v/>
      </c>
      <c r="Y239" s="442"/>
      <c r="Z239" s="443" t="str">
        <f>IF($E239="","",IF($L238="","",VLOOKUP($L238,TemplValues,7,0)))</f>
        <v/>
      </c>
      <c r="AA239" s="443"/>
      <c r="AB239" s="442" t="str">
        <f>IF($E239="","",IF($L238="","",VLOOKUP($L238,TemplValues,8,0)))</f>
        <v/>
      </c>
      <c r="AC239" s="442"/>
      <c r="AD239" s="444" t="str">
        <f>IF($E239="","",IF($L238="","",VLOOKUP($L238,TemplValues,18,0)))</f>
        <v/>
      </c>
      <c r="AE239" s="444"/>
      <c r="AF239" s="444" t="str">
        <f>IF($E239="","",IF($L238="","",VLOOKUP($L238,TemplValues,19,0)))</f>
        <v/>
      </c>
      <c r="AG239" s="444"/>
      <c r="AH239" s="444"/>
      <c r="AI239" s="444"/>
      <c r="AJ239" s="444" t="str">
        <f>IF($E239="","",IF($L238="","",VLOOKUP($L238,TemplValues,20,0)))</f>
        <v/>
      </c>
      <c r="AK239" s="444"/>
      <c r="AL239" s="442" t="str">
        <f>IF($E239="","",IF($L238="","",VLOOKUP($L238,TemplValues,9,0)))</f>
        <v/>
      </c>
      <c r="AM239" s="442"/>
      <c r="AN239" s="442" t="str">
        <f>IF($E239="","",IF($L238="","",VLOOKUP($L238,TemplValues,21,0)))</f>
        <v/>
      </c>
      <c r="AO239" s="442"/>
      <c r="AP239" s="442" t="str">
        <f>IF($E239="","",IF($L238="","",VLOOKUP($L238,TemplValues,22,0)))</f>
        <v/>
      </c>
      <c r="AQ239" s="442"/>
      <c r="AR239" s="445" t="str">
        <f>IF($E239="","",IF($L238="","",VLOOKUP($L238,TemplValues,23,0)))</f>
        <v/>
      </c>
      <c r="AS239" s="445"/>
      <c r="AT239" s="445" t="str">
        <f>IF($E239="","",IF($L238="","",VLOOKUP($L238,TemplValues,24,0)))</f>
        <v/>
      </c>
      <c r="AU239" s="446"/>
      <c r="AV239" s="446" t="str">
        <f>IF($E239="","",IF($L238="","",VLOOKUP($L238,TemplValues,25,0)))</f>
        <v/>
      </c>
      <c r="AW239" s="478"/>
      <c r="AX239" s="425" t="str">
        <f>IF($E239="","",IF($L238="","",VLOOKUP($L238,TemplValues,26,0)))</f>
        <v/>
      </c>
      <c r="AY239" s="476"/>
      <c r="AZ239" s="283"/>
      <c r="BA239" s="426" t="str">
        <f>IF($E239="","",IF($L238="","",VLOOKUP($L238,TemplValues,10,0)))</f>
        <v/>
      </c>
      <c r="BB239" s="426"/>
      <c r="BC239" s="368" t="str">
        <f>IF($E239="","",IF($L238="","",VLOOKUP($L238,TemplValues,11,0)))</f>
        <v/>
      </c>
      <c r="BD239" s="368"/>
      <c r="BE239" s="369" t="str">
        <f>IF($E239="","",IF($L238="","",VLOOKUP($L238,TemplValues,30,0)))</f>
        <v/>
      </c>
      <c r="BF239" s="369"/>
      <c r="BG239" s="366" t="str">
        <f>IF($E239="","",IF($L238="","",VLOOKUP($L238,TemplValues,12,0)))</f>
        <v/>
      </c>
      <c r="BH239" s="366"/>
      <c r="BI239" s="366" t="str">
        <f>IF($E239="","",IF($L238="","",VLOOKUP($L238,TemplValues,13,0)))</f>
        <v/>
      </c>
      <c r="BJ239" s="366"/>
      <c r="BK239" s="367" t="str">
        <f>IF($E239="","",IF($L238="","",VLOOKUP($L238,TemplValues,16,0)))</f>
        <v/>
      </c>
      <c r="BL239" s="367"/>
      <c r="BM239" s="368" t="str">
        <f>IF($E239="","",IF($L238="","",VLOOKUP($L238,TemplValues,17,0)))</f>
        <v/>
      </c>
      <c r="BN239" s="368"/>
      <c r="BO239" s="366" t="str">
        <f>IF($E239="","",IF($L238="","",VLOOKUP($L238,TemplValues,28,0)))</f>
        <v/>
      </c>
      <c r="BP239" s="366"/>
      <c r="BQ239" s="366" t="str">
        <f>IF($E239="","",IF($L238="","",VLOOKUP($L238,TemplValues,27,0)))</f>
        <v/>
      </c>
      <c r="BR239" s="366"/>
      <c r="BS239" s="367" t="str">
        <f>IF($E239="","",IF($L238="","",VLOOKUP($L238,TemplValues,14,0)))</f>
        <v/>
      </c>
      <c r="BT239" s="367"/>
      <c r="BU239" s="370" t="str">
        <f>IF($E239="","",IF($L238="","",VLOOKUP($L238,TemplValues,15,0)))</f>
        <v/>
      </c>
      <c r="BV239" s="483"/>
      <c r="BW239" s="430" t="str">
        <f>IF($E239="","",IF($L238="","",VLOOKUP($L238,TemplValues,30,0)))</f>
        <v/>
      </c>
      <c r="BX239" s="486"/>
      <c r="BY239" s="283"/>
    </row>
    <row r="240" spans="1:77" ht="20.100000000000001" customHeight="1">
      <c r="A240" s="283"/>
      <c r="B240" s="511">
        <v>1</v>
      </c>
      <c r="C240" s="513"/>
      <c r="D240" s="436"/>
      <c r="E240" s="436" t="s">
        <v>441</v>
      </c>
      <c r="F240" s="436" t="s">
        <v>444</v>
      </c>
      <c r="G240" s="515" t="s">
        <v>380</v>
      </c>
      <c r="H240" s="509"/>
      <c r="I240" s="437"/>
      <c r="J240" s="509"/>
      <c r="K240" s="438"/>
      <c r="L240" s="439" t="str">
        <f t="shared" ref="L240" si="114">H240&amp;" : "&amp;J240</f>
        <v xml:space="preserve"> : </v>
      </c>
      <c r="M240" s="440">
        <v>400</v>
      </c>
      <c r="N240" s="390"/>
      <c r="O240" s="283"/>
      <c r="P240" s="404"/>
      <c r="Q240" s="405"/>
      <c r="R240" s="406">
        <v>2.835</v>
      </c>
      <c r="S240" s="462"/>
      <c r="T240" s="414">
        <v>24.5</v>
      </c>
      <c r="U240" s="468"/>
      <c r="V240" s="413"/>
      <c r="W240" s="413"/>
      <c r="X240" s="414">
        <v>22</v>
      </c>
      <c r="Y240" s="414"/>
      <c r="Z240" s="414"/>
      <c r="AA240" s="414"/>
      <c r="AB240" s="415"/>
      <c r="AC240" s="415"/>
      <c r="AD240" s="415"/>
      <c r="AE240" s="415"/>
      <c r="AF240" s="415"/>
      <c r="AG240" s="415"/>
      <c r="AH240" s="415"/>
      <c r="AI240" s="415"/>
      <c r="AJ240" s="415"/>
      <c r="AK240" s="415"/>
      <c r="AL240" s="415"/>
      <c r="AM240" s="415"/>
      <c r="AN240" s="415"/>
      <c r="AO240" s="415"/>
      <c r="AP240" s="415"/>
      <c r="AQ240" s="415"/>
      <c r="AR240" s="415">
        <v>0.25</v>
      </c>
      <c r="AS240" s="415"/>
      <c r="AT240" s="415"/>
      <c r="AU240" s="427"/>
      <c r="AV240" s="427">
        <v>10.5</v>
      </c>
      <c r="AW240" s="428"/>
      <c r="AX240" s="423"/>
      <c r="AY240" s="475"/>
      <c r="AZ240" s="283"/>
      <c r="BA240" s="424">
        <v>100.1</v>
      </c>
      <c r="BB240" s="424"/>
      <c r="BC240" s="360" t="s">
        <v>63</v>
      </c>
      <c r="BD240" s="360"/>
      <c r="BE240" s="359">
        <v>0.1</v>
      </c>
      <c r="BF240" s="359"/>
      <c r="BG240" s="359">
        <v>10000</v>
      </c>
      <c r="BH240" s="359"/>
      <c r="BI240" s="359"/>
      <c r="BJ240" s="359"/>
      <c r="BK240" s="361"/>
      <c r="BL240" s="361"/>
      <c r="BM240" s="360" t="s">
        <v>64</v>
      </c>
      <c r="BN240" s="360"/>
      <c r="BO240" s="359"/>
      <c r="BP240" s="359"/>
      <c r="BQ240" s="359">
        <v>0.34699999999999998</v>
      </c>
      <c r="BR240" s="359"/>
      <c r="BS240" s="361"/>
      <c r="BT240" s="361"/>
      <c r="BU240" s="362" t="s">
        <v>62</v>
      </c>
      <c r="BV240" s="481"/>
      <c r="BW240" s="422"/>
      <c r="BX240" s="475"/>
      <c r="BY240" s="283"/>
    </row>
    <row r="241" spans="1:77" ht="20.100000000000001" customHeight="1" thickBot="1">
      <c r="A241" s="283"/>
      <c r="B241" s="512"/>
      <c r="C241" s="514"/>
      <c r="D241" s="398"/>
      <c r="E241" s="398">
        <v>1</v>
      </c>
      <c r="F241" s="398" t="s">
        <v>443</v>
      </c>
      <c r="G241" s="516"/>
      <c r="H241" s="510"/>
      <c r="I241" s="434"/>
      <c r="J241" s="510"/>
      <c r="K241" s="435"/>
      <c r="L241" s="435"/>
      <c r="M241" s="400">
        <v>3.2</v>
      </c>
      <c r="N241" s="407"/>
      <c r="O241" s="283"/>
      <c r="P241" s="408"/>
      <c r="Q241" s="409"/>
      <c r="R241" s="441" t="str">
        <f>IF($E241="","",IF($L240="","",VLOOKUP($L240,TemplValues,28,0)))</f>
        <v/>
      </c>
      <c r="S241" s="463"/>
      <c r="T241" s="442" t="str">
        <f>IF($E241="","",IF($L240="","",VLOOKUP($L240,TemplValues,4,0)))</f>
        <v/>
      </c>
      <c r="U241" s="463"/>
      <c r="V241" s="442" t="str">
        <f>IF($E241="","",IF($L240="","",VLOOKUP($L240,TemplValues,5,0)))</f>
        <v/>
      </c>
      <c r="W241" s="442"/>
      <c r="X241" s="442" t="str">
        <f>IF($E241="","",IF($L240="","",VLOOKUP($L240,TemplValues,6,0)))</f>
        <v/>
      </c>
      <c r="Y241" s="442"/>
      <c r="Z241" s="443" t="str">
        <f>IF($E241="","",IF($L240="","",VLOOKUP($L240,TemplValues,7,0)))</f>
        <v/>
      </c>
      <c r="AA241" s="443"/>
      <c r="AB241" s="442" t="str">
        <f>IF($E241="","",IF($L240="","",VLOOKUP($L240,TemplValues,8,0)))</f>
        <v/>
      </c>
      <c r="AC241" s="442"/>
      <c r="AD241" s="444" t="str">
        <f>IF($E241="","",IF($L240="","",VLOOKUP($L240,TemplValues,18,0)))</f>
        <v/>
      </c>
      <c r="AE241" s="444"/>
      <c r="AF241" s="444" t="str">
        <f>IF($E241="","",IF($L240="","",VLOOKUP($L240,TemplValues,19,0)))</f>
        <v/>
      </c>
      <c r="AG241" s="444"/>
      <c r="AH241" s="444"/>
      <c r="AI241" s="444"/>
      <c r="AJ241" s="444" t="str">
        <f>IF($E241="","",IF($L240="","",VLOOKUP($L240,TemplValues,20,0)))</f>
        <v/>
      </c>
      <c r="AK241" s="444"/>
      <c r="AL241" s="442" t="str">
        <f>IF($E241="","",IF($L240="","",VLOOKUP($L240,TemplValues,9,0)))</f>
        <v/>
      </c>
      <c r="AM241" s="442"/>
      <c r="AN241" s="442" t="str">
        <f>IF($E241="","",IF($L240="","",VLOOKUP($L240,TemplValues,21,0)))</f>
        <v/>
      </c>
      <c r="AO241" s="442"/>
      <c r="AP241" s="442" t="str">
        <f>IF($E241="","",IF($L240="","",VLOOKUP($L240,TemplValues,22,0)))</f>
        <v/>
      </c>
      <c r="AQ241" s="442"/>
      <c r="AR241" s="445" t="str">
        <f>IF($E241="","",IF($L240="","",VLOOKUP($L240,TemplValues,23,0)))</f>
        <v/>
      </c>
      <c r="AS241" s="445"/>
      <c r="AT241" s="445" t="str">
        <f>IF($E241="","",IF($L240="","",VLOOKUP($L240,TemplValues,24,0)))</f>
        <v/>
      </c>
      <c r="AU241" s="446"/>
      <c r="AV241" s="446" t="str">
        <f>IF($E241="","",IF($L240="","",VLOOKUP($L240,TemplValues,25,0)))</f>
        <v/>
      </c>
      <c r="AW241" s="478"/>
      <c r="AX241" s="425" t="str">
        <f>IF($E241="","",IF($L240="","",VLOOKUP($L240,TemplValues,26,0)))</f>
        <v/>
      </c>
      <c r="AY241" s="476"/>
      <c r="AZ241" s="283"/>
      <c r="BA241" s="426" t="str">
        <f>IF($E241="","",IF($L240="","",VLOOKUP($L240,TemplValues,10,0)))</f>
        <v/>
      </c>
      <c r="BB241" s="426"/>
      <c r="BC241" s="368" t="str">
        <f>IF($E241="","",IF($L240="","",VLOOKUP($L240,TemplValues,11,0)))</f>
        <v/>
      </c>
      <c r="BD241" s="368"/>
      <c r="BE241" s="369" t="str">
        <f>IF($E241="","",IF($L240="","",VLOOKUP($L240,TemplValues,30,0)))</f>
        <v/>
      </c>
      <c r="BF241" s="369"/>
      <c r="BG241" s="366" t="str">
        <f>IF($E241="","",IF($L240="","",VLOOKUP($L240,TemplValues,12,0)))</f>
        <v/>
      </c>
      <c r="BH241" s="366"/>
      <c r="BI241" s="366" t="str">
        <f>IF($E241="","",IF($L240="","",VLOOKUP($L240,TemplValues,13,0)))</f>
        <v/>
      </c>
      <c r="BJ241" s="366"/>
      <c r="BK241" s="367" t="str">
        <f>IF($E241="","",IF($L240="","",VLOOKUP($L240,TemplValues,16,0)))</f>
        <v/>
      </c>
      <c r="BL241" s="367"/>
      <c r="BM241" s="368" t="str">
        <f>IF($E241="","",IF($L240="","",VLOOKUP($L240,TemplValues,17,0)))</f>
        <v/>
      </c>
      <c r="BN241" s="368"/>
      <c r="BO241" s="366" t="str">
        <f>IF($E241="","",IF($L240="","",VLOOKUP($L240,TemplValues,28,0)))</f>
        <v/>
      </c>
      <c r="BP241" s="366"/>
      <c r="BQ241" s="366" t="str">
        <f>IF($E241="","",IF($L240="","",VLOOKUP($L240,TemplValues,27,0)))</f>
        <v/>
      </c>
      <c r="BR241" s="366"/>
      <c r="BS241" s="367" t="str">
        <f>IF($E241="","",IF($L240="","",VLOOKUP($L240,TemplValues,14,0)))</f>
        <v/>
      </c>
      <c r="BT241" s="367"/>
      <c r="BU241" s="370" t="str">
        <f>IF($E241="","",IF($L240="","",VLOOKUP($L240,TemplValues,15,0)))</f>
        <v/>
      </c>
      <c r="BV241" s="483"/>
      <c r="BW241" s="430" t="str">
        <f>IF($E241="","",IF($L240="","",VLOOKUP($L240,TemplValues,30,0)))</f>
        <v/>
      </c>
      <c r="BX241" s="486"/>
      <c r="BY241" s="283"/>
    </row>
    <row r="242" spans="1:77" ht="20.100000000000001" customHeight="1">
      <c r="A242" s="283"/>
      <c r="B242" s="511">
        <v>1</v>
      </c>
      <c r="C242" s="513"/>
      <c r="D242" s="436"/>
      <c r="E242" s="436" t="s">
        <v>441</v>
      </c>
      <c r="F242" s="436" t="s">
        <v>444</v>
      </c>
      <c r="G242" s="515" t="s">
        <v>380</v>
      </c>
      <c r="H242" s="509"/>
      <c r="I242" s="437"/>
      <c r="J242" s="509"/>
      <c r="K242" s="438"/>
      <c r="L242" s="439" t="str">
        <f t="shared" ref="L242" si="115">H242&amp;" : "&amp;J242</f>
        <v xml:space="preserve"> : </v>
      </c>
      <c r="M242" s="440">
        <v>400</v>
      </c>
      <c r="N242" s="390"/>
      <c r="O242" s="283"/>
      <c r="P242" s="404"/>
      <c r="Q242" s="405"/>
      <c r="R242" s="406">
        <v>2.835</v>
      </c>
      <c r="S242" s="462"/>
      <c r="T242" s="414">
        <v>24.5</v>
      </c>
      <c r="U242" s="468"/>
      <c r="V242" s="413"/>
      <c r="W242" s="413"/>
      <c r="X242" s="414">
        <v>22</v>
      </c>
      <c r="Y242" s="414"/>
      <c r="Z242" s="414"/>
      <c r="AA242" s="414"/>
      <c r="AB242" s="415"/>
      <c r="AC242" s="415"/>
      <c r="AD242" s="415"/>
      <c r="AE242" s="415"/>
      <c r="AF242" s="415"/>
      <c r="AG242" s="415"/>
      <c r="AH242" s="415"/>
      <c r="AI242" s="415"/>
      <c r="AJ242" s="415"/>
      <c r="AK242" s="415"/>
      <c r="AL242" s="415"/>
      <c r="AM242" s="415"/>
      <c r="AN242" s="415"/>
      <c r="AO242" s="415"/>
      <c r="AP242" s="415"/>
      <c r="AQ242" s="415"/>
      <c r="AR242" s="415">
        <v>0.25</v>
      </c>
      <c r="AS242" s="415"/>
      <c r="AT242" s="415"/>
      <c r="AU242" s="427"/>
      <c r="AV242" s="427">
        <v>10.5</v>
      </c>
      <c r="AW242" s="428"/>
      <c r="AX242" s="423"/>
      <c r="AY242" s="475"/>
      <c r="AZ242" s="283"/>
      <c r="BA242" s="424">
        <v>100.1</v>
      </c>
      <c r="BB242" s="424"/>
      <c r="BC242" s="360" t="s">
        <v>63</v>
      </c>
      <c r="BD242" s="360"/>
      <c r="BE242" s="359">
        <v>0.1</v>
      </c>
      <c r="BF242" s="359"/>
      <c r="BG242" s="359">
        <v>10000</v>
      </c>
      <c r="BH242" s="359"/>
      <c r="BI242" s="359"/>
      <c r="BJ242" s="359"/>
      <c r="BK242" s="361"/>
      <c r="BL242" s="361"/>
      <c r="BM242" s="360" t="s">
        <v>64</v>
      </c>
      <c r="BN242" s="360"/>
      <c r="BO242" s="359"/>
      <c r="BP242" s="359"/>
      <c r="BQ242" s="359">
        <v>0.34699999999999998</v>
      </c>
      <c r="BR242" s="359"/>
      <c r="BS242" s="361"/>
      <c r="BT242" s="361"/>
      <c r="BU242" s="362" t="s">
        <v>62</v>
      </c>
      <c r="BV242" s="481"/>
      <c r="BW242" s="422"/>
      <c r="BX242" s="475"/>
      <c r="BY242" s="283"/>
    </row>
    <row r="243" spans="1:77" ht="20.100000000000001" customHeight="1" thickBot="1">
      <c r="A243" s="283"/>
      <c r="B243" s="512"/>
      <c r="C243" s="514"/>
      <c r="D243" s="398"/>
      <c r="E243" s="398">
        <v>1</v>
      </c>
      <c r="F243" s="398" t="s">
        <v>443</v>
      </c>
      <c r="G243" s="516"/>
      <c r="H243" s="510"/>
      <c r="I243" s="434"/>
      <c r="J243" s="510"/>
      <c r="K243" s="435"/>
      <c r="L243" s="435"/>
      <c r="M243" s="400">
        <v>3.2</v>
      </c>
      <c r="N243" s="407"/>
      <c r="O243" s="283"/>
      <c r="P243" s="408"/>
      <c r="Q243" s="409"/>
      <c r="R243" s="441" t="str">
        <f>IF($E243="","",IF($L242="","",VLOOKUP($L242,TemplValues,28,0)))</f>
        <v/>
      </c>
      <c r="S243" s="463"/>
      <c r="T243" s="442" t="str">
        <f>IF($E243="","",IF($L242="","",VLOOKUP($L242,TemplValues,4,0)))</f>
        <v/>
      </c>
      <c r="U243" s="463"/>
      <c r="V243" s="442" t="str">
        <f>IF($E243="","",IF($L242="","",VLOOKUP($L242,TemplValues,5,0)))</f>
        <v/>
      </c>
      <c r="W243" s="442"/>
      <c r="X243" s="442" t="str">
        <f>IF($E243="","",IF($L242="","",VLOOKUP($L242,TemplValues,6,0)))</f>
        <v/>
      </c>
      <c r="Y243" s="442"/>
      <c r="Z243" s="443" t="str">
        <f>IF($E243="","",IF($L242="","",VLOOKUP($L242,TemplValues,7,0)))</f>
        <v/>
      </c>
      <c r="AA243" s="443"/>
      <c r="AB243" s="442" t="str">
        <f>IF($E243="","",IF($L242="","",VLOOKUP($L242,TemplValues,8,0)))</f>
        <v/>
      </c>
      <c r="AC243" s="442"/>
      <c r="AD243" s="444" t="str">
        <f>IF($E243="","",IF($L242="","",VLOOKUP($L242,TemplValues,18,0)))</f>
        <v/>
      </c>
      <c r="AE243" s="444"/>
      <c r="AF243" s="444" t="str">
        <f>IF($E243="","",IF($L242="","",VLOOKUP($L242,TemplValues,19,0)))</f>
        <v/>
      </c>
      <c r="AG243" s="444"/>
      <c r="AH243" s="444"/>
      <c r="AI243" s="444"/>
      <c r="AJ243" s="444" t="str">
        <f>IF($E243="","",IF($L242="","",VLOOKUP($L242,TemplValues,20,0)))</f>
        <v/>
      </c>
      <c r="AK243" s="444"/>
      <c r="AL243" s="442" t="str">
        <f>IF($E243="","",IF($L242="","",VLOOKUP($L242,TemplValues,9,0)))</f>
        <v/>
      </c>
      <c r="AM243" s="442"/>
      <c r="AN243" s="442" t="str">
        <f>IF($E243="","",IF($L242="","",VLOOKUP($L242,TemplValues,21,0)))</f>
        <v/>
      </c>
      <c r="AO243" s="442"/>
      <c r="AP243" s="442" t="str">
        <f>IF($E243="","",IF($L242="","",VLOOKUP($L242,TemplValues,22,0)))</f>
        <v/>
      </c>
      <c r="AQ243" s="442"/>
      <c r="AR243" s="445" t="str">
        <f>IF($E243="","",IF($L242="","",VLOOKUP($L242,TemplValues,23,0)))</f>
        <v/>
      </c>
      <c r="AS243" s="445"/>
      <c r="AT243" s="445" t="str">
        <f>IF($E243="","",IF($L242="","",VLOOKUP($L242,TemplValues,24,0)))</f>
        <v/>
      </c>
      <c r="AU243" s="446"/>
      <c r="AV243" s="446" t="str">
        <f>IF($E243="","",IF($L242="","",VLOOKUP($L242,TemplValues,25,0)))</f>
        <v/>
      </c>
      <c r="AW243" s="478"/>
      <c r="AX243" s="425" t="str">
        <f>IF($E243="","",IF($L242="","",VLOOKUP($L242,TemplValues,26,0)))</f>
        <v/>
      </c>
      <c r="AY243" s="476"/>
      <c r="AZ243" s="283"/>
      <c r="BA243" s="426" t="str">
        <f>IF($E243="","",IF($L242="","",VLOOKUP($L242,TemplValues,10,0)))</f>
        <v/>
      </c>
      <c r="BB243" s="426"/>
      <c r="BC243" s="368" t="str">
        <f>IF($E243="","",IF($L242="","",VLOOKUP($L242,TemplValues,11,0)))</f>
        <v/>
      </c>
      <c r="BD243" s="368"/>
      <c r="BE243" s="369" t="str">
        <f>IF($E243="","",IF($L242="","",VLOOKUP($L242,TemplValues,30,0)))</f>
        <v/>
      </c>
      <c r="BF243" s="369"/>
      <c r="BG243" s="366" t="str">
        <f>IF($E243="","",IF($L242="","",VLOOKUP($L242,TemplValues,12,0)))</f>
        <v/>
      </c>
      <c r="BH243" s="366"/>
      <c r="BI243" s="366" t="str">
        <f>IF($E243="","",IF($L242="","",VLOOKUP($L242,TemplValues,13,0)))</f>
        <v/>
      </c>
      <c r="BJ243" s="366"/>
      <c r="BK243" s="367" t="str">
        <f>IF($E243="","",IF($L242="","",VLOOKUP($L242,TemplValues,16,0)))</f>
        <v/>
      </c>
      <c r="BL243" s="367"/>
      <c r="BM243" s="368" t="str">
        <f>IF($E243="","",IF($L242="","",VLOOKUP($L242,TemplValues,17,0)))</f>
        <v/>
      </c>
      <c r="BN243" s="368"/>
      <c r="BO243" s="366" t="str">
        <f>IF($E243="","",IF($L242="","",VLOOKUP($L242,TemplValues,28,0)))</f>
        <v/>
      </c>
      <c r="BP243" s="366"/>
      <c r="BQ243" s="366" t="str">
        <f>IF($E243="","",IF($L242="","",VLOOKUP($L242,TemplValues,27,0)))</f>
        <v/>
      </c>
      <c r="BR243" s="366"/>
      <c r="BS243" s="367" t="str">
        <f>IF($E243="","",IF($L242="","",VLOOKUP($L242,TemplValues,14,0)))</f>
        <v/>
      </c>
      <c r="BT243" s="367"/>
      <c r="BU243" s="370" t="str">
        <f>IF($E243="","",IF($L242="","",VLOOKUP($L242,TemplValues,15,0)))</f>
        <v/>
      </c>
      <c r="BV243" s="483"/>
      <c r="BW243" s="430" t="str">
        <f>IF($E243="","",IF($L242="","",VLOOKUP($L242,TemplValues,30,0)))</f>
        <v/>
      </c>
      <c r="BX243" s="486"/>
      <c r="BY243" s="283"/>
    </row>
    <row r="244" spans="1:77" ht="20.100000000000001" customHeight="1">
      <c r="A244" s="283"/>
      <c r="B244" s="511">
        <v>1</v>
      </c>
      <c r="C244" s="513"/>
      <c r="D244" s="436"/>
      <c r="E244" s="436" t="s">
        <v>441</v>
      </c>
      <c r="F244" s="436" t="s">
        <v>444</v>
      </c>
      <c r="G244" s="515" t="s">
        <v>380</v>
      </c>
      <c r="H244" s="509"/>
      <c r="I244" s="437"/>
      <c r="J244" s="509"/>
      <c r="K244" s="438"/>
      <c r="L244" s="439" t="str">
        <f t="shared" ref="L244" si="116">H244&amp;" : "&amp;J244</f>
        <v xml:space="preserve"> : </v>
      </c>
      <c r="M244" s="440">
        <v>400</v>
      </c>
      <c r="N244" s="390"/>
      <c r="O244" s="283"/>
      <c r="P244" s="404"/>
      <c r="Q244" s="405"/>
      <c r="R244" s="406">
        <v>2.835</v>
      </c>
      <c r="S244" s="462"/>
      <c r="T244" s="414">
        <v>24.5</v>
      </c>
      <c r="U244" s="468"/>
      <c r="V244" s="413"/>
      <c r="W244" s="413"/>
      <c r="X244" s="414">
        <v>22</v>
      </c>
      <c r="Y244" s="414"/>
      <c r="Z244" s="414"/>
      <c r="AA244" s="414"/>
      <c r="AB244" s="415"/>
      <c r="AC244" s="415"/>
      <c r="AD244" s="415"/>
      <c r="AE244" s="415"/>
      <c r="AF244" s="415"/>
      <c r="AG244" s="415"/>
      <c r="AH244" s="415"/>
      <c r="AI244" s="415"/>
      <c r="AJ244" s="415"/>
      <c r="AK244" s="415"/>
      <c r="AL244" s="415"/>
      <c r="AM244" s="415"/>
      <c r="AN244" s="415"/>
      <c r="AO244" s="415"/>
      <c r="AP244" s="415"/>
      <c r="AQ244" s="415"/>
      <c r="AR244" s="415">
        <v>0.25</v>
      </c>
      <c r="AS244" s="415"/>
      <c r="AT244" s="415"/>
      <c r="AU244" s="427"/>
      <c r="AV244" s="427">
        <v>10.5</v>
      </c>
      <c r="AW244" s="428"/>
      <c r="AX244" s="423"/>
      <c r="AY244" s="475"/>
      <c r="AZ244" s="283"/>
      <c r="BA244" s="424">
        <v>100.1</v>
      </c>
      <c r="BB244" s="424"/>
      <c r="BC244" s="360" t="s">
        <v>63</v>
      </c>
      <c r="BD244" s="360"/>
      <c r="BE244" s="359">
        <v>0.1</v>
      </c>
      <c r="BF244" s="359"/>
      <c r="BG244" s="359">
        <v>10000</v>
      </c>
      <c r="BH244" s="359"/>
      <c r="BI244" s="359"/>
      <c r="BJ244" s="359"/>
      <c r="BK244" s="361"/>
      <c r="BL244" s="361"/>
      <c r="BM244" s="360" t="s">
        <v>64</v>
      </c>
      <c r="BN244" s="360"/>
      <c r="BO244" s="359"/>
      <c r="BP244" s="359"/>
      <c r="BQ244" s="359">
        <v>0.34699999999999998</v>
      </c>
      <c r="BR244" s="359"/>
      <c r="BS244" s="361"/>
      <c r="BT244" s="361"/>
      <c r="BU244" s="362" t="s">
        <v>62</v>
      </c>
      <c r="BV244" s="481"/>
      <c r="BW244" s="422"/>
      <c r="BX244" s="475"/>
      <c r="BY244" s="283"/>
    </row>
    <row r="245" spans="1:77" ht="20.100000000000001" customHeight="1" thickBot="1">
      <c r="A245" s="283"/>
      <c r="B245" s="512"/>
      <c r="C245" s="514"/>
      <c r="D245" s="398"/>
      <c r="E245" s="398">
        <v>1</v>
      </c>
      <c r="F245" s="398" t="s">
        <v>443</v>
      </c>
      <c r="G245" s="516"/>
      <c r="H245" s="510"/>
      <c r="I245" s="434"/>
      <c r="J245" s="510"/>
      <c r="K245" s="435"/>
      <c r="L245" s="435"/>
      <c r="M245" s="400">
        <v>3.2</v>
      </c>
      <c r="N245" s="407"/>
      <c r="O245" s="283"/>
      <c r="P245" s="408"/>
      <c r="Q245" s="409"/>
      <c r="R245" s="441" t="str">
        <f>IF($E245="","",IF($L244="","",VLOOKUP($L244,TemplValues,28,0)))</f>
        <v/>
      </c>
      <c r="S245" s="463"/>
      <c r="T245" s="442" t="str">
        <f>IF($E245="","",IF($L244="","",VLOOKUP($L244,TemplValues,4,0)))</f>
        <v/>
      </c>
      <c r="U245" s="463"/>
      <c r="V245" s="442" t="str">
        <f>IF($E245="","",IF($L244="","",VLOOKUP($L244,TemplValues,5,0)))</f>
        <v/>
      </c>
      <c r="W245" s="442"/>
      <c r="X245" s="442" t="str">
        <f>IF($E245="","",IF($L244="","",VLOOKUP($L244,TemplValues,6,0)))</f>
        <v/>
      </c>
      <c r="Y245" s="442"/>
      <c r="Z245" s="443" t="str">
        <f>IF($E245="","",IF($L244="","",VLOOKUP($L244,TemplValues,7,0)))</f>
        <v/>
      </c>
      <c r="AA245" s="443"/>
      <c r="AB245" s="442" t="str">
        <f>IF($E245="","",IF($L244="","",VLOOKUP($L244,TemplValues,8,0)))</f>
        <v/>
      </c>
      <c r="AC245" s="442"/>
      <c r="AD245" s="444" t="str">
        <f>IF($E245="","",IF($L244="","",VLOOKUP($L244,TemplValues,18,0)))</f>
        <v/>
      </c>
      <c r="AE245" s="444"/>
      <c r="AF245" s="444" t="str">
        <f>IF($E245="","",IF($L244="","",VLOOKUP($L244,TemplValues,19,0)))</f>
        <v/>
      </c>
      <c r="AG245" s="444"/>
      <c r="AH245" s="444"/>
      <c r="AI245" s="444"/>
      <c r="AJ245" s="444" t="str">
        <f>IF($E245="","",IF($L244="","",VLOOKUP($L244,TemplValues,20,0)))</f>
        <v/>
      </c>
      <c r="AK245" s="444"/>
      <c r="AL245" s="442" t="str">
        <f>IF($E245="","",IF($L244="","",VLOOKUP($L244,TemplValues,9,0)))</f>
        <v/>
      </c>
      <c r="AM245" s="442"/>
      <c r="AN245" s="442" t="str">
        <f>IF($E245="","",IF($L244="","",VLOOKUP($L244,TemplValues,21,0)))</f>
        <v/>
      </c>
      <c r="AO245" s="442"/>
      <c r="AP245" s="442" t="str">
        <f>IF($E245="","",IF($L244="","",VLOOKUP($L244,TemplValues,22,0)))</f>
        <v/>
      </c>
      <c r="AQ245" s="442"/>
      <c r="AR245" s="445" t="str">
        <f>IF($E245="","",IF($L244="","",VLOOKUP($L244,TemplValues,23,0)))</f>
        <v/>
      </c>
      <c r="AS245" s="445"/>
      <c r="AT245" s="445" t="str">
        <f>IF($E245="","",IF($L244="","",VLOOKUP($L244,TemplValues,24,0)))</f>
        <v/>
      </c>
      <c r="AU245" s="446"/>
      <c r="AV245" s="446" t="str">
        <f>IF($E245="","",IF($L244="","",VLOOKUP($L244,TemplValues,25,0)))</f>
        <v/>
      </c>
      <c r="AW245" s="478"/>
      <c r="AX245" s="425" t="str">
        <f>IF($E245="","",IF($L244="","",VLOOKUP($L244,TemplValues,26,0)))</f>
        <v/>
      </c>
      <c r="AY245" s="476"/>
      <c r="AZ245" s="283"/>
      <c r="BA245" s="426" t="str">
        <f>IF($E245="","",IF($L244="","",VLOOKUP($L244,TemplValues,10,0)))</f>
        <v/>
      </c>
      <c r="BB245" s="426"/>
      <c r="BC245" s="368" t="str">
        <f>IF($E245="","",IF($L244="","",VLOOKUP($L244,TemplValues,11,0)))</f>
        <v/>
      </c>
      <c r="BD245" s="368"/>
      <c r="BE245" s="369" t="str">
        <f>IF($E245="","",IF($L244="","",VLOOKUP($L244,TemplValues,30,0)))</f>
        <v/>
      </c>
      <c r="BF245" s="369"/>
      <c r="BG245" s="366" t="str">
        <f>IF($E245="","",IF($L244="","",VLOOKUP($L244,TemplValues,12,0)))</f>
        <v/>
      </c>
      <c r="BH245" s="366"/>
      <c r="BI245" s="366" t="str">
        <f>IF($E245="","",IF($L244="","",VLOOKUP($L244,TemplValues,13,0)))</f>
        <v/>
      </c>
      <c r="BJ245" s="366"/>
      <c r="BK245" s="367" t="str">
        <f>IF($E245="","",IF($L244="","",VLOOKUP($L244,TemplValues,16,0)))</f>
        <v/>
      </c>
      <c r="BL245" s="367"/>
      <c r="BM245" s="368" t="str">
        <f>IF($E245="","",IF($L244="","",VLOOKUP($L244,TemplValues,17,0)))</f>
        <v/>
      </c>
      <c r="BN245" s="368"/>
      <c r="BO245" s="366" t="str">
        <f>IF($E245="","",IF($L244="","",VLOOKUP($L244,TemplValues,28,0)))</f>
        <v/>
      </c>
      <c r="BP245" s="366"/>
      <c r="BQ245" s="366" t="str">
        <f>IF($E245="","",IF($L244="","",VLOOKUP($L244,TemplValues,27,0)))</f>
        <v/>
      </c>
      <c r="BR245" s="366"/>
      <c r="BS245" s="367" t="str">
        <f>IF($E245="","",IF($L244="","",VLOOKUP($L244,TemplValues,14,0)))</f>
        <v/>
      </c>
      <c r="BT245" s="367"/>
      <c r="BU245" s="370" t="str">
        <f>IF($E245="","",IF($L244="","",VLOOKUP($L244,TemplValues,15,0)))</f>
        <v/>
      </c>
      <c r="BV245" s="483"/>
      <c r="BW245" s="430" t="str">
        <f>IF($E245="","",IF($L244="","",VLOOKUP($L244,TemplValues,30,0)))</f>
        <v/>
      </c>
      <c r="BX245" s="486"/>
      <c r="BY245" s="283"/>
    </row>
    <row r="246" spans="1:77" ht="20.100000000000001" customHeight="1">
      <c r="A246" s="283"/>
      <c r="B246" s="511">
        <v>1</v>
      </c>
      <c r="C246" s="513"/>
      <c r="D246" s="436"/>
      <c r="E246" s="436" t="s">
        <v>441</v>
      </c>
      <c r="F246" s="436" t="s">
        <v>444</v>
      </c>
      <c r="G246" s="515" t="s">
        <v>380</v>
      </c>
      <c r="H246" s="509"/>
      <c r="I246" s="437"/>
      <c r="J246" s="509"/>
      <c r="K246" s="438"/>
      <c r="L246" s="439" t="str">
        <f t="shared" ref="L246" si="117">H246&amp;" : "&amp;J246</f>
        <v xml:space="preserve"> : </v>
      </c>
      <c r="M246" s="440">
        <v>400</v>
      </c>
      <c r="N246" s="390"/>
      <c r="O246" s="283"/>
      <c r="P246" s="404"/>
      <c r="Q246" s="405"/>
      <c r="R246" s="406">
        <v>2.835</v>
      </c>
      <c r="S246" s="462"/>
      <c r="T246" s="414">
        <v>24.5</v>
      </c>
      <c r="U246" s="468"/>
      <c r="V246" s="413"/>
      <c r="W246" s="413"/>
      <c r="X246" s="414">
        <v>22</v>
      </c>
      <c r="Y246" s="414"/>
      <c r="Z246" s="414"/>
      <c r="AA246" s="414"/>
      <c r="AB246" s="415"/>
      <c r="AC246" s="415"/>
      <c r="AD246" s="415"/>
      <c r="AE246" s="415"/>
      <c r="AF246" s="415"/>
      <c r="AG246" s="415"/>
      <c r="AH246" s="415"/>
      <c r="AI246" s="415"/>
      <c r="AJ246" s="415"/>
      <c r="AK246" s="415"/>
      <c r="AL246" s="415"/>
      <c r="AM246" s="415"/>
      <c r="AN246" s="415"/>
      <c r="AO246" s="415"/>
      <c r="AP246" s="415"/>
      <c r="AQ246" s="415"/>
      <c r="AR246" s="415">
        <v>0.25</v>
      </c>
      <c r="AS246" s="415"/>
      <c r="AT246" s="415"/>
      <c r="AU246" s="427"/>
      <c r="AV246" s="427">
        <v>10.5</v>
      </c>
      <c r="AW246" s="428"/>
      <c r="AX246" s="423"/>
      <c r="AY246" s="475"/>
      <c r="AZ246" s="283"/>
      <c r="BA246" s="424">
        <v>100.1</v>
      </c>
      <c r="BB246" s="424"/>
      <c r="BC246" s="360" t="s">
        <v>63</v>
      </c>
      <c r="BD246" s="360"/>
      <c r="BE246" s="359">
        <v>0.1</v>
      </c>
      <c r="BF246" s="359"/>
      <c r="BG246" s="359">
        <v>10000</v>
      </c>
      <c r="BH246" s="359"/>
      <c r="BI246" s="359"/>
      <c r="BJ246" s="359"/>
      <c r="BK246" s="361"/>
      <c r="BL246" s="361"/>
      <c r="BM246" s="360" t="s">
        <v>64</v>
      </c>
      <c r="BN246" s="360"/>
      <c r="BO246" s="359"/>
      <c r="BP246" s="359"/>
      <c r="BQ246" s="359">
        <v>0.34699999999999998</v>
      </c>
      <c r="BR246" s="359"/>
      <c r="BS246" s="361"/>
      <c r="BT246" s="361"/>
      <c r="BU246" s="362" t="s">
        <v>62</v>
      </c>
      <c r="BV246" s="481"/>
      <c r="BW246" s="422"/>
      <c r="BX246" s="475"/>
      <c r="BY246" s="283"/>
    </row>
    <row r="247" spans="1:77" ht="20.100000000000001" customHeight="1" thickBot="1">
      <c r="A247" s="283"/>
      <c r="B247" s="512"/>
      <c r="C247" s="514"/>
      <c r="D247" s="398"/>
      <c r="E247" s="398">
        <v>1</v>
      </c>
      <c r="F247" s="398" t="s">
        <v>443</v>
      </c>
      <c r="G247" s="516"/>
      <c r="H247" s="510"/>
      <c r="I247" s="434"/>
      <c r="J247" s="510"/>
      <c r="K247" s="435"/>
      <c r="L247" s="435"/>
      <c r="M247" s="400">
        <v>3.2</v>
      </c>
      <c r="N247" s="407"/>
      <c r="O247" s="283"/>
      <c r="P247" s="408"/>
      <c r="Q247" s="409"/>
      <c r="R247" s="441" t="str">
        <f>IF($E247="","",IF($L246="","",VLOOKUP($L246,TemplValues,28,0)))</f>
        <v/>
      </c>
      <c r="S247" s="463"/>
      <c r="T247" s="442" t="str">
        <f>IF($E247="","",IF($L246="","",VLOOKUP($L246,TemplValues,4,0)))</f>
        <v/>
      </c>
      <c r="U247" s="463"/>
      <c r="V247" s="442" t="str">
        <f>IF($E247="","",IF($L246="","",VLOOKUP($L246,TemplValues,5,0)))</f>
        <v/>
      </c>
      <c r="W247" s="442"/>
      <c r="X247" s="442" t="str">
        <f>IF($E247="","",IF($L246="","",VLOOKUP($L246,TemplValues,6,0)))</f>
        <v/>
      </c>
      <c r="Y247" s="442"/>
      <c r="Z247" s="443" t="str">
        <f>IF($E247="","",IF($L246="","",VLOOKUP($L246,TemplValues,7,0)))</f>
        <v/>
      </c>
      <c r="AA247" s="443"/>
      <c r="AB247" s="442" t="str">
        <f>IF($E247="","",IF($L246="","",VLOOKUP($L246,TemplValues,8,0)))</f>
        <v/>
      </c>
      <c r="AC247" s="442"/>
      <c r="AD247" s="444" t="str">
        <f>IF($E247="","",IF($L246="","",VLOOKUP($L246,TemplValues,18,0)))</f>
        <v/>
      </c>
      <c r="AE247" s="444"/>
      <c r="AF247" s="444" t="str">
        <f>IF($E247="","",IF($L246="","",VLOOKUP($L246,TemplValues,19,0)))</f>
        <v/>
      </c>
      <c r="AG247" s="444"/>
      <c r="AH247" s="444"/>
      <c r="AI247" s="444"/>
      <c r="AJ247" s="444" t="str">
        <f>IF($E247="","",IF($L246="","",VLOOKUP($L246,TemplValues,20,0)))</f>
        <v/>
      </c>
      <c r="AK247" s="444"/>
      <c r="AL247" s="442" t="str">
        <f>IF($E247="","",IF($L246="","",VLOOKUP($L246,TemplValues,9,0)))</f>
        <v/>
      </c>
      <c r="AM247" s="442"/>
      <c r="AN247" s="442" t="str">
        <f>IF($E247="","",IF($L246="","",VLOOKUP($L246,TemplValues,21,0)))</f>
        <v/>
      </c>
      <c r="AO247" s="442"/>
      <c r="AP247" s="442" t="str">
        <f>IF($E247="","",IF($L246="","",VLOOKUP($L246,TemplValues,22,0)))</f>
        <v/>
      </c>
      <c r="AQ247" s="442"/>
      <c r="AR247" s="445" t="str">
        <f>IF($E247="","",IF($L246="","",VLOOKUP($L246,TemplValues,23,0)))</f>
        <v/>
      </c>
      <c r="AS247" s="445"/>
      <c r="AT247" s="445" t="str">
        <f>IF($E247="","",IF($L246="","",VLOOKUP($L246,TemplValues,24,0)))</f>
        <v/>
      </c>
      <c r="AU247" s="446"/>
      <c r="AV247" s="446" t="str">
        <f>IF($E247="","",IF($L246="","",VLOOKUP($L246,TemplValues,25,0)))</f>
        <v/>
      </c>
      <c r="AW247" s="478"/>
      <c r="AX247" s="425" t="str">
        <f>IF($E247="","",IF($L246="","",VLOOKUP($L246,TemplValues,26,0)))</f>
        <v/>
      </c>
      <c r="AY247" s="476"/>
      <c r="AZ247" s="283"/>
      <c r="BA247" s="426" t="str">
        <f>IF($E247="","",IF($L246="","",VLOOKUP($L246,TemplValues,10,0)))</f>
        <v/>
      </c>
      <c r="BB247" s="426"/>
      <c r="BC247" s="368" t="str">
        <f>IF($E247="","",IF($L246="","",VLOOKUP($L246,TemplValues,11,0)))</f>
        <v/>
      </c>
      <c r="BD247" s="368"/>
      <c r="BE247" s="369" t="str">
        <f>IF($E247="","",IF($L246="","",VLOOKUP($L246,TemplValues,30,0)))</f>
        <v/>
      </c>
      <c r="BF247" s="369"/>
      <c r="BG247" s="366" t="str">
        <f>IF($E247="","",IF($L246="","",VLOOKUP($L246,TemplValues,12,0)))</f>
        <v/>
      </c>
      <c r="BH247" s="366"/>
      <c r="BI247" s="366" t="str">
        <f>IF($E247="","",IF($L246="","",VLOOKUP($L246,TemplValues,13,0)))</f>
        <v/>
      </c>
      <c r="BJ247" s="366"/>
      <c r="BK247" s="367" t="str">
        <f>IF($E247="","",IF($L246="","",VLOOKUP($L246,TemplValues,16,0)))</f>
        <v/>
      </c>
      <c r="BL247" s="367"/>
      <c r="BM247" s="368" t="str">
        <f>IF($E247="","",IF($L246="","",VLOOKUP($L246,TemplValues,17,0)))</f>
        <v/>
      </c>
      <c r="BN247" s="368"/>
      <c r="BO247" s="366" t="str">
        <f>IF($E247="","",IF($L246="","",VLOOKUP($L246,TemplValues,28,0)))</f>
        <v/>
      </c>
      <c r="BP247" s="366"/>
      <c r="BQ247" s="366" t="str">
        <f>IF($E247="","",IF($L246="","",VLOOKUP($L246,TemplValues,27,0)))</f>
        <v/>
      </c>
      <c r="BR247" s="366"/>
      <c r="BS247" s="367" t="str">
        <f>IF($E247="","",IF($L246="","",VLOOKUP($L246,TemplValues,14,0)))</f>
        <v/>
      </c>
      <c r="BT247" s="367"/>
      <c r="BU247" s="370" t="str">
        <f>IF($E247="","",IF($L246="","",VLOOKUP($L246,TemplValues,15,0)))</f>
        <v/>
      </c>
      <c r="BV247" s="483"/>
      <c r="BW247" s="430" t="str">
        <f>IF($E247="","",IF($L246="","",VLOOKUP($L246,TemplValues,30,0)))</f>
        <v/>
      </c>
      <c r="BX247" s="486"/>
      <c r="BY247" s="283"/>
    </row>
    <row r="248" spans="1:77" ht="20.100000000000001" customHeight="1">
      <c r="A248" s="283"/>
      <c r="B248" s="511">
        <v>1</v>
      </c>
      <c r="C248" s="513"/>
      <c r="D248" s="436"/>
      <c r="E248" s="436" t="s">
        <v>441</v>
      </c>
      <c r="F248" s="436" t="s">
        <v>444</v>
      </c>
      <c r="G248" s="515" t="s">
        <v>380</v>
      </c>
      <c r="H248" s="509"/>
      <c r="I248" s="437"/>
      <c r="J248" s="509"/>
      <c r="K248" s="438"/>
      <c r="L248" s="439" t="str">
        <f t="shared" ref="L248" si="118">H248&amp;" : "&amp;J248</f>
        <v xml:space="preserve"> : </v>
      </c>
      <c r="M248" s="440">
        <v>400</v>
      </c>
      <c r="N248" s="390"/>
      <c r="O248" s="283"/>
      <c r="P248" s="404"/>
      <c r="Q248" s="405"/>
      <c r="R248" s="406">
        <v>2.835</v>
      </c>
      <c r="S248" s="462"/>
      <c r="T248" s="414">
        <v>24.5</v>
      </c>
      <c r="U248" s="468"/>
      <c r="V248" s="413"/>
      <c r="W248" s="413"/>
      <c r="X248" s="414">
        <v>22</v>
      </c>
      <c r="Y248" s="414"/>
      <c r="Z248" s="414"/>
      <c r="AA248" s="414"/>
      <c r="AB248" s="415"/>
      <c r="AC248" s="415"/>
      <c r="AD248" s="415"/>
      <c r="AE248" s="415"/>
      <c r="AF248" s="415"/>
      <c r="AG248" s="415"/>
      <c r="AH248" s="415"/>
      <c r="AI248" s="415"/>
      <c r="AJ248" s="415"/>
      <c r="AK248" s="415"/>
      <c r="AL248" s="415"/>
      <c r="AM248" s="415"/>
      <c r="AN248" s="415"/>
      <c r="AO248" s="415"/>
      <c r="AP248" s="415"/>
      <c r="AQ248" s="415"/>
      <c r="AR248" s="415">
        <v>0.25</v>
      </c>
      <c r="AS248" s="415"/>
      <c r="AT248" s="415"/>
      <c r="AU248" s="427"/>
      <c r="AV248" s="427">
        <v>10.5</v>
      </c>
      <c r="AW248" s="428"/>
      <c r="AX248" s="423"/>
      <c r="AY248" s="475"/>
      <c r="AZ248" s="283"/>
      <c r="BA248" s="424">
        <v>100.1</v>
      </c>
      <c r="BB248" s="424"/>
      <c r="BC248" s="360" t="s">
        <v>63</v>
      </c>
      <c r="BD248" s="360"/>
      <c r="BE248" s="359">
        <v>0.1</v>
      </c>
      <c r="BF248" s="359"/>
      <c r="BG248" s="359">
        <v>10000</v>
      </c>
      <c r="BH248" s="359"/>
      <c r="BI248" s="359"/>
      <c r="BJ248" s="359"/>
      <c r="BK248" s="361"/>
      <c r="BL248" s="361"/>
      <c r="BM248" s="360" t="s">
        <v>64</v>
      </c>
      <c r="BN248" s="360"/>
      <c r="BO248" s="359"/>
      <c r="BP248" s="359"/>
      <c r="BQ248" s="359">
        <v>0.34699999999999998</v>
      </c>
      <c r="BR248" s="359"/>
      <c r="BS248" s="361"/>
      <c r="BT248" s="361"/>
      <c r="BU248" s="362" t="s">
        <v>62</v>
      </c>
      <c r="BV248" s="481"/>
      <c r="BW248" s="422"/>
      <c r="BX248" s="475"/>
      <c r="BY248" s="283"/>
    </row>
    <row r="249" spans="1:77" ht="20.100000000000001" customHeight="1" thickBot="1">
      <c r="A249" s="283"/>
      <c r="B249" s="512"/>
      <c r="C249" s="514"/>
      <c r="D249" s="398"/>
      <c r="E249" s="398">
        <v>1</v>
      </c>
      <c r="F249" s="398" t="s">
        <v>443</v>
      </c>
      <c r="G249" s="516"/>
      <c r="H249" s="510"/>
      <c r="I249" s="434"/>
      <c r="J249" s="510"/>
      <c r="K249" s="435"/>
      <c r="L249" s="435"/>
      <c r="M249" s="400">
        <v>3.2</v>
      </c>
      <c r="N249" s="407"/>
      <c r="O249" s="283"/>
      <c r="P249" s="408"/>
      <c r="Q249" s="409"/>
      <c r="R249" s="441" t="str">
        <f>IF($E249="","",IF($L248="","",VLOOKUP($L248,TemplValues,28,0)))</f>
        <v/>
      </c>
      <c r="S249" s="463"/>
      <c r="T249" s="442" t="str">
        <f>IF($E249="","",IF($L248="","",VLOOKUP($L248,TemplValues,4,0)))</f>
        <v/>
      </c>
      <c r="U249" s="463"/>
      <c r="V249" s="442" t="str">
        <f>IF($E249="","",IF($L248="","",VLOOKUP($L248,TemplValues,5,0)))</f>
        <v/>
      </c>
      <c r="W249" s="442"/>
      <c r="X249" s="442" t="str">
        <f>IF($E249="","",IF($L248="","",VLOOKUP($L248,TemplValues,6,0)))</f>
        <v/>
      </c>
      <c r="Y249" s="442"/>
      <c r="Z249" s="443" t="str">
        <f>IF($E249="","",IF($L248="","",VLOOKUP($L248,TemplValues,7,0)))</f>
        <v/>
      </c>
      <c r="AA249" s="443"/>
      <c r="AB249" s="442" t="str">
        <f>IF($E249="","",IF($L248="","",VLOOKUP($L248,TemplValues,8,0)))</f>
        <v/>
      </c>
      <c r="AC249" s="442"/>
      <c r="AD249" s="444" t="str">
        <f>IF($E249="","",IF($L248="","",VLOOKUP($L248,TemplValues,18,0)))</f>
        <v/>
      </c>
      <c r="AE249" s="444"/>
      <c r="AF249" s="444" t="str">
        <f>IF($E249="","",IF($L248="","",VLOOKUP($L248,TemplValues,19,0)))</f>
        <v/>
      </c>
      <c r="AG249" s="444"/>
      <c r="AH249" s="444"/>
      <c r="AI249" s="444"/>
      <c r="AJ249" s="444" t="str">
        <f>IF($E249="","",IF($L248="","",VLOOKUP($L248,TemplValues,20,0)))</f>
        <v/>
      </c>
      <c r="AK249" s="444"/>
      <c r="AL249" s="442" t="str">
        <f>IF($E249="","",IF($L248="","",VLOOKUP($L248,TemplValues,9,0)))</f>
        <v/>
      </c>
      <c r="AM249" s="442"/>
      <c r="AN249" s="442" t="str">
        <f>IF($E249="","",IF($L248="","",VLOOKUP($L248,TemplValues,21,0)))</f>
        <v/>
      </c>
      <c r="AO249" s="442"/>
      <c r="AP249" s="442" t="str">
        <f>IF($E249="","",IF($L248="","",VLOOKUP($L248,TemplValues,22,0)))</f>
        <v/>
      </c>
      <c r="AQ249" s="442"/>
      <c r="AR249" s="445" t="str">
        <f>IF($E249="","",IF($L248="","",VLOOKUP($L248,TemplValues,23,0)))</f>
        <v/>
      </c>
      <c r="AS249" s="445"/>
      <c r="AT249" s="445" t="str">
        <f>IF($E249="","",IF($L248="","",VLOOKUP($L248,TemplValues,24,0)))</f>
        <v/>
      </c>
      <c r="AU249" s="446"/>
      <c r="AV249" s="446" t="str">
        <f>IF($E249="","",IF($L248="","",VLOOKUP($L248,TemplValues,25,0)))</f>
        <v/>
      </c>
      <c r="AW249" s="478"/>
      <c r="AX249" s="425" t="str">
        <f>IF($E249="","",IF($L248="","",VLOOKUP($L248,TemplValues,26,0)))</f>
        <v/>
      </c>
      <c r="AY249" s="476"/>
      <c r="AZ249" s="283"/>
      <c r="BA249" s="426" t="str">
        <f>IF($E249="","",IF($L248="","",VLOOKUP($L248,TemplValues,10,0)))</f>
        <v/>
      </c>
      <c r="BB249" s="426"/>
      <c r="BC249" s="368" t="str">
        <f>IF($E249="","",IF($L248="","",VLOOKUP($L248,TemplValues,11,0)))</f>
        <v/>
      </c>
      <c r="BD249" s="368"/>
      <c r="BE249" s="369" t="str">
        <f>IF($E249="","",IF($L248="","",VLOOKUP($L248,TemplValues,30,0)))</f>
        <v/>
      </c>
      <c r="BF249" s="369"/>
      <c r="BG249" s="366" t="str">
        <f>IF($E249="","",IF($L248="","",VLOOKUP($L248,TemplValues,12,0)))</f>
        <v/>
      </c>
      <c r="BH249" s="366"/>
      <c r="BI249" s="366" t="str">
        <f>IF($E249="","",IF($L248="","",VLOOKUP($L248,TemplValues,13,0)))</f>
        <v/>
      </c>
      <c r="BJ249" s="366"/>
      <c r="BK249" s="367" t="str">
        <f>IF($E249="","",IF($L248="","",VLOOKUP($L248,TemplValues,16,0)))</f>
        <v/>
      </c>
      <c r="BL249" s="367"/>
      <c r="BM249" s="368" t="str">
        <f>IF($E249="","",IF($L248="","",VLOOKUP($L248,TemplValues,17,0)))</f>
        <v/>
      </c>
      <c r="BN249" s="368"/>
      <c r="BO249" s="366" t="str">
        <f>IF($E249="","",IF($L248="","",VLOOKUP($L248,TemplValues,28,0)))</f>
        <v/>
      </c>
      <c r="BP249" s="366"/>
      <c r="BQ249" s="366" t="str">
        <f>IF($E249="","",IF($L248="","",VLOOKUP($L248,TemplValues,27,0)))</f>
        <v/>
      </c>
      <c r="BR249" s="366"/>
      <c r="BS249" s="367" t="str">
        <f>IF($E249="","",IF($L248="","",VLOOKUP($L248,TemplValues,14,0)))</f>
        <v/>
      </c>
      <c r="BT249" s="367"/>
      <c r="BU249" s="370" t="str">
        <f>IF($E249="","",IF($L248="","",VLOOKUP($L248,TemplValues,15,0)))</f>
        <v/>
      </c>
      <c r="BV249" s="483"/>
      <c r="BW249" s="430" t="str">
        <f>IF($E249="","",IF($L248="","",VLOOKUP($L248,TemplValues,30,0)))</f>
        <v/>
      </c>
      <c r="BX249" s="486"/>
      <c r="BY249" s="283"/>
    </row>
    <row r="250" spans="1:77" ht="20.100000000000001" customHeight="1">
      <c r="A250" s="283"/>
      <c r="B250" s="511">
        <v>1</v>
      </c>
      <c r="C250" s="513"/>
      <c r="D250" s="436"/>
      <c r="E250" s="436" t="s">
        <v>441</v>
      </c>
      <c r="F250" s="436" t="s">
        <v>444</v>
      </c>
      <c r="G250" s="515" t="s">
        <v>380</v>
      </c>
      <c r="H250" s="509"/>
      <c r="I250" s="437"/>
      <c r="J250" s="509"/>
      <c r="K250" s="438"/>
      <c r="L250" s="439" t="str">
        <f t="shared" ref="L250" si="119">H250&amp;" : "&amp;J250</f>
        <v xml:space="preserve"> : </v>
      </c>
      <c r="M250" s="440">
        <v>400</v>
      </c>
      <c r="N250" s="390"/>
      <c r="O250" s="283"/>
      <c r="P250" s="404"/>
      <c r="Q250" s="405"/>
      <c r="R250" s="406">
        <v>2.835</v>
      </c>
      <c r="S250" s="462"/>
      <c r="T250" s="414">
        <v>24.5</v>
      </c>
      <c r="U250" s="468"/>
      <c r="V250" s="413"/>
      <c r="W250" s="413"/>
      <c r="X250" s="414">
        <v>22</v>
      </c>
      <c r="Y250" s="414"/>
      <c r="Z250" s="414"/>
      <c r="AA250" s="414"/>
      <c r="AB250" s="415"/>
      <c r="AC250" s="415"/>
      <c r="AD250" s="415"/>
      <c r="AE250" s="415"/>
      <c r="AF250" s="415"/>
      <c r="AG250" s="415"/>
      <c r="AH250" s="415"/>
      <c r="AI250" s="415"/>
      <c r="AJ250" s="415"/>
      <c r="AK250" s="415"/>
      <c r="AL250" s="415"/>
      <c r="AM250" s="415"/>
      <c r="AN250" s="415"/>
      <c r="AO250" s="415"/>
      <c r="AP250" s="415"/>
      <c r="AQ250" s="415"/>
      <c r="AR250" s="415">
        <v>0.25</v>
      </c>
      <c r="AS250" s="415"/>
      <c r="AT250" s="415"/>
      <c r="AU250" s="427"/>
      <c r="AV250" s="427">
        <v>10.5</v>
      </c>
      <c r="AW250" s="428"/>
      <c r="AX250" s="423"/>
      <c r="AY250" s="475"/>
      <c r="AZ250" s="283"/>
      <c r="BA250" s="424">
        <v>100.1</v>
      </c>
      <c r="BB250" s="424"/>
      <c r="BC250" s="360" t="s">
        <v>63</v>
      </c>
      <c r="BD250" s="360"/>
      <c r="BE250" s="359">
        <v>0.1</v>
      </c>
      <c r="BF250" s="359"/>
      <c r="BG250" s="359">
        <v>10000</v>
      </c>
      <c r="BH250" s="359"/>
      <c r="BI250" s="359"/>
      <c r="BJ250" s="359"/>
      <c r="BK250" s="361"/>
      <c r="BL250" s="361"/>
      <c r="BM250" s="360" t="s">
        <v>64</v>
      </c>
      <c r="BN250" s="360"/>
      <c r="BO250" s="359"/>
      <c r="BP250" s="359"/>
      <c r="BQ250" s="359">
        <v>0.34699999999999998</v>
      </c>
      <c r="BR250" s="359"/>
      <c r="BS250" s="361"/>
      <c r="BT250" s="361"/>
      <c r="BU250" s="362" t="s">
        <v>62</v>
      </c>
      <c r="BV250" s="481"/>
      <c r="BW250" s="422"/>
      <c r="BX250" s="475"/>
      <c r="BY250" s="283"/>
    </row>
    <row r="251" spans="1:77" ht="20.100000000000001" customHeight="1" thickBot="1">
      <c r="A251" s="283"/>
      <c r="B251" s="512"/>
      <c r="C251" s="514"/>
      <c r="D251" s="398"/>
      <c r="E251" s="398">
        <v>1</v>
      </c>
      <c r="F251" s="398" t="s">
        <v>443</v>
      </c>
      <c r="G251" s="516"/>
      <c r="H251" s="510"/>
      <c r="I251" s="434"/>
      <c r="J251" s="510"/>
      <c r="K251" s="435"/>
      <c r="L251" s="435"/>
      <c r="M251" s="400">
        <v>3.2</v>
      </c>
      <c r="N251" s="407"/>
      <c r="O251" s="283"/>
      <c r="P251" s="408"/>
      <c r="Q251" s="409"/>
      <c r="R251" s="441" t="str">
        <f>IF($E251="","",IF($L250="","",VLOOKUP($L250,TemplValues,28,0)))</f>
        <v/>
      </c>
      <c r="S251" s="463"/>
      <c r="T251" s="442" t="str">
        <f>IF($E251="","",IF($L250="","",VLOOKUP($L250,TemplValues,4,0)))</f>
        <v/>
      </c>
      <c r="U251" s="463"/>
      <c r="V251" s="442" t="str">
        <f>IF($E251="","",IF($L250="","",VLOOKUP($L250,TemplValues,5,0)))</f>
        <v/>
      </c>
      <c r="W251" s="442"/>
      <c r="X251" s="442" t="str">
        <f>IF($E251="","",IF($L250="","",VLOOKUP($L250,TemplValues,6,0)))</f>
        <v/>
      </c>
      <c r="Y251" s="442"/>
      <c r="Z251" s="443" t="str">
        <f>IF($E251="","",IF($L250="","",VLOOKUP($L250,TemplValues,7,0)))</f>
        <v/>
      </c>
      <c r="AA251" s="443"/>
      <c r="AB251" s="442" t="str">
        <f>IF($E251="","",IF($L250="","",VLOOKUP($L250,TemplValues,8,0)))</f>
        <v/>
      </c>
      <c r="AC251" s="442"/>
      <c r="AD251" s="444" t="str">
        <f>IF($E251="","",IF($L250="","",VLOOKUP($L250,TemplValues,18,0)))</f>
        <v/>
      </c>
      <c r="AE251" s="444"/>
      <c r="AF251" s="444" t="str">
        <f>IF($E251="","",IF($L250="","",VLOOKUP($L250,TemplValues,19,0)))</f>
        <v/>
      </c>
      <c r="AG251" s="444"/>
      <c r="AH251" s="444"/>
      <c r="AI251" s="444"/>
      <c r="AJ251" s="444" t="str">
        <f>IF($E251="","",IF($L250="","",VLOOKUP($L250,TemplValues,20,0)))</f>
        <v/>
      </c>
      <c r="AK251" s="444"/>
      <c r="AL251" s="442" t="str">
        <f>IF($E251="","",IF($L250="","",VLOOKUP($L250,TemplValues,9,0)))</f>
        <v/>
      </c>
      <c r="AM251" s="442"/>
      <c r="AN251" s="442" t="str">
        <f>IF($E251="","",IF($L250="","",VLOOKUP($L250,TemplValues,21,0)))</f>
        <v/>
      </c>
      <c r="AO251" s="442"/>
      <c r="AP251" s="442" t="str">
        <f>IF($E251="","",IF($L250="","",VLOOKUP($L250,TemplValues,22,0)))</f>
        <v/>
      </c>
      <c r="AQ251" s="442"/>
      <c r="AR251" s="445" t="str">
        <f>IF($E251="","",IF($L250="","",VLOOKUP($L250,TemplValues,23,0)))</f>
        <v/>
      </c>
      <c r="AS251" s="445"/>
      <c r="AT251" s="445" t="str">
        <f>IF($E251="","",IF($L250="","",VLOOKUP($L250,TemplValues,24,0)))</f>
        <v/>
      </c>
      <c r="AU251" s="446"/>
      <c r="AV251" s="446" t="str">
        <f>IF($E251="","",IF($L250="","",VLOOKUP($L250,TemplValues,25,0)))</f>
        <v/>
      </c>
      <c r="AW251" s="478"/>
      <c r="AX251" s="425" t="str">
        <f>IF($E251="","",IF($L250="","",VLOOKUP($L250,TemplValues,26,0)))</f>
        <v/>
      </c>
      <c r="AY251" s="476"/>
      <c r="AZ251" s="283"/>
      <c r="BA251" s="426" t="str">
        <f>IF($E251="","",IF($L250="","",VLOOKUP($L250,TemplValues,10,0)))</f>
        <v/>
      </c>
      <c r="BB251" s="426"/>
      <c r="BC251" s="368" t="str">
        <f>IF($E251="","",IF($L250="","",VLOOKUP($L250,TemplValues,11,0)))</f>
        <v/>
      </c>
      <c r="BD251" s="368"/>
      <c r="BE251" s="369" t="str">
        <f>IF($E251="","",IF($L250="","",VLOOKUP($L250,TemplValues,30,0)))</f>
        <v/>
      </c>
      <c r="BF251" s="369"/>
      <c r="BG251" s="366" t="str">
        <f>IF($E251="","",IF($L250="","",VLOOKUP($L250,TemplValues,12,0)))</f>
        <v/>
      </c>
      <c r="BH251" s="366"/>
      <c r="BI251" s="366" t="str">
        <f>IF($E251="","",IF($L250="","",VLOOKUP($L250,TemplValues,13,0)))</f>
        <v/>
      </c>
      <c r="BJ251" s="366"/>
      <c r="BK251" s="367" t="str">
        <f>IF($E251="","",IF($L250="","",VLOOKUP($L250,TemplValues,16,0)))</f>
        <v/>
      </c>
      <c r="BL251" s="367"/>
      <c r="BM251" s="368" t="str">
        <f>IF($E251="","",IF($L250="","",VLOOKUP($L250,TemplValues,17,0)))</f>
        <v/>
      </c>
      <c r="BN251" s="368"/>
      <c r="BO251" s="366" t="str">
        <f>IF($E251="","",IF($L250="","",VLOOKUP($L250,TemplValues,28,0)))</f>
        <v/>
      </c>
      <c r="BP251" s="366"/>
      <c r="BQ251" s="366" t="str">
        <f>IF($E251="","",IF($L250="","",VLOOKUP($L250,TemplValues,27,0)))</f>
        <v/>
      </c>
      <c r="BR251" s="366"/>
      <c r="BS251" s="367" t="str">
        <f>IF($E251="","",IF($L250="","",VLOOKUP($L250,TemplValues,14,0)))</f>
        <v/>
      </c>
      <c r="BT251" s="367"/>
      <c r="BU251" s="370" t="str">
        <f>IF($E251="","",IF($L250="","",VLOOKUP($L250,TemplValues,15,0)))</f>
        <v/>
      </c>
      <c r="BV251" s="483"/>
      <c r="BW251" s="430" t="str">
        <f>IF($E251="","",IF($L250="","",VLOOKUP($L250,TemplValues,30,0)))</f>
        <v/>
      </c>
      <c r="BX251" s="486"/>
      <c r="BY251" s="283"/>
    </row>
    <row r="252" spans="1:77" ht="20.100000000000001" customHeight="1">
      <c r="A252" s="283"/>
      <c r="B252" s="511">
        <v>1</v>
      </c>
      <c r="C252" s="513"/>
      <c r="D252" s="436"/>
      <c r="E252" s="436" t="s">
        <v>441</v>
      </c>
      <c r="F252" s="436" t="s">
        <v>444</v>
      </c>
      <c r="G252" s="515" t="s">
        <v>380</v>
      </c>
      <c r="H252" s="509"/>
      <c r="I252" s="437"/>
      <c r="J252" s="509"/>
      <c r="K252" s="438"/>
      <c r="L252" s="439" t="str">
        <f t="shared" ref="L252" si="120">H252&amp;" : "&amp;J252</f>
        <v xml:space="preserve"> : </v>
      </c>
      <c r="M252" s="440">
        <v>400</v>
      </c>
      <c r="N252" s="390"/>
      <c r="O252" s="283"/>
      <c r="P252" s="404"/>
      <c r="Q252" s="405"/>
      <c r="R252" s="406">
        <v>2.835</v>
      </c>
      <c r="S252" s="462"/>
      <c r="T252" s="414">
        <v>24.5</v>
      </c>
      <c r="U252" s="468"/>
      <c r="V252" s="413"/>
      <c r="W252" s="413"/>
      <c r="X252" s="414">
        <v>22</v>
      </c>
      <c r="Y252" s="414"/>
      <c r="Z252" s="414"/>
      <c r="AA252" s="414"/>
      <c r="AB252" s="415"/>
      <c r="AC252" s="415"/>
      <c r="AD252" s="415"/>
      <c r="AE252" s="415"/>
      <c r="AF252" s="415"/>
      <c r="AG252" s="415"/>
      <c r="AH252" s="415"/>
      <c r="AI252" s="415"/>
      <c r="AJ252" s="415"/>
      <c r="AK252" s="415"/>
      <c r="AL252" s="415"/>
      <c r="AM252" s="415"/>
      <c r="AN252" s="415"/>
      <c r="AO252" s="415"/>
      <c r="AP252" s="415"/>
      <c r="AQ252" s="415"/>
      <c r="AR252" s="415">
        <v>0.25</v>
      </c>
      <c r="AS252" s="415"/>
      <c r="AT252" s="415"/>
      <c r="AU252" s="427"/>
      <c r="AV252" s="427">
        <v>10.5</v>
      </c>
      <c r="AW252" s="428"/>
      <c r="AX252" s="423"/>
      <c r="AY252" s="475"/>
      <c r="AZ252" s="283"/>
      <c r="BA252" s="424">
        <v>100.1</v>
      </c>
      <c r="BB252" s="424"/>
      <c r="BC252" s="360" t="s">
        <v>63</v>
      </c>
      <c r="BD252" s="360"/>
      <c r="BE252" s="359">
        <v>0.1</v>
      </c>
      <c r="BF252" s="359"/>
      <c r="BG252" s="359">
        <v>10000</v>
      </c>
      <c r="BH252" s="359"/>
      <c r="BI252" s="359"/>
      <c r="BJ252" s="359"/>
      <c r="BK252" s="361"/>
      <c r="BL252" s="361"/>
      <c r="BM252" s="360" t="s">
        <v>64</v>
      </c>
      <c r="BN252" s="360"/>
      <c r="BO252" s="359"/>
      <c r="BP252" s="359"/>
      <c r="BQ252" s="359">
        <v>0.34699999999999998</v>
      </c>
      <c r="BR252" s="359"/>
      <c r="BS252" s="361"/>
      <c r="BT252" s="361"/>
      <c r="BU252" s="362" t="s">
        <v>62</v>
      </c>
      <c r="BV252" s="481"/>
      <c r="BW252" s="422"/>
      <c r="BX252" s="475"/>
      <c r="BY252" s="283"/>
    </row>
    <row r="253" spans="1:77" ht="20.100000000000001" customHeight="1" thickBot="1">
      <c r="A253" s="283"/>
      <c r="B253" s="512"/>
      <c r="C253" s="514"/>
      <c r="D253" s="398"/>
      <c r="E253" s="398">
        <v>1</v>
      </c>
      <c r="F253" s="398" t="s">
        <v>443</v>
      </c>
      <c r="G253" s="516"/>
      <c r="H253" s="510"/>
      <c r="I253" s="434"/>
      <c r="J253" s="510"/>
      <c r="K253" s="435"/>
      <c r="L253" s="435"/>
      <c r="M253" s="400">
        <v>3.2</v>
      </c>
      <c r="N253" s="407"/>
      <c r="O253" s="283"/>
      <c r="P253" s="408"/>
      <c r="Q253" s="409"/>
      <c r="R253" s="441" t="str">
        <f>IF($E253="","",IF($L252="","",VLOOKUP($L252,TemplValues,28,0)))</f>
        <v/>
      </c>
      <c r="S253" s="463"/>
      <c r="T253" s="442" t="str">
        <f>IF($E253="","",IF($L252="","",VLOOKUP($L252,TemplValues,4,0)))</f>
        <v/>
      </c>
      <c r="U253" s="463"/>
      <c r="V253" s="442" t="str">
        <f>IF($E253="","",IF($L252="","",VLOOKUP($L252,TemplValues,5,0)))</f>
        <v/>
      </c>
      <c r="W253" s="442"/>
      <c r="X253" s="442" t="str">
        <f>IF($E253="","",IF($L252="","",VLOOKUP($L252,TemplValues,6,0)))</f>
        <v/>
      </c>
      <c r="Y253" s="442"/>
      <c r="Z253" s="443" t="str">
        <f>IF($E253="","",IF($L252="","",VLOOKUP($L252,TemplValues,7,0)))</f>
        <v/>
      </c>
      <c r="AA253" s="443"/>
      <c r="AB253" s="442" t="str">
        <f>IF($E253="","",IF($L252="","",VLOOKUP($L252,TemplValues,8,0)))</f>
        <v/>
      </c>
      <c r="AC253" s="442"/>
      <c r="AD253" s="444" t="str">
        <f>IF($E253="","",IF($L252="","",VLOOKUP($L252,TemplValues,18,0)))</f>
        <v/>
      </c>
      <c r="AE253" s="444"/>
      <c r="AF253" s="444" t="str">
        <f>IF($E253="","",IF($L252="","",VLOOKUP($L252,TemplValues,19,0)))</f>
        <v/>
      </c>
      <c r="AG253" s="444"/>
      <c r="AH253" s="444"/>
      <c r="AI253" s="444"/>
      <c r="AJ253" s="444" t="str">
        <f>IF($E253="","",IF($L252="","",VLOOKUP($L252,TemplValues,20,0)))</f>
        <v/>
      </c>
      <c r="AK253" s="444"/>
      <c r="AL253" s="442" t="str">
        <f>IF($E253="","",IF($L252="","",VLOOKUP($L252,TemplValues,9,0)))</f>
        <v/>
      </c>
      <c r="AM253" s="442"/>
      <c r="AN253" s="442" t="str">
        <f>IF($E253="","",IF($L252="","",VLOOKUP($L252,TemplValues,21,0)))</f>
        <v/>
      </c>
      <c r="AO253" s="442"/>
      <c r="AP253" s="442" t="str">
        <f>IF($E253="","",IF($L252="","",VLOOKUP($L252,TemplValues,22,0)))</f>
        <v/>
      </c>
      <c r="AQ253" s="442"/>
      <c r="AR253" s="445" t="str">
        <f>IF($E253="","",IF($L252="","",VLOOKUP($L252,TemplValues,23,0)))</f>
        <v/>
      </c>
      <c r="AS253" s="445"/>
      <c r="AT253" s="445" t="str">
        <f>IF($E253="","",IF($L252="","",VLOOKUP($L252,TemplValues,24,0)))</f>
        <v/>
      </c>
      <c r="AU253" s="446"/>
      <c r="AV253" s="446" t="str">
        <f>IF($E253="","",IF($L252="","",VLOOKUP($L252,TemplValues,25,0)))</f>
        <v/>
      </c>
      <c r="AW253" s="478"/>
      <c r="AX253" s="425" t="str">
        <f>IF($E253="","",IF($L252="","",VLOOKUP($L252,TemplValues,26,0)))</f>
        <v/>
      </c>
      <c r="AY253" s="476"/>
      <c r="AZ253" s="283"/>
      <c r="BA253" s="426" t="str">
        <f>IF($E253="","",IF($L252="","",VLOOKUP($L252,TemplValues,10,0)))</f>
        <v/>
      </c>
      <c r="BB253" s="426"/>
      <c r="BC253" s="368" t="str">
        <f>IF($E253="","",IF($L252="","",VLOOKUP($L252,TemplValues,11,0)))</f>
        <v/>
      </c>
      <c r="BD253" s="368"/>
      <c r="BE253" s="369" t="str">
        <f>IF($E253="","",IF($L252="","",VLOOKUP($L252,TemplValues,30,0)))</f>
        <v/>
      </c>
      <c r="BF253" s="369"/>
      <c r="BG253" s="366" t="str">
        <f>IF($E253="","",IF($L252="","",VLOOKUP($L252,TemplValues,12,0)))</f>
        <v/>
      </c>
      <c r="BH253" s="366"/>
      <c r="BI253" s="366" t="str">
        <f>IF($E253="","",IF($L252="","",VLOOKUP($L252,TemplValues,13,0)))</f>
        <v/>
      </c>
      <c r="BJ253" s="366"/>
      <c r="BK253" s="367" t="str">
        <f>IF($E253="","",IF($L252="","",VLOOKUP($L252,TemplValues,16,0)))</f>
        <v/>
      </c>
      <c r="BL253" s="367"/>
      <c r="BM253" s="368" t="str">
        <f>IF($E253="","",IF($L252="","",VLOOKUP($L252,TemplValues,17,0)))</f>
        <v/>
      </c>
      <c r="BN253" s="368"/>
      <c r="BO253" s="366" t="str">
        <f>IF($E253="","",IF($L252="","",VLOOKUP($L252,TemplValues,28,0)))</f>
        <v/>
      </c>
      <c r="BP253" s="366"/>
      <c r="BQ253" s="366" t="str">
        <f>IF($E253="","",IF($L252="","",VLOOKUP($L252,TemplValues,27,0)))</f>
        <v/>
      </c>
      <c r="BR253" s="366"/>
      <c r="BS253" s="367" t="str">
        <f>IF($E253="","",IF($L252="","",VLOOKUP($L252,TemplValues,14,0)))</f>
        <v/>
      </c>
      <c r="BT253" s="367"/>
      <c r="BU253" s="370" t="str">
        <f>IF($E253="","",IF($L252="","",VLOOKUP($L252,TemplValues,15,0)))</f>
        <v/>
      </c>
      <c r="BV253" s="483"/>
      <c r="BW253" s="430" t="str">
        <f>IF($E253="","",IF($L252="","",VLOOKUP($L252,TemplValues,30,0)))</f>
        <v/>
      </c>
      <c r="BX253" s="486"/>
      <c r="BY253" s="283"/>
    </row>
    <row r="254" spans="1:77" ht="20.100000000000001" customHeight="1">
      <c r="A254" s="283"/>
      <c r="B254" s="511">
        <v>1</v>
      </c>
      <c r="C254" s="513"/>
      <c r="D254" s="436"/>
      <c r="E254" s="436" t="s">
        <v>441</v>
      </c>
      <c r="F254" s="436" t="s">
        <v>444</v>
      </c>
      <c r="G254" s="515" t="s">
        <v>380</v>
      </c>
      <c r="H254" s="509"/>
      <c r="I254" s="437"/>
      <c r="J254" s="509"/>
      <c r="K254" s="438"/>
      <c r="L254" s="439" t="str">
        <f t="shared" ref="L254" si="121">H254&amp;" : "&amp;J254</f>
        <v xml:space="preserve"> : </v>
      </c>
      <c r="M254" s="440">
        <v>400</v>
      </c>
      <c r="N254" s="390"/>
      <c r="O254" s="283"/>
      <c r="P254" s="404"/>
      <c r="Q254" s="405"/>
      <c r="R254" s="406">
        <v>2.835</v>
      </c>
      <c r="S254" s="462"/>
      <c r="T254" s="414">
        <v>24.5</v>
      </c>
      <c r="U254" s="468"/>
      <c r="V254" s="413"/>
      <c r="W254" s="413"/>
      <c r="X254" s="414">
        <v>22</v>
      </c>
      <c r="Y254" s="414"/>
      <c r="Z254" s="414"/>
      <c r="AA254" s="414"/>
      <c r="AB254" s="415"/>
      <c r="AC254" s="415"/>
      <c r="AD254" s="415"/>
      <c r="AE254" s="415"/>
      <c r="AF254" s="415"/>
      <c r="AG254" s="415"/>
      <c r="AH254" s="415"/>
      <c r="AI254" s="415"/>
      <c r="AJ254" s="415"/>
      <c r="AK254" s="415"/>
      <c r="AL254" s="415"/>
      <c r="AM254" s="415"/>
      <c r="AN254" s="415"/>
      <c r="AO254" s="415"/>
      <c r="AP254" s="415"/>
      <c r="AQ254" s="415"/>
      <c r="AR254" s="415">
        <v>0.25</v>
      </c>
      <c r="AS254" s="415"/>
      <c r="AT254" s="415"/>
      <c r="AU254" s="427"/>
      <c r="AV254" s="427">
        <v>10.5</v>
      </c>
      <c r="AW254" s="428"/>
      <c r="AX254" s="423"/>
      <c r="AY254" s="475"/>
      <c r="AZ254" s="283"/>
      <c r="BA254" s="424">
        <v>100.1</v>
      </c>
      <c r="BB254" s="424"/>
      <c r="BC254" s="360" t="s">
        <v>63</v>
      </c>
      <c r="BD254" s="360"/>
      <c r="BE254" s="359">
        <v>0.1</v>
      </c>
      <c r="BF254" s="359"/>
      <c r="BG254" s="359">
        <v>10000</v>
      </c>
      <c r="BH254" s="359"/>
      <c r="BI254" s="359"/>
      <c r="BJ254" s="359"/>
      <c r="BK254" s="361"/>
      <c r="BL254" s="361"/>
      <c r="BM254" s="360" t="s">
        <v>64</v>
      </c>
      <c r="BN254" s="360"/>
      <c r="BO254" s="359"/>
      <c r="BP254" s="359"/>
      <c r="BQ254" s="359">
        <v>0.34699999999999998</v>
      </c>
      <c r="BR254" s="359"/>
      <c r="BS254" s="361"/>
      <c r="BT254" s="361"/>
      <c r="BU254" s="362" t="s">
        <v>62</v>
      </c>
      <c r="BV254" s="481"/>
      <c r="BW254" s="422"/>
      <c r="BX254" s="475"/>
      <c r="BY254" s="283"/>
    </row>
    <row r="255" spans="1:77" ht="20.100000000000001" customHeight="1" thickBot="1">
      <c r="A255" s="283"/>
      <c r="B255" s="512"/>
      <c r="C255" s="514"/>
      <c r="D255" s="398"/>
      <c r="E255" s="398">
        <v>1</v>
      </c>
      <c r="F255" s="398" t="s">
        <v>443</v>
      </c>
      <c r="G255" s="516"/>
      <c r="H255" s="510"/>
      <c r="I255" s="434"/>
      <c r="J255" s="510"/>
      <c r="K255" s="435"/>
      <c r="L255" s="435"/>
      <c r="M255" s="400">
        <v>3.2</v>
      </c>
      <c r="N255" s="407"/>
      <c r="O255" s="283"/>
      <c r="P255" s="408"/>
      <c r="Q255" s="409"/>
      <c r="R255" s="441" t="str">
        <f>IF($E255="","",IF($L254="","",VLOOKUP($L254,TemplValues,28,0)))</f>
        <v/>
      </c>
      <c r="S255" s="463"/>
      <c r="T255" s="442" t="str">
        <f>IF($E255="","",IF($L254="","",VLOOKUP($L254,TemplValues,4,0)))</f>
        <v/>
      </c>
      <c r="U255" s="463"/>
      <c r="V255" s="442" t="str">
        <f>IF($E255="","",IF($L254="","",VLOOKUP($L254,TemplValues,5,0)))</f>
        <v/>
      </c>
      <c r="W255" s="442"/>
      <c r="X255" s="442" t="str">
        <f>IF($E255="","",IF($L254="","",VLOOKUP($L254,TemplValues,6,0)))</f>
        <v/>
      </c>
      <c r="Y255" s="442"/>
      <c r="Z255" s="443" t="str">
        <f>IF($E255="","",IF($L254="","",VLOOKUP($L254,TemplValues,7,0)))</f>
        <v/>
      </c>
      <c r="AA255" s="443"/>
      <c r="AB255" s="442" t="str">
        <f>IF($E255="","",IF($L254="","",VLOOKUP($L254,TemplValues,8,0)))</f>
        <v/>
      </c>
      <c r="AC255" s="442"/>
      <c r="AD255" s="444" t="str">
        <f>IF($E255="","",IF($L254="","",VLOOKUP($L254,TemplValues,18,0)))</f>
        <v/>
      </c>
      <c r="AE255" s="444"/>
      <c r="AF255" s="444" t="str">
        <f>IF($E255="","",IF($L254="","",VLOOKUP($L254,TemplValues,19,0)))</f>
        <v/>
      </c>
      <c r="AG255" s="444"/>
      <c r="AH255" s="444"/>
      <c r="AI255" s="444"/>
      <c r="AJ255" s="444" t="str">
        <f>IF($E255="","",IF($L254="","",VLOOKUP($L254,TemplValues,20,0)))</f>
        <v/>
      </c>
      <c r="AK255" s="444"/>
      <c r="AL255" s="442" t="str">
        <f>IF($E255="","",IF($L254="","",VLOOKUP($L254,TemplValues,9,0)))</f>
        <v/>
      </c>
      <c r="AM255" s="442"/>
      <c r="AN255" s="442" t="str">
        <f>IF($E255="","",IF($L254="","",VLOOKUP($L254,TemplValues,21,0)))</f>
        <v/>
      </c>
      <c r="AO255" s="442"/>
      <c r="AP255" s="442" t="str">
        <f>IF($E255="","",IF($L254="","",VLOOKUP($L254,TemplValues,22,0)))</f>
        <v/>
      </c>
      <c r="AQ255" s="442"/>
      <c r="AR255" s="445" t="str">
        <f>IF($E255="","",IF($L254="","",VLOOKUP($L254,TemplValues,23,0)))</f>
        <v/>
      </c>
      <c r="AS255" s="445"/>
      <c r="AT255" s="445" t="str">
        <f>IF($E255="","",IF($L254="","",VLOOKUP($L254,TemplValues,24,0)))</f>
        <v/>
      </c>
      <c r="AU255" s="446"/>
      <c r="AV255" s="446" t="str">
        <f>IF($E255="","",IF($L254="","",VLOOKUP($L254,TemplValues,25,0)))</f>
        <v/>
      </c>
      <c r="AW255" s="478"/>
      <c r="AX255" s="425" t="str">
        <f>IF($E255="","",IF($L254="","",VLOOKUP($L254,TemplValues,26,0)))</f>
        <v/>
      </c>
      <c r="AY255" s="476"/>
      <c r="AZ255" s="283"/>
      <c r="BA255" s="426" t="str">
        <f>IF($E255="","",IF($L254="","",VLOOKUP($L254,TemplValues,10,0)))</f>
        <v/>
      </c>
      <c r="BB255" s="426"/>
      <c r="BC255" s="368" t="str">
        <f>IF($E255="","",IF($L254="","",VLOOKUP($L254,TemplValues,11,0)))</f>
        <v/>
      </c>
      <c r="BD255" s="368"/>
      <c r="BE255" s="369" t="str">
        <f>IF($E255="","",IF($L254="","",VLOOKUP($L254,TemplValues,30,0)))</f>
        <v/>
      </c>
      <c r="BF255" s="369"/>
      <c r="BG255" s="366" t="str">
        <f>IF($E255="","",IF($L254="","",VLOOKUP($L254,TemplValues,12,0)))</f>
        <v/>
      </c>
      <c r="BH255" s="366"/>
      <c r="BI255" s="366" t="str">
        <f>IF($E255="","",IF($L254="","",VLOOKUP($L254,TemplValues,13,0)))</f>
        <v/>
      </c>
      <c r="BJ255" s="366"/>
      <c r="BK255" s="367" t="str">
        <f>IF($E255="","",IF($L254="","",VLOOKUP($L254,TemplValues,16,0)))</f>
        <v/>
      </c>
      <c r="BL255" s="367"/>
      <c r="BM255" s="368" t="str">
        <f>IF($E255="","",IF($L254="","",VLOOKUP($L254,TemplValues,17,0)))</f>
        <v/>
      </c>
      <c r="BN255" s="368"/>
      <c r="BO255" s="366" t="str">
        <f>IF($E255="","",IF($L254="","",VLOOKUP($L254,TemplValues,28,0)))</f>
        <v/>
      </c>
      <c r="BP255" s="366"/>
      <c r="BQ255" s="366" t="str">
        <f>IF($E255="","",IF($L254="","",VLOOKUP($L254,TemplValues,27,0)))</f>
        <v/>
      </c>
      <c r="BR255" s="366"/>
      <c r="BS255" s="367" t="str">
        <f>IF($E255="","",IF($L254="","",VLOOKUP($L254,TemplValues,14,0)))</f>
        <v/>
      </c>
      <c r="BT255" s="367"/>
      <c r="BU255" s="370" t="str">
        <f>IF($E255="","",IF($L254="","",VLOOKUP($L254,TemplValues,15,0)))</f>
        <v/>
      </c>
      <c r="BV255" s="483"/>
      <c r="BW255" s="430" t="str">
        <f>IF($E255="","",IF($L254="","",VLOOKUP($L254,TemplValues,30,0)))</f>
        <v/>
      </c>
      <c r="BX255" s="486"/>
      <c r="BY255" s="283"/>
    </row>
    <row r="256" spans="1:77" ht="20.100000000000001" customHeight="1">
      <c r="A256" s="283"/>
      <c r="B256" s="511">
        <v>1</v>
      </c>
      <c r="C256" s="513"/>
      <c r="D256" s="436"/>
      <c r="E256" s="436" t="s">
        <v>441</v>
      </c>
      <c r="F256" s="436" t="s">
        <v>444</v>
      </c>
      <c r="G256" s="515" t="s">
        <v>380</v>
      </c>
      <c r="H256" s="509"/>
      <c r="I256" s="437"/>
      <c r="J256" s="509"/>
      <c r="K256" s="438"/>
      <c r="L256" s="439" t="str">
        <f t="shared" ref="L256" si="122">H256&amp;" : "&amp;J256</f>
        <v xml:space="preserve"> : </v>
      </c>
      <c r="M256" s="440">
        <v>400</v>
      </c>
      <c r="N256" s="390"/>
      <c r="O256" s="283"/>
      <c r="P256" s="404"/>
      <c r="Q256" s="405"/>
      <c r="R256" s="406">
        <v>2.835</v>
      </c>
      <c r="S256" s="462"/>
      <c r="T256" s="414">
        <v>24.5</v>
      </c>
      <c r="U256" s="468"/>
      <c r="V256" s="413"/>
      <c r="W256" s="413"/>
      <c r="X256" s="414">
        <v>22</v>
      </c>
      <c r="Y256" s="414"/>
      <c r="Z256" s="414"/>
      <c r="AA256" s="414"/>
      <c r="AB256" s="415"/>
      <c r="AC256" s="415"/>
      <c r="AD256" s="415"/>
      <c r="AE256" s="415"/>
      <c r="AF256" s="415"/>
      <c r="AG256" s="415"/>
      <c r="AH256" s="415"/>
      <c r="AI256" s="415"/>
      <c r="AJ256" s="415"/>
      <c r="AK256" s="415"/>
      <c r="AL256" s="415"/>
      <c r="AM256" s="415"/>
      <c r="AN256" s="415"/>
      <c r="AO256" s="415"/>
      <c r="AP256" s="415"/>
      <c r="AQ256" s="415"/>
      <c r="AR256" s="415">
        <v>0.25</v>
      </c>
      <c r="AS256" s="415"/>
      <c r="AT256" s="415"/>
      <c r="AU256" s="427"/>
      <c r="AV256" s="427">
        <v>10.5</v>
      </c>
      <c r="AW256" s="428"/>
      <c r="AX256" s="423"/>
      <c r="AY256" s="475"/>
      <c r="AZ256" s="283"/>
      <c r="BA256" s="424">
        <v>100.1</v>
      </c>
      <c r="BB256" s="424"/>
      <c r="BC256" s="360" t="s">
        <v>63</v>
      </c>
      <c r="BD256" s="360"/>
      <c r="BE256" s="359">
        <v>0.1</v>
      </c>
      <c r="BF256" s="359"/>
      <c r="BG256" s="359">
        <v>10000</v>
      </c>
      <c r="BH256" s="359"/>
      <c r="BI256" s="359"/>
      <c r="BJ256" s="359"/>
      <c r="BK256" s="361"/>
      <c r="BL256" s="361"/>
      <c r="BM256" s="360" t="s">
        <v>64</v>
      </c>
      <c r="BN256" s="360"/>
      <c r="BO256" s="359"/>
      <c r="BP256" s="359"/>
      <c r="BQ256" s="359">
        <v>0.34699999999999998</v>
      </c>
      <c r="BR256" s="359"/>
      <c r="BS256" s="361"/>
      <c r="BT256" s="361"/>
      <c r="BU256" s="362" t="s">
        <v>62</v>
      </c>
      <c r="BV256" s="481"/>
      <c r="BW256" s="422"/>
      <c r="BX256" s="475"/>
      <c r="BY256" s="283"/>
    </row>
    <row r="257" spans="1:77" ht="20.100000000000001" customHeight="1" thickBot="1">
      <c r="A257" s="283"/>
      <c r="B257" s="512"/>
      <c r="C257" s="514"/>
      <c r="D257" s="398"/>
      <c r="E257" s="398">
        <v>1</v>
      </c>
      <c r="F257" s="398" t="s">
        <v>443</v>
      </c>
      <c r="G257" s="516"/>
      <c r="H257" s="510"/>
      <c r="I257" s="434"/>
      <c r="J257" s="510"/>
      <c r="K257" s="435"/>
      <c r="L257" s="435"/>
      <c r="M257" s="400">
        <v>3.2</v>
      </c>
      <c r="N257" s="407"/>
      <c r="O257" s="283"/>
      <c r="P257" s="408"/>
      <c r="Q257" s="409"/>
      <c r="R257" s="441" t="str">
        <f>IF($E257="","",IF($L256="","",VLOOKUP($L256,TemplValues,28,0)))</f>
        <v/>
      </c>
      <c r="S257" s="463"/>
      <c r="T257" s="442" t="str">
        <f>IF($E257="","",IF($L256="","",VLOOKUP($L256,TemplValues,4,0)))</f>
        <v/>
      </c>
      <c r="U257" s="463"/>
      <c r="V257" s="442" t="str">
        <f>IF($E257="","",IF($L256="","",VLOOKUP($L256,TemplValues,5,0)))</f>
        <v/>
      </c>
      <c r="W257" s="442"/>
      <c r="X257" s="442" t="str">
        <f>IF($E257="","",IF($L256="","",VLOOKUP($L256,TemplValues,6,0)))</f>
        <v/>
      </c>
      <c r="Y257" s="442"/>
      <c r="Z257" s="443" t="str">
        <f>IF($E257="","",IF($L256="","",VLOOKUP($L256,TemplValues,7,0)))</f>
        <v/>
      </c>
      <c r="AA257" s="443"/>
      <c r="AB257" s="442" t="str">
        <f>IF($E257="","",IF($L256="","",VLOOKUP($L256,TemplValues,8,0)))</f>
        <v/>
      </c>
      <c r="AC257" s="442"/>
      <c r="AD257" s="444" t="str">
        <f>IF($E257="","",IF($L256="","",VLOOKUP($L256,TemplValues,18,0)))</f>
        <v/>
      </c>
      <c r="AE257" s="444"/>
      <c r="AF257" s="444" t="str">
        <f>IF($E257="","",IF($L256="","",VLOOKUP($L256,TemplValues,19,0)))</f>
        <v/>
      </c>
      <c r="AG257" s="444"/>
      <c r="AH257" s="444"/>
      <c r="AI257" s="444"/>
      <c r="AJ257" s="444" t="str">
        <f>IF($E257="","",IF($L256="","",VLOOKUP($L256,TemplValues,20,0)))</f>
        <v/>
      </c>
      <c r="AK257" s="444"/>
      <c r="AL257" s="442" t="str">
        <f>IF($E257="","",IF($L256="","",VLOOKUP($L256,TemplValues,9,0)))</f>
        <v/>
      </c>
      <c r="AM257" s="442"/>
      <c r="AN257" s="442" t="str">
        <f>IF($E257="","",IF($L256="","",VLOOKUP($L256,TemplValues,21,0)))</f>
        <v/>
      </c>
      <c r="AO257" s="442"/>
      <c r="AP257" s="442" t="str">
        <f>IF($E257="","",IF($L256="","",VLOOKUP($L256,TemplValues,22,0)))</f>
        <v/>
      </c>
      <c r="AQ257" s="442"/>
      <c r="AR257" s="445" t="str">
        <f>IF($E257="","",IF($L256="","",VLOOKUP($L256,TemplValues,23,0)))</f>
        <v/>
      </c>
      <c r="AS257" s="445"/>
      <c r="AT257" s="445" t="str">
        <f>IF($E257="","",IF($L256="","",VLOOKUP($L256,TemplValues,24,0)))</f>
        <v/>
      </c>
      <c r="AU257" s="446"/>
      <c r="AV257" s="446" t="str">
        <f>IF($E257="","",IF($L256="","",VLOOKUP($L256,TemplValues,25,0)))</f>
        <v/>
      </c>
      <c r="AW257" s="478"/>
      <c r="AX257" s="425" t="str">
        <f>IF($E257="","",IF($L256="","",VLOOKUP($L256,TemplValues,26,0)))</f>
        <v/>
      </c>
      <c r="AY257" s="476"/>
      <c r="AZ257" s="283"/>
      <c r="BA257" s="426" t="str">
        <f>IF($E257="","",IF($L256="","",VLOOKUP($L256,TemplValues,10,0)))</f>
        <v/>
      </c>
      <c r="BB257" s="426"/>
      <c r="BC257" s="368" t="str">
        <f>IF($E257="","",IF($L256="","",VLOOKUP($L256,TemplValues,11,0)))</f>
        <v/>
      </c>
      <c r="BD257" s="368"/>
      <c r="BE257" s="369" t="str">
        <f>IF($E257="","",IF($L256="","",VLOOKUP($L256,TemplValues,30,0)))</f>
        <v/>
      </c>
      <c r="BF257" s="369"/>
      <c r="BG257" s="366" t="str">
        <f>IF($E257="","",IF($L256="","",VLOOKUP($L256,TemplValues,12,0)))</f>
        <v/>
      </c>
      <c r="BH257" s="366"/>
      <c r="BI257" s="366" t="str">
        <f>IF($E257="","",IF($L256="","",VLOOKUP($L256,TemplValues,13,0)))</f>
        <v/>
      </c>
      <c r="BJ257" s="366"/>
      <c r="BK257" s="367" t="str">
        <f>IF($E257="","",IF($L256="","",VLOOKUP($L256,TemplValues,16,0)))</f>
        <v/>
      </c>
      <c r="BL257" s="367"/>
      <c r="BM257" s="368" t="str">
        <f>IF($E257="","",IF($L256="","",VLOOKUP($L256,TemplValues,17,0)))</f>
        <v/>
      </c>
      <c r="BN257" s="368"/>
      <c r="BO257" s="366" t="str">
        <f>IF($E257="","",IF($L256="","",VLOOKUP($L256,TemplValues,28,0)))</f>
        <v/>
      </c>
      <c r="BP257" s="366"/>
      <c r="BQ257" s="366" t="str">
        <f>IF($E257="","",IF($L256="","",VLOOKUP($L256,TemplValues,27,0)))</f>
        <v/>
      </c>
      <c r="BR257" s="366"/>
      <c r="BS257" s="367" t="str">
        <f>IF($E257="","",IF($L256="","",VLOOKUP($L256,TemplValues,14,0)))</f>
        <v/>
      </c>
      <c r="BT257" s="367"/>
      <c r="BU257" s="370" t="str">
        <f>IF($E257="","",IF($L256="","",VLOOKUP($L256,TemplValues,15,0)))</f>
        <v/>
      </c>
      <c r="BV257" s="483"/>
      <c r="BW257" s="430" t="str">
        <f>IF($E257="","",IF($L256="","",VLOOKUP($L256,TemplValues,30,0)))</f>
        <v/>
      </c>
      <c r="BX257" s="486"/>
      <c r="BY257" s="283"/>
    </row>
    <row r="258" spans="1:77" ht="20.100000000000001" customHeight="1">
      <c r="A258" s="283"/>
      <c r="B258" s="511">
        <v>1</v>
      </c>
      <c r="C258" s="513"/>
      <c r="D258" s="436"/>
      <c r="E258" s="436" t="s">
        <v>441</v>
      </c>
      <c r="F258" s="436" t="s">
        <v>444</v>
      </c>
      <c r="G258" s="515" t="s">
        <v>380</v>
      </c>
      <c r="H258" s="509"/>
      <c r="I258" s="437"/>
      <c r="J258" s="509"/>
      <c r="K258" s="438"/>
      <c r="L258" s="439" t="str">
        <f t="shared" ref="L258" si="123">H258&amp;" : "&amp;J258</f>
        <v xml:space="preserve"> : </v>
      </c>
      <c r="M258" s="440">
        <v>400</v>
      </c>
      <c r="N258" s="390"/>
      <c r="O258" s="283"/>
      <c r="P258" s="404"/>
      <c r="Q258" s="405"/>
      <c r="R258" s="406">
        <v>2.835</v>
      </c>
      <c r="S258" s="462"/>
      <c r="T258" s="414">
        <v>24.5</v>
      </c>
      <c r="U258" s="468"/>
      <c r="V258" s="413"/>
      <c r="W258" s="413"/>
      <c r="X258" s="414">
        <v>22</v>
      </c>
      <c r="Y258" s="414"/>
      <c r="Z258" s="414"/>
      <c r="AA258" s="414"/>
      <c r="AB258" s="415"/>
      <c r="AC258" s="415"/>
      <c r="AD258" s="415"/>
      <c r="AE258" s="415"/>
      <c r="AF258" s="415"/>
      <c r="AG258" s="415"/>
      <c r="AH258" s="415"/>
      <c r="AI258" s="415"/>
      <c r="AJ258" s="415"/>
      <c r="AK258" s="415"/>
      <c r="AL258" s="415"/>
      <c r="AM258" s="415"/>
      <c r="AN258" s="415"/>
      <c r="AO258" s="415"/>
      <c r="AP258" s="415"/>
      <c r="AQ258" s="415"/>
      <c r="AR258" s="415">
        <v>0.25</v>
      </c>
      <c r="AS258" s="415"/>
      <c r="AT258" s="415"/>
      <c r="AU258" s="427"/>
      <c r="AV258" s="427">
        <v>10.5</v>
      </c>
      <c r="AW258" s="428"/>
      <c r="AX258" s="423"/>
      <c r="AY258" s="475"/>
      <c r="AZ258" s="283"/>
      <c r="BA258" s="424">
        <v>100.1</v>
      </c>
      <c r="BB258" s="424"/>
      <c r="BC258" s="360" t="s">
        <v>63</v>
      </c>
      <c r="BD258" s="360"/>
      <c r="BE258" s="359">
        <v>0.1</v>
      </c>
      <c r="BF258" s="359"/>
      <c r="BG258" s="359">
        <v>10000</v>
      </c>
      <c r="BH258" s="359"/>
      <c r="BI258" s="359"/>
      <c r="BJ258" s="359"/>
      <c r="BK258" s="361"/>
      <c r="BL258" s="361"/>
      <c r="BM258" s="360" t="s">
        <v>64</v>
      </c>
      <c r="BN258" s="360"/>
      <c r="BO258" s="359"/>
      <c r="BP258" s="359"/>
      <c r="BQ258" s="359">
        <v>0.34699999999999998</v>
      </c>
      <c r="BR258" s="359"/>
      <c r="BS258" s="361"/>
      <c r="BT258" s="361"/>
      <c r="BU258" s="362" t="s">
        <v>62</v>
      </c>
      <c r="BV258" s="481"/>
      <c r="BW258" s="422"/>
      <c r="BX258" s="475"/>
      <c r="BY258" s="283"/>
    </row>
    <row r="259" spans="1:77" ht="20.100000000000001" customHeight="1" thickBot="1">
      <c r="A259" s="283"/>
      <c r="B259" s="512"/>
      <c r="C259" s="514"/>
      <c r="D259" s="398"/>
      <c r="E259" s="398">
        <v>1</v>
      </c>
      <c r="F259" s="398" t="s">
        <v>443</v>
      </c>
      <c r="G259" s="516"/>
      <c r="H259" s="510"/>
      <c r="I259" s="434"/>
      <c r="J259" s="510"/>
      <c r="K259" s="435"/>
      <c r="L259" s="435"/>
      <c r="M259" s="400">
        <v>3.2</v>
      </c>
      <c r="N259" s="407"/>
      <c r="O259" s="283"/>
      <c r="P259" s="408"/>
      <c r="Q259" s="409"/>
      <c r="R259" s="441" t="str">
        <f>IF($E259="","",IF($L258="","",VLOOKUP($L258,TemplValues,28,0)))</f>
        <v/>
      </c>
      <c r="S259" s="463"/>
      <c r="T259" s="442" t="str">
        <f>IF($E259="","",IF($L258="","",VLOOKUP($L258,TemplValues,4,0)))</f>
        <v/>
      </c>
      <c r="U259" s="463"/>
      <c r="V259" s="442" t="str">
        <f>IF($E259="","",IF($L258="","",VLOOKUP($L258,TemplValues,5,0)))</f>
        <v/>
      </c>
      <c r="W259" s="442"/>
      <c r="X259" s="442" t="str">
        <f>IF($E259="","",IF($L258="","",VLOOKUP($L258,TemplValues,6,0)))</f>
        <v/>
      </c>
      <c r="Y259" s="442"/>
      <c r="Z259" s="443" t="str">
        <f>IF($E259="","",IF($L258="","",VLOOKUP($L258,TemplValues,7,0)))</f>
        <v/>
      </c>
      <c r="AA259" s="443"/>
      <c r="AB259" s="442" t="str">
        <f>IF($E259="","",IF($L258="","",VLOOKUP($L258,TemplValues,8,0)))</f>
        <v/>
      </c>
      <c r="AC259" s="442"/>
      <c r="AD259" s="444" t="str">
        <f>IF($E259="","",IF($L258="","",VLOOKUP($L258,TemplValues,18,0)))</f>
        <v/>
      </c>
      <c r="AE259" s="444"/>
      <c r="AF259" s="444" t="str">
        <f>IF($E259="","",IF($L258="","",VLOOKUP($L258,TemplValues,19,0)))</f>
        <v/>
      </c>
      <c r="AG259" s="444"/>
      <c r="AH259" s="444"/>
      <c r="AI259" s="444"/>
      <c r="AJ259" s="444" t="str">
        <f>IF($E259="","",IF($L258="","",VLOOKUP($L258,TemplValues,20,0)))</f>
        <v/>
      </c>
      <c r="AK259" s="444"/>
      <c r="AL259" s="442" t="str">
        <f>IF($E259="","",IF($L258="","",VLOOKUP($L258,TemplValues,9,0)))</f>
        <v/>
      </c>
      <c r="AM259" s="442"/>
      <c r="AN259" s="442" t="str">
        <f>IF($E259="","",IF($L258="","",VLOOKUP($L258,TemplValues,21,0)))</f>
        <v/>
      </c>
      <c r="AO259" s="442"/>
      <c r="AP259" s="442" t="str">
        <f>IF($E259="","",IF($L258="","",VLOOKUP($L258,TemplValues,22,0)))</f>
        <v/>
      </c>
      <c r="AQ259" s="442"/>
      <c r="AR259" s="445" t="str">
        <f>IF($E259="","",IF($L258="","",VLOOKUP($L258,TemplValues,23,0)))</f>
        <v/>
      </c>
      <c r="AS259" s="445"/>
      <c r="AT259" s="445" t="str">
        <f>IF($E259="","",IF($L258="","",VLOOKUP($L258,TemplValues,24,0)))</f>
        <v/>
      </c>
      <c r="AU259" s="446"/>
      <c r="AV259" s="446" t="str">
        <f>IF($E259="","",IF($L258="","",VLOOKUP($L258,TemplValues,25,0)))</f>
        <v/>
      </c>
      <c r="AW259" s="478"/>
      <c r="AX259" s="425" t="str">
        <f>IF($E259="","",IF($L258="","",VLOOKUP($L258,TemplValues,26,0)))</f>
        <v/>
      </c>
      <c r="AY259" s="476"/>
      <c r="AZ259" s="283"/>
      <c r="BA259" s="426" t="str">
        <f>IF($E259="","",IF($L258="","",VLOOKUP($L258,TemplValues,10,0)))</f>
        <v/>
      </c>
      <c r="BB259" s="426"/>
      <c r="BC259" s="368" t="str">
        <f>IF($E259="","",IF($L258="","",VLOOKUP($L258,TemplValues,11,0)))</f>
        <v/>
      </c>
      <c r="BD259" s="368"/>
      <c r="BE259" s="369" t="str">
        <f>IF($E259="","",IF($L258="","",VLOOKUP($L258,TemplValues,30,0)))</f>
        <v/>
      </c>
      <c r="BF259" s="369"/>
      <c r="BG259" s="366" t="str">
        <f>IF($E259="","",IF($L258="","",VLOOKUP($L258,TemplValues,12,0)))</f>
        <v/>
      </c>
      <c r="BH259" s="366"/>
      <c r="BI259" s="366" t="str">
        <f>IF($E259="","",IF($L258="","",VLOOKUP($L258,TemplValues,13,0)))</f>
        <v/>
      </c>
      <c r="BJ259" s="366"/>
      <c r="BK259" s="367" t="str">
        <f>IF($E259="","",IF($L258="","",VLOOKUP($L258,TemplValues,16,0)))</f>
        <v/>
      </c>
      <c r="BL259" s="367"/>
      <c r="BM259" s="368" t="str">
        <f>IF($E259="","",IF($L258="","",VLOOKUP($L258,TemplValues,17,0)))</f>
        <v/>
      </c>
      <c r="BN259" s="368"/>
      <c r="BO259" s="366" t="str">
        <f>IF($E259="","",IF($L258="","",VLOOKUP($L258,TemplValues,28,0)))</f>
        <v/>
      </c>
      <c r="BP259" s="366"/>
      <c r="BQ259" s="366" t="str">
        <f>IF($E259="","",IF($L258="","",VLOOKUP($L258,TemplValues,27,0)))</f>
        <v/>
      </c>
      <c r="BR259" s="366"/>
      <c r="BS259" s="367" t="str">
        <f>IF($E259="","",IF($L258="","",VLOOKUP($L258,TemplValues,14,0)))</f>
        <v/>
      </c>
      <c r="BT259" s="367"/>
      <c r="BU259" s="370" t="str">
        <f>IF($E259="","",IF($L258="","",VLOOKUP($L258,TemplValues,15,0)))</f>
        <v/>
      </c>
      <c r="BV259" s="483"/>
      <c r="BW259" s="430" t="str">
        <f>IF($E259="","",IF($L258="","",VLOOKUP($L258,TemplValues,30,0)))</f>
        <v/>
      </c>
      <c r="BX259" s="486"/>
      <c r="BY259" s="283"/>
    </row>
    <row r="260" spans="1:77" ht="20.100000000000001" customHeight="1">
      <c r="A260" s="283"/>
      <c r="B260" s="511">
        <v>1</v>
      </c>
      <c r="C260" s="513"/>
      <c r="D260" s="436"/>
      <c r="E260" s="436" t="s">
        <v>441</v>
      </c>
      <c r="F260" s="436" t="s">
        <v>444</v>
      </c>
      <c r="G260" s="515" t="s">
        <v>380</v>
      </c>
      <c r="H260" s="509"/>
      <c r="I260" s="437"/>
      <c r="J260" s="509"/>
      <c r="K260" s="438"/>
      <c r="L260" s="439" t="str">
        <f t="shared" ref="L260" si="124">H260&amp;" : "&amp;J260</f>
        <v xml:space="preserve"> : </v>
      </c>
      <c r="M260" s="440">
        <v>400</v>
      </c>
      <c r="N260" s="390"/>
      <c r="O260" s="283"/>
      <c r="P260" s="404"/>
      <c r="Q260" s="405"/>
      <c r="R260" s="406">
        <v>2.835</v>
      </c>
      <c r="S260" s="462"/>
      <c r="T260" s="414">
        <v>24.5</v>
      </c>
      <c r="U260" s="468"/>
      <c r="V260" s="413"/>
      <c r="W260" s="413"/>
      <c r="X260" s="414">
        <v>22</v>
      </c>
      <c r="Y260" s="414"/>
      <c r="Z260" s="414"/>
      <c r="AA260" s="414"/>
      <c r="AB260" s="415"/>
      <c r="AC260" s="415"/>
      <c r="AD260" s="415"/>
      <c r="AE260" s="415"/>
      <c r="AF260" s="415"/>
      <c r="AG260" s="415"/>
      <c r="AH260" s="415"/>
      <c r="AI260" s="415"/>
      <c r="AJ260" s="415"/>
      <c r="AK260" s="415"/>
      <c r="AL260" s="415"/>
      <c r="AM260" s="415"/>
      <c r="AN260" s="415"/>
      <c r="AO260" s="415"/>
      <c r="AP260" s="415"/>
      <c r="AQ260" s="415"/>
      <c r="AR260" s="415">
        <v>0.25</v>
      </c>
      <c r="AS260" s="415"/>
      <c r="AT260" s="415"/>
      <c r="AU260" s="427"/>
      <c r="AV260" s="427">
        <v>10.5</v>
      </c>
      <c r="AW260" s="428"/>
      <c r="AX260" s="423"/>
      <c r="AY260" s="475"/>
      <c r="AZ260" s="283"/>
      <c r="BA260" s="424">
        <v>100.1</v>
      </c>
      <c r="BB260" s="424"/>
      <c r="BC260" s="360" t="s">
        <v>63</v>
      </c>
      <c r="BD260" s="360"/>
      <c r="BE260" s="359">
        <v>0.1</v>
      </c>
      <c r="BF260" s="359"/>
      <c r="BG260" s="359">
        <v>10000</v>
      </c>
      <c r="BH260" s="359"/>
      <c r="BI260" s="359"/>
      <c r="BJ260" s="359"/>
      <c r="BK260" s="361"/>
      <c r="BL260" s="361"/>
      <c r="BM260" s="360" t="s">
        <v>64</v>
      </c>
      <c r="BN260" s="360"/>
      <c r="BO260" s="359"/>
      <c r="BP260" s="359"/>
      <c r="BQ260" s="359">
        <v>0.34699999999999998</v>
      </c>
      <c r="BR260" s="359"/>
      <c r="BS260" s="361"/>
      <c r="BT260" s="361"/>
      <c r="BU260" s="362" t="s">
        <v>62</v>
      </c>
      <c r="BV260" s="481"/>
      <c r="BW260" s="422"/>
      <c r="BX260" s="475"/>
      <c r="BY260" s="283"/>
    </row>
    <row r="261" spans="1:77" ht="20.100000000000001" customHeight="1" thickBot="1">
      <c r="A261" s="283"/>
      <c r="B261" s="512"/>
      <c r="C261" s="514"/>
      <c r="D261" s="398"/>
      <c r="E261" s="398">
        <v>1</v>
      </c>
      <c r="F261" s="398" t="s">
        <v>443</v>
      </c>
      <c r="G261" s="516"/>
      <c r="H261" s="510"/>
      <c r="I261" s="434"/>
      <c r="J261" s="510"/>
      <c r="K261" s="435"/>
      <c r="L261" s="435"/>
      <c r="M261" s="400">
        <v>3.2</v>
      </c>
      <c r="N261" s="407"/>
      <c r="O261" s="283"/>
      <c r="P261" s="408"/>
      <c r="Q261" s="409"/>
      <c r="R261" s="441" t="str">
        <f>IF($E261="","",IF($L260="","",VLOOKUP($L260,TemplValues,28,0)))</f>
        <v/>
      </c>
      <c r="S261" s="463"/>
      <c r="T261" s="442" t="str">
        <f>IF($E261="","",IF($L260="","",VLOOKUP($L260,TemplValues,4,0)))</f>
        <v/>
      </c>
      <c r="U261" s="463"/>
      <c r="V261" s="442" t="str">
        <f>IF($E261="","",IF($L260="","",VLOOKUP($L260,TemplValues,5,0)))</f>
        <v/>
      </c>
      <c r="W261" s="442"/>
      <c r="X261" s="442" t="str">
        <f>IF($E261="","",IF($L260="","",VLOOKUP($L260,TemplValues,6,0)))</f>
        <v/>
      </c>
      <c r="Y261" s="442"/>
      <c r="Z261" s="443" t="str">
        <f>IF($E261="","",IF($L260="","",VLOOKUP($L260,TemplValues,7,0)))</f>
        <v/>
      </c>
      <c r="AA261" s="443"/>
      <c r="AB261" s="442" t="str">
        <f>IF($E261="","",IF($L260="","",VLOOKUP($L260,TemplValues,8,0)))</f>
        <v/>
      </c>
      <c r="AC261" s="442"/>
      <c r="AD261" s="444" t="str">
        <f>IF($E261="","",IF($L260="","",VLOOKUP($L260,TemplValues,18,0)))</f>
        <v/>
      </c>
      <c r="AE261" s="444"/>
      <c r="AF261" s="444" t="str">
        <f>IF($E261="","",IF($L260="","",VLOOKUP($L260,TemplValues,19,0)))</f>
        <v/>
      </c>
      <c r="AG261" s="444"/>
      <c r="AH261" s="444"/>
      <c r="AI261" s="444"/>
      <c r="AJ261" s="444" t="str">
        <f>IF($E261="","",IF($L260="","",VLOOKUP($L260,TemplValues,20,0)))</f>
        <v/>
      </c>
      <c r="AK261" s="444"/>
      <c r="AL261" s="442" t="str">
        <f>IF($E261="","",IF($L260="","",VLOOKUP($L260,TemplValues,9,0)))</f>
        <v/>
      </c>
      <c r="AM261" s="442"/>
      <c r="AN261" s="442" t="str">
        <f>IF($E261="","",IF($L260="","",VLOOKUP($L260,TemplValues,21,0)))</f>
        <v/>
      </c>
      <c r="AO261" s="442"/>
      <c r="AP261" s="442" t="str">
        <f>IF($E261="","",IF($L260="","",VLOOKUP($L260,TemplValues,22,0)))</f>
        <v/>
      </c>
      <c r="AQ261" s="442"/>
      <c r="AR261" s="445" t="str">
        <f>IF($E261="","",IF($L260="","",VLOOKUP($L260,TemplValues,23,0)))</f>
        <v/>
      </c>
      <c r="AS261" s="445"/>
      <c r="AT261" s="445" t="str">
        <f>IF($E261="","",IF($L260="","",VLOOKUP($L260,TemplValues,24,0)))</f>
        <v/>
      </c>
      <c r="AU261" s="446"/>
      <c r="AV261" s="446" t="str">
        <f>IF($E261="","",IF($L260="","",VLOOKUP($L260,TemplValues,25,0)))</f>
        <v/>
      </c>
      <c r="AW261" s="478"/>
      <c r="AX261" s="425" t="str">
        <f>IF($E261="","",IF($L260="","",VLOOKUP($L260,TemplValues,26,0)))</f>
        <v/>
      </c>
      <c r="AY261" s="476"/>
      <c r="AZ261" s="283"/>
      <c r="BA261" s="426" t="str">
        <f>IF($E261="","",IF($L260="","",VLOOKUP($L260,TemplValues,10,0)))</f>
        <v/>
      </c>
      <c r="BB261" s="426"/>
      <c r="BC261" s="368" t="str">
        <f>IF($E261="","",IF($L260="","",VLOOKUP($L260,TemplValues,11,0)))</f>
        <v/>
      </c>
      <c r="BD261" s="368"/>
      <c r="BE261" s="369" t="str">
        <f>IF($E261="","",IF($L260="","",VLOOKUP($L260,TemplValues,30,0)))</f>
        <v/>
      </c>
      <c r="BF261" s="369"/>
      <c r="BG261" s="366" t="str">
        <f>IF($E261="","",IF($L260="","",VLOOKUP($L260,TemplValues,12,0)))</f>
        <v/>
      </c>
      <c r="BH261" s="366"/>
      <c r="BI261" s="366" t="str">
        <f>IF($E261="","",IF($L260="","",VLOOKUP($L260,TemplValues,13,0)))</f>
        <v/>
      </c>
      <c r="BJ261" s="366"/>
      <c r="BK261" s="367" t="str">
        <f>IF($E261="","",IF($L260="","",VLOOKUP($L260,TemplValues,16,0)))</f>
        <v/>
      </c>
      <c r="BL261" s="367"/>
      <c r="BM261" s="368" t="str">
        <f>IF($E261="","",IF($L260="","",VLOOKUP($L260,TemplValues,17,0)))</f>
        <v/>
      </c>
      <c r="BN261" s="368"/>
      <c r="BO261" s="366" t="str">
        <f>IF($E261="","",IF($L260="","",VLOOKUP($L260,TemplValues,28,0)))</f>
        <v/>
      </c>
      <c r="BP261" s="366"/>
      <c r="BQ261" s="366" t="str">
        <f>IF($E261="","",IF($L260="","",VLOOKUP($L260,TemplValues,27,0)))</f>
        <v/>
      </c>
      <c r="BR261" s="366"/>
      <c r="BS261" s="367" t="str">
        <f>IF($E261="","",IF($L260="","",VLOOKUP($L260,TemplValues,14,0)))</f>
        <v/>
      </c>
      <c r="BT261" s="367"/>
      <c r="BU261" s="370" t="str">
        <f>IF($E261="","",IF($L260="","",VLOOKUP($L260,TemplValues,15,0)))</f>
        <v/>
      </c>
      <c r="BV261" s="483"/>
      <c r="BW261" s="430" t="str">
        <f>IF($E261="","",IF($L260="","",VLOOKUP($L260,TemplValues,30,0)))</f>
        <v/>
      </c>
      <c r="BX261" s="486"/>
      <c r="BY261" s="283"/>
    </row>
    <row r="262" spans="1:77" ht="20.100000000000001" customHeight="1">
      <c r="A262" s="283"/>
      <c r="B262" s="511">
        <v>1</v>
      </c>
      <c r="C262" s="513"/>
      <c r="D262" s="436"/>
      <c r="E262" s="436" t="s">
        <v>441</v>
      </c>
      <c r="F262" s="436" t="s">
        <v>444</v>
      </c>
      <c r="G262" s="515" t="s">
        <v>380</v>
      </c>
      <c r="H262" s="509"/>
      <c r="I262" s="437"/>
      <c r="J262" s="509"/>
      <c r="K262" s="438"/>
      <c r="L262" s="439" t="str">
        <f t="shared" ref="L262" si="125">H262&amp;" : "&amp;J262</f>
        <v xml:space="preserve"> : </v>
      </c>
      <c r="M262" s="440">
        <v>400</v>
      </c>
      <c r="N262" s="390"/>
      <c r="O262" s="283"/>
      <c r="P262" s="404"/>
      <c r="Q262" s="405"/>
      <c r="R262" s="406">
        <v>2.835</v>
      </c>
      <c r="S262" s="462"/>
      <c r="T262" s="414">
        <v>24.5</v>
      </c>
      <c r="U262" s="468"/>
      <c r="V262" s="413"/>
      <c r="W262" s="413"/>
      <c r="X262" s="414">
        <v>22</v>
      </c>
      <c r="Y262" s="414"/>
      <c r="Z262" s="414"/>
      <c r="AA262" s="414"/>
      <c r="AB262" s="415"/>
      <c r="AC262" s="415"/>
      <c r="AD262" s="415"/>
      <c r="AE262" s="415"/>
      <c r="AF262" s="415"/>
      <c r="AG262" s="415"/>
      <c r="AH262" s="415"/>
      <c r="AI262" s="415"/>
      <c r="AJ262" s="415"/>
      <c r="AK262" s="415"/>
      <c r="AL262" s="415"/>
      <c r="AM262" s="415"/>
      <c r="AN262" s="415"/>
      <c r="AO262" s="415"/>
      <c r="AP262" s="415"/>
      <c r="AQ262" s="415"/>
      <c r="AR262" s="415">
        <v>0.25</v>
      </c>
      <c r="AS262" s="415"/>
      <c r="AT262" s="415"/>
      <c r="AU262" s="427"/>
      <c r="AV262" s="427">
        <v>10.5</v>
      </c>
      <c r="AW262" s="428"/>
      <c r="AX262" s="423"/>
      <c r="AY262" s="475"/>
      <c r="AZ262" s="283"/>
      <c r="BA262" s="424">
        <v>100.1</v>
      </c>
      <c r="BB262" s="424"/>
      <c r="BC262" s="360" t="s">
        <v>63</v>
      </c>
      <c r="BD262" s="360"/>
      <c r="BE262" s="359">
        <v>0.1</v>
      </c>
      <c r="BF262" s="359"/>
      <c r="BG262" s="359">
        <v>10000</v>
      </c>
      <c r="BH262" s="359"/>
      <c r="BI262" s="359"/>
      <c r="BJ262" s="359"/>
      <c r="BK262" s="361"/>
      <c r="BL262" s="361"/>
      <c r="BM262" s="360" t="s">
        <v>64</v>
      </c>
      <c r="BN262" s="360"/>
      <c r="BO262" s="359"/>
      <c r="BP262" s="359"/>
      <c r="BQ262" s="359">
        <v>0.34699999999999998</v>
      </c>
      <c r="BR262" s="359"/>
      <c r="BS262" s="361"/>
      <c r="BT262" s="361"/>
      <c r="BU262" s="362" t="s">
        <v>62</v>
      </c>
      <c r="BV262" s="481"/>
      <c r="BW262" s="422"/>
      <c r="BX262" s="475"/>
      <c r="BY262" s="283"/>
    </row>
    <row r="263" spans="1:77" ht="20.100000000000001" customHeight="1" thickBot="1">
      <c r="A263" s="283"/>
      <c r="B263" s="512"/>
      <c r="C263" s="514"/>
      <c r="D263" s="398"/>
      <c r="E263" s="398">
        <v>1</v>
      </c>
      <c r="F263" s="398" t="s">
        <v>443</v>
      </c>
      <c r="G263" s="516"/>
      <c r="H263" s="510"/>
      <c r="I263" s="434"/>
      <c r="J263" s="510"/>
      <c r="K263" s="435"/>
      <c r="L263" s="435"/>
      <c r="M263" s="400">
        <v>3.2</v>
      </c>
      <c r="N263" s="407"/>
      <c r="O263" s="283"/>
      <c r="P263" s="408"/>
      <c r="Q263" s="409"/>
      <c r="R263" s="441" t="str">
        <f>IF($E263="","",IF($L262="","",VLOOKUP($L262,TemplValues,28,0)))</f>
        <v/>
      </c>
      <c r="S263" s="463"/>
      <c r="T263" s="442" t="str">
        <f>IF($E263="","",IF($L262="","",VLOOKUP($L262,TemplValues,4,0)))</f>
        <v/>
      </c>
      <c r="U263" s="463"/>
      <c r="V263" s="442" t="str">
        <f>IF($E263="","",IF($L262="","",VLOOKUP($L262,TemplValues,5,0)))</f>
        <v/>
      </c>
      <c r="W263" s="442"/>
      <c r="X263" s="442" t="str">
        <f>IF($E263="","",IF($L262="","",VLOOKUP($L262,TemplValues,6,0)))</f>
        <v/>
      </c>
      <c r="Y263" s="442"/>
      <c r="Z263" s="443" t="str">
        <f>IF($E263="","",IF($L262="","",VLOOKUP($L262,TemplValues,7,0)))</f>
        <v/>
      </c>
      <c r="AA263" s="443"/>
      <c r="AB263" s="442" t="str">
        <f>IF($E263="","",IF($L262="","",VLOOKUP($L262,TemplValues,8,0)))</f>
        <v/>
      </c>
      <c r="AC263" s="442"/>
      <c r="AD263" s="444" t="str">
        <f>IF($E263="","",IF($L262="","",VLOOKUP($L262,TemplValues,18,0)))</f>
        <v/>
      </c>
      <c r="AE263" s="444"/>
      <c r="AF263" s="444" t="str">
        <f>IF($E263="","",IF($L262="","",VLOOKUP($L262,TemplValues,19,0)))</f>
        <v/>
      </c>
      <c r="AG263" s="444"/>
      <c r="AH263" s="444"/>
      <c r="AI263" s="444"/>
      <c r="AJ263" s="444" t="str">
        <f>IF($E263="","",IF($L262="","",VLOOKUP($L262,TemplValues,20,0)))</f>
        <v/>
      </c>
      <c r="AK263" s="444"/>
      <c r="AL263" s="442" t="str">
        <f>IF($E263="","",IF($L262="","",VLOOKUP($L262,TemplValues,9,0)))</f>
        <v/>
      </c>
      <c r="AM263" s="442"/>
      <c r="AN263" s="442" t="str">
        <f>IF($E263="","",IF($L262="","",VLOOKUP($L262,TemplValues,21,0)))</f>
        <v/>
      </c>
      <c r="AO263" s="442"/>
      <c r="AP263" s="442" t="str">
        <f>IF($E263="","",IF($L262="","",VLOOKUP($L262,TemplValues,22,0)))</f>
        <v/>
      </c>
      <c r="AQ263" s="442"/>
      <c r="AR263" s="445" t="str">
        <f>IF($E263="","",IF($L262="","",VLOOKUP($L262,TemplValues,23,0)))</f>
        <v/>
      </c>
      <c r="AS263" s="445"/>
      <c r="AT263" s="445" t="str">
        <f>IF($E263="","",IF($L262="","",VLOOKUP($L262,TemplValues,24,0)))</f>
        <v/>
      </c>
      <c r="AU263" s="446"/>
      <c r="AV263" s="446" t="str">
        <f>IF($E263="","",IF($L262="","",VLOOKUP($L262,TemplValues,25,0)))</f>
        <v/>
      </c>
      <c r="AW263" s="478"/>
      <c r="AX263" s="425" t="str">
        <f>IF($E263="","",IF($L262="","",VLOOKUP($L262,TemplValues,26,0)))</f>
        <v/>
      </c>
      <c r="AY263" s="476"/>
      <c r="AZ263" s="283"/>
      <c r="BA263" s="426" t="str">
        <f>IF($E263="","",IF($L262="","",VLOOKUP($L262,TemplValues,10,0)))</f>
        <v/>
      </c>
      <c r="BB263" s="426"/>
      <c r="BC263" s="368" t="str">
        <f>IF($E263="","",IF($L262="","",VLOOKUP($L262,TemplValues,11,0)))</f>
        <v/>
      </c>
      <c r="BD263" s="368"/>
      <c r="BE263" s="369" t="str">
        <f>IF($E263="","",IF($L262="","",VLOOKUP($L262,TemplValues,30,0)))</f>
        <v/>
      </c>
      <c r="BF263" s="369"/>
      <c r="BG263" s="366" t="str">
        <f>IF($E263="","",IF($L262="","",VLOOKUP($L262,TemplValues,12,0)))</f>
        <v/>
      </c>
      <c r="BH263" s="366"/>
      <c r="BI263" s="366" t="str">
        <f>IF($E263="","",IF($L262="","",VLOOKUP($L262,TemplValues,13,0)))</f>
        <v/>
      </c>
      <c r="BJ263" s="366"/>
      <c r="BK263" s="367" t="str">
        <f>IF($E263="","",IF($L262="","",VLOOKUP($L262,TemplValues,16,0)))</f>
        <v/>
      </c>
      <c r="BL263" s="367"/>
      <c r="BM263" s="368" t="str">
        <f>IF($E263="","",IF($L262="","",VLOOKUP($L262,TemplValues,17,0)))</f>
        <v/>
      </c>
      <c r="BN263" s="368"/>
      <c r="BO263" s="366" t="str">
        <f>IF($E263="","",IF($L262="","",VLOOKUP($L262,TemplValues,28,0)))</f>
        <v/>
      </c>
      <c r="BP263" s="366"/>
      <c r="BQ263" s="366" t="str">
        <f>IF($E263="","",IF($L262="","",VLOOKUP($L262,TemplValues,27,0)))</f>
        <v/>
      </c>
      <c r="BR263" s="366"/>
      <c r="BS263" s="367" t="str">
        <f>IF($E263="","",IF($L262="","",VLOOKUP($L262,TemplValues,14,0)))</f>
        <v/>
      </c>
      <c r="BT263" s="367"/>
      <c r="BU263" s="370" t="str">
        <f>IF($E263="","",IF($L262="","",VLOOKUP($L262,TemplValues,15,0)))</f>
        <v/>
      </c>
      <c r="BV263" s="483"/>
      <c r="BW263" s="430" t="str">
        <f>IF($E263="","",IF($L262="","",VLOOKUP($L262,TemplValues,30,0)))</f>
        <v/>
      </c>
      <c r="BX263" s="486"/>
      <c r="BY263" s="283"/>
    </row>
    <row r="264" spans="1:77" ht="20.100000000000001" customHeight="1">
      <c r="A264" s="283"/>
      <c r="B264" s="511">
        <v>1</v>
      </c>
      <c r="C264" s="513"/>
      <c r="D264" s="436"/>
      <c r="E264" s="436" t="s">
        <v>441</v>
      </c>
      <c r="F264" s="436" t="s">
        <v>444</v>
      </c>
      <c r="G264" s="515" t="s">
        <v>380</v>
      </c>
      <c r="H264" s="509"/>
      <c r="I264" s="437"/>
      <c r="J264" s="509"/>
      <c r="K264" s="438"/>
      <c r="L264" s="439" t="str">
        <f t="shared" ref="L264" si="126">H264&amp;" : "&amp;J264</f>
        <v xml:space="preserve"> : </v>
      </c>
      <c r="M264" s="440">
        <v>400</v>
      </c>
      <c r="N264" s="390"/>
      <c r="O264" s="283"/>
      <c r="P264" s="404"/>
      <c r="Q264" s="405"/>
      <c r="R264" s="406">
        <v>2.835</v>
      </c>
      <c r="S264" s="462"/>
      <c r="T264" s="414">
        <v>24.5</v>
      </c>
      <c r="U264" s="468"/>
      <c r="V264" s="413"/>
      <c r="W264" s="413"/>
      <c r="X264" s="414">
        <v>22</v>
      </c>
      <c r="Y264" s="414"/>
      <c r="Z264" s="414"/>
      <c r="AA264" s="414"/>
      <c r="AB264" s="415"/>
      <c r="AC264" s="415"/>
      <c r="AD264" s="415"/>
      <c r="AE264" s="415"/>
      <c r="AF264" s="415"/>
      <c r="AG264" s="415"/>
      <c r="AH264" s="415"/>
      <c r="AI264" s="415"/>
      <c r="AJ264" s="415"/>
      <c r="AK264" s="415"/>
      <c r="AL264" s="415"/>
      <c r="AM264" s="415"/>
      <c r="AN264" s="415"/>
      <c r="AO264" s="415"/>
      <c r="AP264" s="415"/>
      <c r="AQ264" s="415"/>
      <c r="AR264" s="415">
        <v>0.25</v>
      </c>
      <c r="AS264" s="415"/>
      <c r="AT264" s="415"/>
      <c r="AU264" s="427"/>
      <c r="AV264" s="427">
        <v>10.5</v>
      </c>
      <c r="AW264" s="428"/>
      <c r="AX264" s="423"/>
      <c r="AY264" s="475"/>
      <c r="AZ264" s="283"/>
      <c r="BA264" s="424">
        <v>100.1</v>
      </c>
      <c r="BB264" s="424"/>
      <c r="BC264" s="360" t="s">
        <v>63</v>
      </c>
      <c r="BD264" s="360"/>
      <c r="BE264" s="359">
        <v>0.1</v>
      </c>
      <c r="BF264" s="359"/>
      <c r="BG264" s="359">
        <v>10000</v>
      </c>
      <c r="BH264" s="359"/>
      <c r="BI264" s="359"/>
      <c r="BJ264" s="359"/>
      <c r="BK264" s="361"/>
      <c r="BL264" s="361"/>
      <c r="BM264" s="360" t="s">
        <v>64</v>
      </c>
      <c r="BN264" s="360"/>
      <c r="BO264" s="359"/>
      <c r="BP264" s="359"/>
      <c r="BQ264" s="359">
        <v>0.34699999999999998</v>
      </c>
      <c r="BR264" s="359"/>
      <c r="BS264" s="361"/>
      <c r="BT264" s="361"/>
      <c r="BU264" s="362" t="s">
        <v>62</v>
      </c>
      <c r="BV264" s="481"/>
      <c r="BW264" s="422"/>
      <c r="BX264" s="475"/>
      <c r="BY264" s="283"/>
    </row>
    <row r="265" spans="1:77" ht="20.100000000000001" customHeight="1" thickBot="1">
      <c r="A265" s="283"/>
      <c r="B265" s="512"/>
      <c r="C265" s="514"/>
      <c r="D265" s="398"/>
      <c r="E265" s="398">
        <v>1</v>
      </c>
      <c r="F265" s="398" t="s">
        <v>443</v>
      </c>
      <c r="G265" s="516"/>
      <c r="H265" s="510"/>
      <c r="I265" s="434"/>
      <c r="J265" s="510"/>
      <c r="K265" s="435"/>
      <c r="L265" s="435"/>
      <c r="M265" s="400">
        <v>3.2</v>
      </c>
      <c r="N265" s="407"/>
      <c r="O265" s="283"/>
      <c r="P265" s="408"/>
      <c r="Q265" s="409"/>
      <c r="R265" s="441" t="str">
        <f>IF($E265="","",IF($L264="","",VLOOKUP($L264,TemplValues,28,0)))</f>
        <v/>
      </c>
      <c r="S265" s="463"/>
      <c r="T265" s="442" t="str">
        <f>IF($E265="","",IF($L264="","",VLOOKUP($L264,TemplValues,4,0)))</f>
        <v/>
      </c>
      <c r="U265" s="463"/>
      <c r="V265" s="442" t="str">
        <f>IF($E265="","",IF($L264="","",VLOOKUP($L264,TemplValues,5,0)))</f>
        <v/>
      </c>
      <c r="W265" s="442"/>
      <c r="X265" s="442" t="str">
        <f>IF($E265="","",IF($L264="","",VLOOKUP($L264,TemplValues,6,0)))</f>
        <v/>
      </c>
      <c r="Y265" s="442"/>
      <c r="Z265" s="443" t="str">
        <f>IF($E265="","",IF($L264="","",VLOOKUP($L264,TemplValues,7,0)))</f>
        <v/>
      </c>
      <c r="AA265" s="443"/>
      <c r="AB265" s="442" t="str">
        <f>IF($E265="","",IF($L264="","",VLOOKUP($L264,TemplValues,8,0)))</f>
        <v/>
      </c>
      <c r="AC265" s="442"/>
      <c r="AD265" s="444" t="str">
        <f>IF($E265="","",IF($L264="","",VLOOKUP($L264,TemplValues,18,0)))</f>
        <v/>
      </c>
      <c r="AE265" s="444"/>
      <c r="AF265" s="444" t="str">
        <f>IF($E265="","",IF($L264="","",VLOOKUP($L264,TemplValues,19,0)))</f>
        <v/>
      </c>
      <c r="AG265" s="444"/>
      <c r="AH265" s="444"/>
      <c r="AI265" s="444"/>
      <c r="AJ265" s="444" t="str">
        <f>IF($E265="","",IF($L264="","",VLOOKUP($L264,TemplValues,20,0)))</f>
        <v/>
      </c>
      <c r="AK265" s="444"/>
      <c r="AL265" s="442" t="str">
        <f>IF($E265="","",IF($L264="","",VLOOKUP($L264,TemplValues,9,0)))</f>
        <v/>
      </c>
      <c r="AM265" s="442"/>
      <c r="AN265" s="442" t="str">
        <f>IF($E265="","",IF($L264="","",VLOOKUP($L264,TemplValues,21,0)))</f>
        <v/>
      </c>
      <c r="AO265" s="442"/>
      <c r="AP265" s="442" t="str">
        <f>IF($E265="","",IF($L264="","",VLOOKUP($L264,TemplValues,22,0)))</f>
        <v/>
      </c>
      <c r="AQ265" s="442"/>
      <c r="AR265" s="445" t="str">
        <f>IF($E265="","",IF($L264="","",VLOOKUP($L264,TemplValues,23,0)))</f>
        <v/>
      </c>
      <c r="AS265" s="445"/>
      <c r="AT265" s="445" t="str">
        <f>IF($E265="","",IF($L264="","",VLOOKUP($L264,TemplValues,24,0)))</f>
        <v/>
      </c>
      <c r="AU265" s="446"/>
      <c r="AV265" s="446" t="str">
        <f>IF($E265="","",IF($L264="","",VLOOKUP($L264,TemplValues,25,0)))</f>
        <v/>
      </c>
      <c r="AW265" s="478"/>
      <c r="AX265" s="425" t="str">
        <f>IF($E265="","",IF($L264="","",VLOOKUP($L264,TemplValues,26,0)))</f>
        <v/>
      </c>
      <c r="AY265" s="476"/>
      <c r="AZ265" s="283"/>
      <c r="BA265" s="426" t="str">
        <f>IF($E265="","",IF($L264="","",VLOOKUP($L264,TemplValues,10,0)))</f>
        <v/>
      </c>
      <c r="BB265" s="426"/>
      <c r="BC265" s="368" t="str">
        <f>IF($E265="","",IF($L264="","",VLOOKUP($L264,TemplValues,11,0)))</f>
        <v/>
      </c>
      <c r="BD265" s="368"/>
      <c r="BE265" s="369" t="str">
        <f>IF($E265="","",IF($L264="","",VLOOKUP($L264,TemplValues,30,0)))</f>
        <v/>
      </c>
      <c r="BF265" s="369"/>
      <c r="BG265" s="366" t="str">
        <f>IF($E265="","",IF($L264="","",VLOOKUP($L264,TemplValues,12,0)))</f>
        <v/>
      </c>
      <c r="BH265" s="366"/>
      <c r="BI265" s="366" t="str">
        <f>IF($E265="","",IF($L264="","",VLOOKUP($L264,TemplValues,13,0)))</f>
        <v/>
      </c>
      <c r="BJ265" s="366"/>
      <c r="BK265" s="367" t="str">
        <f>IF($E265="","",IF($L264="","",VLOOKUP($L264,TemplValues,16,0)))</f>
        <v/>
      </c>
      <c r="BL265" s="367"/>
      <c r="BM265" s="368" t="str">
        <f>IF($E265="","",IF($L264="","",VLOOKUP($L264,TemplValues,17,0)))</f>
        <v/>
      </c>
      <c r="BN265" s="368"/>
      <c r="BO265" s="366" t="str">
        <f>IF($E265="","",IF($L264="","",VLOOKUP($L264,TemplValues,28,0)))</f>
        <v/>
      </c>
      <c r="BP265" s="366"/>
      <c r="BQ265" s="366" t="str">
        <f>IF($E265="","",IF($L264="","",VLOOKUP($L264,TemplValues,27,0)))</f>
        <v/>
      </c>
      <c r="BR265" s="366"/>
      <c r="BS265" s="367" t="str">
        <f>IF($E265="","",IF($L264="","",VLOOKUP($L264,TemplValues,14,0)))</f>
        <v/>
      </c>
      <c r="BT265" s="367"/>
      <c r="BU265" s="370" t="str">
        <f>IF($E265="","",IF($L264="","",VLOOKUP($L264,TemplValues,15,0)))</f>
        <v/>
      </c>
      <c r="BV265" s="483"/>
      <c r="BW265" s="430" t="str">
        <f>IF($E265="","",IF($L264="","",VLOOKUP($L264,TemplValues,30,0)))</f>
        <v/>
      </c>
      <c r="BX265" s="486"/>
      <c r="BY265" s="283"/>
    </row>
    <row r="266" spans="1:77" ht="20.100000000000001" customHeight="1">
      <c r="A266" s="283"/>
      <c r="B266" s="511">
        <v>1</v>
      </c>
      <c r="C266" s="513"/>
      <c r="D266" s="436"/>
      <c r="E266" s="436" t="s">
        <v>441</v>
      </c>
      <c r="F266" s="436" t="s">
        <v>444</v>
      </c>
      <c r="G266" s="515" t="s">
        <v>380</v>
      </c>
      <c r="H266" s="509"/>
      <c r="I266" s="437"/>
      <c r="J266" s="509"/>
      <c r="K266" s="438"/>
      <c r="L266" s="439" t="str">
        <f t="shared" ref="L266" si="127">H266&amp;" : "&amp;J266</f>
        <v xml:space="preserve"> : </v>
      </c>
      <c r="M266" s="440">
        <v>400</v>
      </c>
      <c r="N266" s="390"/>
      <c r="O266" s="283"/>
      <c r="P266" s="404"/>
      <c r="Q266" s="405"/>
      <c r="R266" s="406">
        <v>2.835</v>
      </c>
      <c r="S266" s="462"/>
      <c r="T266" s="414">
        <v>24.5</v>
      </c>
      <c r="U266" s="468"/>
      <c r="V266" s="413"/>
      <c r="W266" s="413"/>
      <c r="X266" s="414">
        <v>22</v>
      </c>
      <c r="Y266" s="414"/>
      <c r="Z266" s="414"/>
      <c r="AA266" s="414"/>
      <c r="AB266" s="415"/>
      <c r="AC266" s="415"/>
      <c r="AD266" s="415"/>
      <c r="AE266" s="415"/>
      <c r="AF266" s="415"/>
      <c r="AG266" s="415"/>
      <c r="AH266" s="415"/>
      <c r="AI266" s="415"/>
      <c r="AJ266" s="415"/>
      <c r="AK266" s="415"/>
      <c r="AL266" s="415"/>
      <c r="AM266" s="415"/>
      <c r="AN266" s="415"/>
      <c r="AO266" s="415"/>
      <c r="AP266" s="415"/>
      <c r="AQ266" s="415"/>
      <c r="AR266" s="415">
        <v>0.25</v>
      </c>
      <c r="AS266" s="415"/>
      <c r="AT266" s="415"/>
      <c r="AU266" s="427"/>
      <c r="AV266" s="427">
        <v>10.5</v>
      </c>
      <c r="AW266" s="428"/>
      <c r="AX266" s="423"/>
      <c r="AY266" s="475"/>
      <c r="AZ266" s="283"/>
      <c r="BA266" s="424">
        <v>100.1</v>
      </c>
      <c r="BB266" s="424"/>
      <c r="BC266" s="360" t="s">
        <v>63</v>
      </c>
      <c r="BD266" s="360"/>
      <c r="BE266" s="359">
        <v>0.1</v>
      </c>
      <c r="BF266" s="359"/>
      <c r="BG266" s="359">
        <v>10000</v>
      </c>
      <c r="BH266" s="359"/>
      <c r="BI266" s="359"/>
      <c r="BJ266" s="359"/>
      <c r="BK266" s="361"/>
      <c r="BL266" s="361"/>
      <c r="BM266" s="360" t="s">
        <v>64</v>
      </c>
      <c r="BN266" s="360"/>
      <c r="BO266" s="359"/>
      <c r="BP266" s="359"/>
      <c r="BQ266" s="359">
        <v>0.34699999999999998</v>
      </c>
      <c r="BR266" s="359"/>
      <c r="BS266" s="361"/>
      <c r="BT266" s="361"/>
      <c r="BU266" s="362" t="s">
        <v>62</v>
      </c>
      <c r="BV266" s="481"/>
      <c r="BW266" s="422"/>
      <c r="BX266" s="475"/>
      <c r="BY266" s="283"/>
    </row>
    <row r="267" spans="1:77" ht="20.100000000000001" customHeight="1" thickBot="1">
      <c r="A267" s="283"/>
      <c r="B267" s="512"/>
      <c r="C267" s="514"/>
      <c r="D267" s="398"/>
      <c r="E267" s="398">
        <v>1</v>
      </c>
      <c r="F267" s="398" t="s">
        <v>443</v>
      </c>
      <c r="G267" s="516"/>
      <c r="H267" s="510"/>
      <c r="I267" s="434"/>
      <c r="J267" s="510"/>
      <c r="K267" s="435"/>
      <c r="L267" s="435"/>
      <c r="M267" s="400">
        <v>3.2</v>
      </c>
      <c r="N267" s="407"/>
      <c r="O267" s="283"/>
      <c r="P267" s="408"/>
      <c r="Q267" s="409"/>
      <c r="R267" s="441" t="str">
        <f>IF($E267="","",IF($L266="","",VLOOKUP($L266,TemplValues,28,0)))</f>
        <v/>
      </c>
      <c r="S267" s="463"/>
      <c r="T267" s="442" t="str">
        <f>IF($E267="","",IF($L266="","",VLOOKUP($L266,TemplValues,4,0)))</f>
        <v/>
      </c>
      <c r="U267" s="463"/>
      <c r="V267" s="442" t="str">
        <f>IF($E267="","",IF($L266="","",VLOOKUP($L266,TemplValues,5,0)))</f>
        <v/>
      </c>
      <c r="W267" s="442"/>
      <c r="X267" s="442" t="str">
        <f>IF($E267="","",IF($L266="","",VLOOKUP($L266,TemplValues,6,0)))</f>
        <v/>
      </c>
      <c r="Y267" s="442"/>
      <c r="Z267" s="443" t="str">
        <f>IF($E267="","",IF($L266="","",VLOOKUP($L266,TemplValues,7,0)))</f>
        <v/>
      </c>
      <c r="AA267" s="443"/>
      <c r="AB267" s="442" t="str">
        <f>IF($E267="","",IF($L266="","",VLOOKUP($L266,TemplValues,8,0)))</f>
        <v/>
      </c>
      <c r="AC267" s="442"/>
      <c r="AD267" s="444" t="str">
        <f>IF($E267="","",IF($L266="","",VLOOKUP($L266,TemplValues,18,0)))</f>
        <v/>
      </c>
      <c r="AE267" s="444"/>
      <c r="AF267" s="444" t="str">
        <f>IF($E267="","",IF($L266="","",VLOOKUP($L266,TemplValues,19,0)))</f>
        <v/>
      </c>
      <c r="AG267" s="444"/>
      <c r="AH267" s="444"/>
      <c r="AI267" s="444"/>
      <c r="AJ267" s="444" t="str">
        <f>IF($E267="","",IF($L266="","",VLOOKUP($L266,TemplValues,20,0)))</f>
        <v/>
      </c>
      <c r="AK267" s="444"/>
      <c r="AL267" s="442" t="str">
        <f>IF($E267="","",IF($L266="","",VLOOKUP($L266,TemplValues,9,0)))</f>
        <v/>
      </c>
      <c r="AM267" s="442"/>
      <c r="AN267" s="442" t="str">
        <f>IF($E267="","",IF($L266="","",VLOOKUP($L266,TemplValues,21,0)))</f>
        <v/>
      </c>
      <c r="AO267" s="442"/>
      <c r="AP267" s="442" t="str">
        <f>IF($E267="","",IF($L266="","",VLOOKUP($L266,TemplValues,22,0)))</f>
        <v/>
      </c>
      <c r="AQ267" s="442"/>
      <c r="AR267" s="445" t="str">
        <f>IF($E267="","",IF($L266="","",VLOOKUP($L266,TemplValues,23,0)))</f>
        <v/>
      </c>
      <c r="AS267" s="445"/>
      <c r="AT267" s="445" t="str">
        <f>IF($E267="","",IF($L266="","",VLOOKUP($L266,TemplValues,24,0)))</f>
        <v/>
      </c>
      <c r="AU267" s="446"/>
      <c r="AV267" s="446" t="str">
        <f>IF($E267="","",IF($L266="","",VLOOKUP($L266,TemplValues,25,0)))</f>
        <v/>
      </c>
      <c r="AW267" s="478"/>
      <c r="AX267" s="425" t="str">
        <f>IF($E267="","",IF($L266="","",VLOOKUP($L266,TemplValues,26,0)))</f>
        <v/>
      </c>
      <c r="AY267" s="476"/>
      <c r="AZ267" s="283"/>
      <c r="BA267" s="426" t="str">
        <f>IF($E267="","",IF($L266="","",VLOOKUP($L266,TemplValues,10,0)))</f>
        <v/>
      </c>
      <c r="BB267" s="426"/>
      <c r="BC267" s="368" t="str">
        <f>IF($E267="","",IF($L266="","",VLOOKUP($L266,TemplValues,11,0)))</f>
        <v/>
      </c>
      <c r="BD267" s="368"/>
      <c r="BE267" s="369" t="str">
        <f>IF($E267="","",IF($L266="","",VLOOKUP($L266,TemplValues,30,0)))</f>
        <v/>
      </c>
      <c r="BF267" s="369"/>
      <c r="BG267" s="366" t="str">
        <f>IF($E267="","",IF($L266="","",VLOOKUP($L266,TemplValues,12,0)))</f>
        <v/>
      </c>
      <c r="BH267" s="366"/>
      <c r="BI267" s="366" t="str">
        <f>IF($E267="","",IF($L266="","",VLOOKUP($L266,TemplValues,13,0)))</f>
        <v/>
      </c>
      <c r="BJ267" s="366"/>
      <c r="BK267" s="367" t="str">
        <f>IF($E267="","",IF($L266="","",VLOOKUP($L266,TemplValues,16,0)))</f>
        <v/>
      </c>
      <c r="BL267" s="367"/>
      <c r="BM267" s="368" t="str">
        <f>IF($E267="","",IF($L266="","",VLOOKUP($L266,TemplValues,17,0)))</f>
        <v/>
      </c>
      <c r="BN267" s="368"/>
      <c r="BO267" s="366" t="str">
        <f>IF($E267="","",IF($L266="","",VLOOKUP($L266,TemplValues,28,0)))</f>
        <v/>
      </c>
      <c r="BP267" s="366"/>
      <c r="BQ267" s="366" t="str">
        <f>IF($E267="","",IF($L266="","",VLOOKUP($L266,TemplValues,27,0)))</f>
        <v/>
      </c>
      <c r="BR267" s="366"/>
      <c r="BS267" s="367" t="str">
        <f>IF($E267="","",IF($L266="","",VLOOKUP($L266,TemplValues,14,0)))</f>
        <v/>
      </c>
      <c r="BT267" s="367"/>
      <c r="BU267" s="370" t="str">
        <f>IF($E267="","",IF($L266="","",VLOOKUP($L266,TemplValues,15,0)))</f>
        <v/>
      </c>
      <c r="BV267" s="483"/>
      <c r="BW267" s="430" t="str">
        <f>IF($E267="","",IF($L266="","",VLOOKUP($L266,TemplValues,30,0)))</f>
        <v/>
      </c>
      <c r="BX267" s="486"/>
      <c r="BY267" s="283"/>
    </row>
    <row r="268" spans="1:77" ht="20.100000000000001" customHeight="1">
      <c r="A268" s="283"/>
      <c r="B268" s="511">
        <v>1</v>
      </c>
      <c r="C268" s="513"/>
      <c r="D268" s="436"/>
      <c r="E268" s="436" t="s">
        <v>441</v>
      </c>
      <c r="F268" s="436" t="s">
        <v>444</v>
      </c>
      <c r="G268" s="515" t="s">
        <v>380</v>
      </c>
      <c r="H268" s="509"/>
      <c r="I268" s="437"/>
      <c r="J268" s="509"/>
      <c r="K268" s="438"/>
      <c r="L268" s="439" t="str">
        <f t="shared" ref="L268" si="128">H268&amp;" : "&amp;J268</f>
        <v xml:space="preserve"> : </v>
      </c>
      <c r="M268" s="440">
        <v>400</v>
      </c>
      <c r="N268" s="390"/>
      <c r="O268" s="283"/>
      <c r="P268" s="404"/>
      <c r="Q268" s="405"/>
      <c r="R268" s="406">
        <v>2.835</v>
      </c>
      <c r="S268" s="462"/>
      <c r="T268" s="414">
        <v>24.5</v>
      </c>
      <c r="U268" s="468"/>
      <c r="V268" s="413"/>
      <c r="W268" s="413"/>
      <c r="X268" s="414">
        <v>22</v>
      </c>
      <c r="Y268" s="414"/>
      <c r="Z268" s="414"/>
      <c r="AA268" s="414"/>
      <c r="AB268" s="415"/>
      <c r="AC268" s="415"/>
      <c r="AD268" s="415"/>
      <c r="AE268" s="415"/>
      <c r="AF268" s="415"/>
      <c r="AG268" s="415"/>
      <c r="AH268" s="415"/>
      <c r="AI268" s="415"/>
      <c r="AJ268" s="415"/>
      <c r="AK268" s="415"/>
      <c r="AL268" s="415"/>
      <c r="AM268" s="415"/>
      <c r="AN268" s="415"/>
      <c r="AO268" s="415"/>
      <c r="AP268" s="415"/>
      <c r="AQ268" s="415"/>
      <c r="AR268" s="415">
        <v>0.25</v>
      </c>
      <c r="AS268" s="415"/>
      <c r="AT268" s="415"/>
      <c r="AU268" s="427"/>
      <c r="AV268" s="427">
        <v>10.5</v>
      </c>
      <c r="AW268" s="428"/>
      <c r="AX268" s="423"/>
      <c r="AY268" s="475"/>
      <c r="AZ268" s="283"/>
      <c r="BA268" s="424">
        <v>100.1</v>
      </c>
      <c r="BB268" s="424"/>
      <c r="BC268" s="360" t="s">
        <v>63</v>
      </c>
      <c r="BD268" s="360"/>
      <c r="BE268" s="359">
        <v>0.1</v>
      </c>
      <c r="BF268" s="359"/>
      <c r="BG268" s="359">
        <v>10000</v>
      </c>
      <c r="BH268" s="359"/>
      <c r="BI268" s="359"/>
      <c r="BJ268" s="359"/>
      <c r="BK268" s="361"/>
      <c r="BL268" s="361"/>
      <c r="BM268" s="360" t="s">
        <v>64</v>
      </c>
      <c r="BN268" s="360"/>
      <c r="BO268" s="359"/>
      <c r="BP268" s="359"/>
      <c r="BQ268" s="359">
        <v>0.34699999999999998</v>
      </c>
      <c r="BR268" s="359"/>
      <c r="BS268" s="361"/>
      <c r="BT268" s="361"/>
      <c r="BU268" s="362" t="s">
        <v>62</v>
      </c>
      <c r="BV268" s="481"/>
      <c r="BW268" s="422"/>
      <c r="BX268" s="475"/>
      <c r="BY268" s="283"/>
    </row>
    <row r="269" spans="1:77" ht="20.100000000000001" customHeight="1" thickBot="1">
      <c r="A269" s="283"/>
      <c r="B269" s="512"/>
      <c r="C269" s="514"/>
      <c r="D269" s="398"/>
      <c r="E269" s="398">
        <v>1</v>
      </c>
      <c r="F269" s="398" t="s">
        <v>443</v>
      </c>
      <c r="G269" s="516"/>
      <c r="H269" s="510"/>
      <c r="I269" s="434"/>
      <c r="J269" s="510"/>
      <c r="K269" s="435"/>
      <c r="L269" s="435"/>
      <c r="M269" s="400">
        <v>3.2</v>
      </c>
      <c r="N269" s="407"/>
      <c r="O269" s="283"/>
      <c r="P269" s="408"/>
      <c r="Q269" s="409"/>
      <c r="R269" s="441" t="str">
        <f>IF($E269="","",IF($L268="","",VLOOKUP($L268,TemplValues,28,0)))</f>
        <v/>
      </c>
      <c r="S269" s="463"/>
      <c r="T269" s="442" t="str">
        <f>IF($E269="","",IF($L268="","",VLOOKUP($L268,TemplValues,4,0)))</f>
        <v/>
      </c>
      <c r="U269" s="463"/>
      <c r="V269" s="442" t="str">
        <f>IF($E269="","",IF($L268="","",VLOOKUP($L268,TemplValues,5,0)))</f>
        <v/>
      </c>
      <c r="W269" s="442"/>
      <c r="X269" s="442" t="str">
        <f>IF($E269="","",IF($L268="","",VLOOKUP($L268,TemplValues,6,0)))</f>
        <v/>
      </c>
      <c r="Y269" s="442"/>
      <c r="Z269" s="443" t="str">
        <f>IF($E269="","",IF($L268="","",VLOOKUP($L268,TemplValues,7,0)))</f>
        <v/>
      </c>
      <c r="AA269" s="443"/>
      <c r="AB269" s="442" t="str">
        <f>IF($E269="","",IF($L268="","",VLOOKUP($L268,TemplValues,8,0)))</f>
        <v/>
      </c>
      <c r="AC269" s="442"/>
      <c r="AD269" s="444" t="str">
        <f>IF($E269="","",IF($L268="","",VLOOKUP($L268,TemplValues,18,0)))</f>
        <v/>
      </c>
      <c r="AE269" s="444"/>
      <c r="AF269" s="444" t="str">
        <f>IF($E269="","",IF($L268="","",VLOOKUP($L268,TemplValues,19,0)))</f>
        <v/>
      </c>
      <c r="AG269" s="444"/>
      <c r="AH269" s="444"/>
      <c r="AI269" s="444"/>
      <c r="AJ269" s="444" t="str">
        <f>IF($E269="","",IF($L268="","",VLOOKUP($L268,TemplValues,20,0)))</f>
        <v/>
      </c>
      <c r="AK269" s="444"/>
      <c r="AL269" s="442" t="str">
        <f>IF($E269="","",IF($L268="","",VLOOKUP($L268,TemplValues,9,0)))</f>
        <v/>
      </c>
      <c r="AM269" s="442"/>
      <c r="AN269" s="442" t="str">
        <f>IF($E269="","",IF($L268="","",VLOOKUP($L268,TemplValues,21,0)))</f>
        <v/>
      </c>
      <c r="AO269" s="442"/>
      <c r="AP269" s="442" t="str">
        <f>IF($E269="","",IF($L268="","",VLOOKUP($L268,TemplValues,22,0)))</f>
        <v/>
      </c>
      <c r="AQ269" s="442"/>
      <c r="AR269" s="445" t="str">
        <f>IF($E269="","",IF($L268="","",VLOOKUP($L268,TemplValues,23,0)))</f>
        <v/>
      </c>
      <c r="AS269" s="445"/>
      <c r="AT269" s="445" t="str">
        <f>IF($E269="","",IF($L268="","",VLOOKUP($L268,TemplValues,24,0)))</f>
        <v/>
      </c>
      <c r="AU269" s="446"/>
      <c r="AV269" s="446" t="str">
        <f>IF($E269="","",IF($L268="","",VLOOKUP($L268,TemplValues,25,0)))</f>
        <v/>
      </c>
      <c r="AW269" s="478"/>
      <c r="AX269" s="425" t="str">
        <f>IF($E269="","",IF($L268="","",VLOOKUP($L268,TemplValues,26,0)))</f>
        <v/>
      </c>
      <c r="AY269" s="476"/>
      <c r="AZ269" s="283"/>
      <c r="BA269" s="426" t="str">
        <f>IF($E269="","",IF($L268="","",VLOOKUP($L268,TemplValues,10,0)))</f>
        <v/>
      </c>
      <c r="BB269" s="426"/>
      <c r="BC269" s="368" t="str">
        <f>IF($E269="","",IF($L268="","",VLOOKUP($L268,TemplValues,11,0)))</f>
        <v/>
      </c>
      <c r="BD269" s="368"/>
      <c r="BE269" s="369" t="str">
        <f>IF($E269="","",IF($L268="","",VLOOKUP($L268,TemplValues,30,0)))</f>
        <v/>
      </c>
      <c r="BF269" s="369"/>
      <c r="BG269" s="366" t="str">
        <f>IF($E269="","",IF($L268="","",VLOOKUP($L268,TemplValues,12,0)))</f>
        <v/>
      </c>
      <c r="BH269" s="366"/>
      <c r="BI269" s="366" t="str">
        <f>IF($E269="","",IF($L268="","",VLOOKUP($L268,TemplValues,13,0)))</f>
        <v/>
      </c>
      <c r="BJ269" s="366"/>
      <c r="BK269" s="367" t="str">
        <f>IF($E269="","",IF($L268="","",VLOOKUP($L268,TemplValues,16,0)))</f>
        <v/>
      </c>
      <c r="BL269" s="367"/>
      <c r="BM269" s="368" t="str">
        <f>IF($E269="","",IF($L268="","",VLOOKUP($L268,TemplValues,17,0)))</f>
        <v/>
      </c>
      <c r="BN269" s="368"/>
      <c r="BO269" s="366" t="str">
        <f>IF($E269="","",IF($L268="","",VLOOKUP($L268,TemplValues,28,0)))</f>
        <v/>
      </c>
      <c r="BP269" s="366"/>
      <c r="BQ269" s="366" t="str">
        <f>IF($E269="","",IF($L268="","",VLOOKUP($L268,TemplValues,27,0)))</f>
        <v/>
      </c>
      <c r="BR269" s="366"/>
      <c r="BS269" s="367" t="str">
        <f>IF($E269="","",IF($L268="","",VLOOKUP($L268,TemplValues,14,0)))</f>
        <v/>
      </c>
      <c r="BT269" s="367"/>
      <c r="BU269" s="370" t="str">
        <f>IF($E269="","",IF($L268="","",VLOOKUP($L268,TemplValues,15,0)))</f>
        <v/>
      </c>
      <c r="BV269" s="483"/>
      <c r="BW269" s="430" t="str">
        <f>IF($E269="","",IF($L268="","",VLOOKUP($L268,TemplValues,30,0)))</f>
        <v/>
      </c>
      <c r="BX269" s="486"/>
      <c r="BY269" s="283"/>
    </row>
    <row r="270" spans="1:77" ht="20.100000000000001" customHeight="1">
      <c r="A270" s="283"/>
      <c r="B270" s="511">
        <v>1</v>
      </c>
      <c r="C270" s="513"/>
      <c r="D270" s="436"/>
      <c r="E270" s="436" t="s">
        <v>441</v>
      </c>
      <c r="F270" s="436" t="s">
        <v>444</v>
      </c>
      <c r="G270" s="515" t="s">
        <v>380</v>
      </c>
      <c r="H270" s="509"/>
      <c r="I270" s="437"/>
      <c r="J270" s="509"/>
      <c r="K270" s="438"/>
      <c r="L270" s="439" t="str">
        <f t="shared" ref="L270" si="129">H270&amp;" : "&amp;J270</f>
        <v xml:space="preserve"> : </v>
      </c>
      <c r="M270" s="440">
        <v>400</v>
      </c>
      <c r="N270" s="390"/>
      <c r="O270" s="283"/>
      <c r="P270" s="404"/>
      <c r="Q270" s="405"/>
      <c r="R270" s="406">
        <v>2.835</v>
      </c>
      <c r="S270" s="462"/>
      <c r="T270" s="414">
        <v>24.5</v>
      </c>
      <c r="U270" s="468"/>
      <c r="V270" s="413"/>
      <c r="W270" s="413"/>
      <c r="X270" s="414">
        <v>22</v>
      </c>
      <c r="Y270" s="414"/>
      <c r="Z270" s="414"/>
      <c r="AA270" s="414"/>
      <c r="AB270" s="415"/>
      <c r="AC270" s="415"/>
      <c r="AD270" s="415"/>
      <c r="AE270" s="415"/>
      <c r="AF270" s="415"/>
      <c r="AG270" s="415"/>
      <c r="AH270" s="415"/>
      <c r="AI270" s="415"/>
      <c r="AJ270" s="415"/>
      <c r="AK270" s="415"/>
      <c r="AL270" s="415"/>
      <c r="AM270" s="415"/>
      <c r="AN270" s="415"/>
      <c r="AO270" s="415"/>
      <c r="AP270" s="415"/>
      <c r="AQ270" s="415"/>
      <c r="AR270" s="415">
        <v>0.25</v>
      </c>
      <c r="AS270" s="415"/>
      <c r="AT270" s="415"/>
      <c r="AU270" s="427"/>
      <c r="AV270" s="427">
        <v>10.5</v>
      </c>
      <c r="AW270" s="428"/>
      <c r="AX270" s="423"/>
      <c r="AY270" s="475"/>
      <c r="AZ270" s="283"/>
      <c r="BA270" s="424">
        <v>100.1</v>
      </c>
      <c r="BB270" s="424"/>
      <c r="BC270" s="360" t="s">
        <v>63</v>
      </c>
      <c r="BD270" s="360"/>
      <c r="BE270" s="359">
        <v>0.1</v>
      </c>
      <c r="BF270" s="359"/>
      <c r="BG270" s="359">
        <v>10000</v>
      </c>
      <c r="BH270" s="359"/>
      <c r="BI270" s="359"/>
      <c r="BJ270" s="359"/>
      <c r="BK270" s="361"/>
      <c r="BL270" s="361"/>
      <c r="BM270" s="360" t="s">
        <v>64</v>
      </c>
      <c r="BN270" s="360"/>
      <c r="BO270" s="359"/>
      <c r="BP270" s="359"/>
      <c r="BQ270" s="359">
        <v>0.34699999999999998</v>
      </c>
      <c r="BR270" s="359"/>
      <c r="BS270" s="361"/>
      <c r="BT270" s="361"/>
      <c r="BU270" s="362" t="s">
        <v>62</v>
      </c>
      <c r="BV270" s="481"/>
      <c r="BW270" s="422"/>
      <c r="BX270" s="475"/>
      <c r="BY270" s="283"/>
    </row>
    <row r="271" spans="1:77" ht="20.100000000000001" customHeight="1" thickBot="1">
      <c r="A271" s="283"/>
      <c r="B271" s="512"/>
      <c r="C271" s="514"/>
      <c r="D271" s="398"/>
      <c r="E271" s="398">
        <v>1</v>
      </c>
      <c r="F271" s="398" t="s">
        <v>443</v>
      </c>
      <c r="G271" s="516"/>
      <c r="H271" s="510"/>
      <c r="I271" s="434"/>
      <c r="J271" s="510"/>
      <c r="K271" s="435"/>
      <c r="L271" s="435"/>
      <c r="M271" s="400">
        <v>3.2</v>
      </c>
      <c r="N271" s="407"/>
      <c r="O271" s="283"/>
      <c r="P271" s="408"/>
      <c r="Q271" s="409"/>
      <c r="R271" s="441" t="str">
        <f>IF($E271="","",IF($L270="","",VLOOKUP($L270,TemplValues,28,0)))</f>
        <v/>
      </c>
      <c r="S271" s="463"/>
      <c r="T271" s="442" t="str">
        <f>IF($E271="","",IF($L270="","",VLOOKUP($L270,TemplValues,4,0)))</f>
        <v/>
      </c>
      <c r="U271" s="463"/>
      <c r="V271" s="442" t="str">
        <f>IF($E271="","",IF($L270="","",VLOOKUP($L270,TemplValues,5,0)))</f>
        <v/>
      </c>
      <c r="W271" s="442"/>
      <c r="X271" s="442" t="str">
        <f>IF($E271="","",IF($L270="","",VLOOKUP($L270,TemplValues,6,0)))</f>
        <v/>
      </c>
      <c r="Y271" s="442"/>
      <c r="Z271" s="443" t="str">
        <f>IF($E271="","",IF($L270="","",VLOOKUP($L270,TemplValues,7,0)))</f>
        <v/>
      </c>
      <c r="AA271" s="443"/>
      <c r="AB271" s="442" t="str">
        <f>IF($E271="","",IF($L270="","",VLOOKUP($L270,TemplValues,8,0)))</f>
        <v/>
      </c>
      <c r="AC271" s="442"/>
      <c r="AD271" s="444" t="str">
        <f>IF($E271="","",IF($L270="","",VLOOKUP($L270,TemplValues,18,0)))</f>
        <v/>
      </c>
      <c r="AE271" s="444"/>
      <c r="AF271" s="444" t="str">
        <f>IF($E271="","",IF($L270="","",VLOOKUP($L270,TemplValues,19,0)))</f>
        <v/>
      </c>
      <c r="AG271" s="444"/>
      <c r="AH271" s="444"/>
      <c r="AI271" s="444"/>
      <c r="AJ271" s="444" t="str">
        <f>IF($E271="","",IF($L270="","",VLOOKUP($L270,TemplValues,20,0)))</f>
        <v/>
      </c>
      <c r="AK271" s="444"/>
      <c r="AL271" s="442" t="str">
        <f>IF($E271="","",IF($L270="","",VLOOKUP($L270,TemplValues,9,0)))</f>
        <v/>
      </c>
      <c r="AM271" s="442"/>
      <c r="AN271" s="442" t="str">
        <f>IF($E271="","",IF($L270="","",VLOOKUP($L270,TemplValues,21,0)))</f>
        <v/>
      </c>
      <c r="AO271" s="442"/>
      <c r="AP271" s="442" t="str">
        <f>IF($E271="","",IF($L270="","",VLOOKUP($L270,TemplValues,22,0)))</f>
        <v/>
      </c>
      <c r="AQ271" s="442"/>
      <c r="AR271" s="445" t="str">
        <f>IF($E271="","",IF($L270="","",VLOOKUP($L270,TemplValues,23,0)))</f>
        <v/>
      </c>
      <c r="AS271" s="445"/>
      <c r="AT271" s="445" t="str">
        <f>IF($E271="","",IF($L270="","",VLOOKUP($L270,TemplValues,24,0)))</f>
        <v/>
      </c>
      <c r="AU271" s="446"/>
      <c r="AV271" s="446" t="str">
        <f>IF($E271="","",IF($L270="","",VLOOKUP($L270,TemplValues,25,0)))</f>
        <v/>
      </c>
      <c r="AW271" s="478"/>
      <c r="AX271" s="425" t="str">
        <f>IF($E271="","",IF($L270="","",VLOOKUP($L270,TemplValues,26,0)))</f>
        <v/>
      </c>
      <c r="AY271" s="476"/>
      <c r="AZ271" s="283"/>
      <c r="BA271" s="426" t="str">
        <f>IF($E271="","",IF($L270="","",VLOOKUP($L270,TemplValues,10,0)))</f>
        <v/>
      </c>
      <c r="BB271" s="426"/>
      <c r="BC271" s="368" t="str">
        <f>IF($E271="","",IF($L270="","",VLOOKUP($L270,TemplValues,11,0)))</f>
        <v/>
      </c>
      <c r="BD271" s="368"/>
      <c r="BE271" s="369" t="str">
        <f>IF($E271="","",IF($L270="","",VLOOKUP($L270,TemplValues,30,0)))</f>
        <v/>
      </c>
      <c r="BF271" s="369"/>
      <c r="BG271" s="366" t="str">
        <f>IF($E271="","",IF($L270="","",VLOOKUP($L270,TemplValues,12,0)))</f>
        <v/>
      </c>
      <c r="BH271" s="366"/>
      <c r="BI271" s="366" t="str">
        <f>IF($E271="","",IF($L270="","",VLOOKUP($L270,TemplValues,13,0)))</f>
        <v/>
      </c>
      <c r="BJ271" s="366"/>
      <c r="BK271" s="367" t="str">
        <f>IF($E271="","",IF($L270="","",VLOOKUP($L270,TemplValues,16,0)))</f>
        <v/>
      </c>
      <c r="BL271" s="367"/>
      <c r="BM271" s="368" t="str">
        <f>IF($E271="","",IF($L270="","",VLOOKUP($L270,TemplValues,17,0)))</f>
        <v/>
      </c>
      <c r="BN271" s="368"/>
      <c r="BO271" s="366" t="str">
        <f>IF($E271="","",IF($L270="","",VLOOKUP($L270,TemplValues,28,0)))</f>
        <v/>
      </c>
      <c r="BP271" s="366"/>
      <c r="BQ271" s="366" t="str">
        <f>IF($E271="","",IF($L270="","",VLOOKUP($L270,TemplValues,27,0)))</f>
        <v/>
      </c>
      <c r="BR271" s="366"/>
      <c r="BS271" s="367" t="str">
        <f>IF($E271="","",IF($L270="","",VLOOKUP($L270,TemplValues,14,0)))</f>
        <v/>
      </c>
      <c r="BT271" s="367"/>
      <c r="BU271" s="370" t="str">
        <f>IF($E271="","",IF($L270="","",VLOOKUP($L270,TemplValues,15,0)))</f>
        <v/>
      </c>
      <c r="BV271" s="483"/>
      <c r="BW271" s="430" t="str">
        <f>IF($E271="","",IF($L270="","",VLOOKUP($L270,TemplValues,30,0)))</f>
        <v/>
      </c>
      <c r="BX271" s="486"/>
      <c r="BY271" s="283"/>
    </row>
    <row r="272" spans="1:77" ht="20.100000000000001" customHeight="1">
      <c r="A272" s="283"/>
      <c r="B272" s="511">
        <v>1</v>
      </c>
      <c r="C272" s="513"/>
      <c r="D272" s="436"/>
      <c r="E272" s="436" t="s">
        <v>441</v>
      </c>
      <c r="F272" s="436" t="s">
        <v>444</v>
      </c>
      <c r="G272" s="515" t="s">
        <v>380</v>
      </c>
      <c r="H272" s="509"/>
      <c r="I272" s="437"/>
      <c r="J272" s="509"/>
      <c r="K272" s="438"/>
      <c r="L272" s="439" t="str">
        <f t="shared" ref="L272" si="130">H272&amp;" : "&amp;J272</f>
        <v xml:space="preserve"> : </v>
      </c>
      <c r="M272" s="440">
        <v>400</v>
      </c>
      <c r="N272" s="390"/>
      <c r="O272" s="283"/>
      <c r="P272" s="404"/>
      <c r="Q272" s="405"/>
      <c r="R272" s="406">
        <v>2.835</v>
      </c>
      <c r="S272" s="462"/>
      <c r="T272" s="414">
        <v>24.5</v>
      </c>
      <c r="U272" s="468"/>
      <c r="V272" s="413"/>
      <c r="W272" s="413"/>
      <c r="X272" s="414">
        <v>22</v>
      </c>
      <c r="Y272" s="414"/>
      <c r="Z272" s="414"/>
      <c r="AA272" s="414"/>
      <c r="AB272" s="415"/>
      <c r="AC272" s="415"/>
      <c r="AD272" s="415"/>
      <c r="AE272" s="415"/>
      <c r="AF272" s="415"/>
      <c r="AG272" s="415"/>
      <c r="AH272" s="415"/>
      <c r="AI272" s="415"/>
      <c r="AJ272" s="415"/>
      <c r="AK272" s="415"/>
      <c r="AL272" s="415"/>
      <c r="AM272" s="415"/>
      <c r="AN272" s="415"/>
      <c r="AO272" s="415"/>
      <c r="AP272" s="415"/>
      <c r="AQ272" s="415"/>
      <c r="AR272" s="415">
        <v>0.25</v>
      </c>
      <c r="AS272" s="415"/>
      <c r="AT272" s="415"/>
      <c r="AU272" s="427"/>
      <c r="AV272" s="427">
        <v>10.5</v>
      </c>
      <c r="AW272" s="428"/>
      <c r="AX272" s="423"/>
      <c r="AY272" s="475"/>
      <c r="AZ272" s="283"/>
      <c r="BA272" s="424">
        <v>100.1</v>
      </c>
      <c r="BB272" s="424"/>
      <c r="BC272" s="360" t="s">
        <v>63</v>
      </c>
      <c r="BD272" s="360"/>
      <c r="BE272" s="359">
        <v>0.1</v>
      </c>
      <c r="BF272" s="359"/>
      <c r="BG272" s="359">
        <v>10000</v>
      </c>
      <c r="BH272" s="359"/>
      <c r="BI272" s="359"/>
      <c r="BJ272" s="359"/>
      <c r="BK272" s="361"/>
      <c r="BL272" s="361"/>
      <c r="BM272" s="360" t="s">
        <v>64</v>
      </c>
      <c r="BN272" s="360"/>
      <c r="BO272" s="359"/>
      <c r="BP272" s="359"/>
      <c r="BQ272" s="359">
        <v>0.34699999999999998</v>
      </c>
      <c r="BR272" s="359"/>
      <c r="BS272" s="361"/>
      <c r="BT272" s="361"/>
      <c r="BU272" s="362" t="s">
        <v>62</v>
      </c>
      <c r="BV272" s="481"/>
      <c r="BW272" s="422"/>
      <c r="BX272" s="475"/>
      <c r="BY272" s="283"/>
    </row>
    <row r="273" spans="1:77" ht="20.100000000000001" customHeight="1" thickBot="1">
      <c r="A273" s="283"/>
      <c r="B273" s="512"/>
      <c r="C273" s="514"/>
      <c r="D273" s="398"/>
      <c r="E273" s="398">
        <v>1</v>
      </c>
      <c r="F273" s="398" t="s">
        <v>443</v>
      </c>
      <c r="G273" s="516"/>
      <c r="H273" s="510"/>
      <c r="I273" s="434"/>
      <c r="J273" s="510"/>
      <c r="K273" s="435"/>
      <c r="L273" s="435"/>
      <c r="M273" s="400">
        <v>3.2</v>
      </c>
      <c r="N273" s="407"/>
      <c r="O273" s="283"/>
      <c r="P273" s="408"/>
      <c r="Q273" s="409"/>
      <c r="R273" s="441" t="str">
        <f>IF($E273="","",IF($L272="","",VLOOKUP($L272,TemplValues,28,0)))</f>
        <v/>
      </c>
      <c r="S273" s="463"/>
      <c r="T273" s="442" t="str">
        <f>IF($E273="","",IF($L272="","",VLOOKUP($L272,TemplValues,4,0)))</f>
        <v/>
      </c>
      <c r="U273" s="463"/>
      <c r="V273" s="442" t="str">
        <f>IF($E273="","",IF($L272="","",VLOOKUP($L272,TemplValues,5,0)))</f>
        <v/>
      </c>
      <c r="W273" s="442"/>
      <c r="X273" s="442" t="str">
        <f>IF($E273="","",IF($L272="","",VLOOKUP($L272,TemplValues,6,0)))</f>
        <v/>
      </c>
      <c r="Y273" s="442"/>
      <c r="Z273" s="443" t="str">
        <f>IF($E273="","",IF($L272="","",VLOOKUP($L272,TemplValues,7,0)))</f>
        <v/>
      </c>
      <c r="AA273" s="443"/>
      <c r="AB273" s="442" t="str">
        <f>IF($E273="","",IF($L272="","",VLOOKUP($L272,TemplValues,8,0)))</f>
        <v/>
      </c>
      <c r="AC273" s="442"/>
      <c r="AD273" s="444" t="str">
        <f>IF($E273="","",IF($L272="","",VLOOKUP($L272,TemplValues,18,0)))</f>
        <v/>
      </c>
      <c r="AE273" s="444"/>
      <c r="AF273" s="444" t="str">
        <f>IF($E273="","",IF($L272="","",VLOOKUP($L272,TemplValues,19,0)))</f>
        <v/>
      </c>
      <c r="AG273" s="444"/>
      <c r="AH273" s="444"/>
      <c r="AI273" s="444"/>
      <c r="AJ273" s="444" t="str">
        <f>IF($E273="","",IF($L272="","",VLOOKUP($L272,TemplValues,20,0)))</f>
        <v/>
      </c>
      <c r="AK273" s="444"/>
      <c r="AL273" s="442" t="str">
        <f>IF($E273="","",IF($L272="","",VLOOKUP($L272,TemplValues,9,0)))</f>
        <v/>
      </c>
      <c r="AM273" s="442"/>
      <c r="AN273" s="442" t="str">
        <f>IF($E273="","",IF($L272="","",VLOOKUP($L272,TemplValues,21,0)))</f>
        <v/>
      </c>
      <c r="AO273" s="442"/>
      <c r="AP273" s="442" t="str">
        <f>IF($E273="","",IF($L272="","",VLOOKUP($L272,TemplValues,22,0)))</f>
        <v/>
      </c>
      <c r="AQ273" s="442"/>
      <c r="AR273" s="445" t="str">
        <f>IF($E273="","",IF($L272="","",VLOOKUP($L272,TemplValues,23,0)))</f>
        <v/>
      </c>
      <c r="AS273" s="445"/>
      <c r="AT273" s="445" t="str">
        <f>IF($E273="","",IF($L272="","",VLOOKUP($L272,TemplValues,24,0)))</f>
        <v/>
      </c>
      <c r="AU273" s="446"/>
      <c r="AV273" s="446" t="str">
        <f>IF($E273="","",IF($L272="","",VLOOKUP($L272,TemplValues,25,0)))</f>
        <v/>
      </c>
      <c r="AW273" s="478"/>
      <c r="AX273" s="425" t="str">
        <f>IF($E273="","",IF($L272="","",VLOOKUP($L272,TemplValues,26,0)))</f>
        <v/>
      </c>
      <c r="AY273" s="476"/>
      <c r="AZ273" s="283"/>
      <c r="BA273" s="426" t="str">
        <f>IF($E273="","",IF($L272="","",VLOOKUP($L272,TemplValues,10,0)))</f>
        <v/>
      </c>
      <c r="BB273" s="426"/>
      <c r="BC273" s="368" t="str">
        <f>IF($E273="","",IF($L272="","",VLOOKUP($L272,TemplValues,11,0)))</f>
        <v/>
      </c>
      <c r="BD273" s="368"/>
      <c r="BE273" s="369" t="str">
        <f>IF($E273="","",IF($L272="","",VLOOKUP($L272,TemplValues,30,0)))</f>
        <v/>
      </c>
      <c r="BF273" s="369"/>
      <c r="BG273" s="366" t="str">
        <f>IF($E273="","",IF($L272="","",VLOOKUP($L272,TemplValues,12,0)))</f>
        <v/>
      </c>
      <c r="BH273" s="366"/>
      <c r="BI273" s="366" t="str">
        <f>IF($E273="","",IF($L272="","",VLOOKUP($L272,TemplValues,13,0)))</f>
        <v/>
      </c>
      <c r="BJ273" s="366"/>
      <c r="BK273" s="367" t="str">
        <f>IF($E273="","",IF($L272="","",VLOOKUP($L272,TemplValues,16,0)))</f>
        <v/>
      </c>
      <c r="BL273" s="367"/>
      <c r="BM273" s="368" t="str">
        <f>IF($E273="","",IF($L272="","",VLOOKUP($L272,TemplValues,17,0)))</f>
        <v/>
      </c>
      <c r="BN273" s="368"/>
      <c r="BO273" s="366" t="str">
        <f>IF($E273="","",IF($L272="","",VLOOKUP($L272,TemplValues,28,0)))</f>
        <v/>
      </c>
      <c r="BP273" s="366"/>
      <c r="BQ273" s="366" t="str">
        <f>IF($E273="","",IF($L272="","",VLOOKUP($L272,TemplValues,27,0)))</f>
        <v/>
      </c>
      <c r="BR273" s="366"/>
      <c r="BS273" s="367" t="str">
        <f>IF($E273="","",IF($L272="","",VLOOKUP($L272,TemplValues,14,0)))</f>
        <v/>
      </c>
      <c r="BT273" s="367"/>
      <c r="BU273" s="370" t="str">
        <f>IF($E273="","",IF($L272="","",VLOOKUP($L272,TemplValues,15,0)))</f>
        <v/>
      </c>
      <c r="BV273" s="483"/>
      <c r="BW273" s="430" t="str">
        <f>IF($E273="","",IF($L272="","",VLOOKUP($L272,TemplValues,30,0)))</f>
        <v/>
      </c>
      <c r="BX273" s="486"/>
      <c r="BY273" s="283"/>
    </row>
    <row r="274" spans="1:77" ht="20.100000000000001" customHeight="1">
      <c r="A274" s="283"/>
      <c r="B274" s="511">
        <v>1</v>
      </c>
      <c r="C274" s="513"/>
      <c r="D274" s="436"/>
      <c r="E274" s="436" t="s">
        <v>441</v>
      </c>
      <c r="F274" s="436" t="s">
        <v>444</v>
      </c>
      <c r="G274" s="515" t="s">
        <v>380</v>
      </c>
      <c r="H274" s="509"/>
      <c r="I274" s="437"/>
      <c r="J274" s="509"/>
      <c r="K274" s="438"/>
      <c r="L274" s="439" t="str">
        <f t="shared" ref="L274" si="131">H274&amp;" : "&amp;J274</f>
        <v xml:space="preserve"> : </v>
      </c>
      <c r="M274" s="440">
        <v>400</v>
      </c>
      <c r="N274" s="390"/>
      <c r="O274" s="283"/>
      <c r="P274" s="404"/>
      <c r="Q274" s="405"/>
      <c r="R274" s="406">
        <v>2.835</v>
      </c>
      <c r="S274" s="462"/>
      <c r="T274" s="414">
        <v>24.5</v>
      </c>
      <c r="U274" s="468"/>
      <c r="V274" s="413"/>
      <c r="W274" s="413"/>
      <c r="X274" s="414">
        <v>22</v>
      </c>
      <c r="Y274" s="414"/>
      <c r="Z274" s="414"/>
      <c r="AA274" s="414"/>
      <c r="AB274" s="415"/>
      <c r="AC274" s="415"/>
      <c r="AD274" s="415"/>
      <c r="AE274" s="415"/>
      <c r="AF274" s="415"/>
      <c r="AG274" s="415"/>
      <c r="AH274" s="415"/>
      <c r="AI274" s="415"/>
      <c r="AJ274" s="415"/>
      <c r="AK274" s="415"/>
      <c r="AL274" s="415"/>
      <c r="AM274" s="415"/>
      <c r="AN274" s="415"/>
      <c r="AO274" s="415"/>
      <c r="AP274" s="415"/>
      <c r="AQ274" s="415"/>
      <c r="AR274" s="415">
        <v>0.25</v>
      </c>
      <c r="AS274" s="415"/>
      <c r="AT274" s="415"/>
      <c r="AU274" s="427"/>
      <c r="AV274" s="427">
        <v>10.5</v>
      </c>
      <c r="AW274" s="428"/>
      <c r="AX274" s="423"/>
      <c r="AY274" s="475"/>
      <c r="AZ274" s="283"/>
      <c r="BA274" s="424">
        <v>100.1</v>
      </c>
      <c r="BB274" s="424"/>
      <c r="BC274" s="360" t="s">
        <v>63</v>
      </c>
      <c r="BD274" s="360"/>
      <c r="BE274" s="359">
        <v>0.1</v>
      </c>
      <c r="BF274" s="359"/>
      <c r="BG274" s="359">
        <v>10000</v>
      </c>
      <c r="BH274" s="359"/>
      <c r="BI274" s="359"/>
      <c r="BJ274" s="359"/>
      <c r="BK274" s="361"/>
      <c r="BL274" s="361"/>
      <c r="BM274" s="360" t="s">
        <v>64</v>
      </c>
      <c r="BN274" s="360"/>
      <c r="BO274" s="359"/>
      <c r="BP274" s="359"/>
      <c r="BQ274" s="359">
        <v>0.34699999999999998</v>
      </c>
      <c r="BR274" s="359"/>
      <c r="BS274" s="361"/>
      <c r="BT274" s="361"/>
      <c r="BU274" s="362" t="s">
        <v>62</v>
      </c>
      <c r="BV274" s="481"/>
      <c r="BW274" s="422"/>
      <c r="BX274" s="475"/>
      <c r="BY274" s="283"/>
    </row>
    <row r="275" spans="1:77" ht="20.100000000000001" customHeight="1" thickBot="1">
      <c r="A275" s="283"/>
      <c r="B275" s="512"/>
      <c r="C275" s="514"/>
      <c r="D275" s="398"/>
      <c r="E275" s="398">
        <v>1</v>
      </c>
      <c r="F275" s="398" t="s">
        <v>443</v>
      </c>
      <c r="G275" s="516"/>
      <c r="H275" s="510"/>
      <c r="I275" s="434"/>
      <c r="J275" s="510"/>
      <c r="K275" s="435"/>
      <c r="L275" s="435"/>
      <c r="M275" s="400">
        <v>3.2</v>
      </c>
      <c r="N275" s="407"/>
      <c r="O275" s="283"/>
      <c r="P275" s="408"/>
      <c r="Q275" s="409"/>
      <c r="R275" s="441" t="str">
        <f>IF($E275="","",IF($L274="","",VLOOKUP($L274,TemplValues,28,0)))</f>
        <v/>
      </c>
      <c r="S275" s="463"/>
      <c r="T275" s="442" t="str">
        <f>IF($E275="","",IF($L274="","",VLOOKUP($L274,TemplValues,4,0)))</f>
        <v/>
      </c>
      <c r="U275" s="463"/>
      <c r="V275" s="442" t="str">
        <f>IF($E275="","",IF($L274="","",VLOOKUP($L274,TemplValues,5,0)))</f>
        <v/>
      </c>
      <c r="W275" s="442"/>
      <c r="X275" s="442" t="str">
        <f>IF($E275="","",IF($L274="","",VLOOKUP($L274,TemplValues,6,0)))</f>
        <v/>
      </c>
      <c r="Y275" s="442"/>
      <c r="Z275" s="443" t="str">
        <f>IF($E275="","",IF($L274="","",VLOOKUP($L274,TemplValues,7,0)))</f>
        <v/>
      </c>
      <c r="AA275" s="443"/>
      <c r="AB275" s="442" t="str">
        <f>IF($E275="","",IF($L274="","",VLOOKUP($L274,TemplValues,8,0)))</f>
        <v/>
      </c>
      <c r="AC275" s="442"/>
      <c r="AD275" s="444" t="str">
        <f>IF($E275="","",IF($L274="","",VLOOKUP($L274,TemplValues,18,0)))</f>
        <v/>
      </c>
      <c r="AE275" s="444"/>
      <c r="AF275" s="444" t="str">
        <f>IF($E275="","",IF($L274="","",VLOOKUP($L274,TemplValues,19,0)))</f>
        <v/>
      </c>
      <c r="AG275" s="444"/>
      <c r="AH275" s="444"/>
      <c r="AI275" s="444"/>
      <c r="AJ275" s="444" t="str">
        <f>IF($E275="","",IF($L274="","",VLOOKUP($L274,TemplValues,20,0)))</f>
        <v/>
      </c>
      <c r="AK275" s="444"/>
      <c r="AL275" s="442" t="str">
        <f>IF($E275="","",IF($L274="","",VLOOKUP($L274,TemplValues,9,0)))</f>
        <v/>
      </c>
      <c r="AM275" s="442"/>
      <c r="AN275" s="442" t="str">
        <f>IF($E275="","",IF($L274="","",VLOOKUP($L274,TemplValues,21,0)))</f>
        <v/>
      </c>
      <c r="AO275" s="442"/>
      <c r="AP275" s="442" t="str">
        <f>IF($E275="","",IF($L274="","",VLOOKUP($L274,TemplValues,22,0)))</f>
        <v/>
      </c>
      <c r="AQ275" s="442"/>
      <c r="AR275" s="445" t="str">
        <f>IF($E275="","",IF($L274="","",VLOOKUP($L274,TemplValues,23,0)))</f>
        <v/>
      </c>
      <c r="AS275" s="445"/>
      <c r="AT275" s="445" t="str">
        <f>IF($E275="","",IF($L274="","",VLOOKUP($L274,TemplValues,24,0)))</f>
        <v/>
      </c>
      <c r="AU275" s="446"/>
      <c r="AV275" s="446" t="str">
        <f>IF($E275="","",IF($L274="","",VLOOKUP($L274,TemplValues,25,0)))</f>
        <v/>
      </c>
      <c r="AW275" s="478"/>
      <c r="AX275" s="425" t="str">
        <f>IF($E275="","",IF($L274="","",VLOOKUP($L274,TemplValues,26,0)))</f>
        <v/>
      </c>
      <c r="AY275" s="476"/>
      <c r="AZ275" s="283"/>
      <c r="BA275" s="426" t="str">
        <f>IF($E275="","",IF($L274="","",VLOOKUP($L274,TemplValues,10,0)))</f>
        <v/>
      </c>
      <c r="BB275" s="426"/>
      <c r="BC275" s="368" t="str">
        <f>IF($E275="","",IF($L274="","",VLOOKUP($L274,TemplValues,11,0)))</f>
        <v/>
      </c>
      <c r="BD275" s="368"/>
      <c r="BE275" s="369" t="str">
        <f>IF($E275="","",IF($L274="","",VLOOKUP($L274,TemplValues,30,0)))</f>
        <v/>
      </c>
      <c r="BF275" s="369"/>
      <c r="BG275" s="366" t="str">
        <f>IF($E275="","",IF($L274="","",VLOOKUP($L274,TemplValues,12,0)))</f>
        <v/>
      </c>
      <c r="BH275" s="366"/>
      <c r="BI275" s="366" t="str">
        <f>IF($E275="","",IF($L274="","",VLOOKUP($L274,TemplValues,13,0)))</f>
        <v/>
      </c>
      <c r="BJ275" s="366"/>
      <c r="BK275" s="367" t="str">
        <f>IF($E275="","",IF($L274="","",VLOOKUP($L274,TemplValues,16,0)))</f>
        <v/>
      </c>
      <c r="BL275" s="367"/>
      <c r="BM275" s="368" t="str">
        <f>IF($E275="","",IF($L274="","",VLOOKUP($L274,TemplValues,17,0)))</f>
        <v/>
      </c>
      <c r="BN275" s="368"/>
      <c r="BO275" s="366" t="str">
        <f>IF($E275="","",IF($L274="","",VLOOKUP($L274,TemplValues,28,0)))</f>
        <v/>
      </c>
      <c r="BP275" s="366"/>
      <c r="BQ275" s="366" t="str">
        <f>IF($E275="","",IF($L274="","",VLOOKUP($L274,TemplValues,27,0)))</f>
        <v/>
      </c>
      <c r="BR275" s="366"/>
      <c r="BS275" s="367" t="str">
        <f>IF($E275="","",IF($L274="","",VLOOKUP($L274,TemplValues,14,0)))</f>
        <v/>
      </c>
      <c r="BT275" s="367"/>
      <c r="BU275" s="370" t="str">
        <f>IF($E275="","",IF($L274="","",VLOOKUP($L274,TemplValues,15,0)))</f>
        <v/>
      </c>
      <c r="BV275" s="483"/>
      <c r="BW275" s="430" t="str">
        <f>IF($E275="","",IF($L274="","",VLOOKUP($L274,TemplValues,30,0)))</f>
        <v/>
      </c>
      <c r="BX275" s="486"/>
      <c r="BY275" s="283"/>
    </row>
    <row r="276" spans="1:77" ht="20.100000000000001" customHeight="1">
      <c r="A276" s="283"/>
      <c r="B276" s="511">
        <v>1</v>
      </c>
      <c r="C276" s="513"/>
      <c r="D276" s="436"/>
      <c r="E276" s="436" t="s">
        <v>441</v>
      </c>
      <c r="F276" s="436" t="s">
        <v>444</v>
      </c>
      <c r="G276" s="515" t="s">
        <v>380</v>
      </c>
      <c r="H276" s="509"/>
      <c r="I276" s="437"/>
      <c r="J276" s="509"/>
      <c r="K276" s="438"/>
      <c r="L276" s="439" t="str">
        <f t="shared" ref="L276" si="132">H276&amp;" : "&amp;J276</f>
        <v xml:space="preserve"> : </v>
      </c>
      <c r="M276" s="440">
        <v>400</v>
      </c>
      <c r="N276" s="390"/>
      <c r="O276" s="283"/>
      <c r="P276" s="404"/>
      <c r="Q276" s="405"/>
      <c r="R276" s="406">
        <v>2.835</v>
      </c>
      <c r="S276" s="462"/>
      <c r="T276" s="414">
        <v>24.5</v>
      </c>
      <c r="U276" s="468"/>
      <c r="V276" s="413"/>
      <c r="W276" s="413"/>
      <c r="X276" s="414">
        <v>22</v>
      </c>
      <c r="Y276" s="414"/>
      <c r="Z276" s="414"/>
      <c r="AA276" s="414"/>
      <c r="AB276" s="415"/>
      <c r="AC276" s="415"/>
      <c r="AD276" s="415"/>
      <c r="AE276" s="415"/>
      <c r="AF276" s="415"/>
      <c r="AG276" s="415"/>
      <c r="AH276" s="415"/>
      <c r="AI276" s="415"/>
      <c r="AJ276" s="415"/>
      <c r="AK276" s="415"/>
      <c r="AL276" s="415"/>
      <c r="AM276" s="415"/>
      <c r="AN276" s="415"/>
      <c r="AO276" s="415"/>
      <c r="AP276" s="415"/>
      <c r="AQ276" s="415"/>
      <c r="AR276" s="415">
        <v>0.25</v>
      </c>
      <c r="AS276" s="415"/>
      <c r="AT276" s="415"/>
      <c r="AU276" s="427"/>
      <c r="AV276" s="427">
        <v>10.5</v>
      </c>
      <c r="AW276" s="428"/>
      <c r="AX276" s="423"/>
      <c r="AY276" s="475"/>
      <c r="AZ276" s="283"/>
      <c r="BA276" s="424">
        <v>100.1</v>
      </c>
      <c r="BB276" s="424"/>
      <c r="BC276" s="360" t="s">
        <v>63</v>
      </c>
      <c r="BD276" s="360"/>
      <c r="BE276" s="359">
        <v>0.1</v>
      </c>
      <c r="BF276" s="359"/>
      <c r="BG276" s="359">
        <v>10000</v>
      </c>
      <c r="BH276" s="359"/>
      <c r="BI276" s="359"/>
      <c r="BJ276" s="359"/>
      <c r="BK276" s="361"/>
      <c r="BL276" s="361"/>
      <c r="BM276" s="360" t="s">
        <v>64</v>
      </c>
      <c r="BN276" s="360"/>
      <c r="BO276" s="359"/>
      <c r="BP276" s="359"/>
      <c r="BQ276" s="359">
        <v>0.34699999999999998</v>
      </c>
      <c r="BR276" s="359"/>
      <c r="BS276" s="361"/>
      <c r="BT276" s="361"/>
      <c r="BU276" s="362" t="s">
        <v>62</v>
      </c>
      <c r="BV276" s="481"/>
      <c r="BW276" s="422"/>
      <c r="BX276" s="475"/>
      <c r="BY276" s="283"/>
    </row>
    <row r="277" spans="1:77" ht="20.100000000000001" customHeight="1" thickBot="1">
      <c r="A277" s="283"/>
      <c r="B277" s="512"/>
      <c r="C277" s="514"/>
      <c r="D277" s="398"/>
      <c r="E277" s="398">
        <v>1</v>
      </c>
      <c r="F277" s="398" t="s">
        <v>443</v>
      </c>
      <c r="G277" s="516"/>
      <c r="H277" s="510"/>
      <c r="I277" s="434"/>
      <c r="J277" s="510"/>
      <c r="K277" s="435"/>
      <c r="L277" s="435"/>
      <c r="M277" s="400">
        <v>3.2</v>
      </c>
      <c r="N277" s="407"/>
      <c r="O277" s="283"/>
      <c r="P277" s="408"/>
      <c r="Q277" s="409"/>
      <c r="R277" s="441" t="str">
        <f>IF($E277="","",IF($L276="","",VLOOKUP($L276,TemplValues,28,0)))</f>
        <v/>
      </c>
      <c r="S277" s="463"/>
      <c r="T277" s="442" t="str">
        <f>IF($E277="","",IF($L276="","",VLOOKUP($L276,TemplValues,4,0)))</f>
        <v/>
      </c>
      <c r="U277" s="463"/>
      <c r="V277" s="442" t="str">
        <f>IF($E277="","",IF($L276="","",VLOOKUP($L276,TemplValues,5,0)))</f>
        <v/>
      </c>
      <c r="W277" s="442"/>
      <c r="X277" s="442" t="str">
        <f>IF($E277="","",IF($L276="","",VLOOKUP($L276,TemplValues,6,0)))</f>
        <v/>
      </c>
      <c r="Y277" s="442"/>
      <c r="Z277" s="443" t="str">
        <f>IF($E277="","",IF($L276="","",VLOOKUP($L276,TemplValues,7,0)))</f>
        <v/>
      </c>
      <c r="AA277" s="443"/>
      <c r="AB277" s="442" t="str">
        <f>IF($E277="","",IF($L276="","",VLOOKUP($L276,TemplValues,8,0)))</f>
        <v/>
      </c>
      <c r="AC277" s="442"/>
      <c r="AD277" s="444" t="str">
        <f>IF($E277="","",IF($L276="","",VLOOKUP($L276,TemplValues,18,0)))</f>
        <v/>
      </c>
      <c r="AE277" s="444"/>
      <c r="AF277" s="444" t="str">
        <f>IF($E277="","",IF($L276="","",VLOOKUP($L276,TemplValues,19,0)))</f>
        <v/>
      </c>
      <c r="AG277" s="444"/>
      <c r="AH277" s="444"/>
      <c r="AI277" s="444"/>
      <c r="AJ277" s="444" t="str">
        <f>IF($E277="","",IF($L276="","",VLOOKUP($L276,TemplValues,20,0)))</f>
        <v/>
      </c>
      <c r="AK277" s="444"/>
      <c r="AL277" s="442" t="str">
        <f>IF($E277="","",IF($L276="","",VLOOKUP($L276,TemplValues,9,0)))</f>
        <v/>
      </c>
      <c r="AM277" s="442"/>
      <c r="AN277" s="442" t="str">
        <f>IF($E277="","",IF($L276="","",VLOOKUP($L276,TemplValues,21,0)))</f>
        <v/>
      </c>
      <c r="AO277" s="442"/>
      <c r="AP277" s="442" t="str">
        <f>IF($E277="","",IF($L276="","",VLOOKUP($L276,TemplValues,22,0)))</f>
        <v/>
      </c>
      <c r="AQ277" s="442"/>
      <c r="AR277" s="445" t="str">
        <f>IF($E277="","",IF($L276="","",VLOOKUP($L276,TemplValues,23,0)))</f>
        <v/>
      </c>
      <c r="AS277" s="445"/>
      <c r="AT277" s="445" t="str">
        <f>IF($E277="","",IF($L276="","",VLOOKUP($L276,TemplValues,24,0)))</f>
        <v/>
      </c>
      <c r="AU277" s="446"/>
      <c r="AV277" s="446" t="str">
        <f>IF($E277="","",IF($L276="","",VLOOKUP($L276,TemplValues,25,0)))</f>
        <v/>
      </c>
      <c r="AW277" s="478"/>
      <c r="AX277" s="425" t="str">
        <f>IF($E277="","",IF($L276="","",VLOOKUP($L276,TemplValues,26,0)))</f>
        <v/>
      </c>
      <c r="AY277" s="476"/>
      <c r="AZ277" s="283"/>
      <c r="BA277" s="426" t="str">
        <f>IF($E277="","",IF($L276="","",VLOOKUP($L276,TemplValues,10,0)))</f>
        <v/>
      </c>
      <c r="BB277" s="426"/>
      <c r="BC277" s="368" t="str">
        <f>IF($E277="","",IF($L276="","",VLOOKUP($L276,TemplValues,11,0)))</f>
        <v/>
      </c>
      <c r="BD277" s="368"/>
      <c r="BE277" s="369" t="str">
        <f>IF($E277="","",IF($L276="","",VLOOKUP($L276,TemplValues,30,0)))</f>
        <v/>
      </c>
      <c r="BF277" s="369"/>
      <c r="BG277" s="366" t="str">
        <f>IF($E277="","",IF($L276="","",VLOOKUP($L276,TemplValues,12,0)))</f>
        <v/>
      </c>
      <c r="BH277" s="366"/>
      <c r="BI277" s="366" t="str">
        <f>IF($E277="","",IF($L276="","",VLOOKUP($L276,TemplValues,13,0)))</f>
        <v/>
      </c>
      <c r="BJ277" s="366"/>
      <c r="BK277" s="367" t="str">
        <f>IF($E277="","",IF($L276="","",VLOOKUP($L276,TemplValues,16,0)))</f>
        <v/>
      </c>
      <c r="BL277" s="367"/>
      <c r="BM277" s="368" t="str">
        <f>IF($E277="","",IF($L276="","",VLOOKUP($L276,TemplValues,17,0)))</f>
        <v/>
      </c>
      <c r="BN277" s="368"/>
      <c r="BO277" s="366" t="str">
        <f>IF($E277="","",IF($L276="","",VLOOKUP($L276,TemplValues,28,0)))</f>
        <v/>
      </c>
      <c r="BP277" s="366"/>
      <c r="BQ277" s="366" t="str">
        <f>IF($E277="","",IF($L276="","",VLOOKUP($L276,TemplValues,27,0)))</f>
        <v/>
      </c>
      <c r="BR277" s="366"/>
      <c r="BS277" s="367" t="str">
        <f>IF($E277="","",IF($L276="","",VLOOKUP($L276,TemplValues,14,0)))</f>
        <v/>
      </c>
      <c r="BT277" s="367"/>
      <c r="BU277" s="370" t="str">
        <f>IF($E277="","",IF($L276="","",VLOOKUP($L276,TemplValues,15,0)))</f>
        <v/>
      </c>
      <c r="BV277" s="483"/>
      <c r="BW277" s="430" t="str">
        <f>IF($E277="","",IF($L276="","",VLOOKUP($L276,TemplValues,30,0)))</f>
        <v/>
      </c>
      <c r="BX277" s="486"/>
      <c r="BY277" s="283"/>
    </row>
    <row r="278" spans="1:77" ht="20.100000000000001" customHeight="1">
      <c r="A278" s="283"/>
      <c r="B278" s="511">
        <v>1</v>
      </c>
      <c r="C278" s="513"/>
      <c r="D278" s="436"/>
      <c r="E278" s="436" t="s">
        <v>441</v>
      </c>
      <c r="F278" s="436" t="s">
        <v>444</v>
      </c>
      <c r="G278" s="515" t="s">
        <v>380</v>
      </c>
      <c r="H278" s="509"/>
      <c r="I278" s="437"/>
      <c r="J278" s="509"/>
      <c r="K278" s="438"/>
      <c r="L278" s="439" t="str">
        <f t="shared" ref="L278" si="133">H278&amp;" : "&amp;J278</f>
        <v xml:space="preserve"> : </v>
      </c>
      <c r="M278" s="440">
        <v>400</v>
      </c>
      <c r="N278" s="390"/>
      <c r="O278" s="283"/>
      <c r="P278" s="404"/>
      <c r="Q278" s="405"/>
      <c r="R278" s="406">
        <v>2.835</v>
      </c>
      <c r="S278" s="462"/>
      <c r="T278" s="414">
        <v>24.5</v>
      </c>
      <c r="U278" s="468"/>
      <c r="V278" s="413"/>
      <c r="W278" s="413"/>
      <c r="X278" s="414">
        <v>22</v>
      </c>
      <c r="Y278" s="414"/>
      <c r="Z278" s="414"/>
      <c r="AA278" s="414"/>
      <c r="AB278" s="415"/>
      <c r="AC278" s="415"/>
      <c r="AD278" s="415"/>
      <c r="AE278" s="415"/>
      <c r="AF278" s="415"/>
      <c r="AG278" s="415"/>
      <c r="AH278" s="415"/>
      <c r="AI278" s="415"/>
      <c r="AJ278" s="415"/>
      <c r="AK278" s="415"/>
      <c r="AL278" s="415"/>
      <c r="AM278" s="415"/>
      <c r="AN278" s="415"/>
      <c r="AO278" s="415"/>
      <c r="AP278" s="415"/>
      <c r="AQ278" s="415"/>
      <c r="AR278" s="415">
        <v>0.25</v>
      </c>
      <c r="AS278" s="415"/>
      <c r="AT278" s="415"/>
      <c r="AU278" s="427"/>
      <c r="AV278" s="427">
        <v>10.5</v>
      </c>
      <c r="AW278" s="428"/>
      <c r="AX278" s="423"/>
      <c r="AY278" s="475"/>
      <c r="AZ278" s="283"/>
      <c r="BA278" s="424">
        <v>100.1</v>
      </c>
      <c r="BB278" s="424"/>
      <c r="BC278" s="360" t="s">
        <v>63</v>
      </c>
      <c r="BD278" s="360"/>
      <c r="BE278" s="359">
        <v>0.1</v>
      </c>
      <c r="BF278" s="359"/>
      <c r="BG278" s="359">
        <v>10000</v>
      </c>
      <c r="BH278" s="359"/>
      <c r="BI278" s="359"/>
      <c r="BJ278" s="359"/>
      <c r="BK278" s="361"/>
      <c r="BL278" s="361"/>
      <c r="BM278" s="360" t="s">
        <v>64</v>
      </c>
      <c r="BN278" s="360"/>
      <c r="BO278" s="359"/>
      <c r="BP278" s="359"/>
      <c r="BQ278" s="359">
        <v>0.34699999999999998</v>
      </c>
      <c r="BR278" s="359"/>
      <c r="BS278" s="361"/>
      <c r="BT278" s="361"/>
      <c r="BU278" s="362" t="s">
        <v>62</v>
      </c>
      <c r="BV278" s="481"/>
      <c r="BW278" s="422"/>
      <c r="BX278" s="475"/>
      <c r="BY278" s="283"/>
    </row>
    <row r="279" spans="1:77" ht="20.100000000000001" customHeight="1" thickBot="1">
      <c r="A279" s="283"/>
      <c r="B279" s="512"/>
      <c r="C279" s="514"/>
      <c r="D279" s="398"/>
      <c r="E279" s="398">
        <v>1</v>
      </c>
      <c r="F279" s="398" t="s">
        <v>443</v>
      </c>
      <c r="G279" s="516"/>
      <c r="H279" s="510"/>
      <c r="I279" s="434"/>
      <c r="J279" s="510"/>
      <c r="K279" s="435"/>
      <c r="L279" s="435"/>
      <c r="M279" s="400">
        <v>3.2</v>
      </c>
      <c r="N279" s="407"/>
      <c r="O279" s="283"/>
      <c r="P279" s="408"/>
      <c r="Q279" s="409"/>
      <c r="R279" s="441" t="str">
        <f>IF($E279="","",IF($L278="","",VLOOKUP($L278,TemplValues,28,0)))</f>
        <v/>
      </c>
      <c r="S279" s="463"/>
      <c r="T279" s="442" t="str">
        <f>IF($E279="","",IF($L278="","",VLOOKUP($L278,TemplValues,4,0)))</f>
        <v/>
      </c>
      <c r="U279" s="463"/>
      <c r="V279" s="442" t="str">
        <f>IF($E279="","",IF($L278="","",VLOOKUP($L278,TemplValues,5,0)))</f>
        <v/>
      </c>
      <c r="W279" s="442"/>
      <c r="X279" s="442" t="str">
        <f>IF($E279="","",IF($L278="","",VLOOKUP($L278,TemplValues,6,0)))</f>
        <v/>
      </c>
      <c r="Y279" s="442"/>
      <c r="Z279" s="443" t="str">
        <f>IF($E279="","",IF($L278="","",VLOOKUP($L278,TemplValues,7,0)))</f>
        <v/>
      </c>
      <c r="AA279" s="443"/>
      <c r="AB279" s="442" t="str">
        <f>IF($E279="","",IF($L278="","",VLOOKUP($L278,TemplValues,8,0)))</f>
        <v/>
      </c>
      <c r="AC279" s="442"/>
      <c r="AD279" s="444" t="str">
        <f>IF($E279="","",IF($L278="","",VLOOKUP($L278,TemplValues,18,0)))</f>
        <v/>
      </c>
      <c r="AE279" s="444"/>
      <c r="AF279" s="444" t="str">
        <f>IF($E279="","",IF($L278="","",VLOOKUP($L278,TemplValues,19,0)))</f>
        <v/>
      </c>
      <c r="AG279" s="444"/>
      <c r="AH279" s="444"/>
      <c r="AI279" s="444"/>
      <c r="AJ279" s="444" t="str">
        <f>IF($E279="","",IF($L278="","",VLOOKUP($L278,TemplValues,20,0)))</f>
        <v/>
      </c>
      <c r="AK279" s="444"/>
      <c r="AL279" s="442" t="str">
        <f>IF($E279="","",IF($L278="","",VLOOKUP($L278,TemplValues,9,0)))</f>
        <v/>
      </c>
      <c r="AM279" s="442"/>
      <c r="AN279" s="442" t="str">
        <f>IF($E279="","",IF($L278="","",VLOOKUP($L278,TemplValues,21,0)))</f>
        <v/>
      </c>
      <c r="AO279" s="442"/>
      <c r="AP279" s="442" t="str">
        <f>IF($E279="","",IF($L278="","",VLOOKUP($L278,TemplValues,22,0)))</f>
        <v/>
      </c>
      <c r="AQ279" s="442"/>
      <c r="AR279" s="445" t="str">
        <f>IF($E279="","",IF($L278="","",VLOOKUP($L278,TemplValues,23,0)))</f>
        <v/>
      </c>
      <c r="AS279" s="445"/>
      <c r="AT279" s="445" t="str">
        <f>IF($E279="","",IF($L278="","",VLOOKUP($L278,TemplValues,24,0)))</f>
        <v/>
      </c>
      <c r="AU279" s="446"/>
      <c r="AV279" s="446" t="str">
        <f>IF($E279="","",IF($L278="","",VLOOKUP($L278,TemplValues,25,0)))</f>
        <v/>
      </c>
      <c r="AW279" s="478"/>
      <c r="AX279" s="425" t="str">
        <f>IF($E279="","",IF($L278="","",VLOOKUP($L278,TemplValues,26,0)))</f>
        <v/>
      </c>
      <c r="AY279" s="476"/>
      <c r="AZ279" s="283"/>
      <c r="BA279" s="426" t="str">
        <f>IF($E279="","",IF($L278="","",VLOOKUP($L278,TemplValues,10,0)))</f>
        <v/>
      </c>
      <c r="BB279" s="426"/>
      <c r="BC279" s="368" t="str">
        <f>IF($E279="","",IF($L278="","",VLOOKUP($L278,TemplValues,11,0)))</f>
        <v/>
      </c>
      <c r="BD279" s="368"/>
      <c r="BE279" s="369" t="str">
        <f>IF($E279="","",IF($L278="","",VLOOKUP($L278,TemplValues,30,0)))</f>
        <v/>
      </c>
      <c r="BF279" s="369"/>
      <c r="BG279" s="366" t="str">
        <f>IF($E279="","",IF($L278="","",VLOOKUP($L278,TemplValues,12,0)))</f>
        <v/>
      </c>
      <c r="BH279" s="366"/>
      <c r="BI279" s="366" t="str">
        <f>IF($E279="","",IF($L278="","",VLOOKUP($L278,TemplValues,13,0)))</f>
        <v/>
      </c>
      <c r="BJ279" s="366"/>
      <c r="BK279" s="367" t="str">
        <f>IF($E279="","",IF($L278="","",VLOOKUP($L278,TemplValues,16,0)))</f>
        <v/>
      </c>
      <c r="BL279" s="367"/>
      <c r="BM279" s="368" t="str">
        <f>IF($E279="","",IF($L278="","",VLOOKUP($L278,TemplValues,17,0)))</f>
        <v/>
      </c>
      <c r="BN279" s="368"/>
      <c r="BO279" s="366" t="str">
        <f>IF($E279="","",IF($L278="","",VLOOKUP($L278,TemplValues,28,0)))</f>
        <v/>
      </c>
      <c r="BP279" s="366"/>
      <c r="BQ279" s="366" t="str">
        <f>IF($E279="","",IF($L278="","",VLOOKUP($L278,TemplValues,27,0)))</f>
        <v/>
      </c>
      <c r="BR279" s="366"/>
      <c r="BS279" s="367" t="str">
        <f>IF($E279="","",IF($L278="","",VLOOKUP($L278,TemplValues,14,0)))</f>
        <v/>
      </c>
      <c r="BT279" s="367"/>
      <c r="BU279" s="370" t="str">
        <f>IF($E279="","",IF($L278="","",VLOOKUP($L278,TemplValues,15,0)))</f>
        <v/>
      </c>
      <c r="BV279" s="483"/>
      <c r="BW279" s="430" t="str">
        <f>IF($E279="","",IF($L278="","",VLOOKUP($L278,TemplValues,30,0)))</f>
        <v/>
      </c>
      <c r="BX279" s="486"/>
      <c r="BY279" s="283"/>
    </row>
    <row r="280" spans="1:77" ht="20.100000000000001" customHeight="1">
      <c r="A280" s="283"/>
      <c r="B280" s="511">
        <v>1</v>
      </c>
      <c r="C280" s="513"/>
      <c r="D280" s="436"/>
      <c r="E280" s="436" t="s">
        <v>441</v>
      </c>
      <c r="F280" s="436" t="s">
        <v>444</v>
      </c>
      <c r="G280" s="515" t="s">
        <v>380</v>
      </c>
      <c r="H280" s="509"/>
      <c r="I280" s="437"/>
      <c r="J280" s="509"/>
      <c r="K280" s="438"/>
      <c r="L280" s="439" t="str">
        <f t="shared" ref="L280" si="134">H280&amp;" : "&amp;J280</f>
        <v xml:space="preserve"> : </v>
      </c>
      <c r="M280" s="440">
        <v>400</v>
      </c>
      <c r="N280" s="390"/>
      <c r="O280" s="283"/>
      <c r="P280" s="404"/>
      <c r="Q280" s="405"/>
      <c r="R280" s="406">
        <v>2.835</v>
      </c>
      <c r="S280" s="462"/>
      <c r="T280" s="414">
        <v>24.5</v>
      </c>
      <c r="U280" s="468"/>
      <c r="V280" s="413"/>
      <c r="W280" s="413"/>
      <c r="X280" s="414">
        <v>22</v>
      </c>
      <c r="Y280" s="414"/>
      <c r="Z280" s="414"/>
      <c r="AA280" s="414"/>
      <c r="AB280" s="415"/>
      <c r="AC280" s="415"/>
      <c r="AD280" s="415"/>
      <c r="AE280" s="415"/>
      <c r="AF280" s="415"/>
      <c r="AG280" s="415"/>
      <c r="AH280" s="415"/>
      <c r="AI280" s="415"/>
      <c r="AJ280" s="415"/>
      <c r="AK280" s="415"/>
      <c r="AL280" s="415"/>
      <c r="AM280" s="415"/>
      <c r="AN280" s="415"/>
      <c r="AO280" s="415"/>
      <c r="AP280" s="415"/>
      <c r="AQ280" s="415"/>
      <c r="AR280" s="415">
        <v>0.25</v>
      </c>
      <c r="AS280" s="415"/>
      <c r="AT280" s="415"/>
      <c r="AU280" s="427"/>
      <c r="AV280" s="427">
        <v>10.5</v>
      </c>
      <c r="AW280" s="428"/>
      <c r="AX280" s="423"/>
      <c r="AY280" s="475"/>
      <c r="AZ280" s="283"/>
      <c r="BA280" s="424">
        <v>100.1</v>
      </c>
      <c r="BB280" s="424"/>
      <c r="BC280" s="360" t="s">
        <v>63</v>
      </c>
      <c r="BD280" s="360"/>
      <c r="BE280" s="359">
        <v>0.1</v>
      </c>
      <c r="BF280" s="359"/>
      <c r="BG280" s="359">
        <v>10000</v>
      </c>
      <c r="BH280" s="359"/>
      <c r="BI280" s="359"/>
      <c r="BJ280" s="359"/>
      <c r="BK280" s="361"/>
      <c r="BL280" s="361"/>
      <c r="BM280" s="360" t="s">
        <v>64</v>
      </c>
      <c r="BN280" s="360"/>
      <c r="BO280" s="359"/>
      <c r="BP280" s="359"/>
      <c r="BQ280" s="359">
        <v>0.34699999999999998</v>
      </c>
      <c r="BR280" s="359"/>
      <c r="BS280" s="361"/>
      <c r="BT280" s="361"/>
      <c r="BU280" s="362" t="s">
        <v>62</v>
      </c>
      <c r="BV280" s="481"/>
      <c r="BW280" s="422"/>
      <c r="BX280" s="475"/>
      <c r="BY280" s="283"/>
    </row>
    <row r="281" spans="1:77" ht="20.100000000000001" customHeight="1" thickBot="1">
      <c r="A281" s="283"/>
      <c r="B281" s="512"/>
      <c r="C281" s="514"/>
      <c r="D281" s="398"/>
      <c r="E281" s="398">
        <v>1</v>
      </c>
      <c r="F281" s="398" t="s">
        <v>443</v>
      </c>
      <c r="G281" s="516"/>
      <c r="H281" s="510"/>
      <c r="I281" s="434"/>
      <c r="J281" s="510"/>
      <c r="K281" s="435"/>
      <c r="L281" s="435"/>
      <c r="M281" s="400">
        <v>3.2</v>
      </c>
      <c r="N281" s="407"/>
      <c r="O281" s="283"/>
      <c r="P281" s="408"/>
      <c r="Q281" s="409"/>
      <c r="R281" s="441" t="str">
        <f>IF($E281="","",IF($L280="","",VLOOKUP($L280,TemplValues,28,0)))</f>
        <v/>
      </c>
      <c r="S281" s="463"/>
      <c r="T281" s="442" t="str">
        <f>IF($E281="","",IF($L280="","",VLOOKUP($L280,TemplValues,4,0)))</f>
        <v/>
      </c>
      <c r="U281" s="463"/>
      <c r="V281" s="442" t="str">
        <f>IF($E281="","",IF($L280="","",VLOOKUP($L280,TemplValues,5,0)))</f>
        <v/>
      </c>
      <c r="W281" s="442"/>
      <c r="X281" s="442" t="str">
        <f>IF($E281="","",IF($L280="","",VLOOKUP($L280,TemplValues,6,0)))</f>
        <v/>
      </c>
      <c r="Y281" s="442"/>
      <c r="Z281" s="443" t="str">
        <f>IF($E281="","",IF($L280="","",VLOOKUP($L280,TemplValues,7,0)))</f>
        <v/>
      </c>
      <c r="AA281" s="443"/>
      <c r="AB281" s="442" t="str">
        <f>IF($E281="","",IF($L280="","",VLOOKUP($L280,TemplValues,8,0)))</f>
        <v/>
      </c>
      <c r="AC281" s="442"/>
      <c r="AD281" s="444" t="str">
        <f>IF($E281="","",IF($L280="","",VLOOKUP($L280,TemplValues,18,0)))</f>
        <v/>
      </c>
      <c r="AE281" s="444"/>
      <c r="AF281" s="444" t="str">
        <f>IF($E281="","",IF($L280="","",VLOOKUP($L280,TemplValues,19,0)))</f>
        <v/>
      </c>
      <c r="AG281" s="444"/>
      <c r="AH281" s="444"/>
      <c r="AI281" s="444"/>
      <c r="AJ281" s="444" t="str">
        <f>IF($E281="","",IF($L280="","",VLOOKUP($L280,TemplValues,20,0)))</f>
        <v/>
      </c>
      <c r="AK281" s="444"/>
      <c r="AL281" s="442" t="str">
        <f>IF($E281="","",IF($L280="","",VLOOKUP($L280,TemplValues,9,0)))</f>
        <v/>
      </c>
      <c r="AM281" s="442"/>
      <c r="AN281" s="442" t="str">
        <f>IF($E281="","",IF($L280="","",VLOOKUP($L280,TemplValues,21,0)))</f>
        <v/>
      </c>
      <c r="AO281" s="442"/>
      <c r="AP281" s="442" t="str">
        <f>IF($E281="","",IF($L280="","",VLOOKUP($L280,TemplValues,22,0)))</f>
        <v/>
      </c>
      <c r="AQ281" s="442"/>
      <c r="AR281" s="445" t="str">
        <f>IF($E281="","",IF($L280="","",VLOOKUP($L280,TemplValues,23,0)))</f>
        <v/>
      </c>
      <c r="AS281" s="445"/>
      <c r="AT281" s="445" t="str">
        <f>IF($E281="","",IF($L280="","",VLOOKUP($L280,TemplValues,24,0)))</f>
        <v/>
      </c>
      <c r="AU281" s="446"/>
      <c r="AV281" s="446" t="str">
        <f>IF($E281="","",IF($L280="","",VLOOKUP($L280,TemplValues,25,0)))</f>
        <v/>
      </c>
      <c r="AW281" s="478"/>
      <c r="AX281" s="425" t="str">
        <f>IF($E281="","",IF($L280="","",VLOOKUP($L280,TemplValues,26,0)))</f>
        <v/>
      </c>
      <c r="AY281" s="476"/>
      <c r="AZ281" s="283"/>
      <c r="BA281" s="426" t="str">
        <f>IF($E281="","",IF($L280="","",VLOOKUP($L280,TemplValues,10,0)))</f>
        <v/>
      </c>
      <c r="BB281" s="426"/>
      <c r="BC281" s="368" t="str">
        <f>IF($E281="","",IF($L280="","",VLOOKUP($L280,TemplValues,11,0)))</f>
        <v/>
      </c>
      <c r="BD281" s="368"/>
      <c r="BE281" s="369" t="str">
        <f>IF($E281="","",IF($L280="","",VLOOKUP($L280,TemplValues,30,0)))</f>
        <v/>
      </c>
      <c r="BF281" s="369"/>
      <c r="BG281" s="366" t="str">
        <f>IF($E281="","",IF($L280="","",VLOOKUP($L280,TemplValues,12,0)))</f>
        <v/>
      </c>
      <c r="BH281" s="366"/>
      <c r="BI281" s="366" t="str">
        <f>IF($E281="","",IF($L280="","",VLOOKUP($L280,TemplValues,13,0)))</f>
        <v/>
      </c>
      <c r="BJ281" s="366"/>
      <c r="BK281" s="367" t="str">
        <f>IF($E281="","",IF($L280="","",VLOOKUP($L280,TemplValues,16,0)))</f>
        <v/>
      </c>
      <c r="BL281" s="367"/>
      <c r="BM281" s="368" t="str">
        <f>IF($E281="","",IF($L280="","",VLOOKUP($L280,TemplValues,17,0)))</f>
        <v/>
      </c>
      <c r="BN281" s="368"/>
      <c r="BO281" s="366" t="str">
        <f>IF($E281="","",IF($L280="","",VLOOKUP($L280,TemplValues,28,0)))</f>
        <v/>
      </c>
      <c r="BP281" s="366"/>
      <c r="BQ281" s="366" t="str">
        <f>IF($E281="","",IF($L280="","",VLOOKUP($L280,TemplValues,27,0)))</f>
        <v/>
      </c>
      <c r="BR281" s="366"/>
      <c r="BS281" s="367" t="str">
        <f>IF($E281="","",IF($L280="","",VLOOKUP($L280,TemplValues,14,0)))</f>
        <v/>
      </c>
      <c r="BT281" s="367"/>
      <c r="BU281" s="370" t="str">
        <f>IF($E281="","",IF($L280="","",VLOOKUP($L280,TemplValues,15,0)))</f>
        <v/>
      </c>
      <c r="BV281" s="483"/>
      <c r="BW281" s="430" t="str">
        <f>IF($E281="","",IF($L280="","",VLOOKUP($L280,TemplValues,30,0)))</f>
        <v/>
      </c>
      <c r="BX281" s="486"/>
      <c r="BY281" s="283"/>
    </row>
    <row r="282" spans="1:77" ht="20.100000000000001" customHeight="1">
      <c r="A282" s="283"/>
      <c r="B282" s="511">
        <v>1</v>
      </c>
      <c r="C282" s="513"/>
      <c r="D282" s="436"/>
      <c r="E282" s="436" t="s">
        <v>441</v>
      </c>
      <c r="F282" s="436" t="s">
        <v>444</v>
      </c>
      <c r="G282" s="515" t="s">
        <v>380</v>
      </c>
      <c r="H282" s="509"/>
      <c r="I282" s="437"/>
      <c r="J282" s="509"/>
      <c r="K282" s="438"/>
      <c r="L282" s="439" t="str">
        <f t="shared" ref="L282" si="135">H282&amp;" : "&amp;J282</f>
        <v xml:space="preserve"> : </v>
      </c>
      <c r="M282" s="440">
        <v>400</v>
      </c>
      <c r="N282" s="390"/>
      <c r="O282" s="283"/>
      <c r="P282" s="404"/>
      <c r="Q282" s="405"/>
      <c r="R282" s="406">
        <v>2.835</v>
      </c>
      <c r="S282" s="462"/>
      <c r="T282" s="414">
        <v>24.5</v>
      </c>
      <c r="U282" s="468"/>
      <c r="V282" s="413"/>
      <c r="W282" s="413"/>
      <c r="X282" s="414">
        <v>22</v>
      </c>
      <c r="Y282" s="414"/>
      <c r="Z282" s="414"/>
      <c r="AA282" s="414"/>
      <c r="AB282" s="415"/>
      <c r="AC282" s="415"/>
      <c r="AD282" s="415"/>
      <c r="AE282" s="415"/>
      <c r="AF282" s="415"/>
      <c r="AG282" s="415"/>
      <c r="AH282" s="415"/>
      <c r="AI282" s="415"/>
      <c r="AJ282" s="415"/>
      <c r="AK282" s="415"/>
      <c r="AL282" s="415"/>
      <c r="AM282" s="415"/>
      <c r="AN282" s="415"/>
      <c r="AO282" s="415"/>
      <c r="AP282" s="415"/>
      <c r="AQ282" s="415"/>
      <c r="AR282" s="415">
        <v>0.25</v>
      </c>
      <c r="AS282" s="415"/>
      <c r="AT282" s="415"/>
      <c r="AU282" s="427"/>
      <c r="AV282" s="427">
        <v>10.5</v>
      </c>
      <c r="AW282" s="428"/>
      <c r="AX282" s="423"/>
      <c r="AY282" s="475"/>
      <c r="AZ282" s="283"/>
      <c r="BA282" s="424">
        <v>100.1</v>
      </c>
      <c r="BB282" s="424"/>
      <c r="BC282" s="360" t="s">
        <v>63</v>
      </c>
      <c r="BD282" s="360"/>
      <c r="BE282" s="359">
        <v>0.1</v>
      </c>
      <c r="BF282" s="359"/>
      <c r="BG282" s="359">
        <v>10000</v>
      </c>
      <c r="BH282" s="359"/>
      <c r="BI282" s="359"/>
      <c r="BJ282" s="359"/>
      <c r="BK282" s="361"/>
      <c r="BL282" s="361"/>
      <c r="BM282" s="360" t="s">
        <v>64</v>
      </c>
      <c r="BN282" s="360"/>
      <c r="BO282" s="359"/>
      <c r="BP282" s="359"/>
      <c r="BQ282" s="359">
        <v>0.34699999999999998</v>
      </c>
      <c r="BR282" s="359"/>
      <c r="BS282" s="361"/>
      <c r="BT282" s="361"/>
      <c r="BU282" s="362" t="s">
        <v>62</v>
      </c>
      <c r="BV282" s="481"/>
      <c r="BW282" s="422"/>
      <c r="BX282" s="475"/>
      <c r="BY282" s="283"/>
    </row>
    <row r="283" spans="1:77" ht="20.100000000000001" customHeight="1" thickBot="1">
      <c r="A283" s="283"/>
      <c r="B283" s="512"/>
      <c r="C283" s="514"/>
      <c r="D283" s="398"/>
      <c r="E283" s="398">
        <v>1</v>
      </c>
      <c r="F283" s="398" t="s">
        <v>443</v>
      </c>
      <c r="G283" s="516"/>
      <c r="H283" s="510"/>
      <c r="I283" s="434"/>
      <c r="J283" s="510"/>
      <c r="K283" s="435"/>
      <c r="L283" s="435"/>
      <c r="M283" s="400">
        <v>3.2</v>
      </c>
      <c r="N283" s="407"/>
      <c r="O283" s="283"/>
      <c r="P283" s="408"/>
      <c r="Q283" s="409"/>
      <c r="R283" s="441" t="str">
        <f>IF($E283="","",IF($L282="","",VLOOKUP($L282,TemplValues,28,0)))</f>
        <v/>
      </c>
      <c r="S283" s="463"/>
      <c r="T283" s="442" t="str">
        <f>IF($E283="","",IF($L282="","",VLOOKUP($L282,TemplValues,4,0)))</f>
        <v/>
      </c>
      <c r="U283" s="463"/>
      <c r="V283" s="442" t="str">
        <f>IF($E283="","",IF($L282="","",VLOOKUP($L282,TemplValues,5,0)))</f>
        <v/>
      </c>
      <c r="W283" s="442"/>
      <c r="X283" s="442" t="str">
        <f>IF($E283="","",IF($L282="","",VLOOKUP($L282,TemplValues,6,0)))</f>
        <v/>
      </c>
      <c r="Y283" s="442"/>
      <c r="Z283" s="443" t="str">
        <f>IF($E283="","",IF($L282="","",VLOOKUP($L282,TemplValues,7,0)))</f>
        <v/>
      </c>
      <c r="AA283" s="443"/>
      <c r="AB283" s="442" t="str">
        <f>IF($E283="","",IF($L282="","",VLOOKUP($L282,TemplValues,8,0)))</f>
        <v/>
      </c>
      <c r="AC283" s="442"/>
      <c r="AD283" s="444" t="str">
        <f>IF($E283="","",IF($L282="","",VLOOKUP($L282,TemplValues,18,0)))</f>
        <v/>
      </c>
      <c r="AE283" s="444"/>
      <c r="AF283" s="444" t="str">
        <f>IF($E283="","",IF($L282="","",VLOOKUP($L282,TemplValues,19,0)))</f>
        <v/>
      </c>
      <c r="AG283" s="444"/>
      <c r="AH283" s="444"/>
      <c r="AI283" s="444"/>
      <c r="AJ283" s="444" t="str">
        <f>IF($E283="","",IF($L282="","",VLOOKUP($L282,TemplValues,20,0)))</f>
        <v/>
      </c>
      <c r="AK283" s="444"/>
      <c r="AL283" s="442" t="str">
        <f>IF($E283="","",IF($L282="","",VLOOKUP($L282,TemplValues,9,0)))</f>
        <v/>
      </c>
      <c r="AM283" s="442"/>
      <c r="AN283" s="442" t="str">
        <f>IF($E283="","",IF($L282="","",VLOOKUP($L282,TemplValues,21,0)))</f>
        <v/>
      </c>
      <c r="AO283" s="442"/>
      <c r="AP283" s="442" t="str">
        <f>IF($E283="","",IF($L282="","",VLOOKUP($L282,TemplValues,22,0)))</f>
        <v/>
      </c>
      <c r="AQ283" s="442"/>
      <c r="AR283" s="445" t="str">
        <f>IF($E283="","",IF($L282="","",VLOOKUP($L282,TemplValues,23,0)))</f>
        <v/>
      </c>
      <c r="AS283" s="445"/>
      <c r="AT283" s="445" t="str">
        <f>IF($E283="","",IF($L282="","",VLOOKUP($L282,TemplValues,24,0)))</f>
        <v/>
      </c>
      <c r="AU283" s="446"/>
      <c r="AV283" s="446" t="str">
        <f>IF($E283="","",IF($L282="","",VLOOKUP($L282,TemplValues,25,0)))</f>
        <v/>
      </c>
      <c r="AW283" s="478"/>
      <c r="AX283" s="425" t="str">
        <f>IF($E283="","",IF($L282="","",VLOOKUP($L282,TemplValues,26,0)))</f>
        <v/>
      </c>
      <c r="AY283" s="476"/>
      <c r="AZ283" s="283"/>
      <c r="BA283" s="426" t="str">
        <f>IF($E283="","",IF($L282="","",VLOOKUP($L282,TemplValues,10,0)))</f>
        <v/>
      </c>
      <c r="BB283" s="426"/>
      <c r="BC283" s="368" t="str">
        <f>IF($E283="","",IF($L282="","",VLOOKUP($L282,TemplValues,11,0)))</f>
        <v/>
      </c>
      <c r="BD283" s="368"/>
      <c r="BE283" s="369" t="str">
        <f>IF($E283="","",IF($L282="","",VLOOKUP($L282,TemplValues,30,0)))</f>
        <v/>
      </c>
      <c r="BF283" s="369"/>
      <c r="BG283" s="366" t="str">
        <f>IF($E283="","",IF($L282="","",VLOOKUP($L282,TemplValues,12,0)))</f>
        <v/>
      </c>
      <c r="BH283" s="366"/>
      <c r="BI283" s="366" t="str">
        <f>IF($E283="","",IF($L282="","",VLOOKUP($L282,TemplValues,13,0)))</f>
        <v/>
      </c>
      <c r="BJ283" s="366"/>
      <c r="BK283" s="367" t="str">
        <f>IF($E283="","",IF($L282="","",VLOOKUP($L282,TemplValues,16,0)))</f>
        <v/>
      </c>
      <c r="BL283" s="367"/>
      <c r="BM283" s="368" t="str">
        <f>IF($E283="","",IF($L282="","",VLOOKUP($L282,TemplValues,17,0)))</f>
        <v/>
      </c>
      <c r="BN283" s="368"/>
      <c r="BO283" s="366" t="str">
        <f>IF($E283="","",IF($L282="","",VLOOKUP($L282,TemplValues,28,0)))</f>
        <v/>
      </c>
      <c r="BP283" s="366"/>
      <c r="BQ283" s="366" t="str">
        <f>IF($E283="","",IF($L282="","",VLOOKUP($L282,TemplValues,27,0)))</f>
        <v/>
      </c>
      <c r="BR283" s="366"/>
      <c r="BS283" s="367" t="str">
        <f>IF($E283="","",IF($L282="","",VLOOKUP($L282,TemplValues,14,0)))</f>
        <v/>
      </c>
      <c r="BT283" s="367"/>
      <c r="BU283" s="370" t="str">
        <f>IF($E283="","",IF($L282="","",VLOOKUP($L282,TemplValues,15,0)))</f>
        <v/>
      </c>
      <c r="BV283" s="483"/>
      <c r="BW283" s="430" t="str">
        <f>IF($E283="","",IF($L282="","",VLOOKUP($L282,TemplValues,30,0)))</f>
        <v/>
      </c>
      <c r="BX283" s="486"/>
      <c r="BY283" s="283"/>
    </row>
    <row r="284" spans="1:77" ht="20.100000000000001" customHeight="1">
      <c r="A284" s="283"/>
      <c r="B284" s="511">
        <v>1</v>
      </c>
      <c r="C284" s="513"/>
      <c r="D284" s="436"/>
      <c r="E284" s="436" t="s">
        <v>441</v>
      </c>
      <c r="F284" s="436" t="s">
        <v>444</v>
      </c>
      <c r="G284" s="515" t="s">
        <v>380</v>
      </c>
      <c r="H284" s="509"/>
      <c r="I284" s="437"/>
      <c r="J284" s="509"/>
      <c r="K284" s="438"/>
      <c r="L284" s="439" t="str">
        <f t="shared" ref="L284" si="136">H284&amp;" : "&amp;J284</f>
        <v xml:space="preserve"> : </v>
      </c>
      <c r="M284" s="440">
        <v>400</v>
      </c>
      <c r="N284" s="390"/>
      <c r="O284" s="283"/>
      <c r="P284" s="404"/>
      <c r="Q284" s="405"/>
      <c r="R284" s="406">
        <v>2.835</v>
      </c>
      <c r="S284" s="462"/>
      <c r="T284" s="414">
        <v>24.5</v>
      </c>
      <c r="U284" s="468"/>
      <c r="V284" s="413"/>
      <c r="W284" s="413"/>
      <c r="X284" s="414">
        <v>22</v>
      </c>
      <c r="Y284" s="414"/>
      <c r="Z284" s="414"/>
      <c r="AA284" s="414"/>
      <c r="AB284" s="415"/>
      <c r="AC284" s="415"/>
      <c r="AD284" s="415"/>
      <c r="AE284" s="415"/>
      <c r="AF284" s="415"/>
      <c r="AG284" s="415"/>
      <c r="AH284" s="415"/>
      <c r="AI284" s="415"/>
      <c r="AJ284" s="415"/>
      <c r="AK284" s="415"/>
      <c r="AL284" s="415"/>
      <c r="AM284" s="415"/>
      <c r="AN284" s="415"/>
      <c r="AO284" s="415"/>
      <c r="AP284" s="415"/>
      <c r="AQ284" s="415"/>
      <c r="AR284" s="415">
        <v>0.25</v>
      </c>
      <c r="AS284" s="415"/>
      <c r="AT284" s="415"/>
      <c r="AU284" s="427"/>
      <c r="AV284" s="427">
        <v>10.5</v>
      </c>
      <c r="AW284" s="428"/>
      <c r="AX284" s="423"/>
      <c r="AY284" s="475"/>
      <c r="AZ284" s="283"/>
      <c r="BA284" s="424">
        <v>100.1</v>
      </c>
      <c r="BB284" s="424"/>
      <c r="BC284" s="360" t="s">
        <v>63</v>
      </c>
      <c r="BD284" s="360"/>
      <c r="BE284" s="359">
        <v>0.1</v>
      </c>
      <c r="BF284" s="359"/>
      <c r="BG284" s="359">
        <v>10000</v>
      </c>
      <c r="BH284" s="359"/>
      <c r="BI284" s="359"/>
      <c r="BJ284" s="359"/>
      <c r="BK284" s="361"/>
      <c r="BL284" s="361"/>
      <c r="BM284" s="360" t="s">
        <v>64</v>
      </c>
      <c r="BN284" s="360"/>
      <c r="BO284" s="359"/>
      <c r="BP284" s="359"/>
      <c r="BQ284" s="359">
        <v>0.34699999999999998</v>
      </c>
      <c r="BR284" s="359"/>
      <c r="BS284" s="361"/>
      <c r="BT284" s="361"/>
      <c r="BU284" s="362" t="s">
        <v>62</v>
      </c>
      <c r="BV284" s="481"/>
      <c r="BW284" s="422"/>
      <c r="BX284" s="475"/>
      <c r="BY284" s="283"/>
    </row>
    <row r="285" spans="1:77" ht="20.100000000000001" customHeight="1" thickBot="1">
      <c r="A285" s="283"/>
      <c r="B285" s="512"/>
      <c r="C285" s="514"/>
      <c r="D285" s="398"/>
      <c r="E285" s="398">
        <v>1</v>
      </c>
      <c r="F285" s="398" t="s">
        <v>443</v>
      </c>
      <c r="G285" s="516"/>
      <c r="H285" s="510"/>
      <c r="I285" s="434"/>
      <c r="J285" s="510"/>
      <c r="K285" s="435"/>
      <c r="L285" s="435"/>
      <c r="M285" s="400">
        <v>3.2</v>
      </c>
      <c r="N285" s="407"/>
      <c r="O285" s="283"/>
      <c r="P285" s="408"/>
      <c r="Q285" s="409"/>
      <c r="R285" s="441" t="str">
        <f>IF($E285="","",IF($L284="","",VLOOKUP($L284,TemplValues,28,0)))</f>
        <v/>
      </c>
      <c r="S285" s="463"/>
      <c r="T285" s="442" t="str">
        <f>IF($E285="","",IF($L284="","",VLOOKUP($L284,TemplValues,4,0)))</f>
        <v/>
      </c>
      <c r="U285" s="463"/>
      <c r="V285" s="442" t="str">
        <f>IF($E285="","",IF($L284="","",VLOOKUP($L284,TemplValues,5,0)))</f>
        <v/>
      </c>
      <c r="W285" s="442"/>
      <c r="X285" s="442" t="str">
        <f>IF($E285="","",IF($L284="","",VLOOKUP($L284,TemplValues,6,0)))</f>
        <v/>
      </c>
      <c r="Y285" s="442"/>
      <c r="Z285" s="443" t="str">
        <f>IF($E285="","",IF($L284="","",VLOOKUP($L284,TemplValues,7,0)))</f>
        <v/>
      </c>
      <c r="AA285" s="443"/>
      <c r="AB285" s="442" t="str">
        <f>IF($E285="","",IF($L284="","",VLOOKUP($L284,TemplValues,8,0)))</f>
        <v/>
      </c>
      <c r="AC285" s="442"/>
      <c r="AD285" s="444" t="str">
        <f>IF($E285="","",IF($L284="","",VLOOKUP($L284,TemplValues,18,0)))</f>
        <v/>
      </c>
      <c r="AE285" s="444"/>
      <c r="AF285" s="444" t="str">
        <f>IF($E285="","",IF($L284="","",VLOOKUP($L284,TemplValues,19,0)))</f>
        <v/>
      </c>
      <c r="AG285" s="444"/>
      <c r="AH285" s="444"/>
      <c r="AI285" s="444"/>
      <c r="AJ285" s="444" t="str">
        <f>IF($E285="","",IF($L284="","",VLOOKUP($L284,TemplValues,20,0)))</f>
        <v/>
      </c>
      <c r="AK285" s="444"/>
      <c r="AL285" s="442" t="str">
        <f>IF($E285="","",IF($L284="","",VLOOKUP($L284,TemplValues,9,0)))</f>
        <v/>
      </c>
      <c r="AM285" s="442"/>
      <c r="AN285" s="442" t="str">
        <f>IF($E285="","",IF($L284="","",VLOOKUP($L284,TemplValues,21,0)))</f>
        <v/>
      </c>
      <c r="AO285" s="442"/>
      <c r="AP285" s="442" t="str">
        <f>IF($E285="","",IF($L284="","",VLOOKUP($L284,TemplValues,22,0)))</f>
        <v/>
      </c>
      <c r="AQ285" s="442"/>
      <c r="AR285" s="445" t="str">
        <f>IF($E285="","",IF($L284="","",VLOOKUP($L284,TemplValues,23,0)))</f>
        <v/>
      </c>
      <c r="AS285" s="445"/>
      <c r="AT285" s="445" t="str">
        <f>IF($E285="","",IF($L284="","",VLOOKUP($L284,TemplValues,24,0)))</f>
        <v/>
      </c>
      <c r="AU285" s="446"/>
      <c r="AV285" s="446" t="str">
        <f>IF($E285="","",IF($L284="","",VLOOKUP($L284,TemplValues,25,0)))</f>
        <v/>
      </c>
      <c r="AW285" s="478"/>
      <c r="AX285" s="425" t="str">
        <f>IF($E285="","",IF($L284="","",VLOOKUP($L284,TemplValues,26,0)))</f>
        <v/>
      </c>
      <c r="AY285" s="476"/>
      <c r="AZ285" s="283"/>
      <c r="BA285" s="426" t="str">
        <f>IF($E285="","",IF($L284="","",VLOOKUP($L284,TemplValues,10,0)))</f>
        <v/>
      </c>
      <c r="BB285" s="426"/>
      <c r="BC285" s="368" t="str">
        <f>IF($E285="","",IF($L284="","",VLOOKUP($L284,TemplValues,11,0)))</f>
        <v/>
      </c>
      <c r="BD285" s="368"/>
      <c r="BE285" s="369" t="str">
        <f>IF($E285="","",IF($L284="","",VLOOKUP($L284,TemplValues,30,0)))</f>
        <v/>
      </c>
      <c r="BF285" s="369"/>
      <c r="BG285" s="366" t="str">
        <f>IF($E285="","",IF($L284="","",VLOOKUP($L284,TemplValues,12,0)))</f>
        <v/>
      </c>
      <c r="BH285" s="366"/>
      <c r="BI285" s="366" t="str">
        <f>IF($E285="","",IF($L284="","",VLOOKUP($L284,TemplValues,13,0)))</f>
        <v/>
      </c>
      <c r="BJ285" s="366"/>
      <c r="BK285" s="367" t="str">
        <f>IF($E285="","",IF($L284="","",VLOOKUP($L284,TemplValues,16,0)))</f>
        <v/>
      </c>
      <c r="BL285" s="367"/>
      <c r="BM285" s="368" t="str">
        <f>IF($E285="","",IF($L284="","",VLOOKUP($L284,TemplValues,17,0)))</f>
        <v/>
      </c>
      <c r="BN285" s="368"/>
      <c r="BO285" s="366" t="str">
        <f>IF($E285="","",IF($L284="","",VLOOKUP($L284,TemplValues,28,0)))</f>
        <v/>
      </c>
      <c r="BP285" s="366"/>
      <c r="BQ285" s="366" t="str">
        <f>IF($E285="","",IF($L284="","",VLOOKUP($L284,TemplValues,27,0)))</f>
        <v/>
      </c>
      <c r="BR285" s="366"/>
      <c r="BS285" s="367" t="str">
        <f>IF($E285="","",IF($L284="","",VLOOKUP($L284,TemplValues,14,0)))</f>
        <v/>
      </c>
      <c r="BT285" s="367"/>
      <c r="BU285" s="370" t="str">
        <f>IF($E285="","",IF($L284="","",VLOOKUP($L284,TemplValues,15,0)))</f>
        <v/>
      </c>
      <c r="BV285" s="483"/>
      <c r="BW285" s="430" t="str">
        <f>IF($E285="","",IF($L284="","",VLOOKUP($L284,TemplValues,30,0)))</f>
        <v/>
      </c>
      <c r="BX285" s="486"/>
      <c r="BY285" s="283"/>
    </row>
    <row r="286" spans="1:77" ht="20.100000000000001" customHeight="1">
      <c r="A286" s="283"/>
      <c r="B286" s="511">
        <v>1</v>
      </c>
      <c r="C286" s="513"/>
      <c r="D286" s="436"/>
      <c r="E286" s="436" t="s">
        <v>441</v>
      </c>
      <c r="F286" s="436" t="s">
        <v>444</v>
      </c>
      <c r="G286" s="515" t="s">
        <v>380</v>
      </c>
      <c r="H286" s="509"/>
      <c r="I286" s="437"/>
      <c r="J286" s="509"/>
      <c r="K286" s="438"/>
      <c r="L286" s="439" t="str">
        <f t="shared" ref="L286" si="137">H286&amp;" : "&amp;J286</f>
        <v xml:space="preserve"> : </v>
      </c>
      <c r="M286" s="440">
        <v>400</v>
      </c>
      <c r="N286" s="390"/>
      <c r="O286" s="283"/>
      <c r="P286" s="404"/>
      <c r="Q286" s="405"/>
      <c r="R286" s="406">
        <v>2.835</v>
      </c>
      <c r="S286" s="462"/>
      <c r="T286" s="414">
        <v>24.5</v>
      </c>
      <c r="U286" s="468"/>
      <c r="V286" s="413"/>
      <c r="W286" s="413"/>
      <c r="X286" s="414">
        <v>22</v>
      </c>
      <c r="Y286" s="414"/>
      <c r="Z286" s="414"/>
      <c r="AA286" s="414"/>
      <c r="AB286" s="415"/>
      <c r="AC286" s="415"/>
      <c r="AD286" s="415"/>
      <c r="AE286" s="415"/>
      <c r="AF286" s="415"/>
      <c r="AG286" s="415"/>
      <c r="AH286" s="415"/>
      <c r="AI286" s="415"/>
      <c r="AJ286" s="415"/>
      <c r="AK286" s="415"/>
      <c r="AL286" s="415"/>
      <c r="AM286" s="415"/>
      <c r="AN286" s="415"/>
      <c r="AO286" s="415"/>
      <c r="AP286" s="415"/>
      <c r="AQ286" s="415"/>
      <c r="AR286" s="415">
        <v>0.25</v>
      </c>
      <c r="AS286" s="415"/>
      <c r="AT286" s="415"/>
      <c r="AU286" s="427"/>
      <c r="AV286" s="427">
        <v>10.5</v>
      </c>
      <c r="AW286" s="428"/>
      <c r="AX286" s="423"/>
      <c r="AY286" s="475"/>
      <c r="AZ286" s="283"/>
      <c r="BA286" s="424">
        <v>100.1</v>
      </c>
      <c r="BB286" s="424"/>
      <c r="BC286" s="360" t="s">
        <v>63</v>
      </c>
      <c r="BD286" s="360"/>
      <c r="BE286" s="359">
        <v>0.1</v>
      </c>
      <c r="BF286" s="359"/>
      <c r="BG286" s="359">
        <v>10000</v>
      </c>
      <c r="BH286" s="359"/>
      <c r="BI286" s="359"/>
      <c r="BJ286" s="359"/>
      <c r="BK286" s="361"/>
      <c r="BL286" s="361"/>
      <c r="BM286" s="360" t="s">
        <v>64</v>
      </c>
      <c r="BN286" s="360"/>
      <c r="BO286" s="359"/>
      <c r="BP286" s="359"/>
      <c r="BQ286" s="359">
        <v>0.34699999999999998</v>
      </c>
      <c r="BR286" s="359"/>
      <c r="BS286" s="361"/>
      <c r="BT286" s="361"/>
      <c r="BU286" s="362" t="s">
        <v>62</v>
      </c>
      <c r="BV286" s="481"/>
      <c r="BW286" s="422"/>
      <c r="BX286" s="475"/>
      <c r="BY286" s="283"/>
    </row>
    <row r="287" spans="1:77" ht="20.100000000000001" customHeight="1" thickBot="1">
      <c r="A287" s="283"/>
      <c r="B287" s="512"/>
      <c r="C287" s="514"/>
      <c r="D287" s="398"/>
      <c r="E287" s="398">
        <v>1</v>
      </c>
      <c r="F287" s="398" t="s">
        <v>443</v>
      </c>
      <c r="G287" s="516"/>
      <c r="H287" s="510"/>
      <c r="I287" s="434"/>
      <c r="J287" s="510"/>
      <c r="K287" s="435"/>
      <c r="L287" s="435"/>
      <c r="M287" s="400">
        <v>3.2</v>
      </c>
      <c r="N287" s="407"/>
      <c r="O287" s="283"/>
      <c r="P287" s="408"/>
      <c r="Q287" s="409"/>
      <c r="R287" s="441" t="str">
        <f>IF($E287="","",IF($L286="","",VLOOKUP($L286,TemplValues,28,0)))</f>
        <v/>
      </c>
      <c r="S287" s="463"/>
      <c r="T287" s="442" t="str">
        <f>IF($E287="","",IF($L286="","",VLOOKUP($L286,TemplValues,4,0)))</f>
        <v/>
      </c>
      <c r="U287" s="463"/>
      <c r="V287" s="442" t="str">
        <f>IF($E287="","",IF($L286="","",VLOOKUP($L286,TemplValues,5,0)))</f>
        <v/>
      </c>
      <c r="W287" s="442"/>
      <c r="X287" s="442" t="str">
        <f>IF($E287="","",IF($L286="","",VLOOKUP($L286,TemplValues,6,0)))</f>
        <v/>
      </c>
      <c r="Y287" s="442"/>
      <c r="Z287" s="443" t="str">
        <f>IF($E287="","",IF($L286="","",VLOOKUP($L286,TemplValues,7,0)))</f>
        <v/>
      </c>
      <c r="AA287" s="443"/>
      <c r="AB287" s="442" t="str">
        <f>IF($E287="","",IF($L286="","",VLOOKUP($L286,TemplValues,8,0)))</f>
        <v/>
      </c>
      <c r="AC287" s="442"/>
      <c r="AD287" s="444" t="str">
        <f>IF($E287="","",IF($L286="","",VLOOKUP($L286,TemplValues,18,0)))</f>
        <v/>
      </c>
      <c r="AE287" s="444"/>
      <c r="AF287" s="444" t="str">
        <f>IF($E287="","",IF($L286="","",VLOOKUP($L286,TemplValues,19,0)))</f>
        <v/>
      </c>
      <c r="AG287" s="444"/>
      <c r="AH287" s="444"/>
      <c r="AI287" s="444"/>
      <c r="AJ287" s="444" t="str">
        <f>IF($E287="","",IF($L286="","",VLOOKUP($L286,TemplValues,20,0)))</f>
        <v/>
      </c>
      <c r="AK287" s="444"/>
      <c r="AL287" s="442" t="str">
        <f>IF($E287="","",IF($L286="","",VLOOKUP($L286,TemplValues,9,0)))</f>
        <v/>
      </c>
      <c r="AM287" s="442"/>
      <c r="AN287" s="442" t="str">
        <f>IF($E287="","",IF($L286="","",VLOOKUP($L286,TemplValues,21,0)))</f>
        <v/>
      </c>
      <c r="AO287" s="442"/>
      <c r="AP287" s="442" t="str">
        <f>IF($E287="","",IF($L286="","",VLOOKUP($L286,TemplValues,22,0)))</f>
        <v/>
      </c>
      <c r="AQ287" s="442"/>
      <c r="AR287" s="445" t="str">
        <f>IF($E287="","",IF($L286="","",VLOOKUP($L286,TemplValues,23,0)))</f>
        <v/>
      </c>
      <c r="AS287" s="445"/>
      <c r="AT287" s="445" t="str">
        <f>IF($E287="","",IF($L286="","",VLOOKUP($L286,TemplValues,24,0)))</f>
        <v/>
      </c>
      <c r="AU287" s="446"/>
      <c r="AV287" s="446" t="str">
        <f>IF($E287="","",IF($L286="","",VLOOKUP($L286,TemplValues,25,0)))</f>
        <v/>
      </c>
      <c r="AW287" s="478"/>
      <c r="AX287" s="425" t="str">
        <f>IF($E287="","",IF($L286="","",VLOOKUP($L286,TemplValues,26,0)))</f>
        <v/>
      </c>
      <c r="AY287" s="476"/>
      <c r="AZ287" s="283"/>
      <c r="BA287" s="426" t="str">
        <f>IF($E287="","",IF($L286="","",VLOOKUP($L286,TemplValues,10,0)))</f>
        <v/>
      </c>
      <c r="BB287" s="426"/>
      <c r="BC287" s="368" t="str">
        <f>IF($E287="","",IF($L286="","",VLOOKUP($L286,TemplValues,11,0)))</f>
        <v/>
      </c>
      <c r="BD287" s="368"/>
      <c r="BE287" s="369" t="str">
        <f>IF($E287="","",IF($L286="","",VLOOKUP($L286,TemplValues,30,0)))</f>
        <v/>
      </c>
      <c r="BF287" s="369"/>
      <c r="BG287" s="366" t="str">
        <f>IF($E287="","",IF($L286="","",VLOOKUP($L286,TemplValues,12,0)))</f>
        <v/>
      </c>
      <c r="BH287" s="366"/>
      <c r="BI287" s="366" t="str">
        <f>IF($E287="","",IF($L286="","",VLOOKUP($L286,TemplValues,13,0)))</f>
        <v/>
      </c>
      <c r="BJ287" s="366"/>
      <c r="BK287" s="367" t="str">
        <f>IF($E287="","",IF($L286="","",VLOOKUP($L286,TemplValues,16,0)))</f>
        <v/>
      </c>
      <c r="BL287" s="367"/>
      <c r="BM287" s="368" t="str">
        <f>IF($E287="","",IF($L286="","",VLOOKUP($L286,TemplValues,17,0)))</f>
        <v/>
      </c>
      <c r="BN287" s="368"/>
      <c r="BO287" s="366" t="str">
        <f>IF($E287="","",IF($L286="","",VLOOKUP($L286,TemplValues,28,0)))</f>
        <v/>
      </c>
      <c r="BP287" s="366"/>
      <c r="BQ287" s="366" t="str">
        <f>IF($E287="","",IF($L286="","",VLOOKUP($L286,TemplValues,27,0)))</f>
        <v/>
      </c>
      <c r="BR287" s="366"/>
      <c r="BS287" s="367" t="str">
        <f>IF($E287="","",IF($L286="","",VLOOKUP($L286,TemplValues,14,0)))</f>
        <v/>
      </c>
      <c r="BT287" s="367"/>
      <c r="BU287" s="370" t="str">
        <f>IF($E287="","",IF($L286="","",VLOOKUP($L286,TemplValues,15,0)))</f>
        <v/>
      </c>
      <c r="BV287" s="483"/>
      <c r="BW287" s="430" t="str">
        <f>IF($E287="","",IF($L286="","",VLOOKUP($L286,TemplValues,30,0)))</f>
        <v/>
      </c>
      <c r="BX287" s="486"/>
      <c r="BY287" s="283"/>
    </row>
    <row r="288" spans="1:77" ht="20.100000000000001" customHeight="1">
      <c r="A288" s="283"/>
      <c r="B288" s="511">
        <v>1</v>
      </c>
      <c r="C288" s="513"/>
      <c r="D288" s="436"/>
      <c r="E288" s="436" t="s">
        <v>441</v>
      </c>
      <c r="F288" s="436" t="s">
        <v>444</v>
      </c>
      <c r="G288" s="515" t="s">
        <v>380</v>
      </c>
      <c r="H288" s="509"/>
      <c r="I288" s="437"/>
      <c r="J288" s="509"/>
      <c r="K288" s="438"/>
      <c r="L288" s="439" t="str">
        <f t="shared" ref="L288" si="138">H288&amp;" : "&amp;J288</f>
        <v xml:space="preserve"> : </v>
      </c>
      <c r="M288" s="440">
        <v>400</v>
      </c>
      <c r="N288" s="390"/>
      <c r="O288" s="283"/>
      <c r="P288" s="404"/>
      <c r="Q288" s="405"/>
      <c r="R288" s="406">
        <v>2.835</v>
      </c>
      <c r="S288" s="462"/>
      <c r="T288" s="414">
        <v>24.5</v>
      </c>
      <c r="U288" s="468"/>
      <c r="V288" s="413"/>
      <c r="W288" s="413"/>
      <c r="X288" s="414">
        <v>22</v>
      </c>
      <c r="Y288" s="414"/>
      <c r="Z288" s="414"/>
      <c r="AA288" s="414"/>
      <c r="AB288" s="415"/>
      <c r="AC288" s="415"/>
      <c r="AD288" s="415"/>
      <c r="AE288" s="415"/>
      <c r="AF288" s="415"/>
      <c r="AG288" s="415"/>
      <c r="AH288" s="415"/>
      <c r="AI288" s="415"/>
      <c r="AJ288" s="415"/>
      <c r="AK288" s="415"/>
      <c r="AL288" s="415"/>
      <c r="AM288" s="415"/>
      <c r="AN288" s="415"/>
      <c r="AO288" s="415"/>
      <c r="AP288" s="415"/>
      <c r="AQ288" s="415"/>
      <c r="AR288" s="415">
        <v>0.25</v>
      </c>
      <c r="AS288" s="415"/>
      <c r="AT288" s="415"/>
      <c r="AU288" s="427"/>
      <c r="AV288" s="427">
        <v>10.5</v>
      </c>
      <c r="AW288" s="428"/>
      <c r="AX288" s="423"/>
      <c r="AY288" s="475"/>
      <c r="AZ288" s="283"/>
      <c r="BA288" s="424">
        <v>100.1</v>
      </c>
      <c r="BB288" s="424"/>
      <c r="BC288" s="360" t="s">
        <v>63</v>
      </c>
      <c r="BD288" s="360"/>
      <c r="BE288" s="359">
        <v>0.1</v>
      </c>
      <c r="BF288" s="359"/>
      <c r="BG288" s="359">
        <v>10000</v>
      </c>
      <c r="BH288" s="359"/>
      <c r="BI288" s="359"/>
      <c r="BJ288" s="359"/>
      <c r="BK288" s="361"/>
      <c r="BL288" s="361"/>
      <c r="BM288" s="360" t="s">
        <v>64</v>
      </c>
      <c r="BN288" s="360"/>
      <c r="BO288" s="359"/>
      <c r="BP288" s="359"/>
      <c r="BQ288" s="359">
        <v>0.34699999999999998</v>
      </c>
      <c r="BR288" s="359"/>
      <c r="BS288" s="361"/>
      <c r="BT288" s="361"/>
      <c r="BU288" s="362" t="s">
        <v>62</v>
      </c>
      <c r="BV288" s="481"/>
      <c r="BW288" s="422"/>
      <c r="BX288" s="475"/>
      <c r="BY288" s="283"/>
    </row>
    <row r="289" spans="1:77" ht="20.100000000000001" customHeight="1" thickBot="1">
      <c r="A289" s="283"/>
      <c r="B289" s="512"/>
      <c r="C289" s="514"/>
      <c r="D289" s="398"/>
      <c r="E289" s="398">
        <v>1</v>
      </c>
      <c r="F289" s="398" t="s">
        <v>443</v>
      </c>
      <c r="G289" s="516"/>
      <c r="H289" s="510"/>
      <c r="I289" s="434"/>
      <c r="J289" s="510"/>
      <c r="K289" s="435"/>
      <c r="L289" s="435"/>
      <c r="M289" s="400">
        <v>3.2</v>
      </c>
      <c r="N289" s="407"/>
      <c r="O289" s="283"/>
      <c r="P289" s="408"/>
      <c r="Q289" s="409"/>
      <c r="R289" s="441" t="str">
        <f>IF($E289="","",IF($L288="","",VLOOKUP($L288,TemplValues,28,0)))</f>
        <v/>
      </c>
      <c r="S289" s="463"/>
      <c r="T289" s="442" t="str">
        <f>IF($E289="","",IF($L288="","",VLOOKUP($L288,TemplValues,4,0)))</f>
        <v/>
      </c>
      <c r="U289" s="463"/>
      <c r="V289" s="442" t="str">
        <f>IF($E289="","",IF($L288="","",VLOOKUP($L288,TemplValues,5,0)))</f>
        <v/>
      </c>
      <c r="W289" s="442"/>
      <c r="X289" s="442" t="str">
        <f>IF($E289="","",IF($L288="","",VLOOKUP($L288,TemplValues,6,0)))</f>
        <v/>
      </c>
      <c r="Y289" s="442"/>
      <c r="Z289" s="443" t="str">
        <f>IF($E289="","",IF($L288="","",VLOOKUP($L288,TemplValues,7,0)))</f>
        <v/>
      </c>
      <c r="AA289" s="443"/>
      <c r="AB289" s="442" t="str">
        <f>IF($E289="","",IF($L288="","",VLOOKUP($L288,TemplValues,8,0)))</f>
        <v/>
      </c>
      <c r="AC289" s="442"/>
      <c r="AD289" s="444" t="str">
        <f>IF($E289="","",IF($L288="","",VLOOKUP($L288,TemplValues,18,0)))</f>
        <v/>
      </c>
      <c r="AE289" s="444"/>
      <c r="AF289" s="444" t="str">
        <f>IF($E289="","",IF($L288="","",VLOOKUP($L288,TemplValues,19,0)))</f>
        <v/>
      </c>
      <c r="AG289" s="444"/>
      <c r="AH289" s="444"/>
      <c r="AI289" s="444"/>
      <c r="AJ289" s="444" t="str">
        <f>IF($E289="","",IF($L288="","",VLOOKUP($L288,TemplValues,20,0)))</f>
        <v/>
      </c>
      <c r="AK289" s="444"/>
      <c r="AL289" s="442" t="str">
        <f>IF($E289="","",IF($L288="","",VLOOKUP($L288,TemplValues,9,0)))</f>
        <v/>
      </c>
      <c r="AM289" s="442"/>
      <c r="AN289" s="442" t="str">
        <f>IF($E289="","",IF($L288="","",VLOOKUP($L288,TemplValues,21,0)))</f>
        <v/>
      </c>
      <c r="AO289" s="442"/>
      <c r="AP289" s="442" t="str">
        <f>IF($E289="","",IF($L288="","",VLOOKUP($L288,TemplValues,22,0)))</f>
        <v/>
      </c>
      <c r="AQ289" s="442"/>
      <c r="AR289" s="445" t="str">
        <f>IF($E289="","",IF($L288="","",VLOOKUP($L288,TemplValues,23,0)))</f>
        <v/>
      </c>
      <c r="AS289" s="445"/>
      <c r="AT289" s="445" t="str">
        <f>IF($E289="","",IF($L288="","",VLOOKUP($L288,TemplValues,24,0)))</f>
        <v/>
      </c>
      <c r="AU289" s="446"/>
      <c r="AV289" s="446" t="str">
        <f>IF($E289="","",IF($L288="","",VLOOKUP($L288,TemplValues,25,0)))</f>
        <v/>
      </c>
      <c r="AW289" s="478"/>
      <c r="AX289" s="425" t="str">
        <f>IF($E289="","",IF($L288="","",VLOOKUP($L288,TemplValues,26,0)))</f>
        <v/>
      </c>
      <c r="AY289" s="476"/>
      <c r="AZ289" s="283"/>
      <c r="BA289" s="426" t="str">
        <f>IF($E289="","",IF($L288="","",VLOOKUP($L288,TemplValues,10,0)))</f>
        <v/>
      </c>
      <c r="BB289" s="426"/>
      <c r="BC289" s="368" t="str">
        <f>IF($E289="","",IF($L288="","",VLOOKUP($L288,TemplValues,11,0)))</f>
        <v/>
      </c>
      <c r="BD289" s="368"/>
      <c r="BE289" s="369" t="str">
        <f>IF($E289="","",IF($L288="","",VLOOKUP($L288,TemplValues,30,0)))</f>
        <v/>
      </c>
      <c r="BF289" s="369"/>
      <c r="BG289" s="366" t="str">
        <f>IF($E289="","",IF($L288="","",VLOOKUP($L288,TemplValues,12,0)))</f>
        <v/>
      </c>
      <c r="BH289" s="366"/>
      <c r="BI289" s="366" t="str">
        <f>IF($E289="","",IF($L288="","",VLOOKUP($L288,TemplValues,13,0)))</f>
        <v/>
      </c>
      <c r="BJ289" s="366"/>
      <c r="BK289" s="367" t="str">
        <f>IF($E289="","",IF($L288="","",VLOOKUP($L288,TemplValues,16,0)))</f>
        <v/>
      </c>
      <c r="BL289" s="367"/>
      <c r="BM289" s="368" t="str">
        <f>IF($E289="","",IF($L288="","",VLOOKUP($L288,TemplValues,17,0)))</f>
        <v/>
      </c>
      <c r="BN289" s="368"/>
      <c r="BO289" s="366" t="str">
        <f>IF($E289="","",IF($L288="","",VLOOKUP($L288,TemplValues,28,0)))</f>
        <v/>
      </c>
      <c r="BP289" s="366"/>
      <c r="BQ289" s="366" t="str">
        <f>IF($E289="","",IF($L288="","",VLOOKUP($L288,TemplValues,27,0)))</f>
        <v/>
      </c>
      <c r="BR289" s="366"/>
      <c r="BS289" s="367" t="str">
        <f>IF($E289="","",IF($L288="","",VLOOKUP($L288,TemplValues,14,0)))</f>
        <v/>
      </c>
      <c r="BT289" s="367"/>
      <c r="BU289" s="370" t="str">
        <f>IF($E289="","",IF($L288="","",VLOOKUP($L288,TemplValues,15,0)))</f>
        <v/>
      </c>
      <c r="BV289" s="483"/>
      <c r="BW289" s="430" t="str">
        <f>IF($E289="","",IF($L288="","",VLOOKUP($L288,TemplValues,30,0)))</f>
        <v/>
      </c>
      <c r="BX289" s="486"/>
      <c r="BY289" s="283"/>
    </row>
    <row r="290" spans="1:77" ht="20.100000000000001" customHeight="1">
      <c r="A290" s="283"/>
      <c r="B290" s="511">
        <v>1</v>
      </c>
      <c r="C290" s="513"/>
      <c r="D290" s="436"/>
      <c r="E290" s="436" t="s">
        <v>441</v>
      </c>
      <c r="F290" s="436" t="s">
        <v>444</v>
      </c>
      <c r="G290" s="515" t="s">
        <v>380</v>
      </c>
      <c r="H290" s="509"/>
      <c r="I290" s="437"/>
      <c r="J290" s="509"/>
      <c r="K290" s="438"/>
      <c r="L290" s="439" t="str">
        <f t="shared" ref="L290" si="139">H290&amp;" : "&amp;J290</f>
        <v xml:space="preserve"> : </v>
      </c>
      <c r="M290" s="440">
        <v>400</v>
      </c>
      <c r="N290" s="390"/>
      <c r="O290" s="283"/>
      <c r="P290" s="404"/>
      <c r="Q290" s="405"/>
      <c r="R290" s="406">
        <v>2.835</v>
      </c>
      <c r="S290" s="462"/>
      <c r="T290" s="414">
        <v>24.5</v>
      </c>
      <c r="U290" s="468"/>
      <c r="V290" s="413"/>
      <c r="W290" s="413"/>
      <c r="X290" s="414">
        <v>22</v>
      </c>
      <c r="Y290" s="414"/>
      <c r="Z290" s="414"/>
      <c r="AA290" s="414"/>
      <c r="AB290" s="415"/>
      <c r="AC290" s="415"/>
      <c r="AD290" s="415"/>
      <c r="AE290" s="415"/>
      <c r="AF290" s="415"/>
      <c r="AG290" s="415"/>
      <c r="AH290" s="415"/>
      <c r="AI290" s="415"/>
      <c r="AJ290" s="415"/>
      <c r="AK290" s="415"/>
      <c r="AL290" s="415"/>
      <c r="AM290" s="415"/>
      <c r="AN290" s="415"/>
      <c r="AO290" s="415"/>
      <c r="AP290" s="415"/>
      <c r="AQ290" s="415"/>
      <c r="AR290" s="415">
        <v>0.25</v>
      </c>
      <c r="AS290" s="415"/>
      <c r="AT290" s="415"/>
      <c r="AU290" s="427"/>
      <c r="AV290" s="427">
        <v>10.5</v>
      </c>
      <c r="AW290" s="428"/>
      <c r="AX290" s="423"/>
      <c r="AY290" s="475"/>
      <c r="AZ290" s="283"/>
      <c r="BA290" s="424">
        <v>100.1</v>
      </c>
      <c r="BB290" s="424"/>
      <c r="BC290" s="360" t="s">
        <v>63</v>
      </c>
      <c r="BD290" s="360"/>
      <c r="BE290" s="359">
        <v>0.1</v>
      </c>
      <c r="BF290" s="359"/>
      <c r="BG290" s="359">
        <v>10000</v>
      </c>
      <c r="BH290" s="359"/>
      <c r="BI290" s="359"/>
      <c r="BJ290" s="359"/>
      <c r="BK290" s="361"/>
      <c r="BL290" s="361"/>
      <c r="BM290" s="360" t="s">
        <v>64</v>
      </c>
      <c r="BN290" s="360"/>
      <c r="BO290" s="359"/>
      <c r="BP290" s="359"/>
      <c r="BQ290" s="359">
        <v>0.34699999999999998</v>
      </c>
      <c r="BR290" s="359"/>
      <c r="BS290" s="361"/>
      <c r="BT290" s="361"/>
      <c r="BU290" s="362" t="s">
        <v>62</v>
      </c>
      <c r="BV290" s="481"/>
      <c r="BW290" s="422"/>
      <c r="BX290" s="475"/>
      <c r="BY290" s="283"/>
    </row>
    <row r="291" spans="1:77" ht="20.100000000000001" customHeight="1" thickBot="1">
      <c r="A291" s="283"/>
      <c r="B291" s="512"/>
      <c r="C291" s="514"/>
      <c r="D291" s="398"/>
      <c r="E291" s="398">
        <v>1</v>
      </c>
      <c r="F291" s="398" t="s">
        <v>443</v>
      </c>
      <c r="G291" s="516"/>
      <c r="H291" s="510"/>
      <c r="I291" s="434"/>
      <c r="J291" s="510"/>
      <c r="K291" s="435"/>
      <c r="L291" s="435"/>
      <c r="M291" s="400">
        <v>3.2</v>
      </c>
      <c r="N291" s="407"/>
      <c r="O291" s="283"/>
      <c r="P291" s="408"/>
      <c r="Q291" s="409"/>
      <c r="R291" s="441" t="str">
        <f>IF($E291="","",IF($L290="","",VLOOKUP($L290,TemplValues,28,0)))</f>
        <v/>
      </c>
      <c r="S291" s="463"/>
      <c r="T291" s="442" t="str">
        <f>IF($E291="","",IF($L290="","",VLOOKUP($L290,TemplValues,4,0)))</f>
        <v/>
      </c>
      <c r="U291" s="463"/>
      <c r="V291" s="442" t="str">
        <f>IF($E291="","",IF($L290="","",VLOOKUP($L290,TemplValues,5,0)))</f>
        <v/>
      </c>
      <c r="W291" s="442"/>
      <c r="X291" s="442" t="str">
        <f>IF($E291="","",IF($L290="","",VLOOKUP($L290,TemplValues,6,0)))</f>
        <v/>
      </c>
      <c r="Y291" s="442"/>
      <c r="Z291" s="443" t="str">
        <f>IF($E291="","",IF($L290="","",VLOOKUP($L290,TemplValues,7,0)))</f>
        <v/>
      </c>
      <c r="AA291" s="443"/>
      <c r="AB291" s="442" t="str">
        <f>IF($E291="","",IF($L290="","",VLOOKUP($L290,TemplValues,8,0)))</f>
        <v/>
      </c>
      <c r="AC291" s="442"/>
      <c r="AD291" s="444" t="str">
        <f>IF($E291="","",IF($L290="","",VLOOKUP($L290,TemplValues,18,0)))</f>
        <v/>
      </c>
      <c r="AE291" s="444"/>
      <c r="AF291" s="444" t="str">
        <f>IF($E291="","",IF($L290="","",VLOOKUP($L290,TemplValues,19,0)))</f>
        <v/>
      </c>
      <c r="AG291" s="444"/>
      <c r="AH291" s="444"/>
      <c r="AI291" s="444"/>
      <c r="AJ291" s="444" t="str">
        <f>IF($E291="","",IF($L290="","",VLOOKUP($L290,TemplValues,20,0)))</f>
        <v/>
      </c>
      <c r="AK291" s="444"/>
      <c r="AL291" s="442" t="str">
        <f>IF($E291="","",IF($L290="","",VLOOKUP($L290,TemplValues,9,0)))</f>
        <v/>
      </c>
      <c r="AM291" s="442"/>
      <c r="AN291" s="442" t="str">
        <f>IF($E291="","",IF($L290="","",VLOOKUP($L290,TemplValues,21,0)))</f>
        <v/>
      </c>
      <c r="AO291" s="442"/>
      <c r="AP291" s="442" t="str">
        <f>IF($E291="","",IF($L290="","",VLOOKUP($L290,TemplValues,22,0)))</f>
        <v/>
      </c>
      <c r="AQ291" s="442"/>
      <c r="AR291" s="445" t="str">
        <f>IF($E291="","",IF($L290="","",VLOOKUP($L290,TemplValues,23,0)))</f>
        <v/>
      </c>
      <c r="AS291" s="445"/>
      <c r="AT291" s="445" t="str">
        <f>IF($E291="","",IF($L290="","",VLOOKUP($L290,TemplValues,24,0)))</f>
        <v/>
      </c>
      <c r="AU291" s="446"/>
      <c r="AV291" s="446" t="str">
        <f>IF($E291="","",IF($L290="","",VLOOKUP($L290,TemplValues,25,0)))</f>
        <v/>
      </c>
      <c r="AW291" s="478"/>
      <c r="AX291" s="425" t="str">
        <f>IF($E291="","",IF($L290="","",VLOOKUP($L290,TemplValues,26,0)))</f>
        <v/>
      </c>
      <c r="AY291" s="476"/>
      <c r="AZ291" s="283"/>
      <c r="BA291" s="426" t="str">
        <f>IF($E291="","",IF($L290="","",VLOOKUP($L290,TemplValues,10,0)))</f>
        <v/>
      </c>
      <c r="BB291" s="426"/>
      <c r="BC291" s="368" t="str">
        <f>IF($E291="","",IF($L290="","",VLOOKUP($L290,TemplValues,11,0)))</f>
        <v/>
      </c>
      <c r="BD291" s="368"/>
      <c r="BE291" s="369" t="str">
        <f>IF($E291="","",IF($L290="","",VLOOKUP($L290,TemplValues,30,0)))</f>
        <v/>
      </c>
      <c r="BF291" s="369"/>
      <c r="BG291" s="366" t="str">
        <f>IF($E291="","",IF($L290="","",VLOOKUP($L290,TemplValues,12,0)))</f>
        <v/>
      </c>
      <c r="BH291" s="366"/>
      <c r="BI291" s="366" t="str">
        <f>IF($E291="","",IF($L290="","",VLOOKUP($L290,TemplValues,13,0)))</f>
        <v/>
      </c>
      <c r="BJ291" s="366"/>
      <c r="BK291" s="367" t="str">
        <f>IF($E291="","",IF($L290="","",VLOOKUP($L290,TemplValues,16,0)))</f>
        <v/>
      </c>
      <c r="BL291" s="367"/>
      <c r="BM291" s="368" t="str">
        <f>IF($E291="","",IF($L290="","",VLOOKUP($L290,TemplValues,17,0)))</f>
        <v/>
      </c>
      <c r="BN291" s="368"/>
      <c r="BO291" s="366" t="str">
        <f>IF($E291="","",IF($L290="","",VLOOKUP($L290,TemplValues,28,0)))</f>
        <v/>
      </c>
      <c r="BP291" s="366"/>
      <c r="BQ291" s="366" t="str">
        <f>IF($E291="","",IF($L290="","",VLOOKUP($L290,TemplValues,27,0)))</f>
        <v/>
      </c>
      <c r="BR291" s="366"/>
      <c r="BS291" s="367" t="str">
        <f>IF($E291="","",IF($L290="","",VLOOKUP($L290,TemplValues,14,0)))</f>
        <v/>
      </c>
      <c r="BT291" s="367"/>
      <c r="BU291" s="370" t="str">
        <f>IF($E291="","",IF($L290="","",VLOOKUP($L290,TemplValues,15,0)))</f>
        <v/>
      </c>
      <c r="BV291" s="483"/>
      <c r="BW291" s="430" t="str">
        <f>IF($E291="","",IF($L290="","",VLOOKUP($L290,TemplValues,30,0)))</f>
        <v/>
      </c>
      <c r="BX291" s="486"/>
      <c r="BY291" s="283"/>
    </row>
    <row r="292" spans="1:77" ht="20.100000000000001" customHeight="1">
      <c r="A292" s="283"/>
      <c r="B292" s="511">
        <v>1</v>
      </c>
      <c r="C292" s="513"/>
      <c r="D292" s="436"/>
      <c r="E292" s="436" t="s">
        <v>441</v>
      </c>
      <c r="F292" s="436" t="s">
        <v>444</v>
      </c>
      <c r="G292" s="515" t="s">
        <v>380</v>
      </c>
      <c r="H292" s="509"/>
      <c r="I292" s="437"/>
      <c r="J292" s="509"/>
      <c r="K292" s="438"/>
      <c r="L292" s="439" t="str">
        <f t="shared" ref="L292" si="140">H292&amp;" : "&amp;J292</f>
        <v xml:space="preserve"> : </v>
      </c>
      <c r="M292" s="440">
        <v>400</v>
      </c>
      <c r="N292" s="390"/>
      <c r="O292" s="283"/>
      <c r="P292" s="404"/>
      <c r="Q292" s="405"/>
      <c r="R292" s="406">
        <v>2.835</v>
      </c>
      <c r="S292" s="462"/>
      <c r="T292" s="414">
        <v>24.5</v>
      </c>
      <c r="U292" s="468"/>
      <c r="V292" s="413"/>
      <c r="W292" s="413"/>
      <c r="X292" s="414">
        <v>22</v>
      </c>
      <c r="Y292" s="414"/>
      <c r="Z292" s="414"/>
      <c r="AA292" s="414"/>
      <c r="AB292" s="415"/>
      <c r="AC292" s="415"/>
      <c r="AD292" s="415"/>
      <c r="AE292" s="415"/>
      <c r="AF292" s="415"/>
      <c r="AG292" s="415"/>
      <c r="AH292" s="415"/>
      <c r="AI292" s="415"/>
      <c r="AJ292" s="415"/>
      <c r="AK292" s="415"/>
      <c r="AL292" s="415"/>
      <c r="AM292" s="415"/>
      <c r="AN292" s="415"/>
      <c r="AO292" s="415"/>
      <c r="AP292" s="415"/>
      <c r="AQ292" s="415"/>
      <c r="AR292" s="415">
        <v>0.25</v>
      </c>
      <c r="AS292" s="415"/>
      <c r="AT292" s="415"/>
      <c r="AU292" s="427"/>
      <c r="AV292" s="427">
        <v>10.5</v>
      </c>
      <c r="AW292" s="428"/>
      <c r="AX292" s="423"/>
      <c r="AY292" s="475"/>
      <c r="AZ292" s="283"/>
      <c r="BA292" s="424">
        <v>100.1</v>
      </c>
      <c r="BB292" s="424"/>
      <c r="BC292" s="360" t="s">
        <v>63</v>
      </c>
      <c r="BD292" s="360"/>
      <c r="BE292" s="359">
        <v>0.1</v>
      </c>
      <c r="BF292" s="359"/>
      <c r="BG292" s="359">
        <v>10000</v>
      </c>
      <c r="BH292" s="359"/>
      <c r="BI292" s="359"/>
      <c r="BJ292" s="359"/>
      <c r="BK292" s="361"/>
      <c r="BL292" s="361"/>
      <c r="BM292" s="360" t="s">
        <v>64</v>
      </c>
      <c r="BN292" s="360"/>
      <c r="BO292" s="359"/>
      <c r="BP292" s="359"/>
      <c r="BQ292" s="359">
        <v>0.34699999999999998</v>
      </c>
      <c r="BR292" s="359"/>
      <c r="BS292" s="361"/>
      <c r="BT292" s="361"/>
      <c r="BU292" s="362" t="s">
        <v>62</v>
      </c>
      <c r="BV292" s="481"/>
      <c r="BW292" s="422"/>
      <c r="BX292" s="475"/>
      <c r="BY292" s="283"/>
    </row>
    <row r="293" spans="1:77" ht="20.100000000000001" customHeight="1" thickBot="1">
      <c r="A293" s="283"/>
      <c r="B293" s="512"/>
      <c r="C293" s="514"/>
      <c r="D293" s="398"/>
      <c r="E293" s="398">
        <v>1</v>
      </c>
      <c r="F293" s="398" t="s">
        <v>443</v>
      </c>
      <c r="G293" s="516"/>
      <c r="H293" s="510"/>
      <c r="I293" s="434"/>
      <c r="J293" s="510"/>
      <c r="K293" s="435"/>
      <c r="L293" s="435"/>
      <c r="M293" s="400">
        <v>3.2</v>
      </c>
      <c r="N293" s="407"/>
      <c r="O293" s="283"/>
      <c r="P293" s="408"/>
      <c r="Q293" s="409"/>
      <c r="R293" s="441" t="str">
        <f>IF($E293="","",IF($L292="","",VLOOKUP($L292,TemplValues,28,0)))</f>
        <v/>
      </c>
      <c r="S293" s="463"/>
      <c r="T293" s="442" t="str">
        <f>IF($E293="","",IF($L292="","",VLOOKUP($L292,TemplValues,4,0)))</f>
        <v/>
      </c>
      <c r="U293" s="463"/>
      <c r="V293" s="442" t="str">
        <f>IF($E293="","",IF($L292="","",VLOOKUP($L292,TemplValues,5,0)))</f>
        <v/>
      </c>
      <c r="W293" s="442"/>
      <c r="X293" s="442" t="str">
        <f>IF($E293="","",IF($L292="","",VLOOKUP($L292,TemplValues,6,0)))</f>
        <v/>
      </c>
      <c r="Y293" s="442"/>
      <c r="Z293" s="443" t="str">
        <f>IF($E293="","",IF($L292="","",VLOOKUP($L292,TemplValues,7,0)))</f>
        <v/>
      </c>
      <c r="AA293" s="443"/>
      <c r="AB293" s="442" t="str">
        <f>IF($E293="","",IF($L292="","",VLOOKUP($L292,TemplValues,8,0)))</f>
        <v/>
      </c>
      <c r="AC293" s="442"/>
      <c r="AD293" s="444" t="str">
        <f>IF($E293="","",IF($L292="","",VLOOKUP($L292,TemplValues,18,0)))</f>
        <v/>
      </c>
      <c r="AE293" s="444"/>
      <c r="AF293" s="444" t="str">
        <f>IF($E293="","",IF($L292="","",VLOOKUP($L292,TemplValues,19,0)))</f>
        <v/>
      </c>
      <c r="AG293" s="444"/>
      <c r="AH293" s="444"/>
      <c r="AI293" s="444"/>
      <c r="AJ293" s="444" t="str">
        <f>IF($E293="","",IF($L292="","",VLOOKUP($L292,TemplValues,20,0)))</f>
        <v/>
      </c>
      <c r="AK293" s="444"/>
      <c r="AL293" s="442" t="str">
        <f>IF($E293="","",IF($L292="","",VLOOKUP($L292,TemplValues,9,0)))</f>
        <v/>
      </c>
      <c r="AM293" s="442"/>
      <c r="AN293" s="442" t="str">
        <f>IF($E293="","",IF($L292="","",VLOOKUP($L292,TemplValues,21,0)))</f>
        <v/>
      </c>
      <c r="AO293" s="442"/>
      <c r="AP293" s="442" t="str">
        <f>IF($E293="","",IF($L292="","",VLOOKUP($L292,TemplValues,22,0)))</f>
        <v/>
      </c>
      <c r="AQ293" s="442"/>
      <c r="AR293" s="445" t="str">
        <f>IF($E293="","",IF($L292="","",VLOOKUP($L292,TemplValues,23,0)))</f>
        <v/>
      </c>
      <c r="AS293" s="445"/>
      <c r="AT293" s="445" t="str">
        <f>IF($E293="","",IF($L292="","",VLOOKUP($L292,TemplValues,24,0)))</f>
        <v/>
      </c>
      <c r="AU293" s="446"/>
      <c r="AV293" s="446" t="str">
        <f>IF($E293="","",IF($L292="","",VLOOKUP($L292,TemplValues,25,0)))</f>
        <v/>
      </c>
      <c r="AW293" s="478"/>
      <c r="AX293" s="425" t="str">
        <f>IF($E293="","",IF($L292="","",VLOOKUP($L292,TemplValues,26,0)))</f>
        <v/>
      </c>
      <c r="AY293" s="476"/>
      <c r="AZ293" s="283"/>
      <c r="BA293" s="426" t="str">
        <f>IF($E293="","",IF($L292="","",VLOOKUP($L292,TemplValues,10,0)))</f>
        <v/>
      </c>
      <c r="BB293" s="426"/>
      <c r="BC293" s="368" t="str">
        <f>IF($E293="","",IF($L292="","",VLOOKUP($L292,TemplValues,11,0)))</f>
        <v/>
      </c>
      <c r="BD293" s="368"/>
      <c r="BE293" s="369" t="str">
        <f>IF($E293="","",IF($L292="","",VLOOKUP($L292,TemplValues,30,0)))</f>
        <v/>
      </c>
      <c r="BF293" s="369"/>
      <c r="BG293" s="366" t="str">
        <f>IF($E293="","",IF($L292="","",VLOOKUP($L292,TemplValues,12,0)))</f>
        <v/>
      </c>
      <c r="BH293" s="366"/>
      <c r="BI293" s="366" t="str">
        <f>IF($E293="","",IF($L292="","",VLOOKUP($L292,TemplValues,13,0)))</f>
        <v/>
      </c>
      <c r="BJ293" s="366"/>
      <c r="BK293" s="367" t="str">
        <f>IF($E293="","",IF($L292="","",VLOOKUP($L292,TemplValues,16,0)))</f>
        <v/>
      </c>
      <c r="BL293" s="367"/>
      <c r="BM293" s="368" t="str">
        <f>IF($E293="","",IF($L292="","",VLOOKUP($L292,TemplValues,17,0)))</f>
        <v/>
      </c>
      <c r="BN293" s="368"/>
      <c r="BO293" s="366" t="str">
        <f>IF($E293="","",IF($L292="","",VLOOKUP($L292,TemplValues,28,0)))</f>
        <v/>
      </c>
      <c r="BP293" s="366"/>
      <c r="BQ293" s="366" t="str">
        <f>IF($E293="","",IF($L292="","",VLOOKUP($L292,TemplValues,27,0)))</f>
        <v/>
      </c>
      <c r="BR293" s="366"/>
      <c r="BS293" s="367" t="str">
        <f>IF($E293="","",IF($L292="","",VLOOKUP($L292,TemplValues,14,0)))</f>
        <v/>
      </c>
      <c r="BT293" s="367"/>
      <c r="BU293" s="370" t="str">
        <f>IF($E293="","",IF($L292="","",VLOOKUP($L292,TemplValues,15,0)))</f>
        <v/>
      </c>
      <c r="BV293" s="483"/>
      <c r="BW293" s="430" t="str">
        <f>IF($E293="","",IF($L292="","",VLOOKUP($L292,TemplValues,30,0)))</f>
        <v/>
      </c>
      <c r="BX293" s="486"/>
      <c r="BY293" s="283"/>
    </row>
    <row r="294" spans="1:77" ht="20.100000000000001" customHeight="1">
      <c r="A294" s="283"/>
      <c r="B294" s="511">
        <v>1</v>
      </c>
      <c r="C294" s="513"/>
      <c r="D294" s="436"/>
      <c r="E294" s="436" t="s">
        <v>441</v>
      </c>
      <c r="F294" s="436" t="s">
        <v>444</v>
      </c>
      <c r="G294" s="515" t="s">
        <v>380</v>
      </c>
      <c r="H294" s="509"/>
      <c r="I294" s="437"/>
      <c r="J294" s="509"/>
      <c r="K294" s="438"/>
      <c r="L294" s="439" t="str">
        <f t="shared" ref="L294" si="141">H294&amp;" : "&amp;J294</f>
        <v xml:space="preserve"> : </v>
      </c>
      <c r="M294" s="440">
        <v>400</v>
      </c>
      <c r="N294" s="390"/>
      <c r="O294" s="283"/>
      <c r="P294" s="404"/>
      <c r="Q294" s="405"/>
      <c r="R294" s="406">
        <v>2.835</v>
      </c>
      <c r="S294" s="462"/>
      <c r="T294" s="414">
        <v>24.5</v>
      </c>
      <c r="U294" s="468"/>
      <c r="V294" s="413"/>
      <c r="W294" s="413"/>
      <c r="X294" s="414">
        <v>22</v>
      </c>
      <c r="Y294" s="414"/>
      <c r="Z294" s="414"/>
      <c r="AA294" s="414"/>
      <c r="AB294" s="415"/>
      <c r="AC294" s="415"/>
      <c r="AD294" s="415"/>
      <c r="AE294" s="415"/>
      <c r="AF294" s="415"/>
      <c r="AG294" s="415"/>
      <c r="AH294" s="415"/>
      <c r="AI294" s="415"/>
      <c r="AJ294" s="415"/>
      <c r="AK294" s="415"/>
      <c r="AL294" s="415"/>
      <c r="AM294" s="415"/>
      <c r="AN294" s="415"/>
      <c r="AO294" s="415"/>
      <c r="AP294" s="415"/>
      <c r="AQ294" s="415"/>
      <c r="AR294" s="415">
        <v>0.25</v>
      </c>
      <c r="AS294" s="415"/>
      <c r="AT294" s="415"/>
      <c r="AU294" s="427"/>
      <c r="AV294" s="427">
        <v>10.5</v>
      </c>
      <c r="AW294" s="428"/>
      <c r="AX294" s="423"/>
      <c r="AY294" s="475"/>
      <c r="AZ294" s="283"/>
      <c r="BA294" s="424">
        <v>100.1</v>
      </c>
      <c r="BB294" s="424"/>
      <c r="BC294" s="360" t="s">
        <v>63</v>
      </c>
      <c r="BD294" s="360"/>
      <c r="BE294" s="359">
        <v>0.1</v>
      </c>
      <c r="BF294" s="359"/>
      <c r="BG294" s="359">
        <v>10000</v>
      </c>
      <c r="BH294" s="359"/>
      <c r="BI294" s="359"/>
      <c r="BJ294" s="359"/>
      <c r="BK294" s="361"/>
      <c r="BL294" s="361"/>
      <c r="BM294" s="360" t="s">
        <v>64</v>
      </c>
      <c r="BN294" s="360"/>
      <c r="BO294" s="359"/>
      <c r="BP294" s="359"/>
      <c r="BQ294" s="359">
        <v>0.34699999999999998</v>
      </c>
      <c r="BR294" s="359"/>
      <c r="BS294" s="361"/>
      <c r="BT294" s="361"/>
      <c r="BU294" s="362" t="s">
        <v>62</v>
      </c>
      <c r="BV294" s="481"/>
      <c r="BW294" s="422"/>
      <c r="BX294" s="475"/>
      <c r="BY294" s="283"/>
    </row>
    <row r="295" spans="1:77" ht="20.100000000000001" customHeight="1" thickBot="1">
      <c r="A295" s="283"/>
      <c r="B295" s="512"/>
      <c r="C295" s="514"/>
      <c r="D295" s="398"/>
      <c r="E295" s="398">
        <v>1</v>
      </c>
      <c r="F295" s="398" t="s">
        <v>443</v>
      </c>
      <c r="G295" s="516"/>
      <c r="H295" s="510"/>
      <c r="I295" s="434"/>
      <c r="J295" s="510"/>
      <c r="K295" s="435"/>
      <c r="L295" s="435"/>
      <c r="M295" s="400">
        <v>3.2</v>
      </c>
      <c r="N295" s="407"/>
      <c r="O295" s="283"/>
      <c r="P295" s="408"/>
      <c r="Q295" s="409"/>
      <c r="R295" s="441" t="str">
        <f>IF($E295="","",IF($L294="","",VLOOKUP($L294,TemplValues,28,0)))</f>
        <v/>
      </c>
      <c r="S295" s="463"/>
      <c r="T295" s="442" t="str">
        <f>IF($E295="","",IF($L294="","",VLOOKUP($L294,TemplValues,4,0)))</f>
        <v/>
      </c>
      <c r="U295" s="463"/>
      <c r="V295" s="442" t="str">
        <f>IF($E295="","",IF($L294="","",VLOOKUP($L294,TemplValues,5,0)))</f>
        <v/>
      </c>
      <c r="W295" s="442"/>
      <c r="X295" s="442" t="str">
        <f>IF($E295="","",IF($L294="","",VLOOKUP($L294,TemplValues,6,0)))</f>
        <v/>
      </c>
      <c r="Y295" s="442"/>
      <c r="Z295" s="443" t="str">
        <f>IF($E295="","",IF($L294="","",VLOOKUP($L294,TemplValues,7,0)))</f>
        <v/>
      </c>
      <c r="AA295" s="443"/>
      <c r="AB295" s="442" t="str">
        <f>IF($E295="","",IF($L294="","",VLOOKUP($L294,TemplValues,8,0)))</f>
        <v/>
      </c>
      <c r="AC295" s="442"/>
      <c r="AD295" s="444" t="str">
        <f>IF($E295="","",IF($L294="","",VLOOKUP($L294,TemplValues,18,0)))</f>
        <v/>
      </c>
      <c r="AE295" s="444"/>
      <c r="AF295" s="444" t="str">
        <f>IF($E295="","",IF($L294="","",VLOOKUP($L294,TemplValues,19,0)))</f>
        <v/>
      </c>
      <c r="AG295" s="444"/>
      <c r="AH295" s="444"/>
      <c r="AI295" s="444"/>
      <c r="AJ295" s="444" t="str">
        <f>IF($E295="","",IF($L294="","",VLOOKUP($L294,TemplValues,20,0)))</f>
        <v/>
      </c>
      <c r="AK295" s="444"/>
      <c r="AL295" s="442" t="str">
        <f>IF($E295="","",IF($L294="","",VLOOKUP($L294,TemplValues,9,0)))</f>
        <v/>
      </c>
      <c r="AM295" s="442"/>
      <c r="AN295" s="442" t="str">
        <f>IF($E295="","",IF($L294="","",VLOOKUP($L294,TemplValues,21,0)))</f>
        <v/>
      </c>
      <c r="AO295" s="442"/>
      <c r="AP295" s="442" t="str">
        <f>IF($E295="","",IF($L294="","",VLOOKUP($L294,TemplValues,22,0)))</f>
        <v/>
      </c>
      <c r="AQ295" s="442"/>
      <c r="AR295" s="445" t="str">
        <f>IF($E295="","",IF($L294="","",VLOOKUP($L294,TemplValues,23,0)))</f>
        <v/>
      </c>
      <c r="AS295" s="445"/>
      <c r="AT295" s="445" t="str">
        <f>IF($E295="","",IF($L294="","",VLOOKUP($L294,TemplValues,24,0)))</f>
        <v/>
      </c>
      <c r="AU295" s="446"/>
      <c r="AV295" s="446" t="str">
        <f>IF($E295="","",IF($L294="","",VLOOKUP($L294,TemplValues,25,0)))</f>
        <v/>
      </c>
      <c r="AW295" s="478"/>
      <c r="AX295" s="425" t="str">
        <f>IF($E295="","",IF($L294="","",VLOOKUP($L294,TemplValues,26,0)))</f>
        <v/>
      </c>
      <c r="AY295" s="476"/>
      <c r="AZ295" s="283"/>
      <c r="BA295" s="426" t="str">
        <f>IF($E295="","",IF($L294="","",VLOOKUP($L294,TemplValues,10,0)))</f>
        <v/>
      </c>
      <c r="BB295" s="426"/>
      <c r="BC295" s="368" t="str">
        <f>IF($E295="","",IF($L294="","",VLOOKUP($L294,TemplValues,11,0)))</f>
        <v/>
      </c>
      <c r="BD295" s="368"/>
      <c r="BE295" s="369" t="str">
        <f>IF($E295="","",IF($L294="","",VLOOKUP($L294,TemplValues,30,0)))</f>
        <v/>
      </c>
      <c r="BF295" s="369"/>
      <c r="BG295" s="366" t="str">
        <f>IF($E295="","",IF($L294="","",VLOOKUP($L294,TemplValues,12,0)))</f>
        <v/>
      </c>
      <c r="BH295" s="366"/>
      <c r="BI295" s="366" t="str">
        <f>IF($E295="","",IF($L294="","",VLOOKUP($L294,TemplValues,13,0)))</f>
        <v/>
      </c>
      <c r="BJ295" s="366"/>
      <c r="BK295" s="367" t="str">
        <f>IF($E295="","",IF($L294="","",VLOOKUP($L294,TemplValues,16,0)))</f>
        <v/>
      </c>
      <c r="BL295" s="367"/>
      <c r="BM295" s="368" t="str">
        <f>IF($E295="","",IF($L294="","",VLOOKUP($L294,TemplValues,17,0)))</f>
        <v/>
      </c>
      <c r="BN295" s="368"/>
      <c r="BO295" s="366" t="str">
        <f>IF($E295="","",IF($L294="","",VLOOKUP($L294,TemplValues,28,0)))</f>
        <v/>
      </c>
      <c r="BP295" s="366"/>
      <c r="BQ295" s="366" t="str">
        <f>IF($E295="","",IF($L294="","",VLOOKUP($L294,TemplValues,27,0)))</f>
        <v/>
      </c>
      <c r="BR295" s="366"/>
      <c r="BS295" s="367" t="str">
        <f>IF($E295="","",IF($L294="","",VLOOKUP($L294,TemplValues,14,0)))</f>
        <v/>
      </c>
      <c r="BT295" s="367"/>
      <c r="BU295" s="370" t="str">
        <f>IF($E295="","",IF($L294="","",VLOOKUP($L294,TemplValues,15,0)))</f>
        <v/>
      </c>
      <c r="BV295" s="483"/>
      <c r="BW295" s="430" t="str">
        <f>IF($E295="","",IF($L294="","",VLOOKUP($L294,TemplValues,30,0)))</f>
        <v/>
      </c>
      <c r="BX295" s="486"/>
      <c r="BY295" s="283"/>
    </row>
    <row r="296" spans="1:77" ht="20.100000000000001" customHeight="1">
      <c r="A296" s="283"/>
      <c r="B296" s="511">
        <v>1</v>
      </c>
      <c r="C296" s="513"/>
      <c r="D296" s="436"/>
      <c r="E296" s="436" t="s">
        <v>441</v>
      </c>
      <c r="F296" s="436" t="s">
        <v>444</v>
      </c>
      <c r="G296" s="515" t="s">
        <v>380</v>
      </c>
      <c r="H296" s="509"/>
      <c r="I296" s="437"/>
      <c r="J296" s="509"/>
      <c r="K296" s="438"/>
      <c r="L296" s="439" t="str">
        <f t="shared" ref="L296" si="142">H296&amp;" : "&amp;J296</f>
        <v xml:space="preserve"> : </v>
      </c>
      <c r="M296" s="440">
        <v>400</v>
      </c>
      <c r="N296" s="390"/>
      <c r="O296" s="283"/>
      <c r="P296" s="404"/>
      <c r="Q296" s="405"/>
      <c r="R296" s="406">
        <v>2.835</v>
      </c>
      <c r="S296" s="462"/>
      <c r="T296" s="414">
        <v>24.5</v>
      </c>
      <c r="U296" s="468"/>
      <c r="V296" s="413"/>
      <c r="W296" s="413"/>
      <c r="X296" s="414">
        <v>22</v>
      </c>
      <c r="Y296" s="414"/>
      <c r="Z296" s="414"/>
      <c r="AA296" s="414"/>
      <c r="AB296" s="415"/>
      <c r="AC296" s="415"/>
      <c r="AD296" s="415"/>
      <c r="AE296" s="415"/>
      <c r="AF296" s="415"/>
      <c r="AG296" s="415"/>
      <c r="AH296" s="415"/>
      <c r="AI296" s="415"/>
      <c r="AJ296" s="415"/>
      <c r="AK296" s="415"/>
      <c r="AL296" s="415"/>
      <c r="AM296" s="415"/>
      <c r="AN296" s="415"/>
      <c r="AO296" s="415"/>
      <c r="AP296" s="415"/>
      <c r="AQ296" s="415"/>
      <c r="AR296" s="415">
        <v>0.25</v>
      </c>
      <c r="AS296" s="415"/>
      <c r="AT296" s="415"/>
      <c r="AU296" s="427"/>
      <c r="AV296" s="427">
        <v>10.5</v>
      </c>
      <c r="AW296" s="428"/>
      <c r="AX296" s="423"/>
      <c r="AY296" s="475"/>
      <c r="AZ296" s="283"/>
      <c r="BA296" s="424">
        <v>100.1</v>
      </c>
      <c r="BB296" s="424"/>
      <c r="BC296" s="360" t="s">
        <v>63</v>
      </c>
      <c r="BD296" s="360"/>
      <c r="BE296" s="359">
        <v>0.1</v>
      </c>
      <c r="BF296" s="359"/>
      <c r="BG296" s="359">
        <v>10000</v>
      </c>
      <c r="BH296" s="359"/>
      <c r="BI296" s="359"/>
      <c r="BJ296" s="359"/>
      <c r="BK296" s="361"/>
      <c r="BL296" s="361"/>
      <c r="BM296" s="360" t="s">
        <v>64</v>
      </c>
      <c r="BN296" s="360"/>
      <c r="BO296" s="359"/>
      <c r="BP296" s="359"/>
      <c r="BQ296" s="359">
        <v>0.34699999999999998</v>
      </c>
      <c r="BR296" s="359"/>
      <c r="BS296" s="361"/>
      <c r="BT296" s="361"/>
      <c r="BU296" s="362" t="s">
        <v>62</v>
      </c>
      <c r="BV296" s="481"/>
      <c r="BW296" s="422"/>
      <c r="BX296" s="475"/>
      <c r="BY296" s="283"/>
    </row>
    <row r="297" spans="1:77" ht="20.100000000000001" customHeight="1" thickBot="1">
      <c r="A297" s="283"/>
      <c r="B297" s="512"/>
      <c r="C297" s="514"/>
      <c r="D297" s="398"/>
      <c r="E297" s="398">
        <v>1</v>
      </c>
      <c r="F297" s="398" t="s">
        <v>443</v>
      </c>
      <c r="G297" s="516"/>
      <c r="H297" s="510"/>
      <c r="I297" s="434"/>
      <c r="J297" s="510"/>
      <c r="K297" s="435"/>
      <c r="L297" s="435"/>
      <c r="M297" s="400">
        <v>3.2</v>
      </c>
      <c r="N297" s="407"/>
      <c r="O297" s="283"/>
      <c r="P297" s="408"/>
      <c r="Q297" s="409"/>
      <c r="R297" s="441" t="str">
        <f>IF($E297="","",IF($L296="","",VLOOKUP($L296,TemplValues,28,0)))</f>
        <v/>
      </c>
      <c r="S297" s="463"/>
      <c r="T297" s="442" t="str">
        <f>IF($E297="","",IF($L296="","",VLOOKUP($L296,TemplValues,4,0)))</f>
        <v/>
      </c>
      <c r="U297" s="463"/>
      <c r="V297" s="442" t="str">
        <f>IF($E297="","",IF($L296="","",VLOOKUP($L296,TemplValues,5,0)))</f>
        <v/>
      </c>
      <c r="W297" s="442"/>
      <c r="X297" s="442" t="str">
        <f>IF($E297="","",IF($L296="","",VLOOKUP($L296,TemplValues,6,0)))</f>
        <v/>
      </c>
      <c r="Y297" s="442"/>
      <c r="Z297" s="443" t="str">
        <f>IF($E297="","",IF($L296="","",VLOOKUP($L296,TemplValues,7,0)))</f>
        <v/>
      </c>
      <c r="AA297" s="443"/>
      <c r="AB297" s="442" t="str">
        <f>IF($E297="","",IF($L296="","",VLOOKUP($L296,TemplValues,8,0)))</f>
        <v/>
      </c>
      <c r="AC297" s="442"/>
      <c r="AD297" s="444" t="str">
        <f>IF($E297="","",IF($L296="","",VLOOKUP($L296,TemplValues,18,0)))</f>
        <v/>
      </c>
      <c r="AE297" s="444"/>
      <c r="AF297" s="444" t="str">
        <f>IF($E297="","",IF($L296="","",VLOOKUP($L296,TemplValues,19,0)))</f>
        <v/>
      </c>
      <c r="AG297" s="444"/>
      <c r="AH297" s="444"/>
      <c r="AI297" s="444"/>
      <c r="AJ297" s="444" t="str">
        <f>IF($E297="","",IF($L296="","",VLOOKUP($L296,TemplValues,20,0)))</f>
        <v/>
      </c>
      <c r="AK297" s="444"/>
      <c r="AL297" s="442" t="str">
        <f>IF($E297="","",IF($L296="","",VLOOKUP($L296,TemplValues,9,0)))</f>
        <v/>
      </c>
      <c r="AM297" s="442"/>
      <c r="AN297" s="442" t="str">
        <f>IF($E297="","",IF($L296="","",VLOOKUP($L296,TemplValues,21,0)))</f>
        <v/>
      </c>
      <c r="AO297" s="442"/>
      <c r="AP297" s="442" t="str">
        <f>IF($E297="","",IF($L296="","",VLOOKUP($L296,TemplValues,22,0)))</f>
        <v/>
      </c>
      <c r="AQ297" s="442"/>
      <c r="AR297" s="445" t="str">
        <f>IF($E297="","",IF($L296="","",VLOOKUP($L296,TemplValues,23,0)))</f>
        <v/>
      </c>
      <c r="AS297" s="445"/>
      <c r="AT297" s="445" t="str">
        <f>IF($E297="","",IF($L296="","",VLOOKUP($L296,TemplValues,24,0)))</f>
        <v/>
      </c>
      <c r="AU297" s="446"/>
      <c r="AV297" s="446" t="str">
        <f>IF($E297="","",IF($L296="","",VLOOKUP($L296,TemplValues,25,0)))</f>
        <v/>
      </c>
      <c r="AW297" s="478"/>
      <c r="AX297" s="425" t="str">
        <f>IF($E297="","",IF($L296="","",VLOOKUP($L296,TemplValues,26,0)))</f>
        <v/>
      </c>
      <c r="AY297" s="476"/>
      <c r="AZ297" s="283"/>
      <c r="BA297" s="426" t="str">
        <f>IF($E297="","",IF($L296="","",VLOOKUP($L296,TemplValues,10,0)))</f>
        <v/>
      </c>
      <c r="BB297" s="426"/>
      <c r="BC297" s="368" t="str">
        <f>IF($E297="","",IF($L296="","",VLOOKUP($L296,TemplValues,11,0)))</f>
        <v/>
      </c>
      <c r="BD297" s="368"/>
      <c r="BE297" s="369" t="str">
        <f>IF($E297="","",IF($L296="","",VLOOKUP($L296,TemplValues,30,0)))</f>
        <v/>
      </c>
      <c r="BF297" s="369"/>
      <c r="BG297" s="366" t="str">
        <f>IF($E297="","",IF($L296="","",VLOOKUP($L296,TemplValues,12,0)))</f>
        <v/>
      </c>
      <c r="BH297" s="366"/>
      <c r="BI297" s="366" t="str">
        <f>IF($E297="","",IF($L296="","",VLOOKUP($L296,TemplValues,13,0)))</f>
        <v/>
      </c>
      <c r="BJ297" s="366"/>
      <c r="BK297" s="367" t="str">
        <f>IF($E297="","",IF($L296="","",VLOOKUP($L296,TemplValues,16,0)))</f>
        <v/>
      </c>
      <c r="BL297" s="367"/>
      <c r="BM297" s="368" t="str">
        <f>IF($E297="","",IF($L296="","",VLOOKUP($L296,TemplValues,17,0)))</f>
        <v/>
      </c>
      <c r="BN297" s="368"/>
      <c r="BO297" s="366" t="str">
        <f>IF($E297="","",IF($L296="","",VLOOKUP($L296,TemplValues,28,0)))</f>
        <v/>
      </c>
      <c r="BP297" s="366"/>
      <c r="BQ297" s="366" t="str">
        <f>IF($E297="","",IF($L296="","",VLOOKUP($L296,TemplValues,27,0)))</f>
        <v/>
      </c>
      <c r="BR297" s="366"/>
      <c r="BS297" s="367" t="str">
        <f>IF($E297="","",IF($L296="","",VLOOKUP($L296,TemplValues,14,0)))</f>
        <v/>
      </c>
      <c r="BT297" s="367"/>
      <c r="BU297" s="370" t="str">
        <f>IF($E297="","",IF($L296="","",VLOOKUP($L296,TemplValues,15,0)))</f>
        <v/>
      </c>
      <c r="BV297" s="483"/>
      <c r="BW297" s="430" t="str">
        <f>IF($E297="","",IF($L296="","",VLOOKUP($L296,TemplValues,30,0)))</f>
        <v/>
      </c>
      <c r="BX297" s="486"/>
      <c r="BY297" s="283"/>
    </row>
    <row r="298" spans="1:77" ht="20.100000000000001" customHeight="1">
      <c r="A298" s="283"/>
      <c r="B298" s="511">
        <v>1</v>
      </c>
      <c r="C298" s="513"/>
      <c r="D298" s="436"/>
      <c r="E298" s="436" t="s">
        <v>441</v>
      </c>
      <c r="F298" s="436" t="s">
        <v>444</v>
      </c>
      <c r="G298" s="515" t="s">
        <v>380</v>
      </c>
      <c r="H298" s="509"/>
      <c r="I298" s="437"/>
      <c r="J298" s="509"/>
      <c r="K298" s="438"/>
      <c r="L298" s="439" t="str">
        <f t="shared" ref="L298" si="143">H298&amp;" : "&amp;J298</f>
        <v xml:space="preserve"> : </v>
      </c>
      <c r="M298" s="440">
        <v>400</v>
      </c>
      <c r="N298" s="390"/>
      <c r="O298" s="283"/>
      <c r="P298" s="404"/>
      <c r="Q298" s="405"/>
      <c r="R298" s="406">
        <v>2.835</v>
      </c>
      <c r="S298" s="462"/>
      <c r="T298" s="414">
        <v>24.5</v>
      </c>
      <c r="U298" s="468"/>
      <c r="V298" s="413"/>
      <c r="W298" s="413"/>
      <c r="X298" s="414">
        <v>22</v>
      </c>
      <c r="Y298" s="414"/>
      <c r="Z298" s="414"/>
      <c r="AA298" s="414"/>
      <c r="AB298" s="415"/>
      <c r="AC298" s="415"/>
      <c r="AD298" s="415"/>
      <c r="AE298" s="415"/>
      <c r="AF298" s="415"/>
      <c r="AG298" s="415"/>
      <c r="AH298" s="415"/>
      <c r="AI298" s="415"/>
      <c r="AJ298" s="415"/>
      <c r="AK298" s="415"/>
      <c r="AL298" s="415"/>
      <c r="AM298" s="415"/>
      <c r="AN298" s="415"/>
      <c r="AO298" s="415"/>
      <c r="AP298" s="415"/>
      <c r="AQ298" s="415"/>
      <c r="AR298" s="415">
        <v>0.25</v>
      </c>
      <c r="AS298" s="415"/>
      <c r="AT298" s="415"/>
      <c r="AU298" s="427"/>
      <c r="AV298" s="427">
        <v>10.5</v>
      </c>
      <c r="AW298" s="428"/>
      <c r="AX298" s="423"/>
      <c r="AY298" s="475"/>
      <c r="AZ298" s="283"/>
      <c r="BA298" s="424">
        <v>100.1</v>
      </c>
      <c r="BB298" s="424"/>
      <c r="BC298" s="360" t="s">
        <v>63</v>
      </c>
      <c r="BD298" s="360"/>
      <c r="BE298" s="359">
        <v>0.1</v>
      </c>
      <c r="BF298" s="359"/>
      <c r="BG298" s="359">
        <v>10000</v>
      </c>
      <c r="BH298" s="359"/>
      <c r="BI298" s="359"/>
      <c r="BJ298" s="359"/>
      <c r="BK298" s="361"/>
      <c r="BL298" s="361"/>
      <c r="BM298" s="360" t="s">
        <v>64</v>
      </c>
      <c r="BN298" s="360"/>
      <c r="BO298" s="359"/>
      <c r="BP298" s="359"/>
      <c r="BQ298" s="359">
        <v>0.34699999999999998</v>
      </c>
      <c r="BR298" s="359"/>
      <c r="BS298" s="361"/>
      <c r="BT298" s="361"/>
      <c r="BU298" s="362" t="s">
        <v>62</v>
      </c>
      <c r="BV298" s="481"/>
      <c r="BW298" s="422"/>
      <c r="BX298" s="475"/>
      <c r="BY298" s="283"/>
    </row>
    <row r="299" spans="1:77" ht="20.100000000000001" customHeight="1" thickBot="1">
      <c r="A299" s="283"/>
      <c r="B299" s="512"/>
      <c r="C299" s="514"/>
      <c r="D299" s="398"/>
      <c r="E299" s="398">
        <v>1</v>
      </c>
      <c r="F299" s="398" t="s">
        <v>443</v>
      </c>
      <c r="G299" s="516"/>
      <c r="H299" s="510"/>
      <c r="I299" s="434"/>
      <c r="J299" s="510"/>
      <c r="K299" s="435"/>
      <c r="L299" s="435"/>
      <c r="M299" s="400">
        <v>3.2</v>
      </c>
      <c r="N299" s="407"/>
      <c r="O299" s="283"/>
      <c r="P299" s="408"/>
      <c r="Q299" s="409"/>
      <c r="R299" s="441" t="str">
        <f>IF($E299="","",IF($L298="","",VLOOKUP($L298,TemplValues,28,0)))</f>
        <v/>
      </c>
      <c r="S299" s="463"/>
      <c r="T299" s="442" t="str">
        <f>IF($E299="","",IF($L298="","",VLOOKUP($L298,TemplValues,4,0)))</f>
        <v/>
      </c>
      <c r="U299" s="463"/>
      <c r="V299" s="442" t="str">
        <f>IF($E299="","",IF($L298="","",VLOOKUP($L298,TemplValues,5,0)))</f>
        <v/>
      </c>
      <c r="W299" s="442"/>
      <c r="X299" s="442" t="str">
        <f>IF($E299="","",IF($L298="","",VLOOKUP($L298,TemplValues,6,0)))</f>
        <v/>
      </c>
      <c r="Y299" s="442"/>
      <c r="Z299" s="443" t="str">
        <f>IF($E299="","",IF($L298="","",VLOOKUP($L298,TemplValues,7,0)))</f>
        <v/>
      </c>
      <c r="AA299" s="443"/>
      <c r="AB299" s="442" t="str">
        <f>IF($E299="","",IF($L298="","",VLOOKUP($L298,TemplValues,8,0)))</f>
        <v/>
      </c>
      <c r="AC299" s="442"/>
      <c r="AD299" s="444" t="str">
        <f>IF($E299="","",IF($L298="","",VLOOKUP($L298,TemplValues,18,0)))</f>
        <v/>
      </c>
      <c r="AE299" s="444"/>
      <c r="AF299" s="444" t="str">
        <f>IF($E299="","",IF($L298="","",VLOOKUP($L298,TemplValues,19,0)))</f>
        <v/>
      </c>
      <c r="AG299" s="444"/>
      <c r="AH299" s="444"/>
      <c r="AI299" s="444"/>
      <c r="AJ299" s="444" t="str">
        <f>IF($E299="","",IF($L298="","",VLOOKUP($L298,TemplValues,20,0)))</f>
        <v/>
      </c>
      <c r="AK299" s="444"/>
      <c r="AL299" s="442" t="str">
        <f>IF($E299="","",IF($L298="","",VLOOKUP($L298,TemplValues,9,0)))</f>
        <v/>
      </c>
      <c r="AM299" s="442"/>
      <c r="AN299" s="442" t="str">
        <f>IF($E299="","",IF($L298="","",VLOOKUP($L298,TemplValues,21,0)))</f>
        <v/>
      </c>
      <c r="AO299" s="442"/>
      <c r="AP299" s="442" t="str">
        <f>IF($E299="","",IF($L298="","",VLOOKUP($L298,TemplValues,22,0)))</f>
        <v/>
      </c>
      <c r="AQ299" s="442"/>
      <c r="AR299" s="445" t="str">
        <f>IF($E299="","",IF($L298="","",VLOOKUP($L298,TemplValues,23,0)))</f>
        <v/>
      </c>
      <c r="AS299" s="445"/>
      <c r="AT299" s="445" t="str">
        <f>IF($E299="","",IF($L298="","",VLOOKUP($L298,TemplValues,24,0)))</f>
        <v/>
      </c>
      <c r="AU299" s="446"/>
      <c r="AV299" s="446" t="str">
        <f>IF($E299="","",IF($L298="","",VLOOKUP($L298,TemplValues,25,0)))</f>
        <v/>
      </c>
      <c r="AW299" s="478"/>
      <c r="AX299" s="425" t="str">
        <f>IF($E299="","",IF($L298="","",VLOOKUP($L298,TemplValues,26,0)))</f>
        <v/>
      </c>
      <c r="AY299" s="476"/>
      <c r="AZ299" s="283"/>
      <c r="BA299" s="426" t="str">
        <f>IF($E299="","",IF($L298="","",VLOOKUP($L298,TemplValues,10,0)))</f>
        <v/>
      </c>
      <c r="BB299" s="426"/>
      <c r="BC299" s="368" t="str">
        <f>IF($E299="","",IF($L298="","",VLOOKUP($L298,TemplValues,11,0)))</f>
        <v/>
      </c>
      <c r="BD299" s="368"/>
      <c r="BE299" s="369" t="str">
        <f>IF($E299="","",IF($L298="","",VLOOKUP($L298,TemplValues,30,0)))</f>
        <v/>
      </c>
      <c r="BF299" s="369"/>
      <c r="BG299" s="366" t="str">
        <f>IF($E299="","",IF($L298="","",VLOOKUP($L298,TemplValues,12,0)))</f>
        <v/>
      </c>
      <c r="BH299" s="366"/>
      <c r="BI299" s="366" t="str">
        <f>IF($E299="","",IF($L298="","",VLOOKUP($L298,TemplValues,13,0)))</f>
        <v/>
      </c>
      <c r="BJ299" s="366"/>
      <c r="BK299" s="367" t="str">
        <f>IF($E299="","",IF($L298="","",VLOOKUP($L298,TemplValues,16,0)))</f>
        <v/>
      </c>
      <c r="BL299" s="367"/>
      <c r="BM299" s="368" t="str">
        <f>IF($E299="","",IF($L298="","",VLOOKUP($L298,TemplValues,17,0)))</f>
        <v/>
      </c>
      <c r="BN299" s="368"/>
      <c r="BO299" s="366" t="str">
        <f>IF($E299="","",IF($L298="","",VLOOKUP($L298,TemplValues,28,0)))</f>
        <v/>
      </c>
      <c r="BP299" s="366"/>
      <c r="BQ299" s="366" t="str">
        <f>IF($E299="","",IF($L298="","",VLOOKUP($L298,TemplValues,27,0)))</f>
        <v/>
      </c>
      <c r="BR299" s="366"/>
      <c r="BS299" s="367" t="str">
        <f>IF($E299="","",IF($L298="","",VLOOKUP($L298,TemplValues,14,0)))</f>
        <v/>
      </c>
      <c r="BT299" s="367"/>
      <c r="BU299" s="370" t="str">
        <f>IF($E299="","",IF($L298="","",VLOOKUP($L298,TemplValues,15,0)))</f>
        <v/>
      </c>
      <c r="BV299" s="483"/>
      <c r="BW299" s="430" t="str">
        <f>IF($E299="","",IF($L298="","",VLOOKUP($L298,TemplValues,30,0)))</f>
        <v/>
      </c>
      <c r="BX299" s="486"/>
      <c r="BY299" s="283"/>
    </row>
    <row r="300" spans="1:77" ht="20.100000000000001" customHeight="1">
      <c r="A300" s="283"/>
      <c r="B300" s="511">
        <v>1</v>
      </c>
      <c r="C300" s="513"/>
      <c r="D300" s="436"/>
      <c r="E300" s="436" t="s">
        <v>441</v>
      </c>
      <c r="F300" s="436" t="s">
        <v>444</v>
      </c>
      <c r="G300" s="515" t="s">
        <v>380</v>
      </c>
      <c r="H300" s="509"/>
      <c r="I300" s="437"/>
      <c r="J300" s="509"/>
      <c r="K300" s="438"/>
      <c r="L300" s="439" t="str">
        <f t="shared" ref="L300" si="144">H300&amp;" : "&amp;J300</f>
        <v xml:space="preserve"> : </v>
      </c>
      <c r="M300" s="440">
        <v>400</v>
      </c>
      <c r="N300" s="390"/>
      <c r="O300" s="283"/>
      <c r="P300" s="404"/>
      <c r="Q300" s="405"/>
      <c r="R300" s="406">
        <v>2.835</v>
      </c>
      <c r="S300" s="462"/>
      <c r="T300" s="414">
        <v>24.5</v>
      </c>
      <c r="U300" s="468"/>
      <c r="V300" s="413"/>
      <c r="W300" s="413"/>
      <c r="X300" s="414">
        <v>22</v>
      </c>
      <c r="Y300" s="414"/>
      <c r="Z300" s="414"/>
      <c r="AA300" s="414"/>
      <c r="AB300" s="415"/>
      <c r="AC300" s="415"/>
      <c r="AD300" s="415"/>
      <c r="AE300" s="415"/>
      <c r="AF300" s="415"/>
      <c r="AG300" s="415"/>
      <c r="AH300" s="415"/>
      <c r="AI300" s="415"/>
      <c r="AJ300" s="415"/>
      <c r="AK300" s="415"/>
      <c r="AL300" s="415"/>
      <c r="AM300" s="415"/>
      <c r="AN300" s="415"/>
      <c r="AO300" s="415"/>
      <c r="AP300" s="415"/>
      <c r="AQ300" s="415"/>
      <c r="AR300" s="415">
        <v>0.25</v>
      </c>
      <c r="AS300" s="415"/>
      <c r="AT300" s="415"/>
      <c r="AU300" s="427"/>
      <c r="AV300" s="427">
        <v>10.5</v>
      </c>
      <c r="AW300" s="428"/>
      <c r="AX300" s="423"/>
      <c r="AY300" s="475"/>
      <c r="AZ300" s="283"/>
      <c r="BA300" s="424">
        <v>100.1</v>
      </c>
      <c r="BB300" s="424"/>
      <c r="BC300" s="360" t="s">
        <v>63</v>
      </c>
      <c r="BD300" s="360"/>
      <c r="BE300" s="359">
        <v>0.1</v>
      </c>
      <c r="BF300" s="359"/>
      <c r="BG300" s="359">
        <v>10000</v>
      </c>
      <c r="BH300" s="359"/>
      <c r="BI300" s="359"/>
      <c r="BJ300" s="359"/>
      <c r="BK300" s="361"/>
      <c r="BL300" s="361"/>
      <c r="BM300" s="360" t="s">
        <v>64</v>
      </c>
      <c r="BN300" s="360"/>
      <c r="BO300" s="359"/>
      <c r="BP300" s="359"/>
      <c r="BQ300" s="359">
        <v>0.34699999999999998</v>
      </c>
      <c r="BR300" s="359"/>
      <c r="BS300" s="361"/>
      <c r="BT300" s="361"/>
      <c r="BU300" s="362" t="s">
        <v>62</v>
      </c>
      <c r="BV300" s="481"/>
      <c r="BW300" s="422"/>
      <c r="BX300" s="475"/>
      <c r="BY300" s="283"/>
    </row>
    <row r="301" spans="1:77" ht="20.100000000000001" customHeight="1" thickBot="1">
      <c r="A301" s="283"/>
      <c r="B301" s="512"/>
      <c r="C301" s="514"/>
      <c r="D301" s="398"/>
      <c r="E301" s="398">
        <v>1</v>
      </c>
      <c r="F301" s="398" t="s">
        <v>443</v>
      </c>
      <c r="G301" s="516"/>
      <c r="H301" s="510"/>
      <c r="I301" s="434"/>
      <c r="J301" s="510"/>
      <c r="K301" s="435"/>
      <c r="L301" s="435"/>
      <c r="M301" s="400">
        <v>3.2</v>
      </c>
      <c r="N301" s="407"/>
      <c r="O301" s="283"/>
      <c r="P301" s="408"/>
      <c r="Q301" s="409"/>
      <c r="R301" s="441" t="str">
        <f>IF($E301="","",IF($L300="","",VLOOKUP($L300,TemplValues,28,0)))</f>
        <v/>
      </c>
      <c r="S301" s="463"/>
      <c r="T301" s="442" t="str">
        <f>IF($E301="","",IF($L300="","",VLOOKUP($L300,TemplValues,4,0)))</f>
        <v/>
      </c>
      <c r="U301" s="463"/>
      <c r="V301" s="442" t="str">
        <f>IF($E301="","",IF($L300="","",VLOOKUP($L300,TemplValues,5,0)))</f>
        <v/>
      </c>
      <c r="W301" s="442"/>
      <c r="X301" s="442" t="str">
        <f>IF($E301="","",IF($L300="","",VLOOKUP($L300,TemplValues,6,0)))</f>
        <v/>
      </c>
      <c r="Y301" s="442"/>
      <c r="Z301" s="443" t="str">
        <f>IF($E301="","",IF($L300="","",VLOOKUP($L300,TemplValues,7,0)))</f>
        <v/>
      </c>
      <c r="AA301" s="443"/>
      <c r="AB301" s="442" t="str">
        <f>IF($E301="","",IF($L300="","",VLOOKUP($L300,TemplValues,8,0)))</f>
        <v/>
      </c>
      <c r="AC301" s="442"/>
      <c r="AD301" s="444" t="str">
        <f>IF($E301="","",IF($L300="","",VLOOKUP($L300,TemplValues,18,0)))</f>
        <v/>
      </c>
      <c r="AE301" s="444"/>
      <c r="AF301" s="444" t="str">
        <f>IF($E301="","",IF($L300="","",VLOOKUP($L300,TemplValues,19,0)))</f>
        <v/>
      </c>
      <c r="AG301" s="444"/>
      <c r="AH301" s="444"/>
      <c r="AI301" s="444"/>
      <c r="AJ301" s="444" t="str">
        <f>IF($E301="","",IF($L300="","",VLOOKUP($L300,TemplValues,20,0)))</f>
        <v/>
      </c>
      <c r="AK301" s="444"/>
      <c r="AL301" s="442" t="str">
        <f>IF($E301="","",IF($L300="","",VLOOKUP($L300,TemplValues,9,0)))</f>
        <v/>
      </c>
      <c r="AM301" s="442"/>
      <c r="AN301" s="442" t="str">
        <f>IF($E301="","",IF($L300="","",VLOOKUP($L300,TemplValues,21,0)))</f>
        <v/>
      </c>
      <c r="AO301" s="442"/>
      <c r="AP301" s="442" t="str">
        <f>IF($E301="","",IF($L300="","",VLOOKUP($L300,TemplValues,22,0)))</f>
        <v/>
      </c>
      <c r="AQ301" s="442"/>
      <c r="AR301" s="445" t="str">
        <f>IF($E301="","",IF($L300="","",VLOOKUP($L300,TemplValues,23,0)))</f>
        <v/>
      </c>
      <c r="AS301" s="445"/>
      <c r="AT301" s="445" t="str">
        <f>IF($E301="","",IF($L300="","",VLOOKUP($L300,TemplValues,24,0)))</f>
        <v/>
      </c>
      <c r="AU301" s="446"/>
      <c r="AV301" s="446" t="str">
        <f>IF($E301="","",IF($L300="","",VLOOKUP($L300,TemplValues,25,0)))</f>
        <v/>
      </c>
      <c r="AW301" s="478"/>
      <c r="AX301" s="425" t="str">
        <f>IF($E301="","",IF($L300="","",VLOOKUP($L300,TemplValues,26,0)))</f>
        <v/>
      </c>
      <c r="AY301" s="476"/>
      <c r="AZ301" s="283"/>
      <c r="BA301" s="426" t="str">
        <f>IF($E301="","",IF($L300="","",VLOOKUP($L300,TemplValues,10,0)))</f>
        <v/>
      </c>
      <c r="BB301" s="426"/>
      <c r="BC301" s="368" t="str">
        <f>IF($E301="","",IF($L300="","",VLOOKUP($L300,TemplValues,11,0)))</f>
        <v/>
      </c>
      <c r="BD301" s="368"/>
      <c r="BE301" s="369" t="str">
        <f>IF($E301="","",IF($L300="","",VLOOKUP($L300,TemplValues,30,0)))</f>
        <v/>
      </c>
      <c r="BF301" s="369"/>
      <c r="BG301" s="366" t="str">
        <f>IF($E301="","",IF($L300="","",VLOOKUP($L300,TemplValues,12,0)))</f>
        <v/>
      </c>
      <c r="BH301" s="366"/>
      <c r="BI301" s="366" t="str">
        <f>IF($E301="","",IF($L300="","",VLOOKUP($L300,TemplValues,13,0)))</f>
        <v/>
      </c>
      <c r="BJ301" s="366"/>
      <c r="BK301" s="367" t="str">
        <f>IF($E301="","",IF($L300="","",VLOOKUP($L300,TemplValues,16,0)))</f>
        <v/>
      </c>
      <c r="BL301" s="367"/>
      <c r="BM301" s="368" t="str">
        <f>IF($E301="","",IF($L300="","",VLOOKUP($L300,TemplValues,17,0)))</f>
        <v/>
      </c>
      <c r="BN301" s="368"/>
      <c r="BO301" s="366" t="str">
        <f>IF($E301="","",IF($L300="","",VLOOKUP($L300,TemplValues,28,0)))</f>
        <v/>
      </c>
      <c r="BP301" s="366"/>
      <c r="BQ301" s="366" t="str">
        <f>IF($E301="","",IF($L300="","",VLOOKUP($L300,TemplValues,27,0)))</f>
        <v/>
      </c>
      <c r="BR301" s="366"/>
      <c r="BS301" s="367" t="str">
        <f>IF($E301="","",IF($L300="","",VLOOKUP($L300,TemplValues,14,0)))</f>
        <v/>
      </c>
      <c r="BT301" s="367"/>
      <c r="BU301" s="370" t="str">
        <f>IF($E301="","",IF($L300="","",VLOOKUP($L300,TemplValues,15,0)))</f>
        <v/>
      </c>
      <c r="BV301" s="483"/>
      <c r="BW301" s="430" t="str">
        <f>IF($E301="","",IF($L300="","",VLOOKUP($L300,TemplValues,30,0)))</f>
        <v/>
      </c>
      <c r="BX301" s="486"/>
      <c r="BY301" s="283"/>
    </row>
    <row r="302" spans="1:77" ht="20.100000000000001" customHeight="1">
      <c r="A302" s="283"/>
      <c r="B302" s="511">
        <v>1</v>
      </c>
      <c r="C302" s="513"/>
      <c r="D302" s="436"/>
      <c r="E302" s="436" t="s">
        <v>441</v>
      </c>
      <c r="F302" s="436" t="s">
        <v>444</v>
      </c>
      <c r="G302" s="515" t="s">
        <v>380</v>
      </c>
      <c r="H302" s="509"/>
      <c r="I302" s="437"/>
      <c r="J302" s="509"/>
      <c r="K302" s="438"/>
      <c r="L302" s="439" t="str">
        <f t="shared" ref="L302" si="145">H302&amp;" : "&amp;J302</f>
        <v xml:space="preserve"> : </v>
      </c>
      <c r="M302" s="440">
        <v>400</v>
      </c>
      <c r="N302" s="390"/>
      <c r="O302" s="283"/>
      <c r="P302" s="404"/>
      <c r="Q302" s="405"/>
      <c r="R302" s="406">
        <v>2.835</v>
      </c>
      <c r="S302" s="462"/>
      <c r="T302" s="414">
        <v>24.5</v>
      </c>
      <c r="U302" s="468"/>
      <c r="V302" s="413"/>
      <c r="W302" s="413"/>
      <c r="X302" s="414">
        <v>22</v>
      </c>
      <c r="Y302" s="414"/>
      <c r="Z302" s="414"/>
      <c r="AA302" s="414"/>
      <c r="AB302" s="415"/>
      <c r="AC302" s="415"/>
      <c r="AD302" s="415"/>
      <c r="AE302" s="415"/>
      <c r="AF302" s="415"/>
      <c r="AG302" s="415"/>
      <c r="AH302" s="415"/>
      <c r="AI302" s="415"/>
      <c r="AJ302" s="415"/>
      <c r="AK302" s="415"/>
      <c r="AL302" s="415"/>
      <c r="AM302" s="415"/>
      <c r="AN302" s="415"/>
      <c r="AO302" s="415"/>
      <c r="AP302" s="415"/>
      <c r="AQ302" s="415"/>
      <c r="AR302" s="415">
        <v>0.25</v>
      </c>
      <c r="AS302" s="415"/>
      <c r="AT302" s="415"/>
      <c r="AU302" s="427"/>
      <c r="AV302" s="427">
        <v>10.5</v>
      </c>
      <c r="AW302" s="428"/>
      <c r="AX302" s="423"/>
      <c r="AY302" s="475"/>
      <c r="AZ302" s="283"/>
      <c r="BA302" s="424">
        <v>100.1</v>
      </c>
      <c r="BB302" s="424"/>
      <c r="BC302" s="360" t="s">
        <v>63</v>
      </c>
      <c r="BD302" s="360"/>
      <c r="BE302" s="359">
        <v>0.1</v>
      </c>
      <c r="BF302" s="359"/>
      <c r="BG302" s="359">
        <v>10000</v>
      </c>
      <c r="BH302" s="359"/>
      <c r="BI302" s="359"/>
      <c r="BJ302" s="359"/>
      <c r="BK302" s="361"/>
      <c r="BL302" s="361"/>
      <c r="BM302" s="360" t="s">
        <v>64</v>
      </c>
      <c r="BN302" s="360"/>
      <c r="BO302" s="359"/>
      <c r="BP302" s="359"/>
      <c r="BQ302" s="359">
        <v>0.34699999999999998</v>
      </c>
      <c r="BR302" s="359"/>
      <c r="BS302" s="361"/>
      <c r="BT302" s="361"/>
      <c r="BU302" s="362" t="s">
        <v>62</v>
      </c>
      <c r="BV302" s="481"/>
      <c r="BW302" s="422"/>
      <c r="BX302" s="475"/>
      <c r="BY302" s="283"/>
    </row>
    <row r="303" spans="1:77" ht="20.100000000000001" customHeight="1" thickBot="1">
      <c r="A303" s="283"/>
      <c r="B303" s="512"/>
      <c r="C303" s="514"/>
      <c r="D303" s="398"/>
      <c r="E303" s="398">
        <v>1</v>
      </c>
      <c r="F303" s="398" t="s">
        <v>443</v>
      </c>
      <c r="G303" s="516"/>
      <c r="H303" s="510"/>
      <c r="I303" s="434"/>
      <c r="J303" s="510"/>
      <c r="K303" s="435"/>
      <c r="L303" s="435"/>
      <c r="M303" s="400">
        <v>3.2</v>
      </c>
      <c r="N303" s="407"/>
      <c r="O303" s="283"/>
      <c r="P303" s="408"/>
      <c r="Q303" s="409"/>
      <c r="R303" s="441" t="str">
        <f>IF($E303="","",IF($L302="","",VLOOKUP($L302,TemplValues,28,0)))</f>
        <v/>
      </c>
      <c r="S303" s="463"/>
      <c r="T303" s="442" t="str">
        <f>IF($E303="","",IF($L302="","",VLOOKUP($L302,TemplValues,4,0)))</f>
        <v/>
      </c>
      <c r="U303" s="463"/>
      <c r="V303" s="442" t="str">
        <f>IF($E303="","",IF($L302="","",VLOOKUP($L302,TemplValues,5,0)))</f>
        <v/>
      </c>
      <c r="W303" s="442"/>
      <c r="X303" s="442" t="str">
        <f>IF($E303="","",IF($L302="","",VLOOKUP($L302,TemplValues,6,0)))</f>
        <v/>
      </c>
      <c r="Y303" s="442"/>
      <c r="Z303" s="443" t="str">
        <f>IF($E303="","",IF($L302="","",VLOOKUP($L302,TemplValues,7,0)))</f>
        <v/>
      </c>
      <c r="AA303" s="443"/>
      <c r="AB303" s="442" t="str">
        <f>IF($E303="","",IF($L302="","",VLOOKUP($L302,TemplValues,8,0)))</f>
        <v/>
      </c>
      <c r="AC303" s="442"/>
      <c r="AD303" s="444" t="str">
        <f>IF($E303="","",IF($L302="","",VLOOKUP($L302,TemplValues,18,0)))</f>
        <v/>
      </c>
      <c r="AE303" s="444"/>
      <c r="AF303" s="444" t="str">
        <f>IF($E303="","",IF($L302="","",VLOOKUP($L302,TemplValues,19,0)))</f>
        <v/>
      </c>
      <c r="AG303" s="444"/>
      <c r="AH303" s="444"/>
      <c r="AI303" s="444"/>
      <c r="AJ303" s="444" t="str">
        <f>IF($E303="","",IF($L302="","",VLOOKUP($L302,TemplValues,20,0)))</f>
        <v/>
      </c>
      <c r="AK303" s="444"/>
      <c r="AL303" s="442" t="str">
        <f>IF($E303="","",IF($L302="","",VLOOKUP($L302,TemplValues,9,0)))</f>
        <v/>
      </c>
      <c r="AM303" s="442"/>
      <c r="AN303" s="442" t="str">
        <f>IF($E303="","",IF($L302="","",VLOOKUP($L302,TemplValues,21,0)))</f>
        <v/>
      </c>
      <c r="AO303" s="442"/>
      <c r="AP303" s="442" t="str">
        <f>IF($E303="","",IF($L302="","",VLOOKUP($L302,TemplValues,22,0)))</f>
        <v/>
      </c>
      <c r="AQ303" s="442"/>
      <c r="AR303" s="445" t="str">
        <f>IF($E303="","",IF($L302="","",VLOOKUP($L302,TemplValues,23,0)))</f>
        <v/>
      </c>
      <c r="AS303" s="445"/>
      <c r="AT303" s="445" t="str">
        <f>IF($E303="","",IF($L302="","",VLOOKUP($L302,TemplValues,24,0)))</f>
        <v/>
      </c>
      <c r="AU303" s="446"/>
      <c r="AV303" s="446" t="str">
        <f>IF($E303="","",IF($L302="","",VLOOKUP($L302,TemplValues,25,0)))</f>
        <v/>
      </c>
      <c r="AW303" s="478"/>
      <c r="AX303" s="425" t="str">
        <f>IF($E303="","",IF($L302="","",VLOOKUP($L302,TemplValues,26,0)))</f>
        <v/>
      </c>
      <c r="AY303" s="476"/>
      <c r="AZ303" s="283"/>
      <c r="BA303" s="426" t="str">
        <f>IF($E303="","",IF($L302="","",VLOOKUP($L302,TemplValues,10,0)))</f>
        <v/>
      </c>
      <c r="BB303" s="426"/>
      <c r="BC303" s="368" t="str">
        <f>IF($E303="","",IF($L302="","",VLOOKUP($L302,TemplValues,11,0)))</f>
        <v/>
      </c>
      <c r="BD303" s="368"/>
      <c r="BE303" s="369" t="str">
        <f>IF($E303="","",IF($L302="","",VLOOKUP($L302,TemplValues,30,0)))</f>
        <v/>
      </c>
      <c r="BF303" s="369"/>
      <c r="BG303" s="366" t="str">
        <f>IF($E303="","",IF($L302="","",VLOOKUP($L302,TemplValues,12,0)))</f>
        <v/>
      </c>
      <c r="BH303" s="366"/>
      <c r="BI303" s="366" t="str">
        <f>IF($E303="","",IF($L302="","",VLOOKUP($L302,TemplValues,13,0)))</f>
        <v/>
      </c>
      <c r="BJ303" s="366"/>
      <c r="BK303" s="367" t="str">
        <f>IF($E303="","",IF($L302="","",VLOOKUP($L302,TemplValues,16,0)))</f>
        <v/>
      </c>
      <c r="BL303" s="367"/>
      <c r="BM303" s="368" t="str">
        <f>IF($E303="","",IF($L302="","",VLOOKUP($L302,TemplValues,17,0)))</f>
        <v/>
      </c>
      <c r="BN303" s="368"/>
      <c r="BO303" s="366" t="str">
        <f>IF($E303="","",IF($L302="","",VLOOKUP($L302,TemplValues,28,0)))</f>
        <v/>
      </c>
      <c r="BP303" s="366"/>
      <c r="BQ303" s="366" t="str">
        <f>IF($E303="","",IF($L302="","",VLOOKUP($L302,TemplValues,27,0)))</f>
        <v/>
      </c>
      <c r="BR303" s="366"/>
      <c r="BS303" s="367" t="str">
        <f>IF($E303="","",IF($L302="","",VLOOKUP($L302,TemplValues,14,0)))</f>
        <v/>
      </c>
      <c r="BT303" s="367"/>
      <c r="BU303" s="370" t="str">
        <f>IF($E303="","",IF($L302="","",VLOOKUP($L302,TemplValues,15,0)))</f>
        <v/>
      </c>
      <c r="BV303" s="483"/>
      <c r="BW303" s="430" t="str">
        <f>IF($E303="","",IF($L302="","",VLOOKUP($L302,TemplValues,30,0)))</f>
        <v/>
      </c>
      <c r="BX303" s="486"/>
      <c r="BY303" s="283"/>
    </row>
    <row r="304" spans="1:77" ht="20.100000000000001" customHeight="1">
      <c r="A304" s="283"/>
      <c r="B304" s="511">
        <v>1</v>
      </c>
      <c r="C304" s="513"/>
      <c r="D304" s="436"/>
      <c r="E304" s="436" t="s">
        <v>441</v>
      </c>
      <c r="F304" s="436" t="s">
        <v>444</v>
      </c>
      <c r="G304" s="515" t="s">
        <v>380</v>
      </c>
      <c r="H304" s="509"/>
      <c r="I304" s="437"/>
      <c r="J304" s="509"/>
      <c r="K304" s="438"/>
      <c r="L304" s="439" t="str">
        <f t="shared" ref="L304" si="146">H304&amp;" : "&amp;J304</f>
        <v xml:space="preserve"> : </v>
      </c>
      <c r="M304" s="440">
        <v>400</v>
      </c>
      <c r="N304" s="390"/>
      <c r="O304" s="283"/>
      <c r="P304" s="404"/>
      <c r="Q304" s="405"/>
      <c r="R304" s="406">
        <v>2.835</v>
      </c>
      <c r="S304" s="462"/>
      <c r="T304" s="414">
        <v>24.5</v>
      </c>
      <c r="U304" s="468"/>
      <c r="V304" s="413"/>
      <c r="W304" s="413"/>
      <c r="X304" s="414">
        <v>22</v>
      </c>
      <c r="Y304" s="414"/>
      <c r="Z304" s="414"/>
      <c r="AA304" s="414"/>
      <c r="AB304" s="415"/>
      <c r="AC304" s="415"/>
      <c r="AD304" s="415"/>
      <c r="AE304" s="415"/>
      <c r="AF304" s="415"/>
      <c r="AG304" s="415"/>
      <c r="AH304" s="415"/>
      <c r="AI304" s="415"/>
      <c r="AJ304" s="415"/>
      <c r="AK304" s="415"/>
      <c r="AL304" s="415"/>
      <c r="AM304" s="415"/>
      <c r="AN304" s="415"/>
      <c r="AO304" s="415"/>
      <c r="AP304" s="415"/>
      <c r="AQ304" s="415"/>
      <c r="AR304" s="415">
        <v>0.25</v>
      </c>
      <c r="AS304" s="415"/>
      <c r="AT304" s="415"/>
      <c r="AU304" s="427"/>
      <c r="AV304" s="427">
        <v>10.5</v>
      </c>
      <c r="AW304" s="428"/>
      <c r="AX304" s="423"/>
      <c r="AY304" s="475"/>
      <c r="AZ304" s="283"/>
      <c r="BA304" s="424">
        <v>100.1</v>
      </c>
      <c r="BB304" s="424"/>
      <c r="BC304" s="360" t="s">
        <v>63</v>
      </c>
      <c r="BD304" s="360"/>
      <c r="BE304" s="359">
        <v>0.1</v>
      </c>
      <c r="BF304" s="359"/>
      <c r="BG304" s="359">
        <v>10000</v>
      </c>
      <c r="BH304" s="359"/>
      <c r="BI304" s="359"/>
      <c r="BJ304" s="359"/>
      <c r="BK304" s="361"/>
      <c r="BL304" s="361"/>
      <c r="BM304" s="360" t="s">
        <v>64</v>
      </c>
      <c r="BN304" s="360"/>
      <c r="BO304" s="359"/>
      <c r="BP304" s="359"/>
      <c r="BQ304" s="359">
        <v>0.34699999999999998</v>
      </c>
      <c r="BR304" s="359"/>
      <c r="BS304" s="361"/>
      <c r="BT304" s="361"/>
      <c r="BU304" s="362" t="s">
        <v>62</v>
      </c>
      <c r="BV304" s="481"/>
      <c r="BW304" s="422"/>
      <c r="BX304" s="475"/>
      <c r="BY304" s="283"/>
    </row>
    <row r="305" spans="1:77" ht="20.100000000000001" customHeight="1" thickBot="1">
      <c r="A305" s="283"/>
      <c r="B305" s="512"/>
      <c r="C305" s="514"/>
      <c r="D305" s="398"/>
      <c r="E305" s="398">
        <v>1</v>
      </c>
      <c r="F305" s="398" t="s">
        <v>443</v>
      </c>
      <c r="G305" s="516"/>
      <c r="H305" s="510"/>
      <c r="I305" s="434"/>
      <c r="J305" s="510"/>
      <c r="K305" s="435"/>
      <c r="L305" s="435"/>
      <c r="M305" s="400">
        <v>3.2</v>
      </c>
      <c r="N305" s="407"/>
      <c r="O305" s="283"/>
      <c r="P305" s="408"/>
      <c r="Q305" s="409"/>
      <c r="R305" s="441" t="str">
        <f>IF($E305="","",IF($L304="","",VLOOKUP($L304,TemplValues,28,0)))</f>
        <v/>
      </c>
      <c r="S305" s="463"/>
      <c r="T305" s="442" t="str">
        <f>IF($E305="","",IF($L304="","",VLOOKUP($L304,TemplValues,4,0)))</f>
        <v/>
      </c>
      <c r="U305" s="463"/>
      <c r="V305" s="442" t="str">
        <f>IF($E305="","",IF($L304="","",VLOOKUP($L304,TemplValues,5,0)))</f>
        <v/>
      </c>
      <c r="W305" s="442"/>
      <c r="X305" s="442" t="str">
        <f>IF($E305="","",IF($L304="","",VLOOKUP($L304,TemplValues,6,0)))</f>
        <v/>
      </c>
      <c r="Y305" s="442"/>
      <c r="Z305" s="443" t="str">
        <f>IF($E305="","",IF($L304="","",VLOOKUP($L304,TemplValues,7,0)))</f>
        <v/>
      </c>
      <c r="AA305" s="443"/>
      <c r="AB305" s="442" t="str">
        <f>IF($E305="","",IF($L304="","",VLOOKUP($L304,TemplValues,8,0)))</f>
        <v/>
      </c>
      <c r="AC305" s="442"/>
      <c r="AD305" s="444" t="str">
        <f>IF($E305="","",IF($L304="","",VLOOKUP($L304,TemplValues,18,0)))</f>
        <v/>
      </c>
      <c r="AE305" s="444"/>
      <c r="AF305" s="444" t="str">
        <f>IF($E305="","",IF($L304="","",VLOOKUP($L304,TemplValues,19,0)))</f>
        <v/>
      </c>
      <c r="AG305" s="444"/>
      <c r="AH305" s="444"/>
      <c r="AI305" s="444"/>
      <c r="AJ305" s="444" t="str">
        <f>IF($E305="","",IF($L304="","",VLOOKUP($L304,TemplValues,20,0)))</f>
        <v/>
      </c>
      <c r="AK305" s="444"/>
      <c r="AL305" s="442" t="str">
        <f>IF($E305="","",IF($L304="","",VLOOKUP($L304,TemplValues,9,0)))</f>
        <v/>
      </c>
      <c r="AM305" s="442"/>
      <c r="AN305" s="442" t="str">
        <f>IF($E305="","",IF($L304="","",VLOOKUP($L304,TemplValues,21,0)))</f>
        <v/>
      </c>
      <c r="AO305" s="442"/>
      <c r="AP305" s="442" t="str">
        <f>IF($E305="","",IF($L304="","",VLOOKUP($L304,TemplValues,22,0)))</f>
        <v/>
      </c>
      <c r="AQ305" s="442"/>
      <c r="AR305" s="445" t="str">
        <f>IF($E305="","",IF($L304="","",VLOOKUP($L304,TemplValues,23,0)))</f>
        <v/>
      </c>
      <c r="AS305" s="445"/>
      <c r="AT305" s="445" t="str">
        <f>IF($E305="","",IF($L304="","",VLOOKUP($L304,TemplValues,24,0)))</f>
        <v/>
      </c>
      <c r="AU305" s="446"/>
      <c r="AV305" s="446" t="str">
        <f>IF($E305="","",IF($L304="","",VLOOKUP($L304,TemplValues,25,0)))</f>
        <v/>
      </c>
      <c r="AW305" s="478"/>
      <c r="AX305" s="425" t="str">
        <f>IF($E305="","",IF($L304="","",VLOOKUP($L304,TemplValues,26,0)))</f>
        <v/>
      </c>
      <c r="AY305" s="476"/>
      <c r="AZ305" s="283"/>
      <c r="BA305" s="426" t="str">
        <f>IF($E305="","",IF($L304="","",VLOOKUP($L304,TemplValues,10,0)))</f>
        <v/>
      </c>
      <c r="BB305" s="426"/>
      <c r="BC305" s="368" t="str">
        <f>IF($E305="","",IF($L304="","",VLOOKUP($L304,TemplValues,11,0)))</f>
        <v/>
      </c>
      <c r="BD305" s="368"/>
      <c r="BE305" s="369" t="str">
        <f>IF($E305="","",IF($L304="","",VLOOKUP($L304,TemplValues,30,0)))</f>
        <v/>
      </c>
      <c r="BF305" s="369"/>
      <c r="BG305" s="366" t="str">
        <f>IF($E305="","",IF($L304="","",VLOOKUP($L304,TemplValues,12,0)))</f>
        <v/>
      </c>
      <c r="BH305" s="366"/>
      <c r="BI305" s="366" t="str">
        <f>IF($E305="","",IF($L304="","",VLOOKUP($L304,TemplValues,13,0)))</f>
        <v/>
      </c>
      <c r="BJ305" s="366"/>
      <c r="BK305" s="367" t="str">
        <f>IF($E305="","",IF($L304="","",VLOOKUP($L304,TemplValues,16,0)))</f>
        <v/>
      </c>
      <c r="BL305" s="367"/>
      <c r="BM305" s="368" t="str">
        <f>IF($E305="","",IF($L304="","",VLOOKUP($L304,TemplValues,17,0)))</f>
        <v/>
      </c>
      <c r="BN305" s="368"/>
      <c r="BO305" s="366" t="str">
        <f>IF($E305="","",IF($L304="","",VLOOKUP($L304,TemplValues,28,0)))</f>
        <v/>
      </c>
      <c r="BP305" s="366"/>
      <c r="BQ305" s="366" t="str">
        <f>IF($E305="","",IF($L304="","",VLOOKUP($L304,TemplValues,27,0)))</f>
        <v/>
      </c>
      <c r="BR305" s="366"/>
      <c r="BS305" s="367" t="str">
        <f>IF($E305="","",IF($L304="","",VLOOKUP($L304,TemplValues,14,0)))</f>
        <v/>
      </c>
      <c r="BT305" s="367"/>
      <c r="BU305" s="370" t="str">
        <f>IF($E305="","",IF($L304="","",VLOOKUP($L304,TemplValues,15,0)))</f>
        <v/>
      </c>
      <c r="BV305" s="483"/>
      <c r="BW305" s="430" t="str">
        <f>IF($E305="","",IF($L304="","",VLOOKUP($L304,TemplValues,30,0)))</f>
        <v/>
      </c>
      <c r="BX305" s="486"/>
      <c r="BY305" s="283"/>
    </row>
    <row r="306" spans="1:77" ht="20.100000000000001" customHeight="1">
      <c r="A306" s="283"/>
      <c r="B306" s="511">
        <v>1</v>
      </c>
      <c r="C306" s="513"/>
      <c r="D306" s="436"/>
      <c r="E306" s="436" t="s">
        <v>441</v>
      </c>
      <c r="F306" s="436" t="s">
        <v>444</v>
      </c>
      <c r="G306" s="515" t="s">
        <v>380</v>
      </c>
      <c r="H306" s="509"/>
      <c r="I306" s="437"/>
      <c r="J306" s="509"/>
      <c r="K306" s="438"/>
      <c r="L306" s="439" t="str">
        <f t="shared" ref="L306" si="147">H306&amp;" : "&amp;J306</f>
        <v xml:space="preserve"> : </v>
      </c>
      <c r="M306" s="440">
        <v>400</v>
      </c>
      <c r="N306" s="390"/>
      <c r="O306" s="283"/>
      <c r="P306" s="404"/>
      <c r="Q306" s="405"/>
      <c r="R306" s="406">
        <v>2.835</v>
      </c>
      <c r="S306" s="462"/>
      <c r="T306" s="414">
        <v>24.5</v>
      </c>
      <c r="U306" s="468"/>
      <c r="V306" s="413"/>
      <c r="W306" s="413"/>
      <c r="X306" s="414">
        <v>22</v>
      </c>
      <c r="Y306" s="414"/>
      <c r="Z306" s="414"/>
      <c r="AA306" s="414"/>
      <c r="AB306" s="415"/>
      <c r="AC306" s="415"/>
      <c r="AD306" s="415"/>
      <c r="AE306" s="415"/>
      <c r="AF306" s="415"/>
      <c r="AG306" s="415"/>
      <c r="AH306" s="415"/>
      <c r="AI306" s="415"/>
      <c r="AJ306" s="415"/>
      <c r="AK306" s="415"/>
      <c r="AL306" s="415"/>
      <c r="AM306" s="415"/>
      <c r="AN306" s="415"/>
      <c r="AO306" s="415"/>
      <c r="AP306" s="415"/>
      <c r="AQ306" s="415"/>
      <c r="AR306" s="415">
        <v>0.25</v>
      </c>
      <c r="AS306" s="415"/>
      <c r="AT306" s="415"/>
      <c r="AU306" s="427"/>
      <c r="AV306" s="427">
        <v>10.5</v>
      </c>
      <c r="AW306" s="428"/>
      <c r="AX306" s="423"/>
      <c r="AY306" s="475"/>
      <c r="AZ306" s="283"/>
      <c r="BA306" s="424">
        <v>100.1</v>
      </c>
      <c r="BB306" s="424"/>
      <c r="BC306" s="360" t="s">
        <v>63</v>
      </c>
      <c r="BD306" s="360"/>
      <c r="BE306" s="359">
        <v>0.1</v>
      </c>
      <c r="BF306" s="359"/>
      <c r="BG306" s="359">
        <v>10000</v>
      </c>
      <c r="BH306" s="359"/>
      <c r="BI306" s="359"/>
      <c r="BJ306" s="359"/>
      <c r="BK306" s="361"/>
      <c r="BL306" s="361"/>
      <c r="BM306" s="360" t="s">
        <v>64</v>
      </c>
      <c r="BN306" s="360"/>
      <c r="BO306" s="359"/>
      <c r="BP306" s="359"/>
      <c r="BQ306" s="359">
        <v>0.34699999999999998</v>
      </c>
      <c r="BR306" s="359"/>
      <c r="BS306" s="361"/>
      <c r="BT306" s="361"/>
      <c r="BU306" s="362" t="s">
        <v>62</v>
      </c>
      <c r="BV306" s="481"/>
      <c r="BW306" s="422"/>
      <c r="BX306" s="475"/>
      <c r="BY306" s="283"/>
    </row>
    <row r="307" spans="1:77" ht="20.100000000000001" customHeight="1" thickBot="1">
      <c r="A307" s="283"/>
      <c r="B307" s="512"/>
      <c r="C307" s="514"/>
      <c r="D307" s="398"/>
      <c r="E307" s="398">
        <v>1</v>
      </c>
      <c r="F307" s="398" t="s">
        <v>443</v>
      </c>
      <c r="G307" s="516"/>
      <c r="H307" s="510"/>
      <c r="I307" s="434"/>
      <c r="J307" s="510"/>
      <c r="K307" s="435"/>
      <c r="L307" s="435"/>
      <c r="M307" s="400">
        <v>3.2</v>
      </c>
      <c r="N307" s="407"/>
      <c r="O307" s="283"/>
      <c r="P307" s="408"/>
      <c r="Q307" s="409"/>
      <c r="R307" s="441" t="str">
        <f>IF($E307="","",IF($L306="","",VLOOKUP($L306,TemplValues,28,0)))</f>
        <v/>
      </c>
      <c r="S307" s="463"/>
      <c r="T307" s="442" t="str">
        <f>IF($E307="","",IF($L306="","",VLOOKUP($L306,TemplValues,4,0)))</f>
        <v/>
      </c>
      <c r="U307" s="463"/>
      <c r="V307" s="442" t="str">
        <f>IF($E307="","",IF($L306="","",VLOOKUP($L306,TemplValues,5,0)))</f>
        <v/>
      </c>
      <c r="W307" s="442"/>
      <c r="X307" s="442" t="str">
        <f>IF($E307="","",IF($L306="","",VLOOKUP($L306,TemplValues,6,0)))</f>
        <v/>
      </c>
      <c r="Y307" s="442"/>
      <c r="Z307" s="443" t="str">
        <f>IF($E307="","",IF($L306="","",VLOOKUP($L306,TemplValues,7,0)))</f>
        <v/>
      </c>
      <c r="AA307" s="443"/>
      <c r="AB307" s="442" t="str">
        <f>IF($E307="","",IF($L306="","",VLOOKUP($L306,TemplValues,8,0)))</f>
        <v/>
      </c>
      <c r="AC307" s="442"/>
      <c r="AD307" s="444" t="str">
        <f>IF($E307="","",IF($L306="","",VLOOKUP($L306,TemplValues,18,0)))</f>
        <v/>
      </c>
      <c r="AE307" s="444"/>
      <c r="AF307" s="444" t="str">
        <f>IF($E307="","",IF($L306="","",VLOOKUP($L306,TemplValues,19,0)))</f>
        <v/>
      </c>
      <c r="AG307" s="444"/>
      <c r="AH307" s="444"/>
      <c r="AI307" s="444"/>
      <c r="AJ307" s="444" t="str">
        <f>IF($E307="","",IF($L306="","",VLOOKUP($L306,TemplValues,20,0)))</f>
        <v/>
      </c>
      <c r="AK307" s="444"/>
      <c r="AL307" s="442" t="str">
        <f>IF($E307="","",IF($L306="","",VLOOKUP($L306,TemplValues,9,0)))</f>
        <v/>
      </c>
      <c r="AM307" s="442"/>
      <c r="AN307" s="442" t="str">
        <f>IF($E307="","",IF($L306="","",VLOOKUP($L306,TemplValues,21,0)))</f>
        <v/>
      </c>
      <c r="AO307" s="442"/>
      <c r="AP307" s="442" t="str">
        <f>IF($E307="","",IF($L306="","",VLOOKUP($L306,TemplValues,22,0)))</f>
        <v/>
      </c>
      <c r="AQ307" s="442"/>
      <c r="AR307" s="445" t="str">
        <f>IF($E307="","",IF($L306="","",VLOOKUP($L306,TemplValues,23,0)))</f>
        <v/>
      </c>
      <c r="AS307" s="445"/>
      <c r="AT307" s="445" t="str">
        <f>IF($E307="","",IF($L306="","",VLOOKUP($L306,TemplValues,24,0)))</f>
        <v/>
      </c>
      <c r="AU307" s="446"/>
      <c r="AV307" s="446" t="str">
        <f>IF($E307="","",IF($L306="","",VLOOKUP($L306,TemplValues,25,0)))</f>
        <v/>
      </c>
      <c r="AW307" s="478"/>
      <c r="AX307" s="425" t="str">
        <f>IF($E307="","",IF($L306="","",VLOOKUP($L306,TemplValues,26,0)))</f>
        <v/>
      </c>
      <c r="AY307" s="476"/>
      <c r="AZ307" s="283"/>
      <c r="BA307" s="426" t="str">
        <f>IF($E307="","",IF($L306="","",VLOOKUP($L306,TemplValues,10,0)))</f>
        <v/>
      </c>
      <c r="BB307" s="426"/>
      <c r="BC307" s="368" t="str">
        <f>IF($E307="","",IF($L306="","",VLOOKUP($L306,TemplValues,11,0)))</f>
        <v/>
      </c>
      <c r="BD307" s="368"/>
      <c r="BE307" s="369" t="str">
        <f>IF($E307="","",IF($L306="","",VLOOKUP($L306,TemplValues,30,0)))</f>
        <v/>
      </c>
      <c r="BF307" s="369"/>
      <c r="BG307" s="366" t="str">
        <f>IF($E307="","",IF($L306="","",VLOOKUP($L306,TemplValues,12,0)))</f>
        <v/>
      </c>
      <c r="BH307" s="366"/>
      <c r="BI307" s="366" t="str">
        <f>IF($E307="","",IF($L306="","",VLOOKUP($L306,TemplValues,13,0)))</f>
        <v/>
      </c>
      <c r="BJ307" s="366"/>
      <c r="BK307" s="367" t="str">
        <f>IF($E307="","",IF($L306="","",VLOOKUP($L306,TemplValues,16,0)))</f>
        <v/>
      </c>
      <c r="BL307" s="367"/>
      <c r="BM307" s="368" t="str">
        <f>IF($E307="","",IF($L306="","",VLOOKUP($L306,TemplValues,17,0)))</f>
        <v/>
      </c>
      <c r="BN307" s="368"/>
      <c r="BO307" s="366" t="str">
        <f>IF($E307="","",IF($L306="","",VLOOKUP($L306,TemplValues,28,0)))</f>
        <v/>
      </c>
      <c r="BP307" s="366"/>
      <c r="BQ307" s="366" t="str">
        <f>IF($E307="","",IF($L306="","",VLOOKUP($L306,TemplValues,27,0)))</f>
        <v/>
      </c>
      <c r="BR307" s="366"/>
      <c r="BS307" s="367" t="str">
        <f>IF($E307="","",IF($L306="","",VLOOKUP($L306,TemplValues,14,0)))</f>
        <v/>
      </c>
      <c r="BT307" s="367"/>
      <c r="BU307" s="370" t="str">
        <f>IF($E307="","",IF($L306="","",VLOOKUP($L306,TemplValues,15,0)))</f>
        <v/>
      </c>
      <c r="BV307" s="483"/>
      <c r="BW307" s="430" t="str">
        <f>IF($E307="","",IF($L306="","",VLOOKUP($L306,TemplValues,30,0)))</f>
        <v/>
      </c>
      <c r="BX307" s="486"/>
      <c r="BY307" s="283"/>
    </row>
    <row r="308" spans="1:77" ht="20.100000000000001" customHeight="1">
      <c r="A308" s="283"/>
      <c r="B308" s="511">
        <v>1</v>
      </c>
      <c r="C308" s="513"/>
      <c r="D308" s="436"/>
      <c r="E308" s="436" t="s">
        <v>441</v>
      </c>
      <c r="F308" s="436" t="s">
        <v>444</v>
      </c>
      <c r="G308" s="515" t="s">
        <v>380</v>
      </c>
      <c r="H308" s="509"/>
      <c r="I308" s="437"/>
      <c r="J308" s="509"/>
      <c r="K308" s="438"/>
      <c r="L308" s="439" t="str">
        <f t="shared" ref="L308" si="148">H308&amp;" : "&amp;J308</f>
        <v xml:space="preserve"> : </v>
      </c>
      <c r="M308" s="440">
        <v>400</v>
      </c>
      <c r="N308" s="390"/>
      <c r="O308" s="283"/>
      <c r="P308" s="404"/>
      <c r="Q308" s="405"/>
      <c r="R308" s="406">
        <v>2.835</v>
      </c>
      <c r="S308" s="462"/>
      <c r="T308" s="414">
        <v>24.5</v>
      </c>
      <c r="U308" s="468"/>
      <c r="V308" s="413"/>
      <c r="W308" s="413"/>
      <c r="X308" s="414">
        <v>22</v>
      </c>
      <c r="Y308" s="414"/>
      <c r="Z308" s="414"/>
      <c r="AA308" s="414"/>
      <c r="AB308" s="415"/>
      <c r="AC308" s="415"/>
      <c r="AD308" s="415"/>
      <c r="AE308" s="415"/>
      <c r="AF308" s="415"/>
      <c r="AG308" s="415"/>
      <c r="AH308" s="415"/>
      <c r="AI308" s="415"/>
      <c r="AJ308" s="415"/>
      <c r="AK308" s="415"/>
      <c r="AL308" s="415"/>
      <c r="AM308" s="415"/>
      <c r="AN308" s="415"/>
      <c r="AO308" s="415"/>
      <c r="AP308" s="415"/>
      <c r="AQ308" s="415"/>
      <c r="AR308" s="415">
        <v>0.25</v>
      </c>
      <c r="AS308" s="415"/>
      <c r="AT308" s="415"/>
      <c r="AU308" s="427"/>
      <c r="AV308" s="427">
        <v>10.5</v>
      </c>
      <c r="AW308" s="428"/>
      <c r="AX308" s="423"/>
      <c r="AY308" s="475"/>
      <c r="AZ308" s="283"/>
      <c r="BA308" s="424">
        <v>100.1</v>
      </c>
      <c r="BB308" s="424"/>
      <c r="BC308" s="360" t="s">
        <v>63</v>
      </c>
      <c r="BD308" s="360"/>
      <c r="BE308" s="359">
        <v>0.1</v>
      </c>
      <c r="BF308" s="359"/>
      <c r="BG308" s="359">
        <v>10000</v>
      </c>
      <c r="BH308" s="359"/>
      <c r="BI308" s="359"/>
      <c r="BJ308" s="359"/>
      <c r="BK308" s="361"/>
      <c r="BL308" s="361"/>
      <c r="BM308" s="360" t="s">
        <v>64</v>
      </c>
      <c r="BN308" s="360"/>
      <c r="BO308" s="359"/>
      <c r="BP308" s="359"/>
      <c r="BQ308" s="359">
        <v>0.34699999999999998</v>
      </c>
      <c r="BR308" s="359"/>
      <c r="BS308" s="361"/>
      <c r="BT308" s="361"/>
      <c r="BU308" s="362" t="s">
        <v>62</v>
      </c>
      <c r="BV308" s="481"/>
      <c r="BW308" s="422"/>
      <c r="BX308" s="475"/>
      <c r="BY308" s="283"/>
    </row>
    <row r="309" spans="1:77" ht="20.100000000000001" customHeight="1" thickBot="1">
      <c r="A309" s="283"/>
      <c r="B309" s="512"/>
      <c r="C309" s="514"/>
      <c r="D309" s="398"/>
      <c r="E309" s="398">
        <v>1</v>
      </c>
      <c r="F309" s="398" t="s">
        <v>443</v>
      </c>
      <c r="G309" s="516"/>
      <c r="H309" s="510"/>
      <c r="I309" s="434"/>
      <c r="J309" s="510"/>
      <c r="K309" s="435"/>
      <c r="L309" s="435"/>
      <c r="M309" s="400">
        <v>3.2</v>
      </c>
      <c r="N309" s="407"/>
      <c r="O309" s="283"/>
      <c r="P309" s="408"/>
      <c r="Q309" s="409"/>
      <c r="R309" s="441" t="str">
        <f>IF($E309="","",IF($L308="","",VLOOKUP($L308,TemplValues,28,0)))</f>
        <v/>
      </c>
      <c r="S309" s="463"/>
      <c r="T309" s="442" t="str">
        <f>IF($E309="","",IF($L308="","",VLOOKUP($L308,TemplValues,4,0)))</f>
        <v/>
      </c>
      <c r="U309" s="463"/>
      <c r="V309" s="442" t="str">
        <f>IF($E309="","",IF($L308="","",VLOOKUP($L308,TemplValues,5,0)))</f>
        <v/>
      </c>
      <c r="W309" s="442"/>
      <c r="X309" s="442" t="str">
        <f>IF($E309="","",IF($L308="","",VLOOKUP($L308,TemplValues,6,0)))</f>
        <v/>
      </c>
      <c r="Y309" s="442"/>
      <c r="Z309" s="443" t="str">
        <f>IF($E309="","",IF($L308="","",VLOOKUP($L308,TemplValues,7,0)))</f>
        <v/>
      </c>
      <c r="AA309" s="443"/>
      <c r="AB309" s="442" t="str">
        <f>IF($E309="","",IF($L308="","",VLOOKUP($L308,TemplValues,8,0)))</f>
        <v/>
      </c>
      <c r="AC309" s="442"/>
      <c r="AD309" s="444" t="str">
        <f>IF($E309="","",IF($L308="","",VLOOKUP($L308,TemplValues,18,0)))</f>
        <v/>
      </c>
      <c r="AE309" s="444"/>
      <c r="AF309" s="444" t="str">
        <f>IF($E309="","",IF($L308="","",VLOOKUP($L308,TemplValues,19,0)))</f>
        <v/>
      </c>
      <c r="AG309" s="444"/>
      <c r="AH309" s="444"/>
      <c r="AI309" s="444"/>
      <c r="AJ309" s="444" t="str">
        <f>IF($E309="","",IF($L308="","",VLOOKUP($L308,TemplValues,20,0)))</f>
        <v/>
      </c>
      <c r="AK309" s="444"/>
      <c r="AL309" s="442" t="str">
        <f>IF($E309="","",IF($L308="","",VLOOKUP($L308,TemplValues,9,0)))</f>
        <v/>
      </c>
      <c r="AM309" s="442"/>
      <c r="AN309" s="442" t="str">
        <f>IF($E309="","",IF($L308="","",VLOOKUP($L308,TemplValues,21,0)))</f>
        <v/>
      </c>
      <c r="AO309" s="442"/>
      <c r="AP309" s="442" t="str">
        <f>IF($E309="","",IF($L308="","",VLOOKUP($L308,TemplValues,22,0)))</f>
        <v/>
      </c>
      <c r="AQ309" s="442"/>
      <c r="AR309" s="445" t="str">
        <f>IF($E309="","",IF($L308="","",VLOOKUP($L308,TemplValues,23,0)))</f>
        <v/>
      </c>
      <c r="AS309" s="445"/>
      <c r="AT309" s="445" t="str">
        <f>IF($E309="","",IF($L308="","",VLOOKUP($L308,TemplValues,24,0)))</f>
        <v/>
      </c>
      <c r="AU309" s="446"/>
      <c r="AV309" s="446" t="str">
        <f>IF($E309="","",IF($L308="","",VLOOKUP($L308,TemplValues,25,0)))</f>
        <v/>
      </c>
      <c r="AW309" s="478"/>
      <c r="AX309" s="425" t="str">
        <f>IF($E309="","",IF($L308="","",VLOOKUP($L308,TemplValues,26,0)))</f>
        <v/>
      </c>
      <c r="AY309" s="476"/>
      <c r="AZ309" s="283"/>
      <c r="BA309" s="426" t="str">
        <f>IF($E309="","",IF($L308="","",VLOOKUP($L308,TemplValues,10,0)))</f>
        <v/>
      </c>
      <c r="BB309" s="426"/>
      <c r="BC309" s="368" t="str">
        <f>IF($E309="","",IF($L308="","",VLOOKUP($L308,TemplValues,11,0)))</f>
        <v/>
      </c>
      <c r="BD309" s="368"/>
      <c r="BE309" s="369" t="str">
        <f>IF($E309="","",IF($L308="","",VLOOKUP($L308,TemplValues,30,0)))</f>
        <v/>
      </c>
      <c r="BF309" s="369"/>
      <c r="BG309" s="366" t="str">
        <f>IF($E309="","",IF($L308="","",VLOOKUP($L308,TemplValues,12,0)))</f>
        <v/>
      </c>
      <c r="BH309" s="366"/>
      <c r="BI309" s="366" t="str">
        <f>IF($E309="","",IF($L308="","",VLOOKUP($L308,TemplValues,13,0)))</f>
        <v/>
      </c>
      <c r="BJ309" s="366"/>
      <c r="BK309" s="367" t="str">
        <f>IF($E309="","",IF($L308="","",VLOOKUP($L308,TemplValues,16,0)))</f>
        <v/>
      </c>
      <c r="BL309" s="367"/>
      <c r="BM309" s="368" t="str">
        <f>IF($E309="","",IF($L308="","",VLOOKUP($L308,TemplValues,17,0)))</f>
        <v/>
      </c>
      <c r="BN309" s="368"/>
      <c r="BO309" s="366" t="str">
        <f>IF($E309="","",IF($L308="","",VLOOKUP($L308,TemplValues,28,0)))</f>
        <v/>
      </c>
      <c r="BP309" s="366"/>
      <c r="BQ309" s="366" t="str">
        <f>IF($E309="","",IF($L308="","",VLOOKUP($L308,TemplValues,27,0)))</f>
        <v/>
      </c>
      <c r="BR309" s="366"/>
      <c r="BS309" s="367" t="str">
        <f>IF($E309="","",IF($L308="","",VLOOKUP($L308,TemplValues,14,0)))</f>
        <v/>
      </c>
      <c r="BT309" s="367"/>
      <c r="BU309" s="370" t="str">
        <f>IF($E309="","",IF($L308="","",VLOOKUP($L308,TemplValues,15,0)))</f>
        <v/>
      </c>
      <c r="BV309" s="483"/>
      <c r="BW309" s="430" t="str">
        <f>IF($E309="","",IF($L308="","",VLOOKUP($L308,TemplValues,30,0)))</f>
        <v/>
      </c>
      <c r="BX309" s="486"/>
      <c r="BY309" s="283"/>
    </row>
    <row r="310" spans="1:77" ht="20.100000000000001" customHeight="1">
      <c r="A310" s="283"/>
      <c r="B310" s="511">
        <v>1</v>
      </c>
      <c r="C310" s="513"/>
      <c r="D310" s="436"/>
      <c r="E310" s="436" t="s">
        <v>441</v>
      </c>
      <c r="F310" s="436" t="s">
        <v>444</v>
      </c>
      <c r="G310" s="515" t="s">
        <v>380</v>
      </c>
      <c r="H310" s="509"/>
      <c r="I310" s="437"/>
      <c r="J310" s="509"/>
      <c r="K310" s="438"/>
      <c r="L310" s="439" t="str">
        <f t="shared" ref="L310" si="149">H310&amp;" : "&amp;J310</f>
        <v xml:space="preserve"> : </v>
      </c>
      <c r="M310" s="440">
        <v>400</v>
      </c>
      <c r="N310" s="390"/>
      <c r="O310" s="283"/>
      <c r="P310" s="404"/>
      <c r="Q310" s="405"/>
      <c r="R310" s="406">
        <v>2.835</v>
      </c>
      <c r="S310" s="462"/>
      <c r="T310" s="414">
        <v>24.5</v>
      </c>
      <c r="U310" s="468"/>
      <c r="V310" s="413"/>
      <c r="W310" s="413"/>
      <c r="X310" s="414">
        <v>22</v>
      </c>
      <c r="Y310" s="414"/>
      <c r="Z310" s="414"/>
      <c r="AA310" s="414"/>
      <c r="AB310" s="415"/>
      <c r="AC310" s="415"/>
      <c r="AD310" s="415"/>
      <c r="AE310" s="415"/>
      <c r="AF310" s="415"/>
      <c r="AG310" s="415"/>
      <c r="AH310" s="415"/>
      <c r="AI310" s="415"/>
      <c r="AJ310" s="415"/>
      <c r="AK310" s="415"/>
      <c r="AL310" s="415"/>
      <c r="AM310" s="415"/>
      <c r="AN310" s="415"/>
      <c r="AO310" s="415"/>
      <c r="AP310" s="415"/>
      <c r="AQ310" s="415"/>
      <c r="AR310" s="415">
        <v>0.25</v>
      </c>
      <c r="AS310" s="415"/>
      <c r="AT310" s="415"/>
      <c r="AU310" s="427"/>
      <c r="AV310" s="427">
        <v>10.5</v>
      </c>
      <c r="AW310" s="428"/>
      <c r="AX310" s="423"/>
      <c r="AY310" s="475"/>
      <c r="AZ310" s="283"/>
      <c r="BA310" s="424">
        <v>100.1</v>
      </c>
      <c r="BB310" s="424"/>
      <c r="BC310" s="360" t="s">
        <v>63</v>
      </c>
      <c r="BD310" s="360"/>
      <c r="BE310" s="359">
        <v>0.1</v>
      </c>
      <c r="BF310" s="359"/>
      <c r="BG310" s="359">
        <v>10000</v>
      </c>
      <c r="BH310" s="359"/>
      <c r="BI310" s="359"/>
      <c r="BJ310" s="359"/>
      <c r="BK310" s="361"/>
      <c r="BL310" s="361"/>
      <c r="BM310" s="360" t="s">
        <v>64</v>
      </c>
      <c r="BN310" s="360"/>
      <c r="BO310" s="359"/>
      <c r="BP310" s="359"/>
      <c r="BQ310" s="359">
        <v>0.34699999999999998</v>
      </c>
      <c r="BR310" s="359"/>
      <c r="BS310" s="361"/>
      <c r="BT310" s="361"/>
      <c r="BU310" s="362" t="s">
        <v>62</v>
      </c>
      <c r="BV310" s="481"/>
      <c r="BW310" s="422"/>
      <c r="BX310" s="475"/>
      <c r="BY310" s="283"/>
    </row>
    <row r="311" spans="1:77" ht="20.100000000000001" customHeight="1" thickBot="1">
      <c r="A311" s="283"/>
      <c r="B311" s="512"/>
      <c r="C311" s="514"/>
      <c r="D311" s="398"/>
      <c r="E311" s="398">
        <v>1</v>
      </c>
      <c r="F311" s="398" t="s">
        <v>443</v>
      </c>
      <c r="G311" s="516"/>
      <c r="H311" s="510"/>
      <c r="I311" s="434"/>
      <c r="J311" s="510"/>
      <c r="K311" s="435"/>
      <c r="L311" s="435"/>
      <c r="M311" s="400">
        <v>3.2</v>
      </c>
      <c r="N311" s="407"/>
      <c r="O311" s="283"/>
      <c r="P311" s="408"/>
      <c r="Q311" s="409"/>
      <c r="R311" s="441" t="str">
        <f>IF($E311="","",IF($L310="","",VLOOKUP($L310,TemplValues,28,0)))</f>
        <v/>
      </c>
      <c r="S311" s="463"/>
      <c r="T311" s="442" t="str">
        <f>IF($E311="","",IF($L310="","",VLOOKUP($L310,TemplValues,4,0)))</f>
        <v/>
      </c>
      <c r="U311" s="463"/>
      <c r="V311" s="442" t="str">
        <f>IF($E311="","",IF($L310="","",VLOOKUP($L310,TemplValues,5,0)))</f>
        <v/>
      </c>
      <c r="W311" s="442"/>
      <c r="X311" s="442" t="str">
        <f>IF($E311="","",IF($L310="","",VLOOKUP($L310,TemplValues,6,0)))</f>
        <v/>
      </c>
      <c r="Y311" s="442"/>
      <c r="Z311" s="443" t="str">
        <f>IF($E311="","",IF($L310="","",VLOOKUP($L310,TemplValues,7,0)))</f>
        <v/>
      </c>
      <c r="AA311" s="443"/>
      <c r="AB311" s="442" t="str">
        <f>IF($E311="","",IF($L310="","",VLOOKUP($L310,TemplValues,8,0)))</f>
        <v/>
      </c>
      <c r="AC311" s="442"/>
      <c r="AD311" s="444" t="str">
        <f>IF($E311="","",IF($L310="","",VLOOKUP($L310,TemplValues,18,0)))</f>
        <v/>
      </c>
      <c r="AE311" s="444"/>
      <c r="AF311" s="444" t="str">
        <f>IF($E311="","",IF($L310="","",VLOOKUP($L310,TemplValues,19,0)))</f>
        <v/>
      </c>
      <c r="AG311" s="444"/>
      <c r="AH311" s="444"/>
      <c r="AI311" s="444"/>
      <c r="AJ311" s="444" t="str">
        <f>IF($E311="","",IF($L310="","",VLOOKUP($L310,TemplValues,20,0)))</f>
        <v/>
      </c>
      <c r="AK311" s="444"/>
      <c r="AL311" s="442" t="str">
        <f>IF($E311="","",IF($L310="","",VLOOKUP($L310,TemplValues,9,0)))</f>
        <v/>
      </c>
      <c r="AM311" s="442"/>
      <c r="AN311" s="442" t="str">
        <f>IF($E311="","",IF($L310="","",VLOOKUP($L310,TemplValues,21,0)))</f>
        <v/>
      </c>
      <c r="AO311" s="442"/>
      <c r="AP311" s="442" t="str">
        <f>IF($E311="","",IF($L310="","",VLOOKUP($L310,TemplValues,22,0)))</f>
        <v/>
      </c>
      <c r="AQ311" s="442"/>
      <c r="AR311" s="445" t="str">
        <f>IF($E311="","",IF($L310="","",VLOOKUP($L310,TemplValues,23,0)))</f>
        <v/>
      </c>
      <c r="AS311" s="445"/>
      <c r="AT311" s="445" t="str">
        <f>IF($E311="","",IF($L310="","",VLOOKUP($L310,TemplValues,24,0)))</f>
        <v/>
      </c>
      <c r="AU311" s="446"/>
      <c r="AV311" s="446" t="str">
        <f>IF($E311="","",IF($L310="","",VLOOKUP($L310,TemplValues,25,0)))</f>
        <v/>
      </c>
      <c r="AW311" s="478"/>
      <c r="AX311" s="425" t="str">
        <f>IF($E311="","",IF($L310="","",VLOOKUP($L310,TemplValues,26,0)))</f>
        <v/>
      </c>
      <c r="AY311" s="476"/>
      <c r="AZ311" s="283"/>
      <c r="BA311" s="426" t="str">
        <f>IF($E311="","",IF($L310="","",VLOOKUP($L310,TemplValues,10,0)))</f>
        <v/>
      </c>
      <c r="BB311" s="426"/>
      <c r="BC311" s="368" t="str">
        <f>IF($E311="","",IF($L310="","",VLOOKUP($L310,TemplValues,11,0)))</f>
        <v/>
      </c>
      <c r="BD311" s="368"/>
      <c r="BE311" s="369" t="str">
        <f>IF($E311="","",IF($L310="","",VLOOKUP($L310,TemplValues,30,0)))</f>
        <v/>
      </c>
      <c r="BF311" s="369"/>
      <c r="BG311" s="366" t="str">
        <f>IF($E311="","",IF($L310="","",VLOOKUP($L310,TemplValues,12,0)))</f>
        <v/>
      </c>
      <c r="BH311" s="366"/>
      <c r="BI311" s="366" t="str">
        <f>IF($E311="","",IF($L310="","",VLOOKUP($L310,TemplValues,13,0)))</f>
        <v/>
      </c>
      <c r="BJ311" s="366"/>
      <c r="BK311" s="367" t="str">
        <f>IF($E311="","",IF($L310="","",VLOOKUP($L310,TemplValues,16,0)))</f>
        <v/>
      </c>
      <c r="BL311" s="367"/>
      <c r="BM311" s="368" t="str">
        <f>IF($E311="","",IF($L310="","",VLOOKUP($L310,TemplValues,17,0)))</f>
        <v/>
      </c>
      <c r="BN311" s="368"/>
      <c r="BO311" s="366" t="str">
        <f>IF($E311="","",IF($L310="","",VLOOKUP($L310,TemplValues,28,0)))</f>
        <v/>
      </c>
      <c r="BP311" s="366"/>
      <c r="BQ311" s="366" t="str">
        <f>IF($E311="","",IF($L310="","",VLOOKUP($L310,TemplValues,27,0)))</f>
        <v/>
      </c>
      <c r="BR311" s="366"/>
      <c r="BS311" s="367" t="str">
        <f>IF($E311="","",IF($L310="","",VLOOKUP($L310,TemplValues,14,0)))</f>
        <v/>
      </c>
      <c r="BT311" s="367"/>
      <c r="BU311" s="370" t="str">
        <f>IF($E311="","",IF($L310="","",VLOOKUP($L310,TemplValues,15,0)))</f>
        <v/>
      </c>
      <c r="BV311" s="483"/>
      <c r="BW311" s="430" t="str">
        <f>IF($E311="","",IF($L310="","",VLOOKUP($L310,TemplValues,30,0)))</f>
        <v/>
      </c>
      <c r="BX311" s="486"/>
      <c r="BY311" s="283"/>
    </row>
    <row r="312" spans="1:77" ht="20.100000000000001" customHeight="1">
      <c r="A312" s="283"/>
      <c r="B312" s="511">
        <v>1</v>
      </c>
      <c r="C312" s="513"/>
      <c r="D312" s="436"/>
      <c r="E312" s="436" t="s">
        <v>441</v>
      </c>
      <c r="F312" s="436" t="s">
        <v>444</v>
      </c>
      <c r="G312" s="515" t="s">
        <v>380</v>
      </c>
      <c r="H312" s="509"/>
      <c r="I312" s="437"/>
      <c r="J312" s="509"/>
      <c r="K312" s="438"/>
      <c r="L312" s="439" t="str">
        <f t="shared" ref="L312" si="150">H312&amp;" : "&amp;J312</f>
        <v xml:space="preserve"> : </v>
      </c>
      <c r="M312" s="440">
        <v>400</v>
      </c>
      <c r="N312" s="390"/>
      <c r="O312" s="283"/>
      <c r="P312" s="404"/>
      <c r="Q312" s="405"/>
      <c r="R312" s="406">
        <v>2.835</v>
      </c>
      <c r="S312" s="462"/>
      <c r="T312" s="414">
        <v>24.5</v>
      </c>
      <c r="U312" s="468"/>
      <c r="V312" s="413"/>
      <c r="W312" s="413"/>
      <c r="X312" s="414">
        <v>22</v>
      </c>
      <c r="Y312" s="414"/>
      <c r="Z312" s="414"/>
      <c r="AA312" s="414"/>
      <c r="AB312" s="415"/>
      <c r="AC312" s="415"/>
      <c r="AD312" s="415"/>
      <c r="AE312" s="415"/>
      <c r="AF312" s="415"/>
      <c r="AG312" s="415"/>
      <c r="AH312" s="415"/>
      <c r="AI312" s="415"/>
      <c r="AJ312" s="415"/>
      <c r="AK312" s="415"/>
      <c r="AL312" s="415"/>
      <c r="AM312" s="415"/>
      <c r="AN312" s="415"/>
      <c r="AO312" s="415"/>
      <c r="AP312" s="415"/>
      <c r="AQ312" s="415"/>
      <c r="AR312" s="415">
        <v>0.25</v>
      </c>
      <c r="AS312" s="415"/>
      <c r="AT312" s="415"/>
      <c r="AU312" s="427"/>
      <c r="AV312" s="427">
        <v>10.5</v>
      </c>
      <c r="AW312" s="428"/>
      <c r="AX312" s="423"/>
      <c r="AY312" s="475"/>
      <c r="AZ312" s="283"/>
      <c r="BA312" s="424">
        <v>100.1</v>
      </c>
      <c r="BB312" s="424"/>
      <c r="BC312" s="360" t="s">
        <v>63</v>
      </c>
      <c r="BD312" s="360"/>
      <c r="BE312" s="359">
        <v>0.1</v>
      </c>
      <c r="BF312" s="359"/>
      <c r="BG312" s="359">
        <v>10000</v>
      </c>
      <c r="BH312" s="359"/>
      <c r="BI312" s="359"/>
      <c r="BJ312" s="359"/>
      <c r="BK312" s="361"/>
      <c r="BL312" s="361"/>
      <c r="BM312" s="360" t="s">
        <v>64</v>
      </c>
      <c r="BN312" s="360"/>
      <c r="BO312" s="359"/>
      <c r="BP312" s="359"/>
      <c r="BQ312" s="359">
        <v>0.34699999999999998</v>
      </c>
      <c r="BR312" s="359"/>
      <c r="BS312" s="361"/>
      <c r="BT312" s="361"/>
      <c r="BU312" s="362" t="s">
        <v>62</v>
      </c>
      <c r="BV312" s="481"/>
      <c r="BW312" s="422"/>
      <c r="BX312" s="475"/>
      <c r="BY312" s="283"/>
    </row>
    <row r="313" spans="1:77" ht="20.100000000000001" customHeight="1" thickBot="1">
      <c r="A313" s="283"/>
      <c r="B313" s="512"/>
      <c r="C313" s="514"/>
      <c r="D313" s="398"/>
      <c r="E313" s="398">
        <v>1</v>
      </c>
      <c r="F313" s="398" t="s">
        <v>443</v>
      </c>
      <c r="G313" s="516"/>
      <c r="H313" s="510"/>
      <c r="I313" s="434"/>
      <c r="J313" s="510"/>
      <c r="K313" s="435"/>
      <c r="L313" s="435"/>
      <c r="M313" s="400">
        <v>3.2</v>
      </c>
      <c r="N313" s="407"/>
      <c r="O313" s="283"/>
      <c r="P313" s="408"/>
      <c r="Q313" s="409"/>
      <c r="R313" s="441" t="str">
        <f>IF($E313="","",IF($L312="","",VLOOKUP($L312,TemplValues,28,0)))</f>
        <v/>
      </c>
      <c r="S313" s="463"/>
      <c r="T313" s="442" t="str">
        <f>IF($E313="","",IF($L312="","",VLOOKUP($L312,TemplValues,4,0)))</f>
        <v/>
      </c>
      <c r="U313" s="463"/>
      <c r="V313" s="442" t="str">
        <f>IF($E313="","",IF($L312="","",VLOOKUP($L312,TemplValues,5,0)))</f>
        <v/>
      </c>
      <c r="W313" s="442"/>
      <c r="X313" s="442" t="str">
        <f>IF($E313="","",IF($L312="","",VLOOKUP($L312,TemplValues,6,0)))</f>
        <v/>
      </c>
      <c r="Y313" s="442"/>
      <c r="Z313" s="443" t="str">
        <f>IF($E313="","",IF($L312="","",VLOOKUP($L312,TemplValues,7,0)))</f>
        <v/>
      </c>
      <c r="AA313" s="443"/>
      <c r="AB313" s="442" t="str">
        <f>IF($E313="","",IF($L312="","",VLOOKUP($L312,TemplValues,8,0)))</f>
        <v/>
      </c>
      <c r="AC313" s="442"/>
      <c r="AD313" s="444" t="str">
        <f>IF($E313="","",IF($L312="","",VLOOKUP($L312,TemplValues,18,0)))</f>
        <v/>
      </c>
      <c r="AE313" s="444"/>
      <c r="AF313" s="444" t="str">
        <f>IF($E313="","",IF($L312="","",VLOOKUP($L312,TemplValues,19,0)))</f>
        <v/>
      </c>
      <c r="AG313" s="444"/>
      <c r="AH313" s="444"/>
      <c r="AI313" s="444"/>
      <c r="AJ313" s="444" t="str">
        <f>IF($E313="","",IF($L312="","",VLOOKUP($L312,TemplValues,20,0)))</f>
        <v/>
      </c>
      <c r="AK313" s="444"/>
      <c r="AL313" s="442" t="str">
        <f>IF($E313="","",IF($L312="","",VLOOKUP($L312,TemplValues,9,0)))</f>
        <v/>
      </c>
      <c r="AM313" s="442"/>
      <c r="AN313" s="442" t="str">
        <f>IF($E313="","",IF($L312="","",VLOOKUP($L312,TemplValues,21,0)))</f>
        <v/>
      </c>
      <c r="AO313" s="442"/>
      <c r="AP313" s="442" t="str">
        <f>IF($E313="","",IF($L312="","",VLOOKUP($L312,TemplValues,22,0)))</f>
        <v/>
      </c>
      <c r="AQ313" s="442"/>
      <c r="AR313" s="445" t="str">
        <f>IF($E313="","",IF($L312="","",VLOOKUP($L312,TemplValues,23,0)))</f>
        <v/>
      </c>
      <c r="AS313" s="445"/>
      <c r="AT313" s="445" t="str">
        <f>IF($E313="","",IF($L312="","",VLOOKUP($L312,TemplValues,24,0)))</f>
        <v/>
      </c>
      <c r="AU313" s="446"/>
      <c r="AV313" s="446" t="str">
        <f>IF($E313="","",IF($L312="","",VLOOKUP($L312,TemplValues,25,0)))</f>
        <v/>
      </c>
      <c r="AW313" s="478"/>
      <c r="AX313" s="425" t="str">
        <f>IF($E313="","",IF($L312="","",VLOOKUP($L312,TemplValues,26,0)))</f>
        <v/>
      </c>
      <c r="AY313" s="476"/>
      <c r="AZ313" s="283"/>
      <c r="BA313" s="426" t="str">
        <f>IF($E313="","",IF($L312="","",VLOOKUP($L312,TemplValues,10,0)))</f>
        <v/>
      </c>
      <c r="BB313" s="426"/>
      <c r="BC313" s="368" t="str">
        <f>IF($E313="","",IF($L312="","",VLOOKUP($L312,TemplValues,11,0)))</f>
        <v/>
      </c>
      <c r="BD313" s="368"/>
      <c r="BE313" s="369" t="str">
        <f>IF($E313="","",IF($L312="","",VLOOKUP($L312,TemplValues,30,0)))</f>
        <v/>
      </c>
      <c r="BF313" s="369"/>
      <c r="BG313" s="366" t="str">
        <f>IF($E313="","",IF($L312="","",VLOOKUP($L312,TemplValues,12,0)))</f>
        <v/>
      </c>
      <c r="BH313" s="366"/>
      <c r="BI313" s="366" t="str">
        <f>IF($E313="","",IF($L312="","",VLOOKUP($L312,TemplValues,13,0)))</f>
        <v/>
      </c>
      <c r="BJ313" s="366"/>
      <c r="BK313" s="367" t="str">
        <f>IF($E313="","",IF($L312="","",VLOOKUP($L312,TemplValues,16,0)))</f>
        <v/>
      </c>
      <c r="BL313" s="367"/>
      <c r="BM313" s="368" t="str">
        <f>IF($E313="","",IF($L312="","",VLOOKUP($L312,TemplValues,17,0)))</f>
        <v/>
      </c>
      <c r="BN313" s="368"/>
      <c r="BO313" s="366" t="str">
        <f>IF($E313="","",IF($L312="","",VLOOKUP($L312,TemplValues,28,0)))</f>
        <v/>
      </c>
      <c r="BP313" s="366"/>
      <c r="BQ313" s="366" t="str">
        <f>IF($E313="","",IF($L312="","",VLOOKUP($L312,TemplValues,27,0)))</f>
        <v/>
      </c>
      <c r="BR313" s="366"/>
      <c r="BS313" s="367" t="str">
        <f>IF($E313="","",IF($L312="","",VLOOKUP($L312,TemplValues,14,0)))</f>
        <v/>
      </c>
      <c r="BT313" s="367"/>
      <c r="BU313" s="370" t="str">
        <f>IF($E313="","",IF($L312="","",VLOOKUP($L312,TemplValues,15,0)))</f>
        <v/>
      </c>
      <c r="BV313" s="483"/>
      <c r="BW313" s="430" t="str">
        <f>IF($E313="","",IF($L312="","",VLOOKUP($L312,TemplValues,30,0)))</f>
        <v/>
      </c>
      <c r="BX313" s="486"/>
      <c r="BY313" s="283"/>
    </row>
    <row r="314" spans="1:77" ht="20.100000000000001" customHeight="1">
      <c r="A314" s="283"/>
      <c r="B314" s="511">
        <v>1</v>
      </c>
      <c r="C314" s="513"/>
      <c r="D314" s="436"/>
      <c r="E314" s="436" t="s">
        <v>441</v>
      </c>
      <c r="F314" s="436" t="s">
        <v>444</v>
      </c>
      <c r="G314" s="515" t="s">
        <v>380</v>
      </c>
      <c r="H314" s="509"/>
      <c r="I314" s="437"/>
      <c r="J314" s="509"/>
      <c r="K314" s="438"/>
      <c r="L314" s="439" t="str">
        <f t="shared" ref="L314" si="151">H314&amp;" : "&amp;J314</f>
        <v xml:space="preserve"> : </v>
      </c>
      <c r="M314" s="440">
        <v>400</v>
      </c>
      <c r="N314" s="390"/>
      <c r="O314" s="283"/>
      <c r="P314" s="404"/>
      <c r="Q314" s="405"/>
      <c r="R314" s="406">
        <v>2.835</v>
      </c>
      <c r="S314" s="462"/>
      <c r="T314" s="414">
        <v>24.5</v>
      </c>
      <c r="U314" s="468"/>
      <c r="V314" s="413"/>
      <c r="W314" s="413"/>
      <c r="X314" s="414">
        <v>22</v>
      </c>
      <c r="Y314" s="414"/>
      <c r="Z314" s="414"/>
      <c r="AA314" s="414"/>
      <c r="AB314" s="415"/>
      <c r="AC314" s="415"/>
      <c r="AD314" s="415"/>
      <c r="AE314" s="415"/>
      <c r="AF314" s="415"/>
      <c r="AG314" s="415"/>
      <c r="AH314" s="415"/>
      <c r="AI314" s="415"/>
      <c r="AJ314" s="415"/>
      <c r="AK314" s="415"/>
      <c r="AL314" s="415"/>
      <c r="AM314" s="415"/>
      <c r="AN314" s="415"/>
      <c r="AO314" s="415"/>
      <c r="AP314" s="415"/>
      <c r="AQ314" s="415"/>
      <c r="AR314" s="415">
        <v>0.25</v>
      </c>
      <c r="AS314" s="415"/>
      <c r="AT314" s="415"/>
      <c r="AU314" s="427"/>
      <c r="AV314" s="427">
        <v>10.5</v>
      </c>
      <c r="AW314" s="428"/>
      <c r="AX314" s="423"/>
      <c r="AY314" s="475"/>
      <c r="AZ314" s="283"/>
      <c r="BA314" s="424">
        <v>100.1</v>
      </c>
      <c r="BB314" s="424"/>
      <c r="BC314" s="360" t="s">
        <v>63</v>
      </c>
      <c r="BD314" s="360"/>
      <c r="BE314" s="359">
        <v>0.1</v>
      </c>
      <c r="BF314" s="359"/>
      <c r="BG314" s="359">
        <v>10000</v>
      </c>
      <c r="BH314" s="359"/>
      <c r="BI314" s="359"/>
      <c r="BJ314" s="359"/>
      <c r="BK314" s="361"/>
      <c r="BL314" s="361"/>
      <c r="BM314" s="360" t="s">
        <v>64</v>
      </c>
      <c r="BN314" s="360"/>
      <c r="BO314" s="359"/>
      <c r="BP314" s="359"/>
      <c r="BQ314" s="359">
        <v>0.34699999999999998</v>
      </c>
      <c r="BR314" s="359"/>
      <c r="BS314" s="361"/>
      <c r="BT314" s="361"/>
      <c r="BU314" s="362" t="s">
        <v>62</v>
      </c>
      <c r="BV314" s="481"/>
      <c r="BW314" s="422"/>
      <c r="BX314" s="475"/>
      <c r="BY314" s="283"/>
    </row>
    <row r="315" spans="1:77" ht="20.100000000000001" customHeight="1" thickBot="1">
      <c r="A315" s="283"/>
      <c r="B315" s="512"/>
      <c r="C315" s="514"/>
      <c r="D315" s="398"/>
      <c r="E315" s="398">
        <v>1</v>
      </c>
      <c r="F315" s="398" t="s">
        <v>443</v>
      </c>
      <c r="G315" s="516"/>
      <c r="H315" s="510"/>
      <c r="I315" s="434"/>
      <c r="J315" s="510"/>
      <c r="K315" s="435"/>
      <c r="L315" s="435"/>
      <c r="M315" s="400">
        <v>3.2</v>
      </c>
      <c r="N315" s="407"/>
      <c r="O315" s="283"/>
      <c r="P315" s="408"/>
      <c r="Q315" s="409"/>
      <c r="R315" s="441" t="str">
        <f>IF($E315="","",IF($L314="","",VLOOKUP($L314,TemplValues,28,0)))</f>
        <v/>
      </c>
      <c r="S315" s="463"/>
      <c r="T315" s="442" t="str">
        <f>IF($E315="","",IF($L314="","",VLOOKUP($L314,TemplValues,4,0)))</f>
        <v/>
      </c>
      <c r="U315" s="463"/>
      <c r="V315" s="442" t="str">
        <f>IF($E315="","",IF($L314="","",VLOOKUP($L314,TemplValues,5,0)))</f>
        <v/>
      </c>
      <c r="W315" s="442"/>
      <c r="X315" s="442" t="str">
        <f>IF($E315="","",IF($L314="","",VLOOKUP($L314,TemplValues,6,0)))</f>
        <v/>
      </c>
      <c r="Y315" s="442"/>
      <c r="Z315" s="443" t="str">
        <f>IF($E315="","",IF($L314="","",VLOOKUP($L314,TemplValues,7,0)))</f>
        <v/>
      </c>
      <c r="AA315" s="443"/>
      <c r="AB315" s="442" t="str">
        <f>IF($E315="","",IF($L314="","",VLOOKUP($L314,TemplValues,8,0)))</f>
        <v/>
      </c>
      <c r="AC315" s="442"/>
      <c r="AD315" s="444" t="str">
        <f>IF($E315="","",IF($L314="","",VLOOKUP($L314,TemplValues,18,0)))</f>
        <v/>
      </c>
      <c r="AE315" s="444"/>
      <c r="AF315" s="444" t="str">
        <f>IF($E315="","",IF($L314="","",VLOOKUP($L314,TemplValues,19,0)))</f>
        <v/>
      </c>
      <c r="AG315" s="444"/>
      <c r="AH315" s="444"/>
      <c r="AI315" s="444"/>
      <c r="AJ315" s="444" t="str">
        <f>IF($E315="","",IF($L314="","",VLOOKUP($L314,TemplValues,20,0)))</f>
        <v/>
      </c>
      <c r="AK315" s="444"/>
      <c r="AL315" s="442" t="str">
        <f>IF($E315="","",IF($L314="","",VLOOKUP($L314,TemplValues,9,0)))</f>
        <v/>
      </c>
      <c r="AM315" s="442"/>
      <c r="AN315" s="442" t="str">
        <f>IF($E315="","",IF($L314="","",VLOOKUP($L314,TemplValues,21,0)))</f>
        <v/>
      </c>
      <c r="AO315" s="442"/>
      <c r="AP315" s="442" t="str">
        <f>IF($E315="","",IF($L314="","",VLOOKUP($L314,TemplValues,22,0)))</f>
        <v/>
      </c>
      <c r="AQ315" s="442"/>
      <c r="AR315" s="445" t="str">
        <f>IF($E315="","",IF($L314="","",VLOOKUP($L314,TemplValues,23,0)))</f>
        <v/>
      </c>
      <c r="AS315" s="445"/>
      <c r="AT315" s="445" t="str">
        <f>IF($E315="","",IF($L314="","",VLOOKUP($L314,TemplValues,24,0)))</f>
        <v/>
      </c>
      <c r="AU315" s="446"/>
      <c r="AV315" s="446" t="str">
        <f>IF($E315="","",IF($L314="","",VLOOKUP($L314,TemplValues,25,0)))</f>
        <v/>
      </c>
      <c r="AW315" s="478"/>
      <c r="AX315" s="425" t="str">
        <f>IF($E315="","",IF($L314="","",VLOOKUP($L314,TemplValues,26,0)))</f>
        <v/>
      </c>
      <c r="AY315" s="476"/>
      <c r="AZ315" s="283"/>
      <c r="BA315" s="426" t="str">
        <f>IF($E315="","",IF($L314="","",VLOOKUP($L314,TemplValues,10,0)))</f>
        <v/>
      </c>
      <c r="BB315" s="426"/>
      <c r="BC315" s="368" t="str">
        <f>IF($E315="","",IF($L314="","",VLOOKUP($L314,TemplValues,11,0)))</f>
        <v/>
      </c>
      <c r="BD315" s="368"/>
      <c r="BE315" s="369" t="str">
        <f>IF($E315="","",IF($L314="","",VLOOKUP($L314,TemplValues,30,0)))</f>
        <v/>
      </c>
      <c r="BF315" s="369"/>
      <c r="BG315" s="366" t="str">
        <f>IF($E315="","",IF($L314="","",VLOOKUP($L314,TemplValues,12,0)))</f>
        <v/>
      </c>
      <c r="BH315" s="366"/>
      <c r="BI315" s="366" t="str">
        <f>IF($E315="","",IF($L314="","",VLOOKUP($L314,TemplValues,13,0)))</f>
        <v/>
      </c>
      <c r="BJ315" s="366"/>
      <c r="BK315" s="367" t="str">
        <f>IF($E315="","",IF($L314="","",VLOOKUP($L314,TemplValues,16,0)))</f>
        <v/>
      </c>
      <c r="BL315" s="367"/>
      <c r="BM315" s="368" t="str">
        <f>IF($E315="","",IF($L314="","",VLOOKUP($L314,TemplValues,17,0)))</f>
        <v/>
      </c>
      <c r="BN315" s="368"/>
      <c r="BO315" s="366" t="str">
        <f>IF($E315="","",IF($L314="","",VLOOKUP($L314,TemplValues,28,0)))</f>
        <v/>
      </c>
      <c r="BP315" s="366"/>
      <c r="BQ315" s="366" t="str">
        <f>IF($E315="","",IF($L314="","",VLOOKUP($L314,TemplValues,27,0)))</f>
        <v/>
      </c>
      <c r="BR315" s="366"/>
      <c r="BS315" s="367" t="str">
        <f>IF($E315="","",IF($L314="","",VLOOKUP($L314,TemplValues,14,0)))</f>
        <v/>
      </c>
      <c r="BT315" s="367"/>
      <c r="BU315" s="370" t="str">
        <f>IF($E315="","",IF($L314="","",VLOOKUP($L314,TemplValues,15,0)))</f>
        <v/>
      </c>
      <c r="BV315" s="483"/>
      <c r="BW315" s="430" t="str">
        <f>IF($E315="","",IF($L314="","",VLOOKUP($L314,TemplValues,30,0)))</f>
        <v/>
      </c>
      <c r="BX315" s="486"/>
      <c r="BY315" s="283"/>
    </row>
    <row r="316" spans="1:77" ht="20.100000000000001" customHeight="1">
      <c r="A316" s="283"/>
      <c r="B316" s="511">
        <v>1</v>
      </c>
      <c r="C316" s="513"/>
      <c r="D316" s="436"/>
      <c r="E316" s="436" t="s">
        <v>441</v>
      </c>
      <c r="F316" s="436" t="s">
        <v>444</v>
      </c>
      <c r="G316" s="515" t="s">
        <v>380</v>
      </c>
      <c r="H316" s="509"/>
      <c r="I316" s="437"/>
      <c r="J316" s="509"/>
      <c r="K316" s="438"/>
      <c r="L316" s="439" t="str">
        <f t="shared" ref="L316" si="152">H316&amp;" : "&amp;J316</f>
        <v xml:space="preserve"> : </v>
      </c>
      <c r="M316" s="440">
        <v>400</v>
      </c>
      <c r="N316" s="390"/>
      <c r="O316" s="283"/>
      <c r="P316" s="404"/>
      <c r="Q316" s="405"/>
      <c r="R316" s="406">
        <v>2.835</v>
      </c>
      <c r="S316" s="462"/>
      <c r="T316" s="414">
        <v>24.5</v>
      </c>
      <c r="U316" s="468"/>
      <c r="V316" s="413"/>
      <c r="W316" s="413"/>
      <c r="X316" s="414">
        <v>22</v>
      </c>
      <c r="Y316" s="414"/>
      <c r="Z316" s="414"/>
      <c r="AA316" s="414"/>
      <c r="AB316" s="415"/>
      <c r="AC316" s="415"/>
      <c r="AD316" s="415"/>
      <c r="AE316" s="415"/>
      <c r="AF316" s="415"/>
      <c r="AG316" s="415"/>
      <c r="AH316" s="415"/>
      <c r="AI316" s="415"/>
      <c r="AJ316" s="415"/>
      <c r="AK316" s="415"/>
      <c r="AL316" s="415"/>
      <c r="AM316" s="415"/>
      <c r="AN316" s="415"/>
      <c r="AO316" s="415"/>
      <c r="AP316" s="415"/>
      <c r="AQ316" s="415"/>
      <c r="AR316" s="415">
        <v>0.25</v>
      </c>
      <c r="AS316" s="415"/>
      <c r="AT316" s="415"/>
      <c r="AU316" s="427"/>
      <c r="AV316" s="427">
        <v>10.5</v>
      </c>
      <c r="AW316" s="428"/>
      <c r="AX316" s="423"/>
      <c r="AY316" s="475"/>
      <c r="AZ316" s="283"/>
      <c r="BA316" s="424">
        <v>100.1</v>
      </c>
      <c r="BB316" s="424"/>
      <c r="BC316" s="360" t="s">
        <v>63</v>
      </c>
      <c r="BD316" s="360"/>
      <c r="BE316" s="359">
        <v>0.1</v>
      </c>
      <c r="BF316" s="359"/>
      <c r="BG316" s="359">
        <v>10000</v>
      </c>
      <c r="BH316" s="359"/>
      <c r="BI316" s="359"/>
      <c r="BJ316" s="359"/>
      <c r="BK316" s="361"/>
      <c r="BL316" s="361"/>
      <c r="BM316" s="360" t="s">
        <v>64</v>
      </c>
      <c r="BN316" s="360"/>
      <c r="BO316" s="359"/>
      <c r="BP316" s="359"/>
      <c r="BQ316" s="359">
        <v>0.34699999999999998</v>
      </c>
      <c r="BR316" s="359"/>
      <c r="BS316" s="361"/>
      <c r="BT316" s="361"/>
      <c r="BU316" s="362" t="s">
        <v>62</v>
      </c>
      <c r="BV316" s="481"/>
      <c r="BW316" s="422"/>
      <c r="BX316" s="475"/>
      <c r="BY316" s="283"/>
    </row>
    <row r="317" spans="1:77" ht="20.100000000000001" customHeight="1" thickBot="1">
      <c r="A317" s="283"/>
      <c r="B317" s="512"/>
      <c r="C317" s="514"/>
      <c r="D317" s="398"/>
      <c r="E317" s="398">
        <v>1</v>
      </c>
      <c r="F317" s="398" t="s">
        <v>443</v>
      </c>
      <c r="G317" s="516"/>
      <c r="H317" s="510"/>
      <c r="I317" s="434"/>
      <c r="J317" s="510"/>
      <c r="K317" s="435"/>
      <c r="L317" s="435"/>
      <c r="M317" s="400">
        <v>3.2</v>
      </c>
      <c r="N317" s="407"/>
      <c r="O317" s="283"/>
      <c r="P317" s="408"/>
      <c r="Q317" s="409"/>
      <c r="R317" s="441" t="str">
        <f>IF($E317="","",IF($L316="","",VLOOKUP($L316,TemplValues,28,0)))</f>
        <v/>
      </c>
      <c r="S317" s="463"/>
      <c r="T317" s="442" t="str">
        <f>IF($E317="","",IF($L316="","",VLOOKUP($L316,TemplValues,4,0)))</f>
        <v/>
      </c>
      <c r="U317" s="463"/>
      <c r="V317" s="442" t="str">
        <f>IF($E317="","",IF($L316="","",VLOOKUP($L316,TemplValues,5,0)))</f>
        <v/>
      </c>
      <c r="W317" s="442"/>
      <c r="X317" s="442" t="str">
        <f>IF($E317="","",IF($L316="","",VLOOKUP($L316,TemplValues,6,0)))</f>
        <v/>
      </c>
      <c r="Y317" s="442"/>
      <c r="Z317" s="443" t="str">
        <f>IF($E317="","",IF($L316="","",VLOOKUP($L316,TemplValues,7,0)))</f>
        <v/>
      </c>
      <c r="AA317" s="443"/>
      <c r="AB317" s="442" t="str">
        <f>IF($E317="","",IF($L316="","",VLOOKUP($L316,TemplValues,8,0)))</f>
        <v/>
      </c>
      <c r="AC317" s="442"/>
      <c r="AD317" s="444" t="str">
        <f>IF($E317="","",IF($L316="","",VLOOKUP($L316,TemplValues,18,0)))</f>
        <v/>
      </c>
      <c r="AE317" s="444"/>
      <c r="AF317" s="444" t="str">
        <f>IF($E317="","",IF($L316="","",VLOOKUP($L316,TemplValues,19,0)))</f>
        <v/>
      </c>
      <c r="AG317" s="444"/>
      <c r="AH317" s="444"/>
      <c r="AI317" s="444"/>
      <c r="AJ317" s="444" t="str">
        <f>IF($E317="","",IF($L316="","",VLOOKUP($L316,TemplValues,20,0)))</f>
        <v/>
      </c>
      <c r="AK317" s="444"/>
      <c r="AL317" s="442" t="str">
        <f>IF($E317="","",IF($L316="","",VLOOKUP($L316,TemplValues,9,0)))</f>
        <v/>
      </c>
      <c r="AM317" s="442"/>
      <c r="AN317" s="442" t="str">
        <f>IF($E317="","",IF($L316="","",VLOOKUP($L316,TemplValues,21,0)))</f>
        <v/>
      </c>
      <c r="AO317" s="442"/>
      <c r="AP317" s="442" t="str">
        <f>IF($E317="","",IF($L316="","",VLOOKUP($L316,TemplValues,22,0)))</f>
        <v/>
      </c>
      <c r="AQ317" s="442"/>
      <c r="AR317" s="445" t="str">
        <f>IF($E317="","",IF($L316="","",VLOOKUP($L316,TemplValues,23,0)))</f>
        <v/>
      </c>
      <c r="AS317" s="445"/>
      <c r="AT317" s="445" t="str">
        <f>IF($E317="","",IF($L316="","",VLOOKUP($L316,TemplValues,24,0)))</f>
        <v/>
      </c>
      <c r="AU317" s="446"/>
      <c r="AV317" s="446" t="str">
        <f>IF($E317="","",IF($L316="","",VLOOKUP($L316,TemplValues,25,0)))</f>
        <v/>
      </c>
      <c r="AW317" s="478"/>
      <c r="AX317" s="425" t="str">
        <f>IF($E317="","",IF($L316="","",VLOOKUP($L316,TemplValues,26,0)))</f>
        <v/>
      </c>
      <c r="AY317" s="476"/>
      <c r="AZ317" s="283"/>
      <c r="BA317" s="426" t="str">
        <f>IF($E317="","",IF($L316="","",VLOOKUP($L316,TemplValues,10,0)))</f>
        <v/>
      </c>
      <c r="BB317" s="426"/>
      <c r="BC317" s="368" t="str">
        <f>IF($E317="","",IF($L316="","",VLOOKUP($L316,TemplValues,11,0)))</f>
        <v/>
      </c>
      <c r="BD317" s="368"/>
      <c r="BE317" s="369" t="str">
        <f>IF($E317="","",IF($L316="","",VLOOKUP($L316,TemplValues,30,0)))</f>
        <v/>
      </c>
      <c r="BF317" s="369"/>
      <c r="BG317" s="366" t="str">
        <f>IF($E317="","",IF($L316="","",VLOOKUP($L316,TemplValues,12,0)))</f>
        <v/>
      </c>
      <c r="BH317" s="366"/>
      <c r="BI317" s="366" t="str">
        <f>IF($E317="","",IF($L316="","",VLOOKUP($L316,TemplValues,13,0)))</f>
        <v/>
      </c>
      <c r="BJ317" s="366"/>
      <c r="BK317" s="367" t="str">
        <f>IF($E317="","",IF($L316="","",VLOOKUP($L316,TemplValues,16,0)))</f>
        <v/>
      </c>
      <c r="BL317" s="367"/>
      <c r="BM317" s="368" t="str">
        <f>IF($E317="","",IF($L316="","",VLOOKUP($L316,TemplValues,17,0)))</f>
        <v/>
      </c>
      <c r="BN317" s="368"/>
      <c r="BO317" s="366" t="str">
        <f>IF($E317="","",IF($L316="","",VLOOKUP($L316,TemplValues,28,0)))</f>
        <v/>
      </c>
      <c r="BP317" s="366"/>
      <c r="BQ317" s="366" t="str">
        <f>IF($E317="","",IF($L316="","",VLOOKUP($L316,TemplValues,27,0)))</f>
        <v/>
      </c>
      <c r="BR317" s="366"/>
      <c r="BS317" s="367" t="str">
        <f>IF($E317="","",IF($L316="","",VLOOKUP($L316,TemplValues,14,0)))</f>
        <v/>
      </c>
      <c r="BT317" s="367"/>
      <c r="BU317" s="370" t="str">
        <f>IF($E317="","",IF($L316="","",VLOOKUP($L316,TemplValues,15,0)))</f>
        <v/>
      </c>
      <c r="BV317" s="483"/>
      <c r="BW317" s="430" t="str">
        <f>IF($E317="","",IF($L316="","",VLOOKUP($L316,TemplValues,30,0)))</f>
        <v/>
      </c>
      <c r="BX317" s="486"/>
      <c r="BY317" s="283"/>
    </row>
    <row r="318" spans="1:77" ht="20.100000000000001" customHeight="1">
      <c r="A318" s="283"/>
      <c r="B318" s="511">
        <v>1</v>
      </c>
      <c r="C318" s="513"/>
      <c r="D318" s="436"/>
      <c r="E318" s="436" t="s">
        <v>441</v>
      </c>
      <c r="F318" s="436" t="s">
        <v>444</v>
      </c>
      <c r="G318" s="515" t="s">
        <v>380</v>
      </c>
      <c r="H318" s="509"/>
      <c r="I318" s="437"/>
      <c r="J318" s="509"/>
      <c r="K318" s="438"/>
      <c r="L318" s="439" t="str">
        <f t="shared" ref="L318" si="153">H318&amp;" : "&amp;J318</f>
        <v xml:space="preserve"> : </v>
      </c>
      <c r="M318" s="440">
        <v>400</v>
      </c>
      <c r="N318" s="390"/>
      <c r="O318" s="283"/>
      <c r="P318" s="404"/>
      <c r="Q318" s="405"/>
      <c r="R318" s="406">
        <v>2.835</v>
      </c>
      <c r="S318" s="462"/>
      <c r="T318" s="414">
        <v>24.5</v>
      </c>
      <c r="U318" s="468"/>
      <c r="V318" s="413"/>
      <c r="W318" s="413"/>
      <c r="X318" s="414">
        <v>22</v>
      </c>
      <c r="Y318" s="414"/>
      <c r="Z318" s="414"/>
      <c r="AA318" s="414"/>
      <c r="AB318" s="415"/>
      <c r="AC318" s="415"/>
      <c r="AD318" s="415"/>
      <c r="AE318" s="415"/>
      <c r="AF318" s="415"/>
      <c r="AG318" s="415"/>
      <c r="AH318" s="415"/>
      <c r="AI318" s="415"/>
      <c r="AJ318" s="415"/>
      <c r="AK318" s="415"/>
      <c r="AL318" s="415"/>
      <c r="AM318" s="415"/>
      <c r="AN318" s="415"/>
      <c r="AO318" s="415"/>
      <c r="AP318" s="415"/>
      <c r="AQ318" s="415"/>
      <c r="AR318" s="415">
        <v>0.25</v>
      </c>
      <c r="AS318" s="415"/>
      <c r="AT318" s="415"/>
      <c r="AU318" s="427"/>
      <c r="AV318" s="427">
        <v>10.5</v>
      </c>
      <c r="AW318" s="428"/>
      <c r="AX318" s="423"/>
      <c r="AY318" s="475"/>
      <c r="AZ318" s="283"/>
      <c r="BA318" s="424">
        <v>100.1</v>
      </c>
      <c r="BB318" s="424"/>
      <c r="BC318" s="360" t="s">
        <v>63</v>
      </c>
      <c r="BD318" s="360"/>
      <c r="BE318" s="359">
        <v>0.1</v>
      </c>
      <c r="BF318" s="359"/>
      <c r="BG318" s="359">
        <v>10000</v>
      </c>
      <c r="BH318" s="359"/>
      <c r="BI318" s="359"/>
      <c r="BJ318" s="359"/>
      <c r="BK318" s="361"/>
      <c r="BL318" s="361"/>
      <c r="BM318" s="360" t="s">
        <v>64</v>
      </c>
      <c r="BN318" s="360"/>
      <c r="BO318" s="359"/>
      <c r="BP318" s="359"/>
      <c r="BQ318" s="359">
        <v>0.34699999999999998</v>
      </c>
      <c r="BR318" s="359"/>
      <c r="BS318" s="361"/>
      <c r="BT318" s="361"/>
      <c r="BU318" s="362" t="s">
        <v>62</v>
      </c>
      <c r="BV318" s="481"/>
      <c r="BW318" s="422"/>
      <c r="BX318" s="475"/>
      <c r="BY318" s="283"/>
    </row>
    <row r="319" spans="1:77" ht="20.100000000000001" customHeight="1" thickBot="1">
      <c r="A319" s="283"/>
      <c r="B319" s="512"/>
      <c r="C319" s="514"/>
      <c r="D319" s="398"/>
      <c r="E319" s="398">
        <v>1</v>
      </c>
      <c r="F319" s="398" t="s">
        <v>443</v>
      </c>
      <c r="G319" s="516"/>
      <c r="H319" s="510"/>
      <c r="I319" s="434"/>
      <c r="J319" s="510"/>
      <c r="K319" s="435"/>
      <c r="L319" s="435"/>
      <c r="M319" s="400">
        <v>3.2</v>
      </c>
      <c r="N319" s="407"/>
      <c r="O319" s="283"/>
      <c r="P319" s="408"/>
      <c r="Q319" s="409"/>
      <c r="R319" s="441" t="str">
        <f>IF($E319="","",IF($L318="","",VLOOKUP($L318,TemplValues,28,0)))</f>
        <v/>
      </c>
      <c r="S319" s="463"/>
      <c r="T319" s="442" t="str">
        <f>IF($E319="","",IF($L318="","",VLOOKUP($L318,TemplValues,4,0)))</f>
        <v/>
      </c>
      <c r="U319" s="463"/>
      <c r="V319" s="442" t="str">
        <f>IF($E319="","",IF($L318="","",VLOOKUP($L318,TemplValues,5,0)))</f>
        <v/>
      </c>
      <c r="W319" s="442"/>
      <c r="X319" s="442" t="str">
        <f>IF($E319="","",IF($L318="","",VLOOKUP($L318,TemplValues,6,0)))</f>
        <v/>
      </c>
      <c r="Y319" s="442"/>
      <c r="Z319" s="443" t="str">
        <f>IF($E319="","",IF($L318="","",VLOOKUP($L318,TemplValues,7,0)))</f>
        <v/>
      </c>
      <c r="AA319" s="443"/>
      <c r="AB319" s="442" t="str">
        <f>IF($E319="","",IF($L318="","",VLOOKUP($L318,TemplValues,8,0)))</f>
        <v/>
      </c>
      <c r="AC319" s="442"/>
      <c r="AD319" s="444" t="str">
        <f>IF($E319="","",IF($L318="","",VLOOKUP($L318,TemplValues,18,0)))</f>
        <v/>
      </c>
      <c r="AE319" s="444"/>
      <c r="AF319" s="444" t="str">
        <f>IF($E319="","",IF($L318="","",VLOOKUP($L318,TemplValues,19,0)))</f>
        <v/>
      </c>
      <c r="AG319" s="444"/>
      <c r="AH319" s="444"/>
      <c r="AI319" s="444"/>
      <c r="AJ319" s="444" t="str">
        <f>IF($E319="","",IF($L318="","",VLOOKUP($L318,TemplValues,20,0)))</f>
        <v/>
      </c>
      <c r="AK319" s="444"/>
      <c r="AL319" s="442" t="str">
        <f>IF($E319="","",IF($L318="","",VLOOKUP($L318,TemplValues,9,0)))</f>
        <v/>
      </c>
      <c r="AM319" s="442"/>
      <c r="AN319" s="442" t="str">
        <f>IF($E319="","",IF($L318="","",VLOOKUP($L318,TemplValues,21,0)))</f>
        <v/>
      </c>
      <c r="AO319" s="442"/>
      <c r="AP319" s="442" t="str">
        <f>IF($E319="","",IF($L318="","",VLOOKUP($L318,TemplValues,22,0)))</f>
        <v/>
      </c>
      <c r="AQ319" s="442"/>
      <c r="AR319" s="445" t="str">
        <f>IF($E319="","",IF($L318="","",VLOOKUP($L318,TemplValues,23,0)))</f>
        <v/>
      </c>
      <c r="AS319" s="445"/>
      <c r="AT319" s="445" t="str">
        <f>IF($E319="","",IF($L318="","",VLOOKUP($L318,TemplValues,24,0)))</f>
        <v/>
      </c>
      <c r="AU319" s="446"/>
      <c r="AV319" s="446" t="str">
        <f>IF($E319="","",IF($L318="","",VLOOKUP($L318,TemplValues,25,0)))</f>
        <v/>
      </c>
      <c r="AW319" s="478"/>
      <c r="AX319" s="425" t="str">
        <f>IF($E319="","",IF($L318="","",VLOOKUP($L318,TemplValues,26,0)))</f>
        <v/>
      </c>
      <c r="AY319" s="476"/>
      <c r="AZ319" s="283"/>
      <c r="BA319" s="426" t="str">
        <f>IF($E319="","",IF($L318="","",VLOOKUP($L318,TemplValues,10,0)))</f>
        <v/>
      </c>
      <c r="BB319" s="426"/>
      <c r="BC319" s="368" t="str">
        <f>IF($E319="","",IF($L318="","",VLOOKUP($L318,TemplValues,11,0)))</f>
        <v/>
      </c>
      <c r="BD319" s="368"/>
      <c r="BE319" s="369" t="str">
        <f>IF($E319="","",IF($L318="","",VLOOKUP($L318,TemplValues,30,0)))</f>
        <v/>
      </c>
      <c r="BF319" s="369"/>
      <c r="BG319" s="366" t="str">
        <f>IF($E319="","",IF($L318="","",VLOOKUP($L318,TemplValues,12,0)))</f>
        <v/>
      </c>
      <c r="BH319" s="366"/>
      <c r="BI319" s="366" t="str">
        <f>IF($E319="","",IF($L318="","",VLOOKUP($L318,TemplValues,13,0)))</f>
        <v/>
      </c>
      <c r="BJ319" s="366"/>
      <c r="BK319" s="367" t="str">
        <f>IF($E319="","",IF($L318="","",VLOOKUP($L318,TemplValues,16,0)))</f>
        <v/>
      </c>
      <c r="BL319" s="367"/>
      <c r="BM319" s="368" t="str">
        <f>IF($E319="","",IF($L318="","",VLOOKUP($L318,TemplValues,17,0)))</f>
        <v/>
      </c>
      <c r="BN319" s="368"/>
      <c r="BO319" s="366" t="str">
        <f>IF($E319="","",IF($L318="","",VLOOKUP($L318,TemplValues,28,0)))</f>
        <v/>
      </c>
      <c r="BP319" s="366"/>
      <c r="BQ319" s="366" t="str">
        <f>IF($E319="","",IF($L318="","",VLOOKUP($L318,TemplValues,27,0)))</f>
        <v/>
      </c>
      <c r="BR319" s="366"/>
      <c r="BS319" s="367" t="str">
        <f>IF($E319="","",IF($L318="","",VLOOKUP($L318,TemplValues,14,0)))</f>
        <v/>
      </c>
      <c r="BT319" s="367"/>
      <c r="BU319" s="370" t="str">
        <f>IF($E319="","",IF($L318="","",VLOOKUP($L318,TemplValues,15,0)))</f>
        <v/>
      </c>
      <c r="BV319" s="483"/>
      <c r="BW319" s="430" t="str">
        <f>IF($E319="","",IF($L318="","",VLOOKUP($L318,TemplValues,30,0)))</f>
        <v/>
      </c>
      <c r="BX319" s="486"/>
      <c r="BY319" s="283"/>
    </row>
    <row r="320" spans="1:77" ht="20.100000000000001" customHeight="1">
      <c r="A320" s="283"/>
      <c r="B320" s="511">
        <v>1</v>
      </c>
      <c r="C320" s="513"/>
      <c r="D320" s="436"/>
      <c r="E320" s="436" t="s">
        <v>441</v>
      </c>
      <c r="F320" s="436" t="s">
        <v>444</v>
      </c>
      <c r="G320" s="515" t="s">
        <v>380</v>
      </c>
      <c r="H320" s="509"/>
      <c r="I320" s="437"/>
      <c r="J320" s="509"/>
      <c r="K320" s="438"/>
      <c r="L320" s="439" t="str">
        <f t="shared" ref="L320" si="154">H320&amp;" : "&amp;J320</f>
        <v xml:space="preserve"> : </v>
      </c>
      <c r="M320" s="440">
        <v>400</v>
      </c>
      <c r="N320" s="390"/>
      <c r="O320" s="283"/>
      <c r="P320" s="404"/>
      <c r="Q320" s="405"/>
      <c r="R320" s="406">
        <v>2.835</v>
      </c>
      <c r="S320" s="462"/>
      <c r="T320" s="414">
        <v>24.5</v>
      </c>
      <c r="U320" s="468"/>
      <c r="V320" s="413"/>
      <c r="W320" s="413"/>
      <c r="X320" s="414">
        <v>22</v>
      </c>
      <c r="Y320" s="414"/>
      <c r="Z320" s="414"/>
      <c r="AA320" s="414"/>
      <c r="AB320" s="415"/>
      <c r="AC320" s="415"/>
      <c r="AD320" s="415"/>
      <c r="AE320" s="415"/>
      <c r="AF320" s="415"/>
      <c r="AG320" s="415"/>
      <c r="AH320" s="415"/>
      <c r="AI320" s="415"/>
      <c r="AJ320" s="415"/>
      <c r="AK320" s="415"/>
      <c r="AL320" s="415"/>
      <c r="AM320" s="415"/>
      <c r="AN320" s="415"/>
      <c r="AO320" s="415"/>
      <c r="AP320" s="415"/>
      <c r="AQ320" s="415"/>
      <c r="AR320" s="415">
        <v>0.25</v>
      </c>
      <c r="AS320" s="415"/>
      <c r="AT320" s="415"/>
      <c r="AU320" s="427"/>
      <c r="AV320" s="427">
        <v>10.5</v>
      </c>
      <c r="AW320" s="428"/>
      <c r="AX320" s="423"/>
      <c r="AY320" s="475"/>
      <c r="AZ320" s="283"/>
      <c r="BA320" s="424">
        <v>100.1</v>
      </c>
      <c r="BB320" s="424"/>
      <c r="BC320" s="360" t="s">
        <v>63</v>
      </c>
      <c r="BD320" s="360"/>
      <c r="BE320" s="359">
        <v>0.1</v>
      </c>
      <c r="BF320" s="359"/>
      <c r="BG320" s="359">
        <v>10000</v>
      </c>
      <c r="BH320" s="359"/>
      <c r="BI320" s="359"/>
      <c r="BJ320" s="359"/>
      <c r="BK320" s="361"/>
      <c r="BL320" s="361"/>
      <c r="BM320" s="360" t="s">
        <v>64</v>
      </c>
      <c r="BN320" s="360"/>
      <c r="BO320" s="359"/>
      <c r="BP320" s="359"/>
      <c r="BQ320" s="359">
        <v>0.34699999999999998</v>
      </c>
      <c r="BR320" s="359"/>
      <c r="BS320" s="361"/>
      <c r="BT320" s="361"/>
      <c r="BU320" s="362" t="s">
        <v>62</v>
      </c>
      <c r="BV320" s="481"/>
      <c r="BW320" s="422"/>
      <c r="BX320" s="475"/>
      <c r="BY320" s="283"/>
    </row>
    <row r="321" spans="1:77" ht="20.100000000000001" customHeight="1" thickBot="1">
      <c r="A321" s="283"/>
      <c r="B321" s="512"/>
      <c r="C321" s="514"/>
      <c r="D321" s="398"/>
      <c r="E321" s="398">
        <v>1</v>
      </c>
      <c r="F321" s="398" t="s">
        <v>443</v>
      </c>
      <c r="G321" s="516"/>
      <c r="H321" s="510"/>
      <c r="I321" s="434"/>
      <c r="J321" s="510"/>
      <c r="K321" s="435"/>
      <c r="L321" s="435"/>
      <c r="M321" s="400">
        <v>3.2</v>
      </c>
      <c r="N321" s="407"/>
      <c r="O321" s="283"/>
      <c r="P321" s="408"/>
      <c r="Q321" s="409"/>
      <c r="R321" s="441" t="str">
        <f>IF($E321="","",IF($L320="","",VLOOKUP($L320,TemplValues,28,0)))</f>
        <v/>
      </c>
      <c r="S321" s="463"/>
      <c r="T321" s="442" t="str">
        <f>IF($E321="","",IF($L320="","",VLOOKUP($L320,TemplValues,4,0)))</f>
        <v/>
      </c>
      <c r="U321" s="463"/>
      <c r="V321" s="442" t="str">
        <f>IF($E321="","",IF($L320="","",VLOOKUP($L320,TemplValues,5,0)))</f>
        <v/>
      </c>
      <c r="W321" s="442"/>
      <c r="X321" s="442" t="str">
        <f>IF($E321="","",IF($L320="","",VLOOKUP($L320,TemplValues,6,0)))</f>
        <v/>
      </c>
      <c r="Y321" s="442"/>
      <c r="Z321" s="443" t="str">
        <f>IF($E321="","",IF($L320="","",VLOOKUP($L320,TemplValues,7,0)))</f>
        <v/>
      </c>
      <c r="AA321" s="443"/>
      <c r="AB321" s="442" t="str">
        <f>IF($E321="","",IF($L320="","",VLOOKUP($L320,TemplValues,8,0)))</f>
        <v/>
      </c>
      <c r="AC321" s="442"/>
      <c r="AD321" s="444" t="str">
        <f>IF($E321="","",IF($L320="","",VLOOKUP($L320,TemplValues,18,0)))</f>
        <v/>
      </c>
      <c r="AE321" s="444"/>
      <c r="AF321" s="444" t="str">
        <f>IF($E321="","",IF($L320="","",VLOOKUP($L320,TemplValues,19,0)))</f>
        <v/>
      </c>
      <c r="AG321" s="444"/>
      <c r="AH321" s="444"/>
      <c r="AI321" s="444"/>
      <c r="AJ321" s="444" t="str">
        <f>IF($E321="","",IF($L320="","",VLOOKUP($L320,TemplValues,20,0)))</f>
        <v/>
      </c>
      <c r="AK321" s="444"/>
      <c r="AL321" s="442" t="str">
        <f>IF($E321="","",IF($L320="","",VLOOKUP($L320,TemplValues,9,0)))</f>
        <v/>
      </c>
      <c r="AM321" s="442"/>
      <c r="AN321" s="442" t="str">
        <f>IF($E321="","",IF($L320="","",VLOOKUP($L320,TemplValues,21,0)))</f>
        <v/>
      </c>
      <c r="AO321" s="442"/>
      <c r="AP321" s="442" t="str">
        <f>IF($E321="","",IF($L320="","",VLOOKUP($L320,TemplValues,22,0)))</f>
        <v/>
      </c>
      <c r="AQ321" s="442"/>
      <c r="AR321" s="445" t="str">
        <f>IF($E321="","",IF($L320="","",VLOOKUP($L320,TemplValues,23,0)))</f>
        <v/>
      </c>
      <c r="AS321" s="445"/>
      <c r="AT321" s="445" t="str">
        <f>IF($E321="","",IF($L320="","",VLOOKUP($L320,TemplValues,24,0)))</f>
        <v/>
      </c>
      <c r="AU321" s="446"/>
      <c r="AV321" s="446" t="str">
        <f>IF($E321="","",IF($L320="","",VLOOKUP($L320,TemplValues,25,0)))</f>
        <v/>
      </c>
      <c r="AW321" s="478"/>
      <c r="AX321" s="425" t="str">
        <f>IF($E321="","",IF($L320="","",VLOOKUP($L320,TemplValues,26,0)))</f>
        <v/>
      </c>
      <c r="AY321" s="476"/>
      <c r="AZ321" s="283"/>
      <c r="BA321" s="426" t="str">
        <f>IF($E321="","",IF($L320="","",VLOOKUP($L320,TemplValues,10,0)))</f>
        <v/>
      </c>
      <c r="BB321" s="426"/>
      <c r="BC321" s="368" t="str">
        <f>IF($E321="","",IF($L320="","",VLOOKUP($L320,TemplValues,11,0)))</f>
        <v/>
      </c>
      <c r="BD321" s="368"/>
      <c r="BE321" s="369" t="str">
        <f>IF($E321="","",IF($L320="","",VLOOKUP($L320,TemplValues,30,0)))</f>
        <v/>
      </c>
      <c r="BF321" s="369"/>
      <c r="BG321" s="366" t="str">
        <f>IF($E321="","",IF($L320="","",VLOOKUP($L320,TemplValues,12,0)))</f>
        <v/>
      </c>
      <c r="BH321" s="366"/>
      <c r="BI321" s="366" t="str">
        <f>IF($E321="","",IF($L320="","",VLOOKUP($L320,TemplValues,13,0)))</f>
        <v/>
      </c>
      <c r="BJ321" s="366"/>
      <c r="BK321" s="367" t="str">
        <f>IF($E321="","",IF($L320="","",VLOOKUP($L320,TemplValues,16,0)))</f>
        <v/>
      </c>
      <c r="BL321" s="367"/>
      <c r="BM321" s="368" t="str">
        <f>IF($E321="","",IF($L320="","",VLOOKUP($L320,TemplValues,17,0)))</f>
        <v/>
      </c>
      <c r="BN321" s="368"/>
      <c r="BO321" s="366" t="str">
        <f>IF($E321="","",IF($L320="","",VLOOKUP($L320,TemplValues,28,0)))</f>
        <v/>
      </c>
      <c r="BP321" s="366"/>
      <c r="BQ321" s="366" t="str">
        <f>IF($E321="","",IF($L320="","",VLOOKUP($L320,TemplValues,27,0)))</f>
        <v/>
      </c>
      <c r="BR321" s="366"/>
      <c r="BS321" s="367" t="str">
        <f>IF($E321="","",IF($L320="","",VLOOKUP($L320,TemplValues,14,0)))</f>
        <v/>
      </c>
      <c r="BT321" s="367"/>
      <c r="BU321" s="370" t="str">
        <f>IF($E321="","",IF($L320="","",VLOOKUP($L320,TemplValues,15,0)))</f>
        <v/>
      </c>
      <c r="BV321" s="483"/>
      <c r="BW321" s="430" t="str">
        <f>IF($E321="","",IF($L320="","",VLOOKUP($L320,TemplValues,30,0)))</f>
        <v/>
      </c>
      <c r="BX321" s="486"/>
      <c r="BY321" s="283"/>
    </row>
    <row r="322" spans="1:77" ht="20.100000000000001" customHeight="1">
      <c r="A322" s="283"/>
      <c r="B322" s="511">
        <v>1</v>
      </c>
      <c r="C322" s="513"/>
      <c r="D322" s="436"/>
      <c r="E322" s="436" t="s">
        <v>441</v>
      </c>
      <c r="F322" s="436" t="s">
        <v>444</v>
      </c>
      <c r="G322" s="515" t="s">
        <v>380</v>
      </c>
      <c r="H322" s="509"/>
      <c r="I322" s="437"/>
      <c r="J322" s="509"/>
      <c r="K322" s="438"/>
      <c r="L322" s="439" t="str">
        <f t="shared" ref="L322" si="155">H322&amp;" : "&amp;J322</f>
        <v xml:space="preserve"> : </v>
      </c>
      <c r="M322" s="440">
        <v>400</v>
      </c>
      <c r="N322" s="390"/>
      <c r="O322" s="283"/>
      <c r="P322" s="404"/>
      <c r="Q322" s="405"/>
      <c r="R322" s="406">
        <v>2.835</v>
      </c>
      <c r="S322" s="462"/>
      <c r="T322" s="414">
        <v>24.5</v>
      </c>
      <c r="U322" s="468"/>
      <c r="V322" s="413"/>
      <c r="W322" s="413"/>
      <c r="X322" s="414">
        <v>22</v>
      </c>
      <c r="Y322" s="414"/>
      <c r="Z322" s="414"/>
      <c r="AA322" s="414"/>
      <c r="AB322" s="415"/>
      <c r="AC322" s="415"/>
      <c r="AD322" s="415"/>
      <c r="AE322" s="415"/>
      <c r="AF322" s="415"/>
      <c r="AG322" s="415"/>
      <c r="AH322" s="415"/>
      <c r="AI322" s="415"/>
      <c r="AJ322" s="415"/>
      <c r="AK322" s="415"/>
      <c r="AL322" s="415"/>
      <c r="AM322" s="415"/>
      <c r="AN322" s="415"/>
      <c r="AO322" s="415"/>
      <c r="AP322" s="415"/>
      <c r="AQ322" s="415"/>
      <c r="AR322" s="415">
        <v>0.25</v>
      </c>
      <c r="AS322" s="415"/>
      <c r="AT322" s="415"/>
      <c r="AU322" s="427"/>
      <c r="AV322" s="427">
        <v>10.5</v>
      </c>
      <c r="AW322" s="428"/>
      <c r="AX322" s="423"/>
      <c r="AY322" s="475"/>
      <c r="AZ322" s="283"/>
      <c r="BA322" s="424">
        <v>100.1</v>
      </c>
      <c r="BB322" s="424"/>
      <c r="BC322" s="360" t="s">
        <v>63</v>
      </c>
      <c r="BD322" s="360"/>
      <c r="BE322" s="359">
        <v>0.1</v>
      </c>
      <c r="BF322" s="359"/>
      <c r="BG322" s="359">
        <v>10000</v>
      </c>
      <c r="BH322" s="359"/>
      <c r="BI322" s="359"/>
      <c r="BJ322" s="359"/>
      <c r="BK322" s="361"/>
      <c r="BL322" s="361"/>
      <c r="BM322" s="360" t="s">
        <v>64</v>
      </c>
      <c r="BN322" s="360"/>
      <c r="BO322" s="359"/>
      <c r="BP322" s="359"/>
      <c r="BQ322" s="359">
        <v>0.34699999999999998</v>
      </c>
      <c r="BR322" s="359"/>
      <c r="BS322" s="361"/>
      <c r="BT322" s="361"/>
      <c r="BU322" s="362" t="s">
        <v>62</v>
      </c>
      <c r="BV322" s="481"/>
      <c r="BW322" s="422"/>
      <c r="BX322" s="475"/>
      <c r="BY322" s="283"/>
    </row>
    <row r="323" spans="1:77" ht="20.100000000000001" customHeight="1" thickBot="1">
      <c r="A323" s="283"/>
      <c r="B323" s="512"/>
      <c r="C323" s="514"/>
      <c r="D323" s="398"/>
      <c r="E323" s="398">
        <v>1</v>
      </c>
      <c r="F323" s="398" t="s">
        <v>443</v>
      </c>
      <c r="G323" s="516"/>
      <c r="H323" s="510"/>
      <c r="I323" s="434"/>
      <c r="J323" s="510"/>
      <c r="K323" s="435"/>
      <c r="L323" s="435"/>
      <c r="M323" s="400">
        <v>3.2</v>
      </c>
      <c r="N323" s="407"/>
      <c r="O323" s="283"/>
      <c r="P323" s="408"/>
      <c r="Q323" s="409"/>
      <c r="R323" s="441" t="str">
        <f>IF($E323="","",IF($L322="","",VLOOKUP($L322,TemplValues,28,0)))</f>
        <v/>
      </c>
      <c r="S323" s="463"/>
      <c r="T323" s="442" t="str">
        <f>IF($E323="","",IF($L322="","",VLOOKUP($L322,TemplValues,4,0)))</f>
        <v/>
      </c>
      <c r="U323" s="463"/>
      <c r="V323" s="442" t="str">
        <f>IF($E323="","",IF($L322="","",VLOOKUP($L322,TemplValues,5,0)))</f>
        <v/>
      </c>
      <c r="W323" s="442"/>
      <c r="X323" s="442" t="str">
        <f>IF($E323="","",IF($L322="","",VLOOKUP($L322,TemplValues,6,0)))</f>
        <v/>
      </c>
      <c r="Y323" s="442"/>
      <c r="Z323" s="443" t="str">
        <f>IF($E323="","",IF($L322="","",VLOOKUP($L322,TemplValues,7,0)))</f>
        <v/>
      </c>
      <c r="AA323" s="443"/>
      <c r="AB323" s="442" t="str">
        <f>IF($E323="","",IF($L322="","",VLOOKUP($L322,TemplValues,8,0)))</f>
        <v/>
      </c>
      <c r="AC323" s="442"/>
      <c r="AD323" s="444" t="str">
        <f>IF($E323="","",IF($L322="","",VLOOKUP($L322,TemplValues,18,0)))</f>
        <v/>
      </c>
      <c r="AE323" s="444"/>
      <c r="AF323" s="444" t="str">
        <f>IF($E323="","",IF($L322="","",VLOOKUP($L322,TemplValues,19,0)))</f>
        <v/>
      </c>
      <c r="AG323" s="444"/>
      <c r="AH323" s="444"/>
      <c r="AI323" s="444"/>
      <c r="AJ323" s="444" t="str">
        <f>IF($E323="","",IF($L322="","",VLOOKUP($L322,TemplValues,20,0)))</f>
        <v/>
      </c>
      <c r="AK323" s="444"/>
      <c r="AL323" s="442" t="str">
        <f>IF($E323="","",IF($L322="","",VLOOKUP($L322,TemplValues,9,0)))</f>
        <v/>
      </c>
      <c r="AM323" s="442"/>
      <c r="AN323" s="442" t="str">
        <f>IF($E323="","",IF($L322="","",VLOOKUP($L322,TemplValues,21,0)))</f>
        <v/>
      </c>
      <c r="AO323" s="442"/>
      <c r="AP323" s="442" t="str">
        <f>IF($E323="","",IF($L322="","",VLOOKUP($L322,TemplValues,22,0)))</f>
        <v/>
      </c>
      <c r="AQ323" s="442"/>
      <c r="AR323" s="445" t="str">
        <f>IF($E323="","",IF($L322="","",VLOOKUP($L322,TemplValues,23,0)))</f>
        <v/>
      </c>
      <c r="AS323" s="445"/>
      <c r="AT323" s="445" t="str">
        <f>IF($E323="","",IF($L322="","",VLOOKUP($L322,TemplValues,24,0)))</f>
        <v/>
      </c>
      <c r="AU323" s="446"/>
      <c r="AV323" s="446" t="str">
        <f>IF($E323="","",IF($L322="","",VLOOKUP($L322,TemplValues,25,0)))</f>
        <v/>
      </c>
      <c r="AW323" s="478"/>
      <c r="AX323" s="425" t="str">
        <f>IF($E323="","",IF($L322="","",VLOOKUP($L322,TemplValues,26,0)))</f>
        <v/>
      </c>
      <c r="AY323" s="476"/>
      <c r="AZ323" s="283"/>
      <c r="BA323" s="426" t="str">
        <f>IF($E323="","",IF($L322="","",VLOOKUP($L322,TemplValues,10,0)))</f>
        <v/>
      </c>
      <c r="BB323" s="426"/>
      <c r="BC323" s="368" t="str">
        <f>IF($E323="","",IF($L322="","",VLOOKUP($L322,TemplValues,11,0)))</f>
        <v/>
      </c>
      <c r="BD323" s="368"/>
      <c r="BE323" s="369" t="str">
        <f>IF($E323="","",IF($L322="","",VLOOKUP($L322,TemplValues,30,0)))</f>
        <v/>
      </c>
      <c r="BF323" s="369"/>
      <c r="BG323" s="366" t="str">
        <f>IF($E323="","",IF($L322="","",VLOOKUP($L322,TemplValues,12,0)))</f>
        <v/>
      </c>
      <c r="BH323" s="366"/>
      <c r="BI323" s="366" t="str">
        <f>IF($E323="","",IF($L322="","",VLOOKUP($L322,TemplValues,13,0)))</f>
        <v/>
      </c>
      <c r="BJ323" s="366"/>
      <c r="BK323" s="367" t="str">
        <f>IF($E323="","",IF($L322="","",VLOOKUP($L322,TemplValues,16,0)))</f>
        <v/>
      </c>
      <c r="BL323" s="367"/>
      <c r="BM323" s="368" t="str">
        <f>IF($E323="","",IF($L322="","",VLOOKUP($L322,TemplValues,17,0)))</f>
        <v/>
      </c>
      <c r="BN323" s="368"/>
      <c r="BO323" s="366" t="str">
        <f>IF($E323="","",IF($L322="","",VLOOKUP($L322,TemplValues,28,0)))</f>
        <v/>
      </c>
      <c r="BP323" s="366"/>
      <c r="BQ323" s="366" t="str">
        <f>IF($E323="","",IF($L322="","",VLOOKUP($L322,TemplValues,27,0)))</f>
        <v/>
      </c>
      <c r="BR323" s="366"/>
      <c r="BS323" s="367" t="str">
        <f>IF($E323="","",IF($L322="","",VLOOKUP($L322,TemplValues,14,0)))</f>
        <v/>
      </c>
      <c r="BT323" s="367"/>
      <c r="BU323" s="370" t="str">
        <f>IF($E323="","",IF($L322="","",VLOOKUP($L322,TemplValues,15,0)))</f>
        <v/>
      </c>
      <c r="BV323" s="483"/>
      <c r="BW323" s="430" t="str">
        <f>IF($E323="","",IF($L322="","",VLOOKUP($L322,TemplValues,30,0)))</f>
        <v/>
      </c>
      <c r="BX323" s="486"/>
      <c r="BY323" s="283"/>
    </row>
    <row r="324" spans="1:77" ht="20.100000000000001" customHeight="1">
      <c r="A324" s="283"/>
      <c r="B324" s="511">
        <v>1</v>
      </c>
      <c r="C324" s="513"/>
      <c r="D324" s="436"/>
      <c r="E324" s="436" t="s">
        <v>441</v>
      </c>
      <c r="F324" s="436" t="s">
        <v>444</v>
      </c>
      <c r="G324" s="515" t="s">
        <v>380</v>
      </c>
      <c r="H324" s="509"/>
      <c r="I324" s="437"/>
      <c r="J324" s="509"/>
      <c r="K324" s="438"/>
      <c r="L324" s="439" t="str">
        <f t="shared" ref="L324" si="156">H324&amp;" : "&amp;J324</f>
        <v xml:space="preserve"> : </v>
      </c>
      <c r="M324" s="440">
        <v>400</v>
      </c>
      <c r="N324" s="390"/>
      <c r="O324" s="283"/>
      <c r="P324" s="404"/>
      <c r="Q324" s="405"/>
      <c r="R324" s="406">
        <v>2.835</v>
      </c>
      <c r="S324" s="462"/>
      <c r="T324" s="414">
        <v>24.5</v>
      </c>
      <c r="U324" s="468"/>
      <c r="V324" s="413"/>
      <c r="W324" s="413"/>
      <c r="X324" s="414">
        <v>22</v>
      </c>
      <c r="Y324" s="414"/>
      <c r="Z324" s="414"/>
      <c r="AA324" s="414"/>
      <c r="AB324" s="415"/>
      <c r="AC324" s="415"/>
      <c r="AD324" s="415"/>
      <c r="AE324" s="415"/>
      <c r="AF324" s="415"/>
      <c r="AG324" s="415"/>
      <c r="AH324" s="415"/>
      <c r="AI324" s="415"/>
      <c r="AJ324" s="415"/>
      <c r="AK324" s="415"/>
      <c r="AL324" s="415"/>
      <c r="AM324" s="415"/>
      <c r="AN324" s="415"/>
      <c r="AO324" s="415"/>
      <c r="AP324" s="415"/>
      <c r="AQ324" s="415"/>
      <c r="AR324" s="415">
        <v>0.25</v>
      </c>
      <c r="AS324" s="415"/>
      <c r="AT324" s="415"/>
      <c r="AU324" s="427"/>
      <c r="AV324" s="427">
        <v>10.5</v>
      </c>
      <c r="AW324" s="428"/>
      <c r="AX324" s="423"/>
      <c r="AY324" s="475"/>
      <c r="AZ324" s="283"/>
      <c r="BA324" s="424">
        <v>100.1</v>
      </c>
      <c r="BB324" s="424"/>
      <c r="BC324" s="360" t="s">
        <v>63</v>
      </c>
      <c r="BD324" s="360"/>
      <c r="BE324" s="359">
        <v>0.1</v>
      </c>
      <c r="BF324" s="359"/>
      <c r="BG324" s="359">
        <v>10000</v>
      </c>
      <c r="BH324" s="359"/>
      <c r="BI324" s="359"/>
      <c r="BJ324" s="359"/>
      <c r="BK324" s="361"/>
      <c r="BL324" s="361"/>
      <c r="BM324" s="360" t="s">
        <v>64</v>
      </c>
      <c r="BN324" s="360"/>
      <c r="BO324" s="359"/>
      <c r="BP324" s="359"/>
      <c r="BQ324" s="359">
        <v>0.34699999999999998</v>
      </c>
      <c r="BR324" s="359"/>
      <c r="BS324" s="361"/>
      <c r="BT324" s="361"/>
      <c r="BU324" s="362" t="s">
        <v>62</v>
      </c>
      <c r="BV324" s="481"/>
      <c r="BW324" s="422"/>
      <c r="BX324" s="475"/>
      <c r="BY324" s="283"/>
    </row>
    <row r="325" spans="1:77" ht="20.100000000000001" customHeight="1" thickBot="1">
      <c r="A325" s="283"/>
      <c r="B325" s="512"/>
      <c r="C325" s="514"/>
      <c r="D325" s="398"/>
      <c r="E325" s="398">
        <v>1</v>
      </c>
      <c r="F325" s="398" t="s">
        <v>443</v>
      </c>
      <c r="G325" s="516"/>
      <c r="H325" s="510"/>
      <c r="I325" s="434"/>
      <c r="J325" s="510"/>
      <c r="K325" s="435"/>
      <c r="L325" s="435"/>
      <c r="M325" s="400">
        <v>3.2</v>
      </c>
      <c r="N325" s="407"/>
      <c r="O325" s="283"/>
      <c r="P325" s="408"/>
      <c r="Q325" s="409"/>
      <c r="R325" s="441" t="str">
        <f>IF($E325="","",IF($L324="","",VLOOKUP($L324,TemplValues,28,0)))</f>
        <v/>
      </c>
      <c r="S325" s="463"/>
      <c r="T325" s="442" t="str">
        <f>IF($E325="","",IF($L324="","",VLOOKUP($L324,TemplValues,4,0)))</f>
        <v/>
      </c>
      <c r="U325" s="463"/>
      <c r="V325" s="442" t="str">
        <f>IF($E325="","",IF($L324="","",VLOOKUP($L324,TemplValues,5,0)))</f>
        <v/>
      </c>
      <c r="W325" s="442"/>
      <c r="X325" s="442" t="str">
        <f>IF($E325="","",IF($L324="","",VLOOKUP($L324,TemplValues,6,0)))</f>
        <v/>
      </c>
      <c r="Y325" s="442"/>
      <c r="Z325" s="443" t="str">
        <f>IF($E325="","",IF($L324="","",VLOOKUP($L324,TemplValues,7,0)))</f>
        <v/>
      </c>
      <c r="AA325" s="443"/>
      <c r="AB325" s="442" t="str">
        <f>IF($E325="","",IF($L324="","",VLOOKUP($L324,TemplValues,8,0)))</f>
        <v/>
      </c>
      <c r="AC325" s="442"/>
      <c r="AD325" s="444" t="str">
        <f>IF($E325="","",IF($L324="","",VLOOKUP($L324,TemplValues,18,0)))</f>
        <v/>
      </c>
      <c r="AE325" s="444"/>
      <c r="AF325" s="444" t="str">
        <f>IF($E325="","",IF($L324="","",VLOOKUP($L324,TemplValues,19,0)))</f>
        <v/>
      </c>
      <c r="AG325" s="444"/>
      <c r="AH325" s="444"/>
      <c r="AI325" s="444"/>
      <c r="AJ325" s="444" t="str">
        <f>IF($E325="","",IF($L324="","",VLOOKUP($L324,TemplValues,20,0)))</f>
        <v/>
      </c>
      <c r="AK325" s="444"/>
      <c r="AL325" s="442" t="str">
        <f>IF($E325="","",IF($L324="","",VLOOKUP($L324,TemplValues,9,0)))</f>
        <v/>
      </c>
      <c r="AM325" s="442"/>
      <c r="AN325" s="442" t="str">
        <f>IF($E325="","",IF($L324="","",VLOOKUP($L324,TemplValues,21,0)))</f>
        <v/>
      </c>
      <c r="AO325" s="442"/>
      <c r="AP325" s="442" t="str">
        <f>IF($E325="","",IF($L324="","",VLOOKUP($L324,TemplValues,22,0)))</f>
        <v/>
      </c>
      <c r="AQ325" s="442"/>
      <c r="AR325" s="445" t="str">
        <f>IF($E325="","",IF($L324="","",VLOOKUP($L324,TemplValues,23,0)))</f>
        <v/>
      </c>
      <c r="AS325" s="445"/>
      <c r="AT325" s="445" t="str">
        <f>IF($E325="","",IF($L324="","",VLOOKUP($L324,TemplValues,24,0)))</f>
        <v/>
      </c>
      <c r="AU325" s="446"/>
      <c r="AV325" s="446" t="str">
        <f>IF($E325="","",IF($L324="","",VLOOKUP($L324,TemplValues,25,0)))</f>
        <v/>
      </c>
      <c r="AW325" s="478"/>
      <c r="AX325" s="425" t="str">
        <f>IF($E325="","",IF($L324="","",VLOOKUP($L324,TemplValues,26,0)))</f>
        <v/>
      </c>
      <c r="AY325" s="476"/>
      <c r="AZ325" s="283"/>
      <c r="BA325" s="426" t="str">
        <f>IF($E325="","",IF($L324="","",VLOOKUP($L324,TemplValues,10,0)))</f>
        <v/>
      </c>
      <c r="BB325" s="426"/>
      <c r="BC325" s="368" t="str">
        <f>IF($E325="","",IF($L324="","",VLOOKUP($L324,TemplValues,11,0)))</f>
        <v/>
      </c>
      <c r="BD325" s="368"/>
      <c r="BE325" s="369" t="str">
        <f>IF($E325="","",IF($L324="","",VLOOKUP($L324,TemplValues,30,0)))</f>
        <v/>
      </c>
      <c r="BF325" s="369"/>
      <c r="BG325" s="366" t="str">
        <f>IF($E325="","",IF($L324="","",VLOOKUP($L324,TemplValues,12,0)))</f>
        <v/>
      </c>
      <c r="BH325" s="366"/>
      <c r="BI325" s="366" t="str">
        <f>IF($E325="","",IF($L324="","",VLOOKUP($L324,TemplValues,13,0)))</f>
        <v/>
      </c>
      <c r="BJ325" s="366"/>
      <c r="BK325" s="367" t="str">
        <f>IF($E325="","",IF($L324="","",VLOOKUP($L324,TemplValues,16,0)))</f>
        <v/>
      </c>
      <c r="BL325" s="367"/>
      <c r="BM325" s="368" t="str">
        <f>IF($E325="","",IF($L324="","",VLOOKUP($L324,TemplValues,17,0)))</f>
        <v/>
      </c>
      <c r="BN325" s="368"/>
      <c r="BO325" s="366" t="str">
        <f>IF($E325="","",IF($L324="","",VLOOKUP($L324,TemplValues,28,0)))</f>
        <v/>
      </c>
      <c r="BP325" s="366"/>
      <c r="BQ325" s="366" t="str">
        <f>IF($E325="","",IF($L324="","",VLOOKUP($L324,TemplValues,27,0)))</f>
        <v/>
      </c>
      <c r="BR325" s="366"/>
      <c r="BS325" s="367" t="str">
        <f>IF($E325="","",IF($L324="","",VLOOKUP($L324,TemplValues,14,0)))</f>
        <v/>
      </c>
      <c r="BT325" s="367"/>
      <c r="BU325" s="370" t="str">
        <f>IF($E325="","",IF($L324="","",VLOOKUP($L324,TemplValues,15,0)))</f>
        <v/>
      </c>
      <c r="BV325" s="483"/>
      <c r="BW325" s="430" t="str">
        <f>IF($E325="","",IF($L324="","",VLOOKUP($L324,TemplValues,30,0)))</f>
        <v/>
      </c>
      <c r="BX325" s="486"/>
      <c r="BY325" s="283"/>
    </row>
    <row r="326" spans="1:77" ht="20.100000000000001" customHeight="1">
      <c r="A326" s="283"/>
      <c r="B326" s="511">
        <v>1</v>
      </c>
      <c r="C326" s="513"/>
      <c r="D326" s="436"/>
      <c r="E326" s="436" t="s">
        <v>441</v>
      </c>
      <c r="F326" s="436" t="s">
        <v>444</v>
      </c>
      <c r="G326" s="515" t="s">
        <v>380</v>
      </c>
      <c r="H326" s="509"/>
      <c r="I326" s="437"/>
      <c r="J326" s="509"/>
      <c r="K326" s="438"/>
      <c r="L326" s="439" t="str">
        <f t="shared" ref="L326" si="157">H326&amp;" : "&amp;J326</f>
        <v xml:space="preserve"> : </v>
      </c>
      <c r="M326" s="440">
        <v>400</v>
      </c>
      <c r="N326" s="390"/>
      <c r="O326" s="283"/>
      <c r="P326" s="404"/>
      <c r="Q326" s="405"/>
      <c r="R326" s="406">
        <v>2.835</v>
      </c>
      <c r="S326" s="462"/>
      <c r="T326" s="414">
        <v>24.5</v>
      </c>
      <c r="U326" s="468"/>
      <c r="V326" s="413"/>
      <c r="W326" s="413"/>
      <c r="X326" s="414">
        <v>22</v>
      </c>
      <c r="Y326" s="414"/>
      <c r="Z326" s="414"/>
      <c r="AA326" s="414"/>
      <c r="AB326" s="415"/>
      <c r="AC326" s="415"/>
      <c r="AD326" s="415"/>
      <c r="AE326" s="415"/>
      <c r="AF326" s="415"/>
      <c r="AG326" s="415"/>
      <c r="AH326" s="415"/>
      <c r="AI326" s="415"/>
      <c r="AJ326" s="415"/>
      <c r="AK326" s="415"/>
      <c r="AL326" s="415"/>
      <c r="AM326" s="415"/>
      <c r="AN326" s="415"/>
      <c r="AO326" s="415"/>
      <c r="AP326" s="415"/>
      <c r="AQ326" s="415"/>
      <c r="AR326" s="415">
        <v>0.25</v>
      </c>
      <c r="AS326" s="415"/>
      <c r="AT326" s="415"/>
      <c r="AU326" s="427"/>
      <c r="AV326" s="427">
        <v>10.5</v>
      </c>
      <c r="AW326" s="428"/>
      <c r="AX326" s="423"/>
      <c r="AY326" s="475"/>
      <c r="AZ326" s="283"/>
      <c r="BA326" s="424">
        <v>100.1</v>
      </c>
      <c r="BB326" s="424"/>
      <c r="BC326" s="360" t="s">
        <v>63</v>
      </c>
      <c r="BD326" s="360"/>
      <c r="BE326" s="359">
        <v>0.1</v>
      </c>
      <c r="BF326" s="359"/>
      <c r="BG326" s="359">
        <v>10000</v>
      </c>
      <c r="BH326" s="359"/>
      <c r="BI326" s="359"/>
      <c r="BJ326" s="359"/>
      <c r="BK326" s="361"/>
      <c r="BL326" s="361"/>
      <c r="BM326" s="360" t="s">
        <v>64</v>
      </c>
      <c r="BN326" s="360"/>
      <c r="BO326" s="359"/>
      <c r="BP326" s="359"/>
      <c r="BQ326" s="359">
        <v>0.34699999999999998</v>
      </c>
      <c r="BR326" s="359"/>
      <c r="BS326" s="361"/>
      <c r="BT326" s="361"/>
      <c r="BU326" s="362" t="s">
        <v>62</v>
      </c>
      <c r="BV326" s="481"/>
      <c r="BW326" s="422"/>
      <c r="BX326" s="475"/>
      <c r="BY326" s="283"/>
    </row>
    <row r="327" spans="1:77" ht="20.100000000000001" customHeight="1" thickBot="1">
      <c r="A327" s="283"/>
      <c r="B327" s="512"/>
      <c r="C327" s="514"/>
      <c r="D327" s="398"/>
      <c r="E327" s="398">
        <v>1</v>
      </c>
      <c r="F327" s="398" t="s">
        <v>443</v>
      </c>
      <c r="G327" s="516"/>
      <c r="H327" s="510"/>
      <c r="I327" s="434"/>
      <c r="J327" s="510"/>
      <c r="K327" s="435"/>
      <c r="L327" s="435"/>
      <c r="M327" s="400">
        <v>3.2</v>
      </c>
      <c r="N327" s="407"/>
      <c r="O327" s="283"/>
      <c r="P327" s="408"/>
      <c r="Q327" s="409"/>
      <c r="R327" s="441" t="str">
        <f>IF($E327="","",IF($L326="","",VLOOKUP($L326,TemplValues,28,0)))</f>
        <v/>
      </c>
      <c r="S327" s="463"/>
      <c r="T327" s="442" t="str">
        <f>IF($E327="","",IF($L326="","",VLOOKUP($L326,TemplValues,4,0)))</f>
        <v/>
      </c>
      <c r="U327" s="463"/>
      <c r="V327" s="442" t="str">
        <f>IF($E327="","",IF($L326="","",VLOOKUP($L326,TemplValues,5,0)))</f>
        <v/>
      </c>
      <c r="W327" s="442"/>
      <c r="X327" s="442" t="str">
        <f>IF($E327="","",IF($L326="","",VLOOKUP($L326,TemplValues,6,0)))</f>
        <v/>
      </c>
      <c r="Y327" s="442"/>
      <c r="Z327" s="443" t="str">
        <f>IF($E327="","",IF($L326="","",VLOOKUP($L326,TemplValues,7,0)))</f>
        <v/>
      </c>
      <c r="AA327" s="443"/>
      <c r="AB327" s="442" t="str">
        <f>IF($E327="","",IF($L326="","",VLOOKUP($L326,TemplValues,8,0)))</f>
        <v/>
      </c>
      <c r="AC327" s="442"/>
      <c r="AD327" s="444" t="str">
        <f>IF($E327="","",IF($L326="","",VLOOKUP($L326,TemplValues,18,0)))</f>
        <v/>
      </c>
      <c r="AE327" s="444"/>
      <c r="AF327" s="444" t="str">
        <f>IF($E327="","",IF($L326="","",VLOOKUP($L326,TemplValues,19,0)))</f>
        <v/>
      </c>
      <c r="AG327" s="444"/>
      <c r="AH327" s="444"/>
      <c r="AI327" s="444"/>
      <c r="AJ327" s="444" t="str">
        <f>IF($E327="","",IF($L326="","",VLOOKUP($L326,TemplValues,20,0)))</f>
        <v/>
      </c>
      <c r="AK327" s="444"/>
      <c r="AL327" s="442" t="str">
        <f>IF($E327="","",IF($L326="","",VLOOKUP($L326,TemplValues,9,0)))</f>
        <v/>
      </c>
      <c r="AM327" s="442"/>
      <c r="AN327" s="442" t="str">
        <f>IF($E327="","",IF($L326="","",VLOOKUP($L326,TemplValues,21,0)))</f>
        <v/>
      </c>
      <c r="AO327" s="442"/>
      <c r="AP327" s="442" t="str">
        <f>IF($E327="","",IF($L326="","",VLOOKUP($L326,TemplValues,22,0)))</f>
        <v/>
      </c>
      <c r="AQ327" s="442"/>
      <c r="AR327" s="445" t="str">
        <f>IF($E327="","",IF($L326="","",VLOOKUP($L326,TemplValues,23,0)))</f>
        <v/>
      </c>
      <c r="AS327" s="445"/>
      <c r="AT327" s="445" t="str">
        <f>IF($E327="","",IF($L326="","",VLOOKUP($L326,TemplValues,24,0)))</f>
        <v/>
      </c>
      <c r="AU327" s="446"/>
      <c r="AV327" s="446" t="str">
        <f>IF($E327="","",IF($L326="","",VLOOKUP($L326,TemplValues,25,0)))</f>
        <v/>
      </c>
      <c r="AW327" s="478"/>
      <c r="AX327" s="425" t="str">
        <f>IF($E327="","",IF($L326="","",VLOOKUP($L326,TemplValues,26,0)))</f>
        <v/>
      </c>
      <c r="AY327" s="476"/>
      <c r="AZ327" s="283"/>
      <c r="BA327" s="426" t="str">
        <f>IF($E327="","",IF($L326="","",VLOOKUP($L326,TemplValues,10,0)))</f>
        <v/>
      </c>
      <c r="BB327" s="426"/>
      <c r="BC327" s="368" t="str">
        <f>IF($E327="","",IF($L326="","",VLOOKUP($L326,TemplValues,11,0)))</f>
        <v/>
      </c>
      <c r="BD327" s="368"/>
      <c r="BE327" s="369" t="str">
        <f>IF($E327="","",IF($L326="","",VLOOKUP($L326,TemplValues,30,0)))</f>
        <v/>
      </c>
      <c r="BF327" s="369"/>
      <c r="BG327" s="366" t="str">
        <f>IF($E327="","",IF($L326="","",VLOOKUP($L326,TemplValues,12,0)))</f>
        <v/>
      </c>
      <c r="BH327" s="366"/>
      <c r="BI327" s="366" t="str">
        <f>IF($E327="","",IF($L326="","",VLOOKUP($L326,TemplValues,13,0)))</f>
        <v/>
      </c>
      <c r="BJ327" s="366"/>
      <c r="BK327" s="367" t="str">
        <f>IF($E327="","",IF($L326="","",VLOOKUP($L326,TemplValues,16,0)))</f>
        <v/>
      </c>
      <c r="BL327" s="367"/>
      <c r="BM327" s="368" t="str">
        <f>IF($E327="","",IF($L326="","",VLOOKUP($L326,TemplValues,17,0)))</f>
        <v/>
      </c>
      <c r="BN327" s="368"/>
      <c r="BO327" s="366" t="str">
        <f>IF($E327="","",IF($L326="","",VLOOKUP($L326,TemplValues,28,0)))</f>
        <v/>
      </c>
      <c r="BP327" s="366"/>
      <c r="BQ327" s="366" t="str">
        <f>IF($E327="","",IF($L326="","",VLOOKUP($L326,TemplValues,27,0)))</f>
        <v/>
      </c>
      <c r="BR327" s="366"/>
      <c r="BS327" s="367" t="str">
        <f>IF($E327="","",IF($L326="","",VLOOKUP($L326,TemplValues,14,0)))</f>
        <v/>
      </c>
      <c r="BT327" s="367"/>
      <c r="BU327" s="370" t="str">
        <f>IF($E327="","",IF($L326="","",VLOOKUP($L326,TemplValues,15,0)))</f>
        <v/>
      </c>
      <c r="BV327" s="483"/>
      <c r="BW327" s="430" t="str">
        <f>IF($E327="","",IF($L326="","",VLOOKUP($L326,TemplValues,30,0)))</f>
        <v/>
      </c>
      <c r="BX327" s="486"/>
      <c r="BY327" s="283"/>
    </row>
    <row r="328" spans="1:77" ht="20.100000000000001" customHeight="1">
      <c r="A328" s="283"/>
      <c r="B328" s="511">
        <v>1</v>
      </c>
      <c r="C328" s="513"/>
      <c r="D328" s="436"/>
      <c r="E328" s="436" t="s">
        <v>441</v>
      </c>
      <c r="F328" s="436" t="s">
        <v>444</v>
      </c>
      <c r="G328" s="515" t="s">
        <v>380</v>
      </c>
      <c r="H328" s="509"/>
      <c r="I328" s="437"/>
      <c r="J328" s="509"/>
      <c r="K328" s="438"/>
      <c r="L328" s="439" t="str">
        <f t="shared" ref="L328" si="158">H328&amp;" : "&amp;J328</f>
        <v xml:space="preserve"> : </v>
      </c>
      <c r="M328" s="440">
        <v>400</v>
      </c>
      <c r="N328" s="390"/>
      <c r="O328" s="283"/>
      <c r="P328" s="404"/>
      <c r="Q328" s="405"/>
      <c r="R328" s="406">
        <v>2.835</v>
      </c>
      <c r="S328" s="462"/>
      <c r="T328" s="414">
        <v>24.5</v>
      </c>
      <c r="U328" s="468"/>
      <c r="V328" s="413"/>
      <c r="W328" s="413"/>
      <c r="X328" s="414">
        <v>22</v>
      </c>
      <c r="Y328" s="414"/>
      <c r="Z328" s="414"/>
      <c r="AA328" s="414"/>
      <c r="AB328" s="415"/>
      <c r="AC328" s="415"/>
      <c r="AD328" s="415"/>
      <c r="AE328" s="415"/>
      <c r="AF328" s="415"/>
      <c r="AG328" s="415"/>
      <c r="AH328" s="415"/>
      <c r="AI328" s="415"/>
      <c r="AJ328" s="415"/>
      <c r="AK328" s="415"/>
      <c r="AL328" s="415"/>
      <c r="AM328" s="415"/>
      <c r="AN328" s="415"/>
      <c r="AO328" s="415"/>
      <c r="AP328" s="415"/>
      <c r="AQ328" s="415"/>
      <c r="AR328" s="415">
        <v>0.25</v>
      </c>
      <c r="AS328" s="415"/>
      <c r="AT328" s="415"/>
      <c r="AU328" s="427"/>
      <c r="AV328" s="427">
        <v>10.5</v>
      </c>
      <c r="AW328" s="428"/>
      <c r="AX328" s="423"/>
      <c r="AY328" s="475"/>
      <c r="AZ328" s="283"/>
      <c r="BA328" s="424">
        <v>100.1</v>
      </c>
      <c r="BB328" s="424"/>
      <c r="BC328" s="360" t="s">
        <v>63</v>
      </c>
      <c r="BD328" s="360"/>
      <c r="BE328" s="359">
        <v>0.1</v>
      </c>
      <c r="BF328" s="359"/>
      <c r="BG328" s="359">
        <v>10000</v>
      </c>
      <c r="BH328" s="359"/>
      <c r="BI328" s="359"/>
      <c r="BJ328" s="359"/>
      <c r="BK328" s="361"/>
      <c r="BL328" s="361"/>
      <c r="BM328" s="360" t="s">
        <v>64</v>
      </c>
      <c r="BN328" s="360"/>
      <c r="BO328" s="359"/>
      <c r="BP328" s="359"/>
      <c r="BQ328" s="359">
        <v>0.34699999999999998</v>
      </c>
      <c r="BR328" s="359"/>
      <c r="BS328" s="361"/>
      <c r="BT328" s="361"/>
      <c r="BU328" s="362" t="s">
        <v>62</v>
      </c>
      <c r="BV328" s="481"/>
      <c r="BW328" s="422"/>
      <c r="BX328" s="475"/>
      <c r="BY328" s="283"/>
    </row>
    <row r="329" spans="1:77" ht="20.100000000000001" customHeight="1" thickBot="1">
      <c r="A329" s="283"/>
      <c r="B329" s="512"/>
      <c r="C329" s="514"/>
      <c r="D329" s="398"/>
      <c r="E329" s="398">
        <v>1</v>
      </c>
      <c r="F329" s="398" t="s">
        <v>443</v>
      </c>
      <c r="G329" s="516"/>
      <c r="H329" s="510"/>
      <c r="I329" s="434"/>
      <c r="J329" s="510"/>
      <c r="K329" s="435"/>
      <c r="L329" s="435"/>
      <c r="M329" s="400">
        <v>3.2</v>
      </c>
      <c r="N329" s="407"/>
      <c r="O329" s="283"/>
      <c r="P329" s="408"/>
      <c r="Q329" s="409"/>
      <c r="R329" s="441" t="str">
        <f>IF($E329="","",IF($L328="","",VLOOKUP($L328,TemplValues,28,0)))</f>
        <v/>
      </c>
      <c r="S329" s="463"/>
      <c r="T329" s="442" t="str">
        <f>IF($E329="","",IF($L328="","",VLOOKUP($L328,TemplValues,4,0)))</f>
        <v/>
      </c>
      <c r="U329" s="463"/>
      <c r="V329" s="442" t="str">
        <f>IF($E329="","",IF($L328="","",VLOOKUP($L328,TemplValues,5,0)))</f>
        <v/>
      </c>
      <c r="W329" s="442"/>
      <c r="X329" s="442" t="str">
        <f>IF($E329="","",IF($L328="","",VLOOKUP($L328,TemplValues,6,0)))</f>
        <v/>
      </c>
      <c r="Y329" s="442"/>
      <c r="Z329" s="443" t="str">
        <f>IF($E329="","",IF($L328="","",VLOOKUP($L328,TemplValues,7,0)))</f>
        <v/>
      </c>
      <c r="AA329" s="443"/>
      <c r="AB329" s="442" t="str">
        <f>IF($E329="","",IF($L328="","",VLOOKUP($L328,TemplValues,8,0)))</f>
        <v/>
      </c>
      <c r="AC329" s="442"/>
      <c r="AD329" s="444" t="str">
        <f>IF($E329="","",IF($L328="","",VLOOKUP($L328,TemplValues,18,0)))</f>
        <v/>
      </c>
      <c r="AE329" s="444"/>
      <c r="AF329" s="444" t="str">
        <f>IF($E329="","",IF($L328="","",VLOOKUP($L328,TemplValues,19,0)))</f>
        <v/>
      </c>
      <c r="AG329" s="444"/>
      <c r="AH329" s="444"/>
      <c r="AI329" s="444"/>
      <c r="AJ329" s="444" t="str">
        <f>IF($E329="","",IF($L328="","",VLOOKUP($L328,TemplValues,20,0)))</f>
        <v/>
      </c>
      <c r="AK329" s="444"/>
      <c r="AL329" s="442" t="str">
        <f>IF($E329="","",IF($L328="","",VLOOKUP($L328,TemplValues,9,0)))</f>
        <v/>
      </c>
      <c r="AM329" s="442"/>
      <c r="AN329" s="442" t="str">
        <f>IF($E329="","",IF($L328="","",VLOOKUP($L328,TemplValues,21,0)))</f>
        <v/>
      </c>
      <c r="AO329" s="442"/>
      <c r="AP329" s="442" t="str">
        <f>IF($E329="","",IF($L328="","",VLOOKUP($L328,TemplValues,22,0)))</f>
        <v/>
      </c>
      <c r="AQ329" s="442"/>
      <c r="AR329" s="445" t="str">
        <f>IF($E329="","",IF($L328="","",VLOOKUP($L328,TemplValues,23,0)))</f>
        <v/>
      </c>
      <c r="AS329" s="445"/>
      <c r="AT329" s="445" t="str">
        <f>IF($E329="","",IF($L328="","",VLOOKUP($L328,TemplValues,24,0)))</f>
        <v/>
      </c>
      <c r="AU329" s="446"/>
      <c r="AV329" s="446" t="str">
        <f>IF($E329="","",IF($L328="","",VLOOKUP($L328,TemplValues,25,0)))</f>
        <v/>
      </c>
      <c r="AW329" s="478"/>
      <c r="AX329" s="425" t="str">
        <f>IF($E329="","",IF($L328="","",VLOOKUP($L328,TemplValues,26,0)))</f>
        <v/>
      </c>
      <c r="AY329" s="476"/>
      <c r="AZ329" s="283"/>
      <c r="BA329" s="426" t="str">
        <f>IF($E329="","",IF($L328="","",VLOOKUP($L328,TemplValues,10,0)))</f>
        <v/>
      </c>
      <c r="BB329" s="426"/>
      <c r="BC329" s="368" t="str">
        <f>IF($E329="","",IF($L328="","",VLOOKUP($L328,TemplValues,11,0)))</f>
        <v/>
      </c>
      <c r="BD329" s="368"/>
      <c r="BE329" s="369" t="str">
        <f>IF($E329="","",IF($L328="","",VLOOKUP($L328,TemplValues,30,0)))</f>
        <v/>
      </c>
      <c r="BF329" s="369"/>
      <c r="BG329" s="366" t="str">
        <f>IF($E329="","",IF($L328="","",VLOOKUP($L328,TemplValues,12,0)))</f>
        <v/>
      </c>
      <c r="BH329" s="366"/>
      <c r="BI329" s="366" t="str">
        <f>IF($E329="","",IF($L328="","",VLOOKUP($L328,TemplValues,13,0)))</f>
        <v/>
      </c>
      <c r="BJ329" s="366"/>
      <c r="BK329" s="367" t="str">
        <f>IF($E329="","",IF($L328="","",VLOOKUP($L328,TemplValues,16,0)))</f>
        <v/>
      </c>
      <c r="BL329" s="367"/>
      <c r="BM329" s="368" t="str">
        <f>IF($E329="","",IF($L328="","",VLOOKUP($L328,TemplValues,17,0)))</f>
        <v/>
      </c>
      <c r="BN329" s="368"/>
      <c r="BO329" s="366" t="str">
        <f>IF($E329="","",IF($L328="","",VLOOKUP($L328,TemplValues,28,0)))</f>
        <v/>
      </c>
      <c r="BP329" s="366"/>
      <c r="BQ329" s="366" t="str">
        <f>IF($E329="","",IF($L328="","",VLOOKUP($L328,TemplValues,27,0)))</f>
        <v/>
      </c>
      <c r="BR329" s="366"/>
      <c r="BS329" s="367" t="str">
        <f>IF($E329="","",IF($L328="","",VLOOKUP($L328,TemplValues,14,0)))</f>
        <v/>
      </c>
      <c r="BT329" s="367"/>
      <c r="BU329" s="370" t="str">
        <f>IF($E329="","",IF($L328="","",VLOOKUP($L328,TemplValues,15,0)))</f>
        <v/>
      </c>
      <c r="BV329" s="483"/>
      <c r="BW329" s="430" t="str">
        <f>IF($E329="","",IF($L328="","",VLOOKUP($L328,TemplValues,30,0)))</f>
        <v/>
      </c>
      <c r="BX329" s="486"/>
      <c r="BY329" s="283"/>
    </row>
    <row r="330" spans="1:77" ht="20.100000000000001" customHeight="1">
      <c r="A330" s="283"/>
      <c r="B330" s="511">
        <v>1</v>
      </c>
      <c r="C330" s="513"/>
      <c r="D330" s="436"/>
      <c r="E330" s="436" t="s">
        <v>441</v>
      </c>
      <c r="F330" s="436" t="s">
        <v>444</v>
      </c>
      <c r="G330" s="515" t="s">
        <v>380</v>
      </c>
      <c r="H330" s="509"/>
      <c r="I330" s="437"/>
      <c r="J330" s="509"/>
      <c r="K330" s="438"/>
      <c r="L330" s="439" t="str">
        <f t="shared" ref="L330" si="159">H330&amp;" : "&amp;J330</f>
        <v xml:space="preserve"> : </v>
      </c>
      <c r="M330" s="440">
        <v>400</v>
      </c>
      <c r="N330" s="390"/>
      <c r="O330" s="283"/>
      <c r="P330" s="404"/>
      <c r="Q330" s="405"/>
      <c r="R330" s="406">
        <v>2.835</v>
      </c>
      <c r="S330" s="462"/>
      <c r="T330" s="414">
        <v>24.5</v>
      </c>
      <c r="U330" s="468"/>
      <c r="V330" s="413"/>
      <c r="W330" s="413"/>
      <c r="X330" s="414">
        <v>22</v>
      </c>
      <c r="Y330" s="414"/>
      <c r="Z330" s="414"/>
      <c r="AA330" s="414"/>
      <c r="AB330" s="415"/>
      <c r="AC330" s="415"/>
      <c r="AD330" s="415"/>
      <c r="AE330" s="415"/>
      <c r="AF330" s="415"/>
      <c r="AG330" s="415"/>
      <c r="AH330" s="415"/>
      <c r="AI330" s="415"/>
      <c r="AJ330" s="415"/>
      <c r="AK330" s="415"/>
      <c r="AL330" s="415"/>
      <c r="AM330" s="415"/>
      <c r="AN330" s="415"/>
      <c r="AO330" s="415"/>
      <c r="AP330" s="415"/>
      <c r="AQ330" s="415"/>
      <c r="AR330" s="415">
        <v>0.25</v>
      </c>
      <c r="AS330" s="415"/>
      <c r="AT330" s="415"/>
      <c r="AU330" s="427"/>
      <c r="AV330" s="427">
        <v>10.5</v>
      </c>
      <c r="AW330" s="428"/>
      <c r="AX330" s="423"/>
      <c r="AY330" s="475"/>
      <c r="AZ330" s="283"/>
      <c r="BA330" s="424">
        <v>100.1</v>
      </c>
      <c r="BB330" s="424"/>
      <c r="BC330" s="360" t="s">
        <v>63</v>
      </c>
      <c r="BD330" s="360"/>
      <c r="BE330" s="359">
        <v>0.1</v>
      </c>
      <c r="BF330" s="359"/>
      <c r="BG330" s="359">
        <v>10000</v>
      </c>
      <c r="BH330" s="359"/>
      <c r="BI330" s="359"/>
      <c r="BJ330" s="359"/>
      <c r="BK330" s="361"/>
      <c r="BL330" s="361"/>
      <c r="BM330" s="360" t="s">
        <v>64</v>
      </c>
      <c r="BN330" s="360"/>
      <c r="BO330" s="359"/>
      <c r="BP330" s="359"/>
      <c r="BQ330" s="359">
        <v>0.34699999999999998</v>
      </c>
      <c r="BR330" s="359"/>
      <c r="BS330" s="361"/>
      <c r="BT330" s="361"/>
      <c r="BU330" s="362" t="s">
        <v>62</v>
      </c>
      <c r="BV330" s="481"/>
      <c r="BW330" s="422"/>
      <c r="BX330" s="475"/>
      <c r="BY330" s="283"/>
    </row>
    <row r="331" spans="1:77" ht="20.100000000000001" customHeight="1" thickBot="1">
      <c r="A331" s="283"/>
      <c r="B331" s="512"/>
      <c r="C331" s="514"/>
      <c r="D331" s="398"/>
      <c r="E331" s="398">
        <v>1</v>
      </c>
      <c r="F331" s="398" t="s">
        <v>443</v>
      </c>
      <c r="G331" s="516"/>
      <c r="H331" s="510"/>
      <c r="I331" s="434"/>
      <c r="J331" s="510"/>
      <c r="K331" s="435"/>
      <c r="L331" s="435"/>
      <c r="M331" s="400">
        <v>3.2</v>
      </c>
      <c r="N331" s="407"/>
      <c r="O331" s="283"/>
      <c r="P331" s="408"/>
      <c r="Q331" s="409"/>
      <c r="R331" s="441" t="str">
        <f>IF($E331="","",IF($L330="","",VLOOKUP($L330,TemplValues,28,0)))</f>
        <v/>
      </c>
      <c r="S331" s="463"/>
      <c r="T331" s="442" t="str">
        <f>IF($E331="","",IF($L330="","",VLOOKUP($L330,TemplValues,4,0)))</f>
        <v/>
      </c>
      <c r="U331" s="463"/>
      <c r="V331" s="442" t="str">
        <f>IF($E331="","",IF($L330="","",VLOOKUP($L330,TemplValues,5,0)))</f>
        <v/>
      </c>
      <c r="W331" s="442"/>
      <c r="X331" s="442" t="str">
        <f>IF($E331="","",IF($L330="","",VLOOKUP($L330,TemplValues,6,0)))</f>
        <v/>
      </c>
      <c r="Y331" s="442"/>
      <c r="Z331" s="443" t="str">
        <f>IF($E331="","",IF($L330="","",VLOOKUP($L330,TemplValues,7,0)))</f>
        <v/>
      </c>
      <c r="AA331" s="443"/>
      <c r="AB331" s="442" t="str">
        <f>IF($E331="","",IF($L330="","",VLOOKUP($L330,TemplValues,8,0)))</f>
        <v/>
      </c>
      <c r="AC331" s="442"/>
      <c r="AD331" s="444" t="str">
        <f>IF($E331="","",IF($L330="","",VLOOKUP($L330,TemplValues,18,0)))</f>
        <v/>
      </c>
      <c r="AE331" s="444"/>
      <c r="AF331" s="444" t="str">
        <f>IF($E331="","",IF($L330="","",VLOOKUP($L330,TemplValues,19,0)))</f>
        <v/>
      </c>
      <c r="AG331" s="444"/>
      <c r="AH331" s="444"/>
      <c r="AI331" s="444"/>
      <c r="AJ331" s="444" t="str">
        <f>IF($E331="","",IF($L330="","",VLOOKUP($L330,TemplValues,20,0)))</f>
        <v/>
      </c>
      <c r="AK331" s="444"/>
      <c r="AL331" s="442" t="str">
        <f>IF($E331="","",IF($L330="","",VLOOKUP($L330,TemplValues,9,0)))</f>
        <v/>
      </c>
      <c r="AM331" s="442"/>
      <c r="AN331" s="442" t="str">
        <f>IF($E331="","",IF($L330="","",VLOOKUP($L330,TemplValues,21,0)))</f>
        <v/>
      </c>
      <c r="AO331" s="442"/>
      <c r="AP331" s="442" t="str">
        <f>IF($E331="","",IF($L330="","",VLOOKUP($L330,TemplValues,22,0)))</f>
        <v/>
      </c>
      <c r="AQ331" s="442"/>
      <c r="AR331" s="445" t="str">
        <f>IF($E331="","",IF($L330="","",VLOOKUP($L330,TemplValues,23,0)))</f>
        <v/>
      </c>
      <c r="AS331" s="445"/>
      <c r="AT331" s="445" t="str">
        <f>IF($E331="","",IF($L330="","",VLOOKUP($L330,TemplValues,24,0)))</f>
        <v/>
      </c>
      <c r="AU331" s="446"/>
      <c r="AV331" s="446" t="str">
        <f>IF($E331="","",IF($L330="","",VLOOKUP($L330,TemplValues,25,0)))</f>
        <v/>
      </c>
      <c r="AW331" s="478"/>
      <c r="AX331" s="425" t="str">
        <f>IF($E331="","",IF($L330="","",VLOOKUP($L330,TemplValues,26,0)))</f>
        <v/>
      </c>
      <c r="AY331" s="476"/>
      <c r="AZ331" s="283"/>
      <c r="BA331" s="426" t="str">
        <f>IF($E331="","",IF($L330="","",VLOOKUP($L330,TemplValues,10,0)))</f>
        <v/>
      </c>
      <c r="BB331" s="426"/>
      <c r="BC331" s="368" t="str">
        <f>IF($E331="","",IF($L330="","",VLOOKUP($L330,TemplValues,11,0)))</f>
        <v/>
      </c>
      <c r="BD331" s="368"/>
      <c r="BE331" s="369" t="str">
        <f>IF($E331="","",IF($L330="","",VLOOKUP($L330,TemplValues,30,0)))</f>
        <v/>
      </c>
      <c r="BF331" s="369"/>
      <c r="BG331" s="366" t="str">
        <f>IF($E331="","",IF($L330="","",VLOOKUP($L330,TemplValues,12,0)))</f>
        <v/>
      </c>
      <c r="BH331" s="366"/>
      <c r="BI331" s="366" t="str">
        <f>IF($E331="","",IF($L330="","",VLOOKUP($L330,TemplValues,13,0)))</f>
        <v/>
      </c>
      <c r="BJ331" s="366"/>
      <c r="BK331" s="367" t="str">
        <f>IF($E331="","",IF($L330="","",VLOOKUP($L330,TemplValues,16,0)))</f>
        <v/>
      </c>
      <c r="BL331" s="367"/>
      <c r="BM331" s="368" t="str">
        <f>IF($E331="","",IF($L330="","",VLOOKUP($L330,TemplValues,17,0)))</f>
        <v/>
      </c>
      <c r="BN331" s="368"/>
      <c r="BO331" s="366" t="str">
        <f>IF($E331="","",IF($L330="","",VLOOKUP($L330,TemplValues,28,0)))</f>
        <v/>
      </c>
      <c r="BP331" s="366"/>
      <c r="BQ331" s="366" t="str">
        <f>IF($E331="","",IF($L330="","",VLOOKUP($L330,TemplValues,27,0)))</f>
        <v/>
      </c>
      <c r="BR331" s="366"/>
      <c r="BS331" s="367" t="str">
        <f>IF($E331="","",IF($L330="","",VLOOKUP($L330,TemplValues,14,0)))</f>
        <v/>
      </c>
      <c r="BT331" s="367"/>
      <c r="BU331" s="370" t="str">
        <f>IF($E331="","",IF($L330="","",VLOOKUP($L330,TemplValues,15,0)))</f>
        <v/>
      </c>
      <c r="BV331" s="483"/>
      <c r="BW331" s="430" t="str">
        <f>IF($E331="","",IF($L330="","",VLOOKUP($L330,TemplValues,30,0)))</f>
        <v/>
      </c>
      <c r="BX331" s="486"/>
      <c r="BY331" s="283"/>
    </row>
    <row r="332" spans="1:77" ht="20.100000000000001" customHeight="1">
      <c r="A332" s="283"/>
      <c r="B332" s="511">
        <v>1</v>
      </c>
      <c r="C332" s="513"/>
      <c r="D332" s="436"/>
      <c r="E332" s="436" t="s">
        <v>441</v>
      </c>
      <c r="F332" s="436" t="s">
        <v>444</v>
      </c>
      <c r="G332" s="515" t="s">
        <v>380</v>
      </c>
      <c r="H332" s="509"/>
      <c r="I332" s="437"/>
      <c r="J332" s="509"/>
      <c r="K332" s="438"/>
      <c r="L332" s="439" t="str">
        <f t="shared" ref="L332" si="160">H332&amp;" : "&amp;J332</f>
        <v xml:space="preserve"> : </v>
      </c>
      <c r="M332" s="440">
        <v>400</v>
      </c>
      <c r="N332" s="390"/>
      <c r="O332" s="283"/>
      <c r="P332" s="404"/>
      <c r="Q332" s="405"/>
      <c r="R332" s="406">
        <v>2.835</v>
      </c>
      <c r="S332" s="462"/>
      <c r="T332" s="414">
        <v>24.5</v>
      </c>
      <c r="U332" s="468"/>
      <c r="V332" s="413"/>
      <c r="W332" s="413"/>
      <c r="X332" s="414">
        <v>22</v>
      </c>
      <c r="Y332" s="414"/>
      <c r="Z332" s="414"/>
      <c r="AA332" s="414"/>
      <c r="AB332" s="415"/>
      <c r="AC332" s="415"/>
      <c r="AD332" s="415"/>
      <c r="AE332" s="415"/>
      <c r="AF332" s="415"/>
      <c r="AG332" s="415"/>
      <c r="AH332" s="415"/>
      <c r="AI332" s="415"/>
      <c r="AJ332" s="415"/>
      <c r="AK332" s="415"/>
      <c r="AL332" s="415"/>
      <c r="AM332" s="415"/>
      <c r="AN332" s="415"/>
      <c r="AO332" s="415"/>
      <c r="AP332" s="415"/>
      <c r="AQ332" s="415"/>
      <c r="AR332" s="415">
        <v>0.25</v>
      </c>
      <c r="AS332" s="415"/>
      <c r="AT332" s="415"/>
      <c r="AU332" s="427"/>
      <c r="AV332" s="427">
        <v>10.5</v>
      </c>
      <c r="AW332" s="428"/>
      <c r="AX332" s="423"/>
      <c r="AY332" s="475"/>
      <c r="AZ332" s="283"/>
      <c r="BA332" s="424">
        <v>100.1</v>
      </c>
      <c r="BB332" s="424"/>
      <c r="BC332" s="360" t="s">
        <v>63</v>
      </c>
      <c r="BD332" s="360"/>
      <c r="BE332" s="359">
        <v>0.1</v>
      </c>
      <c r="BF332" s="359"/>
      <c r="BG332" s="359">
        <v>10000</v>
      </c>
      <c r="BH332" s="359"/>
      <c r="BI332" s="359"/>
      <c r="BJ332" s="359"/>
      <c r="BK332" s="361"/>
      <c r="BL332" s="361"/>
      <c r="BM332" s="360" t="s">
        <v>64</v>
      </c>
      <c r="BN332" s="360"/>
      <c r="BO332" s="359"/>
      <c r="BP332" s="359"/>
      <c r="BQ332" s="359">
        <v>0.34699999999999998</v>
      </c>
      <c r="BR332" s="359"/>
      <c r="BS332" s="361"/>
      <c r="BT332" s="361"/>
      <c r="BU332" s="362" t="s">
        <v>62</v>
      </c>
      <c r="BV332" s="481"/>
      <c r="BW332" s="422"/>
      <c r="BX332" s="475"/>
      <c r="BY332" s="283"/>
    </row>
    <row r="333" spans="1:77" ht="20.100000000000001" customHeight="1" thickBot="1">
      <c r="A333" s="283"/>
      <c r="B333" s="512"/>
      <c r="C333" s="514"/>
      <c r="D333" s="398"/>
      <c r="E333" s="398">
        <v>1</v>
      </c>
      <c r="F333" s="398" t="s">
        <v>443</v>
      </c>
      <c r="G333" s="516"/>
      <c r="H333" s="510"/>
      <c r="I333" s="434"/>
      <c r="J333" s="510"/>
      <c r="K333" s="435"/>
      <c r="L333" s="435"/>
      <c r="M333" s="400">
        <v>3.2</v>
      </c>
      <c r="N333" s="407"/>
      <c r="O333" s="283"/>
      <c r="P333" s="408"/>
      <c r="Q333" s="409"/>
      <c r="R333" s="441" t="str">
        <f>IF($E333="","",IF($L332="","",VLOOKUP($L332,TemplValues,28,0)))</f>
        <v/>
      </c>
      <c r="S333" s="463"/>
      <c r="T333" s="442" t="str">
        <f>IF($E333="","",IF($L332="","",VLOOKUP($L332,TemplValues,4,0)))</f>
        <v/>
      </c>
      <c r="U333" s="463"/>
      <c r="V333" s="442" t="str">
        <f>IF($E333="","",IF($L332="","",VLOOKUP($L332,TemplValues,5,0)))</f>
        <v/>
      </c>
      <c r="W333" s="442"/>
      <c r="X333" s="442" t="str">
        <f>IF($E333="","",IF($L332="","",VLOOKUP($L332,TemplValues,6,0)))</f>
        <v/>
      </c>
      <c r="Y333" s="442"/>
      <c r="Z333" s="443" t="str">
        <f>IF($E333="","",IF($L332="","",VLOOKUP($L332,TemplValues,7,0)))</f>
        <v/>
      </c>
      <c r="AA333" s="443"/>
      <c r="AB333" s="442" t="str">
        <f>IF($E333="","",IF($L332="","",VLOOKUP($L332,TemplValues,8,0)))</f>
        <v/>
      </c>
      <c r="AC333" s="442"/>
      <c r="AD333" s="444" t="str">
        <f>IF($E333="","",IF($L332="","",VLOOKUP($L332,TemplValues,18,0)))</f>
        <v/>
      </c>
      <c r="AE333" s="444"/>
      <c r="AF333" s="444" t="str">
        <f>IF($E333="","",IF($L332="","",VLOOKUP($L332,TemplValues,19,0)))</f>
        <v/>
      </c>
      <c r="AG333" s="444"/>
      <c r="AH333" s="444"/>
      <c r="AI333" s="444"/>
      <c r="AJ333" s="444" t="str">
        <f>IF($E333="","",IF($L332="","",VLOOKUP($L332,TemplValues,20,0)))</f>
        <v/>
      </c>
      <c r="AK333" s="444"/>
      <c r="AL333" s="442" t="str">
        <f>IF($E333="","",IF($L332="","",VLOOKUP($L332,TemplValues,9,0)))</f>
        <v/>
      </c>
      <c r="AM333" s="442"/>
      <c r="AN333" s="442" t="str">
        <f>IF($E333="","",IF($L332="","",VLOOKUP($L332,TemplValues,21,0)))</f>
        <v/>
      </c>
      <c r="AO333" s="442"/>
      <c r="AP333" s="442" t="str">
        <f>IF($E333="","",IF($L332="","",VLOOKUP($L332,TemplValues,22,0)))</f>
        <v/>
      </c>
      <c r="AQ333" s="442"/>
      <c r="AR333" s="445" t="str">
        <f>IF($E333="","",IF($L332="","",VLOOKUP($L332,TemplValues,23,0)))</f>
        <v/>
      </c>
      <c r="AS333" s="445"/>
      <c r="AT333" s="445" t="str">
        <f>IF($E333="","",IF($L332="","",VLOOKUP($L332,TemplValues,24,0)))</f>
        <v/>
      </c>
      <c r="AU333" s="446"/>
      <c r="AV333" s="446" t="str">
        <f>IF($E333="","",IF($L332="","",VLOOKUP($L332,TemplValues,25,0)))</f>
        <v/>
      </c>
      <c r="AW333" s="478"/>
      <c r="AX333" s="425" t="str">
        <f>IF($E333="","",IF($L332="","",VLOOKUP($L332,TemplValues,26,0)))</f>
        <v/>
      </c>
      <c r="AY333" s="476"/>
      <c r="AZ333" s="283"/>
      <c r="BA333" s="426" t="str">
        <f>IF($E333="","",IF($L332="","",VLOOKUP($L332,TemplValues,10,0)))</f>
        <v/>
      </c>
      <c r="BB333" s="426"/>
      <c r="BC333" s="368" t="str">
        <f>IF($E333="","",IF($L332="","",VLOOKUP($L332,TemplValues,11,0)))</f>
        <v/>
      </c>
      <c r="BD333" s="368"/>
      <c r="BE333" s="369" t="str">
        <f>IF($E333="","",IF($L332="","",VLOOKUP($L332,TemplValues,30,0)))</f>
        <v/>
      </c>
      <c r="BF333" s="369"/>
      <c r="BG333" s="366" t="str">
        <f>IF($E333="","",IF($L332="","",VLOOKUP($L332,TemplValues,12,0)))</f>
        <v/>
      </c>
      <c r="BH333" s="366"/>
      <c r="BI333" s="366" t="str">
        <f>IF($E333="","",IF($L332="","",VLOOKUP($L332,TemplValues,13,0)))</f>
        <v/>
      </c>
      <c r="BJ333" s="366"/>
      <c r="BK333" s="367" t="str">
        <f>IF($E333="","",IF($L332="","",VLOOKUP($L332,TemplValues,16,0)))</f>
        <v/>
      </c>
      <c r="BL333" s="367"/>
      <c r="BM333" s="368" t="str">
        <f>IF($E333="","",IF($L332="","",VLOOKUP($L332,TemplValues,17,0)))</f>
        <v/>
      </c>
      <c r="BN333" s="368"/>
      <c r="BO333" s="366" t="str">
        <f>IF($E333="","",IF($L332="","",VLOOKUP($L332,TemplValues,28,0)))</f>
        <v/>
      </c>
      <c r="BP333" s="366"/>
      <c r="BQ333" s="366" t="str">
        <f>IF($E333="","",IF($L332="","",VLOOKUP($L332,TemplValues,27,0)))</f>
        <v/>
      </c>
      <c r="BR333" s="366"/>
      <c r="BS333" s="367" t="str">
        <f>IF($E333="","",IF($L332="","",VLOOKUP($L332,TemplValues,14,0)))</f>
        <v/>
      </c>
      <c r="BT333" s="367"/>
      <c r="BU333" s="370" t="str">
        <f>IF($E333="","",IF($L332="","",VLOOKUP($L332,TemplValues,15,0)))</f>
        <v/>
      </c>
      <c r="BV333" s="483"/>
      <c r="BW333" s="430" t="str">
        <f>IF($E333="","",IF($L332="","",VLOOKUP($L332,TemplValues,30,0)))</f>
        <v/>
      </c>
      <c r="BX333" s="486"/>
      <c r="BY333" s="283"/>
    </row>
    <row r="334" spans="1:77" ht="20.100000000000001" customHeight="1">
      <c r="A334" s="283"/>
      <c r="B334" s="511">
        <v>1</v>
      </c>
      <c r="C334" s="513"/>
      <c r="D334" s="436"/>
      <c r="E334" s="436" t="s">
        <v>441</v>
      </c>
      <c r="F334" s="436" t="s">
        <v>444</v>
      </c>
      <c r="G334" s="515" t="s">
        <v>380</v>
      </c>
      <c r="H334" s="509"/>
      <c r="I334" s="437"/>
      <c r="J334" s="509"/>
      <c r="K334" s="438"/>
      <c r="L334" s="439" t="str">
        <f t="shared" ref="L334" si="161">H334&amp;" : "&amp;J334</f>
        <v xml:space="preserve"> : </v>
      </c>
      <c r="M334" s="440">
        <v>400</v>
      </c>
      <c r="N334" s="390"/>
      <c r="O334" s="283"/>
      <c r="P334" s="404"/>
      <c r="Q334" s="405"/>
      <c r="R334" s="406">
        <v>2.835</v>
      </c>
      <c r="S334" s="462"/>
      <c r="T334" s="414">
        <v>24.5</v>
      </c>
      <c r="U334" s="468"/>
      <c r="V334" s="413"/>
      <c r="W334" s="413"/>
      <c r="X334" s="414">
        <v>22</v>
      </c>
      <c r="Y334" s="414"/>
      <c r="Z334" s="414"/>
      <c r="AA334" s="414"/>
      <c r="AB334" s="415"/>
      <c r="AC334" s="415"/>
      <c r="AD334" s="415"/>
      <c r="AE334" s="415"/>
      <c r="AF334" s="415"/>
      <c r="AG334" s="415"/>
      <c r="AH334" s="415"/>
      <c r="AI334" s="415"/>
      <c r="AJ334" s="415"/>
      <c r="AK334" s="415"/>
      <c r="AL334" s="415"/>
      <c r="AM334" s="415"/>
      <c r="AN334" s="415"/>
      <c r="AO334" s="415"/>
      <c r="AP334" s="415"/>
      <c r="AQ334" s="415"/>
      <c r="AR334" s="415">
        <v>0.25</v>
      </c>
      <c r="AS334" s="415"/>
      <c r="AT334" s="415"/>
      <c r="AU334" s="427"/>
      <c r="AV334" s="427">
        <v>10.5</v>
      </c>
      <c r="AW334" s="428"/>
      <c r="AX334" s="423"/>
      <c r="AY334" s="475"/>
      <c r="AZ334" s="283"/>
      <c r="BA334" s="424">
        <v>100.1</v>
      </c>
      <c r="BB334" s="424"/>
      <c r="BC334" s="360" t="s">
        <v>63</v>
      </c>
      <c r="BD334" s="360"/>
      <c r="BE334" s="359">
        <v>0.1</v>
      </c>
      <c r="BF334" s="359"/>
      <c r="BG334" s="359">
        <v>10000</v>
      </c>
      <c r="BH334" s="359"/>
      <c r="BI334" s="359"/>
      <c r="BJ334" s="359"/>
      <c r="BK334" s="361"/>
      <c r="BL334" s="361"/>
      <c r="BM334" s="360" t="s">
        <v>64</v>
      </c>
      <c r="BN334" s="360"/>
      <c r="BO334" s="359"/>
      <c r="BP334" s="359"/>
      <c r="BQ334" s="359">
        <v>0.34699999999999998</v>
      </c>
      <c r="BR334" s="359"/>
      <c r="BS334" s="361"/>
      <c r="BT334" s="361"/>
      <c r="BU334" s="362" t="s">
        <v>62</v>
      </c>
      <c r="BV334" s="481"/>
      <c r="BW334" s="422"/>
      <c r="BX334" s="475"/>
      <c r="BY334" s="283"/>
    </row>
    <row r="335" spans="1:77" ht="20.100000000000001" customHeight="1" thickBot="1">
      <c r="A335" s="283"/>
      <c r="B335" s="512"/>
      <c r="C335" s="514"/>
      <c r="D335" s="398"/>
      <c r="E335" s="398">
        <v>1</v>
      </c>
      <c r="F335" s="398" t="s">
        <v>443</v>
      </c>
      <c r="G335" s="516"/>
      <c r="H335" s="510"/>
      <c r="I335" s="434"/>
      <c r="J335" s="510"/>
      <c r="K335" s="435"/>
      <c r="L335" s="435"/>
      <c r="M335" s="400">
        <v>3.2</v>
      </c>
      <c r="N335" s="407"/>
      <c r="O335" s="283"/>
      <c r="P335" s="408"/>
      <c r="Q335" s="409"/>
      <c r="R335" s="441" t="str">
        <f>IF($E335="","",IF($L334="","",VLOOKUP($L334,TemplValues,28,0)))</f>
        <v/>
      </c>
      <c r="S335" s="463"/>
      <c r="T335" s="442" t="str">
        <f>IF($E335="","",IF($L334="","",VLOOKUP($L334,TemplValues,4,0)))</f>
        <v/>
      </c>
      <c r="U335" s="463"/>
      <c r="V335" s="442" t="str">
        <f>IF($E335="","",IF($L334="","",VLOOKUP($L334,TemplValues,5,0)))</f>
        <v/>
      </c>
      <c r="W335" s="442"/>
      <c r="X335" s="442" t="str">
        <f>IF($E335="","",IF($L334="","",VLOOKUP($L334,TemplValues,6,0)))</f>
        <v/>
      </c>
      <c r="Y335" s="442"/>
      <c r="Z335" s="443" t="str">
        <f>IF($E335="","",IF($L334="","",VLOOKUP($L334,TemplValues,7,0)))</f>
        <v/>
      </c>
      <c r="AA335" s="443"/>
      <c r="AB335" s="442" t="str">
        <f>IF($E335="","",IF($L334="","",VLOOKUP($L334,TemplValues,8,0)))</f>
        <v/>
      </c>
      <c r="AC335" s="442"/>
      <c r="AD335" s="444" t="str">
        <f>IF($E335="","",IF($L334="","",VLOOKUP($L334,TemplValues,18,0)))</f>
        <v/>
      </c>
      <c r="AE335" s="444"/>
      <c r="AF335" s="444" t="str">
        <f>IF($E335="","",IF($L334="","",VLOOKUP($L334,TemplValues,19,0)))</f>
        <v/>
      </c>
      <c r="AG335" s="444"/>
      <c r="AH335" s="444"/>
      <c r="AI335" s="444"/>
      <c r="AJ335" s="444" t="str">
        <f>IF($E335="","",IF($L334="","",VLOOKUP($L334,TemplValues,20,0)))</f>
        <v/>
      </c>
      <c r="AK335" s="444"/>
      <c r="AL335" s="442" t="str">
        <f>IF($E335="","",IF($L334="","",VLOOKUP($L334,TemplValues,9,0)))</f>
        <v/>
      </c>
      <c r="AM335" s="442"/>
      <c r="AN335" s="442" t="str">
        <f>IF($E335="","",IF($L334="","",VLOOKUP($L334,TemplValues,21,0)))</f>
        <v/>
      </c>
      <c r="AO335" s="442"/>
      <c r="AP335" s="442" t="str">
        <f>IF($E335="","",IF($L334="","",VLOOKUP($L334,TemplValues,22,0)))</f>
        <v/>
      </c>
      <c r="AQ335" s="442"/>
      <c r="AR335" s="445" t="str">
        <f>IF($E335="","",IF($L334="","",VLOOKUP($L334,TemplValues,23,0)))</f>
        <v/>
      </c>
      <c r="AS335" s="445"/>
      <c r="AT335" s="445" t="str">
        <f>IF($E335="","",IF($L334="","",VLOOKUP($L334,TemplValues,24,0)))</f>
        <v/>
      </c>
      <c r="AU335" s="446"/>
      <c r="AV335" s="446" t="str">
        <f>IF($E335="","",IF($L334="","",VLOOKUP($L334,TemplValues,25,0)))</f>
        <v/>
      </c>
      <c r="AW335" s="478"/>
      <c r="AX335" s="425" t="str">
        <f>IF($E335="","",IF($L334="","",VLOOKUP($L334,TemplValues,26,0)))</f>
        <v/>
      </c>
      <c r="AY335" s="476"/>
      <c r="AZ335" s="283"/>
      <c r="BA335" s="426" t="str">
        <f>IF($E335="","",IF($L334="","",VLOOKUP($L334,TemplValues,10,0)))</f>
        <v/>
      </c>
      <c r="BB335" s="426"/>
      <c r="BC335" s="368" t="str">
        <f>IF($E335="","",IF($L334="","",VLOOKUP($L334,TemplValues,11,0)))</f>
        <v/>
      </c>
      <c r="BD335" s="368"/>
      <c r="BE335" s="369" t="str">
        <f>IF($E335="","",IF($L334="","",VLOOKUP($L334,TemplValues,30,0)))</f>
        <v/>
      </c>
      <c r="BF335" s="369"/>
      <c r="BG335" s="366" t="str">
        <f>IF($E335="","",IF($L334="","",VLOOKUP($L334,TemplValues,12,0)))</f>
        <v/>
      </c>
      <c r="BH335" s="366"/>
      <c r="BI335" s="366" t="str">
        <f>IF($E335="","",IF($L334="","",VLOOKUP($L334,TemplValues,13,0)))</f>
        <v/>
      </c>
      <c r="BJ335" s="366"/>
      <c r="BK335" s="367" t="str">
        <f>IF($E335="","",IF($L334="","",VLOOKUP($L334,TemplValues,16,0)))</f>
        <v/>
      </c>
      <c r="BL335" s="367"/>
      <c r="BM335" s="368" t="str">
        <f>IF($E335="","",IF($L334="","",VLOOKUP($L334,TemplValues,17,0)))</f>
        <v/>
      </c>
      <c r="BN335" s="368"/>
      <c r="BO335" s="366" t="str">
        <f>IF($E335="","",IF($L334="","",VLOOKUP($L334,TemplValues,28,0)))</f>
        <v/>
      </c>
      <c r="BP335" s="366"/>
      <c r="BQ335" s="366" t="str">
        <f>IF($E335="","",IF($L334="","",VLOOKUP($L334,TemplValues,27,0)))</f>
        <v/>
      </c>
      <c r="BR335" s="366"/>
      <c r="BS335" s="367" t="str">
        <f>IF($E335="","",IF($L334="","",VLOOKUP($L334,TemplValues,14,0)))</f>
        <v/>
      </c>
      <c r="BT335" s="367"/>
      <c r="BU335" s="370" t="str">
        <f>IF($E335="","",IF($L334="","",VLOOKUP($L334,TemplValues,15,0)))</f>
        <v/>
      </c>
      <c r="BV335" s="483"/>
      <c r="BW335" s="430" t="str">
        <f>IF($E335="","",IF($L334="","",VLOOKUP($L334,TemplValues,30,0)))</f>
        <v/>
      </c>
      <c r="BX335" s="486"/>
      <c r="BY335" s="283"/>
    </row>
    <row r="336" spans="1:77" ht="20.100000000000001" customHeight="1">
      <c r="A336" s="283"/>
      <c r="B336" s="511">
        <v>1</v>
      </c>
      <c r="C336" s="513"/>
      <c r="D336" s="436"/>
      <c r="E336" s="436" t="s">
        <v>441</v>
      </c>
      <c r="F336" s="436" t="s">
        <v>444</v>
      </c>
      <c r="G336" s="515" t="s">
        <v>380</v>
      </c>
      <c r="H336" s="509"/>
      <c r="I336" s="437"/>
      <c r="J336" s="509"/>
      <c r="K336" s="438"/>
      <c r="L336" s="439" t="str">
        <f t="shared" ref="L336" si="162">H336&amp;" : "&amp;J336</f>
        <v xml:space="preserve"> : </v>
      </c>
      <c r="M336" s="440">
        <v>400</v>
      </c>
      <c r="N336" s="390"/>
      <c r="O336" s="283"/>
      <c r="P336" s="404"/>
      <c r="Q336" s="405"/>
      <c r="R336" s="406">
        <v>2.835</v>
      </c>
      <c r="S336" s="462"/>
      <c r="T336" s="414">
        <v>24.5</v>
      </c>
      <c r="U336" s="468"/>
      <c r="V336" s="413"/>
      <c r="W336" s="413"/>
      <c r="X336" s="414">
        <v>22</v>
      </c>
      <c r="Y336" s="414"/>
      <c r="Z336" s="414"/>
      <c r="AA336" s="414"/>
      <c r="AB336" s="415"/>
      <c r="AC336" s="415"/>
      <c r="AD336" s="415"/>
      <c r="AE336" s="415"/>
      <c r="AF336" s="415"/>
      <c r="AG336" s="415"/>
      <c r="AH336" s="415"/>
      <c r="AI336" s="415"/>
      <c r="AJ336" s="415"/>
      <c r="AK336" s="415"/>
      <c r="AL336" s="415"/>
      <c r="AM336" s="415"/>
      <c r="AN336" s="415"/>
      <c r="AO336" s="415"/>
      <c r="AP336" s="415"/>
      <c r="AQ336" s="415"/>
      <c r="AR336" s="415">
        <v>0.25</v>
      </c>
      <c r="AS336" s="415"/>
      <c r="AT336" s="415"/>
      <c r="AU336" s="427"/>
      <c r="AV336" s="427">
        <v>10.5</v>
      </c>
      <c r="AW336" s="428"/>
      <c r="AX336" s="423"/>
      <c r="AY336" s="475"/>
      <c r="AZ336" s="283"/>
      <c r="BA336" s="424">
        <v>100.1</v>
      </c>
      <c r="BB336" s="424"/>
      <c r="BC336" s="360" t="s">
        <v>63</v>
      </c>
      <c r="BD336" s="360"/>
      <c r="BE336" s="359">
        <v>0.1</v>
      </c>
      <c r="BF336" s="359"/>
      <c r="BG336" s="359">
        <v>10000</v>
      </c>
      <c r="BH336" s="359"/>
      <c r="BI336" s="359"/>
      <c r="BJ336" s="359"/>
      <c r="BK336" s="361"/>
      <c r="BL336" s="361"/>
      <c r="BM336" s="360" t="s">
        <v>64</v>
      </c>
      <c r="BN336" s="360"/>
      <c r="BO336" s="359"/>
      <c r="BP336" s="359"/>
      <c r="BQ336" s="359">
        <v>0.34699999999999998</v>
      </c>
      <c r="BR336" s="359"/>
      <c r="BS336" s="361"/>
      <c r="BT336" s="361"/>
      <c r="BU336" s="362" t="s">
        <v>62</v>
      </c>
      <c r="BV336" s="481"/>
      <c r="BW336" s="422"/>
      <c r="BX336" s="475"/>
      <c r="BY336" s="283"/>
    </row>
    <row r="337" spans="1:77" ht="20.100000000000001" customHeight="1" thickBot="1">
      <c r="A337" s="283"/>
      <c r="B337" s="512"/>
      <c r="C337" s="514"/>
      <c r="D337" s="398"/>
      <c r="E337" s="398">
        <v>1</v>
      </c>
      <c r="F337" s="398" t="s">
        <v>443</v>
      </c>
      <c r="G337" s="516"/>
      <c r="H337" s="510"/>
      <c r="I337" s="434"/>
      <c r="J337" s="510"/>
      <c r="K337" s="435"/>
      <c r="L337" s="435"/>
      <c r="M337" s="400">
        <v>3.2</v>
      </c>
      <c r="N337" s="407"/>
      <c r="O337" s="283"/>
      <c r="P337" s="408"/>
      <c r="Q337" s="409"/>
      <c r="R337" s="441" t="str">
        <f>IF($E337="","",IF($L336="","",VLOOKUP($L336,TemplValues,28,0)))</f>
        <v/>
      </c>
      <c r="S337" s="463"/>
      <c r="T337" s="442" t="str">
        <f>IF($E337="","",IF($L336="","",VLOOKUP($L336,TemplValues,4,0)))</f>
        <v/>
      </c>
      <c r="U337" s="463"/>
      <c r="V337" s="442" t="str">
        <f>IF($E337="","",IF($L336="","",VLOOKUP($L336,TemplValues,5,0)))</f>
        <v/>
      </c>
      <c r="W337" s="442"/>
      <c r="X337" s="442" t="str">
        <f>IF($E337="","",IF($L336="","",VLOOKUP($L336,TemplValues,6,0)))</f>
        <v/>
      </c>
      <c r="Y337" s="442"/>
      <c r="Z337" s="443" t="str">
        <f>IF($E337="","",IF($L336="","",VLOOKUP($L336,TemplValues,7,0)))</f>
        <v/>
      </c>
      <c r="AA337" s="443"/>
      <c r="AB337" s="442" t="str">
        <f>IF($E337="","",IF($L336="","",VLOOKUP($L336,TemplValues,8,0)))</f>
        <v/>
      </c>
      <c r="AC337" s="442"/>
      <c r="AD337" s="444" t="str">
        <f>IF($E337="","",IF($L336="","",VLOOKUP($L336,TemplValues,18,0)))</f>
        <v/>
      </c>
      <c r="AE337" s="444"/>
      <c r="AF337" s="444" t="str">
        <f>IF($E337="","",IF($L336="","",VLOOKUP($L336,TemplValues,19,0)))</f>
        <v/>
      </c>
      <c r="AG337" s="444"/>
      <c r="AH337" s="444"/>
      <c r="AI337" s="444"/>
      <c r="AJ337" s="444" t="str">
        <f>IF($E337="","",IF($L336="","",VLOOKUP($L336,TemplValues,20,0)))</f>
        <v/>
      </c>
      <c r="AK337" s="444"/>
      <c r="AL337" s="442" t="str">
        <f>IF($E337="","",IF($L336="","",VLOOKUP($L336,TemplValues,9,0)))</f>
        <v/>
      </c>
      <c r="AM337" s="442"/>
      <c r="AN337" s="442" t="str">
        <f>IF($E337="","",IF($L336="","",VLOOKUP($L336,TemplValues,21,0)))</f>
        <v/>
      </c>
      <c r="AO337" s="442"/>
      <c r="AP337" s="442" t="str">
        <f>IF($E337="","",IF($L336="","",VLOOKUP($L336,TemplValues,22,0)))</f>
        <v/>
      </c>
      <c r="AQ337" s="442"/>
      <c r="AR337" s="445" t="str">
        <f>IF($E337="","",IF($L336="","",VLOOKUP($L336,TemplValues,23,0)))</f>
        <v/>
      </c>
      <c r="AS337" s="445"/>
      <c r="AT337" s="445" t="str">
        <f>IF($E337="","",IF($L336="","",VLOOKUP($L336,TemplValues,24,0)))</f>
        <v/>
      </c>
      <c r="AU337" s="446"/>
      <c r="AV337" s="446" t="str">
        <f>IF($E337="","",IF($L336="","",VLOOKUP($L336,TemplValues,25,0)))</f>
        <v/>
      </c>
      <c r="AW337" s="478"/>
      <c r="AX337" s="425" t="str">
        <f>IF($E337="","",IF($L336="","",VLOOKUP($L336,TemplValues,26,0)))</f>
        <v/>
      </c>
      <c r="AY337" s="476"/>
      <c r="AZ337" s="283"/>
      <c r="BA337" s="426" t="str">
        <f>IF($E337="","",IF($L336="","",VLOOKUP($L336,TemplValues,10,0)))</f>
        <v/>
      </c>
      <c r="BB337" s="426"/>
      <c r="BC337" s="368" t="str">
        <f>IF($E337="","",IF($L336="","",VLOOKUP($L336,TemplValues,11,0)))</f>
        <v/>
      </c>
      <c r="BD337" s="368"/>
      <c r="BE337" s="369" t="str">
        <f>IF($E337="","",IF($L336="","",VLOOKUP($L336,TemplValues,30,0)))</f>
        <v/>
      </c>
      <c r="BF337" s="369"/>
      <c r="BG337" s="366" t="str">
        <f>IF($E337="","",IF($L336="","",VLOOKUP($L336,TemplValues,12,0)))</f>
        <v/>
      </c>
      <c r="BH337" s="366"/>
      <c r="BI337" s="366" t="str">
        <f>IF($E337="","",IF($L336="","",VLOOKUP($L336,TemplValues,13,0)))</f>
        <v/>
      </c>
      <c r="BJ337" s="366"/>
      <c r="BK337" s="367" t="str">
        <f>IF($E337="","",IF($L336="","",VLOOKUP($L336,TemplValues,16,0)))</f>
        <v/>
      </c>
      <c r="BL337" s="367"/>
      <c r="BM337" s="368" t="str">
        <f>IF($E337="","",IF($L336="","",VLOOKUP($L336,TemplValues,17,0)))</f>
        <v/>
      </c>
      <c r="BN337" s="368"/>
      <c r="BO337" s="366" t="str">
        <f>IF($E337="","",IF($L336="","",VLOOKUP($L336,TemplValues,28,0)))</f>
        <v/>
      </c>
      <c r="BP337" s="366"/>
      <c r="BQ337" s="366" t="str">
        <f>IF($E337="","",IF($L336="","",VLOOKUP($L336,TemplValues,27,0)))</f>
        <v/>
      </c>
      <c r="BR337" s="366"/>
      <c r="BS337" s="367" t="str">
        <f>IF($E337="","",IF($L336="","",VLOOKUP($L336,TemplValues,14,0)))</f>
        <v/>
      </c>
      <c r="BT337" s="367"/>
      <c r="BU337" s="370" t="str">
        <f>IF($E337="","",IF($L336="","",VLOOKUP($L336,TemplValues,15,0)))</f>
        <v/>
      </c>
      <c r="BV337" s="483"/>
      <c r="BW337" s="430" t="str">
        <f>IF($E337="","",IF($L336="","",VLOOKUP($L336,TemplValues,30,0)))</f>
        <v/>
      </c>
      <c r="BX337" s="486"/>
      <c r="BY337" s="283"/>
    </row>
    <row r="338" spans="1:77" ht="20.100000000000001" customHeight="1">
      <c r="A338" s="283"/>
      <c r="B338" s="511">
        <v>1</v>
      </c>
      <c r="C338" s="513"/>
      <c r="D338" s="436"/>
      <c r="E338" s="436" t="s">
        <v>441</v>
      </c>
      <c r="F338" s="436" t="s">
        <v>444</v>
      </c>
      <c r="G338" s="515" t="s">
        <v>380</v>
      </c>
      <c r="H338" s="509"/>
      <c r="I338" s="437"/>
      <c r="J338" s="509"/>
      <c r="K338" s="438"/>
      <c r="L338" s="439" t="str">
        <f t="shared" ref="L338" si="163">H338&amp;" : "&amp;J338</f>
        <v xml:space="preserve"> : </v>
      </c>
      <c r="M338" s="440">
        <v>400</v>
      </c>
      <c r="N338" s="390"/>
      <c r="O338" s="283"/>
      <c r="P338" s="404"/>
      <c r="Q338" s="405"/>
      <c r="R338" s="406">
        <v>2.835</v>
      </c>
      <c r="S338" s="462"/>
      <c r="T338" s="414">
        <v>24.5</v>
      </c>
      <c r="U338" s="468"/>
      <c r="V338" s="413"/>
      <c r="W338" s="413"/>
      <c r="X338" s="414">
        <v>22</v>
      </c>
      <c r="Y338" s="414"/>
      <c r="Z338" s="414"/>
      <c r="AA338" s="414"/>
      <c r="AB338" s="415"/>
      <c r="AC338" s="415"/>
      <c r="AD338" s="415"/>
      <c r="AE338" s="415"/>
      <c r="AF338" s="415"/>
      <c r="AG338" s="415"/>
      <c r="AH338" s="415"/>
      <c r="AI338" s="415"/>
      <c r="AJ338" s="415"/>
      <c r="AK338" s="415"/>
      <c r="AL338" s="415"/>
      <c r="AM338" s="415"/>
      <c r="AN338" s="415"/>
      <c r="AO338" s="415"/>
      <c r="AP338" s="415"/>
      <c r="AQ338" s="415"/>
      <c r="AR338" s="415">
        <v>0.25</v>
      </c>
      <c r="AS338" s="415"/>
      <c r="AT338" s="415"/>
      <c r="AU338" s="427"/>
      <c r="AV338" s="427">
        <v>10.5</v>
      </c>
      <c r="AW338" s="428"/>
      <c r="AX338" s="423"/>
      <c r="AY338" s="475"/>
      <c r="AZ338" s="283"/>
      <c r="BA338" s="424">
        <v>100.1</v>
      </c>
      <c r="BB338" s="424"/>
      <c r="BC338" s="360" t="s">
        <v>63</v>
      </c>
      <c r="BD338" s="360"/>
      <c r="BE338" s="359">
        <v>0.1</v>
      </c>
      <c r="BF338" s="359"/>
      <c r="BG338" s="359">
        <v>10000</v>
      </c>
      <c r="BH338" s="359"/>
      <c r="BI338" s="359"/>
      <c r="BJ338" s="359"/>
      <c r="BK338" s="361"/>
      <c r="BL338" s="361"/>
      <c r="BM338" s="360" t="s">
        <v>64</v>
      </c>
      <c r="BN338" s="360"/>
      <c r="BO338" s="359"/>
      <c r="BP338" s="359"/>
      <c r="BQ338" s="359">
        <v>0.34699999999999998</v>
      </c>
      <c r="BR338" s="359"/>
      <c r="BS338" s="361"/>
      <c r="BT338" s="361"/>
      <c r="BU338" s="362" t="s">
        <v>62</v>
      </c>
      <c r="BV338" s="481"/>
      <c r="BW338" s="422"/>
      <c r="BX338" s="475"/>
      <c r="BY338" s="283"/>
    </row>
    <row r="339" spans="1:77" ht="20.100000000000001" customHeight="1" thickBot="1">
      <c r="A339" s="283"/>
      <c r="B339" s="512"/>
      <c r="C339" s="514"/>
      <c r="D339" s="398"/>
      <c r="E339" s="398">
        <v>1</v>
      </c>
      <c r="F339" s="398" t="s">
        <v>443</v>
      </c>
      <c r="G339" s="516"/>
      <c r="H339" s="510"/>
      <c r="I339" s="434"/>
      <c r="J339" s="510"/>
      <c r="K339" s="435"/>
      <c r="L339" s="435"/>
      <c r="M339" s="400">
        <v>3.2</v>
      </c>
      <c r="N339" s="407"/>
      <c r="O339" s="283"/>
      <c r="P339" s="408"/>
      <c r="Q339" s="409"/>
      <c r="R339" s="441" t="str">
        <f>IF($E339="","",IF($L338="","",VLOOKUP($L338,TemplValues,28,0)))</f>
        <v/>
      </c>
      <c r="S339" s="463"/>
      <c r="T339" s="442" t="str">
        <f>IF($E339="","",IF($L338="","",VLOOKUP($L338,TemplValues,4,0)))</f>
        <v/>
      </c>
      <c r="U339" s="463"/>
      <c r="V339" s="442" t="str">
        <f>IF($E339="","",IF($L338="","",VLOOKUP($L338,TemplValues,5,0)))</f>
        <v/>
      </c>
      <c r="W339" s="442"/>
      <c r="X339" s="442" t="str">
        <f>IF($E339="","",IF($L338="","",VLOOKUP($L338,TemplValues,6,0)))</f>
        <v/>
      </c>
      <c r="Y339" s="442"/>
      <c r="Z339" s="443" t="str">
        <f>IF($E339="","",IF($L338="","",VLOOKUP($L338,TemplValues,7,0)))</f>
        <v/>
      </c>
      <c r="AA339" s="443"/>
      <c r="AB339" s="442" t="str">
        <f>IF($E339="","",IF($L338="","",VLOOKUP($L338,TemplValues,8,0)))</f>
        <v/>
      </c>
      <c r="AC339" s="442"/>
      <c r="AD339" s="444" t="str">
        <f>IF($E339="","",IF($L338="","",VLOOKUP($L338,TemplValues,18,0)))</f>
        <v/>
      </c>
      <c r="AE339" s="444"/>
      <c r="AF339" s="444" t="str">
        <f>IF($E339="","",IF($L338="","",VLOOKUP($L338,TemplValues,19,0)))</f>
        <v/>
      </c>
      <c r="AG339" s="444"/>
      <c r="AH339" s="444"/>
      <c r="AI339" s="444"/>
      <c r="AJ339" s="444" t="str">
        <f>IF($E339="","",IF($L338="","",VLOOKUP($L338,TemplValues,20,0)))</f>
        <v/>
      </c>
      <c r="AK339" s="444"/>
      <c r="AL339" s="442" t="str">
        <f>IF($E339="","",IF($L338="","",VLOOKUP($L338,TemplValues,9,0)))</f>
        <v/>
      </c>
      <c r="AM339" s="442"/>
      <c r="AN339" s="442" t="str">
        <f>IF($E339="","",IF($L338="","",VLOOKUP($L338,TemplValues,21,0)))</f>
        <v/>
      </c>
      <c r="AO339" s="442"/>
      <c r="AP339" s="442" t="str">
        <f>IF($E339="","",IF($L338="","",VLOOKUP($L338,TemplValues,22,0)))</f>
        <v/>
      </c>
      <c r="AQ339" s="442"/>
      <c r="AR339" s="445" t="str">
        <f>IF($E339="","",IF($L338="","",VLOOKUP($L338,TemplValues,23,0)))</f>
        <v/>
      </c>
      <c r="AS339" s="445"/>
      <c r="AT339" s="445" t="str">
        <f>IF($E339="","",IF($L338="","",VLOOKUP($L338,TemplValues,24,0)))</f>
        <v/>
      </c>
      <c r="AU339" s="446"/>
      <c r="AV339" s="446" t="str">
        <f>IF($E339="","",IF($L338="","",VLOOKUP($L338,TemplValues,25,0)))</f>
        <v/>
      </c>
      <c r="AW339" s="478"/>
      <c r="AX339" s="425" t="str">
        <f>IF($E339="","",IF($L338="","",VLOOKUP($L338,TemplValues,26,0)))</f>
        <v/>
      </c>
      <c r="AY339" s="476"/>
      <c r="AZ339" s="283"/>
      <c r="BA339" s="426" t="str">
        <f>IF($E339="","",IF($L338="","",VLOOKUP($L338,TemplValues,10,0)))</f>
        <v/>
      </c>
      <c r="BB339" s="426"/>
      <c r="BC339" s="368" t="str">
        <f>IF($E339="","",IF($L338="","",VLOOKUP($L338,TemplValues,11,0)))</f>
        <v/>
      </c>
      <c r="BD339" s="368"/>
      <c r="BE339" s="369" t="str">
        <f>IF($E339="","",IF($L338="","",VLOOKUP($L338,TemplValues,30,0)))</f>
        <v/>
      </c>
      <c r="BF339" s="369"/>
      <c r="BG339" s="366" t="str">
        <f>IF($E339="","",IF($L338="","",VLOOKUP($L338,TemplValues,12,0)))</f>
        <v/>
      </c>
      <c r="BH339" s="366"/>
      <c r="BI339" s="366" t="str">
        <f>IF($E339="","",IF($L338="","",VLOOKUP($L338,TemplValues,13,0)))</f>
        <v/>
      </c>
      <c r="BJ339" s="366"/>
      <c r="BK339" s="367" t="str">
        <f>IF($E339="","",IF($L338="","",VLOOKUP($L338,TemplValues,16,0)))</f>
        <v/>
      </c>
      <c r="BL339" s="367"/>
      <c r="BM339" s="368" t="str">
        <f>IF($E339="","",IF($L338="","",VLOOKUP($L338,TemplValues,17,0)))</f>
        <v/>
      </c>
      <c r="BN339" s="368"/>
      <c r="BO339" s="366" t="str">
        <f>IF($E339="","",IF($L338="","",VLOOKUP($L338,TemplValues,28,0)))</f>
        <v/>
      </c>
      <c r="BP339" s="366"/>
      <c r="BQ339" s="366" t="str">
        <f>IF($E339="","",IF($L338="","",VLOOKUP($L338,TemplValues,27,0)))</f>
        <v/>
      </c>
      <c r="BR339" s="366"/>
      <c r="BS339" s="367" t="str">
        <f>IF($E339="","",IF($L338="","",VLOOKUP($L338,TemplValues,14,0)))</f>
        <v/>
      </c>
      <c r="BT339" s="367"/>
      <c r="BU339" s="370" t="str">
        <f>IF($E339="","",IF($L338="","",VLOOKUP($L338,TemplValues,15,0)))</f>
        <v/>
      </c>
      <c r="BV339" s="483"/>
      <c r="BW339" s="430" t="str">
        <f>IF($E339="","",IF($L338="","",VLOOKUP($L338,TemplValues,30,0)))</f>
        <v/>
      </c>
      <c r="BX339" s="486"/>
      <c r="BY339" s="283"/>
    </row>
    <row r="340" spans="1:77" ht="20.100000000000001" customHeight="1">
      <c r="A340" s="283"/>
      <c r="B340" s="511">
        <v>1</v>
      </c>
      <c r="C340" s="513"/>
      <c r="D340" s="436"/>
      <c r="E340" s="436" t="s">
        <v>441</v>
      </c>
      <c r="F340" s="436" t="s">
        <v>444</v>
      </c>
      <c r="G340" s="515" t="s">
        <v>380</v>
      </c>
      <c r="H340" s="509"/>
      <c r="I340" s="437"/>
      <c r="J340" s="509"/>
      <c r="K340" s="438"/>
      <c r="L340" s="439" t="str">
        <f t="shared" ref="L340" si="164">H340&amp;" : "&amp;J340</f>
        <v xml:space="preserve"> : </v>
      </c>
      <c r="M340" s="440">
        <v>400</v>
      </c>
      <c r="N340" s="390"/>
      <c r="O340" s="283"/>
      <c r="P340" s="404"/>
      <c r="Q340" s="405"/>
      <c r="R340" s="406">
        <v>2.835</v>
      </c>
      <c r="S340" s="462"/>
      <c r="T340" s="414">
        <v>24.5</v>
      </c>
      <c r="U340" s="468"/>
      <c r="V340" s="413"/>
      <c r="W340" s="413"/>
      <c r="X340" s="414">
        <v>22</v>
      </c>
      <c r="Y340" s="414"/>
      <c r="Z340" s="414"/>
      <c r="AA340" s="414"/>
      <c r="AB340" s="415"/>
      <c r="AC340" s="415"/>
      <c r="AD340" s="415"/>
      <c r="AE340" s="415"/>
      <c r="AF340" s="415"/>
      <c r="AG340" s="415"/>
      <c r="AH340" s="415"/>
      <c r="AI340" s="415"/>
      <c r="AJ340" s="415"/>
      <c r="AK340" s="415"/>
      <c r="AL340" s="415"/>
      <c r="AM340" s="415"/>
      <c r="AN340" s="415"/>
      <c r="AO340" s="415"/>
      <c r="AP340" s="415"/>
      <c r="AQ340" s="415"/>
      <c r="AR340" s="415">
        <v>0.25</v>
      </c>
      <c r="AS340" s="415"/>
      <c r="AT340" s="415"/>
      <c r="AU340" s="427"/>
      <c r="AV340" s="427">
        <v>10.5</v>
      </c>
      <c r="AW340" s="428"/>
      <c r="AX340" s="423"/>
      <c r="AY340" s="475"/>
      <c r="AZ340" s="283"/>
      <c r="BA340" s="424">
        <v>100.1</v>
      </c>
      <c r="BB340" s="424"/>
      <c r="BC340" s="360" t="s">
        <v>63</v>
      </c>
      <c r="BD340" s="360"/>
      <c r="BE340" s="359">
        <v>0.1</v>
      </c>
      <c r="BF340" s="359"/>
      <c r="BG340" s="359">
        <v>10000</v>
      </c>
      <c r="BH340" s="359"/>
      <c r="BI340" s="359"/>
      <c r="BJ340" s="359"/>
      <c r="BK340" s="361"/>
      <c r="BL340" s="361"/>
      <c r="BM340" s="360" t="s">
        <v>64</v>
      </c>
      <c r="BN340" s="360"/>
      <c r="BO340" s="359"/>
      <c r="BP340" s="359"/>
      <c r="BQ340" s="359">
        <v>0.34699999999999998</v>
      </c>
      <c r="BR340" s="359"/>
      <c r="BS340" s="361"/>
      <c r="BT340" s="361"/>
      <c r="BU340" s="362" t="s">
        <v>62</v>
      </c>
      <c r="BV340" s="481"/>
      <c r="BW340" s="422"/>
      <c r="BX340" s="475"/>
      <c r="BY340" s="283"/>
    </row>
    <row r="341" spans="1:77" ht="20.100000000000001" customHeight="1" thickBot="1">
      <c r="A341" s="283"/>
      <c r="B341" s="512"/>
      <c r="C341" s="514"/>
      <c r="D341" s="398"/>
      <c r="E341" s="398">
        <v>1</v>
      </c>
      <c r="F341" s="398" t="s">
        <v>443</v>
      </c>
      <c r="G341" s="516"/>
      <c r="H341" s="510"/>
      <c r="I341" s="434"/>
      <c r="J341" s="510"/>
      <c r="K341" s="435"/>
      <c r="L341" s="435"/>
      <c r="M341" s="400">
        <v>3.2</v>
      </c>
      <c r="N341" s="407"/>
      <c r="O341" s="283"/>
      <c r="P341" s="408"/>
      <c r="Q341" s="409"/>
      <c r="R341" s="441" t="str">
        <f>IF($E341="","",IF($L340="","",VLOOKUP($L340,TemplValues,28,0)))</f>
        <v/>
      </c>
      <c r="S341" s="463"/>
      <c r="T341" s="442" t="str">
        <f>IF($E341="","",IF($L340="","",VLOOKUP($L340,TemplValues,4,0)))</f>
        <v/>
      </c>
      <c r="U341" s="463"/>
      <c r="V341" s="442" t="str">
        <f>IF($E341="","",IF($L340="","",VLOOKUP($L340,TemplValues,5,0)))</f>
        <v/>
      </c>
      <c r="W341" s="442"/>
      <c r="X341" s="442" t="str">
        <f>IF($E341="","",IF($L340="","",VLOOKUP($L340,TemplValues,6,0)))</f>
        <v/>
      </c>
      <c r="Y341" s="442"/>
      <c r="Z341" s="443" t="str">
        <f>IF($E341="","",IF($L340="","",VLOOKUP($L340,TemplValues,7,0)))</f>
        <v/>
      </c>
      <c r="AA341" s="443"/>
      <c r="AB341" s="442" t="str">
        <f>IF($E341="","",IF($L340="","",VLOOKUP($L340,TemplValues,8,0)))</f>
        <v/>
      </c>
      <c r="AC341" s="442"/>
      <c r="AD341" s="444" t="str">
        <f>IF($E341="","",IF($L340="","",VLOOKUP($L340,TemplValues,18,0)))</f>
        <v/>
      </c>
      <c r="AE341" s="444"/>
      <c r="AF341" s="444" t="str">
        <f>IF($E341="","",IF($L340="","",VLOOKUP($L340,TemplValues,19,0)))</f>
        <v/>
      </c>
      <c r="AG341" s="444"/>
      <c r="AH341" s="444"/>
      <c r="AI341" s="444"/>
      <c r="AJ341" s="444" t="str">
        <f>IF($E341="","",IF($L340="","",VLOOKUP($L340,TemplValues,20,0)))</f>
        <v/>
      </c>
      <c r="AK341" s="444"/>
      <c r="AL341" s="442" t="str">
        <f>IF($E341="","",IF($L340="","",VLOOKUP($L340,TemplValues,9,0)))</f>
        <v/>
      </c>
      <c r="AM341" s="442"/>
      <c r="AN341" s="442" t="str">
        <f>IF($E341="","",IF($L340="","",VLOOKUP($L340,TemplValues,21,0)))</f>
        <v/>
      </c>
      <c r="AO341" s="442"/>
      <c r="AP341" s="442" t="str">
        <f>IF($E341="","",IF($L340="","",VLOOKUP($L340,TemplValues,22,0)))</f>
        <v/>
      </c>
      <c r="AQ341" s="442"/>
      <c r="AR341" s="445" t="str">
        <f>IF($E341="","",IF($L340="","",VLOOKUP($L340,TemplValues,23,0)))</f>
        <v/>
      </c>
      <c r="AS341" s="445"/>
      <c r="AT341" s="445" t="str">
        <f>IF($E341="","",IF($L340="","",VLOOKUP($L340,TemplValues,24,0)))</f>
        <v/>
      </c>
      <c r="AU341" s="446"/>
      <c r="AV341" s="446" t="str">
        <f>IF($E341="","",IF($L340="","",VLOOKUP($L340,TemplValues,25,0)))</f>
        <v/>
      </c>
      <c r="AW341" s="478"/>
      <c r="AX341" s="425" t="str">
        <f>IF($E341="","",IF($L340="","",VLOOKUP($L340,TemplValues,26,0)))</f>
        <v/>
      </c>
      <c r="AY341" s="476"/>
      <c r="AZ341" s="283"/>
      <c r="BA341" s="426" t="str">
        <f>IF($E341="","",IF($L340="","",VLOOKUP($L340,TemplValues,10,0)))</f>
        <v/>
      </c>
      <c r="BB341" s="426"/>
      <c r="BC341" s="368" t="str">
        <f>IF($E341="","",IF($L340="","",VLOOKUP($L340,TemplValues,11,0)))</f>
        <v/>
      </c>
      <c r="BD341" s="368"/>
      <c r="BE341" s="369" t="str">
        <f>IF($E341="","",IF($L340="","",VLOOKUP($L340,TemplValues,30,0)))</f>
        <v/>
      </c>
      <c r="BF341" s="369"/>
      <c r="BG341" s="366" t="str">
        <f>IF($E341="","",IF($L340="","",VLOOKUP($L340,TemplValues,12,0)))</f>
        <v/>
      </c>
      <c r="BH341" s="366"/>
      <c r="BI341" s="366" t="str">
        <f>IF($E341="","",IF($L340="","",VLOOKUP($L340,TemplValues,13,0)))</f>
        <v/>
      </c>
      <c r="BJ341" s="366"/>
      <c r="BK341" s="367" t="str">
        <f>IF($E341="","",IF($L340="","",VLOOKUP($L340,TemplValues,16,0)))</f>
        <v/>
      </c>
      <c r="BL341" s="367"/>
      <c r="BM341" s="368" t="str">
        <f>IF($E341="","",IF($L340="","",VLOOKUP($L340,TemplValues,17,0)))</f>
        <v/>
      </c>
      <c r="BN341" s="368"/>
      <c r="BO341" s="366" t="str">
        <f>IF($E341="","",IF($L340="","",VLOOKUP($L340,TemplValues,28,0)))</f>
        <v/>
      </c>
      <c r="BP341" s="366"/>
      <c r="BQ341" s="366" t="str">
        <f>IF($E341="","",IF($L340="","",VLOOKUP($L340,TemplValues,27,0)))</f>
        <v/>
      </c>
      <c r="BR341" s="366"/>
      <c r="BS341" s="367" t="str">
        <f>IF($E341="","",IF($L340="","",VLOOKUP($L340,TemplValues,14,0)))</f>
        <v/>
      </c>
      <c r="BT341" s="367"/>
      <c r="BU341" s="370" t="str">
        <f>IF($E341="","",IF($L340="","",VLOOKUP($L340,TemplValues,15,0)))</f>
        <v/>
      </c>
      <c r="BV341" s="483"/>
      <c r="BW341" s="430" t="str">
        <f>IF($E341="","",IF($L340="","",VLOOKUP($L340,TemplValues,30,0)))</f>
        <v/>
      </c>
      <c r="BX341" s="486"/>
      <c r="BY341" s="283"/>
    </row>
    <row r="342" spans="1:77" ht="20.100000000000001" customHeight="1">
      <c r="A342" s="283"/>
      <c r="B342" s="511">
        <v>1</v>
      </c>
      <c r="C342" s="513"/>
      <c r="D342" s="436"/>
      <c r="E342" s="436" t="s">
        <v>441</v>
      </c>
      <c r="F342" s="436" t="s">
        <v>444</v>
      </c>
      <c r="G342" s="515" t="s">
        <v>380</v>
      </c>
      <c r="H342" s="509"/>
      <c r="I342" s="437"/>
      <c r="J342" s="509"/>
      <c r="K342" s="438"/>
      <c r="L342" s="439" t="str">
        <f t="shared" ref="L342" si="165">H342&amp;" : "&amp;J342</f>
        <v xml:space="preserve"> : </v>
      </c>
      <c r="M342" s="440">
        <v>400</v>
      </c>
      <c r="N342" s="390"/>
      <c r="O342" s="283"/>
      <c r="P342" s="404"/>
      <c r="Q342" s="405"/>
      <c r="R342" s="406">
        <v>2.835</v>
      </c>
      <c r="S342" s="462"/>
      <c r="T342" s="414">
        <v>24.5</v>
      </c>
      <c r="U342" s="468"/>
      <c r="V342" s="413"/>
      <c r="W342" s="413"/>
      <c r="X342" s="414">
        <v>22</v>
      </c>
      <c r="Y342" s="414"/>
      <c r="Z342" s="414"/>
      <c r="AA342" s="414"/>
      <c r="AB342" s="415"/>
      <c r="AC342" s="415"/>
      <c r="AD342" s="415"/>
      <c r="AE342" s="415"/>
      <c r="AF342" s="415"/>
      <c r="AG342" s="415"/>
      <c r="AH342" s="415"/>
      <c r="AI342" s="415"/>
      <c r="AJ342" s="415"/>
      <c r="AK342" s="415"/>
      <c r="AL342" s="415"/>
      <c r="AM342" s="415"/>
      <c r="AN342" s="415"/>
      <c r="AO342" s="415"/>
      <c r="AP342" s="415"/>
      <c r="AQ342" s="415"/>
      <c r="AR342" s="415">
        <v>0.25</v>
      </c>
      <c r="AS342" s="415"/>
      <c r="AT342" s="415"/>
      <c r="AU342" s="427"/>
      <c r="AV342" s="427">
        <v>10.5</v>
      </c>
      <c r="AW342" s="428"/>
      <c r="AX342" s="423"/>
      <c r="AY342" s="475"/>
      <c r="AZ342" s="283"/>
      <c r="BA342" s="424">
        <v>100.1</v>
      </c>
      <c r="BB342" s="424"/>
      <c r="BC342" s="360" t="s">
        <v>63</v>
      </c>
      <c r="BD342" s="360"/>
      <c r="BE342" s="359">
        <v>0.1</v>
      </c>
      <c r="BF342" s="359"/>
      <c r="BG342" s="359">
        <v>10000</v>
      </c>
      <c r="BH342" s="359"/>
      <c r="BI342" s="359"/>
      <c r="BJ342" s="359"/>
      <c r="BK342" s="361"/>
      <c r="BL342" s="361"/>
      <c r="BM342" s="360" t="s">
        <v>64</v>
      </c>
      <c r="BN342" s="360"/>
      <c r="BO342" s="359"/>
      <c r="BP342" s="359"/>
      <c r="BQ342" s="359">
        <v>0.34699999999999998</v>
      </c>
      <c r="BR342" s="359"/>
      <c r="BS342" s="361"/>
      <c r="BT342" s="361"/>
      <c r="BU342" s="362" t="s">
        <v>62</v>
      </c>
      <c r="BV342" s="481"/>
      <c r="BW342" s="422"/>
      <c r="BX342" s="475"/>
      <c r="BY342" s="283"/>
    </row>
    <row r="343" spans="1:77" ht="20.100000000000001" customHeight="1" thickBot="1">
      <c r="A343" s="283"/>
      <c r="B343" s="512"/>
      <c r="C343" s="514"/>
      <c r="D343" s="398"/>
      <c r="E343" s="398">
        <v>1</v>
      </c>
      <c r="F343" s="398" t="s">
        <v>443</v>
      </c>
      <c r="G343" s="516"/>
      <c r="H343" s="510"/>
      <c r="I343" s="434"/>
      <c r="J343" s="510"/>
      <c r="K343" s="435"/>
      <c r="L343" s="435"/>
      <c r="M343" s="400">
        <v>3.2</v>
      </c>
      <c r="N343" s="407"/>
      <c r="O343" s="283"/>
      <c r="P343" s="408"/>
      <c r="Q343" s="409"/>
      <c r="R343" s="441" t="str">
        <f>IF($E343="","",IF($L342="","",VLOOKUP($L342,TemplValues,28,0)))</f>
        <v/>
      </c>
      <c r="S343" s="463"/>
      <c r="T343" s="442" t="str">
        <f>IF($E343="","",IF($L342="","",VLOOKUP($L342,TemplValues,4,0)))</f>
        <v/>
      </c>
      <c r="U343" s="463"/>
      <c r="V343" s="442" t="str">
        <f>IF($E343="","",IF($L342="","",VLOOKUP($L342,TemplValues,5,0)))</f>
        <v/>
      </c>
      <c r="W343" s="442"/>
      <c r="X343" s="442" t="str">
        <f>IF($E343="","",IF($L342="","",VLOOKUP($L342,TemplValues,6,0)))</f>
        <v/>
      </c>
      <c r="Y343" s="442"/>
      <c r="Z343" s="443" t="str">
        <f>IF($E343="","",IF($L342="","",VLOOKUP($L342,TemplValues,7,0)))</f>
        <v/>
      </c>
      <c r="AA343" s="443"/>
      <c r="AB343" s="442" t="str">
        <f>IF($E343="","",IF($L342="","",VLOOKUP($L342,TemplValues,8,0)))</f>
        <v/>
      </c>
      <c r="AC343" s="442"/>
      <c r="AD343" s="444" t="str">
        <f>IF($E343="","",IF($L342="","",VLOOKUP($L342,TemplValues,18,0)))</f>
        <v/>
      </c>
      <c r="AE343" s="444"/>
      <c r="AF343" s="444" t="str">
        <f>IF($E343="","",IF($L342="","",VLOOKUP($L342,TemplValues,19,0)))</f>
        <v/>
      </c>
      <c r="AG343" s="444"/>
      <c r="AH343" s="444"/>
      <c r="AI343" s="444"/>
      <c r="AJ343" s="444" t="str">
        <f>IF($E343="","",IF($L342="","",VLOOKUP($L342,TemplValues,20,0)))</f>
        <v/>
      </c>
      <c r="AK343" s="444"/>
      <c r="AL343" s="442" t="str">
        <f>IF($E343="","",IF($L342="","",VLOOKUP($L342,TemplValues,9,0)))</f>
        <v/>
      </c>
      <c r="AM343" s="442"/>
      <c r="AN343" s="442" t="str">
        <f>IF($E343="","",IF($L342="","",VLOOKUP($L342,TemplValues,21,0)))</f>
        <v/>
      </c>
      <c r="AO343" s="442"/>
      <c r="AP343" s="442" t="str">
        <f>IF($E343="","",IF($L342="","",VLOOKUP($L342,TemplValues,22,0)))</f>
        <v/>
      </c>
      <c r="AQ343" s="442"/>
      <c r="AR343" s="445" t="str">
        <f>IF($E343="","",IF($L342="","",VLOOKUP($L342,TemplValues,23,0)))</f>
        <v/>
      </c>
      <c r="AS343" s="445"/>
      <c r="AT343" s="445" t="str">
        <f>IF($E343="","",IF($L342="","",VLOOKUP($L342,TemplValues,24,0)))</f>
        <v/>
      </c>
      <c r="AU343" s="446"/>
      <c r="AV343" s="446" t="str">
        <f>IF($E343="","",IF($L342="","",VLOOKUP($L342,TemplValues,25,0)))</f>
        <v/>
      </c>
      <c r="AW343" s="478"/>
      <c r="AX343" s="425" t="str">
        <f>IF($E343="","",IF($L342="","",VLOOKUP($L342,TemplValues,26,0)))</f>
        <v/>
      </c>
      <c r="AY343" s="476"/>
      <c r="AZ343" s="283"/>
      <c r="BA343" s="426" t="str">
        <f>IF($E343="","",IF($L342="","",VLOOKUP($L342,TemplValues,10,0)))</f>
        <v/>
      </c>
      <c r="BB343" s="426"/>
      <c r="BC343" s="368" t="str">
        <f>IF($E343="","",IF($L342="","",VLOOKUP($L342,TemplValues,11,0)))</f>
        <v/>
      </c>
      <c r="BD343" s="368"/>
      <c r="BE343" s="369" t="str">
        <f>IF($E343="","",IF($L342="","",VLOOKUP($L342,TemplValues,30,0)))</f>
        <v/>
      </c>
      <c r="BF343" s="369"/>
      <c r="BG343" s="366" t="str">
        <f>IF($E343="","",IF($L342="","",VLOOKUP($L342,TemplValues,12,0)))</f>
        <v/>
      </c>
      <c r="BH343" s="366"/>
      <c r="BI343" s="366" t="str">
        <f>IF($E343="","",IF($L342="","",VLOOKUP($L342,TemplValues,13,0)))</f>
        <v/>
      </c>
      <c r="BJ343" s="366"/>
      <c r="BK343" s="367" t="str">
        <f>IF($E343="","",IF($L342="","",VLOOKUP($L342,TemplValues,16,0)))</f>
        <v/>
      </c>
      <c r="BL343" s="367"/>
      <c r="BM343" s="368" t="str">
        <f>IF($E343="","",IF($L342="","",VLOOKUP($L342,TemplValues,17,0)))</f>
        <v/>
      </c>
      <c r="BN343" s="368"/>
      <c r="BO343" s="366" t="str">
        <f>IF($E343="","",IF($L342="","",VLOOKUP($L342,TemplValues,28,0)))</f>
        <v/>
      </c>
      <c r="BP343" s="366"/>
      <c r="BQ343" s="366" t="str">
        <f>IF($E343="","",IF($L342="","",VLOOKUP($L342,TemplValues,27,0)))</f>
        <v/>
      </c>
      <c r="BR343" s="366"/>
      <c r="BS343" s="367" t="str">
        <f>IF($E343="","",IF($L342="","",VLOOKUP($L342,TemplValues,14,0)))</f>
        <v/>
      </c>
      <c r="BT343" s="367"/>
      <c r="BU343" s="370" t="str">
        <f>IF($E343="","",IF($L342="","",VLOOKUP($L342,TemplValues,15,0)))</f>
        <v/>
      </c>
      <c r="BV343" s="483"/>
      <c r="BW343" s="430" t="str">
        <f>IF($E343="","",IF($L342="","",VLOOKUP($L342,TemplValues,30,0)))</f>
        <v/>
      </c>
      <c r="BX343" s="486"/>
      <c r="BY343" s="283"/>
    </row>
    <row r="344" spans="1:77" ht="20.100000000000001" customHeight="1">
      <c r="A344" s="283"/>
      <c r="B344" s="511">
        <v>1</v>
      </c>
      <c r="C344" s="513"/>
      <c r="D344" s="436"/>
      <c r="E344" s="436" t="s">
        <v>441</v>
      </c>
      <c r="F344" s="436" t="s">
        <v>444</v>
      </c>
      <c r="G344" s="515" t="s">
        <v>380</v>
      </c>
      <c r="H344" s="509"/>
      <c r="I344" s="437"/>
      <c r="J344" s="509"/>
      <c r="K344" s="438"/>
      <c r="L344" s="439" t="str">
        <f t="shared" ref="L344" si="166">H344&amp;" : "&amp;J344</f>
        <v xml:space="preserve"> : </v>
      </c>
      <c r="M344" s="440">
        <v>400</v>
      </c>
      <c r="N344" s="390"/>
      <c r="O344" s="283"/>
      <c r="P344" s="404"/>
      <c r="Q344" s="405"/>
      <c r="R344" s="406">
        <v>2.835</v>
      </c>
      <c r="S344" s="462"/>
      <c r="T344" s="414">
        <v>24.5</v>
      </c>
      <c r="U344" s="468"/>
      <c r="V344" s="413"/>
      <c r="W344" s="413"/>
      <c r="X344" s="414">
        <v>22</v>
      </c>
      <c r="Y344" s="414"/>
      <c r="Z344" s="414"/>
      <c r="AA344" s="414"/>
      <c r="AB344" s="415"/>
      <c r="AC344" s="415"/>
      <c r="AD344" s="415"/>
      <c r="AE344" s="415"/>
      <c r="AF344" s="415"/>
      <c r="AG344" s="415"/>
      <c r="AH344" s="415"/>
      <c r="AI344" s="415"/>
      <c r="AJ344" s="415"/>
      <c r="AK344" s="415"/>
      <c r="AL344" s="415"/>
      <c r="AM344" s="415"/>
      <c r="AN344" s="415"/>
      <c r="AO344" s="415"/>
      <c r="AP344" s="415"/>
      <c r="AQ344" s="415"/>
      <c r="AR344" s="415">
        <v>0.25</v>
      </c>
      <c r="AS344" s="415"/>
      <c r="AT344" s="415"/>
      <c r="AU344" s="427"/>
      <c r="AV344" s="427">
        <v>10.5</v>
      </c>
      <c r="AW344" s="428"/>
      <c r="AX344" s="423"/>
      <c r="AY344" s="475"/>
      <c r="AZ344" s="283"/>
      <c r="BA344" s="424">
        <v>100.1</v>
      </c>
      <c r="BB344" s="424"/>
      <c r="BC344" s="360" t="s">
        <v>63</v>
      </c>
      <c r="BD344" s="360"/>
      <c r="BE344" s="359">
        <v>0.1</v>
      </c>
      <c r="BF344" s="359"/>
      <c r="BG344" s="359">
        <v>10000</v>
      </c>
      <c r="BH344" s="359"/>
      <c r="BI344" s="359"/>
      <c r="BJ344" s="359"/>
      <c r="BK344" s="361"/>
      <c r="BL344" s="361"/>
      <c r="BM344" s="360" t="s">
        <v>64</v>
      </c>
      <c r="BN344" s="360"/>
      <c r="BO344" s="359"/>
      <c r="BP344" s="359"/>
      <c r="BQ344" s="359">
        <v>0.34699999999999998</v>
      </c>
      <c r="BR344" s="359"/>
      <c r="BS344" s="361"/>
      <c r="BT344" s="361"/>
      <c r="BU344" s="362" t="s">
        <v>62</v>
      </c>
      <c r="BV344" s="481"/>
      <c r="BW344" s="422"/>
      <c r="BX344" s="475"/>
      <c r="BY344" s="283"/>
    </row>
    <row r="345" spans="1:77" ht="20.100000000000001" customHeight="1" thickBot="1">
      <c r="A345" s="283"/>
      <c r="B345" s="512"/>
      <c r="C345" s="514"/>
      <c r="D345" s="398"/>
      <c r="E345" s="398">
        <v>1</v>
      </c>
      <c r="F345" s="398" t="s">
        <v>443</v>
      </c>
      <c r="G345" s="516"/>
      <c r="H345" s="510"/>
      <c r="I345" s="434"/>
      <c r="J345" s="510"/>
      <c r="K345" s="435"/>
      <c r="L345" s="435"/>
      <c r="M345" s="400">
        <v>3.2</v>
      </c>
      <c r="N345" s="407"/>
      <c r="O345" s="283"/>
      <c r="P345" s="408"/>
      <c r="Q345" s="409"/>
      <c r="R345" s="441" t="str">
        <f>IF($E345="","",IF($L344="","",VLOOKUP($L344,TemplValues,28,0)))</f>
        <v/>
      </c>
      <c r="S345" s="463"/>
      <c r="T345" s="442" t="str">
        <f>IF($E345="","",IF($L344="","",VLOOKUP($L344,TemplValues,4,0)))</f>
        <v/>
      </c>
      <c r="U345" s="463"/>
      <c r="V345" s="442" t="str">
        <f>IF($E345="","",IF($L344="","",VLOOKUP($L344,TemplValues,5,0)))</f>
        <v/>
      </c>
      <c r="W345" s="442"/>
      <c r="X345" s="442" t="str">
        <f>IF($E345="","",IF($L344="","",VLOOKUP($L344,TemplValues,6,0)))</f>
        <v/>
      </c>
      <c r="Y345" s="442"/>
      <c r="Z345" s="443" t="str">
        <f>IF($E345="","",IF($L344="","",VLOOKUP($L344,TemplValues,7,0)))</f>
        <v/>
      </c>
      <c r="AA345" s="443"/>
      <c r="AB345" s="442" t="str">
        <f>IF($E345="","",IF($L344="","",VLOOKUP($L344,TemplValues,8,0)))</f>
        <v/>
      </c>
      <c r="AC345" s="442"/>
      <c r="AD345" s="444" t="str">
        <f>IF($E345="","",IF($L344="","",VLOOKUP($L344,TemplValues,18,0)))</f>
        <v/>
      </c>
      <c r="AE345" s="444"/>
      <c r="AF345" s="444" t="str">
        <f>IF($E345="","",IF($L344="","",VLOOKUP($L344,TemplValues,19,0)))</f>
        <v/>
      </c>
      <c r="AG345" s="444"/>
      <c r="AH345" s="444"/>
      <c r="AI345" s="444"/>
      <c r="AJ345" s="444" t="str">
        <f>IF($E345="","",IF($L344="","",VLOOKUP($L344,TemplValues,20,0)))</f>
        <v/>
      </c>
      <c r="AK345" s="444"/>
      <c r="AL345" s="442" t="str">
        <f>IF($E345="","",IF($L344="","",VLOOKUP($L344,TemplValues,9,0)))</f>
        <v/>
      </c>
      <c r="AM345" s="442"/>
      <c r="AN345" s="442" t="str">
        <f>IF($E345="","",IF($L344="","",VLOOKUP($L344,TemplValues,21,0)))</f>
        <v/>
      </c>
      <c r="AO345" s="442"/>
      <c r="AP345" s="442" t="str">
        <f>IF($E345="","",IF($L344="","",VLOOKUP($L344,TemplValues,22,0)))</f>
        <v/>
      </c>
      <c r="AQ345" s="442"/>
      <c r="AR345" s="445" t="str">
        <f>IF($E345="","",IF($L344="","",VLOOKUP($L344,TemplValues,23,0)))</f>
        <v/>
      </c>
      <c r="AS345" s="445"/>
      <c r="AT345" s="445" t="str">
        <f>IF($E345="","",IF($L344="","",VLOOKUP($L344,TemplValues,24,0)))</f>
        <v/>
      </c>
      <c r="AU345" s="446"/>
      <c r="AV345" s="446" t="str">
        <f>IF($E345="","",IF($L344="","",VLOOKUP($L344,TemplValues,25,0)))</f>
        <v/>
      </c>
      <c r="AW345" s="478"/>
      <c r="AX345" s="425" t="str">
        <f>IF($E345="","",IF($L344="","",VLOOKUP($L344,TemplValues,26,0)))</f>
        <v/>
      </c>
      <c r="AY345" s="476"/>
      <c r="AZ345" s="283"/>
      <c r="BA345" s="426" t="str">
        <f>IF($E345="","",IF($L344="","",VLOOKUP($L344,TemplValues,10,0)))</f>
        <v/>
      </c>
      <c r="BB345" s="426"/>
      <c r="BC345" s="368" t="str">
        <f>IF($E345="","",IF($L344="","",VLOOKUP($L344,TemplValues,11,0)))</f>
        <v/>
      </c>
      <c r="BD345" s="368"/>
      <c r="BE345" s="369" t="str">
        <f>IF($E345="","",IF($L344="","",VLOOKUP($L344,TemplValues,30,0)))</f>
        <v/>
      </c>
      <c r="BF345" s="369"/>
      <c r="BG345" s="366" t="str">
        <f>IF($E345="","",IF($L344="","",VLOOKUP($L344,TemplValues,12,0)))</f>
        <v/>
      </c>
      <c r="BH345" s="366"/>
      <c r="BI345" s="366" t="str">
        <f>IF($E345="","",IF($L344="","",VLOOKUP($L344,TemplValues,13,0)))</f>
        <v/>
      </c>
      <c r="BJ345" s="366"/>
      <c r="BK345" s="367" t="str">
        <f>IF($E345="","",IF($L344="","",VLOOKUP($L344,TemplValues,16,0)))</f>
        <v/>
      </c>
      <c r="BL345" s="367"/>
      <c r="BM345" s="368" t="str">
        <f>IF($E345="","",IF($L344="","",VLOOKUP($L344,TemplValues,17,0)))</f>
        <v/>
      </c>
      <c r="BN345" s="368"/>
      <c r="BO345" s="366" t="str">
        <f>IF($E345="","",IF($L344="","",VLOOKUP($L344,TemplValues,28,0)))</f>
        <v/>
      </c>
      <c r="BP345" s="366"/>
      <c r="BQ345" s="366" t="str">
        <f>IF($E345="","",IF($L344="","",VLOOKUP($L344,TemplValues,27,0)))</f>
        <v/>
      </c>
      <c r="BR345" s="366"/>
      <c r="BS345" s="367" t="str">
        <f>IF($E345="","",IF($L344="","",VLOOKUP($L344,TemplValues,14,0)))</f>
        <v/>
      </c>
      <c r="BT345" s="367"/>
      <c r="BU345" s="370" t="str">
        <f>IF($E345="","",IF($L344="","",VLOOKUP($L344,TemplValues,15,0)))</f>
        <v/>
      </c>
      <c r="BV345" s="483"/>
      <c r="BW345" s="430" t="str">
        <f>IF($E345="","",IF($L344="","",VLOOKUP($L344,TemplValues,30,0)))</f>
        <v/>
      </c>
      <c r="BX345" s="486"/>
      <c r="BY345" s="283"/>
    </row>
    <row r="346" spans="1:77" ht="20.100000000000001" customHeight="1">
      <c r="A346" s="283"/>
      <c r="B346" s="511">
        <v>1</v>
      </c>
      <c r="C346" s="513"/>
      <c r="D346" s="436"/>
      <c r="E346" s="436" t="s">
        <v>441</v>
      </c>
      <c r="F346" s="436" t="s">
        <v>444</v>
      </c>
      <c r="G346" s="515" t="s">
        <v>380</v>
      </c>
      <c r="H346" s="509"/>
      <c r="I346" s="437"/>
      <c r="J346" s="509"/>
      <c r="K346" s="438"/>
      <c r="L346" s="439" t="str">
        <f t="shared" ref="L346" si="167">H346&amp;" : "&amp;J346</f>
        <v xml:space="preserve"> : </v>
      </c>
      <c r="M346" s="440">
        <v>400</v>
      </c>
      <c r="N346" s="390"/>
      <c r="O346" s="283"/>
      <c r="P346" s="404"/>
      <c r="Q346" s="405"/>
      <c r="R346" s="406">
        <v>2.835</v>
      </c>
      <c r="S346" s="462"/>
      <c r="T346" s="414">
        <v>24.5</v>
      </c>
      <c r="U346" s="468"/>
      <c r="V346" s="413"/>
      <c r="W346" s="413"/>
      <c r="X346" s="414">
        <v>22</v>
      </c>
      <c r="Y346" s="414"/>
      <c r="Z346" s="414"/>
      <c r="AA346" s="414"/>
      <c r="AB346" s="415"/>
      <c r="AC346" s="415"/>
      <c r="AD346" s="415"/>
      <c r="AE346" s="415"/>
      <c r="AF346" s="415"/>
      <c r="AG346" s="415"/>
      <c r="AH346" s="415"/>
      <c r="AI346" s="415"/>
      <c r="AJ346" s="415"/>
      <c r="AK346" s="415"/>
      <c r="AL346" s="415"/>
      <c r="AM346" s="415"/>
      <c r="AN346" s="415"/>
      <c r="AO346" s="415"/>
      <c r="AP346" s="415"/>
      <c r="AQ346" s="415"/>
      <c r="AR346" s="415">
        <v>0.25</v>
      </c>
      <c r="AS346" s="415"/>
      <c r="AT346" s="415"/>
      <c r="AU346" s="427"/>
      <c r="AV346" s="427">
        <v>10.5</v>
      </c>
      <c r="AW346" s="428"/>
      <c r="AX346" s="423"/>
      <c r="AY346" s="475"/>
      <c r="AZ346" s="283"/>
      <c r="BA346" s="424">
        <v>100.1</v>
      </c>
      <c r="BB346" s="424"/>
      <c r="BC346" s="360" t="s">
        <v>63</v>
      </c>
      <c r="BD346" s="360"/>
      <c r="BE346" s="359">
        <v>0.1</v>
      </c>
      <c r="BF346" s="359"/>
      <c r="BG346" s="359">
        <v>10000</v>
      </c>
      <c r="BH346" s="359"/>
      <c r="BI346" s="359"/>
      <c r="BJ346" s="359"/>
      <c r="BK346" s="361"/>
      <c r="BL346" s="361"/>
      <c r="BM346" s="360" t="s">
        <v>64</v>
      </c>
      <c r="BN346" s="360"/>
      <c r="BO346" s="359"/>
      <c r="BP346" s="359"/>
      <c r="BQ346" s="359">
        <v>0.34699999999999998</v>
      </c>
      <c r="BR346" s="359"/>
      <c r="BS346" s="361"/>
      <c r="BT346" s="361"/>
      <c r="BU346" s="362" t="s">
        <v>62</v>
      </c>
      <c r="BV346" s="481"/>
      <c r="BW346" s="422"/>
      <c r="BX346" s="475"/>
      <c r="BY346" s="283"/>
    </row>
    <row r="347" spans="1:77" ht="20.100000000000001" customHeight="1" thickBot="1">
      <c r="A347" s="283"/>
      <c r="B347" s="512"/>
      <c r="C347" s="514"/>
      <c r="D347" s="398"/>
      <c r="E347" s="398">
        <v>1</v>
      </c>
      <c r="F347" s="398" t="s">
        <v>443</v>
      </c>
      <c r="G347" s="516"/>
      <c r="H347" s="510"/>
      <c r="I347" s="434"/>
      <c r="J347" s="510"/>
      <c r="K347" s="435"/>
      <c r="L347" s="435"/>
      <c r="M347" s="400">
        <v>3.2</v>
      </c>
      <c r="N347" s="407"/>
      <c r="O347" s="283"/>
      <c r="P347" s="408"/>
      <c r="Q347" s="409"/>
      <c r="R347" s="441" t="str">
        <f>IF($E347="","",IF($L346="","",VLOOKUP($L346,TemplValues,28,0)))</f>
        <v/>
      </c>
      <c r="S347" s="463"/>
      <c r="T347" s="442" t="str">
        <f>IF($E347="","",IF($L346="","",VLOOKUP($L346,TemplValues,4,0)))</f>
        <v/>
      </c>
      <c r="U347" s="463"/>
      <c r="V347" s="442" t="str">
        <f>IF($E347="","",IF($L346="","",VLOOKUP($L346,TemplValues,5,0)))</f>
        <v/>
      </c>
      <c r="W347" s="442"/>
      <c r="X347" s="442" t="str">
        <f>IF($E347="","",IF($L346="","",VLOOKUP($L346,TemplValues,6,0)))</f>
        <v/>
      </c>
      <c r="Y347" s="442"/>
      <c r="Z347" s="443" t="str">
        <f>IF($E347="","",IF($L346="","",VLOOKUP($L346,TemplValues,7,0)))</f>
        <v/>
      </c>
      <c r="AA347" s="443"/>
      <c r="AB347" s="442" t="str">
        <f>IF($E347="","",IF($L346="","",VLOOKUP($L346,TemplValues,8,0)))</f>
        <v/>
      </c>
      <c r="AC347" s="442"/>
      <c r="AD347" s="444" t="str">
        <f>IF($E347="","",IF($L346="","",VLOOKUP($L346,TemplValues,18,0)))</f>
        <v/>
      </c>
      <c r="AE347" s="444"/>
      <c r="AF347" s="444" t="str">
        <f>IF($E347="","",IF($L346="","",VLOOKUP($L346,TemplValues,19,0)))</f>
        <v/>
      </c>
      <c r="AG347" s="444"/>
      <c r="AH347" s="444"/>
      <c r="AI347" s="444"/>
      <c r="AJ347" s="444" t="str">
        <f>IF($E347="","",IF($L346="","",VLOOKUP($L346,TemplValues,20,0)))</f>
        <v/>
      </c>
      <c r="AK347" s="444"/>
      <c r="AL347" s="442" t="str">
        <f>IF($E347="","",IF($L346="","",VLOOKUP($L346,TemplValues,9,0)))</f>
        <v/>
      </c>
      <c r="AM347" s="442"/>
      <c r="AN347" s="442" t="str">
        <f>IF($E347="","",IF($L346="","",VLOOKUP($L346,TemplValues,21,0)))</f>
        <v/>
      </c>
      <c r="AO347" s="442"/>
      <c r="AP347" s="442" t="str">
        <f>IF($E347="","",IF($L346="","",VLOOKUP($L346,TemplValues,22,0)))</f>
        <v/>
      </c>
      <c r="AQ347" s="442"/>
      <c r="AR347" s="445" t="str">
        <f>IF($E347="","",IF($L346="","",VLOOKUP($L346,TemplValues,23,0)))</f>
        <v/>
      </c>
      <c r="AS347" s="445"/>
      <c r="AT347" s="445" t="str">
        <f>IF($E347="","",IF($L346="","",VLOOKUP($L346,TemplValues,24,0)))</f>
        <v/>
      </c>
      <c r="AU347" s="446"/>
      <c r="AV347" s="446" t="str">
        <f>IF($E347="","",IF($L346="","",VLOOKUP($L346,TemplValues,25,0)))</f>
        <v/>
      </c>
      <c r="AW347" s="478"/>
      <c r="AX347" s="425" t="str">
        <f>IF($E347="","",IF($L346="","",VLOOKUP($L346,TemplValues,26,0)))</f>
        <v/>
      </c>
      <c r="AY347" s="476"/>
      <c r="AZ347" s="283"/>
      <c r="BA347" s="426" t="str">
        <f>IF($E347="","",IF($L346="","",VLOOKUP($L346,TemplValues,10,0)))</f>
        <v/>
      </c>
      <c r="BB347" s="426"/>
      <c r="BC347" s="368" t="str">
        <f>IF($E347="","",IF($L346="","",VLOOKUP($L346,TemplValues,11,0)))</f>
        <v/>
      </c>
      <c r="BD347" s="368"/>
      <c r="BE347" s="369" t="str">
        <f>IF($E347="","",IF($L346="","",VLOOKUP($L346,TemplValues,30,0)))</f>
        <v/>
      </c>
      <c r="BF347" s="369"/>
      <c r="BG347" s="366" t="str">
        <f>IF($E347="","",IF($L346="","",VLOOKUP($L346,TemplValues,12,0)))</f>
        <v/>
      </c>
      <c r="BH347" s="366"/>
      <c r="BI347" s="366" t="str">
        <f>IF($E347="","",IF($L346="","",VLOOKUP($L346,TemplValues,13,0)))</f>
        <v/>
      </c>
      <c r="BJ347" s="366"/>
      <c r="BK347" s="367" t="str">
        <f>IF($E347="","",IF($L346="","",VLOOKUP($L346,TemplValues,16,0)))</f>
        <v/>
      </c>
      <c r="BL347" s="367"/>
      <c r="BM347" s="368" t="str">
        <f>IF($E347="","",IF($L346="","",VLOOKUP($L346,TemplValues,17,0)))</f>
        <v/>
      </c>
      <c r="BN347" s="368"/>
      <c r="BO347" s="366" t="str">
        <f>IF($E347="","",IF($L346="","",VLOOKUP($L346,TemplValues,28,0)))</f>
        <v/>
      </c>
      <c r="BP347" s="366"/>
      <c r="BQ347" s="366" t="str">
        <f>IF($E347="","",IF($L346="","",VLOOKUP($L346,TemplValues,27,0)))</f>
        <v/>
      </c>
      <c r="BR347" s="366"/>
      <c r="BS347" s="367" t="str">
        <f>IF($E347="","",IF($L346="","",VLOOKUP($L346,TemplValues,14,0)))</f>
        <v/>
      </c>
      <c r="BT347" s="367"/>
      <c r="BU347" s="370" t="str">
        <f>IF($E347="","",IF($L346="","",VLOOKUP($L346,TemplValues,15,0)))</f>
        <v/>
      </c>
      <c r="BV347" s="483"/>
      <c r="BW347" s="430" t="str">
        <f>IF($E347="","",IF($L346="","",VLOOKUP($L346,TemplValues,30,0)))</f>
        <v/>
      </c>
      <c r="BX347" s="486"/>
      <c r="BY347" s="283"/>
    </row>
    <row r="348" spans="1:77" ht="20.100000000000001" customHeight="1">
      <c r="A348" s="283"/>
      <c r="B348" s="511">
        <v>1</v>
      </c>
      <c r="C348" s="513"/>
      <c r="D348" s="436"/>
      <c r="E348" s="436" t="s">
        <v>441</v>
      </c>
      <c r="F348" s="436" t="s">
        <v>444</v>
      </c>
      <c r="G348" s="515" t="s">
        <v>380</v>
      </c>
      <c r="H348" s="509"/>
      <c r="I348" s="437"/>
      <c r="J348" s="509"/>
      <c r="K348" s="438"/>
      <c r="L348" s="439" t="str">
        <f t="shared" ref="L348" si="168">H348&amp;" : "&amp;J348</f>
        <v xml:space="preserve"> : </v>
      </c>
      <c r="M348" s="440">
        <v>400</v>
      </c>
      <c r="N348" s="390"/>
      <c r="O348" s="283"/>
      <c r="P348" s="404"/>
      <c r="Q348" s="405"/>
      <c r="R348" s="406">
        <v>2.835</v>
      </c>
      <c r="S348" s="462"/>
      <c r="T348" s="414">
        <v>24.5</v>
      </c>
      <c r="U348" s="468"/>
      <c r="V348" s="413"/>
      <c r="W348" s="413"/>
      <c r="X348" s="414">
        <v>22</v>
      </c>
      <c r="Y348" s="414"/>
      <c r="Z348" s="414"/>
      <c r="AA348" s="414"/>
      <c r="AB348" s="415"/>
      <c r="AC348" s="415"/>
      <c r="AD348" s="415"/>
      <c r="AE348" s="415"/>
      <c r="AF348" s="415"/>
      <c r="AG348" s="415"/>
      <c r="AH348" s="415"/>
      <c r="AI348" s="415"/>
      <c r="AJ348" s="415"/>
      <c r="AK348" s="415"/>
      <c r="AL348" s="415"/>
      <c r="AM348" s="415"/>
      <c r="AN348" s="415"/>
      <c r="AO348" s="415"/>
      <c r="AP348" s="415"/>
      <c r="AQ348" s="415"/>
      <c r="AR348" s="415">
        <v>0.25</v>
      </c>
      <c r="AS348" s="415"/>
      <c r="AT348" s="415"/>
      <c r="AU348" s="427"/>
      <c r="AV348" s="427">
        <v>10.5</v>
      </c>
      <c r="AW348" s="428"/>
      <c r="AX348" s="423"/>
      <c r="AY348" s="475"/>
      <c r="AZ348" s="283"/>
      <c r="BA348" s="424">
        <v>100.1</v>
      </c>
      <c r="BB348" s="424"/>
      <c r="BC348" s="360" t="s">
        <v>63</v>
      </c>
      <c r="BD348" s="360"/>
      <c r="BE348" s="359">
        <v>0.1</v>
      </c>
      <c r="BF348" s="359"/>
      <c r="BG348" s="359">
        <v>10000</v>
      </c>
      <c r="BH348" s="359"/>
      <c r="BI348" s="359"/>
      <c r="BJ348" s="359"/>
      <c r="BK348" s="361"/>
      <c r="BL348" s="361"/>
      <c r="BM348" s="360" t="s">
        <v>64</v>
      </c>
      <c r="BN348" s="360"/>
      <c r="BO348" s="359"/>
      <c r="BP348" s="359"/>
      <c r="BQ348" s="359">
        <v>0.34699999999999998</v>
      </c>
      <c r="BR348" s="359"/>
      <c r="BS348" s="361"/>
      <c r="BT348" s="361"/>
      <c r="BU348" s="362" t="s">
        <v>62</v>
      </c>
      <c r="BV348" s="481"/>
      <c r="BW348" s="422"/>
      <c r="BX348" s="475"/>
      <c r="BY348" s="283"/>
    </row>
    <row r="349" spans="1:77" ht="20.100000000000001" customHeight="1" thickBot="1">
      <c r="A349" s="283"/>
      <c r="B349" s="512"/>
      <c r="C349" s="514"/>
      <c r="D349" s="398"/>
      <c r="E349" s="398">
        <v>1</v>
      </c>
      <c r="F349" s="398" t="s">
        <v>443</v>
      </c>
      <c r="G349" s="516"/>
      <c r="H349" s="510"/>
      <c r="I349" s="434"/>
      <c r="J349" s="510"/>
      <c r="K349" s="435"/>
      <c r="L349" s="435"/>
      <c r="M349" s="400">
        <v>3.2</v>
      </c>
      <c r="N349" s="407"/>
      <c r="O349" s="283"/>
      <c r="P349" s="408"/>
      <c r="Q349" s="409"/>
      <c r="R349" s="441" t="str">
        <f>IF($E349="","",IF($L348="","",VLOOKUP($L348,TemplValues,28,0)))</f>
        <v/>
      </c>
      <c r="S349" s="463"/>
      <c r="T349" s="442" t="str">
        <f>IF($E349="","",IF($L348="","",VLOOKUP($L348,TemplValues,4,0)))</f>
        <v/>
      </c>
      <c r="U349" s="463"/>
      <c r="V349" s="442" t="str">
        <f>IF($E349="","",IF($L348="","",VLOOKUP($L348,TemplValues,5,0)))</f>
        <v/>
      </c>
      <c r="W349" s="442"/>
      <c r="X349" s="442" t="str">
        <f>IF($E349="","",IF($L348="","",VLOOKUP($L348,TemplValues,6,0)))</f>
        <v/>
      </c>
      <c r="Y349" s="442"/>
      <c r="Z349" s="443" t="str">
        <f>IF($E349="","",IF($L348="","",VLOOKUP($L348,TemplValues,7,0)))</f>
        <v/>
      </c>
      <c r="AA349" s="443"/>
      <c r="AB349" s="442" t="str">
        <f>IF($E349="","",IF($L348="","",VLOOKUP($L348,TemplValues,8,0)))</f>
        <v/>
      </c>
      <c r="AC349" s="442"/>
      <c r="AD349" s="444" t="str">
        <f>IF($E349="","",IF($L348="","",VLOOKUP($L348,TemplValues,18,0)))</f>
        <v/>
      </c>
      <c r="AE349" s="444"/>
      <c r="AF349" s="444" t="str">
        <f>IF($E349="","",IF($L348="","",VLOOKUP($L348,TemplValues,19,0)))</f>
        <v/>
      </c>
      <c r="AG349" s="444"/>
      <c r="AH349" s="444"/>
      <c r="AI349" s="444"/>
      <c r="AJ349" s="444" t="str">
        <f>IF($E349="","",IF($L348="","",VLOOKUP($L348,TemplValues,20,0)))</f>
        <v/>
      </c>
      <c r="AK349" s="444"/>
      <c r="AL349" s="442" t="str">
        <f>IF($E349="","",IF($L348="","",VLOOKUP($L348,TemplValues,9,0)))</f>
        <v/>
      </c>
      <c r="AM349" s="442"/>
      <c r="AN349" s="442" t="str">
        <f>IF($E349="","",IF($L348="","",VLOOKUP($L348,TemplValues,21,0)))</f>
        <v/>
      </c>
      <c r="AO349" s="442"/>
      <c r="AP349" s="442" t="str">
        <f>IF($E349="","",IF($L348="","",VLOOKUP($L348,TemplValues,22,0)))</f>
        <v/>
      </c>
      <c r="AQ349" s="442"/>
      <c r="AR349" s="445" t="str">
        <f>IF($E349="","",IF($L348="","",VLOOKUP($L348,TemplValues,23,0)))</f>
        <v/>
      </c>
      <c r="AS349" s="445"/>
      <c r="AT349" s="445" t="str">
        <f>IF($E349="","",IF($L348="","",VLOOKUP($L348,TemplValues,24,0)))</f>
        <v/>
      </c>
      <c r="AU349" s="446"/>
      <c r="AV349" s="446" t="str">
        <f>IF($E349="","",IF($L348="","",VLOOKUP($L348,TemplValues,25,0)))</f>
        <v/>
      </c>
      <c r="AW349" s="478"/>
      <c r="AX349" s="425" t="str">
        <f>IF($E349="","",IF($L348="","",VLOOKUP($L348,TemplValues,26,0)))</f>
        <v/>
      </c>
      <c r="AY349" s="476"/>
      <c r="AZ349" s="283"/>
      <c r="BA349" s="426" t="str">
        <f>IF($E349="","",IF($L348="","",VLOOKUP($L348,TemplValues,10,0)))</f>
        <v/>
      </c>
      <c r="BB349" s="426"/>
      <c r="BC349" s="368" t="str">
        <f>IF($E349="","",IF($L348="","",VLOOKUP($L348,TemplValues,11,0)))</f>
        <v/>
      </c>
      <c r="BD349" s="368"/>
      <c r="BE349" s="369" t="str">
        <f>IF($E349="","",IF($L348="","",VLOOKUP($L348,TemplValues,30,0)))</f>
        <v/>
      </c>
      <c r="BF349" s="369"/>
      <c r="BG349" s="366" t="str">
        <f>IF($E349="","",IF($L348="","",VLOOKUP($L348,TemplValues,12,0)))</f>
        <v/>
      </c>
      <c r="BH349" s="366"/>
      <c r="BI349" s="366" t="str">
        <f>IF($E349="","",IF($L348="","",VLOOKUP($L348,TemplValues,13,0)))</f>
        <v/>
      </c>
      <c r="BJ349" s="366"/>
      <c r="BK349" s="367" t="str">
        <f>IF($E349="","",IF($L348="","",VLOOKUP($L348,TemplValues,16,0)))</f>
        <v/>
      </c>
      <c r="BL349" s="367"/>
      <c r="BM349" s="368" t="str">
        <f>IF($E349="","",IF($L348="","",VLOOKUP($L348,TemplValues,17,0)))</f>
        <v/>
      </c>
      <c r="BN349" s="368"/>
      <c r="BO349" s="366" t="str">
        <f>IF($E349="","",IF($L348="","",VLOOKUP($L348,TemplValues,28,0)))</f>
        <v/>
      </c>
      <c r="BP349" s="366"/>
      <c r="BQ349" s="366" t="str">
        <f>IF($E349="","",IF($L348="","",VLOOKUP($L348,TemplValues,27,0)))</f>
        <v/>
      </c>
      <c r="BR349" s="366"/>
      <c r="BS349" s="367" t="str">
        <f>IF($E349="","",IF($L348="","",VLOOKUP($L348,TemplValues,14,0)))</f>
        <v/>
      </c>
      <c r="BT349" s="367"/>
      <c r="BU349" s="370" t="str">
        <f>IF($E349="","",IF($L348="","",VLOOKUP($L348,TemplValues,15,0)))</f>
        <v/>
      </c>
      <c r="BV349" s="483"/>
      <c r="BW349" s="430" t="str">
        <f>IF($E349="","",IF($L348="","",VLOOKUP($L348,TemplValues,30,0)))</f>
        <v/>
      </c>
      <c r="BX349" s="486"/>
      <c r="BY349" s="283"/>
    </row>
    <row r="350" spans="1:77" ht="20.100000000000001" customHeight="1">
      <c r="A350" s="283"/>
      <c r="B350" s="511">
        <v>1</v>
      </c>
      <c r="C350" s="513"/>
      <c r="D350" s="436"/>
      <c r="E350" s="436" t="s">
        <v>441</v>
      </c>
      <c r="F350" s="436" t="s">
        <v>444</v>
      </c>
      <c r="G350" s="515" t="s">
        <v>380</v>
      </c>
      <c r="H350" s="509"/>
      <c r="I350" s="437"/>
      <c r="J350" s="509"/>
      <c r="K350" s="438"/>
      <c r="L350" s="439" t="str">
        <f t="shared" ref="L350" si="169">H350&amp;" : "&amp;J350</f>
        <v xml:space="preserve"> : </v>
      </c>
      <c r="M350" s="440">
        <v>400</v>
      </c>
      <c r="N350" s="390"/>
      <c r="O350" s="283"/>
      <c r="P350" s="404"/>
      <c r="Q350" s="405"/>
      <c r="R350" s="406">
        <v>2.835</v>
      </c>
      <c r="S350" s="462"/>
      <c r="T350" s="414">
        <v>24.5</v>
      </c>
      <c r="U350" s="468"/>
      <c r="V350" s="413"/>
      <c r="W350" s="413"/>
      <c r="X350" s="414">
        <v>22</v>
      </c>
      <c r="Y350" s="414"/>
      <c r="Z350" s="414"/>
      <c r="AA350" s="414"/>
      <c r="AB350" s="415"/>
      <c r="AC350" s="415"/>
      <c r="AD350" s="415"/>
      <c r="AE350" s="415"/>
      <c r="AF350" s="415"/>
      <c r="AG350" s="415"/>
      <c r="AH350" s="415"/>
      <c r="AI350" s="415"/>
      <c r="AJ350" s="415"/>
      <c r="AK350" s="415"/>
      <c r="AL350" s="415"/>
      <c r="AM350" s="415"/>
      <c r="AN350" s="415"/>
      <c r="AO350" s="415"/>
      <c r="AP350" s="415"/>
      <c r="AQ350" s="415"/>
      <c r="AR350" s="415">
        <v>0.25</v>
      </c>
      <c r="AS350" s="415"/>
      <c r="AT350" s="415"/>
      <c r="AU350" s="427"/>
      <c r="AV350" s="427">
        <v>10.5</v>
      </c>
      <c r="AW350" s="428"/>
      <c r="AX350" s="423"/>
      <c r="AY350" s="475"/>
      <c r="AZ350" s="283"/>
      <c r="BA350" s="424">
        <v>100.1</v>
      </c>
      <c r="BB350" s="424"/>
      <c r="BC350" s="360" t="s">
        <v>63</v>
      </c>
      <c r="BD350" s="360"/>
      <c r="BE350" s="359">
        <v>0.1</v>
      </c>
      <c r="BF350" s="359"/>
      <c r="BG350" s="359">
        <v>10000</v>
      </c>
      <c r="BH350" s="359"/>
      <c r="BI350" s="359"/>
      <c r="BJ350" s="359"/>
      <c r="BK350" s="361"/>
      <c r="BL350" s="361"/>
      <c r="BM350" s="360" t="s">
        <v>64</v>
      </c>
      <c r="BN350" s="360"/>
      <c r="BO350" s="359"/>
      <c r="BP350" s="359"/>
      <c r="BQ350" s="359">
        <v>0.34699999999999998</v>
      </c>
      <c r="BR350" s="359"/>
      <c r="BS350" s="361"/>
      <c r="BT350" s="361"/>
      <c r="BU350" s="362" t="s">
        <v>62</v>
      </c>
      <c r="BV350" s="481"/>
      <c r="BW350" s="422"/>
      <c r="BX350" s="475"/>
      <c r="BY350" s="283"/>
    </row>
    <row r="351" spans="1:77" ht="20.100000000000001" customHeight="1" thickBot="1">
      <c r="A351" s="283"/>
      <c r="B351" s="512"/>
      <c r="C351" s="514"/>
      <c r="D351" s="398"/>
      <c r="E351" s="398">
        <v>1</v>
      </c>
      <c r="F351" s="398" t="s">
        <v>443</v>
      </c>
      <c r="G351" s="516"/>
      <c r="H351" s="510"/>
      <c r="I351" s="434"/>
      <c r="J351" s="510"/>
      <c r="K351" s="435"/>
      <c r="L351" s="435"/>
      <c r="M351" s="400">
        <v>3.2</v>
      </c>
      <c r="N351" s="407"/>
      <c r="O351" s="283"/>
      <c r="P351" s="408"/>
      <c r="Q351" s="409"/>
      <c r="R351" s="441" t="str">
        <f>IF($E351="","",IF($L350="","",VLOOKUP($L350,TemplValues,28,0)))</f>
        <v/>
      </c>
      <c r="S351" s="463"/>
      <c r="T351" s="442" t="str">
        <f>IF($E351="","",IF($L350="","",VLOOKUP($L350,TemplValues,4,0)))</f>
        <v/>
      </c>
      <c r="U351" s="463"/>
      <c r="V351" s="442" t="str">
        <f>IF($E351="","",IF($L350="","",VLOOKUP($L350,TemplValues,5,0)))</f>
        <v/>
      </c>
      <c r="W351" s="442"/>
      <c r="X351" s="442" t="str">
        <f>IF($E351="","",IF($L350="","",VLOOKUP($L350,TemplValues,6,0)))</f>
        <v/>
      </c>
      <c r="Y351" s="442"/>
      <c r="Z351" s="443" t="str">
        <f>IF($E351="","",IF($L350="","",VLOOKUP($L350,TemplValues,7,0)))</f>
        <v/>
      </c>
      <c r="AA351" s="443"/>
      <c r="AB351" s="442" t="str">
        <f>IF($E351="","",IF($L350="","",VLOOKUP($L350,TemplValues,8,0)))</f>
        <v/>
      </c>
      <c r="AC351" s="442"/>
      <c r="AD351" s="444" t="str">
        <f>IF($E351="","",IF($L350="","",VLOOKUP($L350,TemplValues,18,0)))</f>
        <v/>
      </c>
      <c r="AE351" s="444"/>
      <c r="AF351" s="444" t="str">
        <f>IF($E351="","",IF($L350="","",VLOOKUP($L350,TemplValues,19,0)))</f>
        <v/>
      </c>
      <c r="AG351" s="444"/>
      <c r="AH351" s="444"/>
      <c r="AI351" s="444"/>
      <c r="AJ351" s="444" t="str">
        <f>IF($E351="","",IF($L350="","",VLOOKUP($L350,TemplValues,20,0)))</f>
        <v/>
      </c>
      <c r="AK351" s="444"/>
      <c r="AL351" s="442" t="str">
        <f>IF($E351="","",IF($L350="","",VLOOKUP($L350,TemplValues,9,0)))</f>
        <v/>
      </c>
      <c r="AM351" s="442"/>
      <c r="AN351" s="442" t="str">
        <f>IF($E351="","",IF($L350="","",VLOOKUP($L350,TemplValues,21,0)))</f>
        <v/>
      </c>
      <c r="AO351" s="442"/>
      <c r="AP351" s="442" t="str">
        <f>IF($E351="","",IF($L350="","",VLOOKUP($L350,TemplValues,22,0)))</f>
        <v/>
      </c>
      <c r="AQ351" s="442"/>
      <c r="AR351" s="445" t="str">
        <f>IF($E351="","",IF($L350="","",VLOOKUP($L350,TemplValues,23,0)))</f>
        <v/>
      </c>
      <c r="AS351" s="445"/>
      <c r="AT351" s="445" t="str">
        <f>IF($E351="","",IF($L350="","",VLOOKUP($L350,TemplValues,24,0)))</f>
        <v/>
      </c>
      <c r="AU351" s="446"/>
      <c r="AV351" s="446" t="str">
        <f>IF($E351="","",IF($L350="","",VLOOKUP($L350,TemplValues,25,0)))</f>
        <v/>
      </c>
      <c r="AW351" s="478"/>
      <c r="AX351" s="425" t="str">
        <f>IF($E351="","",IF($L350="","",VLOOKUP($L350,TemplValues,26,0)))</f>
        <v/>
      </c>
      <c r="AY351" s="476"/>
      <c r="AZ351" s="283"/>
      <c r="BA351" s="426" t="str">
        <f>IF($E351="","",IF($L350="","",VLOOKUP($L350,TemplValues,10,0)))</f>
        <v/>
      </c>
      <c r="BB351" s="426"/>
      <c r="BC351" s="368" t="str">
        <f>IF($E351="","",IF($L350="","",VLOOKUP($L350,TemplValues,11,0)))</f>
        <v/>
      </c>
      <c r="BD351" s="368"/>
      <c r="BE351" s="369" t="str">
        <f>IF($E351="","",IF($L350="","",VLOOKUP($L350,TemplValues,30,0)))</f>
        <v/>
      </c>
      <c r="BF351" s="369"/>
      <c r="BG351" s="366" t="str">
        <f>IF($E351="","",IF($L350="","",VLOOKUP($L350,TemplValues,12,0)))</f>
        <v/>
      </c>
      <c r="BH351" s="366"/>
      <c r="BI351" s="366" t="str">
        <f>IF($E351="","",IF($L350="","",VLOOKUP($L350,TemplValues,13,0)))</f>
        <v/>
      </c>
      <c r="BJ351" s="366"/>
      <c r="BK351" s="367" t="str">
        <f>IF($E351="","",IF($L350="","",VLOOKUP($L350,TemplValues,16,0)))</f>
        <v/>
      </c>
      <c r="BL351" s="367"/>
      <c r="BM351" s="368" t="str">
        <f>IF($E351="","",IF($L350="","",VLOOKUP($L350,TemplValues,17,0)))</f>
        <v/>
      </c>
      <c r="BN351" s="368"/>
      <c r="BO351" s="366" t="str">
        <f>IF($E351="","",IF($L350="","",VLOOKUP($L350,TemplValues,28,0)))</f>
        <v/>
      </c>
      <c r="BP351" s="366"/>
      <c r="BQ351" s="366" t="str">
        <f>IF($E351="","",IF($L350="","",VLOOKUP($L350,TemplValues,27,0)))</f>
        <v/>
      </c>
      <c r="BR351" s="366"/>
      <c r="BS351" s="367" t="str">
        <f>IF($E351="","",IF($L350="","",VLOOKUP($L350,TemplValues,14,0)))</f>
        <v/>
      </c>
      <c r="BT351" s="367"/>
      <c r="BU351" s="370" t="str">
        <f>IF($E351="","",IF($L350="","",VLOOKUP($L350,TemplValues,15,0)))</f>
        <v/>
      </c>
      <c r="BV351" s="483"/>
      <c r="BW351" s="430" t="str">
        <f>IF($E351="","",IF($L350="","",VLOOKUP($L350,TemplValues,30,0)))</f>
        <v/>
      </c>
      <c r="BX351" s="486"/>
      <c r="BY351" s="283"/>
    </row>
    <row r="352" spans="1:77" ht="20.100000000000001" customHeight="1">
      <c r="A352" s="283"/>
      <c r="B352" s="511">
        <v>1</v>
      </c>
      <c r="C352" s="513"/>
      <c r="D352" s="436"/>
      <c r="E352" s="436" t="s">
        <v>441</v>
      </c>
      <c r="F352" s="436" t="s">
        <v>444</v>
      </c>
      <c r="G352" s="515" t="s">
        <v>380</v>
      </c>
      <c r="H352" s="509"/>
      <c r="I352" s="437"/>
      <c r="J352" s="509"/>
      <c r="K352" s="438"/>
      <c r="L352" s="439" t="str">
        <f t="shared" ref="L352" si="170">H352&amp;" : "&amp;J352</f>
        <v xml:space="preserve"> : </v>
      </c>
      <c r="M352" s="440">
        <v>400</v>
      </c>
      <c r="N352" s="390"/>
      <c r="O352" s="283"/>
      <c r="P352" s="404"/>
      <c r="Q352" s="405"/>
      <c r="R352" s="406">
        <v>2.835</v>
      </c>
      <c r="S352" s="462"/>
      <c r="T352" s="414">
        <v>24.5</v>
      </c>
      <c r="U352" s="468"/>
      <c r="V352" s="413"/>
      <c r="W352" s="413"/>
      <c r="X352" s="414">
        <v>22</v>
      </c>
      <c r="Y352" s="414"/>
      <c r="Z352" s="414"/>
      <c r="AA352" s="414"/>
      <c r="AB352" s="415"/>
      <c r="AC352" s="415"/>
      <c r="AD352" s="415"/>
      <c r="AE352" s="415"/>
      <c r="AF352" s="415"/>
      <c r="AG352" s="415"/>
      <c r="AH352" s="415"/>
      <c r="AI352" s="415"/>
      <c r="AJ352" s="415"/>
      <c r="AK352" s="415"/>
      <c r="AL352" s="415"/>
      <c r="AM352" s="415"/>
      <c r="AN352" s="415"/>
      <c r="AO352" s="415"/>
      <c r="AP352" s="415"/>
      <c r="AQ352" s="415"/>
      <c r="AR352" s="415">
        <v>0.25</v>
      </c>
      <c r="AS352" s="415"/>
      <c r="AT352" s="415"/>
      <c r="AU352" s="427"/>
      <c r="AV352" s="427">
        <v>10.5</v>
      </c>
      <c r="AW352" s="428"/>
      <c r="AX352" s="423"/>
      <c r="AY352" s="475"/>
      <c r="AZ352" s="283"/>
      <c r="BA352" s="424">
        <v>100.1</v>
      </c>
      <c r="BB352" s="424"/>
      <c r="BC352" s="360" t="s">
        <v>63</v>
      </c>
      <c r="BD352" s="360"/>
      <c r="BE352" s="359">
        <v>0.1</v>
      </c>
      <c r="BF352" s="359"/>
      <c r="BG352" s="359">
        <v>10000</v>
      </c>
      <c r="BH352" s="359"/>
      <c r="BI352" s="359"/>
      <c r="BJ352" s="359"/>
      <c r="BK352" s="361"/>
      <c r="BL352" s="361"/>
      <c r="BM352" s="360" t="s">
        <v>64</v>
      </c>
      <c r="BN352" s="360"/>
      <c r="BO352" s="359"/>
      <c r="BP352" s="359"/>
      <c r="BQ352" s="359">
        <v>0.34699999999999998</v>
      </c>
      <c r="BR352" s="359"/>
      <c r="BS352" s="361"/>
      <c r="BT352" s="361"/>
      <c r="BU352" s="362" t="s">
        <v>62</v>
      </c>
      <c r="BV352" s="481"/>
      <c r="BW352" s="422"/>
      <c r="BX352" s="475"/>
      <c r="BY352" s="283"/>
    </row>
    <row r="353" spans="1:77" ht="20.100000000000001" customHeight="1" thickBot="1">
      <c r="A353" s="283"/>
      <c r="B353" s="512"/>
      <c r="C353" s="514"/>
      <c r="D353" s="398"/>
      <c r="E353" s="398">
        <v>1</v>
      </c>
      <c r="F353" s="398" t="s">
        <v>443</v>
      </c>
      <c r="G353" s="516"/>
      <c r="H353" s="510"/>
      <c r="I353" s="434"/>
      <c r="J353" s="510"/>
      <c r="K353" s="435"/>
      <c r="L353" s="435"/>
      <c r="M353" s="400">
        <v>3.2</v>
      </c>
      <c r="N353" s="407"/>
      <c r="O353" s="283"/>
      <c r="P353" s="408"/>
      <c r="Q353" s="409"/>
      <c r="R353" s="441" t="str">
        <f>IF($E353="","",IF($L352="","",VLOOKUP($L352,TemplValues,28,0)))</f>
        <v/>
      </c>
      <c r="S353" s="463"/>
      <c r="T353" s="442" t="str">
        <f>IF($E353="","",IF($L352="","",VLOOKUP($L352,TemplValues,4,0)))</f>
        <v/>
      </c>
      <c r="U353" s="463"/>
      <c r="V353" s="442" t="str">
        <f>IF($E353="","",IF($L352="","",VLOOKUP($L352,TemplValues,5,0)))</f>
        <v/>
      </c>
      <c r="W353" s="442"/>
      <c r="X353" s="442" t="str">
        <f>IF($E353="","",IF($L352="","",VLOOKUP($L352,TemplValues,6,0)))</f>
        <v/>
      </c>
      <c r="Y353" s="442"/>
      <c r="Z353" s="443" t="str">
        <f>IF($E353="","",IF($L352="","",VLOOKUP($L352,TemplValues,7,0)))</f>
        <v/>
      </c>
      <c r="AA353" s="443"/>
      <c r="AB353" s="442" t="str">
        <f>IF($E353="","",IF($L352="","",VLOOKUP($L352,TemplValues,8,0)))</f>
        <v/>
      </c>
      <c r="AC353" s="442"/>
      <c r="AD353" s="444" t="str">
        <f>IF($E353="","",IF($L352="","",VLOOKUP($L352,TemplValues,18,0)))</f>
        <v/>
      </c>
      <c r="AE353" s="444"/>
      <c r="AF353" s="444" t="str">
        <f>IF($E353="","",IF($L352="","",VLOOKUP($L352,TemplValues,19,0)))</f>
        <v/>
      </c>
      <c r="AG353" s="444"/>
      <c r="AH353" s="444"/>
      <c r="AI353" s="444"/>
      <c r="AJ353" s="444" t="str">
        <f>IF($E353="","",IF($L352="","",VLOOKUP($L352,TemplValues,20,0)))</f>
        <v/>
      </c>
      <c r="AK353" s="444"/>
      <c r="AL353" s="442" t="str">
        <f>IF($E353="","",IF($L352="","",VLOOKUP($L352,TemplValues,9,0)))</f>
        <v/>
      </c>
      <c r="AM353" s="442"/>
      <c r="AN353" s="442" t="str">
        <f>IF($E353="","",IF($L352="","",VLOOKUP($L352,TemplValues,21,0)))</f>
        <v/>
      </c>
      <c r="AO353" s="442"/>
      <c r="AP353" s="442" t="str">
        <f>IF($E353="","",IF($L352="","",VLOOKUP($L352,TemplValues,22,0)))</f>
        <v/>
      </c>
      <c r="AQ353" s="442"/>
      <c r="AR353" s="445" t="str">
        <f>IF($E353="","",IF($L352="","",VLOOKUP($L352,TemplValues,23,0)))</f>
        <v/>
      </c>
      <c r="AS353" s="445"/>
      <c r="AT353" s="445" t="str">
        <f>IF($E353="","",IF($L352="","",VLOOKUP($L352,TemplValues,24,0)))</f>
        <v/>
      </c>
      <c r="AU353" s="446"/>
      <c r="AV353" s="446" t="str">
        <f>IF($E353="","",IF($L352="","",VLOOKUP($L352,TemplValues,25,0)))</f>
        <v/>
      </c>
      <c r="AW353" s="478"/>
      <c r="AX353" s="425" t="str">
        <f>IF($E353="","",IF($L352="","",VLOOKUP($L352,TemplValues,26,0)))</f>
        <v/>
      </c>
      <c r="AY353" s="476"/>
      <c r="AZ353" s="283"/>
      <c r="BA353" s="426" t="str">
        <f>IF($E353="","",IF($L352="","",VLOOKUP($L352,TemplValues,10,0)))</f>
        <v/>
      </c>
      <c r="BB353" s="426"/>
      <c r="BC353" s="368" t="str">
        <f>IF($E353="","",IF($L352="","",VLOOKUP($L352,TemplValues,11,0)))</f>
        <v/>
      </c>
      <c r="BD353" s="368"/>
      <c r="BE353" s="369" t="str">
        <f>IF($E353="","",IF($L352="","",VLOOKUP($L352,TemplValues,30,0)))</f>
        <v/>
      </c>
      <c r="BF353" s="369"/>
      <c r="BG353" s="366" t="str">
        <f>IF($E353="","",IF($L352="","",VLOOKUP($L352,TemplValues,12,0)))</f>
        <v/>
      </c>
      <c r="BH353" s="366"/>
      <c r="BI353" s="366" t="str">
        <f>IF($E353="","",IF($L352="","",VLOOKUP($L352,TemplValues,13,0)))</f>
        <v/>
      </c>
      <c r="BJ353" s="366"/>
      <c r="BK353" s="367" t="str">
        <f>IF($E353="","",IF($L352="","",VLOOKUP($L352,TemplValues,16,0)))</f>
        <v/>
      </c>
      <c r="BL353" s="367"/>
      <c r="BM353" s="368" t="str">
        <f>IF($E353="","",IF($L352="","",VLOOKUP($L352,TemplValues,17,0)))</f>
        <v/>
      </c>
      <c r="BN353" s="368"/>
      <c r="BO353" s="366" t="str">
        <f>IF($E353="","",IF($L352="","",VLOOKUP($L352,TemplValues,28,0)))</f>
        <v/>
      </c>
      <c r="BP353" s="366"/>
      <c r="BQ353" s="366" t="str">
        <f>IF($E353="","",IF($L352="","",VLOOKUP($L352,TemplValues,27,0)))</f>
        <v/>
      </c>
      <c r="BR353" s="366"/>
      <c r="BS353" s="367" t="str">
        <f>IF($E353="","",IF($L352="","",VLOOKUP($L352,TemplValues,14,0)))</f>
        <v/>
      </c>
      <c r="BT353" s="367"/>
      <c r="BU353" s="370" t="str">
        <f>IF($E353="","",IF($L352="","",VLOOKUP($L352,TemplValues,15,0)))</f>
        <v/>
      </c>
      <c r="BV353" s="483"/>
      <c r="BW353" s="430" t="str">
        <f>IF($E353="","",IF($L352="","",VLOOKUP($L352,TemplValues,30,0)))</f>
        <v/>
      </c>
      <c r="BX353" s="486"/>
      <c r="BY353" s="283"/>
    </row>
    <row r="354" spans="1:77" ht="20.100000000000001" customHeight="1">
      <c r="A354" s="283"/>
      <c r="B354" s="511">
        <v>1</v>
      </c>
      <c r="C354" s="513"/>
      <c r="D354" s="436"/>
      <c r="E354" s="436" t="s">
        <v>441</v>
      </c>
      <c r="F354" s="436" t="s">
        <v>444</v>
      </c>
      <c r="G354" s="515" t="s">
        <v>380</v>
      </c>
      <c r="H354" s="509"/>
      <c r="I354" s="437"/>
      <c r="J354" s="509"/>
      <c r="K354" s="438"/>
      <c r="L354" s="439" t="str">
        <f t="shared" ref="L354" si="171">H354&amp;" : "&amp;J354</f>
        <v xml:space="preserve"> : </v>
      </c>
      <c r="M354" s="440">
        <v>400</v>
      </c>
      <c r="N354" s="390"/>
      <c r="O354" s="283"/>
      <c r="P354" s="404"/>
      <c r="Q354" s="405"/>
      <c r="R354" s="406">
        <v>2.835</v>
      </c>
      <c r="S354" s="462"/>
      <c r="T354" s="414">
        <v>24.5</v>
      </c>
      <c r="U354" s="468"/>
      <c r="V354" s="413"/>
      <c r="W354" s="413"/>
      <c r="X354" s="414">
        <v>22</v>
      </c>
      <c r="Y354" s="414"/>
      <c r="Z354" s="414"/>
      <c r="AA354" s="414"/>
      <c r="AB354" s="415"/>
      <c r="AC354" s="415"/>
      <c r="AD354" s="415"/>
      <c r="AE354" s="415"/>
      <c r="AF354" s="415"/>
      <c r="AG354" s="415"/>
      <c r="AH354" s="415"/>
      <c r="AI354" s="415"/>
      <c r="AJ354" s="415"/>
      <c r="AK354" s="415"/>
      <c r="AL354" s="415"/>
      <c r="AM354" s="415"/>
      <c r="AN354" s="415"/>
      <c r="AO354" s="415"/>
      <c r="AP354" s="415"/>
      <c r="AQ354" s="415"/>
      <c r="AR354" s="415">
        <v>0.25</v>
      </c>
      <c r="AS354" s="415"/>
      <c r="AT354" s="415"/>
      <c r="AU354" s="427"/>
      <c r="AV354" s="427">
        <v>10.5</v>
      </c>
      <c r="AW354" s="428"/>
      <c r="AX354" s="423"/>
      <c r="AY354" s="475"/>
      <c r="AZ354" s="283"/>
      <c r="BA354" s="424">
        <v>100.1</v>
      </c>
      <c r="BB354" s="424"/>
      <c r="BC354" s="360" t="s">
        <v>63</v>
      </c>
      <c r="BD354" s="360"/>
      <c r="BE354" s="359">
        <v>0.1</v>
      </c>
      <c r="BF354" s="359"/>
      <c r="BG354" s="359">
        <v>10000</v>
      </c>
      <c r="BH354" s="359"/>
      <c r="BI354" s="359"/>
      <c r="BJ354" s="359"/>
      <c r="BK354" s="361"/>
      <c r="BL354" s="361"/>
      <c r="BM354" s="360" t="s">
        <v>64</v>
      </c>
      <c r="BN354" s="360"/>
      <c r="BO354" s="359"/>
      <c r="BP354" s="359"/>
      <c r="BQ354" s="359">
        <v>0.34699999999999998</v>
      </c>
      <c r="BR354" s="359"/>
      <c r="BS354" s="361"/>
      <c r="BT354" s="361"/>
      <c r="BU354" s="362" t="s">
        <v>62</v>
      </c>
      <c r="BV354" s="481"/>
      <c r="BW354" s="422"/>
      <c r="BX354" s="475"/>
      <c r="BY354" s="283"/>
    </row>
    <row r="355" spans="1:77" ht="20.100000000000001" customHeight="1" thickBot="1">
      <c r="A355" s="283"/>
      <c r="B355" s="512"/>
      <c r="C355" s="514"/>
      <c r="D355" s="398"/>
      <c r="E355" s="398">
        <v>1</v>
      </c>
      <c r="F355" s="398" t="s">
        <v>443</v>
      </c>
      <c r="G355" s="516"/>
      <c r="H355" s="510"/>
      <c r="I355" s="434"/>
      <c r="J355" s="510"/>
      <c r="K355" s="435"/>
      <c r="L355" s="435"/>
      <c r="M355" s="400">
        <v>3.2</v>
      </c>
      <c r="N355" s="407"/>
      <c r="O355" s="283"/>
      <c r="P355" s="408"/>
      <c r="Q355" s="409"/>
      <c r="R355" s="441" t="str">
        <f>IF($E355="","",IF($L354="","",VLOOKUP($L354,TemplValues,28,0)))</f>
        <v/>
      </c>
      <c r="S355" s="463"/>
      <c r="T355" s="442" t="str">
        <f>IF($E355="","",IF($L354="","",VLOOKUP($L354,TemplValues,4,0)))</f>
        <v/>
      </c>
      <c r="U355" s="463"/>
      <c r="V355" s="442" t="str">
        <f>IF($E355="","",IF($L354="","",VLOOKUP($L354,TemplValues,5,0)))</f>
        <v/>
      </c>
      <c r="W355" s="442"/>
      <c r="X355" s="442" t="str">
        <f>IF($E355="","",IF($L354="","",VLOOKUP($L354,TemplValues,6,0)))</f>
        <v/>
      </c>
      <c r="Y355" s="442"/>
      <c r="Z355" s="443" t="str">
        <f>IF($E355="","",IF($L354="","",VLOOKUP($L354,TemplValues,7,0)))</f>
        <v/>
      </c>
      <c r="AA355" s="443"/>
      <c r="AB355" s="442" t="str">
        <f>IF($E355="","",IF($L354="","",VLOOKUP($L354,TemplValues,8,0)))</f>
        <v/>
      </c>
      <c r="AC355" s="442"/>
      <c r="AD355" s="444" t="str">
        <f>IF($E355="","",IF($L354="","",VLOOKUP($L354,TemplValues,18,0)))</f>
        <v/>
      </c>
      <c r="AE355" s="444"/>
      <c r="AF355" s="444" t="str">
        <f>IF($E355="","",IF($L354="","",VLOOKUP($L354,TemplValues,19,0)))</f>
        <v/>
      </c>
      <c r="AG355" s="444"/>
      <c r="AH355" s="444"/>
      <c r="AI355" s="444"/>
      <c r="AJ355" s="444" t="str">
        <f>IF($E355="","",IF($L354="","",VLOOKUP($L354,TemplValues,20,0)))</f>
        <v/>
      </c>
      <c r="AK355" s="444"/>
      <c r="AL355" s="442" t="str">
        <f>IF($E355="","",IF($L354="","",VLOOKUP($L354,TemplValues,9,0)))</f>
        <v/>
      </c>
      <c r="AM355" s="442"/>
      <c r="AN355" s="442" t="str">
        <f>IF($E355="","",IF($L354="","",VLOOKUP($L354,TemplValues,21,0)))</f>
        <v/>
      </c>
      <c r="AO355" s="442"/>
      <c r="AP355" s="442" t="str">
        <f>IF($E355="","",IF($L354="","",VLOOKUP($L354,TemplValues,22,0)))</f>
        <v/>
      </c>
      <c r="AQ355" s="442"/>
      <c r="AR355" s="445" t="str">
        <f>IF($E355="","",IF($L354="","",VLOOKUP($L354,TemplValues,23,0)))</f>
        <v/>
      </c>
      <c r="AS355" s="445"/>
      <c r="AT355" s="445" t="str">
        <f>IF($E355="","",IF($L354="","",VLOOKUP($L354,TemplValues,24,0)))</f>
        <v/>
      </c>
      <c r="AU355" s="446"/>
      <c r="AV355" s="446" t="str">
        <f>IF($E355="","",IF($L354="","",VLOOKUP($L354,TemplValues,25,0)))</f>
        <v/>
      </c>
      <c r="AW355" s="478"/>
      <c r="AX355" s="425" t="str">
        <f>IF($E355="","",IF($L354="","",VLOOKUP($L354,TemplValues,26,0)))</f>
        <v/>
      </c>
      <c r="AY355" s="476"/>
      <c r="AZ355" s="283"/>
      <c r="BA355" s="426" t="str">
        <f>IF($E355="","",IF($L354="","",VLOOKUP($L354,TemplValues,10,0)))</f>
        <v/>
      </c>
      <c r="BB355" s="426"/>
      <c r="BC355" s="368" t="str">
        <f>IF($E355="","",IF($L354="","",VLOOKUP($L354,TemplValues,11,0)))</f>
        <v/>
      </c>
      <c r="BD355" s="368"/>
      <c r="BE355" s="369" t="str">
        <f>IF($E355="","",IF($L354="","",VLOOKUP($L354,TemplValues,30,0)))</f>
        <v/>
      </c>
      <c r="BF355" s="369"/>
      <c r="BG355" s="366" t="str">
        <f>IF($E355="","",IF($L354="","",VLOOKUP($L354,TemplValues,12,0)))</f>
        <v/>
      </c>
      <c r="BH355" s="366"/>
      <c r="BI355" s="366" t="str">
        <f>IF($E355="","",IF($L354="","",VLOOKUP($L354,TemplValues,13,0)))</f>
        <v/>
      </c>
      <c r="BJ355" s="366"/>
      <c r="BK355" s="367" t="str">
        <f>IF($E355="","",IF($L354="","",VLOOKUP($L354,TemplValues,16,0)))</f>
        <v/>
      </c>
      <c r="BL355" s="367"/>
      <c r="BM355" s="368" t="str">
        <f>IF($E355="","",IF($L354="","",VLOOKUP($L354,TemplValues,17,0)))</f>
        <v/>
      </c>
      <c r="BN355" s="368"/>
      <c r="BO355" s="366" t="str">
        <f>IF($E355="","",IF($L354="","",VLOOKUP($L354,TemplValues,28,0)))</f>
        <v/>
      </c>
      <c r="BP355" s="366"/>
      <c r="BQ355" s="366" t="str">
        <f>IF($E355="","",IF($L354="","",VLOOKUP($L354,TemplValues,27,0)))</f>
        <v/>
      </c>
      <c r="BR355" s="366"/>
      <c r="BS355" s="367" t="str">
        <f>IF($E355="","",IF($L354="","",VLOOKUP($L354,TemplValues,14,0)))</f>
        <v/>
      </c>
      <c r="BT355" s="367"/>
      <c r="BU355" s="370" t="str">
        <f>IF($E355="","",IF($L354="","",VLOOKUP($L354,TemplValues,15,0)))</f>
        <v/>
      </c>
      <c r="BV355" s="483"/>
      <c r="BW355" s="430" t="str">
        <f>IF($E355="","",IF($L354="","",VLOOKUP($L354,TemplValues,30,0)))</f>
        <v/>
      </c>
      <c r="BX355" s="486"/>
      <c r="BY355" s="283"/>
    </row>
    <row r="356" spans="1:77" ht="20.100000000000001" customHeight="1">
      <c r="A356" s="283"/>
      <c r="B356" s="511">
        <v>1</v>
      </c>
      <c r="C356" s="513"/>
      <c r="D356" s="436"/>
      <c r="E356" s="436" t="s">
        <v>441</v>
      </c>
      <c r="F356" s="436" t="s">
        <v>444</v>
      </c>
      <c r="G356" s="515" t="s">
        <v>380</v>
      </c>
      <c r="H356" s="509"/>
      <c r="I356" s="437"/>
      <c r="J356" s="509"/>
      <c r="K356" s="438"/>
      <c r="L356" s="439" t="str">
        <f t="shared" ref="L356" si="172">H356&amp;" : "&amp;J356</f>
        <v xml:space="preserve"> : </v>
      </c>
      <c r="M356" s="440">
        <v>400</v>
      </c>
      <c r="N356" s="390"/>
      <c r="O356" s="283"/>
      <c r="P356" s="404"/>
      <c r="Q356" s="405"/>
      <c r="R356" s="406">
        <v>2.835</v>
      </c>
      <c r="S356" s="462"/>
      <c r="T356" s="414">
        <v>24.5</v>
      </c>
      <c r="U356" s="468"/>
      <c r="V356" s="413"/>
      <c r="W356" s="413"/>
      <c r="X356" s="414">
        <v>22</v>
      </c>
      <c r="Y356" s="414"/>
      <c r="Z356" s="414"/>
      <c r="AA356" s="414"/>
      <c r="AB356" s="415"/>
      <c r="AC356" s="415"/>
      <c r="AD356" s="415"/>
      <c r="AE356" s="415"/>
      <c r="AF356" s="415"/>
      <c r="AG356" s="415"/>
      <c r="AH356" s="415"/>
      <c r="AI356" s="415"/>
      <c r="AJ356" s="415"/>
      <c r="AK356" s="415"/>
      <c r="AL356" s="415"/>
      <c r="AM356" s="415"/>
      <c r="AN356" s="415"/>
      <c r="AO356" s="415"/>
      <c r="AP356" s="415"/>
      <c r="AQ356" s="415"/>
      <c r="AR356" s="415">
        <v>0.25</v>
      </c>
      <c r="AS356" s="415"/>
      <c r="AT356" s="415"/>
      <c r="AU356" s="427"/>
      <c r="AV356" s="427">
        <v>10.5</v>
      </c>
      <c r="AW356" s="428"/>
      <c r="AX356" s="423"/>
      <c r="AY356" s="475"/>
      <c r="AZ356" s="283"/>
      <c r="BA356" s="424">
        <v>100.1</v>
      </c>
      <c r="BB356" s="424"/>
      <c r="BC356" s="360" t="s">
        <v>63</v>
      </c>
      <c r="BD356" s="360"/>
      <c r="BE356" s="359">
        <v>0.1</v>
      </c>
      <c r="BF356" s="359"/>
      <c r="BG356" s="359">
        <v>10000</v>
      </c>
      <c r="BH356" s="359"/>
      <c r="BI356" s="359"/>
      <c r="BJ356" s="359"/>
      <c r="BK356" s="361"/>
      <c r="BL356" s="361"/>
      <c r="BM356" s="360" t="s">
        <v>64</v>
      </c>
      <c r="BN356" s="360"/>
      <c r="BO356" s="359"/>
      <c r="BP356" s="359"/>
      <c r="BQ356" s="359">
        <v>0.34699999999999998</v>
      </c>
      <c r="BR356" s="359"/>
      <c r="BS356" s="361"/>
      <c r="BT356" s="361"/>
      <c r="BU356" s="362" t="s">
        <v>62</v>
      </c>
      <c r="BV356" s="481"/>
      <c r="BW356" s="422"/>
      <c r="BX356" s="475"/>
      <c r="BY356" s="283"/>
    </row>
    <row r="357" spans="1:77" ht="20.100000000000001" customHeight="1" thickBot="1">
      <c r="A357" s="283"/>
      <c r="B357" s="512"/>
      <c r="C357" s="514"/>
      <c r="D357" s="398"/>
      <c r="E357" s="398">
        <v>1</v>
      </c>
      <c r="F357" s="398" t="s">
        <v>443</v>
      </c>
      <c r="G357" s="516"/>
      <c r="H357" s="510"/>
      <c r="I357" s="434"/>
      <c r="J357" s="510"/>
      <c r="K357" s="435"/>
      <c r="L357" s="435"/>
      <c r="M357" s="400">
        <v>3.2</v>
      </c>
      <c r="N357" s="407"/>
      <c r="O357" s="283"/>
      <c r="P357" s="408"/>
      <c r="Q357" s="409"/>
      <c r="R357" s="441" t="str">
        <f>IF($E357="","",IF($L356="","",VLOOKUP($L356,TemplValues,28,0)))</f>
        <v/>
      </c>
      <c r="S357" s="463"/>
      <c r="T357" s="442" t="str">
        <f>IF($E357="","",IF($L356="","",VLOOKUP($L356,TemplValues,4,0)))</f>
        <v/>
      </c>
      <c r="U357" s="463"/>
      <c r="V357" s="442" t="str">
        <f>IF($E357="","",IF($L356="","",VLOOKUP($L356,TemplValues,5,0)))</f>
        <v/>
      </c>
      <c r="W357" s="442"/>
      <c r="X357" s="442" t="str">
        <f>IF($E357="","",IF($L356="","",VLOOKUP($L356,TemplValues,6,0)))</f>
        <v/>
      </c>
      <c r="Y357" s="442"/>
      <c r="Z357" s="443" t="str">
        <f>IF($E357="","",IF($L356="","",VLOOKUP($L356,TemplValues,7,0)))</f>
        <v/>
      </c>
      <c r="AA357" s="443"/>
      <c r="AB357" s="442" t="str">
        <f>IF($E357="","",IF($L356="","",VLOOKUP($L356,TemplValues,8,0)))</f>
        <v/>
      </c>
      <c r="AC357" s="442"/>
      <c r="AD357" s="444" t="str">
        <f>IF($E357="","",IF($L356="","",VLOOKUP($L356,TemplValues,18,0)))</f>
        <v/>
      </c>
      <c r="AE357" s="444"/>
      <c r="AF357" s="444" t="str">
        <f>IF($E357="","",IF($L356="","",VLOOKUP($L356,TemplValues,19,0)))</f>
        <v/>
      </c>
      <c r="AG357" s="444"/>
      <c r="AH357" s="444"/>
      <c r="AI357" s="444"/>
      <c r="AJ357" s="444" t="str">
        <f>IF($E357="","",IF($L356="","",VLOOKUP($L356,TemplValues,20,0)))</f>
        <v/>
      </c>
      <c r="AK357" s="444"/>
      <c r="AL357" s="442" t="str">
        <f>IF($E357="","",IF($L356="","",VLOOKUP($L356,TemplValues,9,0)))</f>
        <v/>
      </c>
      <c r="AM357" s="442"/>
      <c r="AN357" s="442" t="str">
        <f>IF($E357="","",IF($L356="","",VLOOKUP($L356,TemplValues,21,0)))</f>
        <v/>
      </c>
      <c r="AO357" s="442"/>
      <c r="AP357" s="442" t="str">
        <f>IF($E357="","",IF($L356="","",VLOOKUP($L356,TemplValues,22,0)))</f>
        <v/>
      </c>
      <c r="AQ357" s="442"/>
      <c r="AR357" s="445" t="str">
        <f>IF($E357="","",IF($L356="","",VLOOKUP($L356,TemplValues,23,0)))</f>
        <v/>
      </c>
      <c r="AS357" s="445"/>
      <c r="AT357" s="445" t="str">
        <f>IF($E357="","",IF($L356="","",VLOOKUP($L356,TemplValues,24,0)))</f>
        <v/>
      </c>
      <c r="AU357" s="446"/>
      <c r="AV357" s="446" t="str">
        <f>IF($E357="","",IF($L356="","",VLOOKUP($L356,TemplValues,25,0)))</f>
        <v/>
      </c>
      <c r="AW357" s="478"/>
      <c r="AX357" s="425" t="str">
        <f>IF($E357="","",IF($L356="","",VLOOKUP($L356,TemplValues,26,0)))</f>
        <v/>
      </c>
      <c r="AY357" s="476"/>
      <c r="AZ357" s="283"/>
      <c r="BA357" s="426" t="str">
        <f>IF($E357="","",IF($L356="","",VLOOKUP($L356,TemplValues,10,0)))</f>
        <v/>
      </c>
      <c r="BB357" s="426"/>
      <c r="BC357" s="368" t="str">
        <f>IF($E357="","",IF($L356="","",VLOOKUP($L356,TemplValues,11,0)))</f>
        <v/>
      </c>
      <c r="BD357" s="368"/>
      <c r="BE357" s="369" t="str">
        <f>IF($E357="","",IF($L356="","",VLOOKUP($L356,TemplValues,30,0)))</f>
        <v/>
      </c>
      <c r="BF357" s="369"/>
      <c r="BG357" s="366" t="str">
        <f>IF($E357="","",IF($L356="","",VLOOKUP($L356,TemplValues,12,0)))</f>
        <v/>
      </c>
      <c r="BH357" s="366"/>
      <c r="BI357" s="366" t="str">
        <f>IF($E357="","",IF($L356="","",VLOOKUP($L356,TemplValues,13,0)))</f>
        <v/>
      </c>
      <c r="BJ357" s="366"/>
      <c r="BK357" s="367" t="str">
        <f>IF($E357="","",IF($L356="","",VLOOKUP($L356,TemplValues,16,0)))</f>
        <v/>
      </c>
      <c r="BL357" s="367"/>
      <c r="BM357" s="368" t="str">
        <f>IF($E357="","",IF($L356="","",VLOOKUP($L356,TemplValues,17,0)))</f>
        <v/>
      </c>
      <c r="BN357" s="368"/>
      <c r="BO357" s="366" t="str">
        <f>IF($E357="","",IF($L356="","",VLOOKUP($L356,TemplValues,28,0)))</f>
        <v/>
      </c>
      <c r="BP357" s="366"/>
      <c r="BQ357" s="366" t="str">
        <f>IF($E357="","",IF($L356="","",VLOOKUP($L356,TemplValues,27,0)))</f>
        <v/>
      </c>
      <c r="BR357" s="366"/>
      <c r="BS357" s="367" t="str">
        <f>IF($E357="","",IF($L356="","",VLOOKUP($L356,TemplValues,14,0)))</f>
        <v/>
      </c>
      <c r="BT357" s="367"/>
      <c r="BU357" s="370" t="str">
        <f>IF($E357="","",IF($L356="","",VLOOKUP($L356,TemplValues,15,0)))</f>
        <v/>
      </c>
      <c r="BV357" s="483"/>
      <c r="BW357" s="430" t="str">
        <f>IF($E357="","",IF($L356="","",VLOOKUP($L356,TemplValues,30,0)))</f>
        <v/>
      </c>
      <c r="BX357" s="486"/>
      <c r="BY357" s="283"/>
    </row>
    <row r="358" spans="1:77" ht="20.100000000000001" customHeight="1">
      <c r="A358" s="283"/>
      <c r="B358" s="511">
        <v>1</v>
      </c>
      <c r="C358" s="513"/>
      <c r="D358" s="436"/>
      <c r="E358" s="436" t="s">
        <v>441</v>
      </c>
      <c r="F358" s="436" t="s">
        <v>444</v>
      </c>
      <c r="G358" s="515" t="s">
        <v>380</v>
      </c>
      <c r="H358" s="509"/>
      <c r="I358" s="437"/>
      <c r="J358" s="509"/>
      <c r="K358" s="438"/>
      <c r="L358" s="439" t="str">
        <f t="shared" ref="L358" si="173">H358&amp;" : "&amp;J358</f>
        <v xml:space="preserve"> : </v>
      </c>
      <c r="M358" s="440">
        <v>400</v>
      </c>
      <c r="N358" s="390"/>
      <c r="O358" s="283"/>
      <c r="P358" s="404"/>
      <c r="Q358" s="405"/>
      <c r="R358" s="406">
        <v>2.835</v>
      </c>
      <c r="S358" s="462"/>
      <c r="T358" s="414">
        <v>24.5</v>
      </c>
      <c r="U358" s="468"/>
      <c r="V358" s="413"/>
      <c r="W358" s="413"/>
      <c r="X358" s="414">
        <v>22</v>
      </c>
      <c r="Y358" s="414"/>
      <c r="Z358" s="414"/>
      <c r="AA358" s="414"/>
      <c r="AB358" s="415"/>
      <c r="AC358" s="415"/>
      <c r="AD358" s="415"/>
      <c r="AE358" s="415"/>
      <c r="AF358" s="415"/>
      <c r="AG358" s="415"/>
      <c r="AH358" s="415"/>
      <c r="AI358" s="415"/>
      <c r="AJ358" s="415"/>
      <c r="AK358" s="415"/>
      <c r="AL358" s="415"/>
      <c r="AM358" s="415"/>
      <c r="AN358" s="415"/>
      <c r="AO358" s="415"/>
      <c r="AP358" s="415"/>
      <c r="AQ358" s="415"/>
      <c r="AR358" s="415">
        <v>0.25</v>
      </c>
      <c r="AS358" s="415"/>
      <c r="AT358" s="415"/>
      <c r="AU358" s="427"/>
      <c r="AV358" s="427">
        <v>10.5</v>
      </c>
      <c r="AW358" s="428"/>
      <c r="AX358" s="423"/>
      <c r="AY358" s="475"/>
      <c r="AZ358" s="283"/>
      <c r="BA358" s="424">
        <v>100.1</v>
      </c>
      <c r="BB358" s="424"/>
      <c r="BC358" s="360" t="s">
        <v>63</v>
      </c>
      <c r="BD358" s="360"/>
      <c r="BE358" s="359">
        <v>0.1</v>
      </c>
      <c r="BF358" s="359"/>
      <c r="BG358" s="359">
        <v>10000</v>
      </c>
      <c r="BH358" s="359"/>
      <c r="BI358" s="359"/>
      <c r="BJ358" s="359"/>
      <c r="BK358" s="361"/>
      <c r="BL358" s="361"/>
      <c r="BM358" s="360" t="s">
        <v>64</v>
      </c>
      <c r="BN358" s="360"/>
      <c r="BO358" s="359"/>
      <c r="BP358" s="359"/>
      <c r="BQ358" s="359">
        <v>0.34699999999999998</v>
      </c>
      <c r="BR358" s="359"/>
      <c r="BS358" s="361"/>
      <c r="BT358" s="361"/>
      <c r="BU358" s="362" t="s">
        <v>62</v>
      </c>
      <c r="BV358" s="481"/>
      <c r="BW358" s="422"/>
      <c r="BX358" s="475"/>
      <c r="BY358" s="283"/>
    </row>
    <row r="359" spans="1:77" ht="20.100000000000001" customHeight="1" thickBot="1">
      <c r="A359" s="283"/>
      <c r="B359" s="512"/>
      <c r="C359" s="514"/>
      <c r="D359" s="398"/>
      <c r="E359" s="398">
        <v>1</v>
      </c>
      <c r="F359" s="398" t="s">
        <v>443</v>
      </c>
      <c r="G359" s="516"/>
      <c r="H359" s="510"/>
      <c r="I359" s="434"/>
      <c r="J359" s="510"/>
      <c r="K359" s="435"/>
      <c r="L359" s="435"/>
      <c r="M359" s="400">
        <v>3.2</v>
      </c>
      <c r="N359" s="407"/>
      <c r="O359" s="283"/>
      <c r="P359" s="408"/>
      <c r="Q359" s="409"/>
      <c r="R359" s="441" t="str">
        <f>IF($E359="","",IF($L358="","",VLOOKUP($L358,TemplValues,28,0)))</f>
        <v/>
      </c>
      <c r="S359" s="463"/>
      <c r="T359" s="442" t="str">
        <f>IF($E359="","",IF($L358="","",VLOOKUP($L358,TemplValues,4,0)))</f>
        <v/>
      </c>
      <c r="U359" s="463"/>
      <c r="V359" s="442" t="str">
        <f>IF($E359="","",IF($L358="","",VLOOKUP($L358,TemplValues,5,0)))</f>
        <v/>
      </c>
      <c r="W359" s="442"/>
      <c r="X359" s="442" t="str">
        <f>IF($E359="","",IF($L358="","",VLOOKUP($L358,TemplValues,6,0)))</f>
        <v/>
      </c>
      <c r="Y359" s="442"/>
      <c r="Z359" s="443" t="str">
        <f>IF($E359="","",IF($L358="","",VLOOKUP($L358,TemplValues,7,0)))</f>
        <v/>
      </c>
      <c r="AA359" s="443"/>
      <c r="AB359" s="442" t="str">
        <f>IF($E359="","",IF($L358="","",VLOOKUP($L358,TemplValues,8,0)))</f>
        <v/>
      </c>
      <c r="AC359" s="442"/>
      <c r="AD359" s="444" t="str">
        <f>IF($E359="","",IF($L358="","",VLOOKUP($L358,TemplValues,18,0)))</f>
        <v/>
      </c>
      <c r="AE359" s="444"/>
      <c r="AF359" s="444" t="str">
        <f>IF($E359="","",IF($L358="","",VLOOKUP($L358,TemplValues,19,0)))</f>
        <v/>
      </c>
      <c r="AG359" s="444"/>
      <c r="AH359" s="444"/>
      <c r="AI359" s="444"/>
      <c r="AJ359" s="444" t="str">
        <f>IF($E359="","",IF($L358="","",VLOOKUP($L358,TemplValues,20,0)))</f>
        <v/>
      </c>
      <c r="AK359" s="444"/>
      <c r="AL359" s="442" t="str">
        <f>IF($E359="","",IF($L358="","",VLOOKUP($L358,TemplValues,9,0)))</f>
        <v/>
      </c>
      <c r="AM359" s="442"/>
      <c r="AN359" s="442" t="str">
        <f>IF($E359="","",IF($L358="","",VLOOKUP($L358,TemplValues,21,0)))</f>
        <v/>
      </c>
      <c r="AO359" s="442"/>
      <c r="AP359" s="442" t="str">
        <f>IF($E359="","",IF($L358="","",VLOOKUP($L358,TemplValues,22,0)))</f>
        <v/>
      </c>
      <c r="AQ359" s="442"/>
      <c r="AR359" s="445" t="str">
        <f>IF($E359="","",IF($L358="","",VLOOKUP($L358,TemplValues,23,0)))</f>
        <v/>
      </c>
      <c r="AS359" s="445"/>
      <c r="AT359" s="445" t="str">
        <f>IF($E359="","",IF($L358="","",VLOOKUP($L358,TemplValues,24,0)))</f>
        <v/>
      </c>
      <c r="AU359" s="446"/>
      <c r="AV359" s="446" t="str">
        <f>IF($E359="","",IF($L358="","",VLOOKUP($L358,TemplValues,25,0)))</f>
        <v/>
      </c>
      <c r="AW359" s="478"/>
      <c r="AX359" s="425" t="str">
        <f>IF($E359="","",IF($L358="","",VLOOKUP($L358,TemplValues,26,0)))</f>
        <v/>
      </c>
      <c r="AY359" s="476"/>
      <c r="AZ359" s="283"/>
      <c r="BA359" s="426" t="str">
        <f>IF($E359="","",IF($L358="","",VLOOKUP($L358,TemplValues,10,0)))</f>
        <v/>
      </c>
      <c r="BB359" s="426"/>
      <c r="BC359" s="368" t="str">
        <f>IF($E359="","",IF($L358="","",VLOOKUP($L358,TemplValues,11,0)))</f>
        <v/>
      </c>
      <c r="BD359" s="368"/>
      <c r="BE359" s="369" t="str">
        <f>IF($E359="","",IF($L358="","",VLOOKUP($L358,TemplValues,30,0)))</f>
        <v/>
      </c>
      <c r="BF359" s="369"/>
      <c r="BG359" s="366" t="str">
        <f>IF($E359="","",IF($L358="","",VLOOKUP($L358,TemplValues,12,0)))</f>
        <v/>
      </c>
      <c r="BH359" s="366"/>
      <c r="BI359" s="366" t="str">
        <f>IF($E359="","",IF($L358="","",VLOOKUP($L358,TemplValues,13,0)))</f>
        <v/>
      </c>
      <c r="BJ359" s="366"/>
      <c r="BK359" s="367" t="str">
        <f>IF($E359="","",IF($L358="","",VLOOKUP($L358,TemplValues,16,0)))</f>
        <v/>
      </c>
      <c r="BL359" s="367"/>
      <c r="BM359" s="368" t="str">
        <f>IF($E359="","",IF($L358="","",VLOOKUP($L358,TemplValues,17,0)))</f>
        <v/>
      </c>
      <c r="BN359" s="368"/>
      <c r="BO359" s="366" t="str">
        <f>IF($E359="","",IF($L358="","",VLOOKUP($L358,TemplValues,28,0)))</f>
        <v/>
      </c>
      <c r="BP359" s="366"/>
      <c r="BQ359" s="366" t="str">
        <f>IF($E359="","",IF($L358="","",VLOOKUP($L358,TemplValues,27,0)))</f>
        <v/>
      </c>
      <c r="BR359" s="366"/>
      <c r="BS359" s="367" t="str">
        <f>IF($E359="","",IF($L358="","",VLOOKUP($L358,TemplValues,14,0)))</f>
        <v/>
      </c>
      <c r="BT359" s="367"/>
      <c r="BU359" s="370" t="str">
        <f>IF($E359="","",IF($L358="","",VLOOKUP($L358,TemplValues,15,0)))</f>
        <v/>
      </c>
      <c r="BV359" s="483"/>
      <c r="BW359" s="430" t="str">
        <f>IF($E359="","",IF($L358="","",VLOOKUP($L358,TemplValues,30,0)))</f>
        <v/>
      </c>
      <c r="BX359" s="486"/>
      <c r="BY359" s="283"/>
    </row>
    <row r="360" spans="1:77" ht="20.100000000000001" customHeight="1">
      <c r="A360" s="283"/>
      <c r="B360" s="511">
        <v>1</v>
      </c>
      <c r="C360" s="513"/>
      <c r="D360" s="436"/>
      <c r="E360" s="436" t="s">
        <v>441</v>
      </c>
      <c r="F360" s="436" t="s">
        <v>444</v>
      </c>
      <c r="G360" s="515" t="s">
        <v>380</v>
      </c>
      <c r="H360" s="509"/>
      <c r="I360" s="437"/>
      <c r="J360" s="509"/>
      <c r="K360" s="438"/>
      <c r="L360" s="439" t="str">
        <f t="shared" ref="L360" si="174">H360&amp;" : "&amp;J360</f>
        <v xml:space="preserve"> : </v>
      </c>
      <c r="M360" s="440">
        <v>400</v>
      </c>
      <c r="N360" s="390"/>
      <c r="O360" s="283"/>
      <c r="P360" s="404"/>
      <c r="Q360" s="405"/>
      <c r="R360" s="406">
        <v>2.835</v>
      </c>
      <c r="S360" s="462"/>
      <c r="T360" s="414">
        <v>24.5</v>
      </c>
      <c r="U360" s="468"/>
      <c r="V360" s="413"/>
      <c r="W360" s="413"/>
      <c r="X360" s="414">
        <v>22</v>
      </c>
      <c r="Y360" s="414"/>
      <c r="Z360" s="414"/>
      <c r="AA360" s="414"/>
      <c r="AB360" s="415"/>
      <c r="AC360" s="415"/>
      <c r="AD360" s="415"/>
      <c r="AE360" s="415"/>
      <c r="AF360" s="415"/>
      <c r="AG360" s="415"/>
      <c r="AH360" s="415"/>
      <c r="AI360" s="415"/>
      <c r="AJ360" s="415"/>
      <c r="AK360" s="415"/>
      <c r="AL360" s="415"/>
      <c r="AM360" s="415"/>
      <c r="AN360" s="415"/>
      <c r="AO360" s="415"/>
      <c r="AP360" s="415"/>
      <c r="AQ360" s="415"/>
      <c r="AR360" s="415">
        <v>0.25</v>
      </c>
      <c r="AS360" s="415"/>
      <c r="AT360" s="415"/>
      <c r="AU360" s="427"/>
      <c r="AV360" s="427">
        <v>10.5</v>
      </c>
      <c r="AW360" s="428"/>
      <c r="AX360" s="423"/>
      <c r="AY360" s="475"/>
      <c r="AZ360" s="283"/>
      <c r="BA360" s="424">
        <v>100.1</v>
      </c>
      <c r="BB360" s="424"/>
      <c r="BC360" s="360" t="s">
        <v>63</v>
      </c>
      <c r="BD360" s="360"/>
      <c r="BE360" s="359">
        <v>0.1</v>
      </c>
      <c r="BF360" s="359"/>
      <c r="BG360" s="359">
        <v>10000</v>
      </c>
      <c r="BH360" s="359"/>
      <c r="BI360" s="359"/>
      <c r="BJ360" s="359"/>
      <c r="BK360" s="361"/>
      <c r="BL360" s="361"/>
      <c r="BM360" s="360" t="s">
        <v>64</v>
      </c>
      <c r="BN360" s="360"/>
      <c r="BO360" s="359"/>
      <c r="BP360" s="359"/>
      <c r="BQ360" s="359">
        <v>0.34699999999999998</v>
      </c>
      <c r="BR360" s="359"/>
      <c r="BS360" s="361"/>
      <c r="BT360" s="361"/>
      <c r="BU360" s="362" t="s">
        <v>62</v>
      </c>
      <c r="BV360" s="481"/>
      <c r="BW360" s="422"/>
      <c r="BX360" s="475"/>
      <c r="BY360" s="283"/>
    </row>
    <row r="361" spans="1:77" ht="20.100000000000001" customHeight="1" thickBot="1">
      <c r="A361" s="283"/>
      <c r="B361" s="512"/>
      <c r="C361" s="514"/>
      <c r="D361" s="398"/>
      <c r="E361" s="398">
        <v>1</v>
      </c>
      <c r="F361" s="398" t="s">
        <v>443</v>
      </c>
      <c r="G361" s="516"/>
      <c r="H361" s="510"/>
      <c r="I361" s="434"/>
      <c r="J361" s="510"/>
      <c r="K361" s="435"/>
      <c r="L361" s="435"/>
      <c r="M361" s="400">
        <v>3.2</v>
      </c>
      <c r="N361" s="407"/>
      <c r="O361" s="283"/>
      <c r="P361" s="408"/>
      <c r="Q361" s="409"/>
      <c r="R361" s="441" t="str">
        <f>IF($E361="","",IF($L360="","",VLOOKUP($L360,TemplValues,28,0)))</f>
        <v/>
      </c>
      <c r="S361" s="463"/>
      <c r="T361" s="442" t="str">
        <f>IF($E361="","",IF($L360="","",VLOOKUP($L360,TemplValues,4,0)))</f>
        <v/>
      </c>
      <c r="U361" s="463"/>
      <c r="V361" s="442" t="str">
        <f>IF($E361="","",IF($L360="","",VLOOKUP($L360,TemplValues,5,0)))</f>
        <v/>
      </c>
      <c r="W361" s="442"/>
      <c r="X361" s="442" t="str">
        <f>IF($E361="","",IF($L360="","",VLOOKUP($L360,TemplValues,6,0)))</f>
        <v/>
      </c>
      <c r="Y361" s="442"/>
      <c r="Z361" s="443" t="str">
        <f>IF($E361="","",IF($L360="","",VLOOKUP($L360,TemplValues,7,0)))</f>
        <v/>
      </c>
      <c r="AA361" s="443"/>
      <c r="AB361" s="442" t="str">
        <f>IF($E361="","",IF($L360="","",VLOOKUP($L360,TemplValues,8,0)))</f>
        <v/>
      </c>
      <c r="AC361" s="442"/>
      <c r="AD361" s="444" t="str">
        <f>IF($E361="","",IF($L360="","",VLOOKUP($L360,TemplValues,18,0)))</f>
        <v/>
      </c>
      <c r="AE361" s="444"/>
      <c r="AF361" s="444" t="str">
        <f>IF($E361="","",IF($L360="","",VLOOKUP($L360,TemplValues,19,0)))</f>
        <v/>
      </c>
      <c r="AG361" s="444"/>
      <c r="AH361" s="444"/>
      <c r="AI361" s="444"/>
      <c r="AJ361" s="444" t="str">
        <f>IF($E361="","",IF($L360="","",VLOOKUP($L360,TemplValues,20,0)))</f>
        <v/>
      </c>
      <c r="AK361" s="444"/>
      <c r="AL361" s="442" t="str">
        <f>IF($E361="","",IF($L360="","",VLOOKUP($L360,TemplValues,9,0)))</f>
        <v/>
      </c>
      <c r="AM361" s="442"/>
      <c r="AN361" s="442" t="str">
        <f>IF($E361="","",IF($L360="","",VLOOKUP($L360,TemplValues,21,0)))</f>
        <v/>
      </c>
      <c r="AO361" s="442"/>
      <c r="AP361" s="442" t="str">
        <f>IF($E361="","",IF($L360="","",VLOOKUP($L360,TemplValues,22,0)))</f>
        <v/>
      </c>
      <c r="AQ361" s="442"/>
      <c r="AR361" s="445" t="str">
        <f>IF($E361="","",IF($L360="","",VLOOKUP($L360,TemplValues,23,0)))</f>
        <v/>
      </c>
      <c r="AS361" s="445"/>
      <c r="AT361" s="445" t="str">
        <f>IF($E361="","",IF($L360="","",VLOOKUP($L360,TemplValues,24,0)))</f>
        <v/>
      </c>
      <c r="AU361" s="446"/>
      <c r="AV361" s="446" t="str">
        <f>IF($E361="","",IF($L360="","",VLOOKUP($L360,TemplValues,25,0)))</f>
        <v/>
      </c>
      <c r="AW361" s="478"/>
      <c r="AX361" s="425" t="str">
        <f>IF($E361="","",IF($L360="","",VLOOKUP($L360,TemplValues,26,0)))</f>
        <v/>
      </c>
      <c r="AY361" s="476"/>
      <c r="AZ361" s="283"/>
      <c r="BA361" s="426" t="str">
        <f>IF($E361="","",IF($L360="","",VLOOKUP($L360,TemplValues,10,0)))</f>
        <v/>
      </c>
      <c r="BB361" s="426"/>
      <c r="BC361" s="368" t="str">
        <f>IF($E361="","",IF($L360="","",VLOOKUP($L360,TemplValues,11,0)))</f>
        <v/>
      </c>
      <c r="BD361" s="368"/>
      <c r="BE361" s="369" t="str">
        <f>IF($E361="","",IF($L360="","",VLOOKUP($L360,TemplValues,30,0)))</f>
        <v/>
      </c>
      <c r="BF361" s="369"/>
      <c r="BG361" s="366" t="str">
        <f>IF($E361="","",IF($L360="","",VLOOKUP($L360,TemplValues,12,0)))</f>
        <v/>
      </c>
      <c r="BH361" s="366"/>
      <c r="BI361" s="366" t="str">
        <f>IF($E361="","",IF($L360="","",VLOOKUP($L360,TemplValues,13,0)))</f>
        <v/>
      </c>
      <c r="BJ361" s="366"/>
      <c r="BK361" s="367" t="str">
        <f>IF($E361="","",IF($L360="","",VLOOKUP($L360,TemplValues,16,0)))</f>
        <v/>
      </c>
      <c r="BL361" s="367"/>
      <c r="BM361" s="368" t="str">
        <f>IF($E361="","",IF($L360="","",VLOOKUP($L360,TemplValues,17,0)))</f>
        <v/>
      </c>
      <c r="BN361" s="368"/>
      <c r="BO361" s="366" t="str">
        <f>IF($E361="","",IF($L360="","",VLOOKUP($L360,TemplValues,28,0)))</f>
        <v/>
      </c>
      <c r="BP361" s="366"/>
      <c r="BQ361" s="366" t="str">
        <f>IF($E361="","",IF($L360="","",VLOOKUP($L360,TemplValues,27,0)))</f>
        <v/>
      </c>
      <c r="BR361" s="366"/>
      <c r="BS361" s="367" t="str">
        <f>IF($E361="","",IF($L360="","",VLOOKUP($L360,TemplValues,14,0)))</f>
        <v/>
      </c>
      <c r="BT361" s="367"/>
      <c r="BU361" s="370" t="str">
        <f>IF($E361="","",IF($L360="","",VLOOKUP($L360,TemplValues,15,0)))</f>
        <v/>
      </c>
      <c r="BV361" s="483"/>
      <c r="BW361" s="430" t="str">
        <f>IF($E361="","",IF($L360="","",VLOOKUP($L360,TemplValues,30,0)))</f>
        <v/>
      </c>
      <c r="BX361" s="486"/>
      <c r="BY361" s="283"/>
    </row>
    <row r="362" spans="1:77" ht="20.100000000000001" customHeight="1">
      <c r="A362" s="283"/>
      <c r="B362" s="511">
        <v>1</v>
      </c>
      <c r="C362" s="513"/>
      <c r="D362" s="436"/>
      <c r="E362" s="436" t="s">
        <v>441</v>
      </c>
      <c r="F362" s="436" t="s">
        <v>444</v>
      </c>
      <c r="G362" s="515" t="s">
        <v>380</v>
      </c>
      <c r="H362" s="509"/>
      <c r="I362" s="437"/>
      <c r="J362" s="509"/>
      <c r="K362" s="438"/>
      <c r="L362" s="439" t="str">
        <f t="shared" ref="L362" si="175">H362&amp;" : "&amp;J362</f>
        <v xml:space="preserve"> : </v>
      </c>
      <c r="M362" s="440">
        <v>400</v>
      </c>
      <c r="N362" s="390"/>
      <c r="O362" s="283"/>
      <c r="P362" s="404"/>
      <c r="Q362" s="405"/>
      <c r="R362" s="406">
        <v>2.835</v>
      </c>
      <c r="S362" s="462"/>
      <c r="T362" s="414">
        <v>24.5</v>
      </c>
      <c r="U362" s="468"/>
      <c r="V362" s="413"/>
      <c r="W362" s="413"/>
      <c r="X362" s="414">
        <v>22</v>
      </c>
      <c r="Y362" s="414"/>
      <c r="Z362" s="414"/>
      <c r="AA362" s="414"/>
      <c r="AB362" s="415"/>
      <c r="AC362" s="415"/>
      <c r="AD362" s="415"/>
      <c r="AE362" s="415"/>
      <c r="AF362" s="415"/>
      <c r="AG362" s="415"/>
      <c r="AH362" s="415"/>
      <c r="AI362" s="415"/>
      <c r="AJ362" s="415"/>
      <c r="AK362" s="415"/>
      <c r="AL362" s="415"/>
      <c r="AM362" s="415"/>
      <c r="AN362" s="415"/>
      <c r="AO362" s="415"/>
      <c r="AP362" s="415"/>
      <c r="AQ362" s="415"/>
      <c r="AR362" s="415">
        <v>0.25</v>
      </c>
      <c r="AS362" s="415"/>
      <c r="AT362" s="415"/>
      <c r="AU362" s="427"/>
      <c r="AV362" s="427">
        <v>10.5</v>
      </c>
      <c r="AW362" s="428"/>
      <c r="AX362" s="423"/>
      <c r="AY362" s="475"/>
      <c r="AZ362" s="283"/>
      <c r="BA362" s="424">
        <v>100.1</v>
      </c>
      <c r="BB362" s="424"/>
      <c r="BC362" s="360" t="s">
        <v>63</v>
      </c>
      <c r="BD362" s="360"/>
      <c r="BE362" s="359">
        <v>0.1</v>
      </c>
      <c r="BF362" s="359"/>
      <c r="BG362" s="359">
        <v>10000</v>
      </c>
      <c r="BH362" s="359"/>
      <c r="BI362" s="359"/>
      <c r="BJ362" s="359"/>
      <c r="BK362" s="361"/>
      <c r="BL362" s="361"/>
      <c r="BM362" s="360" t="s">
        <v>64</v>
      </c>
      <c r="BN362" s="360"/>
      <c r="BO362" s="359"/>
      <c r="BP362" s="359"/>
      <c r="BQ362" s="359">
        <v>0.34699999999999998</v>
      </c>
      <c r="BR362" s="359"/>
      <c r="BS362" s="361"/>
      <c r="BT362" s="361"/>
      <c r="BU362" s="362" t="s">
        <v>62</v>
      </c>
      <c r="BV362" s="481"/>
      <c r="BW362" s="422"/>
      <c r="BX362" s="475"/>
      <c r="BY362" s="283"/>
    </row>
    <row r="363" spans="1:77" ht="20.100000000000001" customHeight="1" thickBot="1">
      <c r="A363" s="283"/>
      <c r="B363" s="512"/>
      <c r="C363" s="514"/>
      <c r="D363" s="398"/>
      <c r="E363" s="398">
        <v>1</v>
      </c>
      <c r="F363" s="398" t="s">
        <v>443</v>
      </c>
      <c r="G363" s="516"/>
      <c r="H363" s="510"/>
      <c r="I363" s="434"/>
      <c r="J363" s="510"/>
      <c r="K363" s="435"/>
      <c r="L363" s="435"/>
      <c r="M363" s="400">
        <v>3.2</v>
      </c>
      <c r="N363" s="407"/>
      <c r="O363" s="283"/>
      <c r="P363" s="408"/>
      <c r="Q363" s="409"/>
      <c r="R363" s="441" t="str">
        <f>IF($E363="","",IF($L362="","",VLOOKUP($L362,TemplValues,28,0)))</f>
        <v/>
      </c>
      <c r="S363" s="463"/>
      <c r="T363" s="442" t="str">
        <f>IF($E363="","",IF($L362="","",VLOOKUP($L362,TemplValues,4,0)))</f>
        <v/>
      </c>
      <c r="U363" s="463"/>
      <c r="V363" s="442" t="str">
        <f>IF($E363="","",IF($L362="","",VLOOKUP($L362,TemplValues,5,0)))</f>
        <v/>
      </c>
      <c r="W363" s="442"/>
      <c r="X363" s="442" t="str">
        <f>IF($E363="","",IF($L362="","",VLOOKUP($L362,TemplValues,6,0)))</f>
        <v/>
      </c>
      <c r="Y363" s="442"/>
      <c r="Z363" s="443" t="str">
        <f>IF($E363="","",IF($L362="","",VLOOKUP($L362,TemplValues,7,0)))</f>
        <v/>
      </c>
      <c r="AA363" s="443"/>
      <c r="AB363" s="442" t="str">
        <f>IF($E363="","",IF($L362="","",VLOOKUP($L362,TemplValues,8,0)))</f>
        <v/>
      </c>
      <c r="AC363" s="442"/>
      <c r="AD363" s="444" t="str">
        <f>IF($E363="","",IF($L362="","",VLOOKUP($L362,TemplValues,18,0)))</f>
        <v/>
      </c>
      <c r="AE363" s="444"/>
      <c r="AF363" s="444" t="str">
        <f>IF($E363="","",IF($L362="","",VLOOKUP($L362,TemplValues,19,0)))</f>
        <v/>
      </c>
      <c r="AG363" s="444"/>
      <c r="AH363" s="444"/>
      <c r="AI363" s="444"/>
      <c r="AJ363" s="444" t="str">
        <f>IF($E363="","",IF($L362="","",VLOOKUP($L362,TemplValues,20,0)))</f>
        <v/>
      </c>
      <c r="AK363" s="444"/>
      <c r="AL363" s="442" t="str">
        <f>IF($E363="","",IF($L362="","",VLOOKUP($L362,TemplValues,9,0)))</f>
        <v/>
      </c>
      <c r="AM363" s="442"/>
      <c r="AN363" s="442" t="str">
        <f>IF($E363="","",IF($L362="","",VLOOKUP($L362,TemplValues,21,0)))</f>
        <v/>
      </c>
      <c r="AO363" s="442"/>
      <c r="AP363" s="442" t="str">
        <f>IF($E363="","",IF($L362="","",VLOOKUP($L362,TemplValues,22,0)))</f>
        <v/>
      </c>
      <c r="AQ363" s="442"/>
      <c r="AR363" s="445" t="str">
        <f>IF($E363="","",IF($L362="","",VLOOKUP($L362,TemplValues,23,0)))</f>
        <v/>
      </c>
      <c r="AS363" s="445"/>
      <c r="AT363" s="445" t="str">
        <f>IF($E363="","",IF($L362="","",VLOOKUP($L362,TemplValues,24,0)))</f>
        <v/>
      </c>
      <c r="AU363" s="446"/>
      <c r="AV363" s="446" t="str">
        <f>IF($E363="","",IF($L362="","",VLOOKUP($L362,TemplValues,25,0)))</f>
        <v/>
      </c>
      <c r="AW363" s="478"/>
      <c r="AX363" s="425" t="str">
        <f>IF($E363="","",IF($L362="","",VLOOKUP($L362,TemplValues,26,0)))</f>
        <v/>
      </c>
      <c r="AY363" s="476"/>
      <c r="AZ363" s="283"/>
      <c r="BA363" s="426" t="str">
        <f>IF($E363="","",IF($L362="","",VLOOKUP($L362,TemplValues,10,0)))</f>
        <v/>
      </c>
      <c r="BB363" s="426"/>
      <c r="BC363" s="368" t="str">
        <f>IF($E363="","",IF($L362="","",VLOOKUP($L362,TemplValues,11,0)))</f>
        <v/>
      </c>
      <c r="BD363" s="368"/>
      <c r="BE363" s="369" t="str">
        <f>IF($E363="","",IF($L362="","",VLOOKUP($L362,TemplValues,30,0)))</f>
        <v/>
      </c>
      <c r="BF363" s="369"/>
      <c r="BG363" s="366" t="str">
        <f>IF($E363="","",IF($L362="","",VLOOKUP($L362,TemplValues,12,0)))</f>
        <v/>
      </c>
      <c r="BH363" s="366"/>
      <c r="BI363" s="366" t="str">
        <f>IF($E363="","",IF($L362="","",VLOOKUP($L362,TemplValues,13,0)))</f>
        <v/>
      </c>
      <c r="BJ363" s="366"/>
      <c r="BK363" s="367" t="str">
        <f>IF($E363="","",IF($L362="","",VLOOKUP($L362,TemplValues,16,0)))</f>
        <v/>
      </c>
      <c r="BL363" s="367"/>
      <c r="BM363" s="368" t="str">
        <f>IF($E363="","",IF($L362="","",VLOOKUP($L362,TemplValues,17,0)))</f>
        <v/>
      </c>
      <c r="BN363" s="368"/>
      <c r="BO363" s="366" t="str">
        <f>IF($E363="","",IF($L362="","",VLOOKUP($L362,TemplValues,28,0)))</f>
        <v/>
      </c>
      <c r="BP363" s="366"/>
      <c r="BQ363" s="366" t="str">
        <f>IF($E363="","",IF($L362="","",VLOOKUP($L362,TemplValues,27,0)))</f>
        <v/>
      </c>
      <c r="BR363" s="366"/>
      <c r="BS363" s="367" t="str">
        <f>IF($E363="","",IF($L362="","",VLOOKUP($L362,TemplValues,14,0)))</f>
        <v/>
      </c>
      <c r="BT363" s="367"/>
      <c r="BU363" s="370" t="str">
        <f>IF($E363="","",IF($L362="","",VLOOKUP($L362,TemplValues,15,0)))</f>
        <v/>
      </c>
      <c r="BV363" s="483"/>
      <c r="BW363" s="430" t="str">
        <f>IF($E363="","",IF($L362="","",VLOOKUP($L362,TemplValues,30,0)))</f>
        <v/>
      </c>
      <c r="BX363" s="486"/>
      <c r="BY363" s="283"/>
    </row>
    <row r="364" spans="1:77" ht="20.100000000000001" customHeight="1">
      <c r="A364" s="283"/>
      <c r="B364" s="511">
        <v>1</v>
      </c>
      <c r="C364" s="513"/>
      <c r="D364" s="436"/>
      <c r="E364" s="436" t="s">
        <v>441</v>
      </c>
      <c r="F364" s="436" t="s">
        <v>444</v>
      </c>
      <c r="G364" s="515" t="s">
        <v>380</v>
      </c>
      <c r="H364" s="509"/>
      <c r="I364" s="437"/>
      <c r="J364" s="509"/>
      <c r="K364" s="438"/>
      <c r="L364" s="439" t="str">
        <f t="shared" ref="L364" si="176">H364&amp;" : "&amp;J364</f>
        <v xml:space="preserve"> : </v>
      </c>
      <c r="M364" s="440">
        <v>400</v>
      </c>
      <c r="N364" s="390"/>
      <c r="O364" s="283"/>
      <c r="P364" s="404"/>
      <c r="Q364" s="405"/>
      <c r="R364" s="406">
        <v>2.835</v>
      </c>
      <c r="S364" s="462"/>
      <c r="T364" s="414">
        <v>24.5</v>
      </c>
      <c r="U364" s="468"/>
      <c r="V364" s="413"/>
      <c r="W364" s="413"/>
      <c r="X364" s="414">
        <v>22</v>
      </c>
      <c r="Y364" s="414"/>
      <c r="Z364" s="414"/>
      <c r="AA364" s="414"/>
      <c r="AB364" s="415"/>
      <c r="AC364" s="415"/>
      <c r="AD364" s="415"/>
      <c r="AE364" s="415"/>
      <c r="AF364" s="415"/>
      <c r="AG364" s="415"/>
      <c r="AH364" s="415"/>
      <c r="AI364" s="415"/>
      <c r="AJ364" s="415"/>
      <c r="AK364" s="415"/>
      <c r="AL364" s="415"/>
      <c r="AM364" s="415"/>
      <c r="AN364" s="415"/>
      <c r="AO364" s="415"/>
      <c r="AP364" s="415"/>
      <c r="AQ364" s="415"/>
      <c r="AR364" s="415">
        <v>0.25</v>
      </c>
      <c r="AS364" s="415"/>
      <c r="AT364" s="415"/>
      <c r="AU364" s="427"/>
      <c r="AV364" s="427">
        <v>10.5</v>
      </c>
      <c r="AW364" s="428"/>
      <c r="AX364" s="423"/>
      <c r="AY364" s="475"/>
      <c r="AZ364" s="283"/>
      <c r="BA364" s="424">
        <v>100.1</v>
      </c>
      <c r="BB364" s="424"/>
      <c r="BC364" s="360" t="s">
        <v>63</v>
      </c>
      <c r="BD364" s="360"/>
      <c r="BE364" s="359">
        <v>0.1</v>
      </c>
      <c r="BF364" s="359"/>
      <c r="BG364" s="359">
        <v>10000</v>
      </c>
      <c r="BH364" s="359"/>
      <c r="BI364" s="359"/>
      <c r="BJ364" s="359"/>
      <c r="BK364" s="361"/>
      <c r="BL364" s="361"/>
      <c r="BM364" s="360" t="s">
        <v>64</v>
      </c>
      <c r="BN364" s="360"/>
      <c r="BO364" s="359"/>
      <c r="BP364" s="359"/>
      <c r="BQ364" s="359">
        <v>0.34699999999999998</v>
      </c>
      <c r="BR364" s="359"/>
      <c r="BS364" s="361"/>
      <c r="BT364" s="361"/>
      <c r="BU364" s="362" t="s">
        <v>62</v>
      </c>
      <c r="BV364" s="481"/>
      <c r="BW364" s="422"/>
      <c r="BX364" s="475"/>
      <c r="BY364" s="283"/>
    </row>
    <row r="365" spans="1:77" ht="20.100000000000001" customHeight="1" thickBot="1">
      <c r="A365" s="283"/>
      <c r="B365" s="512"/>
      <c r="C365" s="514"/>
      <c r="D365" s="398"/>
      <c r="E365" s="398">
        <v>1</v>
      </c>
      <c r="F365" s="398" t="s">
        <v>443</v>
      </c>
      <c r="G365" s="516"/>
      <c r="H365" s="510"/>
      <c r="I365" s="434"/>
      <c r="J365" s="510"/>
      <c r="K365" s="435"/>
      <c r="L365" s="435"/>
      <c r="M365" s="400">
        <v>3.2</v>
      </c>
      <c r="N365" s="407"/>
      <c r="O365" s="283"/>
      <c r="P365" s="408"/>
      <c r="Q365" s="409"/>
      <c r="R365" s="441" t="str">
        <f>IF($E365="","",IF($L364="","",VLOOKUP($L364,TemplValues,28,0)))</f>
        <v/>
      </c>
      <c r="S365" s="463"/>
      <c r="T365" s="442" t="str">
        <f>IF($E365="","",IF($L364="","",VLOOKUP($L364,TemplValues,4,0)))</f>
        <v/>
      </c>
      <c r="U365" s="463"/>
      <c r="V365" s="442" t="str">
        <f>IF($E365="","",IF($L364="","",VLOOKUP($L364,TemplValues,5,0)))</f>
        <v/>
      </c>
      <c r="W365" s="442"/>
      <c r="X365" s="442" t="str">
        <f>IF($E365="","",IF($L364="","",VLOOKUP($L364,TemplValues,6,0)))</f>
        <v/>
      </c>
      <c r="Y365" s="442"/>
      <c r="Z365" s="443" t="str">
        <f>IF($E365="","",IF($L364="","",VLOOKUP($L364,TemplValues,7,0)))</f>
        <v/>
      </c>
      <c r="AA365" s="443"/>
      <c r="AB365" s="442" t="str">
        <f>IF($E365="","",IF($L364="","",VLOOKUP($L364,TemplValues,8,0)))</f>
        <v/>
      </c>
      <c r="AC365" s="442"/>
      <c r="AD365" s="444" t="str">
        <f>IF($E365="","",IF($L364="","",VLOOKUP($L364,TemplValues,18,0)))</f>
        <v/>
      </c>
      <c r="AE365" s="444"/>
      <c r="AF365" s="444" t="str">
        <f>IF($E365="","",IF($L364="","",VLOOKUP($L364,TemplValues,19,0)))</f>
        <v/>
      </c>
      <c r="AG365" s="444"/>
      <c r="AH365" s="444"/>
      <c r="AI365" s="444"/>
      <c r="AJ365" s="444" t="str">
        <f>IF($E365="","",IF($L364="","",VLOOKUP($L364,TemplValues,20,0)))</f>
        <v/>
      </c>
      <c r="AK365" s="444"/>
      <c r="AL365" s="442" t="str">
        <f>IF($E365="","",IF($L364="","",VLOOKUP($L364,TemplValues,9,0)))</f>
        <v/>
      </c>
      <c r="AM365" s="442"/>
      <c r="AN365" s="442" t="str">
        <f>IF($E365="","",IF($L364="","",VLOOKUP($L364,TemplValues,21,0)))</f>
        <v/>
      </c>
      <c r="AO365" s="442"/>
      <c r="AP365" s="442" t="str">
        <f>IF($E365="","",IF($L364="","",VLOOKUP($L364,TemplValues,22,0)))</f>
        <v/>
      </c>
      <c r="AQ365" s="442"/>
      <c r="AR365" s="445" t="str">
        <f>IF($E365="","",IF($L364="","",VLOOKUP($L364,TemplValues,23,0)))</f>
        <v/>
      </c>
      <c r="AS365" s="445"/>
      <c r="AT365" s="445" t="str">
        <f>IF($E365="","",IF($L364="","",VLOOKUP($L364,TemplValues,24,0)))</f>
        <v/>
      </c>
      <c r="AU365" s="446"/>
      <c r="AV365" s="446" t="str">
        <f>IF($E365="","",IF($L364="","",VLOOKUP($L364,TemplValues,25,0)))</f>
        <v/>
      </c>
      <c r="AW365" s="478"/>
      <c r="AX365" s="425" t="str">
        <f>IF($E365="","",IF($L364="","",VLOOKUP($L364,TemplValues,26,0)))</f>
        <v/>
      </c>
      <c r="AY365" s="476"/>
      <c r="AZ365" s="283"/>
      <c r="BA365" s="426" t="str">
        <f>IF($E365="","",IF($L364="","",VLOOKUP($L364,TemplValues,10,0)))</f>
        <v/>
      </c>
      <c r="BB365" s="426"/>
      <c r="BC365" s="368" t="str">
        <f>IF($E365="","",IF($L364="","",VLOOKUP($L364,TemplValues,11,0)))</f>
        <v/>
      </c>
      <c r="BD365" s="368"/>
      <c r="BE365" s="369" t="str">
        <f>IF($E365="","",IF($L364="","",VLOOKUP($L364,TemplValues,30,0)))</f>
        <v/>
      </c>
      <c r="BF365" s="369"/>
      <c r="BG365" s="366" t="str">
        <f>IF($E365="","",IF($L364="","",VLOOKUP($L364,TemplValues,12,0)))</f>
        <v/>
      </c>
      <c r="BH365" s="366"/>
      <c r="BI365" s="366" t="str">
        <f>IF($E365="","",IF($L364="","",VLOOKUP($L364,TemplValues,13,0)))</f>
        <v/>
      </c>
      <c r="BJ365" s="366"/>
      <c r="BK365" s="367" t="str">
        <f>IF($E365="","",IF($L364="","",VLOOKUP($L364,TemplValues,16,0)))</f>
        <v/>
      </c>
      <c r="BL365" s="367"/>
      <c r="BM365" s="368" t="str">
        <f>IF($E365="","",IF($L364="","",VLOOKUP($L364,TemplValues,17,0)))</f>
        <v/>
      </c>
      <c r="BN365" s="368"/>
      <c r="BO365" s="366" t="str">
        <f>IF($E365="","",IF($L364="","",VLOOKUP($L364,TemplValues,28,0)))</f>
        <v/>
      </c>
      <c r="BP365" s="366"/>
      <c r="BQ365" s="366" t="str">
        <f>IF($E365="","",IF($L364="","",VLOOKUP($L364,TemplValues,27,0)))</f>
        <v/>
      </c>
      <c r="BR365" s="366"/>
      <c r="BS365" s="367" t="str">
        <f>IF($E365="","",IF($L364="","",VLOOKUP($L364,TemplValues,14,0)))</f>
        <v/>
      </c>
      <c r="BT365" s="367"/>
      <c r="BU365" s="370" t="str">
        <f>IF($E365="","",IF($L364="","",VLOOKUP($L364,TemplValues,15,0)))</f>
        <v/>
      </c>
      <c r="BV365" s="483"/>
      <c r="BW365" s="430" t="str">
        <f>IF($E365="","",IF($L364="","",VLOOKUP($L364,TemplValues,30,0)))</f>
        <v/>
      </c>
      <c r="BX365" s="486"/>
      <c r="BY365" s="283"/>
    </row>
    <row r="366" spans="1:77" ht="20.100000000000001" customHeight="1">
      <c r="A366" s="283"/>
      <c r="B366" s="511">
        <v>1</v>
      </c>
      <c r="C366" s="513"/>
      <c r="D366" s="436"/>
      <c r="E366" s="436" t="s">
        <v>441</v>
      </c>
      <c r="F366" s="436" t="s">
        <v>444</v>
      </c>
      <c r="G366" s="515" t="s">
        <v>380</v>
      </c>
      <c r="H366" s="509"/>
      <c r="I366" s="437"/>
      <c r="J366" s="509"/>
      <c r="K366" s="438"/>
      <c r="L366" s="439" t="str">
        <f t="shared" ref="L366" si="177">H366&amp;" : "&amp;J366</f>
        <v xml:space="preserve"> : </v>
      </c>
      <c r="M366" s="440">
        <v>400</v>
      </c>
      <c r="N366" s="390"/>
      <c r="O366" s="283"/>
      <c r="P366" s="404"/>
      <c r="Q366" s="405"/>
      <c r="R366" s="406">
        <v>2.835</v>
      </c>
      <c r="S366" s="462"/>
      <c r="T366" s="414">
        <v>24.5</v>
      </c>
      <c r="U366" s="468"/>
      <c r="V366" s="413"/>
      <c r="W366" s="413"/>
      <c r="X366" s="414">
        <v>22</v>
      </c>
      <c r="Y366" s="414"/>
      <c r="Z366" s="414"/>
      <c r="AA366" s="414"/>
      <c r="AB366" s="415"/>
      <c r="AC366" s="415"/>
      <c r="AD366" s="415"/>
      <c r="AE366" s="415"/>
      <c r="AF366" s="415"/>
      <c r="AG366" s="415"/>
      <c r="AH366" s="415"/>
      <c r="AI366" s="415"/>
      <c r="AJ366" s="415"/>
      <c r="AK366" s="415"/>
      <c r="AL366" s="415"/>
      <c r="AM366" s="415"/>
      <c r="AN366" s="415"/>
      <c r="AO366" s="415"/>
      <c r="AP366" s="415"/>
      <c r="AQ366" s="415"/>
      <c r="AR366" s="415">
        <v>0.25</v>
      </c>
      <c r="AS366" s="415"/>
      <c r="AT366" s="415"/>
      <c r="AU366" s="427"/>
      <c r="AV366" s="427">
        <v>10.5</v>
      </c>
      <c r="AW366" s="428"/>
      <c r="AX366" s="423"/>
      <c r="AY366" s="475"/>
      <c r="AZ366" s="283"/>
      <c r="BA366" s="424">
        <v>100.1</v>
      </c>
      <c r="BB366" s="424"/>
      <c r="BC366" s="360" t="s">
        <v>63</v>
      </c>
      <c r="BD366" s="360"/>
      <c r="BE366" s="359">
        <v>0.1</v>
      </c>
      <c r="BF366" s="359"/>
      <c r="BG366" s="359">
        <v>10000</v>
      </c>
      <c r="BH366" s="359"/>
      <c r="BI366" s="359"/>
      <c r="BJ366" s="359"/>
      <c r="BK366" s="361"/>
      <c r="BL366" s="361"/>
      <c r="BM366" s="360" t="s">
        <v>64</v>
      </c>
      <c r="BN366" s="360"/>
      <c r="BO366" s="359"/>
      <c r="BP366" s="359"/>
      <c r="BQ366" s="359">
        <v>0.34699999999999998</v>
      </c>
      <c r="BR366" s="359"/>
      <c r="BS366" s="361"/>
      <c r="BT366" s="361"/>
      <c r="BU366" s="362" t="s">
        <v>62</v>
      </c>
      <c r="BV366" s="481"/>
      <c r="BW366" s="422"/>
      <c r="BX366" s="475"/>
      <c r="BY366" s="283"/>
    </row>
    <row r="367" spans="1:77" ht="20.100000000000001" customHeight="1" thickBot="1">
      <c r="A367" s="283"/>
      <c r="B367" s="512"/>
      <c r="C367" s="514"/>
      <c r="D367" s="398"/>
      <c r="E367" s="398">
        <v>1</v>
      </c>
      <c r="F367" s="398" t="s">
        <v>443</v>
      </c>
      <c r="G367" s="516"/>
      <c r="H367" s="510"/>
      <c r="I367" s="434"/>
      <c r="J367" s="510"/>
      <c r="K367" s="435"/>
      <c r="L367" s="435"/>
      <c r="M367" s="400">
        <v>3.2</v>
      </c>
      <c r="N367" s="407"/>
      <c r="O367" s="283"/>
      <c r="P367" s="408"/>
      <c r="Q367" s="409"/>
      <c r="R367" s="441" t="str">
        <f>IF($E367="","",IF($L366="","",VLOOKUP($L366,TemplValues,28,0)))</f>
        <v/>
      </c>
      <c r="S367" s="463"/>
      <c r="T367" s="442" t="str">
        <f>IF($E367="","",IF($L366="","",VLOOKUP($L366,TemplValues,4,0)))</f>
        <v/>
      </c>
      <c r="U367" s="463"/>
      <c r="V367" s="442" t="str">
        <f>IF($E367="","",IF($L366="","",VLOOKUP($L366,TemplValues,5,0)))</f>
        <v/>
      </c>
      <c r="W367" s="442"/>
      <c r="X367" s="442" t="str">
        <f>IF($E367="","",IF($L366="","",VLOOKUP($L366,TemplValues,6,0)))</f>
        <v/>
      </c>
      <c r="Y367" s="442"/>
      <c r="Z367" s="443" t="str">
        <f>IF($E367="","",IF($L366="","",VLOOKUP($L366,TemplValues,7,0)))</f>
        <v/>
      </c>
      <c r="AA367" s="443"/>
      <c r="AB367" s="442" t="str">
        <f>IF($E367="","",IF($L366="","",VLOOKUP($L366,TemplValues,8,0)))</f>
        <v/>
      </c>
      <c r="AC367" s="442"/>
      <c r="AD367" s="444" t="str">
        <f>IF($E367="","",IF($L366="","",VLOOKUP($L366,TemplValues,18,0)))</f>
        <v/>
      </c>
      <c r="AE367" s="444"/>
      <c r="AF367" s="444" t="str">
        <f>IF($E367="","",IF($L366="","",VLOOKUP($L366,TemplValues,19,0)))</f>
        <v/>
      </c>
      <c r="AG367" s="444"/>
      <c r="AH367" s="444"/>
      <c r="AI367" s="444"/>
      <c r="AJ367" s="444" t="str">
        <f>IF($E367="","",IF($L366="","",VLOOKUP($L366,TemplValues,20,0)))</f>
        <v/>
      </c>
      <c r="AK367" s="444"/>
      <c r="AL367" s="442" t="str">
        <f>IF($E367="","",IF($L366="","",VLOOKUP($L366,TemplValues,9,0)))</f>
        <v/>
      </c>
      <c r="AM367" s="442"/>
      <c r="AN367" s="442" t="str">
        <f>IF($E367="","",IF($L366="","",VLOOKUP($L366,TemplValues,21,0)))</f>
        <v/>
      </c>
      <c r="AO367" s="442"/>
      <c r="AP367" s="442" t="str">
        <f>IF($E367="","",IF($L366="","",VLOOKUP($L366,TemplValues,22,0)))</f>
        <v/>
      </c>
      <c r="AQ367" s="442"/>
      <c r="AR367" s="445" t="str">
        <f>IF($E367="","",IF($L366="","",VLOOKUP($L366,TemplValues,23,0)))</f>
        <v/>
      </c>
      <c r="AS367" s="445"/>
      <c r="AT367" s="445" t="str">
        <f>IF($E367="","",IF($L366="","",VLOOKUP($L366,TemplValues,24,0)))</f>
        <v/>
      </c>
      <c r="AU367" s="446"/>
      <c r="AV367" s="446" t="str">
        <f>IF($E367="","",IF($L366="","",VLOOKUP($L366,TemplValues,25,0)))</f>
        <v/>
      </c>
      <c r="AW367" s="478"/>
      <c r="AX367" s="425" t="str">
        <f>IF($E367="","",IF($L366="","",VLOOKUP($L366,TemplValues,26,0)))</f>
        <v/>
      </c>
      <c r="AY367" s="476"/>
      <c r="AZ367" s="283"/>
      <c r="BA367" s="426" t="str">
        <f>IF($E367="","",IF($L366="","",VLOOKUP($L366,TemplValues,10,0)))</f>
        <v/>
      </c>
      <c r="BB367" s="426"/>
      <c r="BC367" s="368" t="str">
        <f>IF($E367="","",IF($L366="","",VLOOKUP($L366,TemplValues,11,0)))</f>
        <v/>
      </c>
      <c r="BD367" s="368"/>
      <c r="BE367" s="369" t="str">
        <f>IF($E367="","",IF($L366="","",VLOOKUP($L366,TemplValues,30,0)))</f>
        <v/>
      </c>
      <c r="BF367" s="369"/>
      <c r="BG367" s="366" t="str">
        <f>IF($E367="","",IF($L366="","",VLOOKUP($L366,TemplValues,12,0)))</f>
        <v/>
      </c>
      <c r="BH367" s="366"/>
      <c r="BI367" s="366" t="str">
        <f>IF($E367="","",IF($L366="","",VLOOKUP($L366,TemplValues,13,0)))</f>
        <v/>
      </c>
      <c r="BJ367" s="366"/>
      <c r="BK367" s="367" t="str">
        <f>IF($E367="","",IF($L366="","",VLOOKUP($L366,TemplValues,16,0)))</f>
        <v/>
      </c>
      <c r="BL367" s="367"/>
      <c r="BM367" s="368" t="str">
        <f>IF($E367="","",IF($L366="","",VLOOKUP($L366,TemplValues,17,0)))</f>
        <v/>
      </c>
      <c r="BN367" s="368"/>
      <c r="BO367" s="366" t="str">
        <f>IF($E367="","",IF($L366="","",VLOOKUP($L366,TemplValues,28,0)))</f>
        <v/>
      </c>
      <c r="BP367" s="366"/>
      <c r="BQ367" s="366" t="str">
        <f>IF($E367="","",IF($L366="","",VLOOKUP($L366,TemplValues,27,0)))</f>
        <v/>
      </c>
      <c r="BR367" s="366"/>
      <c r="BS367" s="367" t="str">
        <f>IF($E367="","",IF($L366="","",VLOOKUP($L366,TemplValues,14,0)))</f>
        <v/>
      </c>
      <c r="BT367" s="367"/>
      <c r="BU367" s="370" t="str">
        <f>IF($E367="","",IF($L366="","",VLOOKUP($L366,TemplValues,15,0)))</f>
        <v/>
      </c>
      <c r="BV367" s="483"/>
      <c r="BW367" s="430" t="str">
        <f>IF($E367="","",IF($L366="","",VLOOKUP($L366,TemplValues,30,0)))</f>
        <v/>
      </c>
      <c r="BX367" s="486"/>
      <c r="BY367" s="283"/>
    </row>
    <row r="368" spans="1:77" ht="20.100000000000001" customHeight="1">
      <c r="A368" s="283"/>
      <c r="B368" s="511">
        <v>1</v>
      </c>
      <c r="C368" s="513"/>
      <c r="D368" s="436"/>
      <c r="E368" s="436" t="s">
        <v>441</v>
      </c>
      <c r="F368" s="436" t="s">
        <v>444</v>
      </c>
      <c r="G368" s="515" t="s">
        <v>380</v>
      </c>
      <c r="H368" s="509"/>
      <c r="I368" s="437"/>
      <c r="J368" s="509"/>
      <c r="K368" s="438"/>
      <c r="L368" s="439" t="str">
        <f t="shared" ref="L368" si="178">H368&amp;" : "&amp;J368</f>
        <v xml:space="preserve"> : </v>
      </c>
      <c r="M368" s="440">
        <v>400</v>
      </c>
      <c r="N368" s="390"/>
      <c r="O368" s="283"/>
      <c r="P368" s="404"/>
      <c r="Q368" s="405"/>
      <c r="R368" s="406">
        <v>2.835</v>
      </c>
      <c r="S368" s="462"/>
      <c r="T368" s="414">
        <v>24.5</v>
      </c>
      <c r="U368" s="468"/>
      <c r="V368" s="413"/>
      <c r="W368" s="413"/>
      <c r="X368" s="414">
        <v>22</v>
      </c>
      <c r="Y368" s="414"/>
      <c r="Z368" s="414"/>
      <c r="AA368" s="414"/>
      <c r="AB368" s="415"/>
      <c r="AC368" s="415"/>
      <c r="AD368" s="415"/>
      <c r="AE368" s="415"/>
      <c r="AF368" s="415"/>
      <c r="AG368" s="415"/>
      <c r="AH368" s="415"/>
      <c r="AI368" s="415"/>
      <c r="AJ368" s="415"/>
      <c r="AK368" s="415"/>
      <c r="AL368" s="415"/>
      <c r="AM368" s="415"/>
      <c r="AN368" s="415"/>
      <c r="AO368" s="415"/>
      <c r="AP368" s="415"/>
      <c r="AQ368" s="415"/>
      <c r="AR368" s="415">
        <v>0.25</v>
      </c>
      <c r="AS368" s="415"/>
      <c r="AT368" s="415"/>
      <c r="AU368" s="427"/>
      <c r="AV368" s="427">
        <v>10.5</v>
      </c>
      <c r="AW368" s="428"/>
      <c r="AX368" s="423"/>
      <c r="AY368" s="475"/>
      <c r="AZ368" s="283"/>
      <c r="BA368" s="424">
        <v>100.1</v>
      </c>
      <c r="BB368" s="424"/>
      <c r="BC368" s="360" t="s">
        <v>63</v>
      </c>
      <c r="BD368" s="360"/>
      <c r="BE368" s="359">
        <v>0.1</v>
      </c>
      <c r="BF368" s="359"/>
      <c r="BG368" s="359">
        <v>10000</v>
      </c>
      <c r="BH368" s="359"/>
      <c r="BI368" s="359"/>
      <c r="BJ368" s="359"/>
      <c r="BK368" s="361"/>
      <c r="BL368" s="361"/>
      <c r="BM368" s="360" t="s">
        <v>64</v>
      </c>
      <c r="BN368" s="360"/>
      <c r="BO368" s="359"/>
      <c r="BP368" s="359"/>
      <c r="BQ368" s="359">
        <v>0.34699999999999998</v>
      </c>
      <c r="BR368" s="359"/>
      <c r="BS368" s="361"/>
      <c r="BT368" s="361"/>
      <c r="BU368" s="362" t="s">
        <v>62</v>
      </c>
      <c r="BV368" s="481"/>
      <c r="BW368" s="422"/>
      <c r="BX368" s="475"/>
      <c r="BY368" s="283"/>
    </row>
    <row r="369" spans="1:77" ht="20.100000000000001" customHeight="1" thickBot="1">
      <c r="A369" s="283"/>
      <c r="B369" s="512"/>
      <c r="C369" s="514"/>
      <c r="D369" s="398"/>
      <c r="E369" s="398">
        <v>1</v>
      </c>
      <c r="F369" s="398" t="s">
        <v>443</v>
      </c>
      <c r="G369" s="516"/>
      <c r="H369" s="510"/>
      <c r="I369" s="434"/>
      <c r="J369" s="510"/>
      <c r="K369" s="435"/>
      <c r="L369" s="435"/>
      <c r="M369" s="400">
        <v>3.2</v>
      </c>
      <c r="N369" s="407"/>
      <c r="O369" s="283"/>
      <c r="P369" s="408"/>
      <c r="Q369" s="409"/>
      <c r="R369" s="441" t="str">
        <f>IF($E369="","",IF($L368="","",VLOOKUP($L368,TemplValues,28,0)))</f>
        <v/>
      </c>
      <c r="S369" s="463"/>
      <c r="T369" s="442" t="str">
        <f>IF($E369="","",IF($L368="","",VLOOKUP($L368,TemplValues,4,0)))</f>
        <v/>
      </c>
      <c r="U369" s="463"/>
      <c r="V369" s="442" t="str">
        <f>IF($E369="","",IF($L368="","",VLOOKUP($L368,TemplValues,5,0)))</f>
        <v/>
      </c>
      <c r="W369" s="442"/>
      <c r="X369" s="442" t="str">
        <f>IF($E369="","",IF($L368="","",VLOOKUP($L368,TemplValues,6,0)))</f>
        <v/>
      </c>
      <c r="Y369" s="442"/>
      <c r="Z369" s="443" t="str">
        <f>IF($E369="","",IF($L368="","",VLOOKUP($L368,TemplValues,7,0)))</f>
        <v/>
      </c>
      <c r="AA369" s="443"/>
      <c r="AB369" s="442" t="str">
        <f>IF($E369="","",IF($L368="","",VLOOKUP($L368,TemplValues,8,0)))</f>
        <v/>
      </c>
      <c r="AC369" s="442"/>
      <c r="AD369" s="444" t="str">
        <f>IF($E369="","",IF($L368="","",VLOOKUP($L368,TemplValues,18,0)))</f>
        <v/>
      </c>
      <c r="AE369" s="444"/>
      <c r="AF369" s="444" t="str">
        <f>IF($E369="","",IF($L368="","",VLOOKUP($L368,TemplValues,19,0)))</f>
        <v/>
      </c>
      <c r="AG369" s="444"/>
      <c r="AH369" s="444"/>
      <c r="AI369" s="444"/>
      <c r="AJ369" s="444" t="str">
        <f>IF($E369="","",IF($L368="","",VLOOKUP($L368,TemplValues,20,0)))</f>
        <v/>
      </c>
      <c r="AK369" s="444"/>
      <c r="AL369" s="442" t="str">
        <f>IF($E369="","",IF($L368="","",VLOOKUP($L368,TemplValues,9,0)))</f>
        <v/>
      </c>
      <c r="AM369" s="442"/>
      <c r="AN369" s="442" t="str">
        <f>IF($E369="","",IF($L368="","",VLOOKUP($L368,TemplValues,21,0)))</f>
        <v/>
      </c>
      <c r="AO369" s="442"/>
      <c r="AP369" s="442" t="str">
        <f>IF($E369="","",IF($L368="","",VLOOKUP($L368,TemplValues,22,0)))</f>
        <v/>
      </c>
      <c r="AQ369" s="442"/>
      <c r="AR369" s="445" t="str">
        <f>IF($E369="","",IF($L368="","",VLOOKUP($L368,TemplValues,23,0)))</f>
        <v/>
      </c>
      <c r="AS369" s="445"/>
      <c r="AT369" s="445" t="str">
        <f>IF($E369="","",IF($L368="","",VLOOKUP($L368,TemplValues,24,0)))</f>
        <v/>
      </c>
      <c r="AU369" s="446"/>
      <c r="AV369" s="446" t="str">
        <f>IF($E369="","",IF($L368="","",VLOOKUP($L368,TemplValues,25,0)))</f>
        <v/>
      </c>
      <c r="AW369" s="478"/>
      <c r="AX369" s="425" t="str">
        <f>IF($E369="","",IF($L368="","",VLOOKUP($L368,TemplValues,26,0)))</f>
        <v/>
      </c>
      <c r="AY369" s="476"/>
      <c r="AZ369" s="283"/>
      <c r="BA369" s="426" t="str">
        <f>IF($E369="","",IF($L368="","",VLOOKUP($L368,TemplValues,10,0)))</f>
        <v/>
      </c>
      <c r="BB369" s="426"/>
      <c r="BC369" s="368" t="str">
        <f>IF($E369="","",IF($L368="","",VLOOKUP($L368,TemplValues,11,0)))</f>
        <v/>
      </c>
      <c r="BD369" s="368"/>
      <c r="BE369" s="369" t="str">
        <f>IF($E369="","",IF($L368="","",VLOOKUP($L368,TemplValues,30,0)))</f>
        <v/>
      </c>
      <c r="BF369" s="369"/>
      <c r="BG369" s="366" t="str">
        <f>IF($E369="","",IF($L368="","",VLOOKUP($L368,TemplValues,12,0)))</f>
        <v/>
      </c>
      <c r="BH369" s="366"/>
      <c r="BI369" s="366" t="str">
        <f>IF($E369="","",IF($L368="","",VLOOKUP($L368,TemplValues,13,0)))</f>
        <v/>
      </c>
      <c r="BJ369" s="366"/>
      <c r="BK369" s="367" t="str">
        <f>IF($E369="","",IF($L368="","",VLOOKUP($L368,TemplValues,16,0)))</f>
        <v/>
      </c>
      <c r="BL369" s="367"/>
      <c r="BM369" s="368" t="str">
        <f>IF($E369="","",IF($L368="","",VLOOKUP($L368,TemplValues,17,0)))</f>
        <v/>
      </c>
      <c r="BN369" s="368"/>
      <c r="BO369" s="366" t="str">
        <f>IF($E369="","",IF($L368="","",VLOOKUP($L368,TemplValues,28,0)))</f>
        <v/>
      </c>
      <c r="BP369" s="366"/>
      <c r="BQ369" s="366" t="str">
        <f>IF($E369="","",IF($L368="","",VLOOKUP($L368,TemplValues,27,0)))</f>
        <v/>
      </c>
      <c r="BR369" s="366"/>
      <c r="BS369" s="367" t="str">
        <f>IF($E369="","",IF($L368="","",VLOOKUP($L368,TemplValues,14,0)))</f>
        <v/>
      </c>
      <c r="BT369" s="367"/>
      <c r="BU369" s="370" t="str">
        <f>IF($E369="","",IF($L368="","",VLOOKUP($L368,TemplValues,15,0)))</f>
        <v/>
      </c>
      <c r="BV369" s="483"/>
      <c r="BW369" s="430" t="str">
        <f>IF($E369="","",IF($L368="","",VLOOKUP($L368,TemplValues,30,0)))</f>
        <v/>
      </c>
      <c r="BX369" s="486"/>
      <c r="BY369" s="283"/>
    </row>
    <row r="370" spans="1:77" ht="20.100000000000001" customHeight="1">
      <c r="A370" s="283"/>
      <c r="B370" s="511">
        <v>1</v>
      </c>
      <c r="C370" s="513"/>
      <c r="D370" s="436"/>
      <c r="E370" s="436" t="s">
        <v>441</v>
      </c>
      <c r="F370" s="436" t="s">
        <v>444</v>
      </c>
      <c r="G370" s="515" t="s">
        <v>380</v>
      </c>
      <c r="H370" s="509"/>
      <c r="I370" s="437"/>
      <c r="J370" s="509"/>
      <c r="K370" s="438"/>
      <c r="L370" s="439" t="str">
        <f t="shared" ref="L370" si="179">H370&amp;" : "&amp;J370</f>
        <v xml:space="preserve"> : </v>
      </c>
      <c r="M370" s="440">
        <v>400</v>
      </c>
      <c r="N370" s="390"/>
      <c r="O370" s="283"/>
      <c r="P370" s="404"/>
      <c r="Q370" s="405"/>
      <c r="R370" s="406">
        <v>2.835</v>
      </c>
      <c r="S370" s="462"/>
      <c r="T370" s="414">
        <v>24.5</v>
      </c>
      <c r="U370" s="468"/>
      <c r="V370" s="413"/>
      <c r="W370" s="413"/>
      <c r="X370" s="414">
        <v>22</v>
      </c>
      <c r="Y370" s="414"/>
      <c r="Z370" s="414"/>
      <c r="AA370" s="414"/>
      <c r="AB370" s="415"/>
      <c r="AC370" s="415"/>
      <c r="AD370" s="415"/>
      <c r="AE370" s="415"/>
      <c r="AF370" s="415"/>
      <c r="AG370" s="415"/>
      <c r="AH370" s="415"/>
      <c r="AI370" s="415"/>
      <c r="AJ370" s="415"/>
      <c r="AK370" s="415"/>
      <c r="AL370" s="415"/>
      <c r="AM370" s="415"/>
      <c r="AN370" s="415"/>
      <c r="AO370" s="415"/>
      <c r="AP370" s="415"/>
      <c r="AQ370" s="415"/>
      <c r="AR370" s="415">
        <v>0.25</v>
      </c>
      <c r="AS370" s="415"/>
      <c r="AT370" s="415"/>
      <c r="AU370" s="427"/>
      <c r="AV370" s="427">
        <v>10.5</v>
      </c>
      <c r="AW370" s="428"/>
      <c r="AX370" s="423"/>
      <c r="AY370" s="475"/>
      <c r="AZ370" s="283"/>
      <c r="BA370" s="424">
        <v>100.1</v>
      </c>
      <c r="BB370" s="424"/>
      <c r="BC370" s="360" t="s">
        <v>63</v>
      </c>
      <c r="BD370" s="360"/>
      <c r="BE370" s="359">
        <v>0.1</v>
      </c>
      <c r="BF370" s="359"/>
      <c r="BG370" s="359">
        <v>10000</v>
      </c>
      <c r="BH370" s="359"/>
      <c r="BI370" s="359"/>
      <c r="BJ370" s="359"/>
      <c r="BK370" s="361"/>
      <c r="BL370" s="361"/>
      <c r="BM370" s="360" t="s">
        <v>64</v>
      </c>
      <c r="BN370" s="360"/>
      <c r="BO370" s="359"/>
      <c r="BP370" s="359"/>
      <c r="BQ370" s="359">
        <v>0.34699999999999998</v>
      </c>
      <c r="BR370" s="359"/>
      <c r="BS370" s="361"/>
      <c r="BT370" s="361"/>
      <c r="BU370" s="362" t="s">
        <v>62</v>
      </c>
      <c r="BV370" s="481"/>
      <c r="BW370" s="422"/>
      <c r="BX370" s="475"/>
      <c r="BY370" s="283"/>
    </row>
    <row r="371" spans="1:77" ht="20.100000000000001" customHeight="1" thickBot="1">
      <c r="A371" s="283"/>
      <c r="B371" s="512"/>
      <c r="C371" s="514"/>
      <c r="D371" s="398"/>
      <c r="E371" s="398">
        <v>1</v>
      </c>
      <c r="F371" s="398" t="s">
        <v>443</v>
      </c>
      <c r="G371" s="516"/>
      <c r="H371" s="510"/>
      <c r="I371" s="434"/>
      <c r="J371" s="510"/>
      <c r="K371" s="435"/>
      <c r="L371" s="435"/>
      <c r="M371" s="400">
        <v>3.2</v>
      </c>
      <c r="N371" s="407"/>
      <c r="O371" s="283"/>
      <c r="P371" s="408"/>
      <c r="Q371" s="409"/>
      <c r="R371" s="441" t="str">
        <f>IF($E371="","",IF($L370="","",VLOOKUP($L370,TemplValues,28,0)))</f>
        <v/>
      </c>
      <c r="S371" s="463"/>
      <c r="T371" s="442" t="str">
        <f>IF($E371="","",IF($L370="","",VLOOKUP($L370,TemplValues,4,0)))</f>
        <v/>
      </c>
      <c r="U371" s="463"/>
      <c r="V371" s="442" t="str">
        <f>IF($E371="","",IF($L370="","",VLOOKUP($L370,TemplValues,5,0)))</f>
        <v/>
      </c>
      <c r="W371" s="442"/>
      <c r="X371" s="442" t="str">
        <f>IF($E371="","",IF($L370="","",VLOOKUP($L370,TemplValues,6,0)))</f>
        <v/>
      </c>
      <c r="Y371" s="442"/>
      <c r="Z371" s="443" t="str">
        <f>IF($E371="","",IF($L370="","",VLOOKUP($L370,TemplValues,7,0)))</f>
        <v/>
      </c>
      <c r="AA371" s="443"/>
      <c r="AB371" s="442" t="str">
        <f>IF($E371="","",IF($L370="","",VLOOKUP($L370,TemplValues,8,0)))</f>
        <v/>
      </c>
      <c r="AC371" s="442"/>
      <c r="AD371" s="444" t="str">
        <f>IF($E371="","",IF($L370="","",VLOOKUP($L370,TemplValues,18,0)))</f>
        <v/>
      </c>
      <c r="AE371" s="444"/>
      <c r="AF371" s="444" t="str">
        <f>IF($E371="","",IF($L370="","",VLOOKUP($L370,TemplValues,19,0)))</f>
        <v/>
      </c>
      <c r="AG371" s="444"/>
      <c r="AH371" s="444"/>
      <c r="AI371" s="444"/>
      <c r="AJ371" s="444" t="str">
        <f>IF($E371="","",IF($L370="","",VLOOKUP($L370,TemplValues,20,0)))</f>
        <v/>
      </c>
      <c r="AK371" s="444"/>
      <c r="AL371" s="442" t="str">
        <f>IF($E371="","",IF($L370="","",VLOOKUP($L370,TemplValues,9,0)))</f>
        <v/>
      </c>
      <c r="AM371" s="442"/>
      <c r="AN371" s="442" t="str">
        <f>IF($E371="","",IF($L370="","",VLOOKUP($L370,TemplValues,21,0)))</f>
        <v/>
      </c>
      <c r="AO371" s="442"/>
      <c r="AP371" s="442" t="str">
        <f>IF($E371="","",IF($L370="","",VLOOKUP($L370,TemplValues,22,0)))</f>
        <v/>
      </c>
      <c r="AQ371" s="442"/>
      <c r="AR371" s="445" t="str">
        <f>IF($E371="","",IF($L370="","",VLOOKUP($L370,TemplValues,23,0)))</f>
        <v/>
      </c>
      <c r="AS371" s="445"/>
      <c r="AT371" s="445" t="str">
        <f>IF($E371="","",IF($L370="","",VLOOKUP($L370,TemplValues,24,0)))</f>
        <v/>
      </c>
      <c r="AU371" s="446"/>
      <c r="AV371" s="446" t="str">
        <f>IF($E371="","",IF($L370="","",VLOOKUP($L370,TemplValues,25,0)))</f>
        <v/>
      </c>
      <c r="AW371" s="478"/>
      <c r="AX371" s="425" t="str">
        <f>IF($E371="","",IF($L370="","",VLOOKUP($L370,TemplValues,26,0)))</f>
        <v/>
      </c>
      <c r="AY371" s="476"/>
      <c r="AZ371" s="283"/>
      <c r="BA371" s="426" t="str">
        <f>IF($E371="","",IF($L370="","",VLOOKUP($L370,TemplValues,10,0)))</f>
        <v/>
      </c>
      <c r="BB371" s="426"/>
      <c r="BC371" s="368" t="str">
        <f>IF($E371="","",IF($L370="","",VLOOKUP($L370,TemplValues,11,0)))</f>
        <v/>
      </c>
      <c r="BD371" s="368"/>
      <c r="BE371" s="369" t="str">
        <f>IF($E371="","",IF($L370="","",VLOOKUP($L370,TemplValues,30,0)))</f>
        <v/>
      </c>
      <c r="BF371" s="369"/>
      <c r="BG371" s="366" t="str">
        <f>IF($E371="","",IF($L370="","",VLOOKUP($L370,TemplValues,12,0)))</f>
        <v/>
      </c>
      <c r="BH371" s="366"/>
      <c r="BI371" s="366" t="str">
        <f>IF($E371="","",IF($L370="","",VLOOKUP($L370,TemplValues,13,0)))</f>
        <v/>
      </c>
      <c r="BJ371" s="366"/>
      <c r="BK371" s="367" t="str">
        <f>IF($E371="","",IF($L370="","",VLOOKUP($L370,TemplValues,16,0)))</f>
        <v/>
      </c>
      <c r="BL371" s="367"/>
      <c r="BM371" s="368" t="str">
        <f>IF($E371="","",IF($L370="","",VLOOKUP($L370,TemplValues,17,0)))</f>
        <v/>
      </c>
      <c r="BN371" s="368"/>
      <c r="BO371" s="366" t="str">
        <f>IF($E371="","",IF($L370="","",VLOOKUP($L370,TemplValues,28,0)))</f>
        <v/>
      </c>
      <c r="BP371" s="366"/>
      <c r="BQ371" s="366" t="str">
        <f>IF($E371="","",IF($L370="","",VLOOKUP($L370,TemplValues,27,0)))</f>
        <v/>
      </c>
      <c r="BR371" s="366"/>
      <c r="BS371" s="367" t="str">
        <f>IF($E371="","",IF($L370="","",VLOOKUP($L370,TemplValues,14,0)))</f>
        <v/>
      </c>
      <c r="BT371" s="367"/>
      <c r="BU371" s="370" t="str">
        <f>IF($E371="","",IF($L370="","",VLOOKUP($L370,TemplValues,15,0)))</f>
        <v/>
      </c>
      <c r="BV371" s="483"/>
      <c r="BW371" s="430" t="str">
        <f>IF($E371="","",IF($L370="","",VLOOKUP($L370,TemplValues,30,0)))</f>
        <v/>
      </c>
      <c r="BX371" s="486"/>
      <c r="BY371" s="283"/>
    </row>
    <row r="372" spans="1:77" ht="20.100000000000001" customHeight="1">
      <c r="A372" s="283"/>
      <c r="B372" s="511">
        <v>1</v>
      </c>
      <c r="C372" s="513"/>
      <c r="D372" s="436"/>
      <c r="E372" s="436" t="s">
        <v>441</v>
      </c>
      <c r="F372" s="436" t="s">
        <v>444</v>
      </c>
      <c r="G372" s="515" t="s">
        <v>380</v>
      </c>
      <c r="H372" s="509"/>
      <c r="I372" s="437"/>
      <c r="J372" s="509"/>
      <c r="K372" s="438"/>
      <c r="L372" s="439" t="str">
        <f t="shared" ref="L372" si="180">H372&amp;" : "&amp;J372</f>
        <v xml:space="preserve"> : </v>
      </c>
      <c r="M372" s="440">
        <v>400</v>
      </c>
      <c r="N372" s="390"/>
      <c r="O372" s="283"/>
      <c r="P372" s="404"/>
      <c r="Q372" s="405"/>
      <c r="R372" s="406">
        <v>2.835</v>
      </c>
      <c r="S372" s="462"/>
      <c r="T372" s="414">
        <v>24.5</v>
      </c>
      <c r="U372" s="468"/>
      <c r="V372" s="413"/>
      <c r="W372" s="413"/>
      <c r="X372" s="414">
        <v>22</v>
      </c>
      <c r="Y372" s="414"/>
      <c r="Z372" s="414"/>
      <c r="AA372" s="414"/>
      <c r="AB372" s="415"/>
      <c r="AC372" s="415"/>
      <c r="AD372" s="415"/>
      <c r="AE372" s="415"/>
      <c r="AF372" s="415"/>
      <c r="AG372" s="415"/>
      <c r="AH372" s="415"/>
      <c r="AI372" s="415"/>
      <c r="AJ372" s="415"/>
      <c r="AK372" s="415"/>
      <c r="AL372" s="415"/>
      <c r="AM372" s="415"/>
      <c r="AN372" s="415"/>
      <c r="AO372" s="415"/>
      <c r="AP372" s="415"/>
      <c r="AQ372" s="415"/>
      <c r="AR372" s="415">
        <v>0.25</v>
      </c>
      <c r="AS372" s="415"/>
      <c r="AT372" s="415"/>
      <c r="AU372" s="427"/>
      <c r="AV372" s="427">
        <v>10.5</v>
      </c>
      <c r="AW372" s="428"/>
      <c r="AX372" s="423"/>
      <c r="AY372" s="475"/>
      <c r="AZ372" s="283"/>
      <c r="BA372" s="424">
        <v>100.1</v>
      </c>
      <c r="BB372" s="424"/>
      <c r="BC372" s="360" t="s">
        <v>63</v>
      </c>
      <c r="BD372" s="360"/>
      <c r="BE372" s="359">
        <v>0.1</v>
      </c>
      <c r="BF372" s="359"/>
      <c r="BG372" s="359">
        <v>10000</v>
      </c>
      <c r="BH372" s="359"/>
      <c r="BI372" s="359"/>
      <c r="BJ372" s="359"/>
      <c r="BK372" s="361"/>
      <c r="BL372" s="361"/>
      <c r="BM372" s="360" t="s">
        <v>64</v>
      </c>
      <c r="BN372" s="360"/>
      <c r="BO372" s="359"/>
      <c r="BP372" s="359"/>
      <c r="BQ372" s="359">
        <v>0.34699999999999998</v>
      </c>
      <c r="BR372" s="359"/>
      <c r="BS372" s="361"/>
      <c r="BT372" s="361"/>
      <c r="BU372" s="362" t="s">
        <v>62</v>
      </c>
      <c r="BV372" s="481"/>
      <c r="BW372" s="422"/>
      <c r="BX372" s="475"/>
      <c r="BY372" s="283"/>
    </row>
    <row r="373" spans="1:77" ht="20.100000000000001" customHeight="1" thickBot="1">
      <c r="A373" s="283"/>
      <c r="B373" s="512"/>
      <c r="C373" s="514"/>
      <c r="D373" s="398"/>
      <c r="E373" s="398">
        <v>1</v>
      </c>
      <c r="F373" s="398" t="s">
        <v>443</v>
      </c>
      <c r="G373" s="516"/>
      <c r="H373" s="510"/>
      <c r="I373" s="434"/>
      <c r="J373" s="510"/>
      <c r="K373" s="435"/>
      <c r="L373" s="435"/>
      <c r="M373" s="400">
        <v>3.2</v>
      </c>
      <c r="N373" s="407"/>
      <c r="O373" s="283"/>
      <c r="P373" s="408"/>
      <c r="Q373" s="409"/>
      <c r="R373" s="441" t="str">
        <f>IF($E373="","",IF($L372="","",VLOOKUP($L372,TemplValues,28,0)))</f>
        <v/>
      </c>
      <c r="S373" s="463"/>
      <c r="T373" s="442" t="str">
        <f>IF($E373="","",IF($L372="","",VLOOKUP($L372,TemplValues,4,0)))</f>
        <v/>
      </c>
      <c r="U373" s="463"/>
      <c r="V373" s="442" t="str">
        <f>IF($E373="","",IF($L372="","",VLOOKUP($L372,TemplValues,5,0)))</f>
        <v/>
      </c>
      <c r="W373" s="442"/>
      <c r="X373" s="442" t="str">
        <f>IF($E373="","",IF($L372="","",VLOOKUP($L372,TemplValues,6,0)))</f>
        <v/>
      </c>
      <c r="Y373" s="442"/>
      <c r="Z373" s="443" t="str">
        <f>IF($E373="","",IF($L372="","",VLOOKUP($L372,TemplValues,7,0)))</f>
        <v/>
      </c>
      <c r="AA373" s="443"/>
      <c r="AB373" s="442" t="str">
        <f>IF($E373="","",IF($L372="","",VLOOKUP($L372,TemplValues,8,0)))</f>
        <v/>
      </c>
      <c r="AC373" s="442"/>
      <c r="AD373" s="444" t="str">
        <f>IF($E373="","",IF($L372="","",VLOOKUP($L372,TemplValues,18,0)))</f>
        <v/>
      </c>
      <c r="AE373" s="444"/>
      <c r="AF373" s="444" t="str">
        <f>IF($E373="","",IF($L372="","",VLOOKUP($L372,TemplValues,19,0)))</f>
        <v/>
      </c>
      <c r="AG373" s="444"/>
      <c r="AH373" s="444"/>
      <c r="AI373" s="444"/>
      <c r="AJ373" s="444" t="str">
        <f>IF($E373="","",IF($L372="","",VLOOKUP($L372,TemplValues,20,0)))</f>
        <v/>
      </c>
      <c r="AK373" s="444"/>
      <c r="AL373" s="442" t="str">
        <f>IF($E373="","",IF($L372="","",VLOOKUP($L372,TemplValues,9,0)))</f>
        <v/>
      </c>
      <c r="AM373" s="442"/>
      <c r="AN373" s="442" t="str">
        <f>IF($E373="","",IF($L372="","",VLOOKUP($L372,TemplValues,21,0)))</f>
        <v/>
      </c>
      <c r="AO373" s="442"/>
      <c r="AP373" s="442" t="str">
        <f>IF($E373="","",IF($L372="","",VLOOKUP($L372,TemplValues,22,0)))</f>
        <v/>
      </c>
      <c r="AQ373" s="442"/>
      <c r="AR373" s="445" t="str">
        <f>IF($E373="","",IF($L372="","",VLOOKUP($L372,TemplValues,23,0)))</f>
        <v/>
      </c>
      <c r="AS373" s="445"/>
      <c r="AT373" s="445" t="str">
        <f>IF($E373="","",IF($L372="","",VLOOKUP($L372,TemplValues,24,0)))</f>
        <v/>
      </c>
      <c r="AU373" s="446"/>
      <c r="AV373" s="446" t="str">
        <f>IF($E373="","",IF($L372="","",VLOOKUP($L372,TemplValues,25,0)))</f>
        <v/>
      </c>
      <c r="AW373" s="478"/>
      <c r="AX373" s="425" t="str">
        <f>IF($E373="","",IF($L372="","",VLOOKUP($L372,TemplValues,26,0)))</f>
        <v/>
      </c>
      <c r="AY373" s="476"/>
      <c r="AZ373" s="283"/>
      <c r="BA373" s="426" t="str">
        <f>IF($E373="","",IF($L372="","",VLOOKUP($L372,TemplValues,10,0)))</f>
        <v/>
      </c>
      <c r="BB373" s="426"/>
      <c r="BC373" s="368" t="str">
        <f>IF($E373="","",IF($L372="","",VLOOKUP($L372,TemplValues,11,0)))</f>
        <v/>
      </c>
      <c r="BD373" s="368"/>
      <c r="BE373" s="369" t="str">
        <f>IF($E373="","",IF($L372="","",VLOOKUP($L372,TemplValues,30,0)))</f>
        <v/>
      </c>
      <c r="BF373" s="369"/>
      <c r="BG373" s="366" t="str">
        <f>IF($E373="","",IF($L372="","",VLOOKUP($L372,TemplValues,12,0)))</f>
        <v/>
      </c>
      <c r="BH373" s="366"/>
      <c r="BI373" s="366" t="str">
        <f>IF($E373="","",IF($L372="","",VLOOKUP($L372,TemplValues,13,0)))</f>
        <v/>
      </c>
      <c r="BJ373" s="366"/>
      <c r="BK373" s="367" t="str">
        <f>IF($E373="","",IF($L372="","",VLOOKUP($L372,TemplValues,16,0)))</f>
        <v/>
      </c>
      <c r="BL373" s="367"/>
      <c r="BM373" s="368" t="str">
        <f>IF($E373="","",IF($L372="","",VLOOKUP($L372,TemplValues,17,0)))</f>
        <v/>
      </c>
      <c r="BN373" s="368"/>
      <c r="BO373" s="366" t="str">
        <f>IF($E373="","",IF($L372="","",VLOOKUP($L372,TemplValues,28,0)))</f>
        <v/>
      </c>
      <c r="BP373" s="366"/>
      <c r="BQ373" s="366" t="str">
        <f>IF($E373="","",IF($L372="","",VLOOKUP($L372,TemplValues,27,0)))</f>
        <v/>
      </c>
      <c r="BR373" s="366"/>
      <c r="BS373" s="367" t="str">
        <f>IF($E373="","",IF($L372="","",VLOOKUP($L372,TemplValues,14,0)))</f>
        <v/>
      </c>
      <c r="BT373" s="367"/>
      <c r="BU373" s="370" t="str">
        <f>IF($E373="","",IF($L372="","",VLOOKUP($L372,TemplValues,15,0)))</f>
        <v/>
      </c>
      <c r="BV373" s="483"/>
      <c r="BW373" s="430" t="str">
        <f>IF($E373="","",IF($L372="","",VLOOKUP($L372,TemplValues,30,0)))</f>
        <v/>
      </c>
      <c r="BX373" s="486"/>
      <c r="BY373" s="283"/>
    </row>
    <row r="374" spans="1:77" ht="20.100000000000001" customHeight="1">
      <c r="A374" s="283"/>
      <c r="B374" s="511">
        <v>1</v>
      </c>
      <c r="C374" s="513"/>
      <c r="D374" s="436"/>
      <c r="E374" s="436" t="s">
        <v>441</v>
      </c>
      <c r="F374" s="436" t="s">
        <v>444</v>
      </c>
      <c r="G374" s="515" t="s">
        <v>380</v>
      </c>
      <c r="H374" s="509"/>
      <c r="I374" s="437"/>
      <c r="J374" s="509"/>
      <c r="K374" s="438"/>
      <c r="L374" s="439" t="str">
        <f t="shared" ref="L374" si="181">H374&amp;" : "&amp;J374</f>
        <v xml:space="preserve"> : </v>
      </c>
      <c r="M374" s="440">
        <v>400</v>
      </c>
      <c r="N374" s="390"/>
      <c r="O374" s="283"/>
      <c r="P374" s="404"/>
      <c r="Q374" s="405"/>
      <c r="R374" s="406">
        <v>2.835</v>
      </c>
      <c r="S374" s="462"/>
      <c r="T374" s="414">
        <v>24.5</v>
      </c>
      <c r="U374" s="468"/>
      <c r="V374" s="413"/>
      <c r="W374" s="413"/>
      <c r="X374" s="414">
        <v>22</v>
      </c>
      <c r="Y374" s="414"/>
      <c r="Z374" s="414"/>
      <c r="AA374" s="414"/>
      <c r="AB374" s="415"/>
      <c r="AC374" s="415"/>
      <c r="AD374" s="415"/>
      <c r="AE374" s="415"/>
      <c r="AF374" s="415"/>
      <c r="AG374" s="415"/>
      <c r="AH374" s="415"/>
      <c r="AI374" s="415"/>
      <c r="AJ374" s="415"/>
      <c r="AK374" s="415"/>
      <c r="AL374" s="415"/>
      <c r="AM374" s="415"/>
      <c r="AN374" s="415"/>
      <c r="AO374" s="415"/>
      <c r="AP374" s="415"/>
      <c r="AQ374" s="415"/>
      <c r="AR374" s="415">
        <v>0.25</v>
      </c>
      <c r="AS374" s="415"/>
      <c r="AT374" s="415"/>
      <c r="AU374" s="427"/>
      <c r="AV374" s="427">
        <v>10.5</v>
      </c>
      <c r="AW374" s="428"/>
      <c r="AX374" s="423"/>
      <c r="AY374" s="475"/>
      <c r="AZ374" s="283"/>
      <c r="BA374" s="424">
        <v>100.1</v>
      </c>
      <c r="BB374" s="424"/>
      <c r="BC374" s="360" t="s">
        <v>63</v>
      </c>
      <c r="BD374" s="360"/>
      <c r="BE374" s="359">
        <v>0.1</v>
      </c>
      <c r="BF374" s="359"/>
      <c r="BG374" s="359">
        <v>10000</v>
      </c>
      <c r="BH374" s="359"/>
      <c r="BI374" s="359"/>
      <c r="BJ374" s="359"/>
      <c r="BK374" s="361"/>
      <c r="BL374" s="361"/>
      <c r="BM374" s="360" t="s">
        <v>64</v>
      </c>
      <c r="BN374" s="360"/>
      <c r="BO374" s="359"/>
      <c r="BP374" s="359"/>
      <c r="BQ374" s="359">
        <v>0.34699999999999998</v>
      </c>
      <c r="BR374" s="359"/>
      <c r="BS374" s="361"/>
      <c r="BT374" s="361"/>
      <c r="BU374" s="362" t="s">
        <v>62</v>
      </c>
      <c r="BV374" s="481"/>
      <c r="BW374" s="422"/>
      <c r="BX374" s="475"/>
      <c r="BY374" s="283"/>
    </row>
    <row r="375" spans="1:77" ht="20.100000000000001" customHeight="1" thickBot="1">
      <c r="A375" s="283"/>
      <c r="B375" s="512"/>
      <c r="C375" s="514"/>
      <c r="D375" s="398"/>
      <c r="E375" s="398">
        <v>1</v>
      </c>
      <c r="F375" s="398" t="s">
        <v>443</v>
      </c>
      <c r="G375" s="516"/>
      <c r="H375" s="510"/>
      <c r="I375" s="434"/>
      <c r="J375" s="510"/>
      <c r="K375" s="435"/>
      <c r="L375" s="435"/>
      <c r="M375" s="400">
        <v>3.2</v>
      </c>
      <c r="N375" s="407"/>
      <c r="O375" s="283"/>
      <c r="P375" s="408"/>
      <c r="Q375" s="409"/>
      <c r="R375" s="441" t="str">
        <f>IF($E375="","",IF($L374="","",VLOOKUP($L374,TemplValues,28,0)))</f>
        <v/>
      </c>
      <c r="S375" s="463"/>
      <c r="T375" s="442" t="str">
        <f>IF($E375="","",IF($L374="","",VLOOKUP($L374,TemplValues,4,0)))</f>
        <v/>
      </c>
      <c r="U375" s="463"/>
      <c r="V375" s="442" t="str">
        <f>IF($E375="","",IF($L374="","",VLOOKUP($L374,TemplValues,5,0)))</f>
        <v/>
      </c>
      <c r="W375" s="442"/>
      <c r="X375" s="442" t="str">
        <f>IF($E375="","",IF($L374="","",VLOOKUP($L374,TemplValues,6,0)))</f>
        <v/>
      </c>
      <c r="Y375" s="442"/>
      <c r="Z375" s="443" t="str">
        <f>IF($E375="","",IF($L374="","",VLOOKUP($L374,TemplValues,7,0)))</f>
        <v/>
      </c>
      <c r="AA375" s="443"/>
      <c r="AB375" s="442" t="str">
        <f>IF($E375="","",IF($L374="","",VLOOKUP($L374,TemplValues,8,0)))</f>
        <v/>
      </c>
      <c r="AC375" s="442"/>
      <c r="AD375" s="444" t="str">
        <f>IF($E375="","",IF($L374="","",VLOOKUP($L374,TemplValues,18,0)))</f>
        <v/>
      </c>
      <c r="AE375" s="444"/>
      <c r="AF375" s="444" t="str">
        <f>IF($E375="","",IF($L374="","",VLOOKUP($L374,TemplValues,19,0)))</f>
        <v/>
      </c>
      <c r="AG375" s="444"/>
      <c r="AH375" s="444"/>
      <c r="AI375" s="444"/>
      <c r="AJ375" s="444" t="str">
        <f>IF($E375="","",IF($L374="","",VLOOKUP($L374,TemplValues,20,0)))</f>
        <v/>
      </c>
      <c r="AK375" s="444"/>
      <c r="AL375" s="442" t="str">
        <f>IF($E375="","",IF($L374="","",VLOOKUP($L374,TemplValues,9,0)))</f>
        <v/>
      </c>
      <c r="AM375" s="442"/>
      <c r="AN375" s="442" t="str">
        <f>IF($E375="","",IF($L374="","",VLOOKUP($L374,TemplValues,21,0)))</f>
        <v/>
      </c>
      <c r="AO375" s="442"/>
      <c r="AP375" s="442" t="str">
        <f>IF($E375="","",IF($L374="","",VLOOKUP($L374,TemplValues,22,0)))</f>
        <v/>
      </c>
      <c r="AQ375" s="442"/>
      <c r="AR375" s="445" t="str">
        <f>IF($E375="","",IF($L374="","",VLOOKUP($L374,TemplValues,23,0)))</f>
        <v/>
      </c>
      <c r="AS375" s="445"/>
      <c r="AT375" s="445" t="str">
        <f>IF($E375="","",IF($L374="","",VLOOKUP($L374,TemplValues,24,0)))</f>
        <v/>
      </c>
      <c r="AU375" s="446"/>
      <c r="AV375" s="446" t="str">
        <f>IF($E375="","",IF($L374="","",VLOOKUP($L374,TemplValues,25,0)))</f>
        <v/>
      </c>
      <c r="AW375" s="478"/>
      <c r="AX375" s="425" t="str">
        <f>IF($E375="","",IF($L374="","",VLOOKUP($L374,TemplValues,26,0)))</f>
        <v/>
      </c>
      <c r="AY375" s="476"/>
      <c r="AZ375" s="283"/>
      <c r="BA375" s="426" t="str">
        <f>IF($E375="","",IF($L374="","",VLOOKUP($L374,TemplValues,10,0)))</f>
        <v/>
      </c>
      <c r="BB375" s="426"/>
      <c r="BC375" s="368" t="str">
        <f>IF($E375="","",IF($L374="","",VLOOKUP($L374,TemplValues,11,0)))</f>
        <v/>
      </c>
      <c r="BD375" s="368"/>
      <c r="BE375" s="369" t="str">
        <f>IF($E375="","",IF($L374="","",VLOOKUP($L374,TemplValues,30,0)))</f>
        <v/>
      </c>
      <c r="BF375" s="369"/>
      <c r="BG375" s="366" t="str">
        <f>IF($E375="","",IF($L374="","",VLOOKUP($L374,TemplValues,12,0)))</f>
        <v/>
      </c>
      <c r="BH375" s="366"/>
      <c r="BI375" s="366" t="str">
        <f>IF($E375="","",IF($L374="","",VLOOKUP($L374,TemplValues,13,0)))</f>
        <v/>
      </c>
      <c r="BJ375" s="366"/>
      <c r="BK375" s="367" t="str">
        <f>IF($E375="","",IF($L374="","",VLOOKUP($L374,TemplValues,16,0)))</f>
        <v/>
      </c>
      <c r="BL375" s="367"/>
      <c r="BM375" s="368" t="str">
        <f>IF($E375="","",IF($L374="","",VLOOKUP($L374,TemplValues,17,0)))</f>
        <v/>
      </c>
      <c r="BN375" s="368"/>
      <c r="BO375" s="366" t="str">
        <f>IF($E375="","",IF($L374="","",VLOOKUP($L374,TemplValues,28,0)))</f>
        <v/>
      </c>
      <c r="BP375" s="366"/>
      <c r="BQ375" s="366" t="str">
        <f>IF($E375="","",IF($L374="","",VLOOKUP($L374,TemplValues,27,0)))</f>
        <v/>
      </c>
      <c r="BR375" s="366"/>
      <c r="BS375" s="367" t="str">
        <f>IF($E375="","",IF($L374="","",VLOOKUP($L374,TemplValues,14,0)))</f>
        <v/>
      </c>
      <c r="BT375" s="367"/>
      <c r="BU375" s="370" t="str">
        <f>IF($E375="","",IF($L374="","",VLOOKUP($L374,TemplValues,15,0)))</f>
        <v/>
      </c>
      <c r="BV375" s="483"/>
      <c r="BW375" s="430" t="str">
        <f>IF($E375="","",IF($L374="","",VLOOKUP($L374,TemplValues,30,0)))</f>
        <v/>
      </c>
      <c r="BX375" s="486"/>
      <c r="BY375" s="283"/>
    </row>
    <row r="376" spans="1:77" ht="20.100000000000001" customHeight="1">
      <c r="A376" s="283"/>
      <c r="B376" s="511">
        <v>1</v>
      </c>
      <c r="C376" s="513"/>
      <c r="D376" s="436"/>
      <c r="E376" s="436" t="s">
        <v>441</v>
      </c>
      <c r="F376" s="436" t="s">
        <v>444</v>
      </c>
      <c r="G376" s="515" t="s">
        <v>380</v>
      </c>
      <c r="H376" s="509"/>
      <c r="I376" s="437"/>
      <c r="J376" s="509"/>
      <c r="K376" s="438"/>
      <c r="L376" s="439" t="str">
        <f t="shared" ref="L376" si="182">H376&amp;" : "&amp;J376</f>
        <v xml:space="preserve"> : </v>
      </c>
      <c r="M376" s="440">
        <v>400</v>
      </c>
      <c r="N376" s="390"/>
      <c r="O376" s="283"/>
      <c r="P376" s="404"/>
      <c r="Q376" s="405"/>
      <c r="R376" s="406">
        <v>2.835</v>
      </c>
      <c r="S376" s="462"/>
      <c r="T376" s="414">
        <v>24.5</v>
      </c>
      <c r="U376" s="468"/>
      <c r="V376" s="413"/>
      <c r="W376" s="413"/>
      <c r="X376" s="414">
        <v>22</v>
      </c>
      <c r="Y376" s="414"/>
      <c r="Z376" s="414"/>
      <c r="AA376" s="414"/>
      <c r="AB376" s="415"/>
      <c r="AC376" s="415"/>
      <c r="AD376" s="415"/>
      <c r="AE376" s="415"/>
      <c r="AF376" s="415"/>
      <c r="AG376" s="415"/>
      <c r="AH376" s="415"/>
      <c r="AI376" s="415"/>
      <c r="AJ376" s="415"/>
      <c r="AK376" s="415"/>
      <c r="AL376" s="415"/>
      <c r="AM376" s="415"/>
      <c r="AN376" s="415"/>
      <c r="AO376" s="415"/>
      <c r="AP376" s="415"/>
      <c r="AQ376" s="415"/>
      <c r="AR376" s="415">
        <v>0.25</v>
      </c>
      <c r="AS376" s="415"/>
      <c r="AT376" s="415"/>
      <c r="AU376" s="427"/>
      <c r="AV376" s="427">
        <v>10.5</v>
      </c>
      <c r="AW376" s="428"/>
      <c r="AX376" s="423"/>
      <c r="AY376" s="475"/>
      <c r="AZ376" s="283"/>
      <c r="BA376" s="424">
        <v>100.1</v>
      </c>
      <c r="BB376" s="424"/>
      <c r="BC376" s="360" t="s">
        <v>63</v>
      </c>
      <c r="BD376" s="360"/>
      <c r="BE376" s="359">
        <v>0.1</v>
      </c>
      <c r="BF376" s="359"/>
      <c r="BG376" s="359">
        <v>10000</v>
      </c>
      <c r="BH376" s="359"/>
      <c r="BI376" s="359"/>
      <c r="BJ376" s="359"/>
      <c r="BK376" s="361"/>
      <c r="BL376" s="361"/>
      <c r="BM376" s="360" t="s">
        <v>64</v>
      </c>
      <c r="BN376" s="360"/>
      <c r="BO376" s="359"/>
      <c r="BP376" s="359"/>
      <c r="BQ376" s="359">
        <v>0.34699999999999998</v>
      </c>
      <c r="BR376" s="359"/>
      <c r="BS376" s="361"/>
      <c r="BT376" s="361"/>
      <c r="BU376" s="362" t="s">
        <v>62</v>
      </c>
      <c r="BV376" s="481"/>
      <c r="BW376" s="422"/>
      <c r="BX376" s="475"/>
      <c r="BY376" s="283"/>
    </row>
    <row r="377" spans="1:77" ht="20.100000000000001" customHeight="1" thickBot="1">
      <c r="A377" s="283"/>
      <c r="B377" s="512"/>
      <c r="C377" s="514"/>
      <c r="D377" s="398"/>
      <c r="E377" s="398">
        <v>1</v>
      </c>
      <c r="F377" s="398" t="s">
        <v>443</v>
      </c>
      <c r="G377" s="516"/>
      <c r="H377" s="510"/>
      <c r="I377" s="434"/>
      <c r="J377" s="510"/>
      <c r="K377" s="435"/>
      <c r="L377" s="435"/>
      <c r="M377" s="400">
        <v>3.2</v>
      </c>
      <c r="N377" s="407"/>
      <c r="O377" s="283"/>
      <c r="P377" s="408"/>
      <c r="Q377" s="409"/>
      <c r="R377" s="441" t="str">
        <f>IF($E377="","",IF($L376="","",VLOOKUP($L376,TemplValues,28,0)))</f>
        <v/>
      </c>
      <c r="S377" s="463"/>
      <c r="T377" s="442" t="str">
        <f>IF($E377="","",IF($L376="","",VLOOKUP($L376,TemplValues,4,0)))</f>
        <v/>
      </c>
      <c r="U377" s="463"/>
      <c r="V377" s="442" t="str">
        <f>IF($E377="","",IF($L376="","",VLOOKUP($L376,TemplValues,5,0)))</f>
        <v/>
      </c>
      <c r="W377" s="442"/>
      <c r="X377" s="442" t="str">
        <f>IF($E377="","",IF($L376="","",VLOOKUP($L376,TemplValues,6,0)))</f>
        <v/>
      </c>
      <c r="Y377" s="442"/>
      <c r="Z377" s="443" t="str">
        <f>IF($E377="","",IF($L376="","",VLOOKUP($L376,TemplValues,7,0)))</f>
        <v/>
      </c>
      <c r="AA377" s="443"/>
      <c r="AB377" s="442" t="str">
        <f>IF($E377="","",IF($L376="","",VLOOKUP($L376,TemplValues,8,0)))</f>
        <v/>
      </c>
      <c r="AC377" s="442"/>
      <c r="AD377" s="444" t="str">
        <f>IF($E377="","",IF($L376="","",VLOOKUP($L376,TemplValues,18,0)))</f>
        <v/>
      </c>
      <c r="AE377" s="444"/>
      <c r="AF377" s="444" t="str">
        <f>IF($E377="","",IF($L376="","",VLOOKUP($L376,TemplValues,19,0)))</f>
        <v/>
      </c>
      <c r="AG377" s="444"/>
      <c r="AH377" s="444"/>
      <c r="AI377" s="444"/>
      <c r="AJ377" s="444" t="str">
        <f>IF($E377="","",IF($L376="","",VLOOKUP($L376,TemplValues,20,0)))</f>
        <v/>
      </c>
      <c r="AK377" s="444"/>
      <c r="AL377" s="442" t="str">
        <f>IF($E377="","",IF($L376="","",VLOOKUP($L376,TemplValues,9,0)))</f>
        <v/>
      </c>
      <c r="AM377" s="442"/>
      <c r="AN377" s="442" t="str">
        <f>IF($E377="","",IF($L376="","",VLOOKUP($L376,TemplValues,21,0)))</f>
        <v/>
      </c>
      <c r="AO377" s="442"/>
      <c r="AP377" s="442" t="str">
        <f>IF($E377="","",IF($L376="","",VLOOKUP($L376,TemplValues,22,0)))</f>
        <v/>
      </c>
      <c r="AQ377" s="442"/>
      <c r="AR377" s="445" t="str">
        <f>IF($E377="","",IF($L376="","",VLOOKUP($L376,TemplValues,23,0)))</f>
        <v/>
      </c>
      <c r="AS377" s="445"/>
      <c r="AT377" s="445" t="str">
        <f>IF($E377="","",IF($L376="","",VLOOKUP($L376,TemplValues,24,0)))</f>
        <v/>
      </c>
      <c r="AU377" s="446"/>
      <c r="AV377" s="446" t="str">
        <f>IF($E377="","",IF($L376="","",VLOOKUP($L376,TemplValues,25,0)))</f>
        <v/>
      </c>
      <c r="AW377" s="478"/>
      <c r="AX377" s="425" t="str">
        <f>IF($E377="","",IF($L376="","",VLOOKUP($L376,TemplValues,26,0)))</f>
        <v/>
      </c>
      <c r="AY377" s="476"/>
      <c r="AZ377" s="283"/>
      <c r="BA377" s="426" t="str">
        <f>IF($E377="","",IF($L376="","",VLOOKUP($L376,TemplValues,10,0)))</f>
        <v/>
      </c>
      <c r="BB377" s="426"/>
      <c r="BC377" s="368" t="str">
        <f>IF($E377="","",IF($L376="","",VLOOKUP($L376,TemplValues,11,0)))</f>
        <v/>
      </c>
      <c r="BD377" s="368"/>
      <c r="BE377" s="369" t="str">
        <f>IF($E377="","",IF($L376="","",VLOOKUP($L376,TemplValues,30,0)))</f>
        <v/>
      </c>
      <c r="BF377" s="369"/>
      <c r="BG377" s="366" t="str">
        <f>IF($E377="","",IF($L376="","",VLOOKUP($L376,TemplValues,12,0)))</f>
        <v/>
      </c>
      <c r="BH377" s="366"/>
      <c r="BI377" s="366" t="str">
        <f>IF($E377="","",IF($L376="","",VLOOKUP($L376,TemplValues,13,0)))</f>
        <v/>
      </c>
      <c r="BJ377" s="366"/>
      <c r="BK377" s="367" t="str">
        <f>IF($E377="","",IF($L376="","",VLOOKUP($L376,TemplValues,16,0)))</f>
        <v/>
      </c>
      <c r="BL377" s="367"/>
      <c r="BM377" s="368" t="str">
        <f>IF($E377="","",IF($L376="","",VLOOKUP($L376,TemplValues,17,0)))</f>
        <v/>
      </c>
      <c r="BN377" s="368"/>
      <c r="BO377" s="366" t="str">
        <f>IF($E377="","",IF($L376="","",VLOOKUP($L376,TemplValues,28,0)))</f>
        <v/>
      </c>
      <c r="BP377" s="366"/>
      <c r="BQ377" s="366" t="str">
        <f>IF($E377="","",IF($L376="","",VLOOKUP($L376,TemplValues,27,0)))</f>
        <v/>
      </c>
      <c r="BR377" s="366"/>
      <c r="BS377" s="367" t="str">
        <f>IF($E377="","",IF($L376="","",VLOOKUP($L376,TemplValues,14,0)))</f>
        <v/>
      </c>
      <c r="BT377" s="367"/>
      <c r="BU377" s="370" t="str">
        <f>IF($E377="","",IF($L376="","",VLOOKUP($L376,TemplValues,15,0)))</f>
        <v/>
      </c>
      <c r="BV377" s="483"/>
      <c r="BW377" s="430" t="str">
        <f>IF($E377="","",IF($L376="","",VLOOKUP($L376,TemplValues,30,0)))</f>
        <v/>
      </c>
      <c r="BX377" s="486"/>
      <c r="BY377" s="283"/>
    </row>
    <row r="378" spans="1:77" ht="20.100000000000001" customHeight="1">
      <c r="A378" s="283"/>
      <c r="B378" s="511">
        <v>1</v>
      </c>
      <c r="C378" s="513"/>
      <c r="D378" s="436"/>
      <c r="E378" s="436" t="s">
        <v>441</v>
      </c>
      <c r="F378" s="436" t="s">
        <v>444</v>
      </c>
      <c r="G378" s="515" t="s">
        <v>380</v>
      </c>
      <c r="H378" s="509"/>
      <c r="I378" s="437"/>
      <c r="J378" s="509"/>
      <c r="K378" s="438"/>
      <c r="L378" s="439" t="str">
        <f t="shared" ref="L378" si="183">H378&amp;" : "&amp;J378</f>
        <v xml:space="preserve"> : </v>
      </c>
      <c r="M378" s="440">
        <v>400</v>
      </c>
      <c r="N378" s="390"/>
      <c r="O378" s="283"/>
      <c r="P378" s="404"/>
      <c r="Q378" s="405"/>
      <c r="R378" s="406">
        <v>2.835</v>
      </c>
      <c r="S378" s="462"/>
      <c r="T378" s="414">
        <v>24.5</v>
      </c>
      <c r="U378" s="468"/>
      <c r="V378" s="413"/>
      <c r="W378" s="413"/>
      <c r="X378" s="414">
        <v>22</v>
      </c>
      <c r="Y378" s="414"/>
      <c r="Z378" s="414"/>
      <c r="AA378" s="414"/>
      <c r="AB378" s="415"/>
      <c r="AC378" s="415"/>
      <c r="AD378" s="415"/>
      <c r="AE378" s="415"/>
      <c r="AF378" s="415"/>
      <c r="AG378" s="415"/>
      <c r="AH378" s="415"/>
      <c r="AI378" s="415"/>
      <c r="AJ378" s="415"/>
      <c r="AK378" s="415"/>
      <c r="AL378" s="415"/>
      <c r="AM378" s="415"/>
      <c r="AN378" s="415"/>
      <c r="AO378" s="415"/>
      <c r="AP378" s="415"/>
      <c r="AQ378" s="415"/>
      <c r="AR378" s="415">
        <v>0.25</v>
      </c>
      <c r="AS378" s="415"/>
      <c r="AT378" s="415"/>
      <c r="AU378" s="427"/>
      <c r="AV378" s="427">
        <v>10.5</v>
      </c>
      <c r="AW378" s="428"/>
      <c r="AX378" s="423"/>
      <c r="AY378" s="475"/>
      <c r="AZ378" s="283"/>
      <c r="BA378" s="424">
        <v>100.1</v>
      </c>
      <c r="BB378" s="424"/>
      <c r="BC378" s="360" t="s">
        <v>63</v>
      </c>
      <c r="BD378" s="360"/>
      <c r="BE378" s="359">
        <v>0.1</v>
      </c>
      <c r="BF378" s="359"/>
      <c r="BG378" s="359">
        <v>10000</v>
      </c>
      <c r="BH378" s="359"/>
      <c r="BI378" s="359"/>
      <c r="BJ378" s="359"/>
      <c r="BK378" s="361"/>
      <c r="BL378" s="361"/>
      <c r="BM378" s="360" t="s">
        <v>64</v>
      </c>
      <c r="BN378" s="360"/>
      <c r="BO378" s="359"/>
      <c r="BP378" s="359"/>
      <c r="BQ378" s="359">
        <v>0.34699999999999998</v>
      </c>
      <c r="BR378" s="359"/>
      <c r="BS378" s="361"/>
      <c r="BT378" s="361"/>
      <c r="BU378" s="362" t="s">
        <v>62</v>
      </c>
      <c r="BV378" s="481"/>
      <c r="BW378" s="422"/>
      <c r="BX378" s="475"/>
      <c r="BY378" s="283"/>
    </row>
    <row r="379" spans="1:77" ht="20.100000000000001" customHeight="1" thickBot="1">
      <c r="A379" s="283"/>
      <c r="B379" s="512"/>
      <c r="C379" s="514"/>
      <c r="D379" s="398"/>
      <c r="E379" s="398">
        <v>1</v>
      </c>
      <c r="F379" s="398" t="s">
        <v>443</v>
      </c>
      <c r="G379" s="516"/>
      <c r="H379" s="510"/>
      <c r="I379" s="434"/>
      <c r="J379" s="510"/>
      <c r="K379" s="435"/>
      <c r="L379" s="435"/>
      <c r="M379" s="400">
        <v>3.2</v>
      </c>
      <c r="N379" s="407"/>
      <c r="O379" s="283"/>
      <c r="P379" s="408"/>
      <c r="Q379" s="409"/>
      <c r="R379" s="441" t="str">
        <f>IF($E379="","",IF($L378="","",VLOOKUP($L378,TemplValues,28,0)))</f>
        <v/>
      </c>
      <c r="S379" s="463"/>
      <c r="T379" s="442" t="str">
        <f>IF($E379="","",IF($L378="","",VLOOKUP($L378,TemplValues,4,0)))</f>
        <v/>
      </c>
      <c r="U379" s="463"/>
      <c r="V379" s="442" t="str">
        <f>IF($E379="","",IF($L378="","",VLOOKUP($L378,TemplValues,5,0)))</f>
        <v/>
      </c>
      <c r="W379" s="442"/>
      <c r="X379" s="442" t="str">
        <f>IF($E379="","",IF($L378="","",VLOOKUP($L378,TemplValues,6,0)))</f>
        <v/>
      </c>
      <c r="Y379" s="442"/>
      <c r="Z379" s="443" t="str">
        <f>IF($E379="","",IF($L378="","",VLOOKUP($L378,TemplValues,7,0)))</f>
        <v/>
      </c>
      <c r="AA379" s="443"/>
      <c r="AB379" s="442" t="str">
        <f>IF($E379="","",IF($L378="","",VLOOKUP($L378,TemplValues,8,0)))</f>
        <v/>
      </c>
      <c r="AC379" s="442"/>
      <c r="AD379" s="444" t="str">
        <f>IF($E379="","",IF($L378="","",VLOOKUP($L378,TemplValues,18,0)))</f>
        <v/>
      </c>
      <c r="AE379" s="444"/>
      <c r="AF379" s="444" t="str">
        <f>IF($E379="","",IF($L378="","",VLOOKUP($L378,TemplValues,19,0)))</f>
        <v/>
      </c>
      <c r="AG379" s="444"/>
      <c r="AH379" s="444"/>
      <c r="AI379" s="444"/>
      <c r="AJ379" s="444" t="str">
        <f>IF($E379="","",IF($L378="","",VLOOKUP($L378,TemplValues,20,0)))</f>
        <v/>
      </c>
      <c r="AK379" s="444"/>
      <c r="AL379" s="442" t="str">
        <f>IF($E379="","",IF($L378="","",VLOOKUP($L378,TemplValues,9,0)))</f>
        <v/>
      </c>
      <c r="AM379" s="442"/>
      <c r="AN379" s="442" t="str">
        <f>IF($E379="","",IF($L378="","",VLOOKUP($L378,TemplValues,21,0)))</f>
        <v/>
      </c>
      <c r="AO379" s="442"/>
      <c r="AP379" s="442" t="str">
        <f>IF($E379="","",IF($L378="","",VLOOKUP($L378,TemplValues,22,0)))</f>
        <v/>
      </c>
      <c r="AQ379" s="442"/>
      <c r="AR379" s="445" t="str">
        <f>IF($E379="","",IF($L378="","",VLOOKUP($L378,TemplValues,23,0)))</f>
        <v/>
      </c>
      <c r="AS379" s="445"/>
      <c r="AT379" s="445" t="str">
        <f>IF($E379="","",IF($L378="","",VLOOKUP($L378,TemplValues,24,0)))</f>
        <v/>
      </c>
      <c r="AU379" s="446"/>
      <c r="AV379" s="446" t="str">
        <f>IF($E379="","",IF($L378="","",VLOOKUP($L378,TemplValues,25,0)))</f>
        <v/>
      </c>
      <c r="AW379" s="478"/>
      <c r="AX379" s="425" t="str">
        <f>IF($E379="","",IF($L378="","",VLOOKUP($L378,TemplValues,26,0)))</f>
        <v/>
      </c>
      <c r="AY379" s="476"/>
      <c r="AZ379" s="283"/>
      <c r="BA379" s="426" t="str">
        <f>IF($E379="","",IF($L378="","",VLOOKUP($L378,TemplValues,10,0)))</f>
        <v/>
      </c>
      <c r="BB379" s="426"/>
      <c r="BC379" s="368" t="str">
        <f>IF($E379="","",IF($L378="","",VLOOKUP($L378,TemplValues,11,0)))</f>
        <v/>
      </c>
      <c r="BD379" s="368"/>
      <c r="BE379" s="369" t="str">
        <f>IF($E379="","",IF($L378="","",VLOOKUP($L378,TemplValues,30,0)))</f>
        <v/>
      </c>
      <c r="BF379" s="369"/>
      <c r="BG379" s="366" t="str">
        <f>IF($E379="","",IF($L378="","",VLOOKUP($L378,TemplValues,12,0)))</f>
        <v/>
      </c>
      <c r="BH379" s="366"/>
      <c r="BI379" s="366" t="str">
        <f>IF($E379="","",IF($L378="","",VLOOKUP($L378,TemplValues,13,0)))</f>
        <v/>
      </c>
      <c r="BJ379" s="366"/>
      <c r="BK379" s="367" t="str">
        <f>IF($E379="","",IF($L378="","",VLOOKUP($L378,TemplValues,16,0)))</f>
        <v/>
      </c>
      <c r="BL379" s="367"/>
      <c r="BM379" s="368" t="str">
        <f>IF($E379="","",IF($L378="","",VLOOKUP($L378,TemplValues,17,0)))</f>
        <v/>
      </c>
      <c r="BN379" s="368"/>
      <c r="BO379" s="366" t="str">
        <f>IF($E379="","",IF($L378="","",VLOOKUP($L378,TemplValues,28,0)))</f>
        <v/>
      </c>
      <c r="BP379" s="366"/>
      <c r="BQ379" s="366" t="str">
        <f>IF($E379="","",IF($L378="","",VLOOKUP($L378,TemplValues,27,0)))</f>
        <v/>
      </c>
      <c r="BR379" s="366"/>
      <c r="BS379" s="367" t="str">
        <f>IF($E379="","",IF($L378="","",VLOOKUP($L378,TemplValues,14,0)))</f>
        <v/>
      </c>
      <c r="BT379" s="367"/>
      <c r="BU379" s="370" t="str">
        <f>IF($E379="","",IF($L378="","",VLOOKUP($L378,TemplValues,15,0)))</f>
        <v/>
      </c>
      <c r="BV379" s="483"/>
      <c r="BW379" s="430" t="str">
        <f>IF($E379="","",IF($L378="","",VLOOKUP($L378,TemplValues,30,0)))</f>
        <v/>
      </c>
      <c r="BX379" s="486"/>
      <c r="BY379" s="283"/>
    </row>
    <row r="380" spans="1:77" ht="20.100000000000001" customHeight="1">
      <c r="A380" s="283"/>
      <c r="B380" s="511">
        <v>1</v>
      </c>
      <c r="C380" s="513"/>
      <c r="D380" s="436"/>
      <c r="E380" s="436" t="s">
        <v>441</v>
      </c>
      <c r="F380" s="436" t="s">
        <v>444</v>
      </c>
      <c r="G380" s="515" t="s">
        <v>380</v>
      </c>
      <c r="H380" s="509"/>
      <c r="I380" s="437"/>
      <c r="J380" s="509"/>
      <c r="K380" s="438"/>
      <c r="L380" s="439" t="str">
        <f t="shared" ref="L380" si="184">H380&amp;" : "&amp;J380</f>
        <v xml:space="preserve"> : </v>
      </c>
      <c r="M380" s="440">
        <v>400</v>
      </c>
      <c r="N380" s="390"/>
      <c r="O380" s="283"/>
      <c r="P380" s="404"/>
      <c r="Q380" s="405"/>
      <c r="R380" s="406">
        <v>2.835</v>
      </c>
      <c r="S380" s="462"/>
      <c r="T380" s="414">
        <v>24.5</v>
      </c>
      <c r="U380" s="468"/>
      <c r="V380" s="413"/>
      <c r="W380" s="413"/>
      <c r="X380" s="414">
        <v>22</v>
      </c>
      <c r="Y380" s="414"/>
      <c r="Z380" s="414"/>
      <c r="AA380" s="414"/>
      <c r="AB380" s="415"/>
      <c r="AC380" s="415"/>
      <c r="AD380" s="415"/>
      <c r="AE380" s="415"/>
      <c r="AF380" s="415"/>
      <c r="AG380" s="415"/>
      <c r="AH380" s="415"/>
      <c r="AI380" s="415"/>
      <c r="AJ380" s="415"/>
      <c r="AK380" s="415"/>
      <c r="AL380" s="415"/>
      <c r="AM380" s="415"/>
      <c r="AN380" s="415"/>
      <c r="AO380" s="415"/>
      <c r="AP380" s="415"/>
      <c r="AQ380" s="415"/>
      <c r="AR380" s="415">
        <v>0.25</v>
      </c>
      <c r="AS380" s="415"/>
      <c r="AT380" s="415"/>
      <c r="AU380" s="427"/>
      <c r="AV380" s="427">
        <v>10.5</v>
      </c>
      <c r="AW380" s="428"/>
      <c r="AX380" s="423"/>
      <c r="AY380" s="475"/>
      <c r="AZ380" s="283"/>
      <c r="BA380" s="424">
        <v>100.1</v>
      </c>
      <c r="BB380" s="424"/>
      <c r="BC380" s="360" t="s">
        <v>63</v>
      </c>
      <c r="BD380" s="360"/>
      <c r="BE380" s="359">
        <v>0.1</v>
      </c>
      <c r="BF380" s="359"/>
      <c r="BG380" s="359">
        <v>10000</v>
      </c>
      <c r="BH380" s="359"/>
      <c r="BI380" s="359"/>
      <c r="BJ380" s="359"/>
      <c r="BK380" s="361"/>
      <c r="BL380" s="361"/>
      <c r="BM380" s="360" t="s">
        <v>64</v>
      </c>
      <c r="BN380" s="360"/>
      <c r="BO380" s="359"/>
      <c r="BP380" s="359"/>
      <c r="BQ380" s="359">
        <v>0.34699999999999998</v>
      </c>
      <c r="BR380" s="359"/>
      <c r="BS380" s="361"/>
      <c r="BT380" s="361"/>
      <c r="BU380" s="362" t="s">
        <v>62</v>
      </c>
      <c r="BV380" s="481"/>
      <c r="BW380" s="422"/>
      <c r="BX380" s="475"/>
      <c r="BY380" s="283"/>
    </row>
    <row r="381" spans="1:77" ht="20.100000000000001" customHeight="1" thickBot="1">
      <c r="A381" s="283"/>
      <c r="B381" s="512"/>
      <c r="C381" s="514"/>
      <c r="D381" s="398"/>
      <c r="E381" s="398">
        <v>1</v>
      </c>
      <c r="F381" s="398" t="s">
        <v>443</v>
      </c>
      <c r="G381" s="516"/>
      <c r="H381" s="510"/>
      <c r="I381" s="434"/>
      <c r="J381" s="510"/>
      <c r="K381" s="435"/>
      <c r="L381" s="435"/>
      <c r="M381" s="400">
        <v>3.2</v>
      </c>
      <c r="N381" s="407"/>
      <c r="O381" s="283"/>
      <c r="P381" s="408"/>
      <c r="Q381" s="409"/>
      <c r="R381" s="441" t="str">
        <f>IF($E381="","",IF($L380="","",VLOOKUP($L380,TemplValues,28,0)))</f>
        <v/>
      </c>
      <c r="S381" s="463"/>
      <c r="T381" s="442" t="str">
        <f>IF($E381="","",IF($L380="","",VLOOKUP($L380,TemplValues,4,0)))</f>
        <v/>
      </c>
      <c r="U381" s="463"/>
      <c r="V381" s="442" t="str">
        <f>IF($E381="","",IF($L380="","",VLOOKUP($L380,TemplValues,5,0)))</f>
        <v/>
      </c>
      <c r="W381" s="442"/>
      <c r="X381" s="442" t="str">
        <f>IF($E381="","",IF($L380="","",VLOOKUP($L380,TemplValues,6,0)))</f>
        <v/>
      </c>
      <c r="Y381" s="442"/>
      <c r="Z381" s="443" t="str">
        <f>IF($E381="","",IF($L380="","",VLOOKUP($L380,TemplValues,7,0)))</f>
        <v/>
      </c>
      <c r="AA381" s="443"/>
      <c r="AB381" s="442" t="str">
        <f>IF($E381="","",IF($L380="","",VLOOKUP($L380,TemplValues,8,0)))</f>
        <v/>
      </c>
      <c r="AC381" s="442"/>
      <c r="AD381" s="444" t="str">
        <f>IF($E381="","",IF($L380="","",VLOOKUP($L380,TemplValues,18,0)))</f>
        <v/>
      </c>
      <c r="AE381" s="444"/>
      <c r="AF381" s="444" t="str">
        <f>IF($E381="","",IF($L380="","",VLOOKUP($L380,TemplValues,19,0)))</f>
        <v/>
      </c>
      <c r="AG381" s="444"/>
      <c r="AH381" s="444"/>
      <c r="AI381" s="444"/>
      <c r="AJ381" s="444" t="str">
        <f>IF($E381="","",IF($L380="","",VLOOKUP($L380,TemplValues,20,0)))</f>
        <v/>
      </c>
      <c r="AK381" s="444"/>
      <c r="AL381" s="442" t="str">
        <f>IF($E381="","",IF($L380="","",VLOOKUP($L380,TemplValues,9,0)))</f>
        <v/>
      </c>
      <c r="AM381" s="442"/>
      <c r="AN381" s="442" t="str">
        <f>IF($E381="","",IF($L380="","",VLOOKUP($L380,TemplValues,21,0)))</f>
        <v/>
      </c>
      <c r="AO381" s="442"/>
      <c r="AP381" s="442" t="str">
        <f>IF($E381="","",IF($L380="","",VLOOKUP($L380,TemplValues,22,0)))</f>
        <v/>
      </c>
      <c r="AQ381" s="442"/>
      <c r="AR381" s="445" t="str">
        <f>IF($E381="","",IF($L380="","",VLOOKUP($L380,TemplValues,23,0)))</f>
        <v/>
      </c>
      <c r="AS381" s="445"/>
      <c r="AT381" s="445" t="str">
        <f>IF($E381="","",IF($L380="","",VLOOKUP($L380,TemplValues,24,0)))</f>
        <v/>
      </c>
      <c r="AU381" s="446"/>
      <c r="AV381" s="446" t="str">
        <f>IF($E381="","",IF($L380="","",VLOOKUP($L380,TemplValues,25,0)))</f>
        <v/>
      </c>
      <c r="AW381" s="478"/>
      <c r="AX381" s="425" t="str">
        <f>IF($E381="","",IF($L380="","",VLOOKUP($L380,TemplValues,26,0)))</f>
        <v/>
      </c>
      <c r="AY381" s="476"/>
      <c r="AZ381" s="283"/>
      <c r="BA381" s="426" t="str">
        <f>IF($E381="","",IF($L380="","",VLOOKUP($L380,TemplValues,10,0)))</f>
        <v/>
      </c>
      <c r="BB381" s="426"/>
      <c r="BC381" s="368" t="str">
        <f>IF($E381="","",IF($L380="","",VLOOKUP($L380,TemplValues,11,0)))</f>
        <v/>
      </c>
      <c r="BD381" s="368"/>
      <c r="BE381" s="369" t="str">
        <f>IF($E381="","",IF($L380="","",VLOOKUP($L380,TemplValues,30,0)))</f>
        <v/>
      </c>
      <c r="BF381" s="369"/>
      <c r="BG381" s="366" t="str">
        <f>IF($E381="","",IF($L380="","",VLOOKUP($L380,TemplValues,12,0)))</f>
        <v/>
      </c>
      <c r="BH381" s="366"/>
      <c r="BI381" s="366" t="str">
        <f>IF($E381="","",IF($L380="","",VLOOKUP($L380,TemplValues,13,0)))</f>
        <v/>
      </c>
      <c r="BJ381" s="366"/>
      <c r="BK381" s="367" t="str">
        <f>IF($E381="","",IF($L380="","",VLOOKUP($L380,TemplValues,16,0)))</f>
        <v/>
      </c>
      <c r="BL381" s="367"/>
      <c r="BM381" s="368" t="str">
        <f>IF($E381="","",IF($L380="","",VLOOKUP($L380,TemplValues,17,0)))</f>
        <v/>
      </c>
      <c r="BN381" s="368"/>
      <c r="BO381" s="366" t="str">
        <f>IF($E381="","",IF($L380="","",VLOOKUP($L380,TemplValues,28,0)))</f>
        <v/>
      </c>
      <c r="BP381" s="366"/>
      <c r="BQ381" s="366" t="str">
        <f>IF($E381="","",IF($L380="","",VLOOKUP($L380,TemplValues,27,0)))</f>
        <v/>
      </c>
      <c r="BR381" s="366"/>
      <c r="BS381" s="367" t="str">
        <f>IF($E381="","",IF($L380="","",VLOOKUP($L380,TemplValues,14,0)))</f>
        <v/>
      </c>
      <c r="BT381" s="367"/>
      <c r="BU381" s="370" t="str">
        <f>IF($E381="","",IF($L380="","",VLOOKUP($L380,TemplValues,15,0)))</f>
        <v/>
      </c>
      <c r="BV381" s="483"/>
      <c r="BW381" s="430" t="str">
        <f>IF($E381="","",IF($L380="","",VLOOKUP($L380,TemplValues,30,0)))</f>
        <v/>
      </c>
      <c r="BX381" s="486"/>
      <c r="BY381" s="283"/>
    </row>
    <row r="382" spans="1:77" ht="20.100000000000001" customHeight="1">
      <c r="A382" s="283"/>
      <c r="B382" s="511">
        <v>1</v>
      </c>
      <c r="C382" s="513"/>
      <c r="D382" s="436"/>
      <c r="E382" s="436" t="s">
        <v>441</v>
      </c>
      <c r="F382" s="436" t="s">
        <v>444</v>
      </c>
      <c r="G382" s="515" t="s">
        <v>380</v>
      </c>
      <c r="H382" s="509"/>
      <c r="I382" s="437"/>
      <c r="J382" s="509"/>
      <c r="K382" s="438"/>
      <c r="L382" s="439" t="str">
        <f t="shared" ref="L382" si="185">H382&amp;" : "&amp;J382</f>
        <v xml:space="preserve"> : </v>
      </c>
      <c r="M382" s="440">
        <v>400</v>
      </c>
      <c r="N382" s="390"/>
      <c r="O382" s="283"/>
      <c r="P382" s="404"/>
      <c r="Q382" s="405"/>
      <c r="R382" s="406">
        <v>2.835</v>
      </c>
      <c r="S382" s="462"/>
      <c r="T382" s="414">
        <v>24.5</v>
      </c>
      <c r="U382" s="468"/>
      <c r="V382" s="413"/>
      <c r="W382" s="413"/>
      <c r="X382" s="414">
        <v>22</v>
      </c>
      <c r="Y382" s="414"/>
      <c r="Z382" s="414"/>
      <c r="AA382" s="414"/>
      <c r="AB382" s="415"/>
      <c r="AC382" s="415"/>
      <c r="AD382" s="415"/>
      <c r="AE382" s="415"/>
      <c r="AF382" s="415"/>
      <c r="AG382" s="415"/>
      <c r="AH382" s="415"/>
      <c r="AI382" s="415"/>
      <c r="AJ382" s="415"/>
      <c r="AK382" s="415"/>
      <c r="AL382" s="415"/>
      <c r="AM382" s="415"/>
      <c r="AN382" s="415"/>
      <c r="AO382" s="415"/>
      <c r="AP382" s="415"/>
      <c r="AQ382" s="415"/>
      <c r="AR382" s="415">
        <v>0.25</v>
      </c>
      <c r="AS382" s="415"/>
      <c r="AT382" s="415"/>
      <c r="AU382" s="427"/>
      <c r="AV382" s="427">
        <v>10.5</v>
      </c>
      <c r="AW382" s="428"/>
      <c r="AX382" s="423"/>
      <c r="AY382" s="475"/>
      <c r="AZ382" s="283"/>
      <c r="BA382" s="424">
        <v>100.1</v>
      </c>
      <c r="BB382" s="424"/>
      <c r="BC382" s="360" t="s">
        <v>63</v>
      </c>
      <c r="BD382" s="360"/>
      <c r="BE382" s="359">
        <v>0.1</v>
      </c>
      <c r="BF382" s="359"/>
      <c r="BG382" s="359">
        <v>10000</v>
      </c>
      <c r="BH382" s="359"/>
      <c r="BI382" s="359"/>
      <c r="BJ382" s="359"/>
      <c r="BK382" s="361"/>
      <c r="BL382" s="361"/>
      <c r="BM382" s="360" t="s">
        <v>64</v>
      </c>
      <c r="BN382" s="360"/>
      <c r="BO382" s="359"/>
      <c r="BP382" s="359"/>
      <c r="BQ382" s="359">
        <v>0.34699999999999998</v>
      </c>
      <c r="BR382" s="359"/>
      <c r="BS382" s="361"/>
      <c r="BT382" s="361"/>
      <c r="BU382" s="362" t="s">
        <v>62</v>
      </c>
      <c r="BV382" s="481"/>
      <c r="BW382" s="422"/>
      <c r="BX382" s="475"/>
      <c r="BY382" s="283"/>
    </row>
    <row r="383" spans="1:77" ht="20.100000000000001" customHeight="1" thickBot="1">
      <c r="A383" s="283"/>
      <c r="B383" s="512"/>
      <c r="C383" s="514"/>
      <c r="D383" s="398"/>
      <c r="E383" s="398">
        <v>1</v>
      </c>
      <c r="F383" s="398" t="s">
        <v>443</v>
      </c>
      <c r="G383" s="516"/>
      <c r="H383" s="510"/>
      <c r="I383" s="434"/>
      <c r="J383" s="510"/>
      <c r="K383" s="435"/>
      <c r="L383" s="435"/>
      <c r="M383" s="400">
        <v>3.2</v>
      </c>
      <c r="N383" s="407"/>
      <c r="O383" s="283"/>
      <c r="P383" s="408"/>
      <c r="Q383" s="409"/>
      <c r="R383" s="441" t="str">
        <f>IF($E383="","",IF($L382="","",VLOOKUP($L382,TemplValues,28,0)))</f>
        <v/>
      </c>
      <c r="S383" s="463"/>
      <c r="T383" s="442" t="str">
        <f>IF($E383="","",IF($L382="","",VLOOKUP($L382,TemplValues,4,0)))</f>
        <v/>
      </c>
      <c r="U383" s="463"/>
      <c r="V383" s="442" t="str">
        <f>IF($E383="","",IF($L382="","",VLOOKUP($L382,TemplValues,5,0)))</f>
        <v/>
      </c>
      <c r="W383" s="442"/>
      <c r="X383" s="442" t="str">
        <f>IF($E383="","",IF($L382="","",VLOOKUP($L382,TemplValues,6,0)))</f>
        <v/>
      </c>
      <c r="Y383" s="442"/>
      <c r="Z383" s="443" t="str">
        <f>IF($E383="","",IF($L382="","",VLOOKUP($L382,TemplValues,7,0)))</f>
        <v/>
      </c>
      <c r="AA383" s="443"/>
      <c r="AB383" s="442" t="str">
        <f>IF($E383="","",IF($L382="","",VLOOKUP($L382,TemplValues,8,0)))</f>
        <v/>
      </c>
      <c r="AC383" s="442"/>
      <c r="AD383" s="444" t="str">
        <f>IF($E383="","",IF($L382="","",VLOOKUP($L382,TemplValues,18,0)))</f>
        <v/>
      </c>
      <c r="AE383" s="444"/>
      <c r="AF383" s="444" t="str">
        <f>IF($E383="","",IF($L382="","",VLOOKUP($L382,TemplValues,19,0)))</f>
        <v/>
      </c>
      <c r="AG383" s="444"/>
      <c r="AH383" s="444"/>
      <c r="AI383" s="444"/>
      <c r="AJ383" s="444" t="str">
        <f>IF($E383="","",IF($L382="","",VLOOKUP($L382,TemplValues,20,0)))</f>
        <v/>
      </c>
      <c r="AK383" s="444"/>
      <c r="AL383" s="442" t="str">
        <f>IF($E383="","",IF($L382="","",VLOOKUP($L382,TemplValues,9,0)))</f>
        <v/>
      </c>
      <c r="AM383" s="442"/>
      <c r="AN383" s="442" t="str">
        <f>IF($E383="","",IF($L382="","",VLOOKUP($L382,TemplValues,21,0)))</f>
        <v/>
      </c>
      <c r="AO383" s="442"/>
      <c r="AP383" s="442" t="str">
        <f>IF($E383="","",IF($L382="","",VLOOKUP($L382,TemplValues,22,0)))</f>
        <v/>
      </c>
      <c r="AQ383" s="442"/>
      <c r="AR383" s="445" t="str">
        <f>IF($E383="","",IF($L382="","",VLOOKUP($L382,TemplValues,23,0)))</f>
        <v/>
      </c>
      <c r="AS383" s="445"/>
      <c r="AT383" s="445" t="str">
        <f>IF($E383="","",IF($L382="","",VLOOKUP($L382,TemplValues,24,0)))</f>
        <v/>
      </c>
      <c r="AU383" s="446"/>
      <c r="AV383" s="446" t="str">
        <f>IF($E383="","",IF($L382="","",VLOOKUP($L382,TemplValues,25,0)))</f>
        <v/>
      </c>
      <c r="AW383" s="478"/>
      <c r="AX383" s="425" t="str">
        <f>IF($E383="","",IF($L382="","",VLOOKUP($L382,TemplValues,26,0)))</f>
        <v/>
      </c>
      <c r="AY383" s="476"/>
      <c r="AZ383" s="283"/>
      <c r="BA383" s="426" t="str">
        <f>IF($E383="","",IF($L382="","",VLOOKUP($L382,TemplValues,10,0)))</f>
        <v/>
      </c>
      <c r="BB383" s="426"/>
      <c r="BC383" s="368" t="str">
        <f>IF($E383="","",IF($L382="","",VLOOKUP($L382,TemplValues,11,0)))</f>
        <v/>
      </c>
      <c r="BD383" s="368"/>
      <c r="BE383" s="369" t="str">
        <f>IF($E383="","",IF($L382="","",VLOOKUP($L382,TemplValues,30,0)))</f>
        <v/>
      </c>
      <c r="BF383" s="369"/>
      <c r="BG383" s="366" t="str">
        <f>IF($E383="","",IF($L382="","",VLOOKUP($L382,TemplValues,12,0)))</f>
        <v/>
      </c>
      <c r="BH383" s="366"/>
      <c r="BI383" s="366" t="str">
        <f>IF($E383="","",IF($L382="","",VLOOKUP($L382,TemplValues,13,0)))</f>
        <v/>
      </c>
      <c r="BJ383" s="366"/>
      <c r="BK383" s="367" t="str">
        <f>IF($E383="","",IF($L382="","",VLOOKUP($L382,TemplValues,16,0)))</f>
        <v/>
      </c>
      <c r="BL383" s="367"/>
      <c r="BM383" s="368" t="str">
        <f>IF($E383="","",IF($L382="","",VLOOKUP($L382,TemplValues,17,0)))</f>
        <v/>
      </c>
      <c r="BN383" s="368"/>
      <c r="BO383" s="366" t="str">
        <f>IF($E383="","",IF($L382="","",VLOOKUP($L382,TemplValues,28,0)))</f>
        <v/>
      </c>
      <c r="BP383" s="366"/>
      <c r="BQ383" s="366" t="str">
        <f>IF($E383="","",IF($L382="","",VLOOKUP($L382,TemplValues,27,0)))</f>
        <v/>
      </c>
      <c r="BR383" s="366"/>
      <c r="BS383" s="367" t="str">
        <f>IF($E383="","",IF($L382="","",VLOOKUP($L382,TemplValues,14,0)))</f>
        <v/>
      </c>
      <c r="BT383" s="367"/>
      <c r="BU383" s="370" t="str">
        <f>IF($E383="","",IF($L382="","",VLOOKUP($L382,TemplValues,15,0)))</f>
        <v/>
      </c>
      <c r="BV383" s="483"/>
      <c r="BW383" s="430" t="str">
        <f>IF($E383="","",IF($L382="","",VLOOKUP($L382,TemplValues,30,0)))</f>
        <v/>
      </c>
      <c r="BX383" s="486"/>
      <c r="BY383" s="283"/>
    </row>
    <row r="384" spans="1:77" ht="20.100000000000001" customHeight="1">
      <c r="A384" s="283"/>
      <c r="B384" s="511">
        <v>1</v>
      </c>
      <c r="C384" s="513"/>
      <c r="D384" s="436"/>
      <c r="E384" s="436" t="s">
        <v>441</v>
      </c>
      <c r="F384" s="436" t="s">
        <v>444</v>
      </c>
      <c r="G384" s="515" t="s">
        <v>380</v>
      </c>
      <c r="H384" s="509"/>
      <c r="I384" s="437"/>
      <c r="J384" s="509"/>
      <c r="K384" s="438"/>
      <c r="L384" s="439" t="str">
        <f t="shared" ref="L384" si="186">H384&amp;" : "&amp;J384</f>
        <v xml:space="preserve"> : </v>
      </c>
      <c r="M384" s="440">
        <v>400</v>
      </c>
      <c r="N384" s="390"/>
      <c r="O384" s="283"/>
      <c r="P384" s="404"/>
      <c r="Q384" s="405"/>
      <c r="R384" s="406">
        <v>2.835</v>
      </c>
      <c r="S384" s="462"/>
      <c r="T384" s="414">
        <v>24.5</v>
      </c>
      <c r="U384" s="468"/>
      <c r="V384" s="413"/>
      <c r="W384" s="413"/>
      <c r="X384" s="414">
        <v>22</v>
      </c>
      <c r="Y384" s="414"/>
      <c r="Z384" s="414"/>
      <c r="AA384" s="414"/>
      <c r="AB384" s="415"/>
      <c r="AC384" s="415"/>
      <c r="AD384" s="415"/>
      <c r="AE384" s="415"/>
      <c r="AF384" s="415"/>
      <c r="AG384" s="415"/>
      <c r="AH384" s="415"/>
      <c r="AI384" s="415"/>
      <c r="AJ384" s="415"/>
      <c r="AK384" s="415"/>
      <c r="AL384" s="415"/>
      <c r="AM384" s="415"/>
      <c r="AN384" s="415"/>
      <c r="AO384" s="415"/>
      <c r="AP384" s="415"/>
      <c r="AQ384" s="415"/>
      <c r="AR384" s="415">
        <v>0.25</v>
      </c>
      <c r="AS384" s="415"/>
      <c r="AT384" s="415"/>
      <c r="AU384" s="427"/>
      <c r="AV384" s="427">
        <v>10.5</v>
      </c>
      <c r="AW384" s="428"/>
      <c r="AX384" s="423"/>
      <c r="AY384" s="475"/>
      <c r="AZ384" s="283"/>
      <c r="BA384" s="424">
        <v>100.1</v>
      </c>
      <c r="BB384" s="424"/>
      <c r="BC384" s="360" t="s">
        <v>63</v>
      </c>
      <c r="BD384" s="360"/>
      <c r="BE384" s="359">
        <v>0.1</v>
      </c>
      <c r="BF384" s="359"/>
      <c r="BG384" s="359">
        <v>10000</v>
      </c>
      <c r="BH384" s="359"/>
      <c r="BI384" s="359"/>
      <c r="BJ384" s="359"/>
      <c r="BK384" s="361"/>
      <c r="BL384" s="361"/>
      <c r="BM384" s="360" t="s">
        <v>64</v>
      </c>
      <c r="BN384" s="360"/>
      <c r="BO384" s="359"/>
      <c r="BP384" s="359"/>
      <c r="BQ384" s="359">
        <v>0.34699999999999998</v>
      </c>
      <c r="BR384" s="359"/>
      <c r="BS384" s="361"/>
      <c r="BT384" s="361"/>
      <c r="BU384" s="362" t="s">
        <v>62</v>
      </c>
      <c r="BV384" s="481"/>
      <c r="BW384" s="422"/>
      <c r="BX384" s="475"/>
      <c r="BY384" s="283"/>
    </row>
    <row r="385" spans="1:77" ht="20.100000000000001" customHeight="1" thickBot="1">
      <c r="A385" s="283"/>
      <c r="B385" s="512"/>
      <c r="C385" s="514"/>
      <c r="D385" s="398"/>
      <c r="E385" s="398">
        <v>1</v>
      </c>
      <c r="F385" s="398" t="s">
        <v>443</v>
      </c>
      <c r="G385" s="516"/>
      <c r="H385" s="510"/>
      <c r="I385" s="434"/>
      <c r="J385" s="510"/>
      <c r="K385" s="435"/>
      <c r="L385" s="435"/>
      <c r="M385" s="400">
        <v>3.2</v>
      </c>
      <c r="N385" s="407"/>
      <c r="O385" s="283"/>
      <c r="P385" s="408"/>
      <c r="Q385" s="409"/>
      <c r="R385" s="441" t="str">
        <f>IF($E385="","",IF($L384="","",VLOOKUP($L384,TemplValues,28,0)))</f>
        <v/>
      </c>
      <c r="S385" s="463"/>
      <c r="T385" s="442" t="str">
        <f>IF($E385="","",IF($L384="","",VLOOKUP($L384,TemplValues,4,0)))</f>
        <v/>
      </c>
      <c r="U385" s="463"/>
      <c r="V385" s="442" t="str">
        <f>IF($E385="","",IF($L384="","",VLOOKUP($L384,TemplValues,5,0)))</f>
        <v/>
      </c>
      <c r="W385" s="442"/>
      <c r="X385" s="442" t="str">
        <f>IF($E385="","",IF($L384="","",VLOOKUP($L384,TemplValues,6,0)))</f>
        <v/>
      </c>
      <c r="Y385" s="442"/>
      <c r="Z385" s="443" t="str">
        <f>IF($E385="","",IF($L384="","",VLOOKUP($L384,TemplValues,7,0)))</f>
        <v/>
      </c>
      <c r="AA385" s="443"/>
      <c r="AB385" s="442" t="str">
        <f>IF($E385="","",IF($L384="","",VLOOKUP($L384,TemplValues,8,0)))</f>
        <v/>
      </c>
      <c r="AC385" s="442"/>
      <c r="AD385" s="444" t="str">
        <f>IF($E385="","",IF($L384="","",VLOOKUP($L384,TemplValues,18,0)))</f>
        <v/>
      </c>
      <c r="AE385" s="444"/>
      <c r="AF385" s="444" t="str">
        <f>IF($E385="","",IF($L384="","",VLOOKUP($L384,TemplValues,19,0)))</f>
        <v/>
      </c>
      <c r="AG385" s="444"/>
      <c r="AH385" s="444"/>
      <c r="AI385" s="444"/>
      <c r="AJ385" s="444" t="str">
        <f>IF($E385="","",IF($L384="","",VLOOKUP($L384,TemplValues,20,0)))</f>
        <v/>
      </c>
      <c r="AK385" s="444"/>
      <c r="AL385" s="442" t="str">
        <f>IF($E385="","",IF($L384="","",VLOOKUP($L384,TemplValues,9,0)))</f>
        <v/>
      </c>
      <c r="AM385" s="442"/>
      <c r="AN385" s="442" t="str">
        <f>IF($E385="","",IF($L384="","",VLOOKUP($L384,TemplValues,21,0)))</f>
        <v/>
      </c>
      <c r="AO385" s="442"/>
      <c r="AP385" s="442" t="str">
        <f>IF($E385="","",IF($L384="","",VLOOKUP($L384,TemplValues,22,0)))</f>
        <v/>
      </c>
      <c r="AQ385" s="442"/>
      <c r="AR385" s="445" t="str">
        <f>IF($E385="","",IF($L384="","",VLOOKUP($L384,TemplValues,23,0)))</f>
        <v/>
      </c>
      <c r="AS385" s="445"/>
      <c r="AT385" s="445" t="str">
        <f>IF($E385="","",IF($L384="","",VLOOKUP($L384,TemplValues,24,0)))</f>
        <v/>
      </c>
      <c r="AU385" s="446"/>
      <c r="AV385" s="446" t="str">
        <f>IF($E385="","",IF($L384="","",VLOOKUP($L384,TemplValues,25,0)))</f>
        <v/>
      </c>
      <c r="AW385" s="478"/>
      <c r="AX385" s="425" t="str">
        <f>IF($E385="","",IF($L384="","",VLOOKUP($L384,TemplValues,26,0)))</f>
        <v/>
      </c>
      <c r="AY385" s="476"/>
      <c r="AZ385" s="283"/>
      <c r="BA385" s="426" t="str">
        <f>IF($E385="","",IF($L384="","",VLOOKUP($L384,TemplValues,10,0)))</f>
        <v/>
      </c>
      <c r="BB385" s="426"/>
      <c r="BC385" s="368" t="str">
        <f>IF($E385="","",IF($L384="","",VLOOKUP($L384,TemplValues,11,0)))</f>
        <v/>
      </c>
      <c r="BD385" s="368"/>
      <c r="BE385" s="369" t="str">
        <f>IF($E385="","",IF($L384="","",VLOOKUP($L384,TemplValues,30,0)))</f>
        <v/>
      </c>
      <c r="BF385" s="369"/>
      <c r="BG385" s="366" t="str">
        <f>IF($E385="","",IF($L384="","",VLOOKUP($L384,TemplValues,12,0)))</f>
        <v/>
      </c>
      <c r="BH385" s="366"/>
      <c r="BI385" s="366" t="str">
        <f>IF($E385="","",IF($L384="","",VLOOKUP($L384,TemplValues,13,0)))</f>
        <v/>
      </c>
      <c r="BJ385" s="366"/>
      <c r="BK385" s="367" t="str">
        <f>IF($E385="","",IF($L384="","",VLOOKUP($L384,TemplValues,16,0)))</f>
        <v/>
      </c>
      <c r="BL385" s="367"/>
      <c r="BM385" s="368" t="str">
        <f>IF($E385="","",IF($L384="","",VLOOKUP($L384,TemplValues,17,0)))</f>
        <v/>
      </c>
      <c r="BN385" s="368"/>
      <c r="BO385" s="366" t="str">
        <f>IF($E385="","",IF($L384="","",VLOOKUP($L384,TemplValues,28,0)))</f>
        <v/>
      </c>
      <c r="BP385" s="366"/>
      <c r="BQ385" s="366" t="str">
        <f>IF($E385="","",IF($L384="","",VLOOKUP($L384,TemplValues,27,0)))</f>
        <v/>
      </c>
      <c r="BR385" s="366"/>
      <c r="BS385" s="367" t="str">
        <f>IF($E385="","",IF($L384="","",VLOOKUP($L384,TemplValues,14,0)))</f>
        <v/>
      </c>
      <c r="BT385" s="367"/>
      <c r="BU385" s="370" t="str">
        <f>IF($E385="","",IF($L384="","",VLOOKUP($L384,TemplValues,15,0)))</f>
        <v/>
      </c>
      <c r="BV385" s="483"/>
      <c r="BW385" s="430" t="str">
        <f>IF($E385="","",IF($L384="","",VLOOKUP($L384,TemplValues,30,0)))</f>
        <v/>
      </c>
      <c r="BX385" s="486"/>
      <c r="BY385" s="283"/>
    </row>
    <row r="386" spans="1:77" ht="20.100000000000001" customHeight="1">
      <c r="A386" s="283"/>
      <c r="B386" s="511">
        <v>1</v>
      </c>
      <c r="C386" s="513"/>
      <c r="D386" s="436"/>
      <c r="E386" s="436" t="s">
        <v>441</v>
      </c>
      <c r="F386" s="436" t="s">
        <v>444</v>
      </c>
      <c r="G386" s="515" t="s">
        <v>380</v>
      </c>
      <c r="H386" s="509"/>
      <c r="I386" s="437"/>
      <c r="J386" s="509"/>
      <c r="K386" s="438"/>
      <c r="L386" s="439" t="str">
        <f t="shared" ref="L386" si="187">H386&amp;" : "&amp;J386</f>
        <v xml:space="preserve"> : </v>
      </c>
      <c r="M386" s="440">
        <v>400</v>
      </c>
      <c r="N386" s="390"/>
      <c r="O386" s="283"/>
      <c r="P386" s="404"/>
      <c r="Q386" s="405"/>
      <c r="R386" s="406">
        <v>2.835</v>
      </c>
      <c r="S386" s="462"/>
      <c r="T386" s="414">
        <v>24.5</v>
      </c>
      <c r="U386" s="468"/>
      <c r="V386" s="413"/>
      <c r="W386" s="413"/>
      <c r="X386" s="414">
        <v>22</v>
      </c>
      <c r="Y386" s="414"/>
      <c r="Z386" s="414"/>
      <c r="AA386" s="414"/>
      <c r="AB386" s="415"/>
      <c r="AC386" s="415"/>
      <c r="AD386" s="415"/>
      <c r="AE386" s="415"/>
      <c r="AF386" s="415"/>
      <c r="AG386" s="415"/>
      <c r="AH386" s="415"/>
      <c r="AI386" s="415"/>
      <c r="AJ386" s="415"/>
      <c r="AK386" s="415"/>
      <c r="AL386" s="415"/>
      <c r="AM386" s="415"/>
      <c r="AN386" s="415"/>
      <c r="AO386" s="415"/>
      <c r="AP386" s="415"/>
      <c r="AQ386" s="415"/>
      <c r="AR386" s="415">
        <v>0.25</v>
      </c>
      <c r="AS386" s="415"/>
      <c r="AT386" s="415"/>
      <c r="AU386" s="427"/>
      <c r="AV386" s="427">
        <v>10.5</v>
      </c>
      <c r="AW386" s="428"/>
      <c r="AX386" s="423"/>
      <c r="AY386" s="475"/>
      <c r="AZ386" s="283"/>
      <c r="BA386" s="424">
        <v>100.1</v>
      </c>
      <c r="BB386" s="424"/>
      <c r="BC386" s="360" t="s">
        <v>63</v>
      </c>
      <c r="BD386" s="360"/>
      <c r="BE386" s="359">
        <v>0.1</v>
      </c>
      <c r="BF386" s="359"/>
      <c r="BG386" s="359">
        <v>10000</v>
      </c>
      <c r="BH386" s="359"/>
      <c r="BI386" s="359"/>
      <c r="BJ386" s="359"/>
      <c r="BK386" s="361"/>
      <c r="BL386" s="361"/>
      <c r="BM386" s="360" t="s">
        <v>64</v>
      </c>
      <c r="BN386" s="360"/>
      <c r="BO386" s="359"/>
      <c r="BP386" s="359"/>
      <c r="BQ386" s="359">
        <v>0.34699999999999998</v>
      </c>
      <c r="BR386" s="359"/>
      <c r="BS386" s="361"/>
      <c r="BT386" s="361"/>
      <c r="BU386" s="362" t="s">
        <v>62</v>
      </c>
      <c r="BV386" s="481"/>
      <c r="BW386" s="422"/>
      <c r="BX386" s="475"/>
      <c r="BY386" s="283"/>
    </row>
    <row r="387" spans="1:77" ht="20.100000000000001" customHeight="1" thickBot="1">
      <c r="A387" s="283"/>
      <c r="B387" s="512"/>
      <c r="C387" s="514"/>
      <c r="D387" s="398"/>
      <c r="E387" s="398">
        <v>1</v>
      </c>
      <c r="F387" s="398" t="s">
        <v>443</v>
      </c>
      <c r="G387" s="516"/>
      <c r="H387" s="510"/>
      <c r="I387" s="434"/>
      <c r="J387" s="510"/>
      <c r="K387" s="435"/>
      <c r="L387" s="435"/>
      <c r="M387" s="400">
        <v>3.2</v>
      </c>
      <c r="N387" s="407"/>
      <c r="O387" s="283"/>
      <c r="P387" s="408"/>
      <c r="Q387" s="409"/>
      <c r="R387" s="441" t="str">
        <f>IF($E387="","",IF($L386="","",VLOOKUP($L386,TemplValues,28,0)))</f>
        <v/>
      </c>
      <c r="S387" s="463"/>
      <c r="T387" s="442" t="str">
        <f>IF($E387="","",IF($L386="","",VLOOKUP($L386,TemplValues,4,0)))</f>
        <v/>
      </c>
      <c r="U387" s="463"/>
      <c r="V387" s="442" t="str">
        <f>IF($E387="","",IF($L386="","",VLOOKUP($L386,TemplValues,5,0)))</f>
        <v/>
      </c>
      <c r="W387" s="442"/>
      <c r="X387" s="442" t="str">
        <f>IF($E387="","",IF($L386="","",VLOOKUP($L386,TemplValues,6,0)))</f>
        <v/>
      </c>
      <c r="Y387" s="442"/>
      <c r="Z387" s="443" t="str">
        <f>IF($E387="","",IF($L386="","",VLOOKUP($L386,TemplValues,7,0)))</f>
        <v/>
      </c>
      <c r="AA387" s="443"/>
      <c r="AB387" s="442" t="str">
        <f>IF($E387="","",IF($L386="","",VLOOKUP($L386,TemplValues,8,0)))</f>
        <v/>
      </c>
      <c r="AC387" s="442"/>
      <c r="AD387" s="444" t="str">
        <f>IF($E387="","",IF($L386="","",VLOOKUP($L386,TemplValues,18,0)))</f>
        <v/>
      </c>
      <c r="AE387" s="444"/>
      <c r="AF387" s="444" t="str">
        <f>IF($E387="","",IF($L386="","",VLOOKUP($L386,TemplValues,19,0)))</f>
        <v/>
      </c>
      <c r="AG387" s="444"/>
      <c r="AH387" s="444"/>
      <c r="AI387" s="444"/>
      <c r="AJ387" s="444" t="str">
        <f>IF($E387="","",IF($L386="","",VLOOKUP($L386,TemplValues,20,0)))</f>
        <v/>
      </c>
      <c r="AK387" s="444"/>
      <c r="AL387" s="442" t="str">
        <f>IF($E387="","",IF($L386="","",VLOOKUP($L386,TemplValues,9,0)))</f>
        <v/>
      </c>
      <c r="AM387" s="442"/>
      <c r="AN387" s="442" t="str">
        <f>IF($E387="","",IF($L386="","",VLOOKUP($L386,TemplValues,21,0)))</f>
        <v/>
      </c>
      <c r="AO387" s="442"/>
      <c r="AP387" s="442" t="str">
        <f>IF($E387="","",IF($L386="","",VLOOKUP($L386,TemplValues,22,0)))</f>
        <v/>
      </c>
      <c r="AQ387" s="442"/>
      <c r="AR387" s="445" t="str">
        <f>IF($E387="","",IF($L386="","",VLOOKUP($L386,TemplValues,23,0)))</f>
        <v/>
      </c>
      <c r="AS387" s="445"/>
      <c r="AT387" s="445" t="str">
        <f>IF($E387="","",IF($L386="","",VLOOKUP($L386,TemplValues,24,0)))</f>
        <v/>
      </c>
      <c r="AU387" s="446"/>
      <c r="AV387" s="446" t="str">
        <f>IF($E387="","",IF($L386="","",VLOOKUP($L386,TemplValues,25,0)))</f>
        <v/>
      </c>
      <c r="AW387" s="478"/>
      <c r="AX387" s="425" t="str">
        <f>IF($E387="","",IF($L386="","",VLOOKUP($L386,TemplValues,26,0)))</f>
        <v/>
      </c>
      <c r="AY387" s="476"/>
      <c r="AZ387" s="283"/>
      <c r="BA387" s="426" t="str">
        <f>IF($E387="","",IF($L386="","",VLOOKUP($L386,TemplValues,10,0)))</f>
        <v/>
      </c>
      <c r="BB387" s="426"/>
      <c r="BC387" s="368" t="str">
        <f>IF($E387="","",IF($L386="","",VLOOKUP($L386,TemplValues,11,0)))</f>
        <v/>
      </c>
      <c r="BD387" s="368"/>
      <c r="BE387" s="369" t="str">
        <f>IF($E387="","",IF($L386="","",VLOOKUP($L386,TemplValues,30,0)))</f>
        <v/>
      </c>
      <c r="BF387" s="369"/>
      <c r="BG387" s="366" t="str">
        <f>IF($E387="","",IF($L386="","",VLOOKUP($L386,TemplValues,12,0)))</f>
        <v/>
      </c>
      <c r="BH387" s="366"/>
      <c r="BI387" s="366" t="str">
        <f>IF($E387="","",IF($L386="","",VLOOKUP($L386,TemplValues,13,0)))</f>
        <v/>
      </c>
      <c r="BJ387" s="366"/>
      <c r="BK387" s="367" t="str">
        <f>IF($E387="","",IF($L386="","",VLOOKUP($L386,TemplValues,16,0)))</f>
        <v/>
      </c>
      <c r="BL387" s="367"/>
      <c r="BM387" s="368" t="str">
        <f>IF($E387="","",IF($L386="","",VLOOKUP($L386,TemplValues,17,0)))</f>
        <v/>
      </c>
      <c r="BN387" s="368"/>
      <c r="BO387" s="366" t="str">
        <f>IF($E387="","",IF($L386="","",VLOOKUP($L386,TemplValues,28,0)))</f>
        <v/>
      </c>
      <c r="BP387" s="366"/>
      <c r="BQ387" s="366" t="str">
        <f>IF($E387="","",IF($L386="","",VLOOKUP($L386,TemplValues,27,0)))</f>
        <v/>
      </c>
      <c r="BR387" s="366"/>
      <c r="BS387" s="367" t="str">
        <f>IF($E387="","",IF($L386="","",VLOOKUP($L386,TemplValues,14,0)))</f>
        <v/>
      </c>
      <c r="BT387" s="367"/>
      <c r="BU387" s="370" t="str">
        <f>IF($E387="","",IF($L386="","",VLOOKUP($L386,TemplValues,15,0)))</f>
        <v/>
      </c>
      <c r="BV387" s="483"/>
      <c r="BW387" s="430" t="str">
        <f>IF($E387="","",IF($L386="","",VLOOKUP($L386,TemplValues,30,0)))</f>
        <v/>
      </c>
      <c r="BX387" s="486"/>
      <c r="BY387" s="283"/>
    </row>
    <row r="388" spans="1:77" ht="20.100000000000001" customHeight="1">
      <c r="A388" s="283"/>
      <c r="B388" s="511">
        <v>1</v>
      </c>
      <c r="C388" s="513"/>
      <c r="D388" s="436"/>
      <c r="E388" s="436" t="s">
        <v>441</v>
      </c>
      <c r="F388" s="436" t="s">
        <v>444</v>
      </c>
      <c r="G388" s="515" t="s">
        <v>380</v>
      </c>
      <c r="H388" s="509"/>
      <c r="I388" s="437"/>
      <c r="J388" s="509"/>
      <c r="K388" s="438"/>
      <c r="L388" s="439" t="str">
        <f t="shared" ref="L388" si="188">H388&amp;" : "&amp;J388</f>
        <v xml:space="preserve"> : </v>
      </c>
      <c r="M388" s="440">
        <v>400</v>
      </c>
      <c r="N388" s="390"/>
      <c r="O388" s="283"/>
      <c r="P388" s="404"/>
      <c r="Q388" s="405"/>
      <c r="R388" s="406">
        <v>2.835</v>
      </c>
      <c r="S388" s="462"/>
      <c r="T388" s="414">
        <v>24.5</v>
      </c>
      <c r="U388" s="468"/>
      <c r="V388" s="413"/>
      <c r="W388" s="413"/>
      <c r="X388" s="414">
        <v>22</v>
      </c>
      <c r="Y388" s="414"/>
      <c r="Z388" s="414"/>
      <c r="AA388" s="414"/>
      <c r="AB388" s="415"/>
      <c r="AC388" s="415"/>
      <c r="AD388" s="415"/>
      <c r="AE388" s="415"/>
      <c r="AF388" s="415"/>
      <c r="AG388" s="415"/>
      <c r="AH388" s="415"/>
      <c r="AI388" s="415"/>
      <c r="AJ388" s="415"/>
      <c r="AK388" s="415"/>
      <c r="AL388" s="415"/>
      <c r="AM388" s="415"/>
      <c r="AN388" s="415"/>
      <c r="AO388" s="415"/>
      <c r="AP388" s="415"/>
      <c r="AQ388" s="415"/>
      <c r="AR388" s="415">
        <v>0.25</v>
      </c>
      <c r="AS388" s="415"/>
      <c r="AT388" s="415"/>
      <c r="AU388" s="427"/>
      <c r="AV388" s="427">
        <v>10.5</v>
      </c>
      <c r="AW388" s="428"/>
      <c r="AX388" s="423"/>
      <c r="AY388" s="475"/>
      <c r="AZ388" s="283"/>
      <c r="BA388" s="424">
        <v>100.1</v>
      </c>
      <c r="BB388" s="424"/>
      <c r="BC388" s="360" t="s">
        <v>63</v>
      </c>
      <c r="BD388" s="360"/>
      <c r="BE388" s="359">
        <v>0.1</v>
      </c>
      <c r="BF388" s="359"/>
      <c r="BG388" s="359">
        <v>10000</v>
      </c>
      <c r="BH388" s="359"/>
      <c r="BI388" s="359"/>
      <c r="BJ388" s="359"/>
      <c r="BK388" s="361"/>
      <c r="BL388" s="361"/>
      <c r="BM388" s="360" t="s">
        <v>64</v>
      </c>
      <c r="BN388" s="360"/>
      <c r="BO388" s="359"/>
      <c r="BP388" s="359"/>
      <c r="BQ388" s="359">
        <v>0.34699999999999998</v>
      </c>
      <c r="BR388" s="359"/>
      <c r="BS388" s="361"/>
      <c r="BT388" s="361"/>
      <c r="BU388" s="362" t="s">
        <v>62</v>
      </c>
      <c r="BV388" s="481"/>
      <c r="BW388" s="422"/>
      <c r="BX388" s="475"/>
      <c r="BY388" s="283"/>
    </row>
    <row r="389" spans="1:77" ht="20.100000000000001" customHeight="1" thickBot="1">
      <c r="A389" s="283"/>
      <c r="B389" s="512"/>
      <c r="C389" s="514"/>
      <c r="D389" s="398"/>
      <c r="E389" s="398">
        <v>1</v>
      </c>
      <c r="F389" s="398" t="s">
        <v>443</v>
      </c>
      <c r="G389" s="516"/>
      <c r="H389" s="510"/>
      <c r="I389" s="434"/>
      <c r="J389" s="510"/>
      <c r="K389" s="435"/>
      <c r="L389" s="435"/>
      <c r="M389" s="400">
        <v>3.2</v>
      </c>
      <c r="N389" s="407"/>
      <c r="O389" s="283"/>
      <c r="P389" s="408"/>
      <c r="Q389" s="409"/>
      <c r="R389" s="441" t="str">
        <f>IF($E389="","",IF($L388="","",VLOOKUP($L388,TemplValues,28,0)))</f>
        <v/>
      </c>
      <c r="S389" s="463"/>
      <c r="T389" s="442" t="str">
        <f>IF($E389="","",IF($L388="","",VLOOKUP($L388,TemplValues,4,0)))</f>
        <v/>
      </c>
      <c r="U389" s="463"/>
      <c r="V389" s="442" t="str">
        <f>IF($E389="","",IF($L388="","",VLOOKUP($L388,TemplValues,5,0)))</f>
        <v/>
      </c>
      <c r="W389" s="442"/>
      <c r="X389" s="442" t="str">
        <f>IF($E389="","",IF($L388="","",VLOOKUP($L388,TemplValues,6,0)))</f>
        <v/>
      </c>
      <c r="Y389" s="442"/>
      <c r="Z389" s="443" t="str">
        <f>IF($E389="","",IF($L388="","",VLOOKUP($L388,TemplValues,7,0)))</f>
        <v/>
      </c>
      <c r="AA389" s="443"/>
      <c r="AB389" s="442" t="str">
        <f>IF($E389="","",IF($L388="","",VLOOKUP($L388,TemplValues,8,0)))</f>
        <v/>
      </c>
      <c r="AC389" s="442"/>
      <c r="AD389" s="444" t="str">
        <f>IF($E389="","",IF($L388="","",VLOOKUP($L388,TemplValues,18,0)))</f>
        <v/>
      </c>
      <c r="AE389" s="444"/>
      <c r="AF389" s="444" t="str">
        <f>IF($E389="","",IF($L388="","",VLOOKUP($L388,TemplValues,19,0)))</f>
        <v/>
      </c>
      <c r="AG389" s="444"/>
      <c r="AH389" s="444"/>
      <c r="AI389" s="444"/>
      <c r="AJ389" s="444" t="str">
        <f>IF($E389="","",IF($L388="","",VLOOKUP($L388,TemplValues,20,0)))</f>
        <v/>
      </c>
      <c r="AK389" s="444"/>
      <c r="AL389" s="442" t="str">
        <f>IF($E389="","",IF($L388="","",VLOOKUP($L388,TemplValues,9,0)))</f>
        <v/>
      </c>
      <c r="AM389" s="442"/>
      <c r="AN389" s="442" t="str">
        <f>IF($E389="","",IF($L388="","",VLOOKUP($L388,TemplValues,21,0)))</f>
        <v/>
      </c>
      <c r="AO389" s="442"/>
      <c r="AP389" s="442" t="str">
        <f>IF($E389="","",IF($L388="","",VLOOKUP($L388,TemplValues,22,0)))</f>
        <v/>
      </c>
      <c r="AQ389" s="442"/>
      <c r="AR389" s="445" t="str">
        <f>IF($E389="","",IF($L388="","",VLOOKUP($L388,TemplValues,23,0)))</f>
        <v/>
      </c>
      <c r="AS389" s="445"/>
      <c r="AT389" s="445" t="str">
        <f>IF($E389="","",IF($L388="","",VLOOKUP($L388,TemplValues,24,0)))</f>
        <v/>
      </c>
      <c r="AU389" s="446"/>
      <c r="AV389" s="446" t="str">
        <f>IF($E389="","",IF($L388="","",VLOOKUP($L388,TemplValues,25,0)))</f>
        <v/>
      </c>
      <c r="AW389" s="478"/>
      <c r="AX389" s="425" t="str">
        <f>IF($E389="","",IF($L388="","",VLOOKUP($L388,TemplValues,26,0)))</f>
        <v/>
      </c>
      <c r="AY389" s="476"/>
      <c r="AZ389" s="283"/>
      <c r="BA389" s="426" t="str">
        <f>IF($E389="","",IF($L388="","",VLOOKUP($L388,TemplValues,10,0)))</f>
        <v/>
      </c>
      <c r="BB389" s="426"/>
      <c r="BC389" s="368" t="str">
        <f>IF($E389="","",IF($L388="","",VLOOKUP($L388,TemplValues,11,0)))</f>
        <v/>
      </c>
      <c r="BD389" s="368"/>
      <c r="BE389" s="369" t="str">
        <f>IF($E389="","",IF($L388="","",VLOOKUP($L388,TemplValues,30,0)))</f>
        <v/>
      </c>
      <c r="BF389" s="369"/>
      <c r="BG389" s="366" t="str">
        <f>IF($E389="","",IF($L388="","",VLOOKUP($L388,TemplValues,12,0)))</f>
        <v/>
      </c>
      <c r="BH389" s="366"/>
      <c r="BI389" s="366" t="str">
        <f>IF($E389="","",IF($L388="","",VLOOKUP($L388,TemplValues,13,0)))</f>
        <v/>
      </c>
      <c r="BJ389" s="366"/>
      <c r="BK389" s="367" t="str">
        <f>IF($E389="","",IF($L388="","",VLOOKUP($L388,TemplValues,16,0)))</f>
        <v/>
      </c>
      <c r="BL389" s="367"/>
      <c r="BM389" s="368" t="str">
        <f>IF($E389="","",IF($L388="","",VLOOKUP($L388,TemplValues,17,0)))</f>
        <v/>
      </c>
      <c r="BN389" s="368"/>
      <c r="BO389" s="366" t="str">
        <f>IF($E389="","",IF($L388="","",VLOOKUP($L388,TemplValues,28,0)))</f>
        <v/>
      </c>
      <c r="BP389" s="366"/>
      <c r="BQ389" s="366" t="str">
        <f>IF($E389="","",IF($L388="","",VLOOKUP($L388,TemplValues,27,0)))</f>
        <v/>
      </c>
      <c r="BR389" s="366"/>
      <c r="BS389" s="367" t="str">
        <f>IF($E389="","",IF($L388="","",VLOOKUP($L388,TemplValues,14,0)))</f>
        <v/>
      </c>
      <c r="BT389" s="367"/>
      <c r="BU389" s="370" t="str">
        <f>IF($E389="","",IF($L388="","",VLOOKUP($L388,TemplValues,15,0)))</f>
        <v/>
      </c>
      <c r="BV389" s="483"/>
      <c r="BW389" s="430" t="str">
        <f>IF($E389="","",IF($L388="","",VLOOKUP($L388,TemplValues,30,0)))</f>
        <v/>
      </c>
      <c r="BX389" s="486"/>
      <c r="BY389" s="283"/>
    </row>
    <row r="390" spans="1:77" ht="20.100000000000001" customHeight="1">
      <c r="A390" s="283"/>
      <c r="B390" s="511">
        <v>1</v>
      </c>
      <c r="C390" s="513"/>
      <c r="D390" s="436"/>
      <c r="E390" s="436" t="s">
        <v>441</v>
      </c>
      <c r="F390" s="436" t="s">
        <v>444</v>
      </c>
      <c r="G390" s="515" t="s">
        <v>380</v>
      </c>
      <c r="H390" s="509"/>
      <c r="I390" s="437"/>
      <c r="J390" s="509"/>
      <c r="K390" s="438"/>
      <c r="L390" s="439" t="str">
        <f t="shared" ref="L390" si="189">H390&amp;" : "&amp;J390</f>
        <v xml:space="preserve"> : </v>
      </c>
      <c r="M390" s="440">
        <v>400</v>
      </c>
      <c r="N390" s="390"/>
      <c r="O390" s="283"/>
      <c r="P390" s="404"/>
      <c r="Q390" s="405"/>
      <c r="R390" s="406">
        <v>2.835</v>
      </c>
      <c r="S390" s="462"/>
      <c r="T390" s="414">
        <v>24.5</v>
      </c>
      <c r="U390" s="468"/>
      <c r="V390" s="413"/>
      <c r="W390" s="413"/>
      <c r="X390" s="414">
        <v>22</v>
      </c>
      <c r="Y390" s="414"/>
      <c r="Z390" s="414"/>
      <c r="AA390" s="414"/>
      <c r="AB390" s="415"/>
      <c r="AC390" s="415"/>
      <c r="AD390" s="415"/>
      <c r="AE390" s="415"/>
      <c r="AF390" s="415"/>
      <c r="AG390" s="415"/>
      <c r="AH390" s="415"/>
      <c r="AI390" s="415"/>
      <c r="AJ390" s="415"/>
      <c r="AK390" s="415"/>
      <c r="AL390" s="415"/>
      <c r="AM390" s="415"/>
      <c r="AN390" s="415"/>
      <c r="AO390" s="415"/>
      <c r="AP390" s="415"/>
      <c r="AQ390" s="415"/>
      <c r="AR390" s="415">
        <v>0.25</v>
      </c>
      <c r="AS390" s="415"/>
      <c r="AT390" s="415"/>
      <c r="AU390" s="427"/>
      <c r="AV390" s="427">
        <v>10.5</v>
      </c>
      <c r="AW390" s="428"/>
      <c r="AX390" s="423"/>
      <c r="AY390" s="475"/>
      <c r="AZ390" s="283"/>
      <c r="BA390" s="424">
        <v>100.1</v>
      </c>
      <c r="BB390" s="424"/>
      <c r="BC390" s="360" t="s">
        <v>63</v>
      </c>
      <c r="BD390" s="360"/>
      <c r="BE390" s="359">
        <v>0.1</v>
      </c>
      <c r="BF390" s="359"/>
      <c r="BG390" s="359">
        <v>10000</v>
      </c>
      <c r="BH390" s="359"/>
      <c r="BI390" s="359"/>
      <c r="BJ390" s="359"/>
      <c r="BK390" s="361"/>
      <c r="BL390" s="361"/>
      <c r="BM390" s="360" t="s">
        <v>64</v>
      </c>
      <c r="BN390" s="360"/>
      <c r="BO390" s="359"/>
      <c r="BP390" s="359"/>
      <c r="BQ390" s="359">
        <v>0.34699999999999998</v>
      </c>
      <c r="BR390" s="359"/>
      <c r="BS390" s="361"/>
      <c r="BT390" s="361"/>
      <c r="BU390" s="362" t="s">
        <v>62</v>
      </c>
      <c r="BV390" s="481"/>
      <c r="BW390" s="422"/>
      <c r="BX390" s="475"/>
      <c r="BY390" s="283"/>
    </row>
    <row r="391" spans="1:77" ht="20.100000000000001" customHeight="1" thickBot="1">
      <c r="A391" s="283"/>
      <c r="B391" s="512"/>
      <c r="C391" s="514"/>
      <c r="D391" s="398"/>
      <c r="E391" s="398">
        <v>1</v>
      </c>
      <c r="F391" s="398" t="s">
        <v>443</v>
      </c>
      <c r="G391" s="516"/>
      <c r="H391" s="510"/>
      <c r="I391" s="434"/>
      <c r="J391" s="510"/>
      <c r="K391" s="435"/>
      <c r="L391" s="435"/>
      <c r="M391" s="400">
        <v>3.2</v>
      </c>
      <c r="N391" s="407"/>
      <c r="O391" s="283"/>
      <c r="P391" s="408"/>
      <c r="Q391" s="409"/>
      <c r="R391" s="441" t="str">
        <f>IF($E391="","",IF($L390="","",VLOOKUP($L390,TemplValues,28,0)))</f>
        <v/>
      </c>
      <c r="S391" s="463"/>
      <c r="T391" s="442" t="str">
        <f>IF($E391="","",IF($L390="","",VLOOKUP($L390,TemplValues,4,0)))</f>
        <v/>
      </c>
      <c r="U391" s="463"/>
      <c r="V391" s="442" t="str">
        <f>IF($E391="","",IF($L390="","",VLOOKUP($L390,TemplValues,5,0)))</f>
        <v/>
      </c>
      <c r="W391" s="442"/>
      <c r="X391" s="442" t="str">
        <f>IF($E391="","",IF($L390="","",VLOOKUP($L390,TemplValues,6,0)))</f>
        <v/>
      </c>
      <c r="Y391" s="442"/>
      <c r="Z391" s="443" t="str">
        <f>IF($E391="","",IF($L390="","",VLOOKUP($L390,TemplValues,7,0)))</f>
        <v/>
      </c>
      <c r="AA391" s="443"/>
      <c r="AB391" s="442" t="str">
        <f>IF($E391="","",IF($L390="","",VLOOKUP($L390,TemplValues,8,0)))</f>
        <v/>
      </c>
      <c r="AC391" s="442"/>
      <c r="AD391" s="444" t="str">
        <f>IF($E391="","",IF($L390="","",VLOOKUP($L390,TemplValues,18,0)))</f>
        <v/>
      </c>
      <c r="AE391" s="444"/>
      <c r="AF391" s="444" t="str">
        <f>IF($E391="","",IF($L390="","",VLOOKUP($L390,TemplValues,19,0)))</f>
        <v/>
      </c>
      <c r="AG391" s="444"/>
      <c r="AH391" s="444"/>
      <c r="AI391" s="444"/>
      <c r="AJ391" s="444" t="str">
        <f>IF($E391="","",IF($L390="","",VLOOKUP($L390,TemplValues,20,0)))</f>
        <v/>
      </c>
      <c r="AK391" s="444"/>
      <c r="AL391" s="442" t="str">
        <f>IF($E391="","",IF($L390="","",VLOOKUP($L390,TemplValues,9,0)))</f>
        <v/>
      </c>
      <c r="AM391" s="442"/>
      <c r="AN391" s="442" t="str">
        <f>IF($E391="","",IF($L390="","",VLOOKUP($L390,TemplValues,21,0)))</f>
        <v/>
      </c>
      <c r="AO391" s="442"/>
      <c r="AP391" s="442" t="str">
        <f>IF($E391="","",IF($L390="","",VLOOKUP($L390,TemplValues,22,0)))</f>
        <v/>
      </c>
      <c r="AQ391" s="442"/>
      <c r="AR391" s="445" t="str">
        <f>IF($E391="","",IF($L390="","",VLOOKUP($L390,TemplValues,23,0)))</f>
        <v/>
      </c>
      <c r="AS391" s="445"/>
      <c r="AT391" s="445" t="str">
        <f>IF($E391="","",IF($L390="","",VLOOKUP($L390,TemplValues,24,0)))</f>
        <v/>
      </c>
      <c r="AU391" s="446"/>
      <c r="AV391" s="446" t="str">
        <f>IF($E391="","",IF($L390="","",VLOOKUP($L390,TemplValues,25,0)))</f>
        <v/>
      </c>
      <c r="AW391" s="478"/>
      <c r="AX391" s="425" t="str">
        <f>IF($E391="","",IF($L390="","",VLOOKUP($L390,TemplValues,26,0)))</f>
        <v/>
      </c>
      <c r="AY391" s="476"/>
      <c r="AZ391" s="283"/>
      <c r="BA391" s="426" t="str">
        <f>IF($E391="","",IF($L390="","",VLOOKUP($L390,TemplValues,10,0)))</f>
        <v/>
      </c>
      <c r="BB391" s="426"/>
      <c r="BC391" s="368" t="str">
        <f>IF($E391="","",IF($L390="","",VLOOKUP($L390,TemplValues,11,0)))</f>
        <v/>
      </c>
      <c r="BD391" s="368"/>
      <c r="BE391" s="369" t="str">
        <f>IF($E391="","",IF($L390="","",VLOOKUP($L390,TemplValues,30,0)))</f>
        <v/>
      </c>
      <c r="BF391" s="369"/>
      <c r="BG391" s="366" t="str">
        <f>IF($E391="","",IF($L390="","",VLOOKUP($L390,TemplValues,12,0)))</f>
        <v/>
      </c>
      <c r="BH391" s="366"/>
      <c r="BI391" s="366" t="str">
        <f>IF($E391="","",IF($L390="","",VLOOKUP($L390,TemplValues,13,0)))</f>
        <v/>
      </c>
      <c r="BJ391" s="366"/>
      <c r="BK391" s="367" t="str">
        <f>IF($E391="","",IF($L390="","",VLOOKUP($L390,TemplValues,16,0)))</f>
        <v/>
      </c>
      <c r="BL391" s="367"/>
      <c r="BM391" s="368" t="str">
        <f>IF($E391="","",IF($L390="","",VLOOKUP($L390,TemplValues,17,0)))</f>
        <v/>
      </c>
      <c r="BN391" s="368"/>
      <c r="BO391" s="366" t="str">
        <f>IF($E391="","",IF($L390="","",VLOOKUP($L390,TemplValues,28,0)))</f>
        <v/>
      </c>
      <c r="BP391" s="366"/>
      <c r="BQ391" s="366" t="str">
        <f>IF($E391="","",IF($L390="","",VLOOKUP($L390,TemplValues,27,0)))</f>
        <v/>
      </c>
      <c r="BR391" s="366"/>
      <c r="BS391" s="367" t="str">
        <f>IF($E391="","",IF($L390="","",VLOOKUP($L390,TemplValues,14,0)))</f>
        <v/>
      </c>
      <c r="BT391" s="367"/>
      <c r="BU391" s="370" t="str">
        <f>IF($E391="","",IF($L390="","",VLOOKUP($L390,TemplValues,15,0)))</f>
        <v/>
      </c>
      <c r="BV391" s="483"/>
      <c r="BW391" s="430" t="str">
        <f>IF($E391="","",IF($L390="","",VLOOKUP($L390,TemplValues,30,0)))</f>
        <v/>
      </c>
      <c r="BX391" s="486"/>
      <c r="BY391" s="283"/>
    </row>
    <row r="392" spans="1:77" ht="20.100000000000001" customHeight="1">
      <c r="A392" s="283"/>
      <c r="B392" s="511">
        <v>1</v>
      </c>
      <c r="C392" s="513"/>
      <c r="D392" s="436"/>
      <c r="E392" s="436" t="s">
        <v>441</v>
      </c>
      <c r="F392" s="436" t="s">
        <v>444</v>
      </c>
      <c r="G392" s="515" t="s">
        <v>380</v>
      </c>
      <c r="H392" s="509"/>
      <c r="I392" s="437"/>
      <c r="J392" s="509"/>
      <c r="K392" s="438"/>
      <c r="L392" s="439" t="str">
        <f t="shared" ref="L392" si="190">H392&amp;" : "&amp;J392</f>
        <v xml:space="preserve"> : </v>
      </c>
      <c r="M392" s="440">
        <v>400</v>
      </c>
      <c r="N392" s="390"/>
      <c r="O392" s="283"/>
      <c r="P392" s="404"/>
      <c r="Q392" s="405"/>
      <c r="R392" s="406">
        <v>2.835</v>
      </c>
      <c r="S392" s="462"/>
      <c r="T392" s="414">
        <v>24.5</v>
      </c>
      <c r="U392" s="468"/>
      <c r="V392" s="413"/>
      <c r="W392" s="413"/>
      <c r="X392" s="414">
        <v>22</v>
      </c>
      <c r="Y392" s="414"/>
      <c r="Z392" s="414"/>
      <c r="AA392" s="414"/>
      <c r="AB392" s="415"/>
      <c r="AC392" s="415"/>
      <c r="AD392" s="415"/>
      <c r="AE392" s="415"/>
      <c r="AF392" s="415"/>
      <c r="AG392" s="415"/>
      <c r="AH392" s="415"/>
      <c r="AI392" s="415"/>
      <c r="AJ392" s="415"/>
      <c r="AK392" s="415"/>
      <c r="AL392" s="415"/>
      <c r="AM392" s="415"/>
      <c r="AN392" s="415"/>
      <c r="AO392" s="415"/>
      <c r="AP392" s="415"/>
      <c r="AQ392" s="415"/>
      <c r="AR392" s="415">
        <v>0.25</v>
      </c>
      <c r="AS392" s="415"/>
      <c r="AT392" s="415"/>
      <c r="AU392" s="427"/>
      <c r="AV392" s="427">
        <v>10.5</v>
      </c>
      <c r="AW392" s="428"/>
      <c r="AX392" s="423"/>
      <c r="AY392" s="475"/>
      <c r="AZ392" s="283"/>
      <c r="BA392" s="424">
        <v>100.1</v>
      </c>
      <c r="BB392" s="424"/>
      <c r="BC392" s="360" t="s">
        <v>63</v>
      </c>
      <c r="BD392" s="360"/>
      <c r="BE392" s="359">
        <v>0.1</v>
      </c>
      <c r="BF392" s="359"/>
      <c r="BG392" s="359">
        <v>10000</v>
      </c>
      <c r="BH392" s="359"/>
      <c r="BI392" s="359"/>
      <c r="BJ392" s="359"/>
      <c r="BK392" s="361"/>
      <c r="BL392" s="361"/>
      <c r="BM392" s="360" t="s">
        <v>64</v>
      </c>
      <c r="BN392" s="360"/>
      <c r="BO392" s="359"/>
      <c r="BP392" s="359"/>
      <c r="BQ392" s="359">
        <v>0.34699999999999998</v>
      </c>
      <c r="BR392" s="359"/>
      <c r="BS392" s="361"/>
      <c r="BT392" s="361"/>
      <c r="BU392" s="362" t="s">
        <v>62</v>
      </c>
      <c r="BV392" s="481"/>
      <c r="BW392" s="422"/>
      <c r="BX392" s="475"/>
      <c r="BY392" s="283"/>
    </row>
    <row r="393" spans="1:77" ht="20.100000000000001" customHeight="1" thickBot="1">
      <c r="A393" s="283"/>
      <c r="B393" s="512"/>
      <c r="C393" s="514"/>
      <c r="D393" s="398"/>
      <c r="E393" s="398">
        <v>1</v>
      </c>
      <c r="F393" s="398" t="s">
        <v>443</v>
      </c>
      <c r="G393" s="516"/>
      <c r="H393" s="510"/>
      <c r="I393" s="434"/>
      <c r="J393" s="510"/>
      <c r="K393" s="435"/>
      <c r="L393" s="435"/>
      <c r="M393" s="400">
        <v>3.2</v>
      </c>
      <c r="N393" s="407"/>
      <c r="O393" s="283"/>
      <c r="P393" s="408"/>
      <c r="Q393" s="409"/>
      <c r="R393" s="441" t="str">
        <f>IF($E393="","",IF($L392="","",VLOOKUP($L392,TemplValues,28,0)))</f>
        <v/>
      </c>
      <c r="S393" s="463"/>
      <c r="T393" s="442" t="str">
        <f>IF($E393="","",IF($L392="","",VLOOKUP($L392,TemplValues,4,0)))</f>
        <v/>
      </c>
      <c r="U393" s="463"/>
      <c r="V393" s="442" t="str">
        <f>IF($E393="","",IF($L392="","",VLOOKUP($L392,TemplValues,5,0)))</f>
        <v/>
      </c>
      <c r="W393" s="442"/>
      <c r="X393" s="442" t="str">
        <f>IF($E393="","",IF($L392="","",VLOOKUP($L392,TemplValues,6,0)))</f>
        <v/>
      </c>
      <c r="Y393" s="442"/>
      <c r="Z393" s="443" t="str">
        <f>IF($E393="","",IF($L392="","",VLOOKUP($L392,TemplValues,7,0)))</f>
        <v/>
      </c>
      <c r="AA393" s="443"/>
      <c r="AB393" s="442" t="str">
        <f>IF($E393="","",IF($L392="","",VLOOKUP($L392,TemplValues,8,0)))</f>
        <v/>
      </c>
      <c r="AC393" s="442"/>
      <c r="AD393" s="444" t="str">
        <f>IF($E393="","",IF($L392="","",VLOOKUP($L392,TemplValues,18,0)))</f>
        <v/>
      </c>
      <c r="AE393" s="444"/>
      <c r="AF393" s="444" t="str">
        <f>IF($E393="","",IF($L392="","",VLOOKUP($L392,TemplValues,19,0)))</f>
        <v/>
      </c>
      <c r="AG393" s="444"/>
      <c r="AH393" s="444"/>
      <c r="AI393" s="444"/>
      <c r="AJ393" s="444" t="str">
        <f>IF($E393="","",IF($L392="","",VLOOKUP($L392,TemplValues,20,0)))</f>
        <v/>
      </c>
      <c r="AK393" s="444"/>
      <c r="AL393" s="442" t="str">
        <f>IF($E393="","",IF($L392="","",VLOOKUP($L392,TemplValues,9,0)))</f>
        <v/>
      </c>
      <c r="AM393" s="442"/>
      <c r="AN393" s="442" t="str">
        <f>IF($E393="","",IF($L392="","",VLOOKUP($L392,TemplValues,21,0)))</f>
        <v/>
      </c>
      <c r="AO393" s="442"/>
      <c r="AP393" s="442" t="str">
        <f>IF($E393="","",IF($L392="","",VLOOKUP($L392,TemplValues,22,0)))</f>
        <v/>
      </c>
      <c r="AQ393" s="442"/>
      <c r="AR393" s="445" t="str">
        <f>IF($E393="","",IF($L392="","",VLOOKUP($L392,TemplValues,23,0)))</f>
        <v/>
      </c>
      <c r="AS393" s="445"/>
      <c r="AT393" s="445" t="str">
        <f>IF($E393="","",IF($L392="","",VLOOKUP($L392,TemplValues,24,0)))</f>
        <v/>
      </c>
      <c r="AU393" s="446"/>
      <c r="AV393" s="446" t="str">
        <f>IF($E393="","",IF($L392="","",VLOOKUP($L392,TemplValues,25,0)))</f>
        <v/>
      </c>
      <c r="AW393" s="478"/>
      <c r="AX393" s="425" t="str">
        <f>IF($E393="","",IF($L392="","",VLOOKUP($L392,TemplValues,26,0)))</f>
        <v/>
      </c>
      <c r="AY393" s="476"/>
      <c r="AZ393" s="283"/>
      <c r="BA393" s="426" t="str">
        <f>IF($E393="","",IF($L392="","",VLOOKUP($L392,TemplValues,10,0)))</f>
        <v/>
      </c>
      <c r="BB393" s="426"/>
      <c r="BC393" s="368" t="str">
        <f>IF($E393="","",IF($L392="","",VLOOKUP($L392,TemplValues,11,0)))</f>
        <v/>
      </c>
      <c r="BD393" s="368"/>
      <c r="BE393" s="369" t="str">
        <f>IF($E393="","",IF($L392="","",VLOOKUP($L392,TemplValues,30,0)))</f>
        <v/>
      </c>
      <c r="BF393" s="369"/>
      <c r="BG393" s="366" t="str">
        <f>IF($E393="","",IF($L392="","",VLOOKUP($L392,TemplValues,12,0)))</f>
        <v/>
      </c>
      <c r="BH393" s="366"/>
      <c r="BI393" s="366" t="str">
        <f>IF($E393="","",IF($L392="","",VLOOKUP($L392,TemplValues,13,0)))</f>
        <v/>
      </c>
      <c r="BJ393" s="366"/>
      <c r="BK393" s="367" t="str">
        <f>IF($E393="","",IF($L392="","",VLOOKUP($L392,TemplValues,16,0)))</f>
        <v/>
      </c>
      <c r="BL393" s="367"/>
      <c r="BM393" s="368" t="str">
        <f>IF($E393="","",IF($L392="","",VLOOKUP($L392,TemplValues,17,0)))</f>
        <v/>
      </c>
      <c r="BN393" s="368"/>
      <c r="BO393" s="366" t="str">
        <f>IF($E393="","",IF($L392="","",VLOOKUP($L392,TemplValues,28,0)))</f>
        <v/>
      </c>
      <c r="BP393" s="366"/>
      <c r="BQ393" s="366" t="str">
        <f>IF($E393="","",IF($L392="","",VLOOKUP($L392,TemplValues,27,0)))</f>
        <v/>
      </c>
      <c r="BR393" s="366"/>
      <c r="BS393" s="367" t="str">
        <f>IF($E393="","",IF($L392="","",VLOOKUP($L392,TemplValues,14,0)))</f>
        <v/>
      </c>
      <c r="BT393" s="367"/>
      <c r="BU393" s="370" t="str">
        <f>IF($E393="","",IF($L392="","",VLOOKUP($L392,TemplValues,15,0)))</f>
        <v/>
      </c>
      <c r="BV393" s="483"/>
      <c r="BW393" s="430" t="str">
        <f>IF($E393="","",IF($L392="","",VLOOKUP($L392,TemplValues,30,0)))</f>
        <v/>
      </c>
      <c r="BX393" s="486"/>
      <c r="BY393" s="283"/>
    </row>
    <row r="394" spans="1:77" ht="20.100000000000001" customHeight="1">
      <c r="A394" s="283"/>
      <c r="B394" s="511">
        <v>1</v>
      </c>
      <c r="C394" s="513"/>
      <c r="D394" s="436"/>
      <c r="E394" s="436" t="s">
        <v>441</v>
      </c>
      <c r="F394" s="436" t="s">
        <v>444</v>
      </c>
      <c r="G394" s="515" t="s">
        <v>380</v>
      </c>
      <c r="H394" s="509"/>
      <c r="I394" s="437"/>
      <c r="J394" s="509"/>
      <c r="K394" s="438"/>
      <c r="L394" s="439" t="str">
        <f t="shared" ref="L394" si="191">H394&amp;" : "&amp;J394</f>
        <v xml:space="preserve"> : </v>
      </c>
      <c r="M394" s="440">
        <v>400</v>
      </c>
      <c r="N394" s="390"/>
      <c r="O394" s="283"/>
      <c r="P394" s="404"/>
      <c r="Q394" s="405"/>
      <c r="R394" s="406">
        <v>2.835</v>
      </c>
      <c r="S394" s="462"/>
      <c r="T394" s="414">
        <v>24.5</v>
      </c>
      <c r="U394" s="468"/>
      <c r="V394" s="413"/>
      <c r="W394" s="413"/>
      <c r="X394" s="414">
        <v>22</v>
      </c>
      <c r="Y394" s="414"/>
      <c r="Z394" s="414"/>
      <c r="AA394" s="414"/>
      <c r="AB394" s="415"/>
      <c r="AC394" s="415"/>
      <c r="AD394" s="415"/>
      <c r="AE394" s="415"/>
      <c r="AF394" s="415"/>
      <c r="AG394" s="415"/>
      <c r="AH394" s="415"/>
      <c r="AI394" s="415"/>
      <c r="AJ394" s="415"/>
      <c r="AK394" s="415"/>
      <c r="AL394" s="415"/>
      <c r="AM394" s="415"/>
      <c r="AN394" s="415"/>
      <c r="AO394" s="415"/>
      <c r="AP394" s="415"/>
      <c r="AQ394" s="415"/>
      <c r="AR394" s="415">
        <v>0.25</v>
      </c>
      <c r="AS394" s="415"/>
      <c r="AT394" s="415"/>
      <c r="AU394" s="427"/>
      <c r="AV394" s="427">
        <v>10.5</v>
      </c>
      <c r="AW394" s="428"/>
      <c r="AX394" s="423"/>
      <c r="AY394" s="475"/>
      <c r="AZ394" s="283"/>
      <c r="BA394" s="424">
        <v>100.1</v>
      </c>
      <c r="BB394" s="424"/>
      <c r="BC394" s="360" t="s">
        <v>63</v>
      </c>
      <c r="BD394" s="360"/>
      <c r="BE394" s="359">
        <v>0.1</v>
      </c>
      <c r="BF394" s="359"/>
      <c r="BG394" s="359">
        <v>10000</v>
      </c>
      <c r="BH394" s="359"/>
      <c r="BI394" s="359"/>
      <c r="BJ394" s="359"/>
      <c r="BK394" s="361"/>
      <c r="BL394" s="361"/>
      <c r="BM394" s="360" t="s">
        <v>64</v>
      </c>
      <c r="BN394" s="360"/>
      <c r="BO394" s="359"/>
      <c r="BP394" s="359"/>
      <c r="BQ394" s="359">
        <v>0.34699999999999998</v>
      </c>
      <c r="BR394" s="359"/>
      <c r="BS394" s="361"/>
      <c r="BT394" s="361"/>
      <c r="BU394" s="362" t="s">
        <v>62</v>
      </c>
      <c r="BV394" s="481"/>
      <c r="BW394" s="422"/>
      <c r="BX394" s="475"/>
      <c r="BY394" s="283"/>
    </row>
    <row r="395" spans="1:77" ht="20.100000000000001" customHeight="1" thickBot="1">
      <c r="A395" s="283"/>
      <c r="B395" s="512"/>
      <c r="C395" s="514"/>
      <c r="D395" s="398"/>
      <c r="E395" s="398">
        <v>1</v>
      </c>
      <c r="F395" s="398" t="s">
        <v>443</v>
      </c>
      <c r="G395" s="516"/>
      <c r="H395" s="510"/>
      <c r="I395" s="434"/>
      <c r="J395" s="510"/>
      <c r="K395" s="435"/>
      <c r="L395" s="435"/>
      <c r="M395" s="400">
        <v>3.2</v>
      </c>
      <c r="N395" s="407"/>
      <c r="O395" s="283"/>
      <c r="P395" s="408"/>
      <c r="Q395" s="409"/>
      <c r="R395" s="441" t="str">
        <f>IF($E395="","",IF($L394="","",VLOOKUP($L394,TemplValues,28,0)))</f>
        <v/>
      </c>
      <c r="S395" s="463"/>
      <c r="T395" s="442" t="str">
        <f>IF($E395="","",IF($L394="","",VLOOKUP($L394,TemplValues,4,0)))</f>
        <v/>
      </c>
      <c r="U395" s="463"/>
      <c r="V395" s="442" t="str">
        <f>IF($E395="","",IF($L394="","",VLOOKUP($L394,TemplValues,5,0)))</f>
        <v/>
      </c>
      <c r="W395" s="442"/>
      <c r="X395" s="442" t="str">
        <f>IF($E395="","",IF($L394="","",VLOOKUP($L394,TemplValues,6,0)))</f>
        <v/>
      </c>
      <c r="Y395" s="442"/>
      <c r="Z395" s="443" t="str">
        <f>IF($E395="","",IF($L394="","",VLOOKUP($L394,TemplValues,7,0)))</f>
        <v/>
      </c>
      <c r="AA395" s="443"/>
      <c r="AB395" s="442" t="str">
        <f>IF($E395="","",IF($L394="","",VLOOKUP($L394,TemplValues,8,0)))</f>
        <v/>
      </c>
      <c r="AC395" s="442"/>
      <c r="AD395" s="444" t="str">
        <f>IF($E395="","",IF($L394="","",VLOOKUP($L394,TemplValues,18,0)))</f>
        <v/>
      </c>
      <c r="AE395" s="444"/>
      <c r="AF395" s="444" t="str">
        <f>IF($E395="","",IF($L394="","",VLOOKUP($L394,TemplValues,19,0)))</f>
        <v/>
      </c>
      <c r="AG395" s="444"/>
      <c r="AH395" s="444"/>
      <c r="AI395" s="444"/>
      <c r="AJ395" s="444" t="str">
        <f>IF($E395="","",IF($L394="","",VLOOKUP($L394,TemplValues,20,0)))</f>
        <v/>
      </c>
      <c r="AK395" s="444"/>
      <c r="AL395" s="442" t="str">
        <f>IF($E395="","",IF($L394="","",VLOOKUP($L394,TemplValues,9,0)))</f>
        <v/>
      </c>
      <c r="AM395" s="442"/>
      <c r="AN395" s="442" t="str">
        <f>IF($E395="","",IF($L394="","",VLOOKUP($L394,TemplValues,21,0)))</f>
        <v/>
      </c>
      <c r="AO395" s="442"/>
      <c r="AP395" s="442" t="str">
        <f>IF($E395="","",IF($L394="","",VLOOKUP($L394,TemplValues,22,0)))</f>
        <v/>
      </c>
      <c r="AQ395" s="442"/>
      <c r="AR395" s="445" t="str">
        <f>IF($E395="","",IF($L394="","",VLOOKUP($L394,TemplValues,23,0)))</f>
        <v/>
      </c>
      <c r="AS395" s="445"/>
      <c r="AT395" s="445" t="str">
        <f>IF($E395="","",IF($L394="","",VLOOKUP($L394,TemplValues,24,0)))</f>
        <v/>
      </c>
      <c r="AU395" s="446"/>
      <c r="AV395" s="446" t="str">
        <f>IF($E395="","",IF($L394="","",VLOOKUP($L394,TemplValues,25,0)))</f>
        <v/>
      </c>
      <c r="AW395" s="478"/>
      <c r="AX395" s="425" t="str">
        <f>IF($E395="","",IF($L394="","",VLOOKUP($L394,TemplValues,26,0)))</f>
        <v/>
      </c>
      <c r="AY395" s="476"/>
      <c r="AZ395" s="283"/>
      <c r="BA395" s="426" t="str">
        <f>IF($E395="","",IF($L394="","",VLOOKUP($L394,TemplValues,10,0)))</f>
        <v/>
      </c>
      <c r="BB395" s="426"/>
      <c r="BC395" s="368" t="str">
        <f>IF($E395="","",IF($L394="","",VLOOKUP($L394,TemplValues,11,0)))</f>
        <v/>
      </c>
      <c r="BD395" s="368"/>
      <c r="BE395" s="369" t="str">
        <f>IF($E395="","",IF($L394="","",VLOOKUP($L394,TemplValues,30,0)))</f>
        <v/>
      </c>
      <c r="BF395" s="369"/>
      <c r="BG395" s="366" t="str">
        <f>IF($E395="","",IF($L394="","",VLOOKUP($L394,TemplValues,12,0)))</f>
        <v/>
      </c>
      <c r="BH395" s="366"/>
      <c r="BI395" s="366" t="str">
        <f>IF($E395="","",IF($L394="","",VLOOKUP($L394,TemplValues,13,0)))</f>
        <v/>
      </c>
      <c r="BJ395" s="366"/>
      <c r="BK395" s="367" t="str">
        <f>IF($E395="","",IF($L394="","",VLOOKUP($L394,TemplValues,16,0)))</f>
        <v/>
      </c>
      <c r="BL395" s="367"/>
      <c r="BM395" s="368" t="str">
        <f>IF($E395="","",IF($L394="","",VLOOKUP($L394,TemplValues,17,0)))</f>
        <v/>
      </c>
      <c r="BN395" s="368"/>
      <c r="BO395" s="366" t="str">
        <f>IF($E395="","",IF($L394="","",VLOOKUP($L394,TemplValues,28,0)))</f>
        <v/>
      </c>
      <c r="BP395" s="366"/>
      <c r="BQ395" s="366" t="str">
        <f>IF($E395="","",IF($L394="","",VLOOKUP($L394,TemplValues,27,0)))</f>
        <v/>
      </c>
      <c r="BR395" s="366"/>
      <c r="BS395" s="367" t="str">
        <f>IF($E395="","",IF($L394="","",VLOOKUP($L394,TemplValues,14,0)))</f>
        <v/>
      </c>
      <c r="BT395" s="367"/>
      <c r="BU395" s="370" t="str">
        <f>IF($E395="","",IF($L394="","",VLOOKUP($L394,TemplValues,15,0)))</f>
        <v/>
      </c>
      <c r="BV395" s="483"/>
      <c r="BW395" s="430" t="str">
        <f>IF($E395="","",IF($L394="","",VLOOKUP($L394,TemplValues,30,0)))</f>
        <v/>
      </c>
      <c r="BX395" s="486"/>
      <c r="BY395" s="283"/>
    </row>
    <row r="396" spans="1:77" ht="20.100000000000001" customHeight="1">
      <c r="A396" s="283"/>
      <c r="B396" s="511">
        <v>1</v>
      </c>
      <c r="C396" s="513"/>
      <c r="D396" s="436"/>
      <c r="E396" s="436" t="s">
        <v>441</v>
      </c>
      <c r="F396" s="436" t="s">
        <v>444</v>
      </c>
      <c r="G396" s="515" t="s">
        <v>380</v>
      </c>
      <c r="H396" s="509"/>
      <c r="I396" s="437"/>
      <c r="J396" s="509"/>
      <c r="K396" s="438"/>
      <c r="L396" s="439" t="str">
        <f t="shared" ref="L396" si="192">H396&amp;" : "&amp;J396</f>
        <v xml:space="preserve"> : </v>
      </c>
      <c r="M396" s="440">
        <v>400</v>
      </c>
      <c r="N396" s="390"/>
      <c r="O396" s="283"/>
      <c r="P396" s="404"/>
      <c r="Q396" s="405"/>
      <c r="R396" s="406">
        <v>2.835</v>
      </c>
      <c r="S396" s="462"/>
      <c r="T396" s="414">
        <v>24.5</v>
      </c>
      <c r="U396" s="468"/>
      <c r="V396" s="413"/>
      <c r="W396" s="413"/>
      <c r="X396" s="414">
        <v>22</v>
      </c>
      <c r="Y396" s="414"/>
      <c r="Z396" s="414"/>
      <c r="AA396" s="414"/>
      <c r="AB396" s="415"/>
      <c r="AC396" s="415"/>
      <c r="AD396" s="415"/>
      <c r="AE396" s="415"/>
      <c r="AF396" s="415"/>
      <c r="AG396" s="415"/>
      <c r="AH396" s="415"/>
      <c r="AI396" s="415"/>
      <c r="AJ396" s="415"/>
      <c r="AK396" s="415"/>
      <c r="AL396" s="415"/>
      <c r="AM396" s="415"/>
      <c r="AN396" s="415"/>
      <c r="AO396" s="415"/>
      <c r="AP396" s="415"/>
      <c r="AQ396" s="415"/>
      <c r="AR396" s="415">
        <v>0.25</v>
      </c>
      <c r="AS396" s="415"/>
      <c r="AT396" s="415"/>
      <c r="AU396" s="427"/>
      <c r="AV396" s="427">
        <v>10.5</v>
      </c>
      <c r="AW396" s="428"/>
      <c r="AX396" s="423"/>
      <c r="AY396" s="475"/>
      <c r="AZ396" s="283"/>
      <c r="BA396" s="424">
        <v>100.1</v>
      </c>
      <c r="BB396" s="424"/>
      <c r="BC396" s="360" t="s">
        <v>63</v>
      </c>
      <c r="BD396" s="360"/>
      <c r="BE396" s="359">
        <v>0.1</v>
      </c>
      <c r="BF396" s="359"/>
      <c r="BG396" s="359">
        <v>10000</v>
      </c>
      <c r="BH396" s="359"/>
      <c r="BI396" s="359"/>
      <c r="BJ396" s="359"/>
      <c r="BK396" s="361"/>
      <c r="BL396" s="361"/>
      <c r="BM396" s="360" t="s">
        <v>64</v>
      </c>
      <c r="BN396" s="360"/>
      <c r="BO396" s="359"/>
      <c r="BP396" s="359"/>
      <c r="BQ396" s="359">
        <v>0.34699999999999998</v>
      </c>
      <c r="BR396" s="359"/>
      <c r="BS396" s="361"/>
      <c r="BT396" s="361"/>
      <c r="BU396" s="362" t="s">
        <v>62</v>
      </c>
      <c r="BV396" s="481"/>
      <c r="BW396" s="422"/>
      <c r="BX396" s="475"/>
      <c r="BY396" s="283"/>
    </row>
    <row r="397" spans="1:77" ht="20.100000000000001" customHeight="1" thickBot="1">
      <c r="A397" s="283"/>
      <c r="B397" s="512"/>
      <c r="C397" s="514"/>
      <c r="D397" s="398"/>
      <c r="E397" s="398">
        <v>1</v>
      </c>
      <c r="F397" s="398" t="s">
        <v>443</v>
      </c>
      <c r="G397" s="516"/>
      <c r="H397" s="510"/>
      <c r="I397" s="434"/>
      <c r="J397" s="510"/>
      <c r="K397" s="435"/>
      <c r="L397" s="435"/>
      <c r="M397" s="400">
        <v>3.2</v>
      </c>
      <c r="N397" s="407"/>
      <c r="O397" s="283"/>
      <c r="P397" s="408"/>
      <c r="Q397" s="409"/>
      <c r="R397" s="441" t="str">
        <f>IF($E397="","",IF($L396="","",VLOOKUP($L396,TemplValues,28,0)))</f>
        <v/>
      </c>
      <c r="S397" s="463"/>
      <c r="T397" s="442" t="str">
        <f>IF($E397="","",IF($L396="","",VLOOKUP($L396,TemplValues,4,0)))</f>
        <v/>
      </c>
      <c r="U397" s="463"/>
      <c r="V397" s="442" t="str">
        <f>IF($E397="","",IF($L396="","",VLOOKUP($L396,TemplValues,5,0)))</f>
        <v/>
      </c>
      <c r="W397" s="442"/>
      <c r="X397" s="442" t="str">
        <f>IF($E397="","",IF($L396="","",VLOOKUP($L396,TemplValues,6,0)))</f>
        <v/>
      </c>
      <c r="Y397" s="442"/>
      <c r="Z397" s="443" t="str">
        <f>IF($E397="","",IF($L396="","",VLOOKUP($L396,TemplValues,7,0)))</f>
        <v/>
      </c>
      <c r="AA397" s="443"/>
      <c r="AB397" s="442" t="str">
        <f>IF($E397="","",IF($L396="","",VLOOKUP($L396,TemplValues,8,0)))</f>
        <v/>
      </c>
      <c r="AC397" s="442"/>
      <c r="AD397" s="444" t="str">
        <f>IF($E397="","",IF($L396="","",VLOOKUP($L396,TemplValues,18,0)))</f>
        <v/>
      </c>
      <c r="AE397" s="444"/>
      <c r="AF397" s="444" t="str">
        <f>IF($E397="","",IF($L396="","",VLOOKUP($L396,TemplValues,19,0)))</f>
        <v/>
      </c>
      <c r="AG397" s="444"/>
      <c r="AH397" s="444"/>
      <c r="AI397" s="444"/>
      <c r="AJ397" s="444" t="str">
        <f>IF($E397="","",IF($L396="","",VLOOKUP($L396,TemplValues,20,0)))</f>
        <v/>
      </c>
      <c r="AK397" s="444"/>
      <c r="AL397" s="442" t="str">
        <f>IF($E397="","",IF($L396="","",VLOOKUP($L396,TemplValues,9,0)))</f>
        <v/>
      </c>
      <c r="AM397" s="442"/>
      <c r="AN397" s="442" t="str">
        <f>IF($E397="","",IF($L396="","",VLOOKUP($L396,TemplValues,21,0)))</f>
        <v/>
      </c>
      <c r="AO397" s="442"/>
      <c r="AP397" s="442" t="str">
        <f>IF($E397="","",IF($L396="","",VLOOKUP($L396,TemplValues,22,0)))</f>
        <v/>
      </c>
      <c r="AQ397" s="442"/>
      <c r="AR397" s="445" t="str">
        <f>IF($E397="","",IF($L396="","",VLOOKUP($L396,TemplValues,23,0)))</f>
        <v/>
      </c>
      <c r="AS397" s="445"/>
      <c r="AT397" s="445" t="str">
        <f>IF($E397="","",IF($L396="","",VLOOKUP($L396,TemplValues,24,0)))</f>
        <v/>
      </c>
      <c r="AU397" s="446"/>
      <c r="AV397" s="446" t="str">
        <f>IF($E397="","",IF($L396="","",VLOOKUP($L396,TemplValues,25,0)))</f>
        <v/>
      </c>
      <c r="AW397" s="478"/>
      <c r="AX397" s="425" t="str">
        <f>IF($E397="","",IF($L396="","",VLOOKUP($L396,TemplValues,26,0)))</f>
        <v/>
      </c>
      <c r="AY397" s="476"/>
      <c r="AZ397" s="283"/>
      <c r="BA397" s="426" t="str">
        <f>IF($E397="","",IF($L396="","",VLOOKUP($L396,TemplValues,10,0)))</f>
        <v/>
      </c>
      <c r="BB397" s="426"/>
      <c r="BC397" s="368" t="str">
        <f>IF($E397="","",IF($L396="","",VLOOKUP($L396,TemplValues,11,0)))</f>
        <v/>
      </c>
      <c r="BD397" s="368"/>
      <c r="BE397" s="369" t="str">
        <f>IF($E397="","",IF($L396="","",VLOOKUP($L396,TemplValues,30,0)))</f>
        <v/>
      </c>
      <c r="BF397" s="369"/>
      <c r="BG397" s="366" t="str">
        <f>IF($E397="","",IF($L396="","",VLOOKUP($L396,TemplValues,12,0)))</f>
        <v/>
      </c>
      <c r="BH397" s="366"/>
      <c r="BI397" s="366" t="str">
        <f>IF($E397="","",IF($L396="","",VLOOKUP($L396,TemplValues,13,0)))</f>
        <v/>
      </c>
      <c r="BJ397" s="366"/>
      <c r="BK397" s="367" t="str">
        <f>IF($E397="","",IF($L396="","",VLOOKUP($L396,TemplValues,16,0)))</f>
        <v/>
      </c>
      <c r="BL397" s="367"/>
      <c r="BM397" s="368" t="str">
        <f>IF($E397="","",IF($L396="","",VLOOKUP($L396,TemplValues,17,0)))</f>
        <v/>
      </c>
      <c r="BN397" s="368"/>
      <c r="BO397" s="366" t="str">
        <f>IF($E397="","",IF($L396="","",VLOOKUP($L396,TemplValues,28,0)))</f>
        <v/>
      </c>
      <c r="BP397" s="366"/>
      <c r="BQ397" s="366" t="str">
        <f>IF($E397="","",IF($L396="","",VLOOKUP($L396,TemplValues,27,0)))</f>
        <v/>
      </c>
      <c r="BR397" s="366"/>
      <c r="BS397" s="367" t="str">
        <f>IF($E397="","",IF($L396="","",VLOOKUP($L396,TemplValues,14,0)))</f>
        <v/>
      </c>
      <c r="BT397" s="367"/>
      <c r="BU397" s="370" t="str">
        <f>IF($E397="","",IF($L396="","",VLOOKUP($L396,TemplValues,15,0)))</f>
        <v/>
      </c>
      <c r="BV397" s="483"/>
      <c r="BW397" s="430" t="str">
        <f>IF($E397="","",IF($L396="","",VLOOKUP($L396,TemplValues,30,0)))</f>
        <v/>
      </c>
      <c r="BX397" s="486"/>
      <c r="BY397" s="283"/>
    </row>
    <row r="398" spans="1:77" ht="20.100000000000001" customHeight="1">
      <c r="A398" s="283"/>
      <c r="B398" s="511">
        <v>1</v>
      </c>
      <c r="C398" s="513"/>
      <c r="D398" s="436"/>
      <c r="E398" s="436" t="s">
        <v>441</v>
      </c>
      <c r="F398" s="436" t="s">
        <v>444</v>
      </c>
      <c r="G398" s="515" t="s">
        <v>380</v>
      </c>
      <c r="H398" s="509"/>
      <c r="I398" s="437"/>
      <c r="J398" s="509"/>
      <c r="K398" s="438"/>
      <c r="L398" s="439" t="str">
        <f t="shared" ref="L398" si="193">H398&amp;" : "&amp;J398</f>
        <v xml:space="preserve"> : </v>
      </c>
      <c r="M398" s="440">
        <v>400</v>
      </c>
      <c r="N398" s="390"/>
      <c r="O398" s="283"/>
      <c r="P398" s="404"/>
      <c r="Q398" s="405"/>
      <c r="R398" s="406">
        <v>2.835</v>
      </c>
      <c r="S398" s="462"/>
      <c r="T398" s="414">
        <v>24.5</v>
      </c>
      <c r="U398" s="468"/>
      <c r="V398" s="413"/>
      <c r="W398" s="413"/>
      <c r="X398" s="414">
        <v>22</v>
      </c>
      <c r="Y398" s="414"/>
      <c r="Z398" s="414"/>
      <c r="AA398" s="414"/>
      <c r="AB398" s="415"/>
      <c r="AC398" s="415"/>
      <c r="AD398" s="415"/>
      <c r="AE398" s="415"/>
      <c r="AF398" s="415"/>
      <c r="AG398" s="415"/>
      <c r="AH398" s="415"/>
      <c r="AI398" s="415"/>
      <c r="AJ398" s="415"/>
      <c r="AK398" s="415"/>
      <c r="AL398" s="415"/>
      <c r="AM398" s="415"/>
      <c r="AN398" s="415"/>
      <c r="AO398" s="415"/>
      <c r="AP398" s="415"/>
      <c r="AQ398" s="415"/>
      <c r="AR398" s="415">
        <v>0.25</v>
      </c>
      <c r="AS398" s="415"/>
      <c r="AT398" s="415"/>
      <c r="AU398" s="427"/>
      <c r="AV398" s="427">
        <v>10.5</v>
      </c>
      <c r="AW398" s="428"/>
      <c r="AX398" s="423"/>
      <c r="AY398" s="475"/>
      <c r="AZ398" s="283"/>
      <c r="BA398" s="424">
        <v>100.1</v>
      </c>
      <c r="BB398" s="424"/>
      <c r="BC398" s="360" t="s">
        <v>63</v>
      </c>
      <c r="BD398" s="360"/>
      <c r="BE398" s="359">
        <v>0.1</v>
      </c>
      <c r="BF398" s="359"/>
      <c r="BG398" s="359">
        <v>10000</v>
      </c>
      <c r="BH398" s="359"/>
      <c r="BI398" s="359"/>
      <c r="BJ398" s="359"/>
      <c r="BK398" s="361"/>
      <c r="BL398" s="361"/>
      <c r="BM398" s="360" t="s">
        <v>64</v>
      </c>
      <c r="BN398" s="360"/>
      <c r="BO398" s="359"/>
      <c r="BP398" s="359"/>
      <c r="BQ398" s="359">
        <v>0.34699999999999998</v>
      </c>
      <c r="BR398" s="359"/>
      <c r="BS398" s="361"/>
      <c r="BT398" s="361"/>
      <c r="BU398" s="362" t="s">
        <v>62</v>
      </c>
      <c r="BV398" s="481"/>
      <c r="BW398" s="422"/>
      <c r="BX398" s="475"/>
      <c r="BY398" s="283"/>
    </row>
    <row r="399" spans="1:77" ht="20.100000000000001" customHeight="1" thickBot="1">
      <c r="A399" s="283"/>
      <c r="B399" s="512"/>
      <c r="C399" s="514"/>
      <c r="D399" s="398"/>
      <c r="E399" s="398">
        <v>1</v>
      </c>
      <c r="F399" s="398" t="s">
        <v>443</v>
      </c>
      <c r="G399" s="516"/>
      <c r="H399" s="510"/>
      <c r="I399" s="434"/>
      <c r="J399" s="510"/>
      <c r="K399" s="435"/>
      <c r="L399" s="435"/>
      <c r="M399" s="400">
        <v>3.2</v>
      </c>
      <c r="N399" s="407"/>
      <c r="O399" s="283"/>
      <c r="P399" s="408"/>
      <c r="Q399" s="409"/>
      <c r="R399" s="441" t="str">
        <f>IF($E399="","",IF($L398="","",VLOOKUP($L398,TemplValues,28,0)))</f>
        <v/>
      </c>
      <c r="S399" s="463"/>
      <c r="T399" s="442" t="str">
        <f>IF($E399="","",IF($L398="","",VLOOKUP($L398,TemplValues,4,0)))</f>
        <v/>
      </c>
      <c r="U399" s="463"/>
      <c r="V399" s="442" t="str">
        <f>IF($E399="","",IF($L398="","",VLOOKUP($L398,TemplValues,5,0)))</f>
        <v/>
      </c>
      <c r="W399" s="442"/>
      <c r="X399" s="442" t="str">
        <f>IF($E399="","",IF($L398="","",VLOOKUP($L398,TemplValues,6,0)))</f>
        <v/>
      </c>
      <c r="Y399" s="442"/>
      <c r="Z399" s="443" t="str">
        <f>IF($E399="","",IF($L398="","",VLOOKUP($L398,TemplValues,7,0)))</f>
        <v/>
      </c>
      <c r="AA399" s="443"/>
      <c r="AB399" s="442" t="str">
        <f>IF($E399="","",IF($L398="","",VLOOKUP($L398,TemplValues,8,0)))</f>
        <v/>
      </c>
      <c r="AC399" s="442"/>
      <c r="AD399" s="444" t="str">
        <f>IF($E399="","",IF($L398="","",VLOOKUP($L398,TemplValues,18,0)))</f>
        <v/>
      </c>
      <c r="AE399" s="444"/>
      <c r="AF399" s="444" t="str">
        <f>IF($E399="","",IF($L398="","",VLOOKUP($L398,TemplValues,19,0)))</f>
        <v/>
      </c>
      <c r="AG399" s="444"/>
      <c r="AH399" s="444"/>
      <c r="AI399" s="444"/>
      <c r="AJ399" s="444" t="str">
        <f>IF($E399="","",IF($L398="","",VLOOKUP($L398,TemplValues,20,0)))</f>
        <v/>
      </c>
      <c r="AK399" s="444"/>
      <c r="AL399" s="442" t="str">
        <f>IF($E399="","",IF($L398="","",VLOOKUP($L398,TemplValues,9,0)))</f>
        <v/>
      </c>
      <c r="AM399" s="442"/>
      <c r="AN399" s="442" t="str">
        <f>IF($E399="","",IF($L398="","",VLOOKUP($L398,TemplValues,21,0)))</f>
        <v/>
      </c>
      <c r="AO399" s="442"/>
      <c r="AP399" s="442" t="str">
        <f>IF($E399="","",IF($L398="","",VLOOKUP($L398,TemplValues,22,0)))</f>
        <v/>
      </c>
      <c r="AQ399" s="442"/>
      <c r="AR399" s="445" t="str">
        <f>IF($E399="","",IF($L398="","",VLOOKUP($L398,TemplValues,23,0)))</f>
        <v/>
      </c>
      <c r="AS399" s="445"/>
      <c r="AT399" s="445" t="str">
        <f>IF($E399="","",IF($L398="","",VLOOKUP($L398,TemplValues,24,0)))</f>
        <v/>
      </c>
      <c r="AU399" s="446"/>
      <c r="AV399" s="446" t="str">
        <f>IF($E399="","",IF($L398="","",VLOOKUP($L398,TemplValues,25,0)))</f>
        <v/>
      </c>
      <c r="AW399" s="478"/>
      <c r="AX399" s="425" t="str">
        <f>IF($E399="","",IF($L398="","",VLOOKUP($L398,TemplValues,26,0)))</f>
        <v/>
      </c>
      <c r="AY399" s="476"/>
      <c r="AZ399" s="283"/>
      <c r="BA399" s="426" t="str">
        <f>IF($E399="","",IF($L398="","",VLOOKUP($L398,TemplValues,10,0)))</f>
        <v/>
      </c>
      <c r="BB399" s="426"/>
      <c r="BC399" s="368" t="str">
        <f>IF($E399="","",IF($L398="","",VLOOKUP($L398,TemplValues,11,0)))</f>
        <v/>
      </c>
      <c r="BD399" s="368"/>
      <c r="BE399" s="369" t="str">
        <f>IF($E399="","",IF($L398="","",VLOOKUP($L398,TemplValues,30,0)))</f>
        <v/>
      </c>
      <c r="BF399" s="369"/>
      <c r="BG399" s="366" t="str">
        <f>IF($E399="","",IF($L398="","",VLOOKUP($L398,TemplValues,12,0)))</f>
        <v/>
      </c>
      <c r="BH399" s="366"/>
      <c r="BI399" s="366" t="str">
        <f>IF($E399="","",IF($L398="","",VLOOKUP($L398,TemplValues,13,0)))</f>
        <v/>
      </c>
      <c r="BJ399" s="366"/>
      <c r="BK399" s="367" t="str">
        <f>IF($E399="","",IF($L398="","",VLOOKUP($L398,TemplValues,16,0)))</f>
        <v/>
      </c>
      <c r="BL399" s="367"/>
      <c r="BM399" s="368" t="str">
        <f>IF($E399="","",IF($L398="","",VLOOKUP($L398,TemplValues,17,0)))</f>
        <v/>
      </c>
      <c r="BN399" s="368"/>
      <c r="BO399" s="366" t="str">
        <f>IF($E399="","",IF($L398="","",VLOOKUP($L398,TemplValues,28,0)))</f>
        <v/>
      </c>
      <c r="BP399" s="366"/>
      <c r="BQ399" s="366" t="str">
        <f>IF($E399="","",IF($L398="","",VLOOKUP($L398,TemplValues,27,0)))</f>
        <v/>
      </c>
      <c r="BR399" s="366"/>
      <c r="BS399" s="367" t="str">
        <f>IF($E399="","",IF($L398="","",VLOOKUP($L398,TemplValues,14,0)))</f>
        <v/>
      </c>
      <c r="BT399" s="367"/>
      <c r="BU399" s="370" t="str">
        <f>IF($E399="","",IF($L398="","",VLOOKUP($L398,TemplValues,15,0)))</f>
        <v/>
      </c>
      <c r="BV399" s="483"/>
      <c r="BW399" s="430" t="str">
        <f>IF($E399="","",IF($L398="","",VLOOKUP($L398,TemplValues,30,0)))</f>
        <v/>
      </c>
      <c r="BX399" s="486"/>
      <c r="BY399" s="283"/>
    </row>
    <row r="400" spans="1:77" ht="20.100000000000001" customHeight="1">
      <c r="A400" s="283"/>
      <c r="B400" s="511">
        <v>1</v>
      </c>
      <c r="C400" s="513"/>
      <c r="D400" s="436"/>
      <c r="E400" s="436" t="s">
        <v>441</v>
      </c>
      <c r="F400" s="436" t="s">
        <v>444</v>
      </c>
      <c r="G400" s="515" t="s">
        <v>380</v>
      </c>
      <c r="H400" s="509"/>
      <c r="I400" s="437"/>
      <c r="J400" s="509"/>
      <c r="K400" s="438"/>
      <c r="L400" s="439" t="str">
        <f t="shared" ref="L400" si="194">H400&amp;" : "&amp;J400</f>
        <v xml:space="preserve"> : </v>
      </c>
      <c r="M400" s="440">
        <v>400</v>
      </c>
      <c r="N400" s="390"/>
      <c r="O400" s="283"/>
      <c r="P400" s="404"/>
      <c r="Q400" s="405"/>
      <c r="R400" s="406">
        <v>2.835</v>
      </c>
      <c r="S400" s="462"/>
      <c r="T400" s="414">
        <v>24.5</v>
      </c>
      <c r="U400" s="468"/>
      <c r="V400" s="413"/>
      <c r="W400" s="413"/>
      <c r="X400" s="414">
        <v>22</v>
      </c>
      <c r="Y400" s="414"/>
      <c r="Z400" s="414"/>
      <c r="AA400" s="414"/>
      <c r="AB400" s="415"/>
      <c r="AC400" s="415"/>
      <c r="AD400" s="415"/>
      <c r="AE400" s="415"/>
      <c r="AF400" s="415"/>
      <c r="AG400" s="415"/>
      <c r="AH400" s="415"/>
      <c r="AI400" s="415"/>
      <c r="AJ400" s="415"/>
      <c r="AK400" s="415"/>
      <c r="AL400" s="415"/>
      <c r="AM400" s="415"/>
      <c r="AN400" s="415"/>
      <c r="AO400" s="415"/>
      <c r="AP400" s="415"/>
      <c r="AQ400" s="415"/>
      <c r="AR400" s="415">
        <v>0.25</v>
      </c>
      <c r="AS400" s="415"/>
      <c r="AT400" s="415"/>
      <c r="AU400" s="427"/>
      <c r="AV400" s="427">
        <v>10.5</v>
      </c>
      <c r="AW400" s="428"/>
      <c r="AX400" s="423"/>
      <c r="AY400" s="475"/>
      <c r="AZ400" s="283"/>
      <c r="BA400" s="424">
        <v>100.1</v>
      </c>
      <c r="BB400" s="424"/>
      <c r="BC400" s="360" t="s">
        <v>63</v>
      </c>
      <c r="BD400" s="360"/>
      <c r="BE400" s="359">
        <v>0.1</v>
      </c>
      <c r="BF400" s="359"/>
      <c r="BG400" s="359">
        <v>10000</v>
      </c>
      <c r="BH400" s="359"/>
      <c r="BI400" s="359"/>
      <c r="BJ400" s="359"/>
      <c r="BK400" s="361"/>
      <c r="BL400" s="361"/>
      <c r="BM400" s="360" t="s">
        <v>64</v>
      </c>
      <c r="BN400" s="360"/>
      <c r="BO400" s="359"/>
      <c r="BP400" s="359"/>
      <c r="BQ400" s="359">
        <v>0.34699999999999998</v>
      </c>
      <c r="BR400" s="359"/>
      <c r="BS400" s="361"/>
      <c r="BT400" s="361"/>
      <c r="BU400" s="362" t="s">
        <v>62</v>
      </c>
      <c r="BV400" s="481"/>
      <c r="BW400" s="422"/>
      <c r="BX400" s="475"/>
      <c r="BY400" s="283"/>
    </row>
    <row r="401" spans="1:77" ht="20.100000000000001" customHeight="1" thickBot="1">
      <c r="A401" s="283"/>
      <c r="B401" s="512"/>
      <c r="C401" s="514"/>
      <c r="D401" s="398"/>
      <c r="E401" s="398">
        <v>1</v>
      </c>
      <c r="F401" s="398" t="s">
        <v>443</v>
      </c>
      <c r="G401" s="516"/>
      <c r="H401" s="510"/>
      <c r="I401" s="434"/>
      <c r="J401" s="510"/>
      <c r="K401" s="435"/>
      <c r="L401" s="435"/>
      <c r="M401" s="400">
        <v>3.2</v>
      </c>
      <c r="N401" s="407"/>
      <c r="O401" s="283"/>
      <c r="P401" s="408"/>
      <c r="Q401" s="409"/>
      <c r="R401" s="441" t="str">
        <f>IF($E401="","",IF($L400="","",VLOOKUP($L400,TemplValues,28,0)))</f>
        <v/>
      </c>
      <c r="S401" s="463"/>
      <c r="T401" s="442" t="str">
        <f>IF($E401="","",IF($L400="","",VLOOKUP($L400,TemplValues,4,0)))</f>
        <v/>
      </c>
      <c r="U401" s="463"/>
      <c r="V401" s="442" t="str">
        <f>IF($E401="","",IF($L400="","",VLOOKUP($L400,TemplValues,5,0)))</f>
        <v/>
      </c>
      <c r="W401" s="442"/>
      <c r="X401" s="442" t="str">
        <f>IF($E401="","",IF($L400="","",VLOOKUP($L400,TemplValues,6,0)))</f>
        <v/>
      </c>
      <c r="Y401" s="442"/>
      <c r="Z401" s="443" t="str">
        <f>IF($E401="","",IF($L400="","",VLOOKUP($L400,TemplValues,7,0)))</f>
        <v/>
      </c>
      <c r="AA401" s="443"/>
      <c r="AB401" s="442" t="str">
        <f>IF($E401="","",IF($L400="","",VLOOKUP($L400,TemplValues,8,0)))</f>
        <v/>
      </c>
      <c r="AC401" s="442"/>
      <c r="AD401" s="444" t="str">
        <f>IF($E401="","",IF($L400="","",VLOOKUP($L400,TemplValues,18,0)))</f>
        <v/>
      </c>
      <c r="AE401" s="444"/>
      <c r="AF401" s="444" t="str">
        <f>IF($E401="","",IF($L400="","",VLOOKUP($L400,TemplValues,19,0)))</f>
        <v/>
      </c>
      <c r="AG401" s="444"/>
      <c r="AH401" s="444"/>
      <c r="AI401" s="444"/>
      <c r="AJ401" s="444" t="str">
        <f>IF($E401="","",IF($L400="","",VLOOKUP($L400,TemplValues,20,0)))</f>
        <v/>
      </c>
      <c r="AK401" s="444"/>
      <c r="AL401" s="442" t="str">
        <f>IF($E401="","",IF($L400="","",VLOOKUP($L400,TemplValues,9,0)))</f>
        <v/>
      </c>
      <c r="AM401" s="442"/>
      <c r="AN401" s="442" t="str">
        <f>IF($E401="","",IF($L400="","",VLOOKUP($L400,TemplValues,21,0)))</f>
        <v/>
      </c>
      <c r="AO401" s="442"/>
      <c r="AP401" s="442" t="str">
        <f>IF($E401="","",IF($L400="","",VLOOKUP($L400,TemplValues,22,0)))</f>
        <v/>
      </c>
      <c r="AQ401" s="442"/>
      <c r="AR401" s="445" t="str">
        <f>IF($E401="","",IF($L400="","",VLOOKUP($L400,TemplValues,23,0)))</f>
        <v/>
      </c>
      <c r="AS401" s="445"/>
      <c r="AT401" s="445" t="str">
        <f>IF($E401="","",IF($L400="","",VLOOKUP($L400,TemplValues,24,0)))</f>
        <v/>
      </c>
      <c r="AU401" s="446"/>
      <c r="AV401" s="446" t="str">
        <f>IF($E401="","",IF($L400="","",VLOOKUP($L400,TemplValues,25,0)))</f>
        <v/>
      </c>
      <c r="AW401" s="478"/>
      <c r="AX401" s="425" t="str">
        <f>IF($E401="","",IF($L400="","",VLOOKUP($L400,TemplValues,26,0)))</f>
        <v/>
      </c>
      <c r="AY401" s="476"/>
      <c r="AZ401" s="283"/>
      <c r="BA401" s="426" t="str">
        <f>IF($E401="","",IF($L400="","",VLOOKUP($L400,TemplValues,10,0)))</f>
        <v/>
      </c>
      <c r="BB401" s="426"/>
      <c r="BC401" s="368" t="str">
        <f>IF($E401="","",IF($L400="","",VLOOKUP($L400,TemplValues,11,0)))</f>
        <v/>
      </c>
      <c r="BD401" s="368"/>
      <c r="BE401" s="369" t="str">
        <f>IF($E401="","",IF($L400="","",VLOOKUP($L400,TemplValues,30,0)))</f>
        <v/>
      </c>
      <c r="BF401" s="369"/>
      <c r="BG401" s="366" t="str">
        <f>IF($E401="","",IF($L400="","",VLOOKUP($L400,TemplValues,12,0)))</f>
        <v/>
      </c>
      <c r="BH401" s="366"/>
      <c r="BI401" s="366" t="str">
        <f>IF($E401="","",IF($L400="","",VLOOKUP($L400,TemplValues,13,0)))</f>
        <v/>
      </c>
      <c r="BJ401" s="366"/>
      <c r="BK401" s="367" t="str">
        <f>IF($E401="","",IF($L400="","",VLOOKUP($L400,TemplValues,16,0)))</f>
        <v/>
      </c>
      <c r="BL401" s="367"/>
      <c r="BM401" s="368" t="str">
        <f>IF($E401="","",IF($L400="","",VLOOKUP($L400,TemplValues,17,0)))</f>
        <v/>
      </c>
      <c r="BN401" s="368"/>
      <c r="BO401" s="366" t="str">
        <f>IF($E401="","",IF($L400="","",VLOOKUP($L400,TemplValues,28,0)))</f>
        <v/>
      </c>
      <c r="BP401" s="366"/>
      <c r="BQ401" s="366" t="str">
        <f>IF($E401="","",IF($L400="","",VLOOKUP($L400,TemplValues,27,0)))</f>
        <v/>
      </c>
      <c r="BR401" s="366"/>
      <c r="BS401" s="367" t="str">
        <f>IF($E401="","",IF($L400="","",VLOOKUP($L400,TemplValues,14,0)))</f>
        <v/>
      </c>
      <c r="BT401" s="367"/>
      <c r="BU401" s="370" t="str">
        <f>IF($E401="","",IF($L400="","",VLOOKUP($L400,TemplValues,15,0)))</f>
        <v/>
      </c>
      <c r="BV401" s="483"/>
      <c r="BW401" s="430" t="str">
        <f>IF($E401="","",IF($L400="","",VLOOKUP($L400,TemplValues,30,0)))</f>
        <v/>
      </c>
      <c r="BX401" s="486"/>
      <c r="BY401" s="283"/>
    </row>
    <row r="402" spans="1:77" ht="20.100000000000001" customHeight="1">
      <c r="A402" s="283"/>
      <c r="B402" s="511">
        <v>1</v>
      </c>
      <c r="C402" s="513"/>
      <c r="D402" s="436"/>
      <c r="E402" s="436" t="s">
        <v>441</v>
      </c>
      <c r="F402" s="436" t="s">
        <v>444</v>
      </c>
      <c r="G402" s="515" t="s">
        <v>380</v>
      </c>
      <c r="H402" s="509"/>
      <c r="I402" s="437"/>
      <c r="J402" s="509"/>
      <c r="K402" s="438"/>
      <c r="L402" s="439" t="str">
        <f t="shared" ref="L402" si="195">H402&amp;" : "&amp;J402</f>
        <v xml:space="preserve"> : </v>
      </c>
      <c r="M402" s="440">
        <v>400</v>
      </c>
      <c r="N402" s="390"/>
      <c r="O402" s="283"/>
      <c r="P402" s="404"/>
      <c r="Q402" s="405"/>
      <c r="R402" s="406">
        <v>2.835</v>
      </c>
      <c r="S402" s="462"/>
      <c r="T402" s="414">
        <v>24.5</v>
      </c>
      <c r="U402" s="468"/>
      <c r="V402" s="413"/>
      <c r="W402" s="413"/>
      <c r="X402" s="414">
        <v>22</v>
      </c>
      <c r="Y402" s="414"/>
      <c r="Z402" s="414"/>
      <c r="AA402" s="414"/>
      <c r="AB402" s="415"/>
      <c r="AC402" s="415"/>
      <c r="AD402" s="415"/>
      <c r="AE402" s="415"/>
      <c r="AF402" s="415"/>
      <c r="AG402" s="415"/>
      <c r="AH402" s="415"/>
      <c r="AI402" s="415"/>
      <c r="AJ402" s="415"/>
      <c r="AK402" s="415"/>
      <c r="AL402" s="415"/>
      <c r="AM402" s="415"/>
      <c r="AN402" s="415"/>
      <c r="AO402" s="415"/>
      <c r="AP402" s="415"/>
      <c r="AQ402" s="415"/>
      <c r="AR402" s="415">
        <v>0.25</v>
      </c>
      <c r="AS402" s="415"/>
      <c r="AT402" s="415"/>
      <c r="AU402" s="427"/>
      <c r="AV402" s="427">
        <v>10.5</v>
      </c>
      <c r="AW402" s="428"/>
      <c r="AX402" s="423"/>
      <c r="AY402" s="475"/>
      <c r="AZ402" s="283"/>
      <c r="BA402" s="424">
        <v>100.1</v>
      </c>
      <c r="BB402" s="424"/>
      <c r="BC402" s="360" t="s">
        <v>63</v>
      </c>
      <c r="BD402" s="360"/>
      <c r="BE402" s="359">
        <v>0.1</v>
      </c>
      <c r="BF402" s="359"/>
      <c r="BG402" s="359">
        <v>10000</v>
      </c>
      <c r="BH402" s="359"/>
      <c r="BI402" s="359"/>
      <c r="BJ402" s="359"/>
      <c r="BK402" s="361"/>
      <c r="BL402" s="361"/>
      <c r="BM402" s="360" t="s">
        <v>64</v>
      </c>
      <c r="BN402" s="360"/>
      <c r="BO402" s="359"/>
      <c r="BP402" s="359"/>
      <c r="BQ402" s="359">
        <v>0.34699999999999998</v>
      </c>
      <c r="BR402" s="359"/>
      <c r="BS402" s="361"/>
      <c r="BT402" s="361"/>
      <c r="BU402" s="362" t="s">
        <v>62</v>
      </c>
      <c r="BV402" s="481"/>
      <c r="BW402" s="422"/>
      <c r="BX402" s="475"/>
      <c r="BY402" s="283"/>
    </row>
    <row r="403" spans="1:77" ht="20.100000000000001" customHeight="1" thickBot="1">
      <c r="A403" s="283"/>
      <c r="B403" s="512"/>
      <c r="C403" s="514"/>
      <c r="D403" s="398"/>
      <c r="E403" s="398">
        <v>1</v>
      </c>
      <c r="F403" s="398" t="s">
        <v>443</v>
      </c>
      <c r="G403" s="516"/>
      <c r="H403" s="510"/>
      <c r="I403" s="434"/>
      <c r="J403" s="510"/>
      <c r="K403" s="435"/>
      <c r="L403" s="435"/>
      <c r="M403" s="400">
        <v>3.2</v>
      </c>
      <c r="N403" s="407"/>
      <c r="O403" s="283"/>
      <c r="P403" s="408"/>
      <c r="Q403" s="409"/>
      <c r="R403" s="441" t="str">
        <f>IF($E403="","",IF($L402="","",VLOOKUP($L402,TemplValues,28,0)))</f>
        <v/>
      </c>
      <c r="S403" s="463"/>
      <c r="T403" s="442" t="str">
        <f>IF($E403="","",IF($L402="","",VLOOKUP($L402,TemplValues,4,0)))</f>
        <v/>
      </c>
      <c r="U403" s="463"/>
      <c r="V403" s="442" t="str">
        <f>IF($E403="","",IF($L402="","",VLOOKUP($L402,TemplValues,5,0)))</f>
        <v/>
      </c>
      <c r="W403" s="442"/>
      <c r="X403" s="442" t="str">
        <f>IF($E403="","",IF($L402="","",VLOOKUP($L402,TemplValues,6,0)))</f>
        <v/>
      </c>
      <c r="Y403" s="442"/>
      <c r="Z403" s="443" t="str">
        <f>IF($E403="","",IF($L402="","",VLOOKUP($L402,TemplValues,7,0)))</f>
        <v/>
      </c>
      <c r="AA403" s="443"/>
      <c r="AB403" s="442" t="str">
        <f>IF($E403="","",IF($L402="","",VLOOKUP($L402,TemplValues,8,0)))</f>
        <v/>
      </c>
      <c r="AC403" s="442"/>
      <c r="AD403" s="444" t="str">
        <f>IF($E403="","",IF($L402="","",VLOOKUP($L402,TemplValues,18,0)))</f>
        <v/>
      </c>
      <c r="AE403" s="444"/>
      <c r="AF403" s="444" t="str">
        <f>IF($E403="","",IF($L402="","",VLOOKUP($L402,TemplValues,19,0)))</f>
        <v/>
      </c>
      <c r="AG403" s="444"/>
      <c r="AH403" s="444"/>
      <c r="AI403" s="444"/>
      <c r="AJ403" s="444" t="str">
        <f>IF($E403="","",IF($L402="","",VLOOKUP($L402,TemplValues,20,0)))</f>
        <v/>
      </c>
      <c r="AK403" s="444"/>
      <c r="AL403" s="442" t="str">
        <f>IF($E403="","",IF($L402="","",VLOOKUP($L402,TemplValues,9,0)))</f>
        <v/>
      </c>
      <c r="AM403" s="442"/>
      <c r="AN403" s="442" t="str">
        <f>IF($E403="","",IF($L402="","",VLOOKUP($L402,TemplValues,21,0)))</f>
        <v/>
      </c>
      <c r="AO403" s="442"/>
      <c r="AP403" s="442" t="str">
        <f>IF($E403="","",IF($L402="","",VLOOKUP($L402,TemplValues,22,0)))</f>
        <v/>
      </c>
      <c r="AQ403" s="442"/>
      <c r="AR403" s="445" t="str">
        <f>IF($E403="","",IF($L402="","",VLOOKUP($L402,TemplValues,23,0)))</f>
        <v/>
      </c>
      <c r="AS403" s="445"/>
      <c r="AT403" s="445" t="str">
        <f>IF($E403="","",IF($L402="","",VLOOKUP($L402,TemplValues,24,0)))</f>
        <v/>
      </c>
      <c r="AU403" s="446"/>
      <c r="AV403" s="446" t="str">
        <f>IF($E403="","",IF($L402="","",VLOOKUP($L402,TemplValues,25,0)))</f>
        <v/>
      </c>
      <c r="AW403" s="478"/>
      <c r="AX403" s="425" t="str">
        <f>IF($E403="","",IF($L402="","",VLOOKUP($L402,TemplValues,26,0)))</f>
        <v/>
      </c>
      <c r="AY403" s="476"/>
      <c r="AZ403" s="283"/>
      <c r="BA403" s="426" t="str">
        <f>IF($E403="","",IF($L402="","",VLOOKUP($L402,TemplValues,10,0)))</f>
        <v/>
      </c>
      <c r="BB403" s="426"/>
      <c r="BC403" s="368" t="str">
        <f>IF($E403="","",IF($L402="","",VLOOKUP($L402,TemplValues,11,0)))</f>
        <v/>
      </c>
      <c r="BD403" s="368"/>
      <c r="BE403" s="369" t="str">
        <f>IF($E403="","",IF($L402="","",VLOOKUP($L402,TemplValues,30,0)))</f>
        <v/>
      </c>
      <c r="BF403" s="369"/>
      <c r="BG403" s="366" t="str">
        <f>IF($E403="","",IF($L402="","",VLOOKUP($L402,TemplValues,12,0)))</f>
        <v/>
      </c>
      <c r="BH403" s="366"/>
      <c r="BI403" s="366" t="str">
        <f>IF($E403="","",IF($L402="","",VLOOKUP($L402,TemplValues,13,0)))</f>
        <v/>
      </c>
      <c r="BJ403" s="366"/>
      <c r="BK403" s="367" t="str">
        <f>IF($E403="","",IF($L402="","",VLOOKUP($L402,TemplValues,16,0)))</f>
        <v/>
      </c>
      <c r="BL403" s="367"/>
      <c r="BM403" s="368" t="str">
        <f>IF($E403="","",IF($L402="","",VLOOKUP($L402,TemplValues,17,0)))</f>
        <v/>
      </c>
      <c r="BN403" s="368"/>
      <c r="BO403" s="366" t="str">
        <f>IF($E403="","",IF($L402="","",VLOOKUP($L402,TemplValues,28,0)))</f>
        <v/>
      </c>
      <c r="BP403" s="366"/>
      <c r="BQ403" s="366" t="str">
        <f>IF($E403="","",IF($L402="","",VLOOKUP($L402,TemplValues,27,0)))</f>
        <v/>
      </c>
      <c r="BR403" s="366"/>
      <c r="BS403" s="367" t="str">
        <f>IF($E403="","",IF($L402="","",VLOOKUP($L402,TemplValues,14,0)))</f>
        <v/>
      </c>
      <c r="BT403" s="367"/>
      <c r="BU403" s="370" t="str">
        <f>IF($E403="","",IF($L402="","",VLOOKUP($L402,TemplValues,15,0)))</f>
        <v/>
      </c>
      <c r="BV403" s="483"/>
      <c r="BW403" s="430" t="str">
        <f>IF($E403="","",IF($L402="","",VLOOKUP($L402,TemplValues,30,0)))</f>
        <v/>
      </c>
      <c r="BX403" s="486"/>
      <c r="BY403" s="283"/>
    </row>
    <row r="404" spans="1:77" ht="20.100000000000001" customHeight="1">
      <c r="A404" s="283"/>
      <c r="B404" s="511">
        <v>1</v>
      </c>
      <c r="C404" s="513"/>
      <c r="D404" s="436"/>
      <c r="E404" s="436" t="s">
        <v>441</v>
      </c>
      <c r="F404" s="436" t="s">
        <v>444</v>
      </c>
      <c r="G404" s="515" t="s">
        <v>380</v>
      </c>
      <c r="H404" s="509"/>
      <c r="I404" s="437"/>
      <c r="J404" s="509"/>
      <c r="K404" s="438"/>
      <c r="L404" s="439" t="str">
        <f t="shared" ref="L404" si="196">H404&amp;" : "&amp;J404</f>
        <v xml:space="preserve"> : </v>
      </c>
      <c r="M404" s="440">
        <v>400</v>
      </c>
      <c r="N404" s="390"/>
      <c r="O404" s="283"/>
      <c r="P404" s="404"/>
      <c r="Q404" s="405"/>
      <c r="R404" s="406">
        <v>2.835</v>
      </c>
      <c r="S404" s="462"/>
      <c r="T404" s="414">
        <v>24.5</v>
      </c>
      <c r="U404" s="468"/>
      <c r="V404" s="413"/>
      <c r="W404" s="413"/>
      <c r="X404" s="414">
        <v>22</v>
      </c>
      <c r="Y404" s="414"/>
      <c r="Z404" s="414"/>
      <c r="AA404" s="414"/>
      <c r="AB404" s="415"/>
      <c r="AC404" s="415"/>
      <c r="AD404" s="415"/>
      <c r="AE404" s="415"/>
      <c r="AF404" s="415"/>
      <c r="AG404" s="415"/>
      <c r="AH404" s="415"/>
      <c r="AI404" s="415"/>
      <c r="AJ404" s="415"/>
      <c r="AK404" s="415"/>
      <c r="AL404" s="415"/>
      <c r="AM404" s="415"/>
      <c r="AN404" s="415"/>
      <c r="AO404" s="415"/>
      <c r="AP404" s="415"/>
      <c r="AQ404" s="415"/>
      <c r="AR404" s="415">
        <v>0.25</v>
      </c>
      <c r="AS404" s="415"/>
      <c r="AT404" s="415"/>
      <c r="AU404" s="427"/>
      <c r="AV404" s="427">
        <v>10.5</v>
      </c>
      <c r="AW404" s="428"/>
      <c r="AX404" s="423"/>
      <c r="AY404" s="475"/>
      <c r="AZ404" s="283"/>
      <c r="BA404" s="424">
        <v>100.1</v>
      </c>
      <c r="BB404" s="424"/>
      <c r="BC404" s="360" t="s">
        <v>63</v>
      </c>
      <c r="BD404" s="360"/>
      <c r="BE404" s="359">
        <v>0.1</v>
      </c>
      <c r="BF404" s="359"/>
      <c r="BG404" s="359">
        <v>10000</v>
      </c>
      <c r="BH404" s="359"/>
      <c r="BI404" s="359"/>
      <c r="BJ404" s="359"/>
      <c r="BK404" s="361"/>
      <c r="BL404" s="361"/>
      <c r="BM404" s="360" t="s">
        <v>64</v>
      </c>
      <c r="BN404" s="360"/>
      <c r="BO404" s="359"/>
      <c r="BP404" s="359"/>
      <c r="BQ404" s="359">
        <v>0.34699999999999998</v>
      </c>
      <c r="BR404" s="359"/>
      <c r="BS404" s="361"/>
      <c r="BT404" s="361"/>
      <c r="BU404" s="362" t="s">
        <v>62</v>
      </c>
      <c r="BV404" s="481"/>
      <c r="BW404" s="422"/>
      <c r="BX404" s="475"/>
      <c r="BY404" s="283"/>
    </row>
    <row r="405" spans="1:77" ht="20.100000000000001" customHeight="1" thickBot="1">
      <c r="A405" s="283"/>
      <c r="B405" s="512"/>
      <c r="C405" s="514"/>
      <c r="D405" s="398"/>
      <c r="E405" s="398">
        <v>1</v>
      </c>
      <c r="F405" s="398" t="s">
        <v>443</v>
      </c>
      <c r="G405" s="516"/>
      <c r="H405" s="510"/>
      <c r="I405" s="434"/>
      <c r="J405" s="510"/>
      <c r="K405" s="435"/>
      <c r="L405" s="435"/>
      <c r="M405" s="400">
        <v>3.2</v>
      </c>
      <c r="N405" s="407"/>
      <c r="O405" s="283"/>
      <c r="P405" s="408"/>
      <c r="Q405" s="409"/>
      <c r="R405" s="441" t="str">
        <f>IF($E405="","",IF($L404="","",VLOOKUP($L404,TemplValues,28,0)))</f>
        <v/>
      </c>
      <c r="S405" s="463"/>
      <c r="T405" s="442" t="str">
        <f>IF($E405="","",IF($L404="","",VLOOKUP($L404,TemplValues,4,0)))</f>
        <v/>
      </c>
      <c r="U405" s="463"/>
      <c r="V405" s="442" t="str">
        <f>IF($E405="","",IF($L404="","",VLOOKUP($L404,TemplValues,5,0)))</f>
        <v/>
      </c>
      <c r="W405" s="442"/>
      <c r="X405" s="442" t="str">
        <f>IF($E405="","",IF($L404="","",VLOOKUP($L404,TemplValues,6,0)))</f>
        <v/>
      </c>
      <c r="Y405" s="442"/>
      <c r="Z405" s="443" t="str">
        <f>IF($E405="","",IF($L404="","",VLOOKUP($L404,TemplValues,7,0)))</f>
        <v/>
      </c>
      <c r="AA405" s="443"/>
      <c r="AB405" s="442" t="str">
        <f>IF($E405="","",IF($L404="","",VLOOKUP($L404,TemplValues,8,0)))</f>
        <v/>
      </c>
      <c r="AC405" s="442"/>
      <c r="AD405" s="444" t="str">
        <f>IF($E405="","",IF($L404="","",VLOOKUP($L404,TemplValues,18,0)))</f>
        <v/>
      </c>
      <c r="AE405" s="444"/>
      <c r="AF405" s="444" t="str">
        <f>IF($E405="","",IF($L404="","",VLOOKUP($L404,TemplValues,19,0)))</f>
        <v/>
      </c>
      <c r="AG405" s="444"/>
      <c r="AH405" s="444"/>
      <c r="AI405" s="444"/>
      <c r="AJ405" s="444" t="str">
        <f>IF($E405="","",IF($L404="","",VLOOKUP($L404,TemplValues,20,0)))</f>
        <v/>
      </c>
      <c r="AK405" s="444"/>
      <c r="AL405" s="442" t="str">
        <f>IF($E405="","",IF($L404="","",VLOOKUP($L404,TemplValues,9,0)))</f>
        <v/>
      </c>
      <c r="AM405" s="442"/>
      <c r="AN405" s="442" t="str">
        <f>IF($E405="","",IF($L404="","",VLOOKUP($L404,TemplValues,21,0)))</f>
        <v/>
      </c>
      <c r="AO405" s="442"/>
      <c r="AP405" s="442" t="str">
        <f>IF($E405="","",IF($L404="","",VLOOKUP($L404,TemplValues,22,0)))</f>
        <v/>
      </c>
      <c r="AQ405" s="442"/>
      <c r="AR405" s="445" t="str">
        <f>IF($E405="","",IF($L404="","",VLOOKUP($L404,TemplValues,23,0)))</f>
        <v/>
      </c>
      <c r="AS405" s="445"/>
      <c r="AT405" s="445" t="str">
        <f>IF($E405="","",IF($L404="","",VLOOKUP($L404,TemplValues,24,0)))</f>
        <v/>
      </c>
      <c r="AU405" s="446"/>
      <c r="AV405" s="446" t="str">
        <f>IF($E405="","",IF($L404="","",VLOOKUP($L404,TemplValues,25,0)))</f>
        <v/>
      </c>
      <c r="AW405" s="478"/>
      <c r="AX405" s="425" t="str">
        <f>IF($E405="","",IF($L404="","",VLOOKUP($L404,TemplValues,26,0)))</f>
        <v/>
      </c>
      <c r="AY405" s="476"/>
      <c r="AZ405" s="283"/>
      <c r="BA405" s="426" t="str">
        <f>IF($E405="","",IF($L404="","",VLOOKUP($L404,TemplValues,10,0)))</f>
        <v/>
      </c>
      <c r="BB405" s="426"/>
      <c r="BC405" s="368" t="str">
        <f>IF($E405="","",IF($L404="","",VLOOKUP($L404,TemplValues,11,0)))</f>
        <v/>
      </c>
      <c r="BD405" s="368"/>
      <c r="BE405" s="369" t="str">
        <f>IF($E405="","",IF($L404="","",VLOOKUP($L404,TemplValues,30,0)))</f>
        <v/>
      </c>
      <c r="BF405" s="369"/>
      <c r="BG405" s="366" t="str">
        <f>IF($E405="","",IF($L404="","",VLOOKUP($L404,TemplValues,12,0)))</f>
        <v/>
      </c>
      <c r="BH405" s="366"/>
      <c r="BI405" s="366" t="str">
        <f>IF($E405="","",IF($L404="","",VLOOKUP($L404,TemplValues,13,0)))</f>
        <v/>
      </c>
      <c r="BJ405" s="366"/>
      <c r="BK405" s="367" t="str">
        <f>IF($E405="","",IF($L404="","",VLOOKUP($L404,TemplValues,16,0)))</f>
        <v/>
      </c>
      <c r="BL405" s="367"/>
      <c r="BM405" s="368" t="str">
        <f>IF($E405="","",IF($L404="","",VLOOKUP($L404,TemplValues,17,0)))</f>
        <v/>
      </c>
      <c r="BN405" s="368"/>
      <c r="BO405" s="366" t="str">
        <f>IF($E405="","",IF($L404="","",VLOOKUP($L404,TemplValues,28,0)))</f>
        <v/>
      </c>
      <c r="BP405" s="366"/>
      <c r="BQ405" s="366" t="str">
        <f>IF($E405="","",IF($L404="","",VLOOKUP($L404,TemplValues,27,0)))</f>
        <v/>
      </c>
      <c r="BR405" s="366"/>
      <c r="BS405" s="367" t="str">
        <f>IF($E405="","",IF($L404="","",VLOOKUP($L404,TemplValues,14,0)))</f>
        <v/>
      </c>
      <c r="BT405" s="367"/>
      <c r="BU405" s="370" t="str">
        <f>IF($E405="","",IF($L404="","",VLOOKUP($L404,TemplValues,15,0)))</f>
        <v/>
      </c>
      <c r="BV405" s="483"/>
      <c r="BW405" s="430" t="str">
        <f>IF($E405="","",IF($L404="","",VLOOKUP($L404,TemplValues,30,0)))</f>
        <v/>
      </c>
      <c r="BX405" s="486"/>
      <c r="BY405" s="283"/>
    </row>
    <row r="406" spans="1:77" ht="20.100000000000001" customHeight="1">
      <c r="A406" s="283"/>
      <c r="B406" s="511">
        <v>1</v>
      </c>
      <c r="C406" s="513"/>
      <c r="D406" s="436"/>
      <c r="E406" s="436" t="s">
        <v>441</v>
      </c>
      <c r="F406" s="436" t="s">
        <v>444</v>
      </c>
      <c r="G406" s="515" t="s">
        <v>380</v>
      </c>
      <c r="H406" s="509"/>
      <c r="I406" s="437"/>
      <c r="J406" s="509"/>
      <c r="K406" s="438"/>
      <c r="L406" s="439" t="str">
        <f t="shared" ref="L406" si="197">H406&amp;" : "&amp;J406</f>
        <v xml:space="preserve"> : </v>
      </c>
      <c r="M406" s="440">
        <v>400</v>
      </c>
      <c r="N406" s="390"/>
      <c r="O406" s="283"/>
      <c r="P406" s="404"/>
      <c r="Q406" s="405"/>
      <c r="R406" s="406">
        <v>2.835</v>
      </c>
      <c r="S406" s="462"/>
      <c r="T406" s="414">
        <v>24.5</v>
      </c>
      <c r="U406" s="468"/>
      <c r="V406" s="413"/>
      <c r="W406" s="413"/>
      <c r="X406" s="414">
        <v>22</v>
      </c>
      <c r="Y406" s="414"/>
      <c r="Z406" s="414"/>
      <c r="AA406" s="414"/>
      <c r="AB406" s="415"/>
      <c r="AC406" s="415"/>
      <c r="AD406" s="415"/>
      <c r="AE406" s="415"/>
      <c r="AF406" s="415"/>
      <c r="AG406" s="415"/>
      <c r="AH406" s="415"/>
      <c r="AI406" s="415"/>
      <c r="AJ406" s="415"/>
      <c r="AK406" s="415"/>
      <c r="AL406" s="415"/>
      <c r="AM406" s="415"/>
      <c r="AN406" s="415"/>
      <c r="AO406" s="415"/>
      <c r="AP406" s="415"/>
      <c r="AQ406" s="415"/>
      <c r="AR406" s="415">
        <v>0.25</v>
      </c>
      <c r="AS406" s="415"/>
      <c r="AT406" s="415"/>
      <c r="AU406" s="427"/>
      <c r="AV406" s="427">
        <v>10.5</v>
      </c>
      <c r="AW406" s="428"/>
      <c r="AX406" s="423"/>
      <c r="AY406" s="475"/>
      <c r="AZ406" s="283"/>
      <c r="BA406" s="424">
        <v>100.1</v>
      </c>
      <c r="BB406" s="424"/>
      <c r="BC406" s="360" t="s">
        <v>63</v>
      </c>
      <c r="BD406" s="360"/>
      <c r="BE406" s="359">
        <v>0.1</v>
      </c>
      <c r="BF406" s="359"/>
      <c r="BG406" s="359">
        <v>10000</v>
      </c>
      <c r="BH406" s="359"/>
      <c r="BI406" s="359"/>
      <c r="BJ406" s="359"/>
      <c r="BK406" s="361"/>
      <c r="BL406" s="361"/>
      <c r="BM406" s="360" t="s">
        <v>64</v>
      </c>
      <c r="BN406" s="360"/>
      <c r="BO406" s="359"/>
      <c r="BP406" s="359"/>
      <c r="BQ406" s="359">
        <v>0.34699999999999998</v>
      </c>
      <c r="BR406" s="359"/>
      <c r="BS406" s="361"/>
      <c r="BT406" s="361"/>
      <c r="BU406" s="362" t="s">
        <v>62</v>
      </c>
      <c r="BV406" s="481"/>
      <c r="BW406" s="422"/>
      <c r="BX406" s="475"/>
      <c r="BY406" s="283"/>
    </row>
    <row r="407" spans="1:77" ht="20.100000000000001" customHeight="1" thickBot="1">
      <c r="A407" s="283"/>
      <c r="B407" s="512"/>
      <c r="C407" s="514"/>
      <c r="D407" s="398"/>
      <c r="E407" s="398">
        <v>1</v>
      </c>
      <c r="F407" s="398" t="s">
        <v>443</v>
      </c>
      <c r="G407" s="516"/>
      <c r="H407" s="510"/>
      <c r="I407" s="434"/>
      <c r="J407" s="510"/>
      <c r="K407" s="435"/>
      <c r="L407" s="435"/>
      <c r="M407" s="400">
        <v>3.2</v>
      </c>
      <c r="N407" s="407"/>
      <c r="O407" s="283"/>
      <c r="P407" s="408"/>
      <c r="Q407" s="409"/>
      <c r="R407" s="441" t="str">
        <f>IF($E407="","",IF($L406="","",VLOOKUP($L406,TemplValues,28,0)))</f>
        <v/>
      </c>
      <c r="S407" s="463"/>
      <c r="T407" s="442" t="str">
        <f>IF($E407="","",IF($L406="","",VLOOKUP($L406,TemplValues,4,0)))</f>
        <v/>
      </c>
      <c r="U407" s="463"/>
      <c r="V407" s="442" t="str">
        <f>IF($E407="","",IF($L406="","",VLOOKUP($L406,TemplValues,5,0)))</f>
        <v/>
      </c>
      <c r="W407" s="442"/>
      <c r="X407" s="442" t="str">
        <f>IF($E407="","",IF($L406="","",VLOOKUP($L406,TemplValues,6,0)))</f>
        <v/>
      </c>
      <c r="Y407" s="442"/>
      <c r="Z407" s="443" t="str">
        <f>IF($E407="","",IF($L406="","",VLOOKUP($L406,TemplValues,7,0)))</f>
        <v/>
      </c>
      <c r="AA407" s="443"/>
      <c r="AB407" s="442" t="str">
        <f>IF($E407="","",IF($L406="","",VLOOKUP($L406,TemplValues,8,0)))</f>
        <v/>
      </c>
      <c r="AC407" s="442"/>
      <c r="AD407" s="444" t="str">
        <f>IF($E407="","",IF($L406="","",VLOOKUP($L406,TemplValues,18,0)))</f>
        <v/>
      </c>
      <c r="AE407" s="444"/>
      <c r="AF407" s="444" t="str">
        <f>IF($E407="","",IF($L406="","",VLOOKUP($L406,TemplValues,19,0)))</f>
        <v/>
      </c>
      <c r="AG407" s="444"/>
      <c r="AH407" s="444"/>
      <c r="AI407" s="444"/>
      <c r="AJ407" s="444" t="str">
        <f>IF($E407="","",IF($L406="","",VLOOKUP($L406,TemplValues,20,0)))</f>
        <v/>
      </c>
      <c r="AK407" s="444"/>
      <c r="AL407" s="442" t="str">
        <f>IF($E407="","",IF($L406="","",VLOOKUP($L406,TemplValues,9,0)))</f>
        <v/>
      </c>
      <c r="AM407" s="442"/>
      <c r="AN407" s="442" t="str">
        <f>IF($E407="","",IF($L406="","",VLOOKUP($L406,TemplValues,21,0)))</f>
        <v/>
      </c>
      <c r="AO407" s="442"/>
      <c r="AP407" s="442" t="str">
        <f>IF($E407="","",IF($L406="","",VLOOKUP($L406,TemplValues,22,0)))</f>
        <v/>
      </c>
      <c r="AQ407" s="442"/>
      <c r="AR407" s="445" t="str">
        <f>IF($E407="","",IF($L406="","",VLOOKUP($L406,TemplValues,23,0)))</f>
        <v/>
      </c>
      <c r="AS407" s="445"/>
      <c r="AT407" s="445" t="str">
        <f>IF($E407="","",IF($L406="","",VLOOKUP($L406,TemplValues,24,0)))</f>
        <v/>
      </c>
      <c r="AU407" s="446"/>
      <c r="AV407" s="446" t="str">
        <f>IF($E407="","",IF($L406="","",VLOOKUP($L406,TemplValues,25,0)))</f>
        <v/>
      </c>
      <c r="AW407" s="478"/>
      <c r="AX407" s="425" t="str">
        <f>IF($E407="","",IF($L406="","",VLOOKUP($L406,TemplValues,26,0)))</f>
        <v/>
      </c>
      <c r="AY407" s="476"/>
      <c r="AZ407" s="283"/>
      <c r="BA407" s="426" t="str">
        <f>IF($E407="","",IF($L406="","",VLOOKUP($L406,TemplValues,10,0)))</f>
        <v/>
      </c>
      <c r="BB407" s="426"/>
      <c r="BC407" s="368" t="str">
        <f>IF($E407="","",IF($L406="","",VLOOKUP($L406,TemplValues,11,0)))</f>
        <v/>
      </c>
      <c r="BD407" s="368"/>
      <c r="BE407" s="369" t="str">
        <f>IF($E407="","",IF($L406="","",VLOOKUP($L406,TemplValues,30,0)))</f>
        <v/>
      </c>
      <c r="BF407" s="369"/>
      <c r="BG407" s="366" t="str">
        <f>IF($E407="","",IF($L406="","",VLOOKUP($L406,TemplValues,12,0)))</f>
        <v/>
      </c>
      <c r="BH407" s="366"/>
      <c r="BI407" s="366" t="str">
        <f>IF($E407="","",IF($L406="","",VLOOKUP($L406,TemplValues,13,0)))</f>
        <v/>
      </c>
      <c r="BJ407" s="366"/>
      <c r="BK407" s="367" t="str">
        <f>IF($E407="","",IF($L406="","",VLOOKUP($L406,TemplValues,16,0)))</f>
        <v/>
      </c>
      <c r="BL407" s="367"/>
      <c r="BM407" s="368" t="str">
        <f>IF($E407="","",IF($L406="","",VLOOKUP($L406,TemplValues,17,0)))</f>
        <v/>
      </c>
      <c r="BN407" s="368"/>
      <c r="BO407" s="366" t="str">
        <f>IF($E407="","",IF($L406="","",VLOOKUP($L406,TemplValues,28,0)))</f>
        <v/>
      </c>
      <c r="BP407" s="366"/>
      <c r="BQ407" s="366" t="str">
        <f>IF($E407="","",IF($L406="","",VLOOKUP($L406,TemplValues,27,0)))</f>
        <v/>
      </c>
      <c r="BR407" s="366"/>
      <c r="BS407" s="367" t="str">
        <f>IF($E407="","",IF($L406="","",VLOOKUP($L406,TemplValues,14,0)))</f>
        <v/>
      </c>
      <c r="BT407" s="367"/>
      <c r="BU407" s="370" t="str">
        <f>IF($E407="","",IF($L406="","",VLOOKUP($L406,TemplValues,15,0)))</f>
        <v/>
      </c>
      <c r="BV407" s="483"/>
      <c r="BW407" s="430" t="str">
        <f>IF($E407="","",IF($L406="","",VLOOKUP($L406,TemplValues,30,0)))</f>
        <v/>
      </c>
      <c r="BX407" s="486"/>
      <c r="BY407" s="283"/>
    </row>
    <row r="408" spans="1:77" ht="20.100000000000001" customHeight="1">
      <c r="A408" s="283"/>
      <c r="B408" s="511">
        <v>1</v>
      </c>
      <c r="C408" s="513"/>
      <c r="D408" s="436"/>
      <c r="E408" s="436" t="s">
        <v>441</v>
      </c>
      <c r="F408" s="436" t="s">
        <v>444</v>
      </c>
      <c r="G408" s="515" t="s">
        <v>380</v>
      </c>
      <c r="H408" s="509"/>
      <c r="I408" s="437"/>
      <c r="J408" s="509"/>
      <c r="K408" s="438"/>
      <c r="L408" s="439" t="str">
        <f t="shared" ref="L408" si="198">H408&amp;" : "&amp;J408</f>
        <v xml:space="preserve"> : </v>
      </c>
      <c r="M408" s="440">
        <v>400</v>
      </c>
      <c r="N408" s="390"/>
      <c r="O408" s="283"/>
      <c r="P408" s="404"/>
      <c r="Q408" s="405"/>
      <c r="R408" s="406">
        <v>2.835</v>
      </c>
      <c r="S408" s="462"/>
      <c r="T408" s="414">
        <v>24.5</v>
      </c>
      <c r="U408" s="468"/>
      <c r="V408" s="413"/>
      <c r="W408" s="413"/>
      <c r="X408" s="414">
        <v>22</v>
      </c>
      <c r="Y408" s="414"/>
      <c r="Z408" s="414"/>
      <c r="AA408" s="414"/>
      <c r="AB408" s="415"/>
      <c r="AC408" s="415"/>
      <c r="AD408" s="415"/>
      <c r="AE408" s="415"/>
      <c r="AF408" s="415"/>
      <c r="AG408" s="415"/>
      <c r="AH408" s="415"/>
      <c r="AI408" s="415"/>
      <c r="AJ408" s="415"/>
      <c r="AK408" s="415"/>
      <c r="AL408" s="415"/>
      <c r="AM408" s="415"/>
      <c r="AN408" s="415"/>
      <c r="AO408" s="415"/>
      <c r="AP408" s="415"/>
      <c r="AQ408" s="415"/>
      <c r="AR408" s="415">
        <v>0.25</v>
      </c>
      <c r="AS408" s="415"/>
      <c r="AT408" s="415"/>
      <c r="AU408" s="427"/>
      <c r="AV408" s="427">
        <v>10.5</v>
      </c>
      <c r="AW408" s="428"/>
      <c r="AX408" s="423"/>
      <c r="AY408" s="475"/>
      <c r="AZ408" s="283"/>
      <c r="BA408" s="424">
        <v>100.1</v>
      </c>
      <c r="BB408" s="424"/>
      <c r="BC408" s="360" t="s">
        <v>63</v>
      </c>
      <c r="BD408" s="360"/>
      <c r="BE408" s="359">
        <v>0.1</v>
      </c>
      <c r="BF408" s="359"/>
      <c r="BG408" s="359">
        <v>10000</v>
      </c>
      <c r="BH408" s="359"/>
      <c r="BI408" s="359"/>
      <c r="BJ408" s="359"/>
      <c r="BK408" s="361"/>
      <c r="BL408" s="361"/>
      <c r="BM408" s="360" t="s">
        <v>64</v>
      </c>
      <c r="BN408" s="360"/>
      <c r="BO408" s="359"/>
      <c r="BP408" s="359"/>
      <c r="BQ408" s="359">
        <v>0.34699999999999998</v>
      </c>
      <c r="BR408" s="359"/>
      <c r="BS408" s="361"/>
      <c r="BT408" s="361"/>
      <c r="BU408" s="362" t="s">
        <v>62</v>
      </c>
      <c r="BV408" s="481"/>
      <c r="BW408" s="422"/>
      <c r="BX408" s="475"/>
      <c r="BY408" s="283"/>
    </row>
    <row r="409" spans="1:77" ht="20.100000000000001" customHeight="1" thickBot="1">
      <c r="A409" s="283"/>
      <c r="B409" s="512"/>
      <c r="C409" s="514"/>
      <c r="D409" s="398"/>
      <c r="E409" s="398">
        <v>1</v>
      </c>
      <c r="F409" s="398" t="s">
        <v>443</v>
      </c>
      <c r="G409" s="516"/>
      <c r="H409" s="510"/>
      <c r="I409" s="434"/>
      <c r="J409" s="510"/>
      <c r="K409" s="435"/>
      <c r="L409" s="435"/>
      <c r="M409" s="400">
        <v>3.2</v>
      </c>
      <c r="N409" s="407"/>
      <c r="O409" s="283"/>
      <c r="P409" s="408"/>
      <c r="Q409" s="409"/>
      <c r="R409" s="441" t="str">
        <f>IF($E409="","",IF($L408="","",VLOOKUP($L408,TemplValues,28,0)))</f>
        <v/>
      </c>
      <c r="S409" s="463"/>
      <c r="T409" s="442" t="str">
        <f>IF($E409="","",IF($L408="","",VLOOKUP($L408,TemplValues,4,0)))</f>
        <v/>
      </c>
      <c r="U409" s="463"/>
      <c r="V409" s="442" t="str">
        <f>IF($E409="","",IF($L408="","",VLOOKUP($L408,TemplValues,5,0)))</f>
        <v/>
      </c>
      <c r="W409" s="442"/>
      <c r="X409" s="442" t="str">
        <f>IF($E409="","",IF($L408="","",VLOOKUP($L408,TemplValues,6,0)))</f>
        <v/>
      </c>
      <c r="Y409" s="442"/>
      <c r="Z409" s="443" t="str">
        <f>IF($E409="","",IF($L408="","",VLOOKUP($L408,TemplValues,7,0)))</f>
        <v/>
      </c>
      <c r="AA409" s="443"/>
      <c r="AB409" s="442" t="str">
        <f>IF($E409="","",IF($L408="","",VLOOKUP($L408,TemplValues,8,0)))</f>
        <v/>
      </c>
      <c r="AC409" s="442"/>
      <c r="AD409" s="444" t="str">
        <f>IF($E409="","",IF($L408="","",VLOOKUP($L408,TemplValues,18,0)))</f>
        <v/>
      </c>
      <c r="AE409" s="444"/>
      <c r="AF409" s="444" t="str">
        <f>IF($E409="","",IF($L408="","",VLOOKUP($L408,TemplValues,19,0)))</f>
        <v/>
      </c>
      <c r="AG409" s="444"/>
      <c r="AH409" s="444"/>
      <c r="AI409" s="444"/>
      <c r="AJ409" s="444" t="str">
        <f>IF($E409="","",IF($L408="","",VLOOKUP($L408,TemplValues,20,0)))</f>
        <v/>
      </c>
      <c r="AK409" s="444"/>
      <c r="AL409" s="442" t="str">
        <f>IF($E409="","",IF($L408="","",VLOOKUP($L408,TemplValues,9,0)))</f>
        <v/>
      </c>
      <c r="AM409" s="442"/>
      <c r="AN409" s="442" t="str">
        <f>IF($E409="","",IF($L408="","",VLOOKUP($L408,TemplValues,21,0)))</f>
        <v/>
      </c>
      <c r="AO409" s="442"/>
      <c r="AP409" s="442" t="str">
        <f>IF($E409="","",IF($L408="","",VLOOKUP($L408,TemplValues,22,0)))</f>
        <v/>
      </c>
      <c r="AQ409" s="442"/>
      <c r="AR409" s="445" t="str">
        <f>IF($E409="","",IF($L408="","",VLOOKUP($L408,TemplValues,23,0)))</f>
        <v/>
      </c>
      <c r="AS409" s="445"/>
      <c r="AT409" s="445" t="str">
        <f>IF($E409="","",IF($L408="","",VLOOKUP($L408,TemplValues,24,0)))</f>
        <v/>
      </c>
      <c r="AU409" s="446"/>
      <c r="AV409" s="446" t="str">
        <f>IF($E409="","",IF($L408="","",VLOOKUP($L408,TemplValues,25,0)))</f>
        <v/>
      </c>
      <c r="AW409" s="478"/>
      <c r="AX409" s="425" t="str">
        <f>IF($E409="","",IF($L408="","",VLOOKUP($L408,TemplValues,26,0)))</f>
        <v/>
      </c>
      <c r="AY409" s="476"/>
      <c r="AZ409" s="283"/>
      <c r="BA409" s="426" t="str">
        <f>IF($E409="","",IF($L408="","",VLOOKUP($L408,TemplValues,10,0)))</f>
        <v/>
      </c>
      <c r="BB409" s="426"/>
      <c r="BC409" s="368" t="str">
        <f>IF($E409="","",IF($L408="","",VLOOKUP($L408,TemplValues,11,0)))</f>
        <v/>
      </c>
      <c r="BD409" s="368"/>
      <c r="BE409" s="369" t="str">
        <f>IF($E409="","",IF($L408="","",VLOOKUP($L408,TemplValues,30,0)))</f>
        <v/>
      </c>
      <c r="BF409" s="369"/>
      <c r="BG409" s="366" t="str">
        <f>IF($E409="","",IF($L408="","",VLOOKUP($L408,TemplValues,12,0)))</f>
        <v/>
      </c>
      <c r="BH409" s="366"/>
      <c r="BI409" s="366" t="str">
        <f>IF($E409="","",IF($L408="","",VLOOKUP($L408,TemplValues,13,0)))</f>
        <v/>
      </c>
      <c r="BJ409" s="366"/>
      <c r="BK409" s="367" t="str">
        <f>IF($E409="","",IF($L408="","",VLOOKUP($L408,TemplValues,16,0)))</f>
        <v/>
      </c>
      <c r="BL409" s="367"/>
      <c r="BM409" s="368" t="str">
        <f>IF($E409="","",IF($L408="","",VLOOKUP($L408,TemplValues,17,0)))</f>
        <v/>
      </c>
      <c r="BN409" s="368"/>
      <c r="BO409" s="366" t="str">
        <f>IF($E409="","",IF($L408="","",VLOOKUP($L408,TemplValues,28,0)))</f>
        <v/>
      </c>
      <c r="BP409" s="366"/>
      <c r="BQ409" s="366" t="str">
        <f>IF($E409="","",IF($L408="","",VLOOKUP($L408,TemplValues,27,0)))</f>
        <v/>
      </c>
      <c r="BR409" s="366"/>
      <c r="BS409" s="367" t="str">
        <f>IF($E409="","",IF($L408="","",VLOOKUP($L408,TemplValues,14,0)))</f>
        <v/>
      </c>
      <c r="BT409" s="367"/>
      <c r="BU409" s="370" t="str">
        <f>IF($E409="","",IF($L408="","",VLOOKUP($L408,TemplValues,15,0)))</f>
        <v/>
      </c>
      <c r="BV409" s="483"/>
      <c r="BW409" s="430" t="str">
        <f>IF($E409="","",IF($L408="","",VLOOKUP($L408,TemplValues,30,0)))</f>
        <v/>
      </c>
      <c r="BX409" s="486"/>
      <c r="BY409" s="283"/>
    </row>
    <row r="410" spans="1:77" ht="20.100000000000001" customHeight="1">
      <c r="A410" s="283"/>
      <c r="B410" s="511">
        <v>1</v>
      </c>
      <c r="C410" s="513"/>
      <c r="D410" s="436"/>
      <c r="E410" s="436" t="s">
        <v>441</v>
      </c>
      <c r="F410" s="436" t="s">
        <v>444</v>
      </c>
      <c r="G410" s="515" t="s">
        <v>380</v>
      </c>
      <c r="H410" s="509"/>
      <c r="I410" s="437"/>
      <c r="J410" s="509"/>
      <c r="K410" s="438"/>
      <c r="L410" s="439" t="str">
        <f t="shared" ref="L410" si="199">H410&amp;" : "&amp;J410</f>
        <v xml:space="preserve"> : </v>
      </c>
      <c r="M410" s="440">
        <v>400</v>
      </c>
      <c r="N410" s="390"/>
      <c r="O410" s="283"/>
      <c r="P410" s="404"/>
      <c r="Q410" s="405"/>
      <c r="R410" s="406">
        <v>2.835</v>
      </c>
      <c r="S410" s="462"/>
      <c r="T410" s="414">
        <v>24.5</v>
      </c>
      <c r="U410" s="468"/>
      <c r="V410" s="413"/>
      <c r="W410" s="413"/>
      <c r="X410" s="414">
        <v>22</v>
      </c>
      <c r="Y410" s="414"/>
      <c r="Z410" s="414"/>
      <c r="AA410" s="414"/>
      <c r="AB410" s="415"/>
      <c r="AC410" s="415"/>
      <c r="AD410" s="415"/>
      <c r="AE410" s="415"/>
      <c r="AF410" s="415"/>
      <c r="AG410" s="415"/>
      <c r="AH410" s="415"/>
      <c r="AI410" s="415"/>
      <c r="AJ410" s="415"/>
      <c r="AK410" s="415"/>
      <c r="AL410" s="415"/>
      <c r="AM410" s="415"/>
      <c r="AN410" s="415"/>
      <c r="AO410" s="415"/>
      <c r="AP410" s="415"/>
      <c r="AQ410" s="415"/>
      <c r="AR410" s="415">
        <v>0.25</v>
      </c>
      <c r="AS410" s="415"/>
      <c r="AT410" s="415"/>
      <c r="AU410" s="427"/>
      <c r="AV410" s="427">
        <v>10.5</v>
      </c>
      <c r="AW410" s="428"/>
      <c r="AX410" s="423"/>
      <c r="AY410" s="475"/>
      <c r="AZ410" s="283"/>
      <c r="BA410" s="424">
        <v>100.1</v>
      </c>
      <c r="BB410" s="424"/>
      <c r="BC410" s="360" t="s">
        <v>63</v>
      </c>
      <c r="BD410" s="360"/>
      <c r="BE410" s="359">
        <v>0.1</v>
      </c>
      <c r="BF410" s="359"/>
      <c r="BG410" s="359">
        <v>10000</v>
      </c>
      <c r="BH410" s="359"/>
      <c r="BI410" s="359"/>
      <c r="BJ410" s="359"/>
      <c r="BK410" s="361"/>
      <c r="BL410" s="361"/>
      <c r="BM410" s="360" t="s">
        <v>64</v>
      </c>
      <c r="BN410" s="360"/>
      <c r="BO410" s="359"/>
      <c r="BP410" s="359"/>
      <c r="BQ410" s="359">
        <v>0.34699999999999998</v>
      </c>
      <c r="BR410" s="359"/>
      <c r="BS410" s="361"/>
      <c r="BT410" s="361"/>
      <c r="BU410" s="362" t="s">
        <v>62</v>
      </c>
      <c r="BV410" s="481"/>
      <c r="BW410" s="422"/>
      <c r="BX410" s="475"/>
      <c r="BY410" s="283"/>
    </row>
    <row r="411" spans="1:77" ht="20.100000000000001" customHeight="1" thickBot="1">
      <c r="A411" s="283"/>
      <c r="B411" s="512"/>
      <c r="C411" s="514"/>
      <c r="D411" s="398"/>
      <c r="E411" s="398">
        <v>1</v>
      </c>
      <c r="F411" s="398" t="s">
        <v>443</v>
      </c>
      <c r="G411" s="516"/>
      <c r="H411" s="510"/>
      <c r="I411" s="434"/>
      <c r="J411" s="510"/>
      <c r="K411" s="435"/>
      <c r="L411" s="435"/>
      <c r="M411" s="400">
        <v>3.2</v>
      </c>
      <c r="N411" s="407"/>
      <c r="O411" s="283"/>
      <c r="P411" s="408"/>
      <c r="Q411" s="409"/>
      <c r="R411" s="441" t="str">
        <f>IF($E411="","",IF($L410="","",VLOOKUP($L410,TemplValues,28,0)))</f>
        <v/>
      </c>
      <c r="S411" s="463"/>
      <c r="T411" s="442" t="str">
        <f>IF($E411="","",IF($L410="","",VLOOKUP($L410,TemplValues,4,0)))</f>
        <v/>
      </c>
      <c r="U411" s="463"/>
      <c r="V411" s="442" t="str">
        <f>IF($E411="","",IF($L410="","",VLOOKUP($L410,TemplValues,5,0)))</f>
        <v/>
      </c>
      <c r="W411" s="442"/>
      <c r="X411" s="442" t="str">
        <f>IF($E411="","",IF($L410="","",VLOOKUP($L410,TemplValues,6,0)))</f>
        <v/>
      </c>
      <c r="Y411" s="442"/>
      <c r="Z411" s="443" t="str">
        <f>IF($E411="","",IF($L410="","",VLOOKUP($L410,TemplValues,7,0)))</f>
        <v/>
      </c>
      <c r="AA411" s="443"/>
      <c r="AB411" s="442" t="str">
        <f>IF($E411="","",IF($L410="","",VLOOKUP($L410,TemplValues,8,0)))</f>
        <v/>
      </c>
      <c r="AC411" s="442"/>
      <c r="AD411" s="444" t="str">
        <f>IF($E411="","",IF($L410="","",VLOOKUP($L410,TemplValues,18,0)))</f>
        <v/>
      </c>
      <c r="AE411" s="444"/>
      <c r="AF411" s="444" t="str">
        <f>IF($E411="","",IF($L410="","",VLOOKUP($L410,TemplValues,19,0)))</f>
        <v/>
      </c>
      <c r="AG411" s="444"/>
      <c r="AH411" s="444"/>
      <c r="AI411" s="444"/>
      <c r="AJ411" s="444" t="str">
        <f>IF($E411="","",IF($L410="","",VLOOKUP($L410,TemplValues,20,0)))</f>
        <v/>
      </c>
      <c r="AK411" s="444"/>
      <c r="AL411" s="442" t="str">
        <f>IF($E411="","",IF($L410="","",VLOOKUP($L410,TemplValues,9,0)))</f>
        <v/>
      </c>
      <c r="AM411" s="442"/>
      <c r="AN411" s="442" t="str">
        <f>IF($E411="","",IF($L410="","",VLOOKUP($L410,TemplValues,21,0)))</f>
        <v/>
      </c>
      <c r="AO411" s="442"/>
      <c r="AP411" s="442" t="str">
        <f>IF($E411="","",IF($L410="","",VLOOKUP($L410,TemplValues,22,0)))</f>
        <v/>
      </c>
      <c r="AQ411" s="442"/>
      <c r="AR411" s="445" t="str">
        <f>IF($E411="","",IF($L410="","",VLOOKUP($L410,TemplValues,23,0)))</f>
        <v/>
      </c>
      <c r="AS411" s="445"/>
      <c r="AT411" s="445" t="str">
        <f>IF($E411="","",IF($L410="","",VLOOKUP($L410,TemplValues,24,0)))</f>
        <v/>
      </c>
      <c r="AU411" s="446"/>
      <c r="AV411" s="446" t="str">
        <f>IF($E411="","",IF($L410="","",VLOOKUP($L410,TemplValues,25,0)))</f>
        <v/>
      </c>
      <c r="AW411" s="478"/>
      <c r="AX411" s="425" t="str">
        <f>IF($E411="","",IF($L410="","",VLOOKUP($L410,TemplValues,26,0)))</f>
        <v/>
      </c>
      <c r="AY411" s="476"/>
      <c r="AZ411" s="283"/>
      <c r="BA411" s="426" t="str">
        <f>IF($E411="","",IF($L410="","",VLOOKUP($L410,TemplValues,10,0)))</f>
        <v/>
      </c>
      <c r="BB411" s="426"/>
      <c r="BC411" s="368" t="str">
        <f>IF($E411="","",IF($L410="","",VLOOKUP($L410,TemplValues,11,0)))</f>
        <v/>
      </c>
      <c r="BD411" s="368"/>
      <c r="BE411" s="369" t="str">
        <f>IF($E411="","",IF($L410="","",VLOOKUP($L410,TemplValues,30,0)))</f>
        <v/>
      </c>
      <c r="BF411" s="369"/>
      <c r="BG411" s="366" t="str">
        <f>IF($E411="","",IF($L410="","",VLOOKUP($L410,TemplValues,12,0)))</f>
        <v/>
      </c>
      <c r="BH411" s="366"/>
      <c r="BI411" s="366" t="str">
        <f>IF($E411="","",IF($L410="","",VLOOKUP($L410,TemplValues,13,0)))</f>
        <v/>
      </c>
      <c r="BJ411" s="366"/>
      <c r="BK411" s="367" t="str">
        <f>IF($E411="","",IF($L410="","",VLOOKUP($L410,TemplValues,16,0)))</f>
        <v/>
      </c>
      <c r="BL411" s="367"/>
      <c r="BM411" s="368" t="str">
        <f>IF($E411="","",IF($L410="","",VLOOKUP($L410,TemplValues,17,0)))</f>
        <v/>
      </c>
      <c r="BN411" s="368"/>
      <c r="BO411" s="366" t="str">
        <f>IF($E411="","",IF($L410="","",VLOOKUP($L410,TemplValues,28,0)))</f>
        <v/>
      </c>
      <c r="BP411" s="366"/>
      <c r="BQ411" s="366" t="str">
        <f>IF($E411="","",IF($L410="","",VLOOKUP($L410,TemplValues,27,0)))</f>
        <v/>
      </c>
      <c r="BR411" s="366"/>
      <c r="BS411" s="367" t="str">
        <f>IF($E411="","",IF($L410="","",VLOOKUP($L410,TemplValues,14,0)))</f>
        <v/>
      </c>
      <c r="BT411" s="367"/>
      <c r="BU411" s="370" t="str">
        <f>IF($E411="","",IF($L410="","",VLOOKUP($L410,TemplValues,15,0)))</f>
        <v/>
      </c>
      <c r="BV411" s="483"/>
      <c r="BW411" s="430" t="str">
        <f>IF($E411="","",IF($L410="","",VLOOKUP($L410,TemplValues,30,0)))</f>
        <v/>
      </c>
      <c r="BX411" s="486"/>
      <c r="BY411" s="283"/>
    </row>
    <row r="412" spans="1:77" ht="20.100000000000001" customHeight="1">
      <c r="A412" s="283"/>
      <c r="B412" s="511">
        <v>1</v>
      </c>
      <c r="C412" s="513"/>
      <c r="D412" s="436"/>
      <c r="E412" s="436" t="s">
        <v>441</v>
      </c>
      <c r="F412" s="436" t="s">
        <v>444</v>
      </c>
      <c r="G412" s="515" t="s">
        <v>380</v>
      </c>
      <c r="H412" s="509"/>
      <c r="I412" s="437"/>
      <c r="J412" s="509"/>
      <c r="K412" s="438"/>
      <c r="L412" s="439" t="str">
        <f t="shared" ref="L412" si="200">H412&amp;" : "&amp;J412</f>
        <v xml:space="preserve"> : </v>
      </c>
      <c r="M412" s="440">
        <v>400</v>
      </c>
      <c r="N412" s="390"/>
      <c r="O412" s="283"/>
      <c r="P412" s="404"/>
      <c r="Q412" s="405"/>
      <c r="R412" s="406">
        <v>2.835</v>
      </c>
      <c r="S412" s="462"/>
      <c r="T412" s="414">
        <v>24.5</v>
      </c>
      <c r="U412" s="468"/>
      <c r="V412" s="413"/>
      <c r="W412" s="413"/>
      <c r="X412" s="414">
        <v>22</v>
      </c>
      <c r="Y412" s="414"/>
      <c r="Z412" s="414"/>
      <c r="AA412" s="414"/>
      <c r="AB412" s="415"/>
      <c r="AC412" s="415"/>
      <c r="AD412" s="415"/>
      <c r="AE412" s="415"/>
      <c r="AF412" s="415"/>
      <c r="AG412" s="415"/>
      <c r="AH412" s="415"/>
      <c r="AI412" s="415"/>
      <c r="AJ412" s="415"/>
      <c r="AK412" s="415"/>
      <c r="AL412" s="415"/>
      <c r="AM412" s="415"/>
      <c r="AN412" s="415"/>
      <c r="AO412" s="415"/>
      <c r="AP412" s="415"/>
      <c r="AQ412" s="415"/>
      <c r="AR412" s="415">
        <v>0.25</v>
      </c>
      <c r="AS412" s="415"/>
      <c r="AT412" s="415"/>
      <c r="AU412" s="427"/>
      <c r="AV412" s="427">
        <v>10.5</v>
      </c>
      <c r="AW412" s="428"/>
      <c r="AX412" s="423"/>
      <c r="AY412" s="475"/>
      <c r="AZ412" s="283"/>
      <c r="BA412" s="424">
        <v>100.1</v>
      </c>
      <c r="BB412" s="424"/>
      <c r="BC412" s="360" t="s">
        <v>63</v>
      </c>
      <c r="BD412" s="360"/>
      <c r="BE412" s="359">
        <v>0.1</v>
      </c>
      <c r="BF412" s="359"/>
      <c r="BG412" s="359">
        <v>10000</v>
      </c>
      <c r="BH412" s="359"/>
      <c r="BI412" s="359"/>
      <c r="BJ412" s="359"/>
      <c r="BK412" s="361"/>
      <c r="BL412" s="361"/>
      <c r="BM412" s="360" t="s">
        <v>64</v>
      </c>
      <c r="BN412" s="360"/>
      <c r="BO412" s="359"/>
      <c r="BP412" s="359"/>
      <c r="BQ412" s="359">
        <v>0.34699999999999998</v>
      </c>
      <c r="BR412" s="359"/>
      <c r="BS412" s="361"/>
      <c r="BT412" s="361"/>
      <c r="BU412" s="362" t="s">
        <v>62</v>
      </c>
      <c r="BV412" s="481"/>
      <c r="BW412" s="422"/>
      <c r="BX412" s="475"/>
      <c r="BY412" s="283"/>
    </row>
    <row r="413" spans="1:77" ht="20.100000000000001" customHeight="1" thickBot="1">
      <c r="A413" s="283"/>
      <c r="B413" s="512"/>
      <c r="C413" s="514"/>
      <c r="D413" s="398"/>
      <c r="E413" s="398">
        <v>1</v>
      </c>
      <c r="F413" s="398" t="s">
        <v>443</v>
      </c>
      <c r="G413" s="516"/>
      <c r="H413" s="510"/>
      <c r="I413" s="434"/>
      <c r="J413" s="510"/>
      <c r="K413" s="435"/>
      <c r="L413" s="435"/>
      <c r="M413" s="400">
        <v>3.2</v>
      </c>
      <c r="N413" s="407"/>
      <c r="O413" s="283"/>
      <c r="P413" s="408"/>
      <c r="Q413" s="409"/>
      <c r="R413" s="441" t="str">
        <f>IF($E413="","",IF($L412="","",VLOOKUP($L412,TemplValues,28,0)))</f>
        <v/>
      </c>
      <c r="S413" s="463"/>
      <c r="T413" s="442" t="str">
        <f>IF($E413="","",IF($L412="","",VLOOKUP($L412,TemplValues,4,0)))</f>
        <v/>
      </c>
      <c r="U413" s="463"/>
      <c r="V413" s="442" t="str">
        <f>IF($E413="","",IF($L412="","",VLOOKUP($L412,TemplValues,5,0)))</f>
        <v/>
      </c>
      <c r="W413" s="442"/>
      <c r="X413" s="442" t="str">
        <f>IF($E413="","",IF($L412="","",VLOOKUP($L412,TemplValues,6,0)))</f>
        <v/>
      </c>
      <c r="Y413" s="442"/>
      <c r="Z413" s="443" t="str">
        <f>IF($E413="","",IF($L412="","",VLOOKUP($L412,TemplValues,7,0)))</f>
        <v/>
      </c>
      <c r="AA413" s="443"/>
      <c r="AB413" s="442" t="str">
        <f>IF($E413="","",IF($L412="","",VLOOKUP($L412,TemplValues,8,0)))</f>
        <v/>
      </c>
      <c r="AC413" s="442"/>
      <c r="AD413" s="444" t="str">
        <f>IF($E413="","",IF($L412="","",VLOOKUP($L412,TemplValues,18,0)))</f>
        <v/>
      </c>
      <c r="AE413" s="444"/>
      <c r="AF413" s="444" t="str">
        <f>IF($E413="","",IF($L412="","",VLOOKUP($L412,TemplValues,19,0)))</f>
        <v/>
      </c>
      <c r="AG413" s="444"/>
      <c r="AH413" s="444"/>
      <c r="AI413" s="444"/>
      <c r="AJ413" s="444" t="str">
        <f>IF($E413="","",IF($L412="","",VLOOKUP($L412,TemplValues,20,0)))</f>
        <v/>
      </c>
      <c r="AK413" s="444"/>
      <c r="AL413" s="442" t="str">
        <f>IF($E413="","",IF($L412="","",VLOOKUP($L412,TemplValues,9,0)))</f>
        <v/>
      </c>
      <c r="AM413" s="442"/>
      <c r="AN413" s="442" t="str">
        <f>IF($E413="","",IF($L412="","",VLOOKUP($L412,TemplValues,21,0)))</f>
        <v/>
      </c>
      <c r="AO413" s="442"/>
      <c r="AP413" s="442" t="str">
        <f>IF($E413="","",IF($L412="","",VLOOKUP($L412,TemplValues,22,0)))</f>
        <v/>
      </c>
      <c r="AQ413" s="442"/>
      <c r="AR413" s="445" t="str">
        <f>IF($E413="","",IF($L412="","",VLOOKUP($L412,TemplValues,23,0)))</f>
        <v/>
      </c>
      <c r="AS413" s="445"/>
      <c r="AT413" s="445" t="str">
        <f>IF($E413="","",IF($L412="","",VLOOKUP($L412,TemplValues,24,0)))</f>
        <v/>
      </c>
      <c r="AU413" s="446"/>
      <c r="AV413" s="446" t="str">
        <f>IF($E413="","",IF($L412="","",VLOOKUP($L412,TemplValues,25,0)))</f>
        <v/>
      </c>
      <c r="AW413" s="478"/>
      <c r="AX413" s="425" t="str">
        <f>IF($E413="","",IF($L412="","",VLOOKUP($L412,TemplValues,26,0)))</f>
        <v/>
      </c>
      <c r="AY413" s="476"/>
      <c r="AZ413" s="283"/>
      <c r="BA413" s="426" t="str">
        <f>IF($E413="","",IF($L412="","",VLOOKUP($L412,TemplValues,10,0)))</f>
        <v/>
      </c>
      <c r="BB413" s="426"/>
      <c r="BC413" s="368" t="str">
        <f>IF($E413="","",IF($L412="","",VLOOKUP($L412,TemplValues,11,0)))</f>
        <v/>
      </c>
      <c r="BD413" s="368"/>
      <c r="BE413" s="369" t="str">
        <f>IF($E413="","",IF($L412="","",VLOOKUP($L412,TemplValues,30,0)))</f>
        <v/>
      </c>
      <c r="BF413" s="369"/>
      <c r="BG413" s="366" t="str">
        <f>IF($E413="","",IF($L412="","",VLOOKUP($L412,TemplValues,12,0)))</f>
        <v/>
      </c>
      <c r="BH413" s="366"/>
      <c r="BI413" s="366" t="str">
        <f>IF($E413="","",IF($L412="","",VLOOKUP($L412,TemplValues,13,0)))</f>
        <v/>
      </c>
      <c r="BJ413" s="366"/>
      <c r="BK413" s="367" t="str">
        <f>IF($E413="","",IF($L412="","",VLOOKUP($L412,TemplValues,16,0)))</f>
        <v/>
      </c>
      <c r="BL413" s="367"/>
      <c r="BM413" s="368" t="str">
        <f>IF($E413="","",IF($L412="","",VLOOKUP($L412,TemplValues,17,0)))</f>
        <v/>
      </c>
      <c r="BN413" s="368"/>
      <c r="BO413" s="366" t="str">
        <f>IF($E413="","",IF($L412="","",VLOOKUP($L412,TemplValues,28,0)))</f>
        <v/>
      </c>
      <c r="BP413" s="366"/>
      <c r="BQ413" s="366" t="str">
        <f>IF($E413="","",IF($L412="","",VLOOKUP($L412,TemplValues,27,0)))</f>
        <v/>
      </c>
      <c r="BR413" s="366"/>
      <c r="BS413" s="367" t="str">
        <f>IF($E413="","",IF($L412="","",VLOOKUP($L412,TemplValues,14,0)))</f>
        <v/>
      </c>
      <c r="BT413" s="367"/>
      <c r="BU413" s="370" t="str">
        <f>IF($E413="","",IF($L412="","",VLOOKUP($L412,TemplValues,15,0)))</f>
        <v/>
      </c>
      <c r="BV413" s="483"/>
      <c r="BW413" s="430" t="str">
        <f>IF($E413="","",IF($L412="","",VLOOKUP($L412,TemplValues,30,0)))</f>
        <v/>
      </c>
      <c r="BX413" s="486"/>
      <c r="BY413" s="283"/>
    </row>
    <row r="414" spans="1:77" ht="20.100000000000001" customHeight="1">
      <c r="A414" s="283"/>
      <c r="B414" s="511">
        <v>1</v>
      </c>
      <c r="C414" s="513"/>
      <c r="D414" s="436"/>
      <c r="E414" s="436" t="s">
        <v>441</v>
      </c>
      <c r="F414" s="436" t="s">
        <v>444</v>
      </c>
      <c r="G414" s="515" t="s">
        <v>380</v>
      </c>
      <c r="H414" s="509"/>
      <c r="I414" s="437"/>
      <c r="J414" s="509"/>
      <c r="K414" s="438"/>
      <c r="L414" s="439" t="str">
        <f t="shared" ref="L414" si="201">H414&amp;" : "&amp;J414</f>
        <v xml:space="preserve"> : </v>
      </c>
      <c r="M414" s="440">
        <v>400</v>
      </c>
      <c r="N414" s="390"/>
      <c r="O414" s="283"/>
      <c r="P414" s="404"/>
      <c r="Q414" s="405"/>
      <c r="R414" s="406">
        <v>2.835</v>
      </c>
      <c r="S414" s="462"/>
      <c r="T414" s="414">
        <v>24.5</v>
      </c>
      <c r="U414" s="468"/>
      <c r="V414" s="413"/>
      <c r="W414" s="413"/>
      <c r="X414" s="414">
        <v>22</v>
      </c>
      <c r="Y414" s="414"/>
      <c r="Z414" s="414"/>
      <c r="AA414" s="414"/>
      <c r="AB414" s="415"/>
      <c r="AC414" s="415"/>
      <c r="AD414" s="415"/>
      <c r="AE414" s="415"/>
      <c r="AF414" s="415"/>
      <c r="AG414" s="415"/>
      <c r="AH414" s="415"/>
      <c r="AI414" s="415"/>
      <c r="AJ414" s="415"/>
      <c r="AK414" s="415"/>
      <c r="AL414" s="415"/>
      <c r="AM414" s="415"/>
      <c r="AN414" s="415"/>
      <c r="AO414" s="415"/>
      <c r="AP414" s="415"/>
      <c r="AQ414" s="415"/>
      <c r="AR414" s="415">
        <v>0.25</v>
      </c>
      <c r="AS414" s="415"/>
      <c r="AT414" s="415"/>
      <c r="AU414" s="427"/>
      <c r="AV414" s="427">
        <v>10.5</v>
      </c>
      <c r="AW414" s="428"/>
      <c r="AX414" s="423"/>
      <c r="AY414" s="475"/>
      <c r="AZ414" s="283"/>
      <c r="BA414" s="424">
        <v>100.1</v>
      </c>
      <c r="BB414" s="424"/>
      <c r="BC414" s="360" t="s">
        <v>63</v>
      </c>
      <c r="BD414" s="360"/>
      <c r="BE414" s="359">
        <v>0.1</v>
      </c>
      <c r="BF414" s="359"/>
      <c r="BG414" s="359">
        <v>10000</v>
      </c>
      <c r="BH414" s="359"/>
      <c r="BI414" s="359"/>
      <c r="BJ414" s="359"/>
      <c r="BK414" s="361"/>
      <c r="BL414" s="361"/>
      <c r="BM414" s="360" t="s">
        <v>64</v>
      </c>
      <c r="BN414" s="360"/>
      <c r="BO414" s="359"/>
      <c r="BP414" s="359"/>
      <c r="BQ414" s="359">
        <v>0.34699999999999998</v>
      </c>
      <c r="BR414" s="359"/>
      <c r="BS414" s="361"/>
      <c r="BT414" s="361"/>
      <c r="BU414" s="362" t="s">
        <v>62</v>
      </c>
      <c r="BV414" s="481"/>
      <c r="BW414" s="422"/>
      <c r="BX414" s="475"/>
      <c r="BY414" s="283"/>
    </row>
    <row r="415" spans="1:77" ht="20.100000000000001" customHeight="1" thickBot="1">
      <c r="A415" s="283"/>
      <c r="B415" s="512"/>
      <c r="C415" s="514"/>
      <c r="D415" s="398"/>
      <c r="E415" s="398">
        <v>1</v>
      </c>
      <c r="F415" s="398" t="s">
        <v>443</v>
      </c>
      <c r="G415" s="516"/>
      <c r="H415" s="510"/>
      <c r="I415" s="434"/>
      <c r="J415" s="510"/>
      <c r="K415" s="435"/>
      <c r="L415" s="435"/>
      <c r="M415" s="400">
        <v>3.2</v>
      </c>
      <c r="N415" s="407"/>
      <c r="O415" s="283"/>
      <c r="P415" s="408"/>
      <c r="Q415" s="409"/>
      <c r="R415" s="441" t="str">
        <f>IF($E415="","",IF($L414="","",VLOOKUP($L414,TemplValues,28,0)))</f>
        <v/>
      </c>
      <c r="S415" s="463"/>
      <c r="T415" s="442" t="str">
        <f>IF($E415="","",IF($L414="","",VLOOKUP($L414,TemplValues,4,0)))</f>
        <v/>
      </c>
      <c r="U415" s="463"/>
      <c r="V415" s="442" t="str">
        <f>IF($E415="","",IF($L414="","",VLOOKUP($L414,TemplValues,5,0)))</f>
        <v/>
      </c>
      <c r="W415" s="442"/>
      <c r="X415" s="442" t="str">
        <f>IF($E415="","",IF($L414="","",VLOOKUP($L414,TemplValues,6,0)))</f>
        <v/>
      </c>
      <c r="Y415" s="442"/>
      <c r="Z415" s="443" t="str">
        <f>IF($E415="","",IF($L414="","",VLOOKUP($L414,TemplValues,7,0)))</f>
        <v/>
      </c>
      <c r="AA415" s="443"/>
      <c r="AB415" s="442" t="str">
        <f>IF($E415="","",IF($L414="","",VLOOKUP($L414,TemplValues,8,0)))</f>
        <v/>
      </c>
      <c r="AC415" s="442"/>
      <c r="AD415" s="444" t="str">
        <f>IF($E415="","",IF($L414="","",VLOOKUP($L414,TemplValues,18,0)))</f>
        <v/>
      </c>
      <c r="AE415" s="444"/>
      <c r="AF415" s="444" t="str">
        <f>IF($E415="","",IF($L414="","",VLOOKUP($L414,TemplValues,19,0)))</f>
        <v/>
      </c>
      <c r="AG415" s="444"/>
      <c r="AH415" s="444"/>
      <c r="AI415" s="444"/>
      <c r="AJ415" s="444" t="str">
        <f>IF($E415="","",IF($L414="","",VLOOKUP($L414,TemplValues,20,0)))</f>
        <v/>
      </c>
      <c r="AK415" s="444"/>
      <c r="AL415" s="442" t="str">
        <f>IF($E415="","",IF($L414="","",VLOOKUP($L414,TemplValues,9,0)))</f>
        <v/>
      </c>
      <c r="AM415" s="442"/>
      <c r="AN415" s="442" t="str">
        <f>IF($E415="","",IF($L414="","",VLOOKUP($L414,TemplValues,21,0)))</f>
        <v/>
      </c>
      <c r="AO415" s="442"/>
      <c r="AP415" s="442" t="str">
        <f>IF($E415="","",IF($L414="","",VLOOKUP($L414,TemplValues,22,0)))</f>
        <v/>
      </c>
      <c r="AQ415" s="442"/>
      <c r="AR415" s="445" t="str">
        <f>IF($E415="","",IF($L414="","",VLOOKUP($L414,TemplValues,23,0)))</f>
        <v/>
      </c>
      <c r="AS415" s="445"/>
      <c r="AT415" s="445" t="str">
        <f>IF($E415="","",IF($L414="","",VLOOKUP($L414,TemplValues,24,0)))</f>
        <v/>
      </c>
      <c r="AU415" s="446"/>
      <c r="AV415" s="446" t="str">
        <f>IF($E415="","",IF($L414="","",VLOOKUP($L414,TemplValues,25,0)))</f>
        <v/>
      </c>
      <c r="AW415" s="478"/>
      <c r="AX415" s="425" t="str">
        <f>IF($E415="","",IF($L414="","",VLOOKUP($L414,TemplValues,26,0)))</f>
        <v/>
      </c>
      <c r="AY415" s="476"/>
      <c r="AZ415" s="283"/>
      <c r="BA415" s="426" t="str">
        <f>IF($E415="","",IF($L414="","",VLOOKUP($L414,TemplValues,10,0)))</f>
        <v/>
      </c>
      <c r="BB415" s="426"/>
      <c r="BC415" s="368" t="str">
        <f>IF($E415="","",IF($L414="","",VLOOKUP($L414,TemplValues,11,0)))</f>
        <v/>
      </c>
      <c r="BD415" s="368"/>
      <c r="BE415" s="369" t="str">
        <f>IF($E415="","",IF($L414="","",VLOOKUP($L414,TemplValues,30,0)))</f>
        <v/>
      </c>
      <c r="BF415" s="369"/>
      <c r="BG415" s="366" t="str">
        <f>IF($E415="","",IF($L414="","",VLOOKUP($L414,TemplValues,12,0)))</f>
        <v/>
      </c>
      <c r="BH415" s="366"/>
      <c r="BI415" s="366" t="str">
        <f>IF($E415="","",IF($L414="","",VLOOKUP($L414,TemplValues,13,0)))</f>
        <v/>
      </c>
      <c r="BJ415" s="366"/>
      <c r="BK415" s="367" t="str">
        <f>IF($E415="","",IF($L414="","",VLOOKUP($L414,TemplValues,16,0)))</f>
        <v/>
      </c>
      <c r="BL415" s="367"/>
      <c r="BM415" s="368" t="str">
        <f>IF($E415="","",IF($L414="","",VLOOKUP($L414,TemplValues,17,0)))</f>
        <v/>
      </c>
      <c r="BN415" s="368"/>
      <c r="BO415" s="366" t="str">
        <f>IF($E415="","",IF($L414="","",VLOOKUP($L414,TemplValues,28,0)))</f>
        <v/>
      </c>
      <c r="BP415" s="366"/>
      <c r="BQ415" s="366" t="str">
        <f>IF($E415="","",IF($L414="","",VLOOKUP($L414,TemplValues,27,0)))</f>
        <v/>
      </c>
      <c r="BR415" s="366"/>
      <c r="BS415" s="367" t="str">
        <f>IF($E415="","",IF($L414="","",VLOOKUP($L414,TemplValues,14,0)))</f>
        <v/>
      </c>
      <c r="BT415" s="367"/>
      <c r="BU415" s="370" t="str">
        <f>IF($E415="","",IF($L414="","",VLOOKUP($L414,TemplValues,15,0)))</f>
        <v/>
      </c>
      <c r="BV415" s="483"/>
      <c r="BW415" s="430" t="str">
        <f>IF($E415="","",IF($L414="","",VLOOKUP($L414,TemplValues,30,0)))</f>
        <v/>
      </c>
      <c r="BX415" s="486"/>
      <c r="BY415" s="283"/>
    </row>
    <row r="416" spans="1:77" ht="20.100000000000001" customHeight="1">
      <c r="A416" s="283"/>
      <c r="B416" s="511">
        <v>1</v>
      </c>
      <c r="C416" s="513"/>
      <c r="D416" s="436"/>
      <c r="E416" s="436" t="s">
        <v>441</v>
      </c>
      <c r="F416" s="436" t="s">
        <v>444</v>
      </c>
      <c r="G416" s="515" t="s">
        <v>380</v>
      </c>
      <c r="H416" s="509"/>
      <c r="I416" s="437"/>
      <c r="J416" s="509"/>
      <c r="K416" s="438"/>
      <c r="L416" s="439" t="str">
        <f t="shared" ref="L416" si="202">H416&amp;" : "&amp;J416</f>
        <v xml:space="preserve"> : </v>
      </c>
      <c r="M416" s="440">
        <v>400</v>
      </c>
      <c r="N416" s="390"/>
      <c r="O416" s="283"/>
      <c r="P416" s="404"/>
      <c r="Q416" s="405"/>
      <c r="R416" s="406">
        <v>2.835</v>
      </c>
      <c r="S416" s="462"/>
      <c r="T416" s="414">
        <v>24.5</v>
      </c>
      <c r="U416" s="468"/>
      <c r="V416" s="413"/>
      <c r="W416" s="413"/>
      <c r="X416" s="414">
        <v>22</v>
      </c>
      <c r="Y416" s="414"/>
      <c r="Z416" s="414"/>
      <c r="AA416" s="414"/>
      <c r="AB416" s="415"/>
      <c r="AC416" s="415"/>
      <c r="AD416" s="415"/>
      <c r="AE416" s="415"/>
      <c r="AF416" s="415"/>
      <c r="AG416" s="415"/>
      <c r="AH416" s="415"/>
      <c r="AI416" s="415"/>
      <c r="AJ416" s="415"/>
      <c r="AK416" s="415"/>
      <c r="AL416" s="415"/>
      <c r="AM416" s="415"/>
      <c r="AN416" s="415"/>
      <c r="AO416" s="415"/>
      <c r="AP416" s="415"/>
      <c r="AQ416" s="415"/>
      <c r="AR416" s="415">
        <v>0.25</v>
      </c>
      <c r="AS416" s="415"/>
      <c r="AT416" s="415"/>
      <c r="AU416" s="427"/>
      <c r="AV416" s="427">
        <v>10.5</v>
      </c>
      <c r="AW416" s="428"/>
      <c r="AX416" s="423"/>
      <c r="AY416" s="475"/>
      <c r="AZ416" s="283"/>
      <c r="BA416" s="424">
        <v>100.1</v>
      </c>
      <c r="BB416" s="424"/>
      <c r="BC416" s="360" t="s">
        <v>63</v>
      </c>
      <c r="BD416" s="360"/>
      <c r="BE416" s="359">
        <v>0.1</v>
      </c>
      <c r="BF416" s="359"/>
      <c r="BG416" s="359">
        <v>10000</v>
      </c>
      <c r="BH416" s="359"/>
      <c r="BI416" s="359"/>
      <c r="BJ416" s="359"/>
      <c r="BK416" s="361"/>
      <c r="BL416" s="361"/>
      <c r="BM416" s="360" t="s">
        <v>64</v>
      </c>
      <c r="BN416" s="360"/>
      <c r="BO416" s="359"/>
      <c r="BP416" s="359"/>
      <c r="BQ416" s="359">
        <v>0.34699999999999998</v>
      </c>
      <c r="BR416" s="359"/>
      <c r="BS416" s="361"/>
      <c r="BT416" s="361"/>
      <c r="BU416" s="362" t="s">
        <v>62</v>
      </c>
      <c r="BV416" s="481"/>
      <c r="BW416" s="422"/>
      <c r="BX416" s="475"/>
      <c r="BY416" s="283"/>
    </row>
    <row r="417" spans="1:77" ht="20.100000000000001" customHeight="1" thickBot="1">
      <c r="A417" s="283"/>
      <c r="B417" s="512"/>
      <c r="C417" s="514"/>
      <c r="D417" s="398"/>
      <c r="E417" s="398">
        <v>1</v>
      </c>
      <c r="F417" s="398" t="s">
        <v>443</v>
      </c>
      <c r="G417" s="516"/>
      <c r="H417" s="510"/>
      <c r="I417" s="434"/>
      <c r="J417" s="510"/>
      <c r="K417" s="435"/>
      <c r="L417" s="435"/>
      <c r="M417" s="400">
        <v>3.2</v>
      </c>
      <c r="N417" s="407"/>
      <c r="O417" s="283"/>
      <c r="P417" s="408"/>
      <c r="Q417" s="409"/>
      <c r="R417" s="441" t="str">
        <f>IF($E417="","",IF($L416="","",VLOOKUP($L416,TemplValues,28,0)))</f>
        <v/>
      </c>
      <c r="S417" s="463"/>
      <c r="T417" s="442" t="str">
        <f>IF($E417="","",IF($L416="","",VLOOKUP($L416,TemplValues,4,0)))</f>
        <v/>
      </c>
      <c r="U417" s="463"/>
      <c r="V417" s="442" t="str">
        <f>IF($E417="","",IF($L416="","",VLOOKUP($L416,TemplValues,5,0)))</f>
        <v/>
      </c>
      <c r="W417" s="442"/>
      <c r="X417" s="442" t="str">
        <f>IF($E417="","",IF($L416="","",VLOOKUP($L416,TemplValues,6,0)))</f>
        <v/>
      </c>
      <c r="Y417" s="442"/>
      <c r="Z417" s="443" t="str">
        <f>IF($E417="","",IF($L416="","",VLOOKUP($L416,TemplValues,7,0)))</f>
        <v/>
      </c>
      <c r="AA417" s="443"/>
      <c r="AB417" s="442" t="str">
        <f>IF($E417="","",IF($L416="","",VLOOKUP($L416,TemplValues,8,0)))</f>
        <v/>
      </c>
      <c r="AC417" s="442"/>
      <c r="AD417" s="444" t="str">
        <f>IF($E417="","",IF($L416="","",VLOOKUP($L416,TemplValues,18,0)))</f>
        <v/>
      </c>
      <c r="AE417" s="444"/>
      <c r="AF417" s="444" t="str">
        <f>IF($E417="","",IF($L416="","",VLOOKUP($L416,TemplValues,19,0)))</f>
        <v/>
      </c>
      <c r="AG417" s="444"/>
      <c r="AH417" s="444"/>
      <c r="AI417" s="444"/>
      <c r="AJ417" s="444" t="str">
        <f>IF($E417="","",IF($L416="","",VLOOKUP($L416,TemplValues,20,0)))</f>
        <v/>
      </c>
      <c r="AK417" s="444"/>
      <c r="AL417" s="442" t="str">
        <f>IF($E417="","",IF($L416="","",VLOOKUP($L416,TemplValues,9,0)))</f>
        <v/>
      </c>
      <c r="AM417" s="442"/>
      <c r="AN417" s="442" t="str">
        <f>IF($E417="","",IF($L416="","",VLOOKUP($L416,TemplValues,21,0)))</f>
        <v/>
      </c>
      <c r="AO417" s="442"/>
      <c r="AP417" s="442" t="str">
        <f>IF($E417="","",IF($L416="","",VLOOKUP($L416,TemplValues,22,0)))</f>
        <v/>
      </c>
      <c r="AQ417" s="442"/>
      <c r="AR417" s="445" t="str">
        <f>IF($E417="","",IF($L416="","",VLOOKUP($L416,TemplValues,23,0)))</f>
        <v/>
      </c>
      <c r="AS417" s="445"/>
      <c r="AT417" s="445" t="str">
        <f>IF($E417="","",IF($L416="","",VLOOKUP($L416,TemplValues,24,0)))</f>
        <v/>
      </c>
      <c r="AU417" s="446"/>
      <c r="AV417" s="446" t="str">
        <f>IF($E417="","",IF($L416="","",VLOOKUP($L416,TemplValues,25,0)))</f>
        <v/>
      </c>
      <c r="AW417" s="478"/>
      <c r="AX417" s="425" t="str">
        <f>IF($E417="","",IF($L416="","",VLOOKUP($L416,TemplValues,26,0)))</f>
        <v/>
      </c>
      <c r="AY417" s="476"/>
      <c r="AZ417" s="283"/>
      <c r="BA417" s="426" t="str">
        <f>IF($E417="","",IF($L416="","",VLOOKUP($L416,TemplValues,10,0)))</f>
        <v/>
      </c>
      <c r="BB417" s="426"/>
      <c r="BC417" s="368" t="str">
        <f>IF($E417="","",IF($L416="","",VLOOKUP($L416,TemplValues,11,0)))</f>
        <v/>
      </c>
      <c r="BD417" s="368"/>
      <c r="BE417" s="369" t="str">
        <f>IF($E417="","",IF($L416="","",VLOOKUP($L416,TemplValues,30,0)))</f>
        <v/>
      </c>
      <c r="BF417" s="369"/>
      <c r="BG417" s="366" t="str">
        <f>IF($E417="","",IF($L416="","",VLOOKUP($L416,TemplValues,12,0)))</f>
        <v/>
      </c>
      <c r="BH417" s="366"/>
      <c r="BI417" s="366" t="str">
        <f>IF($E417="","",IF($L416="","",VLOOKUP($L416,TemplValues,13,0)))</f>
        <v/>
      </c>
      <c r="BJ417" s="366"/>
      <c r="BK417" s="367" t="str">
        <f>IF($E417="","",IF($L416="","",VLOOKUP($L416,TemplValues,16,0)))</f>
        <v/>
      </c>
      <c r="BL417" s="367"/>
      <c r="BM417" s="368" t="str">
        <f>IF($E417="","",IF($L416="","",VLOOKUP($L416,TemplValues,17,0)))</f>
        <v/>
      </c>
      <c r="BN417" s="368"/>
      <c r="BO417" s="366" t="str">
        <f>IF($E417="","",IF($L416="","",VLOOKUP($L416,TemplValues,28,0)))</f>
        <v/>
      </c>
      <c r="BP417" s="366"/>
      <c r="BQ417" s="366" t="str">
        <f>IF($E417="","",IF($L416="","",VLOOKUP($L416,TemplValues,27,0)))</f>
        <v/>
      </c>
      <c r="BR417" s="366"/>
      <c r="BS417" s="367" t="str">
        <f>IF($E417="","",IF($L416="","",VLOOKUP($L416,TemplValues,14,0)))</f>
        <v/>
      </c>
      <c r="BT417" s="367"/>
      <c r="BU417" s="370" t="str">
        <f>IF($E417="","",IF($L416="","",VLOOKUP($L416,TemplValues,15,0)))</f>
        <v/>
      </c>
      <c r="BV417" s="483"/>
      <c r="BW417" s="430" t="str">
        <f>IF($E417="","",IF($L416="","",VLOOKUP($L416,TemplValues,30,0)))</f>
        <v/>
      </c>
      <c r="BX417" s="486"/>
      <c r="BY417" s="283"/>
    </row>
    <row r="418" spans="1:77" ht="20.100000000000001" customHeight="1">
      <c r="A418" s="283"/>
      <c r="B418" s="511">
        <v>1</v>
      </c>
      <c r="C418" s="513"/>
      <c r="D418" s="436"/>
      <c r="E418" s="436" t="s">
        <v>441</v>
      </c>
      <c r="F418" s="436" t="s">
        <v>444</v>
      </c>
      <c r="G418" s="515" t="s">
        <v>380</v>
      </c>
      <c r="H418" s="509"/>
      <c r="I418" s="437"/>
      <c r="J418" s="509"/>
      <c r="K418" s="438"/>
      <c r="L418" s="439" t="str">
        <f t="shared" ref="L418" si="203">H418&amp;" : "&amp;J418</f>
        <v xml:space="preserve"> : </v>
      </c>
      <c r="M418" s="440">
        <v>400</v>
      </c>
      <c r="N418" s="390"/>
      <c r="O418" s="283"/>
      <c r="P418" s="404"/>
      <c r="Q418" s="405"/>
      <c r="R418" s="406">
        <v>2.835</v>
      </c>
      <c r="S418" s="462"/>
      <c r="T418" s="414">
        <v>24.5</v>
      </c>
      <c r="U418" s="468"/>
      <c r="V418" s="413"/>
      <c r="W418" s="413"/>
      <c r="X418" s="414">
        <v>22</v>
      </c>
      <c r="Y418" s="414"/>
      <c r="Z418" s="414"/>
      <c r="AA418" s="414"/>
      <c r="AB418" s="415"/>
      <c r="AC418" s="415"/>
      <c r="AD418" s="415"/>
      <c r="AE418" s="415"/>
      <c r="AF418" s="415"/>
      <c r="AG418" s="415"/>
      <c r="AH418" s="415"/>
      <c r="AI418" s="415"/>
      <c r="AJ418" s="415"/>
      <c r="AK418" s="415"/>
      <c r="AL418" s="415"/>
      <c r="AM418" s="415"/>
      <c r="AN418" s="415"/>
      <c r="AO418" s="415"/>
      <c r="AP418" s="415"/>
      <c r="AQ418" s="415"/>
      <c r="AR418" s="415">
        <v>0.25</v>
      </c>
      <c r="AS418" s="415"/>
      <c r="AT418" s="415"/>
      <c r="AU418" s="427"/>
      <c r="AV418" s="427">
        <v>10.5</v>
      </c>
      <c r="AW418" s="428"/>
      <c r="AX418" s="423"/>
      <c r="AY418" s="475"/>
      <c r="AZ418" s="283"/>
      <c r="BA418" s="424">
        <v>100.1</v>
      </c>
      <c r="BB418" s="424"/>
      <c r="BC418" s="360" t="s">
        <v>63</v>
      </c>
      <c r="BD418" s="360"/>
      <c r="BE418" s="359">
        <v>0.1</v>
      </c>
      <c r="BF418" s="359"/>
      <c r="BG418" s="359">
        <v>10000</v>
      </c>
      <c r="BH418" s="359"/>
      <c r="BI418" s="359"/>
      <c r="BJ418" s="359"/>
      <c r="BK418" s="361"/>
      <c r="BL418" s="361"/>
      <c r="BM418" s="360" t="s">
        <v>64</v>
      </c>
      <c r="BN418" s="360"/>
      <c r="BO418" s="359"/>
      <c r="BP418" s="359"/>
      <c r="BQ418" s="359">
        <v>0.34699999999999998</v>
      </c>
      <c r="BR418" s="359"/>
      <c r="BS418" s="361"/>
      <c r="BT418" s="361"/>
      <c r="BU418" s="362" t="s">
        <v>62</v>
      </c>
      <c r="BV418" s="481"/>
      <c r="BW418" s="422"/>
      <c r="BX418" s="475"/>
      <c r="BY418" s="283"/>
    </row>
    <row r="419" spans="1:77" ht="20.100000000000001" customHeight="1" thickBot="1">
      <c r="A419" s="283"/>
      <c r="B419" s="512"/>
      <c r="C419" s="514"/>
      <c r="D419" s="398"/>
      <c r="E419" s="398">
        <v>1</v>
      </c>
      <c r="F419" s="398" t="s">
        <v>443</v>
      </c>
      <c r="G419" s="516"/>
      <c r="H419" s="510"/>
      <c r="I419" s="434"/>
      <c r="J419" s="510"/>
      <c r="K419" s="435"/>
      <c r="L419" s="435"/>
      <c r="M419" s="400">
        <v>3.2</v>
      </c>
      <c r="N419" s="407"/>
      <c r="O419" s="283"/>
      <c r="P419" s="408"/>
      <c r="Q419" s="409"/>
      <c r="R419" s="441" t="str">
        <f>IF($E419="","",IF($L418="","",VLOOKUP($L418,TemplValues,28,0)))</f>
        <v/>
      </c>
      <c r="S419" s="463"/>
      <c r="T419" s="442" t="str">
        <f>IF($E419="","",IF($L418="","",VLOOKUP($L418,TemplValues,4,0)))</f>
        <v/>
      </c>
      <c r="U419" s="463"/>
      <c r="V419" s="442" t="str">
        <f>IF($E419="","",IF($L418="","",VLOOKUP($L418,TemplValues,5,0)))</f>
        <v/>
      </c>
      <c r="W419" s="442"/>
      <c r="X419" s="442" t="str">
        <f>IF($E419="","",IF($L418="","",VLOOKUP($L418,TemplValues,6,0)))</f>
        <v/>
      </c>
      <c r="Y419" s="442"/>
      <c r="Z419" s="443" t="str">
        <f>IF($E419="","",IF($L418="","",VLOOKUP($L418,TemplValues,7,0)))</f>
        <v/>
      </c>
      <c r="AA419" s="443"/>
      <c r="AB419" s="442" t="str">
        <f>IF($E419="","",IF($L418="","",VLOOKUP($L418,TemplValues,8,0)))</f>
        <v/>
      </c>
      <c r="AC419" s="442"/>
      <c r="AD419" s="444" t="str">
        <f>IF($E419="","",IF($L418="","",VLOOKUP($L418,TemplValues,18,0)))</f>
        <v/>
      </c>
      <c r="AE419" s="444"/>
      <c r="AF419" s="444" t="str">
        <f>IF($E419="","",IF($L418="","",VLOOKUP($L418,TemplValues,19,0)))</f>
        <v/>
      </c>
      <c r="AG419" s="444"/>
      <c r="AH419" s="444"/>
      <c r="AI419" s="444"/>
      <c r="AJ419" s="444" t="str">
        <f>IF($E419="","",IF($L418="","",VLOOKUP($L418,TemplValues,20,0)))</f>
        <v/>
      </c>
      <c r="AK419" s="444"/>
      <c r="AL419" s="442" t="str">
        <f>IF($E419="","",IF($L418="","",VLOOKUP($L418,TemplValues,9,0)))</f>
        <v/>
      </c>
      <c r="AM419" s="442"/>
      <c r="AN419" s="442" t="str">
        <f>IF($E419="","",IF($L418="","",VLOOKUP($L418,TemplValues,21,0)))</f>
        <v/>
      </c>
      <c r="AO419" s="442"/>
      <c r="AP419" s="442" t="str">
        <f>IF($E419="","",IF($L418="","",VLOOKUP($L418,TemplValues,22,0)))</f>
        <v/>
      </c>
      <c r="AQ419" s="442"/>
      <c r="AR419" s="445" t="str">
        <f>IF($E419="","",IF($L418="","",VLOOKUP($L418,TemplValues,23,0)))</f>
        <v/>
      </c>
      <c r="AS419" s="445"/>
      <c r="AT419" s="445" t="str">
        <f>IF($E419="","",IF($L418="","",VLOOKUP($L418,TemplValues,24,0)))</f>
        <v/>
      </c>
      <c r="AU419" s="446"/>
      <c r="AV419" s="446" t="str">
        <f>IF($E419="","",IF($L418="","",VLOOKUP($L418,TemplValues,25,0)))</f>
        <v/>
      </c>
      <c r="AW419" s="478"/>
      <c r="AX419" s="425" t="str">
        <f>IF($E419="","",IF($L418="","",VLOOKUP($L418,TemplValues,26,0)))</f>
        <v/>
      </c>
      <c r="AY419" s="476"/>
      <c r="AZ419" s="283"/>
      <c r="BA419" s="426" t="str">
        <f>IF($E419="","",IF($L418="","",VLOOKUP($L418,TemplValues,10,0)))</f>
        <v/>
      </c>
      <c r="BB419" s="426"/>
      <c r="BC419" s="368" t="str">
        <f>IF($E419="","",IF($L418="","",VLOOKUP($L418,TemplValues,11,0)))</f>
        <v/>
      </c>
      <c r="BD419" s="368"/>
      <c r="BE419" s="369" t="str">
        <f>IF($E419="","",IF($L418="","",VLOOKUP($L418,TemplValues,30,0)))</f>
        <v/>
      </c>
      <c r="BF419" s="369"/>
      <c r="BG419" s="366" t="str">
        <f>IF($E419="","",IF($L418="","",VLOOKUP($L418,TemplValues,12,0)))</f>
        <v/>
      </c>
      <c r="BH419" s="366"/>
      <c r="BI419" s="366" t="str">
        <f>IF($E419="","",IF($L418="","",VLOOKUP($L418,TemplValues,13,0)))</f>
        <v/>
      </c>
      <c r="BJ419" s="366"/>
      <c r="BK419" s="367" t="str">
        <f>IF($E419="","",IF($L418="","",VLOOKUP($L418,TemplValues,16,0)))</f>
        <v/>
      </c>
      <c r="BL419" s="367"/>
      <c r="BM419" s="368" t="str">
        <f>IF($E419="","",IF($L418="","",VLOOKUP($L418,TemplValues,17,0)))</f>
        <v/>
      </c>
      <c r="BN419" s="368"/>
      <c r="BO419" s="366" t="str">
        <f>IF($E419="","",IF($L418="","",VLOOKUP($L418,TemplValues,28,0)))</f>
        <v/>
      </c>
      <c r="BP419" s="366"/>
      <c r="BQ419" s="366" t="str">
        <f>IF($E419="","",IF($L418="","",VLOOKUP($L418,TemplValues,27,0)))</f>
        <v/>
      </c>
      <c r="BR419" s="366"/>
      <c r="BS419" s="367" t="str">
        <f>IF($E419="","",IF($L418="","",VLOOKUP($L418,TemplValues,14,0)))</f>
        <v/>
      </c>
      <c r="BT419" s="367"/>
      <c r="BU419" s="370" t="str">
        <f>IF($E419="","",IF($L418="","",VLOOKUP($L418,TemplValues,15,0)))</f>
        <v/>
      </c>
      <c r="BV419" s="483"/>
      <c r="BW419" s="430" t="str">
        <f>IF($E419="","",IF($L418="","",VLOOKUP($L418,TemplValues,30,0)))</f>
        <v/>
      </c>
      <c r="BX419" s="486"/>
      <c r="BY419" s="283"/>
    </row>
    <row r="420" spans="1:77" ht="20.100000000000001" customHeight="1">
      <c r="A420" s="283"/>
      <c r="B420" s="511">
        <v>1</v>
      </c>
      <c r="C420" s="513"/>
      <c r="D420" s="436"/>
      <c r="E420" s="436" t="s">
        <v>441</v>
      </c>
      <c r="F420" s="436" t="s">
        <v>444</v>
      </c>
      <c r="G420" s="515" t="s">
        <v>380</v>
      </c>
      <c r="H420" s="509"/>
      <c r="I420" s="437"/>
      <c r="J420" s="509"/>
      <c r="K420" s="438"/>
      <c r="L420" s="439" t="str">
        <f t="shared" ref="L420" si="204">H420&amp;" : "&amp;J420</f>
        <v xml:space="preserve"> : </v>
      </c>
      <c r="M420" s="440">
        <v>400</v>
      </c>
      <c r="N420" s="390"/>
      <c r="O420" s="283"/>
      <c r="P420" s="404"/>
      <c r="Q420" s="405"/>
      <c r="R420" s="406">
        <v>2.835</v>
      </c>
      <c r="S420" s="462"/>
      <c r="T420" s="414">
        <v>24.5</v>
      </c>
      <c r="U420" s="468"/>
      <c r="V420" s="413"/>
      <c r="W420" s="413"/>
      <c r="X420" s="414">
        <v>22</v>
      </c>
      <c r="Y420" s="414"/>
      <c r="Z420" s="414"/>
      <c r="AA420" s="414"/>
      <c r="AB420" s="415"/>
      <c r="AC420" s="415"/>
      <c r="AD420" s="415"/>
      <c r="AE420" s="415"/>
      <c r="AF420" s="415"/>
      <c r="AG420" s="415"/>
      <c r="AH420" s="415"/>
      <c r="AI420" s="415"/>
      <c r="AJ420" s="415"/>
      <c r="AK420" s="415"/>
      <c r="AL420" s="415"/>
      <c r="AM420" s="415"/>
      <c r="AN420" s="415"/>
      <c r="AO420" s="415"/>
      <c r="AP420" s="415"/>
      <c r="AQ420" s="415"/>
      <c r="AR420" s="415">
        <v>0.25</v>
      </c>
      <c r="AS420" s="415"/>
      <c r="AT420" s="415"/>
      <c r="AU420" s="427"/>
      <c r="AV420" s="427">
        <v>10.5</v>
      </c>
      <c r="AW420" s="428"/>
      <c r="AX420" s="423"/>
      <c r="AY420" s="475"/>
      <c r="AZ420" s="283"/>
      <c r="BA420" s="424">
        <v>100.1</v>
      </c>
      <c r="BB420" s="424"/>
      <c r="BC420" s="360" t="s">
        <v>63</v>
      </c>
      <c r="BD420" s="360"/>
      <c r="BE420" s="359">
        <v>0.1</v>
      </c>
      <c r="BF420" s="359"/>
      <c r="BG420" s="359">
        <v>10000</v>
      </c>
      <c r="BH420" s="359"/>
      <c r="BI420" s="359"/>
      <c r="BJ420" s="359"/>
      <c r="BK420" s="361"/>
      <c r="BL420" s="361"/>
      <c r="BM420" s="360" t="s">
        <v>64</v>
      </c>
      <c r="BN420" s="360"/>
      <c r="BO420" s="359"/>
      <c r="BP420" s="359"/>
      <c r="BQ420" s="359">
        <v>0.34699999999999998</v>
      </c>
      <c r="BR420" s="359"/>
      <c r="BS420" s="361"/>
      <c r="BT420" s="361"/>
      <c r="BU420" s="362" t="s">
        <v>62</v>
      </c>
      <c r="BV420" s="481"/>
      <c r="BW420" s="422"/>
      <c r="BX420" s="475"/>
      <c r="BY420" s="283"/>
    </row>
    <row r="421" spans="1:77" ht="20.100000000000001" customHeight="1" thickBot="1">
      <c r="A421" s="283"/>
      <c r="B421" s="512"/>
      <c r="C421" s="514"/>
      <c r="D421" s="398"/>
      <c r="E421" s="398">
        <v>1</v>
      </c>
      <c r="F421" s="398" t="s">
        <v>443</v>
      </c>
      <c r="G421" s="516"/>
      <c r="H421" s="510"/>
      <c r="I421" s="434"/>
      <c r="J421" s="510"/>
      <c r="K421" s="435"/>
      <c r="L421" s="435"/>
      <c r="M421" s="400">
        <v>3.2</v>
      </c>
      <c r="N421" s="407"/>
      <c r="O421" s="283"/>
      <c r="P421" s="408"/>
      <c r="Q421" s="409"/>
      <c r="R421" s="441" t="str">
        <f>IF($E421="","",IF($L420="","",VLOOKUP($L420,TemplValues,28,0)))</f>
        <v/>
      </c>
      <c r="S421" s="463"/>
      <c r="T421" s="442" t="str">
        <f>IF($E421="","",IF($L420="","",VLOOKUP($L420,TemplValues,4,0)))</f>
        <v/>
      </c>
      <c r="U421" s="463"/>
      <c r="V421" s="442" t="str">
        <f>IF($E421="","",IF($L420="","",VLOOKUP($L420,TemplValues,5,0)))</f>
        <v/>
      </c>
      <c r="W421" s="442"/>
      <c r="X421" s="442" t="str">
        <f>IF($E421="","",IF($L420="","",VLOOKUP($L420,TemplValues,6,0)))</f>
        <v/>
      </c>
      <c r="Y421" s="442"/>
      <c r="Z421" s="443" t="str">
        <f>IF($E421="","",IF($L420="","",VLOOKUP($L420,TemplValues,7,0)))</f>
        <v/>
      </c>
      <c r="AA421" s="443"/>
      <c r="AB421" s="442" t="str">
        <f>IF($E421="","",IF($L420="","",VLOOKUP($L420,TemplValues,8,0)))</f>
        <v/>
      </c>
      <c r="AC421" s="442"/>
      <c r="AD421" s="444" t="str">
        <f>IF($E421="","",IF($L420="","",VLOOKUP($L420,TemplValues,18,0)))</f>
        <v/>
      </c>
      <c r="AE421" s="444"/>
      <c r="AF421" s="444" t="str">
        <f>IF($E421="","",IF($L420="","",VLOOKUP($L420,TemplValues,19,0)))</f>
        <v/>
      </c>
      <c r="AG421" s="444"/>
      <c r="AH421" s="444"/>
      <c r="AI421" s="444"/>
      <c r="AJ421" s="444" t="str">
        <f>IF($E421="","",IF($L420="","",VLOOKUP($L420,TemplValues,20,0)))</f>
        <v/>
      </c>
      <c r="AK421" s="444"/>
      <c r="AL421" s="442" t="str">
        <f>IF($E421="","",IF($L420="","",VLOOKUP($L420,TemplValues,9,0)))</f>
        <v/>
      </c>
      <c r="AM421" s="442"/>
      <c r="AN421" s="442" t="str">
        <f>IF($E421="","",IF($L420="","",VLOOKUP($L420,TemplValues,21,0)))</f>
        <v/>
      </c>
      <c r="AO421" s="442"/>
      <c r="AP421" s="442" t="str">
        <f>IF($E421="","",IF($L420="","",VLOOKUP($L420,TemplValues,22,0)))</f>
        <v/>
      </c>
      <c r="AQ421" s="442"/>
      <c r="AR421" s="445" t="str">
        <f>IF($E421="","",IF($L420="","",VLOOKUP($L420,TemplValues,23,0)))</f>
        <v/>
      </c>
      <c r="AS421" s="445"/>
      <c r="AT421" s="445" t="str">
        <f>IF($E421="","",IF($L420="","",VLOOKUP($L420,TemplValues,24,0)))</f>
        <v/>
      </c>
      <c r="AU421" s="446"/>
      <c r="AV421" s="446" t="str">
        <f>IF($E421="","",IF($L420="","",VLOOKUP($L420,TemplValues,25,0)))</f>
        <v/>
      </c>
      <c r="AW421" s="478"/>
      <c r="AX421" s="425" t="str">
        <f>IF($E421="","",IF($L420="","",VLOOKUP($L420,TemplValues,26,0)))</f>
        <v/>
      </c>
      <c r="AY421" s="476"/>
      <c r="AZ421" s="283"/>
      <c r="BA421" s="426" t="str">
        <f>IF($E421="","",IF($L420="","",VLOOKUP($L420,TemplValues,10,0)))</f>
        <v/>
      </c>
      <c r="BB421" s="426"/>
      <c r="BC421" s="368" t="str">
        <f>IF($E421="","",IF($L420="","",VLOOKUP($L420,TemplValues,11,0)))</f>
        <v/>
      </c>
      <c r="BD421" s="368"/>
      <c r="BE421" s="369" t="str">
        <f>IF($E421="","",IF($L420="","",VLOOKUP($L420,TemplValues,30,0)))</f>
        <v/>
      </c>
      <c r="BF421" s="369"/>
      <c r="BG421" s="366" t="str">
        <f>IF($E421="","",IF($L420="","",VLOOKUP($L420,TemplValues,12,0)))</f>
        <v/>
      </c>
      <c r="BH421" s="366"/>
      <c r="BI421" s="366" t="str">
        <f>IF($E421="","",IF($L420="","",VLOOKUP($L420,TemplValues,13,0)))</f>
        <v/>
      </c>
      <c r="BJ421" s="366"/>
      <c r="BK421" s="367" t="str">
        <f>IF($E421="","",IF($L420="","",VLOOKUP($L420,TemplValues,16,0)))</f>
        <v/>
      </c>
      <c r="BL421" s="367"/>
      <c r="BM421" s="368" t="str">
        <f>IF($E421="","",IF($L420="","",VLOOKUP($L420,TemplValues,17,0)))</f>
        <v/>
      </c>
      <c r="BN421" s="368"/>
      <c r="BO421" s="366" t="str">
        <f>IF($E421="","",IF($L420="","",VLOOKUP($L420,TemplValues,28,0)))</f>
        <v/>
      </c>
      <c r="BP421" s="366"/>
      <c r="BQ421" s="366" t="str">
        <f>IF($E421="","",IF($L420="","",VLOOKUP($L420,TemplValues,27,0)))</f>
        <v/>
      </c>
      <c r="BR421" s="366"/>
      <c r="BS421" s="367" t="str">
        <f>IF($E421="","",IF($L420="","",VLOOKUP($L420,TemplValues,14,0)))</f>
        <v/>
      </c>
      <c r="BT421" s="367"/>
      <c r="BU421" s="370" t="str">
        <f>IF($E421="","",IF($L420="","",VLOOKUP($L420,TemplValues,15,0)))</f>
        <v/>
      </c>
      <c r="BV421" s="483"/>
      <c r="BW421" s="430" t="str">
        <f>IF($E421="","",IF($L420="","",VLOOKUP($L420,TemplValues,30,0)))</f>
        <v/>
      </c>
      <c r="BX421" s="486"/>
      <c r="BY421" s="283"/>
    </row>
    <row r="422" spans="1:77" ht="20.100000000000001" customHeight="1">
      <c r="A422" s="283"/>
      <c r="B422" s="511">
        <v>1</v>
      </c>
      <c r="C422" s="513"/>
      <c r="D422" s="436"/>
      <c r="E422" s="436" t="s">
        <v>441</v>
      </c>
      <c r="F422" s="436" t="s">
        <v>444</v>
      </c>
      <c r="G422" s="515" t="s">
        <v>380</v>
      </c>
      <c r="H422" s="509"/>
      <c r="I422" s="437"/>
      <c r="J422" s="509"/>
      <c r="K422" s="438"/>
      <c r="L422" s="439" t="str">
        <f t="shared" ref="L422" si="205">H422&amp;" : "&amp;J422</f>
        <v xml:space="preserve"> : </v>
      </c>
      <c r="M422" s="440">
        <v>400</v>
      </c>
      <c r="N422" s="390"/>
      <c r="O422" s="283"/>
      <c r="P422" s="404"/>
      <c r="Q422" s="405"/>
      <c r="R422" s="406">
        <v>2.835</v>
      </c>
      <c r="S422" s="462"/>
      <c r="T422" s="414">
        <v>24.5</v>
      </c>
      <c r="U422" s="468"/>
      <c r="V422" s="413"/>
      <c r="W422" s="413"/>
      <c r="X422" s="414">
        <v>22</v>
      </c>
      <c r="Y422" s="414"/>
      <c r="Z422" s="414"/>
      <c r="AA422" s="414"/>
      <c r="AB422" s="415"/>
      <c r="AC422" s="415"/>
      <c r="AD422" s="415"/>
      <c r="AE422" s="415"/>
      <c r="AF422" s="415"/>
      <c r="AG422" s="415"/>
      <c r="AH422" s="415"/>
      <c r="AI422" s="415"/>
      <c r="AJ422" s="415"/>
      <c r="AK422" s="415"/>
      <c r="AL422" s="415"/>
      <c r="AM422" s="415"/>
      <c r="AN422" s="415"/>
      <c r="AO422" s="415"/>
      <c r="AP422" s="415"/>
      <c r="AQ422" s="415"/>
      <c r="AR422" s="415">
        <v>0.25</v>
      </c>
      <c r="AS422" s="415"/>
      <c r="AT422" s="415"/>
      <c r="AU422" s="427"/>
      <c r="AV422" s="427">
        <v>10.5</v>
      </c>
      <c r="AW422" s="428"/>
      <c r="AX422" s="423"/>
      <c r="AY422" s="475"/>
      <c r="AZ422" s="283"/>
      <c r="BA422" s="424">
        <v>100.1</v>
      </c>
      <c r="BB422" s="424"/>
      <c r="BC422" s="360" t="s">
        <v>63</v>
      </c>
      <c r="BD422" s="360"/>
      <c r="BE422" s="359">
        <v>0.1</v>
      </c>
      <c r="BF422" s="359"/>
      <c r="BG422" s="359">
        <v>10000</v>
      </c>
      <c r="BH422" s="359"/>
      <c r="BI422" s="359"/>
      <c r="BJ422" s="359"/>
      <c r="BK422" s="361"/>
      <c r="BL422" s="361"/>
      <c r="BM422" s="360" t="s">
        <v>64</v>
      </c>
      <c r="BN422" s="360"/>
      <c r="BO422" s="359"/>
      <c r="BP422" s="359"/>
      <c r="BQ422" s="359">
        <v>0.34699999999999998</v>
      </c>
      <c r="BR422" s="359"/>
      <c r="BS422" s="361"/>
      <c r="BT422" s="361"/>
      <c r="BU422" s="362" t="s">
        <v>62</v>
      </c>
      <c r="BV422" s="481"/>
      <c r="BW422" s="422"/>
      <c r="BX422" s="475"/>
      <c r="BY422" s="283"/>
    </row>
    <row r="423" spans="1:77" ht="20.100000000000001" customHeight="1" thickBot="1">
      <c r="A423" s="283"/>
      <c r="B423" s="512"/>
      <c r="C423" s="514"/>
      <c r="D423" s="398"/>
      <c r="E423" s="398">
        <v>1</v>
      </c>
      <c r="F423" s="398" t="s">
        <v>443</v>
      </c>
      <c r="G423" s="516"/>
      <c r="H423" s="510"/>
      <c r="I423" s="434"/>
      <c r="J423" s="510"/>
      <c r="K423" s="435"/>
      <c r="L423" s="435"/>
      <c r="M423" s="400">
        <v>3.2</v>
      </c>
      <c r="N423" s="407"/>
      <c r="O423" s="283"/>
      <c r="P423" s="408"/>
      <c r="Q423" s="409"/>
      <c r="R423" s="441" t="str">
        <f>IF($E423="","",IF($L422="","",VLOOKUP($L422,TemplValues,28,0)))</f>
        <v/>
      </c>
      <c r="S423" s="463"/>
      <c r="T423" s="442" t="str">
        <f>IF($E423="","",IF($L422="","",VLOOKUP($L422,TemplValues,4,0)))</f>
        <v/>
      </c>
      <c r="U423" s="463"/>
      <c r="V423" s="442" t="str">
        <f>IF($E423="","",IF($L422="","",VLOOKUP($L422,TemplValues,5,0)))</f>
        <v/>
      </c>
      <c r="W423" s="442"/>
      <c r="X423" s="442" t="str">
        <f>IF($E423="","",IF($L422="","",VLOOKUP($L422,TemplValues,6,0)))</f>
        <v/>
      </c>
      <c r="Y423" s="442"/>
      <c r="Z423" s="443" t="str">
        <f>IF($E423="","",IF($L422="","",VLOOKUP($L422,TemplValues,7,0)))</f>
        <v/>
      </c>
      <c r="AA423" s="443"/>
      <c r="AB423" s="442" t="str">
        <f>IF($E423="","",IF($L422="","",VLOOKUP($L422,TemplValues,8,0)))</f>
        <v/>
      </c>
      <c r="AC423" s="442"/>
      <c r="AD423" s="444" t="str">
        <f>IF($E423="","",IF($L422="","",VLOOKUP($L422,TemplValues,18,0)))</f>
        <v/>
      </c>
      <c r="AE423" s="444"/>
      <c r="AF423" s="444" t="str">
        <f>IF($E423="","",IF($L422="","",VLOOKUP($L422,TemplValues,19,0)))</f>
        <v/>
      </c>
      <c r="AG423" s="444"/>
      <c r="AH423" s="444"/>
      <c r="AI423" s="444"/>
      <c r="AJ423" s="444" t="str">
        <f>IF($E423="","",IF($L422="","",VLOOKUP($L422,TemplValues,20,0)))</f>
        <v/>
      </c>
      <c r="AK423" s="444"/>
      <c r="AL423" s="442" t="str">
        <f>IF($E423="","",IF($L422="","",VLOOKUP($L422,TemplValues,9,0)))</f>
        <v/>
      </c>
      <c r="AM423" s="442"/>
      <c r="AN423" s="442" t="str">
        <f>IF($E423="","",IF($L422="","",VLOOKUP($L422,TemplValues,21,0)))</f>
        <v/>
      </c>
      <c r="AO423" s="442"/>
      <c r="AP423" s="442" t="str">
        <f>IF($E423="","",IF($L422="","",VLOOKUP($L422,TemplValues,22,0)))</f>
        <v/>
      </c>
      <c r="AQ423" s="442"/>
      <c r="AR423" s="445" t="str">
        <f>IF($E423="","",IF($L422="","",VLOOKUP($L422,TemplValues,23,0)))</f>
        <v/>
      </c>
      <c r="AS423" s="445"/>
      <c r="AT423" s="445" t="str">
        <f>IF($E423="","",IF($L422="","",VLOOKUP($L422,TemplValues,24,0)))</f>
        <v/>
      </c>
      <c r="AU423" s="446"/>
      <c r="AV423" s="446" t="str">
        <f>IF($E423="","",IF($L422="","",VLOOKUP($L422,TemplValues,25,0)))</f>
        <v/>
      </c>
      <c r="AW423" s="478"/>
      <c r="AX423" s="425" t="str">
        <f>IF($E423="","",IF($L422="","",VLOOKUP($L422,TemplValues,26,0)))</f>
        <v/>
      </c>
      <c r="AY423" s="476"/>
      <c r="AZ423" s="283"/>
      <c r="BA423" s="426" t="str">
        <f>IF($E423="","",IF($L422="","",VLOOKUP($L422,TemplValues,10,0)))</f>
        <v/>
      </c>
      <c r="BB423" s="426"/>
      <c r="BC423" s="368" t="str">
        <f>IF($E423="","",IF($L422="","",VLOOKUP($L422,TemplValues,11,0)))</f>
        <v/>
      </c>
      <c r="BD423" s="368"/>
      <c r="BE423" s="369" t="str">
        <f>IF($E423="","",IF($L422="","",VLOOKUP($L422,TemplValues,30,0)))</f>
        <v/>
      </c>
      <c r="BF423" s="369"/>
      <c r="BG423" s="366" t="str">
        <f>IF($E423="","",IF($L422="","",VLOOKUP($L422,TemplValues,12,0)))</f>
        <v/>
      </c>
      <c r="BH423" s="366"/>
      <c r="BI423" s="366" t="str">
        <f>IF($E423="","",IF($L422="","",VLOOKUP($L422,TemplValues,13,0)))</f>
        <v/>
      </c>
      <c r="BJ423" s="366"/>
      <c r="BK423" s="367" t="str">
        <f>IF($E423="","",IF($L422="","",VLOOKUP($L422,TemplValues,16,0)))</f>
        <v/>
      </c>
      <c r="BL423" s="367"/>
      <c r="BM423" s="368" t="str">
        <f>IF($E423="","",IF($L422="","",VLOOKUP($L422,TemplValues,17,0)))</f>
        <v/>
      </c>
      <c r="BN423" s="368"/>
      <c r="BO423" s="366" t="str">
        <f>IF($E423="","",IF($L422="","",VLOOKUP($L422,TemplValues,28,0)))</f>
        <v/>
      </c>
      <c r="BP423" s="366"/>
      <c r="BQ423" s="366" t="str">
        <f>IF($E423="","",IF($L422="","",VLOOKUP($L422,TemplValues,27,0)))</f>
        <v/>
      </c>
      <c r="BR423" s="366"/>
      <c r="BS423" s="367" t="str">
        <f>IF($E423="","",IF($L422="","",VLOOKUP($L422,TemplValues,14,0)))</f>
        <v/>
      </c>
      <c r="BT423" s="367"/>
      <c r="BU423" s="370" t="str">
        <f>IF($E423="","",IF($L422="","",VLOOKUP($L422,TemplValues,15,0)))</f>
        <v/>
      </c>
      <c r="BV423" s="483"/>
      <c r="BW423" s="430" t="str">
        <f>IF($E423="","",IF($L422="","",VLOOKUP($L422,TemplValues,30,0)))</f>
        <v/>
      </c>
      <c r="BX423" s="486"/>
      <c r="BY423" s="283"/>
    </row>
    <row r="424" spans="1:77" ht="20.100000000000001" customHeight="1">
      <c r="A424" s="283"/>
      <c r="B424" s="511">
        <v>1</v>
      </c>
      <c r="C424" s="513"/>
      <c r="D424" s="436"/>
      <c r="E424" s="436" t="s">
        <v>441</v>
      </c>
      <c r="F424" s="436" t="s">
        <v>444</v>
      </c>
      <c r="G424" s="515" t="s">
        <v>380</v>
      </c>
      <c r="H424" s="509"/>
      <c r="I424" s="437"/>
      <c r="J424" s="509"/>
      <c r="K424" s="438"/>
      <c r="L424" s="439" t="str">
        <f t="shared" ref="L424" si="206">H424&amp;" : "&amp;J424</f>
        <v xml:space="preserve"> : </v>
      </c>
      <c r="M424" s="440">
        <v>400</v>
      </c>
      <c r="N424" s="390"/>
      <c r="O424" s="283"/>
      <c r="P424" s="404"/>
      <c r="Q424" s="405"/>
      <c r="R424" s="406">
        <v>2.835</v>
      </c>
      <c r="S424" s="462"/>
      <c r="T424" s="414">
        <v>24.5</v>
      </c>
      <c r="U424" s="468"/>
      <c r="V424" s="413"/>
      <c r="W424" s="413"/>
      <c r="X424" s="414">
        <v>22</v>
      </c>
      <c r="Y424" s="414"/>
      <c r="Z424" s="414"/>
      <c r="AA424" s="414"/>
      <c r="AB424" s="415"/>
      <c r="AC424" s="415"/>
      <c r="AD424" s="415"/>
      <c r="AE424" s="415"/>
      <c r="AF424" s="415"/>
      <c r="AG424" s="415"/>
      <c r="AH424" s="415"/>
      <c r="AI424" s="415"/>
      <c r="AJ424" s="415"/>
      <c r="AK424" s="415"/>
      <c r="AL424" s="415"/>
      <c r="AM424" s="415"/>
      <c r="AN424" s="415"/>
      <c r="AO424" s="415"/>
      <c r="AP424" s="415"/>
      <c r="AQ424" s="415"/>
      <c r="AR424" s="415">
        <v>0.25</v>
      </c>
      <c r="AS424" s="415"/>
      <c r="AT424" s="415"/>
      <c r="AU424" s="427"/>
      <c r="AV424" s="427">
        <v>10.5</v>
      </c>
      <c r="AW424" s="428"/>
      <c r="AX424" s="423"/>
      <c r="AY424" s="475"/>
      <c r="AZ424" s="283"/>
      <c r="BA424" s="424">
        <v>100.1</v>
      </c>
      <c r="BB424" s="424"/>
      <c r="BC424" s="360" t="s">
        <v>63</v>
      </c>
      <c r="BD424" s="360"/>
      <c r="BE424" s="359">
        <v>0.1</v>
      </c>
      <c r="BF424" s="359"/>
      <c r="BG424" s="359">
        <v>10000</v>
      </c>
      <c r="BH424" s="359"/>
      <c r="BI424" s="359"/>
      <c r="BJ424" s="359"/>
      <c r="BK424" s="361"/>
      <c r="BL424" s="361"/>
      <c r="BM424" s="360" t="s">
        <v>64</v>
      </c>
      <c r="BN424" s="360"/>
      <c r="BO424" s="359"/>
      <c r="BP424" s="359"/>
      <c r="BQ424" s="359">
        <v>0.34699999999999998</v>
      </c>
      <c r="BR424" s="359"/>
      <c r="BS424" s="361"/>
      <c r="BT424" s="361"/>
      <c r="BU424" s="362" t="s">
        <v>62</v>
      </c>
      <c r="BV424" s="481"/>
      <c r="BW424" s="422"/>
      <c r="BX424" s="475"/>
      <c r="BY424" s="283"/>
    </row>
    <row r="425" spans="1:77" ht="20.100000000000001" customHeight="1" thickBot="1">
      <c r="A425" s="283"/>
      <c r="B425" s="512"/>
      <c r="C425" s="514"/>
      <c r="D425" s="398"/>
      <c r="E425" s="398">
        <v>1</v>
      </c>
      <c r="F425" s="398" t="s">
        <v>443</v>
      </c>
      <c r="G425" s="516"/>
      <c r="H425" s="510"/>
      <c r="I425" s="434"/>
      <c r="J425" s="510"/>
      <c r="K425" s="435"/>
      <c r="L425" s="435"/>
      <c r="M425" s="400">
        <v>3.2</v>
      </c>
      <c r="N425" s="407"/>
      <c r="O425" s="283"/>
      <c r="P425" s="408"/>
      <c r="Q425" s="409"/>
      <c r="R425" s="441" t="str">
        <f>IF($E425="","",IF($L424="","",VLOOKUP($L424,TemplValues,28,0)))</f>
        <v/>
      </c>
      <c r="S425" s="463"/>
      <c r="T425" s="442" t="str">
        <f>IF($E425="","",IF($L424="","",VLOOKUP($L424,TemplValues,4,0)))</f>
        <v/>
      </c>
      <c r="U425" s="463"/>
      <c r="V425" s="442" t="str">
        <f>IF($E425="","",IF($L424="","",VLOOKUP($L424,TemplValues,5,0)))</f>
        <v/>
      </c>
      <c r="W425" s="442"/>
      <c r="X425" s="442" t="str">
        <f>IF($E425="","",IF($L424="","",VLOOKUP($L424,TemplValues,6,0)))</f>
        <v/>
      </c>
      <c r="Y425" s="442"/>
      <c r="Z425" s="443" t="str">
        <f>IF($E425="","",IF($L424="","",VLOOKUP($L424,TemplValues,7,0)))</f>
        <v/>
      </c>
      <c r="AA425" s="443"/>
      <c r="AB425" s="442" t="str">
        <f>IF($E425="","",IF($L424="","",VLOOKUP($L424,TemplValues,8,0)))</f>
        <v/>
      </c>
      <c r="AC425" s="442"/>
      <c r="AD425" s="444" t="str">
        <f>IF($E425="","",IF($L424="","",VLOOKUP($L424,TemplValues,18,0)))</f>
        <v/>
      </c>
      <c r="AE425" s="444"/>
      <c r="AF425" s="444" t="str">
        <f>IF($E425="","",IF($L424="","",VLOOKUP($L424,TemplValues,19,0)))</f>
        <v/>
      </c>
      <c r="AG425" s="444"/>
      <c r="AH425" s="444"/>
      <c r="AI425" s="444"/>
      <c r="AJ425" s="444" t="str">
        <f>IF($E425="","",IF($L424="","",VLOOKUP($L424,TemplValues,20,0)))</f>
        <v/>
      </c>
      <c r="AK425" s="444"/>
      <c r="AL425" s="442" t="str">
        <f>IF($E425="","",IF($L424="","",VLOOKUP($L424,TemplValues,9,0)))</f>
        <v/>
      </c>
      <c r="AM425" s="442"/>
      <c r="AN425" s="442" t="str">
        <f>IF($E425="","",IF($L424="","",VLOOKUP($L424,TemplValues,21,0)))</f>
        <v/>
      </c>
      <c r="AO425" s="442"/>
      <c r="AP425" s="442" t="str">
        <f>IF($E425="","",IF($L424="","",VLOOKUP($L424,TemplValues,22,0)))</f>
        <v/>
      </c>
      <c r="AQ425" s="442"/>
      <c r="AR425" s="445" t="str">
        <f>IF($E425="","",IF($L424="","",VLOOKUP($L424,TemplValues,23,0)))</f>
        <v/>
      </c>
      <c r="AS425" s="445"/>
      <c r="AT425" s="445" t="str">
        <f>IF($E425="","",IF($L424="","",VLOOKUP($L424,TemplValues,24,0)))</f>
        <v/>
      </c>
      <c r="AU425" s="446"/>
      <c r="AV425" s="446" t="str">
        <f>IF($E425="","",IF($L424="","",VLOOKUP($L424,TemplValues,25,0)))</f>
        <v/>
      </c>
      <c r="AW425" s="478"/>
      <c r="AX425" s="425" t="str">
        <f>IF($E425="","",IF($L424="","",VLOOKUP($L424,TemplValues,26,0)))</f>
        <v/>
      </c>
      <c r="AY425" s="476"/>
      <c r="AZ425" s="283"/>
      <c r="BA425" s="426" t="str">
        <f>IF($E425="","",IF($L424="","",VLOOKUP($L424,TemplValues,10,0)))</f>
        <v/>
      </c>
      <c r="BB425" s="426"/>
      <c r="BC425" s="368" t="str">
        <f>IF($E425="","",IF($L424="","",VLOOKUP($L424,TemplValues,11,0)))</f>
        <v/>
      </c>
      <c r="BD425" s="368"/>
      <c r="BE425" s="369" t="str">
        <f>IF($E425="","",IF($L424="","",VLOOKUP($L424,TemplValues,30,0)))</f>
        <v/>
      </c>
      <c r="BF425" s="369"/>
      <c r="BG425" s="366" t="str">
        <f>IF($E425="","",IF($L424="","",VLOOKUP($L424,TemplValues,12,0)))</f>
        <v/>
      </c>
      <c r="BH425" s="366"/>
      <c r="BI425" s="366" t="str">
        <f>IF($E425="","",IF($L424="","",VLOOKUP($L424,TemplValues,13,0)))</f>
        <v/>
      </c>
      <c r="BJ425" s="366"/>
      <c r="BK425" s="367" t="str">
        <f>IF($E425="","",IF($L424="","",VLOOKUP($L424,TemplValues,16,0)))</f>
        <v/>
      </c>
      <c r="BL425" s="367"/>
      <c r="BM425" s="368" t="str">
        <f>IF($E425="","",IF($L424="","",VLOOKUP($L424,TemplValues,17,0)))</f>
        <v/>
      </c>
      <c r="BN425" s="368"/>
      <c r="BO425" s="366" t="str">
        <f>IF($E425="","",IF($L424="","",VLOOKUP($L424,TemplValues,28,0)))</f>
        <v/>
      </c>
      <c r="BP425" s="366"/>
      <c r="BQ425" s="366" t="str">
        <f>IF($E425="","",IF($L424="","",VLOOKUP($L424,TemplValues,27,0)))</f>
        <v/>
      </c>
      <c r="BR425" s="366"/>
      <c r="BS425" s="367" t="str">
        <f>IF($E425="","",IF($L424="","",VLOOKUP($L424,TemplValues,14,0)))</f>
        <v/>
      </c>
      <c r="BT425" s="367"/>
      <c r="BU425" s="370" t="str">
        <f>IF($E425="","",IF($L424="","",VLOOKUP($L424,TemplValues,15,0)))</f>
        <v/>
      </c>
      <c r="BV425" s="483"/>
      <c r="BW425" s="430" t="str">
        <f>IF($E425="","",IF($L424="","",VLOOKUP($L424,TemplValues,30,0)))</f>
        <v/>
      </c>
      <c r="BX425" s="486"/>
      <c r="BY425" s="283"/>
    </row>
    <row r="426" spans="1:77" ht="20.100000000000001" customHeight="1">
      <c r="A426" s="283"/>
      <c r="B426" s="511">
        <v>1</v>
      </c>
      <c r="C426" s="513"/>
      <c r="D426" s="436"/>
      <c r="E426" s="436" t="s">
        <v>441</v>
      </c>
      <c r="F426" s="436" t="s">
        <v>444</v>
      </c>
      <c r="G426" s="515" t="s">
        <v>380</v>
      </c>
      <c r="H426" s="509"/>
      <c r="I426" s="437"/>
      <c r="J426" s="509"/>
      <c r="K426" s="438"/>
      <c r="L426" s="439" t="str">
        <f t="shared" ref="L426" si="207">H426&amp;" : "&amp;J426</f>
        <v xml:space="preserve"> : </v>
      </c>
      <c r="M426" s="440">
        <v>400</v>
      </c>
      <c r="N426" s="390"/>
      <c r="O426" s="283"/>
      <c r="P426" s="404"/>
      <c r="Q426" s="405"/>
      <c r="R426" s="406">
        <v>2.835</v>
      </c>
      <c r="S426" s="462"/>
      <c r="T426" s="414">
        <v>24.5</v>
      </c>
      <c r="U426" s="468"/>
      <c r="V426" s="413"/>
      <c r="W426" s="413"/>
      <c r="X426" s="414">
        <v>22</v>
      </c>
      <c r="Y426" s="414"/>
      <c r="Z426" s="414"/>
      <c r="AA426" s="414"/>
      <c r="AB426" s="415"/>
      <c r="AC426" s="415"/>
      <c r="AD426" s="415"/>
      <c r="AE426" s="415"/>
      <c r="AF426" s="415"/>
      <c r="AG426" s="415"/>
      <c r="AH426" s="415"/>
      <c r="AI426" s="415"/>
      <c r="AJ426" s="415"/>
      <c r="AK426" s="415"/>
      <c r="AL426" s="415"/>
      <c r="AM426" s="415"/>
      <c r="AN426" s="415"/>
      <c r="AO426" s="415"/>
      <c r="AP426" s="415"/>
      <c r="AQ426" s="415"/>
      <c r="AR426" s="415">
        <v>0.25</v>
      </c>
      <c r="AS426" s="415"/>
      <c r="AT426" s="415"/>
      <c r="AU426" s="427"/>
      <c r="AV426" s="427">
        <v>10.5</v>
      </c>
      <c r="AW426" s="428"/>
      <c r="AX426" s="423"/>
      <c r="AY426" s="475"/>
      <c r="AZ426" s="283"/>
      <c r="BA426" s="424">
        <v>100.1</v>
      </c>
      <c r="BB426" s="424"/>
      <c r="BC426" s="360" t="s">
        <v>63</v>
      </c>
      <c r="BD426" s="360"/>
      <c r="BE426" s="359">
        <v>0.1</v>
      </c>
      <c r="BF426" s="359"/>
      <c r="BG426" s="359">
        <v>10000</v>
      </c>
      <c r="BH426" s="359"/>
      <c r="BI426" s="359"/>
      <c r="BJ426" s="359"/>
      <c r="BK426" s="361"/>
      <c r="BL426" s="361"/>
      <c r="BM426" s="360" t="s">
        <v>64</v>
      </c>
      <c r="BN426" s="360"/>
      <c r="BO426" s="359"/>
      <c r="BP426" s="359"/>
      <c r="BQ426" s="359">
        <v>0.34699999999999998</v>
      </c>
      <c r="BR426" s="359"/>
      <c r="BS426" s="361"/>
      <c r="BT426" s="361"/>
      <c r="BU426" s="362" t="s">
        <v>62</v>
      </c>
      <c r="BV426" s="481"/>
      <c r="BW426" s="422"/>
      <c r="BX426" s="475"/>
      <c r="BY426" s="283"/>
    </row>
    <row r="427" spans="1:77" ht="20.100000000000001" customHeight="1" thickBot="1">
      <c r="A427" s="283"/>
      <c r="B427" s="512"/>
      <c r="C427" s="514"/>
      <c r="D427" s="398"/>
      <c r="E427" s="398">
        <v>1</v>
      </c>
      <c r="F427" s="398" t="s">
        <v>443</v>
      </c>
      <c r="G427" s="516"/>
      <c r="H427" s="510"/>
      <c r="I427" s="434"/>
      <c r="J427" s="510"/>
      <c r="K427" s="435"/>
      <c r="L427" s="435"/>
      <c r="M427" s="400">
        <v>3.2</v>
      </c>
      <c r="N427" s="407"/>
      <c r="O427" s="283"/>
      <c r="P427" s="408"/>
      <c r="Q427" s="409"/>
      <c r="R427" s="441" t="str">
        <f>IF($E427="","",IF($L426="","",VLOOKUP($L426,TemplValues,28,0)))</f>
        <v/>
      </c>
      <c r="S427" s="463"/>
      <c r="T427" s="442" t="str">
        <f>IF($E427="","",IF($L426="","",VLOOKUP($L426,TemplValues,4,0)))</f>
        <v/>
      </c>
      <c r="U427" s="463"/>
      <c r="V427" s="442" t="str">
        <f>IF($E427="","",IF($L426="","",VLOOKUP($L426,TemplValues,5,0)))</f>
        <v/>
      </c>
      <c r="W427" s="442"/>
      <c r="X427" s="442" t="str">
        <f>IF($E427="","",IF($L426="","",VLOOKUP($L426,TemplValues,6,0)))</f>
        <v/>
      </c>
      <c r="Y427" s="442"/>
      <c r="Z427" s="443" t="str">
        <f>IF($E427="","",IF($L426="","",VLOOKUP($L426,TemplValues,7,0)))</f>
        <v/>
      </c>
      <c r="AA427" s="443"/>
      <c r="AB427" s="442" t="str">
        <f>IF($E427="","",IF($L426="","",VLOOKUP($L426,TemplValues,8,0)))</f>
        <v/>
      </c>
      <c r="AC427" s="442"/>
      <c r="AD427" s="444" t="str">
        <f>IF($E427="","",IF($L426="","",VLOOKUP($L426,TemplValues,18,0)))</f>
        <v/>
      </c>
      <c r="AE427" s="444"/>
      <c r="AF427" s="444" t="str">
        <f>IF($E427="","",IF($L426="","",VLOOKUP($L426,TemplValues,19,0)))</f>
        <v/>
      </c>
      <c r="AG427" s="444"/>
      <c r="AH427" s="444"/>
      <c r="AI427" s="444"/>
      <c r="AJ427" s="444" t="str">
        <f>IF($E427="","",IF($L426="","",VLOOKUP($L426,TemplValues,20,0)))</f>
        <v/>
      </c>
      <c r="AK427" s="444"/>
      <c r="AL427" s="442" t="str">
        <f>IF($E427="","",IF($L426="","",VLOOKUP($L426,TemplValues,9,0)))</f>
        <v/>
      </c>
      <c r="AM427" s="442"/>
      <c r="AN427" s="442" t="str">
        <f>IF($E427="","",IF($L426="","",VLOOKUP($L426,TemplValues,21,0)))</f>
        <v/>
      </c>
      <c r="AO427" s="442"/>
      <c r="AP427" s="442" t="str">
        <f>IF($E427="","",IF($L426="","",VLOOKUP($L426,TemplValues,22,0)))</f>
        <v/>
      </c>
      <c r="AQ427" s="442"/>
      <c r="AR427" s="445" t="str">
        <f>IF($E427="","",IF($L426="","",VLOOKUP($L426,TemplValues,23,0)))</f>
        <v/>
      </c>
      <c r="AS427" s="445"/>
      <c r="AT427" s="445" t="str">
        <f>IF($E427="","",IF($L426="","",VLOOKUP($L426,TemplValues,24,0)))</f>
        <v/>
      </c>
      <c r="AU427" s="446"/>
      <c r="AV427" s="446" t="str">
        <f>IF($E427="","",IF($L426="","",VLOOKUP($L426,TemplValues,25,0)))</f>
        <v/>
      </c>
      <c r="AW427" s="478"/>
      <c r="AX427" s="425" t="str">
        <f>IF($E427="","",IF($L426="","",VLOOKUP($L426,TemplValues,26,0)))</f>
        <v/>
      </c>
      <c r="AY427" s="476"/>
      <c r="AZ427" s="283"/>
      <c r="BA427" s="426" t="str">
        <f>IF($E427="","",IF($L426="","",VLOOKUP($L426,TemplValues,10,0)))</f>
        <v/>
      </c>
      <c r="BB427" s="426"/>
      <c r="BC427" s="368" t="str">
        <f>IF($E427="","",IF($L426="","",VLOOKUP($L426,TemplValues,11,0)))</f>
        <v/>
      </c>
      <c r="BD427" s="368"/>
      <c r="BE427" s="369" t="str">
        <f>IF($E427="","",IF($L426="","",VLOOKUP($L426,TemplValues,30,0)))</f>
        <v/>
      </c>
      <c r="BF427" s="369"/>
      <c r="BG427" s="366" t="str">
        <f>IF($E427="","",IF($L426="","",VLOOKUP($L426,TemplValues,12,0)))</f>
        <v/>
      </c>
      <c r="BH427" s="366"/>
      <c r="BI427" s="366" t="str">
        <f>IF($E427="","",IF($L426="","",VLOOKUP($L426,TemplValues,13,0)))</f>
        <v/>
      </c>
      <c r="BJ427" s="366"/>
      <c r="BK427" s="367" t="str">
        <f>IF($E427="","",IF($L426="","",VLOOKUP($L426,TemplValues,16,0)))</f>
        <v/>
      </c>
      <c r="BL427" s="367"/>
      <c r="BM427" s="368" t="str">
        <f>IF($E427="","",IF($L426="","",VLOOKUP($L426,TemplValues,17,0)))</f>
        <v/>
      </c>
      <c r="BN427" s="368"/>
      <c r="BO427" s="366" t="str">
        <f>IF($E427="","",IF($L426="","",VLOOKUP($L426,TemplValues,28,0)))</f>
        <v/>
      </c>
      <c r="BP427" s="366"/>
      <c r="BQ427" s="366" t="str">
        <f>IF($E427="","",IF($L426="","",VLOOKUP($L426,TemplValues,27,0)))</f>
        <v/>
      </c>
      <c r="BR427" s="366"/>
      <c r="BS427" s="367" t="str">
        <f>IF($E427="","",IF($L426="","",VLOOKUP($L426,TemplValues,14,0)))</f>
        <v/>
      </c>
      <c r="BT427" s="367"/>
      <c r="BU427" s="370" t="str">
        <f>IF($E427="","",IF($L426="","",VLOOKUP($L426,TemplValues,15,0)))</f>
        <v/>
      </c>
      <c r="BV427" s="483"/>
      <c r="BW427" s="430" t="str">
        <f>IF($E427="","",IF($L426="","",VLOOKUP($L426,TemplValues,30,0)))</f>
        <v/>
      </c>
      <c r="BX427" s="486"/>
      <c r="BY427" s="283"/>
    </row>
    <row r="428" spans="1:77" ht="20.100000000000001" customHeight="1">
      <c r="A428" s="283"/>
      <c r="B428" s="511">
        <v>1</v>
      </c>
      <c r="C428" s="513"/>
      <c r="D428" s="436"/>
      <c r="E428" s="436" t="s">
        <v>441</v>
      </c>
      <c r="F428" s="436" t="s">
        <v>444</v>
      </c>
      <c r="G428" s="515" t="s">
        <v>380</v>
      </c>
      <c r="H428" s="509"/>
      <c r="I428" s="437"/>
      <c r="J428" s="509"/>
      <c r="K428" s="438"/>
      <c r="L428" s="439" t="str">
        <f t="shared" ref="L428" si="208">H428&amp;" : "&amp;J428</f>
        <v xml:space="preserve"> : </v>
      </c>
      <c r="M428" s="440">
        <v>400</v>
      </c>
      <c r="N428" s="390"/>
      <c r="O428" s="283"/>
      <c r="P428" s="404"/>
      <c r="Q428" s="405"/>
      <c r="R428" s="406">
        <v>2.835</v>
      </c>
      <c r="S428" s="462"/>
      <c r="T428" s="414">
        <v>24.5</v>
      </c>
      <c r="U428" s="468"/>
      <c r="V428" s="413"/>
      <c r="W428" s="413"/>
      <c r="X428" s="414">
        <v>22</v>
      </c>
      <c r="Y428" s="414"/>
      <c r="Z428" s="414"/>
      <c r="AA428" s="414"/>
      <c r="AB428" s="415"/>
      <c r="AC428" s="415"/>
      <c r="AD428" s="415"/>
      <c r="AE428" s="415"/>
      <c r="AF428" s="415"/>
      <c r="AG428" s="415"/>
      <c r="AH428" s="415"/>
      <c r="AI428" s="415"/>
      <c r="AJ428" s="415"/>
      <c r="AK428" s="415"/>
      <c r="AL428" s="415"/>
      <c r="AM428" s="415"/>
      <c r="AN428" s="415"/>
      <c r="AO428" s="415"/>
      <c r="AP428" s="415"/>
      <c r="AQ428" s="415"/>
      <c r="AR428" s="415">
        <v>0.25</v>
      </c>
      <c r="AS428" s="415"/>
      <c r="AT428" s="415"/>
      <c r="AU428" s="427"/>
      <c r="AV428" s="427">
        <v>10.5</v>
      </c>
      <c r="AW428" s="428"/>
      <c r="AX428" s="423"/>
      <c r="AY428" s="475"/>
      <c r="AZ428" s="283"/>
      <c r="BA428" s="424">
        <v>100.1</v>
      </c>
      <c r="BB428" s="424"/>
      <c r="BC428" s="360" t="s">
        <v>63</v>
      </c>
      <c r="BD428" s="360"/>
      <c r="BE428" s="359">
        <v>0.1</v>
      </c>
      <c r="BF428" s="359"/>
      <c r="BG428" s="359">
        <v>10000</v>
      </c>
      <c r="BH428" s="359"/>
      <c r="BI428" s="359"/>
      <c r="BJ428" s="359"/>
      <c r="BK428" s="361"/>
      <c r="BL428" s="361"/>
      <c r="BM428" s="360" t="s">
        <v>64</v>
      </c>
      <c r="BN428" s="360"/>
      <c r="BO428" s="359"/>
      <c r="BP428" s="359"/>
      <c r="BQ428" s="359">
        <v>0.34699999999999998</v>
      </c>
      <c r="BR428" s="359"/>
      <c r="BS428" s="361"/>
      <c r="BT428" s="361"/>
      <c r="BU428" s="362" t="s">
        <v>62</v>
      </c>
      <c r="BV428" s="481"/>
      <c r="BW428" s="422"/>
      <c r="BX428" s="475"/>
      <c r="BY428" s="283"/>
    </row>
    <row r="429" spans="1:77" ht="20.100000000000001" customHeight="1" thickBot="1">
      <c r="A429" s="283"/>
      <c r="B429" s="512"/>
      <c r="C429" s="514"/>
      <c r="D429" s="398"/>
      <c r="E429" s="398">
        <v>1</v>
      </c>
      <c r="F429" s="398" t="s">
        <v>443</v>
      </c>
      <c r="G429" s="516"/>
      <c r="H429" s="510"/>
      <c r="I429" s="434"/>
      <c r="J429" s="510"/>
      <c r="K429" s="435"/>
      <c r="L429" s="435"/>
      <c r="M429" s="400">
        <v>3.2</v>
      </c>
      <c r="N429" s="407"/>
      <c r="O429" s="283"/>
      <c r="P429" s="408"/>
      <c r="Q429" s="409"/>
      <c r="R429" s="441" t="str">
        <f>IF($E429="","",IF($L428="","",VLOOKUP($L428,TemplValues,28,0)))</f>
        <v/>
      </c>
      <c r="S429" s="463"/>
      <c r="T429" s="442" t="str">
        <f>IF($E429="","",IF($L428="","",VLOOKUP($L428,TemplValues,4,0)))</f>
        <v/>
      </c>
      <c r="U429" s="463"/>
      <c r="V429" s="442" t="str">
        <f>IF($E429="","",IF($L428="","",VLOOKUP($L428,TemplValues,5,0)))</f>
        <v/>
      </c>
      <c r="W429" s="442"/>
      <c r="X429" s="442" t="str">
        <f>IF($E429="","",IF($L428="","",VLOOKUP($L428,TemplValues,6,0)))</f>
        <v/>
      </c>
      <c r="Y429" s="442"/>
      <c r="Z429" s="443" t="str">
        <f>IF($E429="","",IF($L428="","",VLOOKUP($L428,TemplValues,7,0)))</f>
        <v/>
      </c>
      <c r="AA429" s="443"/>
      <c r="AB429" s="442" t="str">
        <f>IF($E429="","",IF($L428="","",VLOOKUP($L428,TemplValues,8,0)))</f>
        <v/>
      </c>
      <c r="AC429" s="442"/>
      <c r="AD429" s="444" t="str">
        <f>IF($E429="","",IF($L428="","",VLOOKUP($L428,TemplValues,18,0)))</f>
        <v/>
      </c>
      <c r="AE429" s="444"/>
      <c r="AF429" s="444" t="str">
        <f>IF($E429="","",IF($L428="","",VLOOKUP($L428,TemplValues,19,0)))</f>
        <v/>
      </c>
      <c r="AG429" s="444"/>
      <c r="AH429" s="444"/>
      <c r="AI429" s="444"/>
      <c r="AJ429" s="444" t="str">
        <f>IF($E429="","",IF($L428="","",VLOOKUP($L428,TemplValues,20,0)))</f>
        <v/>
      </c>
      <c r="AK429" s="444"/>
      <c r="AL429" s="442" t="str">
        <f>IF($E429="","",IF($L428="","",VLOOKUP($L428,TemplValues,9,0)))</f>
        <v/>
      </c>
      <c r="AM429" s="442"/>
      <c r="AN429" s="442" t="str">
        <f>IF($E429="","",IF($L428="","",VLOOKUP($L428,TemplValues,21,0)))</f>
        <v/>
      </c>
      <c r="AO429" s="442"/>
      <c r="AP429" s="442" t="str">
        <f>IF($E429="","",IF($L428="","",VLOOKUP($L428,TemplValues,22,0)))</f>
        <v/>
      </c>
      <c r="AQ429" s="442"/>
      <c r="AR429" s="445" t="str">
        <f>IF($E429="","",IF($L428="","",VLOOKUP($L428,TemplValues,23,0)))</f>
        <v/>
      </c>
      <c r="AS429" s="445"/>
      <c r="AT429" s="445" t="str">
        <f>IF($E429="","",IF($L428="","",VLOOKUP($L428,TemplValues,24,0)))</f>
        <v/>
      </c>
      <c r="AU429" s="446"/>
      <c r="AV429" s="446" t="str">
        <f>IF($E429="","",IF($L428="","",VLOOKUP($L428,TemplValues,25,0)))</f>
        <v/>
      </c>
      <c r="AW429" s="478"/>
      <c r="AX429" s="425" t="str">
        <f>IF($E429="","",IF($L428="","",VLOOKUP($L428,TemplValues,26,0)))</f>
        <v/>
      </c>
      <c r="AY429" s="476"/>
      <c r="AZ429" s="283"/>
      <c r="BA429" s="426" t="str">
        <f>IF($E429="","",IF($L428="","",VLOOKUP($L428,TemplValues,10,0)))</f>
        <v/>
      </c>
      <c r="BB429" s="426"/>
      <c r="BC429" s="368" t="str">
        <f>IF($E429="","",IF($L428="","",VLOOKUP($L428,TemplValues,11,0)))</f>
        <v/>
      </c>
      <c r="BD429" s="368"/>
      <c r="BE429" s="369" t="str">
        <f>IF($E429="","",IF($L428="","",VLOOKUP($L428,TemplValues,30,0)))</f>
        <v/>
      </c>
      <c r="BF429" s="369"/>
      <c r="BG429" s="366" t="str">
        <f>IF($E429="","",IF($L428="","",VLOOKUP($L428,TemplValues,12,0)))</f>
        <v/>
      </c>
      <c r="BH429" s="366"/>
      <c r="BI429" s="366" t="str">
        <f>IF($E429="","",IF($L428="","",VLOOKUP($L428,TemplValues,13,0)))</f>
        <v/>
      </c>
      <c r="BJ429" s="366"/>
      <c r="BK429" s="367" t="str">
        <f>IF($E429="","",IF($L428="","",VLOOKUP($L428,TemplValues,16,0)))</f>
        <v/>
      </c>
      <c r="BL429" s="367"/>
      <c r="BM429" s="368" t="str">
        <f>IF($E429="","",IF($L428="","",VLOOKUP($L428,TemplValues,17,0)))</f>
        <v/>
      </c>
      <c r="BN429" s="368"/>
      <c r="BO429" s="366" t="str">
        <f>IF($E429="","",IF($L428="","",VLOOKUP($L428,TemplValues,28,0)))</f>
        <v/>
      </c>
      <c r="BP429" s="366"/>
      <c r="BQ429" s="366" t="str">
        <f>IF($E429="","",IF($L428="","",VLOOKUP($L428,TemplValues,27,0)))</f>
        <v/>
      </c>
      <c r="BR429" s="366"/>
      <c r="BS429" s="367" t="str">
        <f>IF($E429="","",IF($L428="","",VLOOKUP($L428,TemplValues,14,0)))</f>
        <v/>
      </c>
      <c r="BT429" s="367"/>
      <c r="BU429" s="370" t="str">
        <f>IF($E429="","",IF($L428="","",VLOOKUP($L428,TemplValues,15,0)))</f>
        <v/>
      </c>
      <c r="BV429" s="483"/>
      <c r="BW429" s="430" t="str">
        <f>IF($E429="","",IF($L428="","",VLOOKUP($L428,TemplValues,30,0)))</f>
        <v/>
      </c>
      <c r="BX429" s="486"/>
      <c r="BY429" s="283"/>
    </row>
    <row r="430" spans="1:77" ht="20.100000000000001" customHeight="1">
      <c r="A430" s="283"/>
      <c r="B430" s="511">
        <v>1</v>
      </c>
      <c r="C430" s="513"/>
      <c r="D430" s="436"/>
      <c r="E430" s="436" t="s">
        <v>441</v>
      </c>
      <c r="F430" s="436" t="s">
        <v>444</v>
      </c>
      <c r="G430" s="515" t="s">
        <v>380</v>
      </c>
      <c r="H430" s="509"/>
      <c r="I430" s="437"/>
      <c r="J430" s="509"/>
      <c r="K430" s="438"/>
      <c r="L430" s="439" t="str">
        <f t="shared" ref="L430" si="209">H430&amp;" : "&amp;J430</f>
        <v xml:space="preserve"> : </v>
      </c>
      <c r="M430" s="440">
        <v>400</v>
      </c>
      <c r="N430" s="390"/>
      <c r="O430" s="283"/>
      <c r="P430" s="404"/>
      <c r="Q430" s="405"/>
      <c r="R430" s="406">
        <v>2.835</v>
      </c>
      <c r="S430" s="462"/>
      <c r="T430" s="414">
        <v>24.5</v>
      </c>
      <c r="U430" s="468"/>
      <c r="V430" s="413"/>
      <c r="W430" s="413"/>
      <c r="X430" s="414">
        <v>22</v>
      </c>
      <c r="Y430" s="414"/>
      <c r="Z430" s="414"/>
      <c r="AA430" s="414"/>
      <c r="AB430" s="415"/>
      <c r="AC430" s="415"/>
      <c r="AD430" s="415"/>
      <c r="AE430" s="415"/>
      <c r="AF430" s="415"/>
      <c r="AG430" s="415"/>
      <c r="AH430" s="415"/>
      <c r="AI430" s="415"/>
      <c r="AJ430" s="415"/>
      <c r="AK430" s="415"/>
      <c r="AL430" s="415"/>
      <c r="AM430" s="415"/>
      <c r="AN430" s="415"/>
      <c r="AO430" s="415"/>
      <c r="AP430" s="415"/>
      <c r="AQ430" s="415"/>
      <c r="AR430" s="415">
        <v>0.25</v>
      </c>
      <c r="AS430" s="415"/>
      <c r="AT430" s="415"/>
      <c r="AU430" s="427"/>
      <c r="AV430" s="427">
        <v>10.5</v>
      </c>
      <c r="AW430" s="428"/>
      <c r="AX430" s="423"/>
      <c r="AY430" s="475"/>
      <c r="AZ430" s="283"/>
      <c r="BA430" s="424">
        <v>100.1</v>
      </c>
      <c r="BB430" s="424"/>
      <c r="BC430" s="360" t="s">
        <v>63</v>
      </c>
      <c r="BD430" s="360"/>
      <c r="BE430" s="359">
        <v>0.1</v>
      </c>
      <c r="BF430" s="359"/>
      <c r="BG430" s="359">
        <v>10000</v>
      </c>
      <c r="BH430" s="359"/>
      <c r="BI430" s="359"/>
      <c r="BJ430" s="359"/>
      <c r="BK430" s="361"/>
      <c r="BL430" s="361"/>
      <c r="BM430" s="360" t="s">
        <v>64</v>
      </c>
      <c r="BN430" s="360"/>
      <c r="BO430" s="359"/>
      <c r="BP430" s="359"/>
      <c r="BQ430" s="359">
        <v>0.34699999999999998</v>
      </c>
      <c r="BR430" s="359"/>
      <c r="BS430" s="361"/>
      <c r="BT430" s="361"/>
      <c r="BU430" s="362" t="s">
        <v>62</v>
      </c>
      <c r="BV430" s="481"/>
      <c r="BW430" s="422"/>
      <c r="BX430" s="475"/>
      <c r="BY430" s="283"/>
    </row>
    <row r="431" spans="1:77" ht="20.100000000000001" customHeight="1" thickBot="1">
      <c r="A431" s="283"/>
      <c r="B431" s="512"/>
      <c r="C431" s="514"/>
      <c r="D431" s="398"/>
      <c r="E431" s="398">
        <v>1</v>
      </c>
      <c r="F431" s="398" t="s">
        <v>443</v>
      </c>
      <c r="G431" s="516"/>
      <c r="H431" s="510"/>
      <c r="I431" s="434"/>
      <c r="J431" s="510"/>
      <c r="K431" s="435"/>
      <c r="L431" s="435"/>
      <c r="M431" s="400">
        <v>3.2</v>
      </c>
      <c r="N431" s="407"/>
      <c r="O431" s="283"/>
      <c r="P431" s="408"/>
      <c r="Q431" s="409"/>
      <c r="R431" s="441" t="str">
        <f>IF($E431="","",IF($L430="","",VLOOKUP($L430,TemplValues,28,0)))</f>
        <v/>
      </c>
      <c r="S431" s="463"/>
      <c r="T431" s="442" t="str">
        <f>IF($E431="","",IF($L430="","",VLOOKUP($L430,TemplValues,4,0)))</f>
        <v/>
      </c>
      <c r="U431" s="463"/>
      <c r="V431" s="442" t="str">
        <f>IF($E431="","",IF($L430="","",VLOOKUP($L430,TemplValues,5,0)))</f>
        <v/>
      </c>
      <c r="W431" s="442"/>
      <c r="X431" s="442" t="str">
        <f>IF($E431="","",IF($L430="","",VLOOKUP($L430,TemplValues,6,0)))</f>
        <v/>
      </c>
      <c r="Y431" s="442"/>
      <c r="Z431" s="443" t="str">
        <f>IF($E431="","",IF($L430="","",VLOOKUP($L430,TemplValues,7,0)))</f>
        <v/>
      </c>
      <c r="AA431" s="443"/>
      <c r="AB431" s="442" t="str">
        <f>IF($E431="","",IF($L430="","",VLOOKUP($L430,TemplValues,8,0)))</f>
        <v/>
      </c>
      <c r="AC431" s="442"/>
      <c r="AD431" s="444" t="str">
        <f>IF($E431="","",IF($L430="","",VLOOKUP($L430,TemplValues,18,0)))</f>
        <v/>
      </c>
      <c r="AE431" s="444"/>
      <c r="AF431" s="444" t="str">
        <f>IF($E431="","",IF($L430="","",VLOOKUP($L430,TemplValues,19,0)))</f>
        <v/>
      </c>
      <c r="AG431" s="444"/>
      <c r="AH431" s="444"/>
      <c r="AI431" s="444"/>
      <c r="AJ431" s="444" t="str">
        <f>IF($E431="","",IF($L430="","",VLOOKUP($L430,TemplValues,20,0)))</f>
        <v/>
      </c>
      <c r="AK431" s="444"/>
      <c r="AL431" s="442" t="str">
        <f>IF($E431="","",IF($L430="","",VLOOKUP($L430,TemplValues,9,0)))</f>
        <v/>
      </c>
      <c r="AM431" s="442"/>
      <c r="AN431" s="442" t="str">
        <f>IF($E431="","",IF($L430="","",VLOOKUP($L430,TemplValues,21,0)))</f>
        <v/>
      </c>
      <c r="AO431" s="442"/>
      <c r="AP431" s="442" t="str">
        <f>IF($E431="","",IF($L430="","",VLOOKUP($L430,TemplValues,22,0)))</f>
        <v/>
      </c>
      <c r="AQ431" s="442"/>
      <c r="AR431" s="445" t="str">
        <f>IF($E431="","",IF($L430="","",VLOOKUP($L430,TemplValues,23,0)))</f>
        <v/>
      </c>
      <c r="AS431" s="445"/>
      <c r="AT431" s="445" t="str">
        <f>IF($E431="","",IF($L430="","",VLOOKUP($L430,TemplValues,24,0)))</f>
        <v/>
      </c>
      <c r="AU431" s="446"/>
      <c r="AV431" s="446" t="str">
        <f>IF($E431="","",IF($L430="","",VLOOKUP($L430,TemplValues,25,0)))</f>
        <v/>
      </c>
      <c r="AW431" s="478"/>
      <c r="AX431" s="425" t="str">
        <f>IF($E431="","",IF($L430="","",VLOOKUP($L430,TemplValues,26,0)))</f>
        <v/>
      </c>
      <c r="AY431" s="476"/>
      <c r="AZ431" s="283"/>
      <c r="BA431" s="426" t="str">
        <f>IF($E431="","",IF($L430="","",VLOOKUP($L430,TemplValues,10,0)))</f>
        <v/>
      </c>
      <c r="BB431" s="426"/>
      <c r="BC431" s="368" t="str">
        <f>IF($E431="","",IF($L430="","",VLOOKUP($L430,TemplValues,11,0)))</f>
        <v/>
      </c>
      <c r="BD431" s="368"/>
      <c r="BE431" s="369" t="str">
        <f>IF($E431="","",IF($L430="","",VLOOKUP($L430,TemplValues,30,0)))</f>
        <v/>
      </c>
      <c r="BF431" s="369"/>
      <c r="BG431" s="366" t="str">
        <f>IF($E431="","",IF($L430="","",VLOOKUP($L430,TemplValues,12,0)))</f>
        <v/>
      </c>
      <c r="BH431" s="366"/>
      <c r="BI431" s="366" t="str">
        <f>IF($E431="","",IF($L430="","",VLOOKUP($L430,TemplValues,13,0)))</f>
        <v/>
      </c>
      <c r="BJ431" s="366"/>
      <c r="BK431" s="367" t="str">
        <f>IF($E431="","",IF($L430="","",VLOOKUP($L430,TemplValues,16,0)))</f>
        <v/>
      </c>
      <c r="BL431" s="367"/>
      <c r="BM431" s="368" t="str">
        <f>IF($E431="","",IF($L430="","",VLOOKUP($L430,TemplValues,17,0)))</f>
        <v/>
      </c>
      <c r="BN431" s="368"/>
      <c r="BO431" s="366" t="str">
        <f>IF($E431="","",IF($L430="","",VLOOKUP($L430,TemplValues,28,0)))</f>
        <v/>
      </c>
      <c r="BP431" s="366"/>
      <c r="BQ431" s="366" t="str">
        <f>IF($E431="","",IF($L430="","",VLOOKUP($L430,TemplValues,27,0)))</f>
        <v/>
      </c>
      <c r="BR431" s="366"/>
      <c r="BS431" s="367" t="str">
        <f>IF($E431="","",IF($L430="","",VLOOKUP($L430,TemplValues,14,0)))</f>
        <v/>
      </c>
      <c r="BT431" s="367"/>
      <c r="BU431" s="370" t="str">
        <f>IF($E431="","",IF($L430="","",VLOOKUP($L430,TemplValues,15,0)))</f>
        <v/>
      </c>
      <c r="BV431" s="483"/>
      <c r="BW431" s="430" t="str">
        <f>IF($E431="","",IF($L430="","",VLOOKUP($L430,TemplValues,30,0)))</f>
        <v/>
      </c>
      <c r="BX431" s="486"/>
      <c r="BY431" s="283"/>
    </row>
    <row r="432" spans="1:77" ht="20.100000000000001" customHeight="1">
      <c r="A432" s="283"/>
      <c r="B432" s="511">
        <v>1</v>
      </c>
      <c r="C432" s="513"/>
      <c r="D432" s="436"/>
      <c r="E432" s="436" t="s">
        <v>441</v>
      </c>
      <c r="F432" s="436" t="s">
        <v>444</v>
      </c>
      <c r="G432" s="515" t="s">
        <v>380</v>
      </c>
      <c r="H432" s="509"/>
      <c r="I432" s="437"/>
      <c r="J432" s="509"/>
      <c r="K432" s="438"/>
      <c r="L432" s="439" t="str">
        <f t="shared" ref="L432" si="210">H432&amp;" : "&amp;J432</f>
        <v xml:space="preserve"> : </v>
      </c>
      <c r="M432" s="440">
        <v>400</v>
      </c>
      <c r="N432" s="390"/>
      <c r="O432" s="283"/>
      <c r="P432" s="404"/>
      <c r="Q432" s="405"/>
      <c r="R432" s="406">
        <v>2.835</v>
      </c>
      <c r="S432" s="462"/>
      <c r="T432" s="414">
        <v>24.5</v>
      </c>
      <c r="U432" s="468"/>
      <c r="V432" s="413"/>
      <c r="W432" s="413"/>
      <c r="X432" s="414">
        <v>22</v>
      </c>
      <c r="Y432" s="414"/>
      <c r="Z432" s="414"/>
      <c r="AA432" s="414"/>
      <c r="AB432" s="415"/>
      <c r="AC432" s="415"/>
      <c r="AD432" s="415"/>
      <c r="AE432" s="415"/>
      <c r="AF432" s="415"/>
      <c r="AG432" s="415"/>
      <c r="AH432" s="415"/>
      <c r="AI432" s="415"/>
      <c r="AJ432" s="415"/>
      <c r="AK432" s="415"/>
      <c r="AL432" s="415"/>
      <c r="AM432" s="415"/>
      <c r="AN432" s="415"/>
      <c r="AO432" s="415"/>
      <c r="AP432" s="415"/>
      <c r="AQ432" s="415"/>
      <c r="AR432" s="415">
        <v>0.25</v>
      </c>
      <c r="AS432" s="415"/>
      <c r="AT432" s="415"/>
      <c r="AU432" s="427"/>
      <c r="AV432" s="427">
        <v>10.5</v>
      </c>
      <c r="AW432" s="428"/>
      <c r="AX432" s="423"/>
      <c r="AY432" s="475"/>
      <c r="AZ432" s="283"/>
      <c r="BA432" s="424">
        <v>100.1</v>
      </c>
      <c r="BB432" s="424"/>
      <c r="BC432" s="360" t="s">
        <v>63</v>
      </c>
      <c r="BD432" s="360"/>
      <c r="BE432" s="359">
        <v>0.1</v>
      </c>
      <c r="BF432" s="359"/>
      <c r="BG432" s="359">
        <v>10000</v>
      </c>
      <c r="BH432" s="359"/>
      <c r="BI432" s="359"/>
      <c r="BJ432" s="359"/>
      <c r="BK432" s="361"/>
      <c r="BL432" s="361"/>
      <c r="BM432" s="360" t="s">
        <v>64</v>
      </c>
      <c r="BN432" s="360"/>
      <c r="BO432" s="359"/>
      <c r="BP432" s="359"/>
      <c r="BQ432" s="359">
        <v>0.34699999999999998</v>
      </c>
      <c r="BR432" s="359"/>
      <c r="BS432" s="361"/>
      <c r="BT432" s="361"/>
      <c r="BU432" s="362" t="s">
        <v>62</v>
      </c>
      <c r="BV432" s="481"/>
      <c r="BW432" s="422"/>
      <c r="BX432" s="475"/>
      <c r="BY432" s="283"/>
    </row>
    <row r="433" spans="1:77" ht="20.100000000000001" customHeight="1" thickBot="1">
      <c r="A433" s="283"/>
      <c r="B433" s="512"/>
      <c r="C433" s="514"/>
      <c r="D433" s="398"/>
      <c r="E433" s="398">
        <v>1</v>
      </c>
      <c r="F433" s="398" t="s">
        <v>443</v>
      </c>
      <c r="G433" s="516"/>
      <c r="H433" s="510"/>
      <c r="I433" s="434"/>
      <c r="J433" s="510"/>
      <c r="K433" s="435"/>
      <c r="L433" s="435"/>
      <c r="M433" s="400">
        <v>3.2</v>
      </c>
      <c r="N433" s="407"/>
      <c r="O433" s="283"/>
      <c r="P433" s="408"/>
      <c r="Q433" s="409"/>
      <c r="R433" s="441" t="str">
        <f>IF($E433="","",IF($L432="","",VLOOKUP($L432,TemplValues,28,0)))</f>
        <v/>
      </c>
      <c r="S433" s="463"/>
      <c r="T433" s="442" t="str">
        <f>IF($E433="","",IF($L432="","",VLOOKUP($L432,TemplValues,4,0)))</f>
        <v/>
      </c>
      <c r="U433" s="463"/>
      <c r="V433" s="442" t="str">
        <f>IF($E433="","",IF($L432="","",VLOOKUP($L432,TemplValues,5,0)))</f>
        <v/>
      </c>
      <c r="W433" s="442"/>
      <c r="X433" s="442" t="str">
        <f>IF($E433="","",IF($L432="","",VLOOKUP($L432,TemplValues,6,0)))</f>
        <v/>
      </c>
      <c r="Y433" s="442"/>
      <c r="Z433" s="443" t="str">
        <f>IF($E433="","",IF($L432="","",VLOOKUP($L432,TemplValues,7,0)))</f>
        <v/>
      </c>
      <c r="AA433" s="443"/>
      <c r="AB433" s="442" t="str">
        <f>IF($E433="","",IF($L432="","",VLOOKUP($L432,TemplValues,8,0)))</f>
        <v/>
      </c>
      <c r="AC433" s="442"/>
      <c r="AD433" s="444" t="str">
        <f>IF($E433="","",IF($L432="","",VLOOKUP($L432,TemplValues,18,0)))</f>
        <v/>
      </c>
      <c r="AE433" s="444"/>
      <c r="AF433" s="444" t="str">
        <f>IF($E433="","",IF($L432="","",VLOOKUP($L432,TemplValues,19,0)))</f>
        <v/>
      </c>
      <c r="AG433" s="444"/>
      <c r="AH433" s="444"/>
      <c r="AI433" s="444"/>
      <c r="AJ433" s="444" t="str">
        <f>IF($E433="","",IF($L432="","",VLOOKUP($L432,TemplValues,20,0)))</f>
        <v/>
      </c>
      <c r="AK433" s="444"/>
      <c r="AL433" s="442" t="str">
        <f>IF($E433="","",IF($L432="","",VLOOKUP($L432,TemplValues,9,0)))</f>
        <v/>
      </c>
      <c r="AM433" s="442"/>
      <c r="AN433" s="442" t="str">
        <f>IF($E433="","",IF($L432="","",VLOOKUP($L432,TemplValues,21,0)))</f>
        <v/>
      </c>
      <c r="AO433" s="442"/>
      <c r="AP433" s="442" t="str">
        <f>IF($E433="","",IF($L432="","",VLOOKUP($L432,TemplValues,22,0)))</f>
        <v/>
      </c>
      <c r="AQ433" s="442"/>
      <c r="AR433" s="445" t="str">
        <f>IF($E433="","",IF($L432="","",VLOOKUP($L432,TemplValues,23,0)))</f>
        <v/>
      </c>
      <c r="AS433" s="445"/>
      <c r="AT433" s="445" t="str">
        <f>IF($E433="","",IF($L432="","",VLOOKUP($L432,TemplValues,24,0)))</f>
        <v/>
      </c>
      <c r="AU433" s="446"/>
      <c r="AV433" s="446" t="str">
        <f>IF($E433="","",IF($L432="","",VLOOKUP($L432,TemplValues,25,0)))</f>
        <v/>
      </c>
      <c r="AW433" s="478"/>
      <c r="AX433" s="425" t="str">
        <f>IF($E433="","",IF($L432="","",VLOOKUP($L432,TemplValues,26,0)))</f>
        <v/>
      </c>
      <c r="AY433" s="476"/>
      <c r="AZ433" s="283"/>
      <c r="BA433" s="426" t="str">
        <f>IF($E433="","",IF($L432="","",VLOOKUP($L432,TemplValues,10,0)))</f>
        <v/>
      </c>
      <c r="BB433" s="426"/>
      <c r="BC433" s="368" t="str">
        <f>IF($E433="","",IF($L432="","",VLOOKUP($L432,TemplValues,11,0)))</f>
        <v/>
      </c>
      <c r="BD433" s="368"/>
      <c r="BE433" s="369" t="str">
        <f>IF($E433="","",IF($L432="","",VLOOKUP($L432,TemplValues,30,0)))</f>
        <v/>
      </c>
      <c r="BF433" s="369"/>
      <c r="BG433" s="366" t="str">
        <f>IF($E433="","",IF($L432="","",VLOOKUP($L432,TemplValues,12,0)))</f>
        <v/>
      </c>
      <c r="BH433" s="366"/>
      <c r="BI433" s="366" t="str">
        <f>IF($E433="","",IF($L432="","",VLOOKUP($L432,TemplValues,13,0)))</f>
        <v/>
      </c>
      <c r="BJ433" s="366"/>
      <c r="BK433" s="367" t="str">
        <f>IF($E433="","",IF($L432="","",VLOOKUP($L432,TemplValues,16,0)))</f>
        <v/>
      </c>
      <c r="BL433" s="367"/>
      <c r="BM433" s="368" t="str">
        <f>IF($E433="","",IF($L432="","",VLOOKUP($L432,TemplValues,17,0)))</f>
        <v/>
      </c>
      <c r="BN433" s="368"/>
      <c r="BO433" s="366" t="str">
        <f>IF($E433="","",IF($L432="","",VLOOKUP($L432,TemplValues,28,0)))</f>
        <v/>
      </c>
      <c r="BP433" s="366"/>
      <c r="BQ433" s="366" t="str">
        <f>IF($E433="","",IF($L432="","",VLOOKUP($L432,TemplValues,27,0)))</f>
        <v/>
      </c>
      <c r="BR433" s="366"/>
      <c r="BS433" s="367" t="str">
        <f>IF($E433="","",IF($L432="","",VLOOKUP($L432,TemplValues,14,0)))</f>
        <v/>
      </c>
      <c r="BT433" s="367"/>
      <c r="BU433" s="370" t="str">
        <f>IF($E433="","",IF($L432="","",VLOOKUP($L432,TemplValues,15,0)))</f>
        <v/>
      </c>
      <c r="BV433" s="483"/>
      <c r="BW433" s="430" t="str">
        <f>IF($E433="","",IF($L432="","",VLOOKUP($L432,TemplValues,30,0)))</f>
        <v/>
      </c>
      <c r="BX433" s="486"/>
      <c r="BY433" s="283"/>
    </row>
    <row r="434" spans="1:77" ht="20.100000000000001" customHeight="1">
      <c r="A434" s="283"/>
      <c r="B434" s="511">
        <v>1</v>
      </c>
      <c r="C434" s="513"/>
      <c r="D434" s="436"/>
      <c r="E434" s="436" t="s">
        <v>441</v>
      </c>
      <c r="F434" s="436" t="s">
        <v>444</v>
      </c>
      <c r="G434" s="515" t="s">
        <v>380</v>
      </c>
      <c r="H434" s="509"/>
      <c r="I434" s="437"/>
      <c r="J434" s="509"/>
      <c r="K434" s="438"/>
      <c r="L434" s="439" t="str">
        <f t="shared" ref="L434" si="211">H434&amp;" : "&amp;J434</f>
        <v xml:space="preserve"> : </v>
      </c>
      <c r="M434" s="440">
        <v>400</v>
      </c>
      <c r="N434" s="390"/>
      <c r="O434" s="283"/>
      <c r="P434" s="404"/>
      <c r="Q434" s="405"/>
      <c r="R434" s="406">
        <v>2.835</v>
      </c>
      <c r="S434" s="462"/>
      <c r="T434" s="414">
        <v>24.5</v>
      </c>
      <c r="U434" s="468"/>
      <c r="V434" s="413"/>
      <c r="W434" s="413"/>
      <c r="X434" s="414">
        <v>22</v>
      </c>
      <c r="Y434" s="414"/>
      <c r="Z434" s="414"/>
      <c r="AA434" s="414"/>
      <c r="AB434" s="415"/>
      <c r="AC434" s="415"/>
      <c r="AD434" s="415"/>
      <c r="AE434" s="415"/>
      <c r="AF434" s="415"/>
      <c r="AG434" s="415"/>
      <c r="AH434" s="415"/>
      <c r="AI434" s="415"/>
      <c r="AJ434" s="415"/>
      <c r="AK434" s="415"/>
      <c r="AL434" s="415"/>
      <c r="AM434" s="415"/>
      <c r="AN434" s="415"/>
      <c r="AO434" s="415"/>
      <c r="AP434" s="415"/>
      <c r="AQ434" s="415"/>
      <c r="AR434" s="415">
        <v>0.25</v>
      </c>
      <c r="AS434" s="415"/>
      <c r="AT434" s="415"/>
      <c r="AU434" s="427"/>
      <c r="AV434" s="427">
        <v>10.5</v>
      </c>
      <c r="AW434" s="428"/>
      <c r="AX434" s="423"/>
      <c r="AY434" s="475"/>
      <c r="AZ434" s="283"/>
      <c r="BA434" s="424">
        <v>100.1</v>
      </c>
      <c r="BB434" s="424"/>
      <c r="BC434" s="360" t="s">
        <v>63</v>
      </c>
      <c r="BD434" s="360"/>
      <c r="BE434" s="359">
        <v>0.1</v>
      </c>
      <c r="BF434" s="359"/>
      <c r="BG434" s="359">
        <v>10000</v>
      </c>
      <c r="BH434" s="359"/>
      <c r="BI434" s="359"/>
      <c r="BJ434" s="359"/>
      <c r="BK434" s="361"/>
      <c r="BL434" s="361"/>
      <c r="BM434" s="360" t="s">
        <v>64</v>
      </c>
      <c r="BN434" s="360"/>
      <c r="BO434" s="359"/>
      <c r="BP434" s="359"/>
      <c r="BQ434" s="359">
        <v>0.34699999999999998</v>
      </c>
      <c r="BR434" s="359"/>
      <c r="BS434" s="361"/>
      <c r="BT434" s="361"/>
      <c r="BU434" s="362" t="s">
        <v>62</v>
      </c>
      <c r="BV434" s="481"/>
      <c r="BW434" s="422"/>
      <c r="BX434" s="475"/>
      <c r="BY434" s="283"/>
    </row>
    <row r="435" spans="1:77" ht="20.100000000000001" customHeight="1" thickBot="1">
      <c r="A435" s="283"/>
      <c r="B435" s="512"/>
      <c r="C435" s="514"/>
      <c r="D435" s="398"/>
      <c r="E435" s="398">
        <v>1</v>
      </c>
      <c r="F435" s="398" t="s">
        <v>443</v>
      </c>
      <c r="G435" s="516"/>
      <c r="H435" s="510"/>
      <c r="I435" s="434"/>
      <c r="J435" s="510"/>
      <c r="K435" s="435"/>
      <c r="L435" s="435"/>
      <c r="M435" s="400">
        <v>3.2</v>
      </c>
      <c r="N435" s="407"/>
      <c r="O435" s="283"/>
      <c r="P435" s="408"/>
      <c r="Q435" s="409"/>
      <c r="R435" s="441" t="str">
        <f>IF($E435="","",IF($L434="","",VLOOKUP($L434,TemplValues,28,0)))</f>
        <v/>
      </c>
      <c r="S435" s="463"/>
      <c r="T435" s="442" t="str">
        <f>IF($E435="","",IF($L434="","",VLOOKUP($L434,TemplValues,4,0)))</f>
        <v/>
      </c>
      <c r="U435" s="463"/>
      <c r="V435" s="442" t="str">
        <f>IF($E435="","",IF($L434="","",VLOOKUP($L434,TemplValues,5,0)))</f>
        <v/>
      </c>
      <c r="W435" s="442"/>
      <c r="X435" s="442" t="str">
        <f>IF($E435="","",IF($L434="","",VLOOKUP($L434,TemplValues,6,0)))</f>
        <v/>
      </c>
      <c r="Y435" s="442"/>
      <c r="Z435" s="443" t="str">
        <f>IF($E435="","",IF($L434="","",VLOOKUP($L434,TemplValues,7,0)))</f>
        <v/>
      </c>
      <c r="AA435" s="443"/>
      <c r="AB435" s="442" t="str">
        <f>IF($E435="","",IF($L434="","",VLOOKUP($L434,TemplValues,8,0)))</f>
        <v/>
      </c>
      <c r="AC435" s="442"/>
      <c r="AD435" s="444" t="str">
        <f>IF($E435="","",IF($L434="","",VLOOKUP($L434,TemplValues,18,0)))</f>
        <v/>
      </c>
      <c r="AE435" s="444"/>
      <c r="AF435" s="444" t="str">
        <f>IF($E435="","",IF($L434="","",VLOOKUP($L434,TemplValues,19,0)))</f>
        <v/>
      </c>
      <c r="AG435" s="444"/>
      <c r="AH435" s="444"/>
      <c r="AI435" s="444"/>
      <c r="AJ435" s="444" t="str">
        <f>IF($E435="","",IF($L434="","",VLOOKUP($L434,TemplValues,20,0)))</f>
        <v/>
      </c>
      <c r="AK435" s="444"/>
      <c r="AL435" s="442" t="str">
        <f>IF($E435="","",IF($L434="","",VLOOKUP($L434,TemplValues,9,0)))</f>
        <v/>
      </c>
      <c r="AM435" s="442"/>
      <c r="AN435" s="442" t="str">
        <f>IF($E435="","",IF($L434="","",VLOOKUP($L434,TemplValues,21,0)))</f>
        <v/>
      </c>
      <c r="AO435" s="442"/>
      <c r="AP435" s="442" t="str">
        <f>IF($E435="","",IF($L434="","",VLOOKUP($L434,TemplValues,22,0)))</f>
        <v/>
      </c>
      <c r="AQ435" s="442"/>
      <c r="AR435" s="445" t="str">
        <f>IF($E435="","",IF($L434="","",VLOOKUP($L434,TemplValues,23,0)))</f>
        <v/>
      </c>
      <c r="AS435" s="445"/>
      <c r="AT435" s="445" t="str">
        <f>IF($E435="","",IF($L434="","",VLOOKUP($L434,TemplValues,24,0)))</f>
        <v/>
      </c>
      <c r="AU435" s="446"/>
      <c r="AV435" s="446" t="str">
        <f>IF($E435="","",IF($L434="","",VLOOKUP($L434,TemplValues,25,0)))</f>
        <v/>
      </c>
      <c r="AW435" s="478"/>
      <c r="AX435" s="425" t="str">
        <f>IF($E435="","",IF($L434="","",VLOOKUP($L434,TemplValues,26,0)))</f>
        <v/>
      </c>
      <c r="AY435" s="476"/>
      <c r="AZ435" s="283"/>
      <c r="BA435" s="426" t="str">
        <f>IF($E435="","",IF($L434="","",VLOOKUP($L434,TemplValues,10,0)))</f>
        <v/>
      </c>
      <c r="BB435" s="426"/>
      <c r="BC435" s="368" t="str">
        <f>IF($E435="","",IF($L434="","",VLOOKUP($L434,TemplValues,11,0)))</f>
        <v/>
      </c>
      <c r="BD435" s="368"/>
      <c r="BE435" s="369" t="str">
        <f>IF($E435="","",IF($L434="","",VLOOKUP($L434,TemplValues,30,0)))</f>
        <v/>
      </c>
      <c r="BF435" s="369"/>
      <c r="BG435" s="366" t="str">
        <f>IF($E435="","",IF($L434="","",VLOOKUP($L434,TemplValues,12,0)))</f>
        <v/>
      </c>
      <c r="BH435" s="366"/>
      <c r="BI435" s="366" t="str">
        <f>IF($E435="","",IF($L434="","",VLOOKUP($L434,TemplValues,13,0)))</f>
        <v/>
      </c>
      <c r="BJ435" s="366"/>
      <c r="BK435" s="367" t="str">
        <f>IF($E435="","",IF($L434="","",VLOOKUP($L434,TemplValues,16,0)))</f>
        <v/>
      </c>
      <c r="BL435" s="367"/>
      <c r="BM435" s="368" t="str">
        <f>IF($E435="","",IF($L434="","",VLOOKUP($L434,TemplValues,17,0)))</f>
        <v/>
      </c>
      <c r="BN435" s="368"/>
      <c r="BO435" s="366" t="str">
        <f>IF($E435="","",IF($L434="","",VLOOKUP($L434,TemplValues,28,0)))</f>
        <v/>
      </c>
      <c r="BP435" s="366"/>
      <c r="BQ435" s="366" t="str">
        <f>IF($E435="","",IF($L434="","",VLOOKUP($L434,TemplValues,27,0)))</f>
        <v/>
      </c>
      <c r="BR435" s="366"/>
      <c r="BS435" s="367" t="str">
        <f>IF($E435="","",IF($L434="","",VLOOKUP($L434,TemplValues,14,0)))</f>
        <v/>
      </c>
      <c r="BT435" s="367"/>
      <c r="BU435" s="370" t="str">
        <f>IF($E435="","",IF($L434="","",VLOOKUP($L434,TemplValues,15,0)))</f>
        <v/>
      </c>
      <c r="BV435" s="483"/>
      <c r="BW435" s="430" t="str">
        <f>IF($E435="","",IF($L434="","",VLOOKUP($L434,TemplValues,30,0)))</f>
        <v/>
      </c>
      <c r="BX435" s="486"/>
      <c r="BY435" s="283"/>
    </row>
    <row r="436" spans="1:77" ht="20.100000000000001" customHeight="1">
      <c r="A436" s="283"/>
      <c r="B436" s="511">
        <v>1</v>
      </c>
      <c r="C436" s="513"/>
      <c r="D436" s="436"/>
      <c r="E436" s="436" t="s">
        <v>441</v>
      </c>
      <c r="F436" s="436" t="s">
        <v>444</v>
      </c>
      <c r="G436" s="515" t="s">
        <v>380</v>
      </c>
      <c r="H436" s="509"/>
      <c r="I436" s="437"/>
      <c r="J436" s="509"/>
      <c r="K436" s="438"/>
      <c r="L436" s="439" t="str">
        <f t="shared" ref="L436" si="212">H436&amp;" : "&amp;J436</f>
        <v xml:space="preserve"> : </v>
      </c>
      <c r="M436" s="440">
        <v>400</v>
      </c>
      <c r="N436" s="390"/>
      <c r="O436" s="283"/>
      <c r="P436" s="404"/>
      <c r="Q436" s="405"/>
      <c r="R436" s="406">
        <v>2.835</v>
      </c>
      <c r="S436" s="462"/>
      <c r="T436" s="414">
        <v>24.5</v>
      </c>
      <c r="U436" s="468"/>
      <c r="V436" s="413"/>
      <c r="W436" s="413"/>
      <c r="X436" s="414">
        <v>22</v>
      </c>
      <c r="Y436" s="414"/>
      <c r="Z436" s="414"/>
      <c r="AA436" s="414"/>
      <c r="AB436" s="415"/>
      <c r="AC436" s="415"/>
      <c r="AD436" s="415"/>
      <c r="AE436" s="415"/>
      <c r="AF436" s="415"/>
      <c r="AG436" s="415"/>
      <c r="AH436" s="415"/>
      <c r="AI436" s="415"/>
      <c r="AJ436" s="415"/>
      <c r="AK436" s="415"/>
      <c r="AL436" s="415"/>
      <c r="AM436" s="415"/>
      <c r="AN436" s="415"/>
      <c r="AO436" s="415"/>
      <c r="AP436" s="415"/>
      <c r="AQ436" s="415"/>
      <c r="AR436" s="415">
        <v>0.25</v>
      </c>
      <c r="AS436" s="415"/>
      <c r="AT436" s="415"/>
      <c r="AU436" s="427"/>
      <c r="AV436" s="427">
        <v>10.5</v>
      </c>
      <c r="AW436" s="428"/>
      <c r="AX436" s="423"/>
      <c r="AY436" s="475"/>
      <c r="AZ436" s="283"/>
      <c r="BA436" s="424">
        <v>100.1</v>
      </c>
      <c r="BB436" s="424"/>
      <c r="BC436" s="360" t="s">
        <v>63</v>
      </c>
      <c r="BD436" s="360"/>
      <c r="BE436" s="359">
        <v>0.1</v>
      </c>
      <c r="BF436" s="359"/>
      <c r="BG436" s="359">
        <v>10000</v>
      </c>
      <c r="BH436" s="359"/>
      <c r="BI436" s="359"/>
      <c r="BJ436" s="359"/>
      <c r="BK436" s="361"/>
      <c r="BL436" s="361"/>
      <c r="BM436" s="360" t="s">
        <v>64</v>
      </c>
      <c r="BN436" s="360"/>
      <c r="BO436" s="359"/>
      <c r="BP436" s="359"/>
      <c r="BQ436" s="359">
        <v>0.34699999999999998</v>
      </c>
      <c r="BR436" s="359"/>
      <c r="BS436" s="361"/>
      <c r="BT436" s="361"/>
      <c r="BU436" s="362" t="s">
        <v>62</v>
      </c>
      <c r="BV436" s="481"/>
      <c r="BW436" s="422"/>
      <c r="BX436" s="475"/>
      <c r="BY436" s="283"/>
    </row>
    <row r="437" spans="1:77" ht="20.100000000000001" customHeight="1" thickBot="1">
      <c r="A437" s="283"/>
      <c r="B437" s="512"/>
      <c r="C437" s="514"/>
      <c r="D437" s="398"/>
      <c r="E437" s="398">
        <v>1</v>
      </c>
      <c r="F437" s="398" t="s">
        <v>443</v>
      </c>
      <c r="G437" s="516"/>
      <c r="H437" s="510"/>
      <c r="I437" s="434"/>
      <c r="J437" s="510"/>
      <c r="K437" s="435"/>
      <c r="L437" s="435"/>
      <c r="M437" s="400">
        <v>3.2</v>
      </c>
      <c r="N437" s="407"/>
      <c r="O437" s="283"/>
      <c r="P437" s="408"/>
      <c r="Q437" s="409"/>
      <c r="R437" s="441" t="str">
        <f>IF($E437="","",IF($L436="","",VLOOKUP($L436,TemplValues,28,0)))</f>
        <v/>
      </c>
      <c r="S437" s="463"/>
      <c r="T437" s="442" t="str">
        <f>IF($E437="","",IF($L436="","",VLOOKUP($L436,TemplValues,4,0)))</f>
        <v/>
      </c>
      <c r="U437" s="463"/>
      <c r="V437" s="442" t="str">
        <f>IF($E437="","",IF($L436="","",VLOOKUP($L436,TemplValues,5,0)))</f>
        <v/>
      </c>
      <c r="W437" s="442"/>
      <c r="X437" s="442" t="str">
        <f>IF($E437="","",IF($L436="","",VLOOKUP($L436,TemplValues,6,0)))</f>
        <v/>
      </c>
      <c r="Y437" s="442"/>
      <c r="Z437" s="443" t="str">
        <f>IF($E437="","",IF($L436="","",VLOOKUP($L436,TemplValues,7,0)))</f>
        <v/>
      </c>
      <c r="AA437" s="443"/>
      <c r="AB437" s="442" t="str">
        <f>IF($E437="","",IF($L436="","",VLOOKUP($L436,TemplValues,8,0)))</f>
        <v/>
      </c>
      <c r="AC437" s="442"/>
      <c r="AD437" s="444" t="str">
        <f>IF($E437="","",IF($L436="","",VLOOKUP($L436,TemplValues,18,0)))</f>
        <v/>
      </c>
      <c r="AE437" s="444"/>
      <c r="AF437" s="444" t="str">
        <f>IF($E437="","",IF($L436="","",VLOOKUP($L436,TemplValues,19,0)))</f>
        <v/>
      </c>
      <c r="AG437" s="444"/>
      <c r="AH437" s="444"/>
      <c r="AI437" s="444"/>
      <c r="AJ437" s="444" t="str">
        <f>IF($E437="","",IF($L436="","",VLOOKUP($L436,TemplValues,20,0)))</f>
        <v/>
      </c>
      <c r="AK437" s="444"/>
      <c r="AL437" s="442" t="str">
        <f>IF($E437="","",IF($L436="","",VLOOKUP($L436,TemplValues,9,0)))</f>
        <v/>
      </c>
      <c r="AM437" s="442"/>
      <c r="AN437" s="442" t="str">
        <f>IF($E437="","",IF($L436="","",VLOOKUP($L436,TemplValues,21,0)))</f>
        <v/>
      </c>
      <c r="AO437" s="442"/>
      <c r="AP437" s="442" t="str">
        <f>IF($E437="","",IF($L436="","",VLOOKUP($L436,TemplValues,22,0)))</f>
        <v/>
      </c>
      <c r="AQ437" s="442"/>
      <c r="AR437" s="445" t="str">
        <f>IF($E437="","",IF($L436="","",VLOOKUP($L436,TemplValues,23,0)))</f>
        <v/>
      </c>
      <c r="AS437" s="445"/>
      <c r="AT437" s="445" t="str">
        <f>IF($E437="","",IF($L436="","",VLOOKUP($L436,TemplValues,24,0)))</f>
        <v/>
      </c>
      <c r="AU437" s="446"/>
      <c r="AV437" s="446" t="str">
        <f>IF($E437="","",IF($L436="","",VLOOKUP($L436,TemplValues,25,0)))</f>
        <v/>
      </c>
      <c r="AW437" s="478"/>
      <c r="AX437" s="425" t="str">
        <f>IF($E437="","",IF($L436="","",VLOOKUP($L436,TemplValues,26,0)))</f>
        <v/>
      </c>
      <c r="AY437" s="476"/>
      <c r="AZ437" s="283"/>
      <c r="BA437" s="426" t="str">
        <f>IF($E437="","",IF($L436="","",VLOOKUP($L436,TemplValues,10,0)))</f>
        <v/>
      </c>
      <c r="BB437" s="426"/>
      <c r="BC437" s="368" t="str">
        <f>IF($E437="","",IF($L436="","",VLOOKUP($L436,TemplValues,11,0)))</f>
        <v/>
      </c>
      <c r="BD437" s="368"/>
      <c r="BE437" s="369" t="str">
        <f>IF($E437="","",IF($L436="","",VLOOKUP($L436,TemplValues,30,0)))</f>
        <v/>
      </c>
      <c r="BF437" s="369"/>
      <c r="BG437" s="366" t="str">
        <f>IF($E437="","",IF($L436="","",VLOOKUP($L436,TemplValues,12,0)))</f>
        <v/>
      </c>
      <c r="BH437" s="366"/>
      <c r="BI437" s="366" t="str">
        <f>IF($E437="","",IF($L436="","",VLOOKUP($L436,TemplValues,13,0)))</f>
        <v/>
      </c>
      <c r="BJ437" s="366"/>
      <c r="BK437" s="367" t="str">
        <f>IF($E437="","",IF($L436="","",VLOOKUP($L436,TemplValues,16,0)))</f>
        <v/>
      </c>
      <c r="BL437" s="367"/>
      <c r="BM437" s="368" t="str">
        <f>IF($E437="","",IF($L436="","",VLOOKUP($L436,TemplValues,17,0)))</f>
        <v/>
      </c>
      <c r="BN437" s="368"/>
      <c r="BO437" s="366" t="str">
        <f>IF($E437="","",IF($L436="","",VLOOKUP($L436,TemplValues,28,0)))</f>
        <v/>
      </c>
      <c r="BP437" s="366"/>
      <c r="BQ437" s="366" t="str">
        <f>IF($E437="","",IF($L436="","",VLOOKUP($L436,TemplValues,27,0)))</f>
        <v/>
      </c>
      <c r="BR437" s="366"/>
      <c r="BS437" s="367" t="str">
        <f>IF($E437="","",IF($L436="","",VLOOKUP($L436,TemplValues,14,0)))</f>
        <v/>
      </c>
      <c r="BT437" s="367"/>
      <c r="BU437" s="370" t="str">
        <f>IF($E437="","",IF($L436="","",VLOOKUP($L436,TemplValues,15,0)))</f>
        <v/>
      </c>
      <c r="BV437" s="483"/>
      <c r="BW437" s="430" t="str">
        <f>IF($E437="","",IF($L436="","",VLOOKUP($L436,TemplValues,30,0)))</f>
        <v/>
      </c>
      <c r="BX437" s="486"/>
      <c r="BY437" s="283"/>
    </row>
    <row r="438" spans="1:77" ht="20.100000000000001" customHeight="1">
      <c r="A438" s="283"/>
      <c r="B438" s="511">
        <v>1</v>
      </c>
      <c r="C438" s="513"/>
      <c r="D438" s="436"/>
      <c r="E438" s="436" t="s">
        <v>441</v>
      </c>
      <c r="F438" s="436" t="s">
        <v>444</v>
      </c>
      <c r="G438" s="515" t="s">
        <v>380</v>
      </c>
      <c r="H438" s="509"/>
      <c r="I438" s="437"/>
      <c r="J438" s="509"/>
      <c r="K438" s="438"/>
      <c r="L438" s="439" t="str">
        <f t="shared" ref="L438" si="213">H438&amp;" : "&amp;J438</f>
        <v xml:space="preserve"> : </v>
      </c>
      <c r="M438" s="440">
        <v>400</v>
      </c>
      <c r="N438" s="390"/>
      <c r="O438" s="283"/>
      <c r="P438" s="404"/>
      <c r="Q438" s="405"/>
      <c r="R438" s="406">
        <v>2.835</v>
      </c>
      <c r="S438" s="462"/>
      <c r="T438" s="414">
        <v>24.5</v>
      </c>
      <c r="U438" s="468"/>
      <c r="V438" s="413"/>
      <c r="W438" s="413"/>
      <c r="X438" s="414">
        <v>22</v>
      </c>
      <c r="Y438" s="414"/>
      <c r="Z438" s="414"/>
      <c r="AA438" s="414"/>
      <c r="AB438" s="415"/>
      <c r="AC438" s="415"/>
      <c r="AD438" s="415"/>
      <c r="AE438" s="415"/>
      <c r="AF438" s="415"/>
      <c r="AG438" s="415"/>
      <c r="AH438" s="415"/>
      <c r="AI438" s="415"/>
      <c r="AJ438" s="415"/>
      <c r="AK438" s="415"/>
      <c r="AL438" s="415"/>
      <c r="AM438" s="415"/>
      <c r="AN438" s="415"/>
      <c r="AO438" s="415"/>
      <c r="AP438" s="415"/>
      <c r="AQ438" s="415"/>
      <c r="AR438" s="415">
        <v>0.25</v>
      </c>
      <c r="AS438" s="415"/>
      <c r="AT438" s="415"/>
      <c r="AU438" s="427"/>
      <c r="AV438" s="427">
        <v>10.5</v>
      </c>
      <c r="AW438" s="428"/>
      <c r="AX438" s="423"/>
      <c r="AY438" s="475"/>
      <c r="AZ438" s="283"/>
      <c r="BA438" s="424">
        <v>100.1</v>
      </c>
      <c r="BB438" s="424"/>
      <c r="BC438" s="360" t="s">
        <v>63</v>
      </c>
      <c r="BD438" s="360"/>
      <c r="BE438" s="359">
        <v>0.1</v>
      </c>
      <c r="BF438" s="359"/>
      <c r="BG438" s="359">
        <v>10000</v>
      </c>
      <c r="BH438" s="359"/>
      <c r="BI438" s="359"/>
      <c r="BJ438" s="359"/>
      <c r="BK438" s="361"/>
      <c r="BL438" s="361"/>
      <c r="BM438" s="360" t="s">
        <v>64</v>
      </c>
      <c r="BN438" s="360"/>
      <c r="BO438" s="359"/>
      <c r="BP438" s="359"/>
      <c r="BQ438" s="359">
        <v>0.34699999999999998</v>
      </c>
      <c r="BR438" s="359"/>
      <c r="BS438" s="361"/>
      <c r="BT438" s="361"/>
      <c r="BU438" s="362" t="s">
        <v>62</v>
      </c>
      <c r="BV438" s="481"/>
      <c r="BW438" s="422"/>
      <c r="BX438" s="475"/>
      <c r="BY438" s="283"/>
    </row>
    <row r="439" spans="1:77" ht="20.100000000000001" customHeight="1" thickBot="1">
      <c r="A439" s="283"/>
      <c r="B439" s="512"/>
      <c r="C439" s="514"/>
      <c r="D439" s="398"/>
      <c r="E439" s="398">
        <v>1</v>
      </c>
      <c r="F439" s="398" t="s">
        <v>443</v>
      </c>
      <c r="G439" s="516"/>
      <c r="H439" s="510"/>
      <c r="I439" s="434"/>
      <c r="J439" s="510"/>
      <c r="K439" s="435"/>
      <c r="L439" s="435"/>
      <c r="M439" s="400">
        <v>3.2</v>
      </c>
      <c r="N439" s="407"/>
      <c r="O439" s="283"/>
      <c r="P439" s="408"/>
      <c r="Q439" s="409"/>
      <c r="R439" s="441" t="str">
        <f>IF($E439="","",IF($L438="","",VLOOKUP($L438,TemplValues,28,0)))</f>
        <v/>
      </c>
      <c r="S439" s="463"/>
      <c r="T439" s="442" t="str">
        <f>IF($E439="","",IF($L438="","",VLOOKUP($L438,TemplValues,4,0)))</f>
        <v/>
      </c>
      <c r="U439" s="463"/>
      <c r="V439" s="442" t="str">
        <f>IF($E439="","",IF($L438="","",VLOOKUP($L438,TemplValues,5,0)))</f>
        <v/>
      </c>
      <c r="W439" s="442"/>
      <c r="X439" s="442" t="str">
        <f>IF($E439="","",IF($L438="","",VLOOKUP($L438,TemplValues,6,0)))</f>
        <v/>
      </c>
      <c r="Y439" s="442"/>
      <c r="Z439" s="443" t="str">
        <f>IF($E439="","",IF($L438="","",VLOOKUP($L438,TemplValues,7,0)))</f>
        <v/>
      </c>
      <c r="AA439" s="443"/>
      <c r="AB439" s="442" t="str">
        <f>IF($E439="","",IF($L438="","",VLOOKUP($L438,TemplValues,8,0)))</f>
        <v/>
      </c>
      <c r="AC439" s="442"/>
      <c r="AD439" s="444" t="str">
        <f>IF($E439="","",IF($L438="","",VLOOKUP($L438,TemplValues,18,0)))</f>
        <v/>
      </c>
      <c r="AE439" s="444"/>
      <c r="AF439" s="444" t="str">
        <f>IF($E439="","",IF($L438="","",VLOOKUP($L438,TemplValues,19,0)))</f>
        <v/>
      </c>
      <c r="AG439" s="444"/>
      <c r="AH439" s="444"/>
      <c r="AI439" s="444"/>
      <c r="AJ439" s="444" t="str">
        <f>IF($E439="","",IF($L438="","",VLOOKUP($L438,TemplValues,20,0)))</f>
        <v/>
      </c>
      <c r="AK439" s="444"/>
      <c r="AL439" s="442" t="str">
        <f>IF($E439="","",IF($L438="","",VLOOKUP($L438,TemplValues,9,0)))</f>
        <v/>
      </c>
      <c r="AM439" s="442"/>
      <c r="AN439" s="442" t="str">
        <f>IF($E439="","",IF($L438="","",VLOOKUP($L438,TemplValues,21,0)))</f>
        <v/>
      </c>
      <c r="AO439" s="442"/>
      <c r="AP439" s="442" t="str">
        <f>IF($E439="","",IF($L438="","",VLOOKUP($L438,TemplValues,22,0)))</f>
        <v/>
      </c>
      <c r="AQ439" s="442"/>
      <c r="AR439" s="445" t="str">
        <f>IF($E439="","",IF($L438="","",VLOOKUP($L438,TemplValues,23,0)))</f>
        <v/>
      </c>
      <c r="AS439" s="445"/>
      <c r="AT439" s="445" t="str">
        <f>IF($E439="","",IF($L438="","",VLOOKUP($L438,TemplValues,24,0)))</f>
        <v/>
      </c>
      <c r="AU439" s="446"/>
      <c r="AV439" s="446" t="str">
        <f>IF($E439="","",IF($L438="","",VLOOKUP($L438,TemplValues,25,0)))</f>
        <v/>
      </c>
      <c r="AW439" s="478"/>
      <c r="AX439" s="425" t="str">
        <f>IF($E439="","",IF($L438="","",VLOOKUP($L438,TemplValues,26,0)))</f>
        <v/>
      </c>
      <c r="AY439" s="476"/>
      <c r="AZ439" s="283"/>
      <c r="BA439" s="426" t="str">
        <f>IF($E439="","",IF($L438="","",VLOOKUP($L438,TemplValues,10,0)))</f>
        <v/>
      </c>
      <c r="BB439" s="426"/>
      <c r="BC439" s="368" t="str">
        <f>IF($E439="","",IF($L438="","",VLOOKUP($L438,TemplValues,11,0)))</f>
        <v/>
      </c>
      <c r="BD439" s="368"/>
      <c r="BE439" s="369" t="str">
        <f>IF($E439="","",IF($L438="","",VLOOKUP($L438,TemplValues,30,0)))</f>
        <v/>
      </c>
      <c r="BF439" s="369"/>
      <c r="BG439" s="366" t="str">
        <f>IF($E439="","",IF($L438="","",VLOOKUP($L438,TemplValues,12,0)))</f>
        <v/>
      </c>
      <c r="BH439" s="366"/>
      <c r="BI439" s="366" t="str">
        <f>IF($E439="","",IF($L438="","",VLOOKUP($L438,TemplValues,13,0)))</f>
        <v/>
      </c>
      <c r="BJ439" s="366"/>
      <c r="BK439" s="367" t="str">
        <f>IF($E439="","",IF($L438="","",VLOOKUP($L438,TemplValues,16,0)))</f>
        <v/>
      </c>
      <c r="BL439" s="367"/>
      <c r="BM439" s="368" t="str">
        <f>IF($E439="","",IF($L438="","",VLOOKUP($L438,TemplValues,17,0)))</f>
        <v/>
      </c>
      <c r="BN439" s="368"/>
      <c r="BO439" s="366" t="str">
        <f>IF($E439="","",IF($L438="","",VLOOKUP($L438,TemplValues,28,0)))</f>
        <v/>
      </c>
      <c r="BP439" s="366"/>
      <c r="BQ439" s="366" t="str">
        <f>IF($E439="","",IF($L438="","",VLOOKUP($L438,TemplValues,27,0)))</f>
        <v/>
      </c>
      <c r="BR439" s="366"/>
      <c r="BS439" s="367" t="str">
        <f>IF($E439="","",IF($L438="","",VLOOKUP($L438,TemplValues,14,0)))</f>
        <v/>
      </c>
      <c r="BT439" s="367"/>
      <c r="BU439" s="370" t="str">
        <f>IF($E439="","",IF($L438="","",VLOOKUP($L438,TemplValues,15,0)))</f>
        <v/>
      </c>
      <c r="BV439" s="483"/>
      <c r="BW439" s="430" t="str">
        <f>IF($E439="","",IF($L438="","",VLOOKUP($L438,TemplValues,30,0)))</f>
        <v/>
      </c>
      <c r="BX439" s="486"/>
      <c r="BY439" s="283"/>
    </row>
    <row r="440" spans="1:77" ht="20.100000000000001" customHeight="1">
      <c r="A440" s="283"/>
      <c r="B440" s="511">
        <v>1</v>
      </c>
      <c r="C440" s="513"/>
      <c r="D440" s="436"/>
      <c r="E440" s="436" t="s">
        <v>441</v>
      </c>
      <c r="F440" s="436" t="s">
        <v>444</v>
      </c>
      <c r="G440" s="515" t="s">
        <v>380</v>
      </c>
      <c r="H440" s="509"/>
      <c r="I440" s="437"/>
      <c r="J440" s="509"/>
      <c r="K440" s="438"/>
      <c r="L440" s="439" t="str">
        <f t="shared" ref="L440" si="214">H440&amp;" : "&amp;J440</f>
        <v xml:space="preserve"> : </v>
      </c>
      <c r="M440" s="440">
        <v>400</v>
      </c>
      <c r="N440" s="390"/>
      <c r="O440" s="283"/>
      <c r="P440" s="404"/>
      <c r="Q440" s="405"/>
      <c r="R440" s="406">
        <v>2.835</v>
      </c>
      <c r="S440" s="462"/>
      <c r="T440" s="414">
        <v>24.5</v>
      </c>
      <c r="U440" s="468"/>
      <c r="V440" s="413"/>
      <c r="W440" s="413"/>
      <c r="X440" s="414">
        <v>22</v>
      </c>
      <c r="Y440" s="414"/>
      <c r="Z440" s="414"/>
      <c r="AA440" s="414"/>
      <c r="AB440" s="415"/>
      <c r="AC440" s="415"/>
      <c r="AD440" s="415"/>
      <c r="AE440" s="415"/>
      <c r="AF440" s="415"/>
      <c r="AG440" s="415"/>
      <c r="AH440" s="415"/>
      <c r="AI440" s="415"/>
      <c r="AJ440" s="415"/>
      <c r="AK440" s="415"/>
      <c r="AL440" s="415"/>
      <c r="AM440" s="415"/>
      <c r="AN440" s="415"/>
      <c r="AO440" s="415"/>
      <c r="AP440" s="415"/>
      <c r="AQ440" s="415"/>
      <c r="AR440" s="415">
        <v>0.25</v>
      </c>
      <c r="AS440" s="415"/>
      <c r="AT440" s="415"/>
      <c r="AU440" s="427"/>
      <c r="AV440" s="427">
        <v>10.5</v>
      </c>
      <c r="AW440" s="428"/>
      <c r="AX440" s="423"/>
      <c r="AY440" s="475"/>
      <c r="AZ440" s="283"/>
      <c r="BA440" s="424">
        <v>100.1</v>
      </c>
      <c r="BB440" s="424"/>
      <c r="BC440" s="360" t="s">
        <v>63</v>
      </c>
      <c r="BD440" s="360"/>
      <c r="BE440" s="359">
        <v>0.1</v>
      </c>
      <c r="BF440" s="359"/>
      <c r="BG440" s="359">
        <v>10000</v>
      </c>
      <c r="BH440" s="359"/>
      <c r="BI440" s="359"/>
      <c r="BJ440" s="359"/>
      <c r="BK440" s="361"/>
      <c r="BL440" s="361"/>
      <c r="BM440" s="360" t="s">
        <v>64</v>
      </c>
      <c r="BN440" s="360"/>
      <c r="BO440" s="359"/>
      <c r="BP440" s="359"/>
      <c r="BQ440" s="359">
        <v>0.34699999999999998</v>
      </c>
      <c r="BR440" s="359"/>
      <c r="BS440" s="361"/>
      <c r="BT440" s="361"/>
      <c r="BU440" s="362" t="s">
        <v>62</v>
      </c>
      <c r="BV440" s="481"/>
      <c r="BW440" s="422"/>
      <c r="BX440" s="475"/>
      <c r="BY440" s="283"/>
    </row>
    <row r="441" spans="1:77" ht="20.100000000000001" customHeight="1" thickBot="1">
      <c r="A441" s="283"/>
      <c r="B441" s="512"/>
      <c r="C441" s="514"/>
      <c r="D441" s="398"/>
      <c r="E441" s="398">
        <v>1</v>
      </c>
      <c r="F441" s="398" t="s">
        <v>443</v>
      </c>
      <c r="G441" s="516"/>
      <c r="H441" s="510"/>
      <c r="I441" s="434"/>
      <c r="J441" s="510"/>
      <c r="K441" s="435"/>
      <c r="L441" s="435"/>
      <c r="M441" s="400">
        <v>3.2</v>
      </c>
      <c r="N441" s="407"/>
      <c r="O441" s="283"/>
      <c r="P441" s="408"/>
      <c r="Q441" s="409"/>
      <c r="R441" s="441" t="str">
        <f>IF($E441="","",IF($L440="","",VLOOKUP($L440,TemplValues,28,0)))</f>
        <v/>
      </c>
      <c r="S441" s="463"/>
      <c r="T441" s="442" t="str">
        <f>IF($E441="","",IF($L440="","",VLOOKUP($L440,TemplValues,4,0)))</f>
        <v/>
      </c>
      <c r="U441" s="463"/>
      <c r="V441" s="442" t="str">
        <f>IF($E441="","",IF($L440="","",VLOOKUP($L440,TemplValues,5,0)))</f>
        <v/>
      </c>
      <c r="W441" s="442"/>
      <c r="X441" s="442" t="str">
        <f>IF($E441="","",IF($L440="","",VLOOKUP($L440,TemplValues,6,0)))</f>
        <v/>
      </c>
      <c r="Y441" s="442"/>
      <c r="Z441" s="443" t="str">
        <f>IF($E441="","",IF($L440="","",VLOOKUP($L440,TemplValues,7,0)))</f>
        <v/>
      </c>
      <c r="AA441" s="443"/>
      <c r="AB441" s="442" t="str">
        <f>IF($E441="","",IF($L440="","",VLOOKUP($L440,TemplValues,8,0)))</f>
        <v/>
      </c>
      <c r="AC441" s="442"/>
      <c r="AD441" s="444" t="str">
        <f>IF($E441="","",IF($L440="","",VLOOKUP($L440,TemplValues,18,0)))</f>
        <v/>
      </c>
      <c r="AE441" s="444"/>
      <c r="AF441" s="444" t="str">
        <f>IF($E441="","",IF($L440="","",VLOOKUP($L440,TemplValues,19,0)))</f>
        <v/>
      </c>
      <c r="AG441" s="444"/>
      <c r="AH441" s="444"/>
      <c r="AI441" s="444"/>
      <c r="AJ441" s="444" t="str">
        <f>IF($E441="","",IF($L440="","",VLOOKUP($L440,TemplValues,20,0)))</f>
        <v/>
      </c>
      <c r="AK441" s="444"/>
      <c r="AL441" s="442" t="str">
        <f>IF($E441="","",IF($L440="","",VLOOKUP($L440,TemplValues,9,0)))</f>
        <v/>
      </c>
      <c r="AM441" s="442"/>
      <c r="AN441" s="442" t="str">
        <f>IF($E441="","",IF($L440="","",VLOOKUP($L440,TemplValues,21,0)))</f>
        <v/>
      </c>
      <c r="AO441" s="442"/>
      <c r="AP441" s="442" t="str">
        <f>IF($E441="","",IF($L440="","",VLOOKUP($L440,TemplValues,22,0)))</f>
        <v/>
      </c>
      <c r="AQ441" s="442"/>
      <c r="AR441" s="445" t="str">
        <f>IF($E441="","",IF($L440="","",VLOOKUP($L440,TemplValues,23,0)))</f>
        <v/>
      </c>
      <c r="AS441" s="445"/>
      <c r="AT441" s="445" t="str">
        <f>IF($E441="","",IF($L440="","",VLOOKUP($L440,TemplValues,24,0)))</f>
        <v/>
      </c>
      <c r="AU441" s="446"/>
      <c r="AV441" s="446" t="str">
        <f>IF($E441="","",IF($L440="","",VLOOKUP($L440,TemplValues,25,0)))</f>
        <v/>
      </c>
      <c r="AW441" s="478"/>
      <c r="AX441" s="425" t="str">
        <f>IF($E441="","",IF($L440="","",VLOOKUP($L440,TemplValues,26,0)))</f>
        <v/>
      </c>
      <c r="AY441" s="476"/>
      <c r="AZ441" s="283"/>
      <c r="BA441" s="426" t="str">
        <f>IF($E441="","",IF($L440="","",VLOOKUP($L440,TemplValues,10,0)))</f>
        <v/>
      </c>
      <c r="BB441" s="426"/>
      <c r="BC441" s="368" t="str">
        <f>IF($E441="","",IF($L440="","",VLOOKUP($L440,TemplValues,11,0)))</f>
        <v/>
      </c>
      <c r="BD441" s="368"/>
      <c r="BE441" s="369" t="str">
        <f>IF($E441="","",IF($L440="","",VLOOKUP($L440,TemplValues,30,0)))</f>
        <v/>
      </c>
      <c r="BF441" s="369"/>
      <c r="BG441" s="366" t="str">
        <f>IF($E441="","",IF($L440="","",VLOOKUP($L440,TemplValues,12,0)))</f>
        <v/>
      </c>
      <c r="BH441" s="366"/>
      <c r="BI441" s="366" t="str">
        <f>IF($E441="","",IF($L440="","",VLOOKUP($L440,TemplValues,13,0)))</f>
        <v/>
      </c>
      <c r="BJ441" s="366"/>
      <c r="BK441" s="367" t="str">
        <f>IF($E441="","",IF($L440="","",VLOOKUP($L440,TemplValues,16,0)))</f>
        <v/>
      </c>
      <c r="BL441" s="367"/>
      <c r="BM441" s="368" t="str">
        <f>IF($E441="","",IF($L440="","",VLOOKUP($L440,TemplValues,17,0)))</f>
        <v/>
      </c>
      <c r="BN441" s="368"/>
      <c r="BO441" s="366" t="str">
        <f>IF($E441="","",IF($L440="","",VLOOKUP($L440,TemplValues,28,0)))</f>
        <v/>
      </c>
      <c r="BP441" s="366"/>
      <c r="BQ441" s="366" t="str">
        <f>IF($E441="","",IF($L440="","",VLOOKUP($L440,TemplValues,27,0)))</f>
        <v/>
      </c>
      <c r="BR441" s="366"/>
      <c r="BS441" s="367" t="str">
        <f>IF($E441="","",IF($L440="","",VLOOKUP($L440,TemplValues,14,0)))</f>
        <v/>
      </c>
      <c r="BT441" s="367"/>
      <c r="BU441" s="370" t="str">
        <f>IF($E441="","",IF($L440="","",VLOOKUP($L440,TemplValues,15,0)))</f>
        <v/>
      </c>
      <c r="BV441" s="483"/>
      <c r="BW441" s="430" t="str">
        <f>IF($E441="","",IF($L440="","",VLOOKUP($L440,TemplValues,30,0)))</f>
        <v/>
      </c>
      <c r="BX441" s="486"/>
      <c r="BY441" s="283"/>
    </row>
    <row r="442" spans="1:77" ht="20.100000000000001" customHeight="1">
      <c r="A442" s="283"/>
      <c r="B442" s="511">
        <v>1</v>
      </c>
      <c r="C442" s="513"/>
      <c r="D442" s="436"/>
      <c r="E442" s="436" t="s">
        <v>441</v>
      </c>
      <c r="F442" s="436" t="s">
        <v>444</v>
      </c>
      <c r="G442" s="515" t="s">
        <v>380</v>
      </c>
      <c r="H442" s="509"/>
      <c r="I442" s="437"/>
      <c r="J442" s="509"/>
      <c r="K442" s="438"/>
      <c r="L442" s="439" t="str">
        <f t="shared" ref="L442" si="215">H442&amp;" : "&amp;J442</f>
        <v xml:space="preserve"> : </v>
      </c>
      <c r="M442" s="440">
        <v>400</v>
      </c>
      <c r="N442" s="390"/>
      <c r="O442" s="283"/>
      <c r="P442" s="404"/>
      <c r="Q442" s="405"/>
      <c r="R442" s="406">
        <v>2.835</v>
      </c>
      <c r="S442" s="462"/>
      <c r="T442" s="414">
        <v>24.5</v>
      </c>
      <c r="U442" s="468"/>
      <c r="V442" s="413"/>
      <c r="W442" s="413"/>
      <c r="X442" s="414">
        <v>22</v>
      </c>
      <c r="Y442" s="414"/>
      <c r="Z442" s="414"/>
      <c r="AA442" s="414"/>
      <c r="AB442" s="415"/>
      <c r="AC442" s="415"/>
      <c r="AD442" s="415"/>
      <c r="AE442" s="415"/>
      <c r="AF442" s="415"/>
      <c r="AG442" s="415"/>
      <c r="AH442" s="415"/>
      <c r="AI442" s="415"/>
      <c r="AJ442" s="415"/>
      <c r="AK442" s="415"/>
      <c r="AL442" s="415"/>
      <c r="AM442" s="415"/>
      <c r="AN442" s="415"/>
      <c r="AO442" s="415"/>
      <c r="AP442" s="415"/>
      <c r="AQ442" s="415"/>
      <c r="AR442" s="415">
        <v>0.25</v>
      </c>
      <c r="AS442" s="415"/>
      <c r="AT442" s="415"/>
      <c r="AU442" s="427"/>
      <c r="AV442" s="427">
        <v>10.5</v>
      </c>
      <c r="AW442" s="428"/>
      <c r="AX442" s="423"/>
      <c r="AY442" s="475"/>
      <c r="AZ442" s="283"/>
      <c r="BA442" s="424">
        <v>100.1</v>
      </c>
      <c r="BB442" s="424"/>
      <c r="BC442" s="360" t="s">
        <v>63</v>
      </c>
      <c r="BD442" s="360"/>
      <c r="BE442" s="359">
        <v>0.1</v>
      </c>
      <c r="BF442" s="359"/>
      <c r="BG442" s="359">
        <v>10000</v>
      </c>
      <c r="BH442" s="359"/>
      <c r="BI442" s="359"/>
      <c r="BJ442" s="359"/>
      <c r="BK442" s="361"/>
      <c r="BL442" s="361"/>
      <c r="BM442" s="360" t="s">
        <v>64</v>
      </c>
      <c r="BN442" s="360"/>
      <c r="BO442" s="359"/>
      <c r="BP442" s="359"/>
      <c r="BQ442" s="359">
        <v>0.34699999999999998</v>
      </c>
      <c r="BR442" s="359"/>
      <c r="BS442" s="361"/>
      <c r="BT442" s="361"/>
      <c r="BU442" s="362" t="s">
        <v>62</v>
      </c>
      <c r="BV442" s="481"/>
      <c r="BW442" s="422"/>
      <c r="BX442" s="475"/>
      <c r="BY442" s="283"/>
    </row>
    <row r="443" spans="1:77" ht="20.100000000000001" customHeight="1" thickBot="1">
      <c r="A443" s="283"/>
      <c r="B443" s="512"/>
      <c r="C443" s="514"/>
      <c r="D443" s="398"/>
      <c r="E443" s="398">
        <v>1</v>
      </c>
      <c r="F443" s="398" t="s">
        <v>443</v>
      </c>
      <c r="G443" s="516"/>
      <c r="H443" s="510"/>
      <c r="I443" s="434"/>
      <c r="J443" s="510"/>
      <c r="K443" s="435"/>
      <c r="L443" s="435"/>
      <c r="M443" s="400">
        <v>3.2</v>
      </c>
      <c r="N443" s="407"/>
      <c r="O443" s="283"/>
      <c r="P443" s="408"/>
      <c r="Q443" s="409"/>
      <c r="R443" s="441" t="str">
        <f>IF($E443="","",IF($L442="","",VLOOKUP($L442,TemplValues,28,0)))</f>
        <v/>
      </c>
      <c r="S443" s="463"/>
      <c r="T443" s="442" t="str">
        <f>IF($E443="","",IF($L442="","",VLOOKUP($L442,TemplValues,4,0)))</f>
        <v/>
      </c>
      <c r="U443" s="463"/>
      <c r="V443" s="442" t="str">
        <f>IF($E443="","",IF($L442="","",VLOOKUP($L442,TemplValues,5,0)))</f>
        <v/>
      </c>
      <c r="W443" s="442"/>
      <c r="X443" s="442" t="str">
        <f>IF($E443="","",IF($L442="","",VLOOKUP($L442,TemplValues,6,0)))</f>
        <v/>
      </c>
      <c r="Y443" s="442"/>
      <c r="Z443" s="443" t="str">
        <f>IF($E443="","",IF($L442="","",VLOOKUP($L442,TemplValues,7,0)))</f>
        <v/>
      </c>
      <c r="AA443" s="443"/>
      <c r="AB443" s="442" t="str">
        <f>IF($E443="","",IF($L442="","",VLOOKUP($L442,TemplValues,8,0)))</f>
        <v/>
      </c>
      <c r="AC443" s="442"/>
      <c r="AD443" s="444" t="str">
        <f>IF($E443="","",IF($L442="","",VLOOKUP($L442,TemplValues,18,0)))</f>
        <v/>
      </c>
      <c r="AE443" s="444"/>
      <c r="AF443" s="444" t="str">
        <f>IF($E443="","",IF($L442="","",VLOOKUP($L442,TemplValues,19,0)))</f>
        <v/>
      </c>
      <c r="AG443" s="444"/>
      <c r="AH443" s="444"/>
      <c r="AI443" s="444"/>
      <c r="AJ443" s="444" t="str">
        <f>IF($E443="","",IF($L442="","",VLOOKUP($L442,TemplValues,20,0)))</f>
        <v/>
      </c>
      <c r="AK443" s="444"/>
      <c r="AL443" s="442" t="str">
        <f>IF($E443="","",IF($L442="","",VLOOKUP($L442,TemplValues,9,0)))</f>
        <v/>
      </c>
      <c r="AM443" s="442"/>
      <c r="AN443" s="442" t="str">
        <f>IF($E443="","",IF($L442="","",VLOOKUP($L442,TemplValues,21,0)))</f>
        <v/>
      </c>
      <c r="AO443" s="442"/>
      <c r="AP443" s="442" t="str">
        <f>IF($E443="","",IF($L442="","",VLOOKUP($L442,TemplValues,22,0)))</f>
        <v/>
      </c>
      <c r="AQ443" s="442"/>
      <c r="AR443" s="445" t="str">
        <f>IF($E443="","",IF($L442="","",VLOOKUP($L442,TemplValues,23,0)))</f>
        <v/>
      </c>
      <c r="AS443" s="445"/>
      <c r="AT443" s="445" t="str">
        <f>IF($E443="","",IF($L442="","",VLOOKUP($L442,TemplValues,24,0)))</f>
        <v/>
      </c>
      <c r="AU443" s="446"/>
      <c r="AV443" s="446" t="str">
        <f>IF($E443="","",IF($L442="","",VLOOKUP($L442,TemplValues,25,0)))</f>
        <v/>
      </c>
      <c r="AW443" s="478"/>
      <c r="AX443" s="425" t="str">
        <f>IF($E443="","",IF($L442="","",VLOOKUP($L442,TemplValues,26,0)))</f>
        <v/>
      </c>
      <c r="AY443" s="476"/>
      <c r="AZ443" s="283"/>
      <c r="BA443" s="426" t="str">
        <f>IF($E443="","",IF($L442="","",VLOOKUP($L442,TemplValues,10,0)))</f>
        <v/>
      </c>
      <c r="BB443" s="426"/>
      <c r="BC443" s="368" t="str">
        <f>IF($E443="","",IF($L442="","",VLOOKUP($L442,TemplValues,11,0)))</f>
        <v/>
      </c>
      <c r="BD443" s="368"/>
      <c r="BE443" s="369" t="str">
        <f>IF($E443="","",IF($L442="","",VLOOKUP($L442,TemplValues,30,0)))</f>
        <v/>
      </c>
      <c r="BF443" s="369"/>
      <c r="BG443" s="366" t="str">
        <f>IF($E443="","",IF($L442="","",VLOOKUP($L442,TemplValues,12,0)))</f>
        <v/>
      </c>
      <c r="BH443" s="366"/>
      <c r="BI443" s="366" t="str">
        <f>IF($E443="","",IF($L442="","",VLOOKUP($L442,TemplValues,13,0)))</f>
        <v/>
      </c>
      <c r="BJ443" s="366"/>
      <c r="BK443" s="367" t="str">
        <f>IF($E443="","",IF($L442="","",VLOOKUP($L442,TemplValues,16,0)))</f>
        <v/>
      </c>
      <c r="BL443" s="367"/>
      <c r="BM443" s="368" t="str">
        <f>IF($E443="","",IF($L442="","",VLOOKUP($L442,TemplValues,17,0)))</f>
        <v/>
      </c>
      <c r="BN443" s="368"/>
      <c r="BO443" s="366" t="str">
        <f>IF($E443="","",IF($L442="","",VLOOKUP($L442,TemplValues,28,0)))</f>
        <v/>
      </c>
      <c r="BP443" s="366"/>
      <c r="BQ443" s="366" t="str">
        <f>IF($E443="","",IF($L442="","",VLOOKUP($L442,TemplValues,27,0)))</f>
        <v/>
      </c>
      <c r="BR443" s="366"/>
      <c r="BS443" s="367" t="str">
        <f>IF($E443="","",IF($L442="","",VLOOKUP($L442,TemplValues,14,0)))</f>
        <v/>
      </c>
      <c r="BT443" s="367"/>
      <c r="BU443" s="370" t="str">
        <f>IF($E443="","",IF($L442="","",VLOOKUP($L442,TemplValues,15,0)))</f>
        <v/>
      </c>
      <c r="BV443" s="483"/>
      <c r="BW443" s="430" t="str">
        <f>IF($E443="","",IF($L442="","",VLOOKUP($L442,TemplValues,30,0)))</f>
        <v/>
      </c>
      <c r="BX443" s="486"/>
      <c r="BY443" s="283"/>
    </row>
    <row r="444" spans="1:77" ht="20.100000000000001" customHeight="1">
      <c r="A444" s="283"/>
      <c r="B444" s="511">
        <v>1</v>
      </c>
      <c r="C444" s="513"/>
      <c r="D444" s="436"/>
      <c r="E444" s="436" t="s">
        <v>441</v>
      </c>
      <c r="F444" s="436" t="s">
        <v>444</v>
      </c>
      <c r="G444" s="515" t="s">
        <v>380</v>
      </c>
      <c r="H444" s="509"/>
      <c r="I444" s="437"/>
      <c r="J444" s="509"/>
      <c r="K444" s="438"/>
      <c r="L444" s="439" t="str">
        <f t="shared" ref="L444" si="216">H444&amp;" : "&amp;J444</f>
        <v xml:space="preserve"> : </v>
      </c>
      <c r="M444" s="440">
        <v>400</v>
      </c>
      <c r="N444" s="390"/>
      <c r="O444" s="283"/>
      <c r="P444" s="404"/>
      <c r="Q444" s="405"/>
      <c r="R444" s="406">
        <v>2.835</v>
      </c>
      <c r="S444" s="462"/>
      <c r="T444" s="414">
        <v>24.5</v>
      </c>
      <c r="U444" s="468"/>
      <c r="V444" s="413"/>
      <c r="W444" s="413"/>
      <c r="X444" s="414">
        <v>22</v>
      </c>
      <c r="Y444" s="414"/>
      <c r="Z444" s="414"/>
      <c r="AA444" s="414"/>
      <c r="AB444" s="415"/>
      <c r="AC444" s="415"/>
      <c r="AD444" s="415"/>
      <c r="AE444" s="415"/>
      <c r="AF444" s="415"/>
      <c r="AG444" s="415"/>
      <c r="AH444" s="415"/>
      <c r="AI444" s="415"/>
      <c r="AJ444" s="415"/>
      <c r="AK444" s="415"/>
      <c r="AL444" s="415"/>
      <c r="AM444" s="415"/>
      <c r="AN444" s="415"/>
      <c r="AO444" s="415"/>
      <c r="AP444" s="415"/>
      <c r="AQ444" s="415"/>
      <c r="AR444" s="415">
        <v>0.25</v>
      </c>
      <c r="AS444" s="415"/>
      <c r="AT444" s="415"/>
      <c r="AU444" s="427"/>
      <c r="AV444" s="427">
        <v>10.5</v>
      </c>
      <c r="AW444" s="428"/>
      <c r="AX444" s="423"/>
      <c r="AY444" s="475"/>
      <c r="AZ444" s="283"/>
      <c r="BA444" s="424">
        <v>100.1</v>
      </c>
      <c r="BB444" s="424"/>
      <c r="BC444" s="360" t="s">
        <v>63</v>
      </c>
      <c r="BD444" s="360"/>
      <c r="BE444" s="359">
        <v>0.1</v>
      </c>
      <c r="BF444" s="359"/>
      <c r="BG444" s="359">
        <v>10000</v>
      </c>
      <c r="BH444" s="359"/>
      <c r="BI444" s="359"/>
      <c r="BJ444" s="359"/>
      <c r="BK444" s="361"/>
      <c r="BL444" s="361"/>
      <c r="BM444" s="360" t="s">
        <v>64</v>
      </c>
      <c r="BN444" s="360"/>
      <c r="BO444" s="359"/>
      <c r="BP444" s="359"/>
      <c r="BQ444" s="359">
        <v>0.34699999999999998</v>
      </c>
      <c r="BR444" s="359"/>
      <c r="BS444" s="361"/>
      <c r="BT444" s="361"/>
      <c r="BU444" s="362" t="s">
        <v>62</v>
      </c>
      <c r="BV444" s="481"/>
      <c r="BW444" s="422"/>
      <c r="BX444" s="475"/>
      <c r="BY444" s="283"/>
    </row>
    <row r="445" spans="1:77" ht="20.100000000000001" customHeight="1" thickBot="1">
      <c r="A445" s="283"/>
      <c r="B445" s="512"/>
      <c r="C445" s="514"/>
      <c r="D445" s="398"/>
      <c r="E445" s="398">
        <v>1</v>
      </c>
      <c r="F445" s="398" t="s">
        <v>443</v>
      </c>
      <c r="G445" s="516"/>
      <c r="H445" s="510"/>
      <c r="I445" s="434"/>
      <c r="J445" s="510"/>
      <c r="K445" s="435"/>
      <c r="L445" s="435"/>
      <c r="M445" s="400">
        <v>3.2</v>
      </c>
      <c r="N445" s="407"/>
      <c r="O445" s="283"/>
      <c r="P445" s="408"/>
      <c r="Q445" s="409"/>
      <c r="R445" s="441" t="str">
        <f>IF($E445="","",IF($L444="","",VLOOKUP($L444,TemplValues,28,0)))</f>
        <v/>
      </c>
      <c r="S445" s="463"/>
      <c r="T445" s="442" t="str">
        <f>IF($E445="","",IF($L444="","",VLOOKUP($L444,TemplValues,4,0)))</f>
        <v/>
      </c>
      <c r="U445" s="463"/>
      <c r="V445" s="442" t="str">
        <f>IF($E445="","",IF($L444="","",VLOOKUP($L444,TemplValues,5,0)))</f>
        <v/>
      </c>
      <c r="W445" s="442"/>
      <c r="X445" s="442" t="str">
        <f>IF($E445="","",IF($L444="","",VLOOKUP($L444,TemplValues,6,0)))</f>
        <v/>
      </c>
      <c r="Y445" s="442"/>
      <c r="Z445" s="443" t="str">
        <f>IF($E445="","",IF($L444="","",VLOOKUP($L444,TemplValues,7,0)))</f>
        <v/>
      </c>
      <c r="AA445" s="443"/>
      <c r="AB445" s="442" t="str">
        <f>IF($E445="","",IF($L444="","",VLOOKUP($L444,TemplValues,8,0)))</f>
        <v/>
      </c>
      <c r="AC445" s="442"/>
      <c r="AD445" s="444" t="str">
        <f>IF($E445="","",IF($L444="","",VLOOKUP($L444,TemplValues,18,0)))</f>
        <v/>
      </c>
      <c r="AE445" s="444"/>
      <c r="AF445" s="444" t="str">
        <f>IF($E445="","",IF($L444="","",VLOOKUP($L444,TemplValues,19,0)))</f>
        <v/>
      </c>
      <c r="AG445" s="444"/>
      <c r="AH445" s="444"/>
      <c r="AI445" s="444"/>
      <c r="AJ445" s="444" t="str">
        <f>IF($E445="","",IF($L444="","",VLOOKUP($L444,TemplValues,20,0)))</f>
        <v/>
      </c>
      <c r="AK445" s="444"/>
      <c r="AL445" s="442" t="str">
        <f>IF($E445="","",IF($L444="","",VLOOKUP($L444,TemplValues,9,0)))</f>
        <v/>
      </c>
      <c r="AM445" s="442"/>
      <c r="AN445" s="442" t="str">
        <f>IF($E445="","",IF($L444="","",VLOOKUP($L444,TemplValues,21,0)))</f>
        <v/>
      </c>
      <c r="AO445" s="442"/>
      <c r="AP445" s="442" t="str">
        <f>IF($E445="","",IF($L444="","",VLOOKUP($L444,TemplValues,22,0)))</f>
        <v/>
      </c>
      <c r="AQ445" s="442"/>
      <c r="AR445" s="445" t="str">
        <f>IF($E445="","",IF($L444="","",VLOOKUP($L444,TemplValues,23,0)))</f>
        <v/>
      </c>
      <c r="AS445" s="445"/>
      <c r="AT445" s="445" t="str">
        <f>IF($E445="","",IF($L444="","",VLOOKUP($L444,TemplValues,24,0)))</f>
        <v/>
      </c>
      <c r="AU445" s="446"/>
      <c r="AV445" s="446" t="str">
        <f>IF($E445="","",IF($L444="","",VLOOKUP($L444,TemplValues,25,0)))</f>
        <v/>
      </c>
      <c r="AW445" s="478"/>
      <c r="AX445" s="425" t="str">
        <f>IF($E445="","",IF($L444="","",VLOOKUP($L444,TemplValues,26,0)))</f>
        <v/>
      </c>
      <c r="AY445" s="476"/>
      <c r="AZ445" s="283"/>
      <c r="BA445" s="426" t="str">
        <f>IF($E445="","",IF($L444="","",VLOOKUP($L444,TemplValues,10,0)))</f>
        <v/>
      </c>
      <c r="BB445" s="426"/>
      <c r="BC445" s="368" t="str">
        <f>IF($E445="","",IF($L444="","",VLOOKUP($L444,TemplValues,11,0)))</f>
        <v/>
      </c>
      <c r="BD445" s="368"/>
      <c r="BE445" s="369" t="str">
        <f>IF($E445="","",IF($L444="","",VLOOKUP($L444,TemplValues,30,0)))</f>
        <v/>
      </c>
      <c r="BF445" s="369"/>
      <c r="BG445" s="366" t="str">
        <f>IF($E445="","",IF($L444="","",VLOOKUP($L444,TemplValues,12,0)))</f>
        <v/>
      </c>
      <c r="BH445" s="366"/>
      <c r="BI445" s="366" t="str">
        <f>IF($E445="","",IF($L444="","",VLOOKUP($L444,TemplValues,13,0)))</f>
        <v/>
      </c>
      <c r="BJ445" s="366"/>
      <c r="BK445" s="367" t="str">
        <f>IF($E445="","",IF($L444="","",VLOOKUP($L444,TemplValues,16,0)))</f>
        <v/>
      </c>
      <c r="BL445" s="367"/>
      <c r="BM445" s="368" t="str">
        <f>IF($E445="","",IF($L444="","",VLOOKUP($L444,TemplValues,17,0)))</f>
        <v/>
      </c>
      <c r="BN445" s="368"/>
      <c r="BO445" s="366" t="str">
        <f>IF($E445="","",IF($L444="","",VLOOKUP($L444,TemplValues,28,0)))</f>
        <v/>
      </c>
      <c r="BP445" s="366"/>
      <c r="BQ445" s="366" t="str">
        <f>IF($E445="","",IF($L444="","",VLOOKUP($L444,TemplValues,27,0)))</f>
        <v/>
      </c>
      <c r="BR445" s="366"/>
      <c r="BS445" s="367" t="str">
        <f>IF($E445="","",IF($L444="","",VLOOKUP($L444,TemplValues,14,0)))</f>
        <v/>
      </c>
      <c r="BT445" s="367"/>
      <c r="BU445" s="370" t="str">
        <f>IF($E445="","",IF($L444="","",VLOOKUP($L444,TemplValues,15,0)))</f>
        <v/>
      </c>
      <c r="BV445" s="483"/>
      <c r="BW445" s="430" t="str">
        <f>IF($E445="","",IF($L444="","",VLOOKUP($L444,TemplValues,30,0)))</f>
        <v/>
      </c>
      <c r="BX445" s="486"/>
      <c r="BY445" s="283"/>
    </row>
    <row r="446" spans="1:77" ht="20.100000000000001" customHeight="1">
      <c r="A446" s="283"/>
      <c r="B446" s="511">
        <v>1</v>
      </c>
      <c r="C446" s="513"/>
      <c r="D446" s="436"/>
      <c r="E446" s="436" t="s">
        <v>441</v>
      </c>
      <c r="F446" s="436" t="s">
        <v>444</v>
      </c>
      <c r="G446" s="515" t="s">
        <v>380</v>
      </c>
      <c r="H446" s="509"/>
      <c r="I446" s="437"/>
      <c r="J446" s="509"/>
      <c r="K446" s="438"/>
      <c r="L446" s="439" t="str">
        <f t="shared" ref="L446" si="217">H446&amp;" : "&amp;J446</f>
        <v xml:space="preserve"> : </v>
      </c>
      <c r="M446" s="440">
        <v>400</v>
      </c>
      <c r="N446" s="390"/>
      <c r="O446" s="283"/>
      <c r="P446" s="404"/>
      <c r="Q446" s="405"/>
      <c r="R446" s="406">
        <v>2.835</v>
      </c>
      <c r="S446" s="462"/>
      <c r="T446" s="414">
        <v>24.5</v>
      </c>
      <c r="U446" s="468"/>
      <c r="V446" s="413"/>
      <c r="W446" s="413"/>
      <c r="X446" s="414">
        <v>22</v>
      </c>
      <c r="Y446" s="414"/>
      <c r="Z446" s="414"/>
      <c r="AA446" s="414"/>
      <c r="AB446" s="415"/>
      <c r="AC446" s="415"/>
      <c r="AD446" s="415"/>
      <c r="AE446" s="415"/>
      <c r="AF446" s="415"/>
      <c r="AG446" s="415"/>
      <c r="AH446" s="415"/>
      <c r="AI446" s="415"/>
      <c r="AJ446" s="415"/>
      <c r="AK446" s="415"/>
      <c r="AL446" s="415"/>
      <c r="AM446" s="415"/>
      <c r="AN446" s="415"/>
      <c r="AO446" s="415"/>
      <c r="AP446" s="415"/>
      <c r="AQ446" s="415"/>
      <c r="AR446" s="415">
        <v>0.25</v>
      </c>
      <c r="AS446" s="415"/>
      <c r="AT446" s="415"/>
      <c r="AU446" s="427"/>
      <c r="AV446" s="427">
        <v>10.5</v>
      </c>
      <c r="AW446" s="428"/>
      <c r="AX446" s="423"/>
      <c r="AY446" s="475"/>
      <c r="AZ446" s="283"/>
      <c r="BA446" s="424">
        <v>100.1</v>
      </c>
      <c r="BB446" s="424"/>
      <c r="BC446" s="360" t="s">
        <v>63</v>
      </c>
      <c r="BD446" s="360"/>
      <c r="BE446" s="359">
        <v>0.1</v>
      </c>
      <c r="BF446" s="359"/>
      <c r="BG446" s="359">
        <v>10000</v>
      </c>
      <c r="BH446" s="359"/>
      <c r="BI446" s="359"/>
      <c r="BJ446" s="359"/>
      <c r="BK446" s="361"/>
      <c r="BL446" s="361"/>
      <c r="BM446" s="360" t="s">
        <v>64</v>
      </c>
      <c r="BN446" s="360"/>
      <c r="BO446" s="359"/>
      <c r="BP446" s="359"/>
      <c r="BQ446" s="359">
        <v>0.34699999999999998</v>
      </c>
      <c r="BR446" s="359"/>
      <c r="BS446" s="361"/>
      <c r="BT446" s="361"/>
      <c r="BU446" s="362" t="s">
        <v>62</v>
      </c>
      <c r="BV446" s="481"/>
      <c r="BW446" s="422"/>
      <c r="BX446" s="475"/>
      <c r="BY446" s="283"/>
    </row>
    <row r="447" spans="1:77" ht="20.100000000000001" customHeight="1" thickBot="1">
      <c r="A447" s="283"/>
      <c r="B447" s="512"/>
      <c r="C447" s="514"/>
      <c r="D447" s="398"/>
      <c r="E447" s="398">
        <v>1</v>
      </c>
      <c r="F447" s="398" t="s">
        <v>443</v>
      </c>
      <c r="G447" s="516"/>
      <c r="H447" s="510"/>
      <c r="I447" s="434"/>
      <c r="J447" s="510"/>
      <c r="K447" s="435"/>
      <c r="L447" s="435"/>
      <c r="M447" s="400">
        <v>3.2</v>
      </c>
      <c r="N447" s="407"/>
      <c r="O447" s="283"/>
      <c r="P447" s="408"/>
      <c r="Q447" s="409"/>
      <c r="R447" s="441" t="str">
        <f>IF($E447="","",IF($L446="","",VLOOKUP($L446,TemplValues,28,0)))</f>
        <v/>
      </c>
      <c r="S447" s="463"/>
      <c r="T447" s="442" t="str">
        <f>IF($E447="","",IF($L446="","",VLOOKUP($L446,TemplValues,4,0)))</f>
        <v/>
      </c>
      <c r="U447" s="463"/>
      <c r="V447" s="442" t="str">
        <f>IF($E447="","",IF($L446="","",VLOOKUP($L446,TemplValues,5,0)))</f>
        <v/>
      </c>
      <c r="W447" s="442"/>
      <c r="X447" s="442" t="str">
        <f>IF($E447="","",IF($L446="","",VLOOKUP($L446,TemplValues,6,0)))</f>
        <v/>
      </c>
      <c r="Y447" s="442"/>
      <c r="Z447" s="443" t="str">
        <f>IF($E447="","",IF($L446="","",VLOOKUP($L446,TemplValues,7,0)))</f>
        <v/>
      </c>
      <c r="AA447" s="443"/>
      <c r="AB447" s="442" t="str">
        <f>IF($E447="","",IF($L446="","",VLOOKUP($L446,TemplValues,8,0)))</f>
        <v/>
      </c>
      <c r="AC447" s="442"/>
      <c r="AD447" s="444" t="str">
        <f>IF($E447="","",IF($L446="","",VLOOKUP($L446,TemplValues,18,0)))</f>
        <v/>
      </c>
      <c r="AE447" s="444"/>
      <c r="AF447" s="444" t="str">
        <f>IF($E447="","",IF($L446="","",VLOOKUP($L446,TemplValues,19,0)))</f>
        <v/>
      </c>
      <c r="AG447" s="444"/>
      <c r="AH447" s="444"/>
      <c r="AI447" s="444"/>
      <c r="AJ447" s="444" t="str">
        <f>IF($E447="","",IF($L446="","",VLOOKUP($L446,TemplValues,20,0)))</f>
        <v/>
      </c>
      <c r="AK447" s="444"/>
      <c r="AL447" s="442" t="str">
        <f>IF($E447="","",IF($L446="","",VLOOKUP($L446,TemplValues,9,0)))</f>
        <v/>
      </c>
      <c r="AM447" s="442"/>
      <c r="AN447" s="442" t="str">
        <f>IF($E447="","",IF($L446="","",VLOOKUP($L446,TemplValues,21,0)))</f>
        <v/>
      </c>
      <c r="AO447" s="442"/>
      <c r="AP447" s="442" t="str">
        <f>IF($E447="","",IF($L446="","",VLOOKUP($L446,TemplValues,22,0)))</f>
        <v/>
      </c>
      <c r="AQ447" s="442"/>
      <c r="AR447" s="445" t="str">
        <f>IF($E447="","",IF($L446="","",VLOOKUP($L446,TemplValues,23,0)))</f>
        <v/>
      </c>
      <c r="AS447" s="445"/>
      <c r="AT447" s="445" t="str">
        <f>IF($E447="","",IF($L446="","",VLOOKUP($L446,TemplValues,24,0)))</f>
        <v/>
      </c>
      <c r="AU447" s="446"/>
      <c r="AV447" s="446" t="str">
        <f>IF($E447="","",IF($L446="","",VLOOKUP($L446,TemplValues,25,0)))</f>
        <v/>
      </c>
      <c r="AW447" s="478"/>
      <c r="AX447" s="425" t="str">
        <f>IF($E447="","",IF($L446="","",VLOOKUP($L446,TemplValues,26,0)))</f>
        <v/>
      </c>
      <c r="AY447" s="476"/>
      <c r="AZ447" s="283"/>
      <c r="BA447" s="426" t="str">
        <f>IF($E447="","",IF($L446="","",VLOOKUP($L446,TemplValues,10,0)))</f>
        <v/>
      </c>
      <c r="BB447" s="426"/>
      <c r="BC447" s="368" t="str">
        <f>IF($E447="","",IF($L446="","",VLOOKUP($L446,TemplValues,11,0)))</f>
        <v/>
      </c>
      <c r="BD447" s="368"/>
      <c r="BE447" s="369" t="str">
        <f>IF($E447="","",IF($L446="","",VLOOKUP($L446,TemplValues,30,0)))</f>
        <v/>
      </c>
      <c r="BF447" s="369"/>
      <c r="BG447" s="366" t="str">
        <f>IF($E447="","",IF($L446="","",VLOOKUP($L446,TemplValues,12,0)))</f>
        <v/>
      </c>
      <c r="BH447" s="366"/>
      <c r="BI447" s="366" t="str">
        <f>IF($E447="","",IF($L446="","",VLOOKUP($L446,TemplValues,13,0)))</f>
        <v/>
      </c>
      <c r="BJ447" s="366"/>
      <c r="BK447" s="367" t="str">
        <f>IF($E447="","",IF($L446="","",VLOOKUP($L446,TemplValues,16,0)))</f>
        <v/>
      </c>
      <c r="BL447" s="367"/>
      <c r="BM447" s="368" t="str">
        <f>IF($E447="","",IF($L446="","",VLOOKUP($L446,TemplValues,17,0)))</f>
        <v/>
      </c>
      <c r="BN447" s="368"/>
      <c r="BO447" s="366" t="str">
        <f>IF($E447="","",IF($L446="","",VLOOKUP($L446,TemplValues,28,0)))</f>
        <v/>
      </c>
      <c r="BP447" s="366"/>
      <c r="BQ447" s="366" t="str">
        <f>IF($E447="","",IF($L446="","",VLOOKUP($L446,TemplValues,27,0)))</f>
        <v/>
      </c>
      <c r="BR447" s="366"/>
      <c r="BS447" s="367" t="str">
        <f>IF($E447="","",IF($L446="","",VLOOKUP($L446,TemplValues,14,0)))</f>
        <v/>
      </c>
      <c r="BT447" s="367"/>
      <c r="BU447" s="370" t="str">
        <f>IF($E447="","",IF($L446="","",VLOOKUP($L446,TemplValues,15,0)))</f>
        <v/>
      </c>
      <c r="BV447" s="483"/>
      <c r="BW447" s="430" t="str">
        <f>IF($E447="","",IF($L446="","",VLOOKUP($L446,TemplValues,30,0)))</f>
        <v/>
      </c>
      <c r="BX447" s="486"/>
      <c r="BY447" s="283"/>
    </row>
    <row r="448" spans="1:77" ht="20.100000000000001" customHeight="1">
      <c r="A448" s="283"/>
      <c r="B448" s="511">
        <v>1</v>
      </c>
      <c r="C448" s="513"/>
      <c r="D448" s="436"/>
      <c r="E448" s="436" t="s">
        <v>441</v>
      </c>
      <c r="F448" s="436" t="s">
        <v>444</v>
      </c>
      <c r="G448" s="515" t="s">
        <v>380</v>
      </c>
      <c r="H448" s="509"/>
      <c r="I448" s="437"/>
      <c r="J448" s="509"/>
      <c r="K448" s="438"/>
      <c r="L448" s="439" t="str">
        <f t="shared" ref="L448" si="218">H448&amp;" : "&amp;J448</f>
        <v xml:space="preserve"> : </v>
      </c>
      <c r="M448" s="440">
        <v>400</v>
      </c>
      <c r="N448" s="390"/>
      <c r="O448" s="283"/>
      <c r="P448" s="404"/>
      <c r="Q448" s="405"/>
      <c r="R448" s="406">
        <v>2.835</v>
      </c>
      <c r="S448" s="462"/>
      <c r="T448" s="414">
        <v>24.5</v>
      </c>
      <c r="U448" s="468"/>
      <c r="V448" s="413"/>
      <c r="W448" s="413"/>
      <c r="X448" s="414">
        <v>22</v>
      </c>
      <c r="Y448" s="414"/>
      <c r="Z448" s="414"/>
      <c r="AA448" s="414"/>
      <c r="AB448" s="415"/>
      <c r="AC448" s="415"/>
      <c r="AD448" s="415"/>
      <c r="AE448" s="415"/>
      <c r="AF448" s="415"/>
      <c r="AG448" s="415"/>
      <c r="AH448" s="415"/>
      <c r="AI448" s="415"/>
      <c r="AJ448" s="415"/>
      <c r="AK448" s="415"/>
      <c r="AL448" s="415"/>
      <c r="AM448" s="415"/>
      <c r="AN448" s="415"/>
      <c r="AO448" s="415"/>
      <c r="AP448" s="415"/>
      <c r="AQ448" s="415"/>
      <c r="AR448" s="415">
        <v>0.25</v>
      </c>
      <c r="AS448" s="415"/>
      <c r="AT448" s="415"/>
      <c r="AU448" s="427"/>
      <c r="AV448" s="427">
        <v>10.5</v>
      </c>
      <c r="AW448" s="428"/>
      <c r="AX448" s="423"/>
      <c r="AY448" s="475"/>
      <c r="AZ448" s="283"/>
      <c r="BA448" s="424">
        <v>100.1</v>
      </c>
      <c r="BB448" s="424"/>
      <c r="BC448" s="360" t="s">
        <v>63</v>
      </c>
      <c r="BD448" s="360"/>
      <c r="BE448" s="359">
        <v>0.1</v>
      </c>
      <c r="BF448" s="359"/>
      <c r="BG448" s="359">
        <v>10000</v>
      </c>
      <c r="BH448" s="359"/>
      <c r="BI448" s="359"/>
      <c r="BJ448" s="359"/>
      <c r="BK448" s="361"/>
      <c r="BL448" s="361"/>
      <c r="BM448" s="360" t="s">
        <v>64</v>
      </c>
      <c r="BN448" s="360"/>
      <c r="BO448" s="359"/>
      <c r="BP448" s="359"/>
      <c r="BQ448" s="359">
        <v>0.34699999999999998</v>
      </c>
      <c r="BR448" s="359"/>
      <c r="BS448" s="361"/>
      <c r="BT448" s="361"/>
      <c r="BU448" s="362" t="s">
        <v>62</v>
      </c>
      <c r="BV448" s="481"/>
      <c r="BW448" s="422"/>
      <c r="BX448" s="475"/>
      <c r="BY448" s="283"/>
    </row>
    <row r="449" spans="1:77" ht="20.100000000000001" customHeight="1" thickBot="1">
      <c r="A449" s="283"/>
      <c r="B449" s="512"/>
      <c r="C449" s="514"/>
      <c r="D449" s="398"/>
      <c r="E449" s="398">
        <v>1</v>
      </c>
      <c r="F449" s="398" t="s">
        <v>443</v>
      </c>
      <c r="G449" s="516"/>
      <c r="H449" s="510"/>
      <c r="I449" s="434"/>
      <c r="J449" s="510"/>
      <c r="K449" s="435"/>
      <c r="L449" s="435"/>
      <c r="M449" s="400">
        <v>3.2</v>
      </c>
      <c r="N449" s="407"/>
      <c r="O449" s="283"/>
      <c r="P449" s="408"/>
      <c r="Q449" s="409"/>
      <c r="R449" s="441" t="str">
        <f>IF($E449="","",IF($L448="","",VLOOKUP($L448,TemplValues,28,0)))</f>
        <v/>
      </c>
      <c r="S449" s="463"/>
      <c r="T449" s="442" t="str">
        <f>IF($E449="","",IF($L448="","",VLOOKUP($L448,TemplValues,4,0)))</f>
        <v/>
      </c>
      <c r="U449" s="463"/>
      <c r="V449" s="442" t="str">
        <f>IF($E449="","",IF($L448="","",VLOOKUP($L448,TemplValues,5,0)))</f>
        <v/>
      </c>
      <c r="W449" s="442"/>
      <c r="X449" s="442" t="str">
        <f>IF($E449="","",IF($L448="","",VLOOKUP($L448,TemplValues,6,0)))</f>
        <v/>
      </c>
      <c r="Y449" s="442"/>
      <c r="Z449" s="443" t="str">
        <f>IF($E449="","",IF($L448="","",VLOOKUP($L448,TemplValues,7,0)))</f>
        <v/>
      </c>
      <c r="AA449" s="443"/>
      <c r="AB449" s="442" t="str">
        <f>IF($E449="","",IF($L448="","",VLOOKUP($L448,TemplValues,8,0)))</f>
        <v/>
      </c>
      <c r="AC449" s="442"/>
      <c r="AD449" s="444" t="str">
        <f>IF($E449="","",IF($L448="","",VLOOKUP($L448,TemplValues,18,0)))</f>
        <v/>
      </c>
      <c r="AE449" s="444"/>
      <c r="AF449" s="444" t="str">
        <f>IF($E449="","",IF($L448="","",VLOOKUP($L448,TemplValues,19,0)))</f>
        <v/>
      </c>
      <c r="AG449" s="444"/>
      <c r="AH449" s="444"/>
      <c r="AI449" s="444"/>
      <c r="AJ449" s="444" t="str">
        <f>IF($E449="","",IF($L448="","",VLOOKUP($L448,TemplValues,20,0)))</f>
        <v/>
      </c>
      <c r="AK449" s="444"/>
      <c r="AL449" s="442" t="str">
        <f>IF($E449="","",IF($L448="","",VLOOKUP($L448,TemplValues,9,0)))</f>
        <v/>
      </c>
      <c r="AM449" s="442"/>
      <c r="AN449" s="442" t="str">
        <f>IF($E449="","",IF($L448="","",VLOOKUP($L448,TemplValues,21,0)))</f>
        <v/>
      </c>
      <c r="AO449" s="442"/>
      <c r="AP449" s="442" t="str">
        <f>IF($E449="","",IF($L448="","",VLOOKUP($L448,TemplValues,22,0)))</f>
        <v/>
      </c>
      <c r="AQ449" s="442"/>
      <c r="AR449" s="445" t="str">
        <f>IF($E449="","",IF($L448="","",VLOOKUP($L448,TemplValues,23,0)))</f>
        <v/>
      </c>
      <c r="AS449" s="445"/>
      <c r="AT449" s="445" t="str">
        <f>IF($E449="","",IF($L448="","",VLOOKUP($L448,TemplValues,24,0)))</f>
        <v/>
      </c>
      <c r="AU449" s="446"/>
      <c r="AV449" s="446" t="str">
        <f>IF($E449="","",IF($L448="","",VLOOKUP($L448,TemplValues,25,0)))</f>
        <v/>
      </c>
      <c r="AW449" s="478"/>
      <c r="AX449" s="425" t="str">
        <f>IF($E449="","",IF($L448="","",VLOOKUP($L448,TemplValues,26,0)))</f>
        <v/>
      </c>
      <c r="AY449" s="476"/>
      <c r="AZ449" s="283"/>
      <c r="BA449" s="426" t="str">
        <f>IF($E449="","",IF($L448="","",VLOOKUP($L448,TemplValues,10,0)))</f>
        <v/>
      </c>
      <c r="BB449" s="426"/>
      <c r="BC449" s="368" t="str">
        <f>IF($E449="","",IF($L448="","",VLOOKUP($L448,TemplValues,11,0)))</f>
        <v/>
      </c>
      <c r="BD449" s="368"/>
      <c r="BE449" s="369" t="str">
        <f>IF($E449="","",IF($L448="","",VLOOKUP($L448,TemplValues,30,0)))</f>
        <v/>
      </c>
      <c r="BF449" s="369"/>
      <c r="BG449" s="366" t="str">
        <f>IF($E449="","",IF($L448="","",VLOOKUP($L448,TemplValues,12,0)))</f>
        <v/>
      </c>
      <c r="BH449" s="366"/>
      <c r="BI449" s="366" t="str">
        <f>IF($E449="","",IF($L448="","",VLOOKUP($L448,TemplValues,13,0)))</f>
        <v/>
      </c>
      <c r="BJ449" s="366"/>
      <c r="BK449" s="367" t="str">
        <f>IF($E449="","",IF($L448="","",VLOOKUP($L448,TemplValues,16,0)))</f>
        <v/>
      </c>
      <c r="BL449" s="367"/>
      <c r="BM449" s="368" t="str">
        <f>IF($E449="","",IF($L448="","",VLOOKUP($L448,TemplValues,17,0)))</f>
        <v/>
      </c>
      <c r="BN449" s="368"/>
      <c r="BO449" s="366" t="str">
        <f>IF($E449="","",IF($L448="","",VLOOKUP($L448,TemplValues,28,0)))</f>
        <v/>
      </c>
      <c r="BP449" s="366"/>
      <c r="BQ449" s="366" t="str">
        <f>IF($E449="","",IF($L448="","",VLOOKUP($L448,TemplValues,27,0)))</f>
        <v/>
      </c>
      <c r="BR449" s="366"/>
      <c r="BS449" s="367" t="str">
        <f>IF($E449="","",IF($L448="","",VLOOKUP($L448,TemplValues,14,0)))</f>
        <v/>
      </c>
      <c r="BT449" s="367"/>
      <c r="BU449" s="370" t="str">
        <f>IF($E449="","",IF($L448="","",VLOOKUP($L448,TemplValues,15,0)))</f>
        <v/>
      </c>
      <c r="BV449" s="483"/>
      <c r="BW449" s="430" t="str">
        <f>IF($E449="","",IF($L448="","",VLOOKUP($L448,TemplValues,30,0)))</f>
        <v/>
      </c>
      <c r="BX449" s="486"/>
      <c r="BY449" s="283"/>
    </row>
    <row r="450" spans="1:77" ht="20.100000000000001" customHeight="1">
      <c r="A450" s="283"/>
      <c r="B450" s="511">
        <v>1</v>
      </c>
      <c r="C450" s="513"/>
      <c r="D450" s="436"/>
      <c r="E450" s="436" t="s">
        <v>441</v>
      </c>
      <c r="F450" s="436" t="s">
        <v>444</v>
      </c>
      <c r="G450" s="515" t="s">
        <v>380</v>
      </c>
      <c r="H450" s="509"/>
      <c r="I450" s="437"/>
      <c r="J450" s="509"/>
      <c r="K450" s="438"/>
      <c r="L450" s="439" t="str">
        <f t="shared" ref="L450" si="219">H450&amp;" : "&amp;J450</f>
        <v xml:space="preserve"> : </v>
      </c>
      <c r="M450" s="440">
        <v>400</v>
      </c>
      <c r="N450" s="390"/>
      <c r="O450" s="283"/>
      <c r="P450" s="404"/>
      <c r="Q450" s="405"/>
      <c r="R450" s="406">
        <v>2.835</v>
      </c>
      <c r="S450" s="462"/>
      <c r="T450" s="414">
        <v>24.5</v>
      </c>
      <c r="U450" s="468"/>
      <c r="V450" s="413"/>
      <c r="W450" s="413"/>
      <c r="X450" s="414">
        <v>22</v>
      </c>
      <c r="Y450" s="414"/>
      <c r="Z450" s="414"/>
      <c r="AA450" s="414"/>
      <c r="AB450" s="415"/>
      <c r="AC450" s="415"/>
      <c r="AD450" s="415"/>
      <c r="AE450" s="415"/>
      <c r="AF450" s="415"/>
      <c r="AG450" s="415"/>
      <c r="AH450" s="415"/>
      <c r="AI450" s="415"/>
      <c r="AJ450" s="415"/>
      <c r="AK450" s="415"/>
      <c r="AL450" s="415"/>
      <c r="AM450" s="415"/>
      <c r="AN450" s="415"/>
      <c r="AO450" s="415"/>
      <c r="AP450" s="415"/>
      <c r="AQ450" s="415"/>
      <c r="AR450" s="415">
        <v>0.25</v>
      </c>
      <c r="AS450" s="415"/>
      <c r="AT450" s="415"/>
      <c r="AU450" s="427"/>
      <c r="AV450" s="427">
        <v>10.5</v>
      </c>
      <c r="AW450" s="428"/>
      <c r="AX450" s="423"/>
      <c r="AY450" s="475"/>
      <c r="AZ450" s="283"/>
      <c r="BA450" s="424">
        <v>100.1</v>
      </c>
      <c r="BB450" s="424"/>
      <c r="BC450" s="360" t="s">
        <v>63</v>
      </c>
      <c r="BD450" s="360"/>
      <c r="BE450" s="359">
        <v>0.1</v>
      </c>
      <c r="BF450" s="359"/>
      <c r="BG450" s="359">
        <v>10000</v>
      </c>
      <c r="BH450" s="359"/>
      <c r="BI450" s="359"/>
      <c r="BJ450" s="359"/>
      <c r="BK450" s="361"/>
      <c r="BL450" s="361"/>
      <c r="BM450" s="360" t="s">
        <v>64</v>
      </c>
      <c r="BN450" s="360"/>
      <c r="BO450" s="359"/>
      <c r="BP450" s="359"/>
      <c r="BQ450" s="359">
        <v>0.34699999999999998</v>
      </c>
      <c r="BR450" s="359"/>
      <c r="BS450" s="361"/>
      <c r="BT450" s="361"/>
      <c r="BU450" s="362" t="s">
        <v>62</v>
      </c>
      <c r="BV450" s="481"/>
      <c r="BW450" s="422"/>
      <c r="BX450" s="475"/>
      <c r="BY450" s="283"/>
    </row>
    <row r="451" spans="1:77" ht="20.100000000000001" customHeight="1" thickBot="1">
      <c r="A451" s="283"/>
      <c r="B451" s="512"/>
      <c r="C451" s="514"/>
      <c r="D451" s="398"/>
      <c r="E451" s="398">
        <v>1</v>
      </c>
      <c r="F451" s="398" t="s">
        <v>443</v>
      </c>
      <c r="G451" s="516"/>
      <c r="H451" s="510"/>
      <c r="I451" s="434"/>
      <c r="J451" s="510"/>
      <c r="K451" s="435"/>
      <c r="L451" s="435"/>
      <c r="M451" s="400">
        <v>3.2</v>
      </c>
      <c r="N451" s="407"/>
      <c r="O451" s="283"/>
      <c r="P451" s="408"/>
      <c r="Q451" s="409"/>
      <c r="R451" s="441" t="str">
        <f>IF($E451="","",IF($L450="","",VLOOKUP($L450,TemplValues,28,0)))</f>
        <v/>
      </c>
      <c r="S451" s="463"/>
      <c r="T451" s="442" t="str">
        <f>IF($E451="","",IF($L450="","",VLOOKUP($L450,TemplValues,4,0)))</f>
        <v/>
      </c>
      <c r="U451" s="463"/>
      <c r="V451" s="442" t="str">
        <f>IF($E451="","",IF($L450="","",VLOOKUP($L450,TemplValues,5,0)))</f>
        <v/>
      </c>
      <c r="W451" s="442"/>
      <c r="X451" s="442" t="str">
        <f>IF($E451="","",IF($L450="","",VLOOKUP($L450,TemplValues,6,0)))</f>
        <v/>
      </c>
      <c r="Y451" s="442"/>
      <c r="Z451" s="443" t="str">
        <f>IF($E451="","",IF($L450="","",VLOOKUP($L450,TemplValues,7,0)))</f>
        <v/>
      </c>
      <c r="AA451" s="443"/>
      <c r="AB451" s="442" t="str">
        <f>IF($E451="","",IF($L450="","",VLOOKUP($L450,TemplValues,8,0)))</f>
        <v/>
      </c>
      <c r="AC451" s="442"/>
      <c r="AD451" s="444" t="str">
        <f>IF($E451="","",IF($L450="","",VLOOKUP($L450,TemplValues,18,0)))</f>
        <v/>
      </c>
      <c r="AE451" s="444"/>
      <c r="AF451" s="444" t="str">
        <f>IF($E451="","",IF($L450="","",VLOOKUP($L450,TemplValues,19,0)))</f>
        <v/>
      </c>
      <c r="AG451" s="444"/>
      <c r="AH451" s="444"/>
      <c r="AI451" s="444"/>
      <c r="AJ451" s="444" t="str">
        <f>IF($E451="","",IF($L450="","",VLOOKUP($L450,TemplValues,20,0)))</f>
        <v/>
      </c>
      <c r="AK451" s="444"/>
      <c r="AL451" s="442" t="str">
        <f>IF($E451="","",IF($L450="","",VLOOKUP($L450,TemplValues,9,0)))</f>
        <v/>
      </c>
      <c r="AM451" s="442"/>
      <c r="AN451" s="442" t="str">
        <f>IF($E451="","",IF($L450="","",VLOOKUP($L450,TemplValues,21,0)))</f>
        <v/>
      </c>
      <c r="AO451" s="442"/>
      <c r="AP451" s="442" t="str">
        <f>IF($E451="","",IF($L450="","",VLOOKUP($L450,TemplValues,22,0)))</f>
        <v/>
      </c>
      <c r="AQ451" s="442"/>
      <c r="AR451" s="445" t="str">
        <f>IF($E451="","",IF($L450="","",VLOOKUP($L450,TemplValues,23,0)))</f>
        <v/>
      </c>
      <c r="AS451" s="445"/>
      <c r="AT451" s="445" t="str">
        <f>IF($E451="","",IF($L450="","",VLOOKUP($L450,TemplValues,24,0)))</f>
        <v/>
      </c>
      <c r="AU451" s="446"/>
      <c r="AV451" s="446" t="str">
        <f>IF($E451="","",IF($L450="","",VLOOKUP($L450,TemplValues,25,0)))</f>
        <v/>
      </c>
      <c r="AW451" s="478"/>
      <c r="AX451" s="425" t="str">
        <f>IF($E451="","",IF($L450="","",VLOOKUP($L450,TemplValues,26,0)))</f>
        <v/>
      </c>
      <c r="AY451" s="476"/>
      <c r="AZ451" s="283"/>
      <c r="BA451" s="426" t="str">
        <f>IF($E451="","",IF($L450="","",VLOOKUP($L450,TemplValues,10,0)))</f>
        <v/>
      </c>
      <c r="BB451" s="426"/>
      <c r="BC451" s="368" t="str">
        <f>IF($E451="","",IF($L450="","",VLOOKUP($L450,TemplValues,11,0)))</f>
        <v/>
      </c>
      <c r="BD451" s="368"/>
      <c r="BE451" s="369" t="str">
        <f>IF($E451="","",IF($L450="","",VLOOKUP($L450,TemplValues,30,0)))</f>
        <v/>
      </c>
      <c r="BF451" s="369"/>
      <c r="BG451" s="366" t="str">
        <f>IF($E451="","",IF($L450="","",VLOOKUP($L450,TemplValues,12,0)))</f>
        <v/>
      </c>
      <c r="BH451" s="366"/>
      <c r="BI451" s="366" t="str">
        <f>IF($E451="","",IF($L450="","",VLOOKUP($L450,TemplValues,13,0)))</f>
        <v/>
      </c>
      <c r="BJ451" s="366"/>
      <c r="BK451" s="367" t="str">
        <f>IF($E451="","",IF($L450="","",VLOOKUP($L450,TemplValues,16,0)))</f>
        <v/>
      </c>
      <c r="BL451" s="367"/>
      <c r="BM451" s="368" t="str">
        <f>IF($E451="","",IF($L450="","",VLOOKUP($L450,TemplValues,17,0)))</f>
        <v/>
      </c>
      <c r="BN451" s="368"/>
      <c r="BO451" s="366" t="str">
        <f>IF($E451="","",IF($L450="","",VLOOKUP($L450,TemplValues,28,0)))</f>
        <v/>
      </c>
      <c r="BP451" s="366"/>
      <c r="BQ451" s="366" t="str">
        <f>IF($E451="","",IF($L450="","",VLOOKUP($L450,TemplValues,27,0)))</f>
        <v/>
      </c>
      <c r="BR451" s="366"/>
      <c r="BS451" s="367" t="str">
        <f>IF($E451="","",IF($L450="","",VLOOKUP($L450,TemplValues,14,0)))</f>
        <v/>
      </c>
      <c r="BT451" s="367"/>
      <c r="BU451" s="370" t="str">
        <f>IF($E451="","",IF($L450="","",VLOOKUP($L450,TemplValues,15,0)))</f>
        <v/>
      </c>
      <c r="BV451" s="483"/>
      <c r="BW451" s="430" t="str">
        <f>IF($E451="","",IF($L450="","",VLOOKUP($L450,TemplValues,30,0)))</f>
        <v/>
      </c>
      <c r="BX451" s="486"/>
      <c r="BY451" s="283"/>
    </row>
    <row r="452" spans="1:77" ht="20.100000000000001" customHeight="1">
      <c r="A452" s="283"/>
      <c r="B452" s="511">
        <v>1</v>
      </c>
      <c r="C452" s="513"/>
      <c r="D452" s="436"/>
      <c r="E452" s="436" t="s">
        <v>441</v>
      </c>
      <c r="F452" s="436" t="s">
        <v>444</v>
      </c>
      <c r="G452" s="515" t="s">
        <v>380</v>
      </c>
      <c r="H452" s="509"/>
      <c r="I452" s="437"/>
      <c r="J452" s="509"/>
      <c r="K452" s="438"/>
      <c r="L452" s="439" t="str">
        <f t="shared" ref="L452" si="220">H452&amp;" : "&amp;J452</f>
        <v xml:space="preserve"> : </v>
      </c>
      <c r="M452" s="440">
        <v>400</v>
      </c>
      <c r="N452" s="390"/>
      <c r="O452" s="283"/>
      <c r="P452" s="404"/>
      <c r="Q452" s="405"/>
      <c r="R452" s="406">
        <v>2.835</v>
      </c>
      <c r="S452" s="462"/>
      <c r="T452" s="414">
        <v>24.5</v>
      </c>
      <c r="U452" s="468"/>
      <c r="V452" s="413"/>
      <c r="W452" s="413"/>
      <c r="X452" s="414">
        <v>22</v>
      </c>
      <c r="Y452" s="414"/>
      <c r="Z452" s="414"/>
      <c r="AA452" s="414"/>
      <c r="AB452" s="415"/>
      <c r="AC452" s="415"/>
      <c r="AD452" s="415"/>
      <c r="AE452" s="415"/>
      <c r="AF452" s="415"/>
      <c r="AG452" s="415"/>
      <c r="AH452" s="415"/>
      <c r="AI452" s="415"/>
      <c r="AJ452" s="415"/>
      <c r="AK452" s="415"/>
      <c r="AL452" s="415"/>
      <c r="AM452" s="415"/>
      <c r="AN452" s="415"/>
      <c r="AO452" s="415"/>
      <c r="AP452" s="415"/>
      <c r="AQ452" s="415"/>
      <c r="AR452" s="415">
        <v>0.25</v>
      </c>
      <c r="AS452" s="415"/>
      <c r="AT452" s="415"/>
      <c r="AU452" s="427"/>
      <c r="AV452" s="427">
        <v>10.5</v>
      </c>
      <c r="AW452" s="428"/>
      <c r="AX452" s="423"/>
      <c r="AY452" s="475"/>
      <c r="AZ452" s="283"/>
      <c r="BA452" s="424">
        <v>100.1</v>
      </c>
      <c r="BB452" s="424"/>
      <c r="BC452" s="360" t="s">
        <v>63</v>
      </c>
      <c r="BD452" s="360"/>
      <c r="BE452" s="359">
        <v>0.1</v>
      </c>
      <c r="BF452" s="359"/>
      <c r="BG452" s="359">
        <v>10000</v>
      </c>
      <c r="BH452" s="359"/>
      <c r="BI452" s="359"/>
      <c r="BJ452" s="359"/>
      <c r="BK452" s="361"/>
      <c r="BL452" s="361"/>
      <c r="BM452" s="360" t="s">
        <v>64</v>
      </c>
      <c r="BN452" s="360"/>
      <c r="BO452" s="359"/>
      <c r="BP452" s="359"/>
      <c r="BQ452" s="359">
        <v>0.34699999999999998</v>
      </c>
      <c r="BR452" s="359"/>
      <c r="BS452" s="361"/>
      <c r="BT452" s="361"/>
      <c r="BU452" s="362" t="s">
        <v>62</v>
      </c>
      <c r="BV452" s="481"/>
      <c r="BW452" s="422"/>
      <c r="BX452" s="475"/>
      <c r="BY452" s="283"/>
    </row>
    <row r="453" spans="1:77" ht="20.100000000000001" customHeight="1" thickBot="1">
      <c r="A453" s="283"/>
      <c r="B453" s="512"/>
      <c r="C453" s="514"/>
      <c r="D453" s="398"/>
      <c r="E453" s="398">
        <v>1</v>
      </c>
      <c r="F453" s="398" t="s">
        <v>443</v>
      </c>
      <c r="G453" s="516"/>
      <c r="H453" s="510"/>
      <c r="I453" s="434"/>
      <c r="J453" s="510"/>
      <c r="K453" s="435"/>
      <c r="L453" s="435"/>
      <c r="M453" s="400">
        <v>3.2</v>
      </c>
      <c r="N453" s="407"/>
      <c r="O453" s="283"/>
      <c r="P453" s="408"/>
      <c r="Q453" s="409"/>
      <c r="R453" s="441" t="str">
        <f>IF($E453="","",IF($L452="","",VLOOKUP($L452,TemplValues,28,0)))</f>
        <v/>
      </c>
      <c r="S453" s="463"/>
      <c r="T453" s="442" t="str">
        <f>IF($E453="","",IF($L452="","",VLOOKUP($L452,TemplValues,4,0)))</f>
        <v/>
      </c>
      <c r="U453" s="463"/>
      <c r="V453" s="442" t="str">
        <f>IF($E453="","",IF($L452="","",VLOOKUP($L452,TemplValues,5,0)))</f>
        <v/>
      </c>
      <c r="W453" s="442"/>
      <c r="X453" s="442" t="str">
        <f>IF($E453="","",IF($L452="","",VLOOKUP($L452,TemplValues,6,0)))</f>
        <v/>
      </c>
      <c r="Y453" s="442"/>
      <c r="Z453" s="443" t="str">
        <f>IF($E453="","",IF($L452="","",VLOOKUP($L452,TemplValues,7,0)))</f>
        <v/>
      </c>
      <c r="AA453" s="443"/>
      <c r="AB453" s="442" t="str">
        <f>IF($E453="","",IF($L452="","",VLOOKUP($L452,TemplValues,8,0)))</f>
        <v/>
      </c>
      <c r="AC453" s="442"/>
      <c r="AD453" s="444" t="str">
        <f>IF($E453="","",IF($L452="","",VLOOKUP($L452,TemplValues,18,0)))</f>
        <v/>
      </c>
      <c r="AE453" s="444"/>
      <c r="AF453" s="444" t="str">
        <f>IF($E453="","",IF($L452="","",VLOOKUP($L452,TemplValues,19,0)))</f>
        <v/>
      </c>
      <c r="AG453" s="444"/>
      <c r="AH453" s="444"/>
      <c r="AI453" s="444"/>
      <c r="AJ453" s="444" t="str">
        <f>IF($E453="","",IF($L452="","",VLOOKUP($L452,TemplValues,20,0)))</f>
        <v/>
      </c>
      <c r="AK453" s="444"/>
      <c r="AL453" s="442" t="str">
        <f>IF($E453="","",IF($L452="","",VLOOKUP($L452,TemplValues,9,0)))</f>
        <v/>
      </c>
      <c r="AM453" s="442"/>
      <c r="AN453" s="442" t="str">
        <f>IF($E453="","",IF($L452="","",VLOOKUP($L452,TemplValues,21,0)))</f>
        <v/>
      </c>
      <c r="AO453" s="442"/>
      <c r="AP453" s="442" t="str">
        <f>IF($E453="","",IF($L452="","",VLOOKUP($L452,TemplValues,22,0)))</f>
        <v/>
      </c>
      <c r="AQ453" s="442"/>
      <c r="AR453" s="445" t="str">
        <f>IF($E453="","",IF($L452="","",VLOOKUP($L452,TemplValues,23,0)))</f>
        <v/>
      </c>
      <c r="AS453" s="445"/>
      <c r="AT453" s="445" t="str">
        <f>IF($E453="","",IF($L452="","",VLOOKUP($L452,TemplValues,24,0)))</f>
        <v/>
      </c>
      <c r="AU453" s="446"/>
      <c r="AV453" s="446" t="str">
        <f>IF($E453="","",IF($L452="","",VLOOKUP($L452,TemplValues,25,0)))</f>
        <v/>
      </c>
      <c r="AW453" s="478"/>
      <c r="AX453" s="425" t="str">
        <f>IF($E453="","",IF($L452="","",VLOOKUP($L452,TemplValues,26,0)))</f>
        <v/>
      </c>
      <c r="AY453" s="476"/>
      <c r="AZ453" s="283"/>
      <c r="BA453" s="426" t="str">
        <f>IF($E453="","",IF($L452="","",VLOOKUP($L452,TemplValues,10,0)))</f>
        <v/>
      </c>
      <c r="BB453" s="426"/>
      <c r="BC453" s="368" t="str">
        <f>IF($E453="","",IF($L452="","",VLOOKUP($L452,TemplValues,11,0)))</f>
        <v/>
      </c>
      <c r="BD453" s="368"/>
      <c r="BE453" s="369" t="str">
        <f>IF($E453="","",IF($L452="","",VLOOKUP($L452,TemplValues,30,0)))</f>
        <v/>
      </c>
      <c r="BF453" s="369"/>
      <c r="BG453" s="366" t="str">
        <f>IF($E453="","",IF($L452="","",VLOOKUP($L452,TemplValues,12,0)))</f>
        <v/>
      </c>
      <c r="BH453" s="366"/>
      <c r="BI453" s="366" t="str">
        <f>IF($E453="","",IF($L452="","",VLOOKUP($L452,TemplValues,13,0)))</f>
        <v/>
      </c>
      <c r="BJ453" s="366"/>
      <c r="BK453" s="367" t="str">
        <f>IF($E453="","",IF($L452="","",VLOOKUP($L452,TemplValues,16,0)))</f>
        <v/>
      </c>
      <c r="BL453" s="367"/>
      <c r="BM453" s="368" t="str">
        <f>IF($E453="","",IF($L452="","",VLOOKUP($L452,TemplValues,17,0)))</f>
        <v/>
      </c>
      <c r="BN453" s="368"/>
      <c r="BO453" s="366" t="str">
        <f>IF($E453="","",IF($L452="","",VLOOKUP($L452,TemplValues,28,0)))</f>
        <v/>
      </c>
      <c r="BP453" s="366"/>
      <c r="BQ453" s="366" t="str">
        <f>IF($E453="","",IF($L452="","",VLOOKUP($L452,TemplValues,27,0)))</f>
        <v/>
      </c>
      <c r="BR453" s="366"/>
      <c r="BS453" s="367" t="str">
        <f>IF($E453="","",IF($L452="","",VLOOKUP($L452,TemplValues,14,0)))</f>
        <v/>
      </c>
      <c r="BT453" s="367"/>
      <c r="BU453" s="370" t="str">
        <f>IF($E453="","",IF($L452="","",VLOOKUP($L452,TemplValues,15,0)))</f>
        <v/>
      </c>
      <c r="BV453" s="483"/>
      <c r="BW453" s="430" t="str">
        <f>IF($E453="","",IF($L452="","",VLOOKUP($L452,TemplValues,30,0)))</f>
        <v/>
      </c>
      <c r="BX453" s="486"/>
      <c r="BY453" s="283"/>
    </row>
    <row r="454" spans="1:77" ht="20.100000000000001" customHeight="1">
      <c r="A454" s="283"/>
      <c r="B454" s="511">
        <v>1</v>
      </c>
      <c r="C454" s="513"/>
      <c r="D454" s="436"/>
      <c r="E454" s="436" t="s">
        <v>441</v>
      </c>
      <c r="F454" s="436" t="s">
        <v>444</v>
      </c>
      <c r="G454" s="515" t="s">
        <v>380</v>
      </c>
      <c r="H454" s="509"/>
      <c r="I454" s="437"/>
      <c r="J454" s="509"/>
      <c r="K454" s="438"/>
      <c r="L454" s="439" t="str">
        <f t="shared" ref="L454" si="221">H454&amp;" : "&amp;J454</f>
        <v xml:space="preserve"> : </v>
      </c>
      <c r="M454" s="440">
        <v>400</v>
      </c>
      <c r="N454" s="390"/>
      <c r="O454" s="283"/>
      <c r="P454" s="404"/>
      <c r="Q454" s="405"/>
      <c r="R454" s="406">
        <v>2.835</v>
      </c>
      <c r="S454" s="462"/>
      <c r="T454" s="414">
        <v>24.5</v>
      </c>
      <c r="U454" s="468"/>
      <c r="V454" s="413"/>
      <c r="W454" s="413"/>
      <c r="X454" s="414">
        <v>22</v>
      </c>
      <c r="Y454" s="414"/>
      <c r="Z454" s="414"/>
      <c r="AA454" s="414"/>
      <c r="AB454" s="415"/>
      <c r="AC454" s="415"/>
      <c r="AD454" s="415"/>
      <c r="AE454" s="415"/>
      <c r="AF454" s="415"/>
      <c r="AG454" s="415"/>
      <c r="AH454" s="415"/>
      <c r="AI454" s="415"/>
      <c r="AJ454" s="415"/>
      <c r="AK454" s="415"/>
      <c r="AL454" s="415"/>
      <c r="AM454" s="415"/>
      <c r="AN454" s="415"/>
      <c r="AO454" s="415"/>
      <c r="AP454" s="415"/>
      <c r="AQ454" s="415"/>
      <c r="AR454" s="415">
        <v>0.25</v>
      </c>
      <c r="AS454" s="415"/>
      <c r="AT454" s="415"/>
      <c r="AU454" s="427"/>
      <c r="AV454" s="427">
        <v>10.5</v>
      </c>
      <c r="AW454" s="428"/>
      <c r="AX454" s="423"/>
      <c r="AY454" s="475"/>
      <c r="AZ454" s="283"/>
      <c r="BA454" s="424">
        <v>100.1</v>
      </c>
      <c r="BB454" s="424"/>
      <c r="BC454" s="360" t="s">
        <v>63</v>
      </c>
      <c r="BD454" s="360"/>
      <c r="BE454" s="359">
        <v>0.1</v>
      </c>
      <c r="BF454" s="359"/>
      <c r="BG454" s="359">
        <v>10000</v>
      </c>
      <c r="BH454" s="359"/>
      <c r="BI454" s="359"/>
      <c r="BJ454" s="359"/>
      <c r="BK454" s="361"/>
      <c r="BL454" s="361"/>
      <c r="BM454" s="360" t="s">
        <v>64</v>
      </c>
      <c r="BN454" s="360"/>
      <c r="BO454" s="359"/>
      <c r="BP454" s="359"/>
      <c r="BQ454" s="359">
        <v>0.34699999999999998</v>
      </c>
      <c r="BR454" s="359"/>
      <c r="BS454" s="361"/>
      <c r="BT454" s="361"/>
      <c r="BU454" s="362" t="s">
        <v>62</v>
      </c>
      <c r="BV454" s="481"/>
      <c r="BW454" s="422"/>
      <c r="BX454" s="475"/>
      <c r="BY454" s="283"/>
    </row>
    <row r="455" spans="1:77" ht="20.100000000000001" customHeight="1" thickBot="1">
      <c r="A455" s="283"/>
      <c r="B455" s="512"/>
      <c r="C455" s="514"/>
      <c r="D455" s="398"/>
      <c r="E455" s="398">
        <v>1</v>
      </c>
      <c r="F455" s="398" t="s">
        <v>443</v>
      </c>
      <c r="G455" s="516"/>
      <c r="H455" s="510"/>
      <c r="I455" s="434"/>
      <c r="J455" s="510"/>
      <c r="K455" s="435"/>
      <c r="L455" s="435"/>
      <c r="M455" s="400">
        <v>3.2</v>
      </c>
      <c r="N455" s="407"/>
      <c r="O455" s="283"/>
      <c r="P455" s="408"/>
      <c r="Q455" s="409"/>
      <c r="R455" s="441" t="str">
        <f>IF($E455="","",IF($L454="","",VLOOKUP($L454,TemplValues,28,0)))</f>
        <v/>
      </c>
      <c r="S455" s="463"/>
      <c r="T455" s="442" t="str">
        <f>IF($E455="","",IF($L454="","",VLOOKUP($L454,TemplValues,4,0)))</f>
        <v/>
      </c>
      <c r="U455" s="463"/>
      <c r="V455" s="442" t="str">
        <f>IF($E455="","",IF($L454="","",VLOOKUP($L454,TemplValues,5,0)))</f>
        <v/>
      </c>
      <c r="W455" s="442"/>
      <c r="X455" s="442" t="str">
        <f>IF($E455="","",IF($L454="","",VLOOKUP($L454,TemplValues,6,0)))</f>
        <v/>
      </c>
      <c r="Y455" s="442"/>
      <c r="Z455" s="443" t="str">
        <f>IF($E455="","",IF($L454="","",VLOOKUP($L454,TemplValues,7,0)))</f>
        <v/>
      </c>
      <c r="AA455" s="443"/>
      <c r="AB455" s="442" t="str">
        <f>IF($E455="","",IF($L454="","",VLOOKUP($L454,TemplValues,8,0)))</f>
        <v/>
      </c>
      <c r="AC455" s="442"/>
      <c r="AD455" s="444" t="str">
        <f>IF($E455="","",IF($L454="","",VLOOKUP($L454,TemplValues,18,0)))</f>
        <v/>
      </c>
      <c r="AE455" s="444"/>
      <c r="AF455" s="444" t="str">
        <f>IF($E455="","",IF($L454="","",VLOOKUP($L454,TemplValues,19,0)))</f>
        <v/>
      </c>
      <c r="AG455" s="444"/>
      <c r="AH455" s="444"/>
      <c r="AI455" s="444"/>
      <c r="AJ455" s="444" t="str">
        <f>IF($E455="","",IF($L454="","",VLOOKUP($L454,TemplValues,20,0)))</f>
        <v/>
      </c>
      <c r="AK455" s="444"/>
      <c r="AL455" s="442" t="str">
        <f>IF($E455="","",IF($L454="","",VLOOKUP($L454,TemplValues,9,0)))</f>
        <v/>
      </c>
      <c r="AM455" s="442"/>
      <c r="AN455" s="442" t="str">
        <f>IF($E455="","",IF($L454="","",VLOOKUP($L454,TemplValues,21,0)))</f>
        <v/>
      </c>
      <c r="AO455" s="442"/>
      <c r="AP455" s="442" t="str">
        <f>IF($E455="","",IF($L454="","",VLOOKUP($L454,TemplValues,22,0)))</f>
        <v/>
      </c>
      <c r="AQ455" s="442"/>
      <c r="AR455" s="445" t="str">
        <f>IF($E455="","",IF($L454="","",VLOOKUP($L454,TemplValues,23,0)))</f>
        <v/>
      </c>
      <c r="AS455" s="445"/>
      <c r="AT455" s="445" t="str">
        <f>IF($E455="","",IF($L454="","",VLOOKUP($L454,TemplValues,24,0)))</f>
        <v/>
      </c>
      <c r="AU455" s="446"/>
      <c r="AV455" s="446" t="str">
        <f>IF($E455="","",IF($L454="","",VLOOKUP($L454,TemplValues,25,0)))</f>
        <v/>
      </c>
      <c r="AW455" s="478"/>
      <c r="AX455" s="425" t="str">
        <f>IF($E455="","",IF($L454="","",VLOOKUP($L454,TemplValues,26,0)))</f>
        <v/>
      </c>
      <c r="AY455" s="476"/>
      <c r="AZ455" s="283"/>
      <c r="BA455" s="426" t="str">
        <f>IF($E455="","",IF($L454="","",VLOOKUP($L454,TemplValues,10,0)))</f>
        <v/>
      </c>
      <c r="BB455" s="426"/>
      <c r="BC455" s="368" t="str">
        <f>IF($E455="","",IF($L454="","",VLOOKUP($L454,TemplValues,11,0)))</f>
        <v/>
      </c>
      <c r="BD455" s="368"/>
      <c r="BE455" s="369" t="str">
        <f>IF($E455="","",IF($L454="","",VLOOKUP($L454,TemplValues,30,0)))</f>
        <v/>
      </c>
      <c r="BF455" s="369"/>
      <c r="BG455" s="366" t="str">
        <f>IF($E455="","",IF($L454="","",VLOOKUP($L454,TemplValues,12,0)))</f>
        <v/>
      </c>
      <c r="BH455" s="366"/>
      <c r="BI455" s="366" t="str">
        <f>IF($E455="","",IF($L454="","",VLOOKUP($L454,TemplValues,13,0)))</f>
        <v/>
      </c>
      <c r="BJ455" s="366"/>
      <c r="BK455" s="367" t="str">
        <f>IF($E455="","",IF($L454="","",VLOOKUP($L454,TemplValues,16,0)))</f>
        <v/>
      </c>
      <c r="BL455" s="367"/>
      <c r="BM455" s="368" t="str">
        <f>IF($E455="","",IF($L454="","",VLOOKUP($L454,TemplValues,17,0)))</f>
        <v/>
      </c>
      <c r="BN455" s="368"/>
      <c r="BO455" s="366" t="str">
        <f>IF($E455="","",IF($L454="","",VLOOKUP($L454,TemplValues,28,0)))</f>
        <v/>
      </c>
      <c r="BP455" s="366"/>
      <c r="BQ455" s="366" t="str">
        <f>IF($E455="","",IF($L454="","",VLOOKUP($L454,TemplValues,27,0)))</f>
        <v/>
      </c>
      <c r="BR455" s="366"/>
      <c r="BS455" s="367" t="str">
        <f>IF($E455="","",IF($L454="","",VLOOKUP($L454,TemplValues,14,0)))</f>
        <v/>
      </c>
      <c r="BT455" s="367"/>
      <c r="BU455" s="370" t="str">
        <f>IF($E455="","",IF($L454="","",VLOOKUP($L454,TemplValues,15,0)))</f>
        <v/>
      </c>
      <c r="BV455" s="483"/>
      <c r="BW455" s="430" t="str">
        <f>IF($E455="","",IF($L454="","",VLOOKUP($L454,TemplValues,30,0)))</f>
        <v/>
      </c>
      <c r="BX455" s="486"/>
      <c r="BY455" s="283"/>
    </row>
    <row r="456" spans="1:77" ht="20.100000000000001" customHeight="1">
      <c r="A456" s="283"/>
      <c r="B456" s="511">
        <v>1</v>
      </c>
      <c r="C456" s="513"/>
      <c r="D456" s="436"/>
      <c r="E456" s="436" t="s">
        <v>441</v>
      </c>
      <c r="F456" s="436" t="s">
        <v>444</v>
      </c>
      <c r="G456" s="515" t="s">
        <v>380</v>
      </c>
      <c r="H456" s="509"/>
      <c r="I456" s="437"/>
      <c r="J456" s="509"/>
      <c r="K456" s="438"/>
      <c r="L456" s="439" t="str">
        <f t="shared" ref="L456" si="222">H456&amp;" : "&amp;J456</f>
        <v xml:space="preserve"> : </v>
      </c>
      <c r="M456" s="440">
        <v>400</v>
      </c>
      <c r="N456" s="390"/>
      <c r="O456" s="283"/>
      <c r="P456" s="404"/>
      <c r="Q456" s="405"/>
      <c r="R456" s="406">
        <v>2.835</v>
      </c>
      <c r="S456" s="462"/>
      <c r="T456" s="414">
        <v>24.5</v>
      </c>
      <c r="U456" s="468"/>
      <c r="V456" s="413"/>
      <c r="W456" s="413"/>
      <c r="X456" s="414">
        <v>22</v>
      </c>
      <c r="Y456" s="414"/>
      <c r="Z456" s="414"/>
      <c r="AA456" s="414"/>
      <c r="AB456" s="415"/>
      <c r="AC456" s="415"/>
      <c r="AD456" s="415"/>
      <c r="AE456" s="415"/>
      <c r="AF456" s="415"/>
      <c r="AG456" s="415"/>
      <c r="AH456" s="415"/>
      <c r="AI456" s="415"/>
      <c r="AJ456" s="415"/>
      <c r="AK456" s="415"/>
      <c r="AL456" s="415"/>
      <c r="AM456" s="415"/>
      <c r="AN456" s="415"/>
      <c r="AO456" s="415"/>
      <c r="AP456" s="415"/>
      <c r="AQ456" s="415"/>
      <c r="AR456" s="415">
        <v>0.25</v>
      </c>
      <c r="AS456" s="415"/>
      <c r="AT456" s="415"/>
      <c r="AU456" s="427"/>
      <c r="AV456" s="427">
        <v>10.5</v>
      </c>
      <c r="AW456" s="428"/>
      <c r="AX456" s="423"/>
      <c r="AY456" s="475"/>
      <c r="AZ456" s="283"/>
      <c r="BA456" s="424">
        <v>100.1</v>
      </c>
      <c r="BB456" s="424"/>
      <c r="BC456" s="360" t="s">
        <v>63</v>
      </c>
      <c r="BD456" s="360"/>
      <c r="BE456" s="359">
        <v>0.1</v>
      </c>
      <c r="BF456" s="359"/>
      <c r="BG456" s="359">
        <v>10000</v>
      </c>
      <c r="BH456" s="359"/>
      <c r="BI456" s="359"/>
      <c r="BJ456" s="359"/>
      <c r="BK456" s="361"/>
      <c r="BL456" s="361"/>
      <c r="BM456" s="360" t="s">
        <v>64</v>
      </c>
      <c r="BN456" s="360"/>
      <c r="BO456" s="359"/>
      <c r="BP456" s="359"/>
      <c r="BQ456" s="359">
        <v>0.34699999999999998</v>
      </c>
      <c r="BR456" s="359"/>
      <c r="BS456" s="361"/>
      <c r="BT456" s="361"/>
      <c r="BU456" s="362" t="s">
        <v>62</v>
      </c>
      <c r="BV456" s="481"/>
      <c r="BW456" s="422"/>
      <c r="BX456" s="475"/>
      <c r="BY456" s="283"/>
    </row>
    <row r="457" spans="1:77" ht="20.100000000000001" customHeight="1" thickBot="1">
      <c r="A457" s="283"/>
      <c r="B457" s="512"/>
      <c r="C457" s="514"/>
      <c r="D457" s="398"/>
      <c r="E457" s="398">
        <v>1</v>
      </c>
      <c r="F457" s="398" t="s">
        <v>443</v>
      </c>
      <c r="G457" s="516"/>
      <c r="H457" s="510"/>
      <c r="I457" s="434"/>
      <c r="J457" s="510"/>
      <c r="K457" s="435"/>
      <c r="L457" s="435"/>
      <c r="M457" s="400">
        <v>3.2</v>
      </c>
      <c r="N457" s="407"/>
      <c r="O457" s="283"/>
      <c r="P457" s="408"/>
      <c r="Q457" s="409"/>
      <c r="R457" s="441" t="str">
        <f>IF($E457="","",IF($L456="","",VLOOKUP($L456,TemplValues,28,0)))</f>
        <v/>
      </c>
      <c r="S457" s="463"/>
      <c r="T457" s="442" t="str">
        <f>IF($E457="","",IF($L456="","",VLOOKUP($L456,TemplValues,4,0)))</f>
        <v/>
      </c>
      <c r="U457" s="463"/>
      <c r="V457" s="442" t="str">
        <f>IF($E457="","",IF($L456="","",VLOOKUP($L456,TemplValues,5,0)))</f>
        <v/>
      </c>
      <c r="W457" s="442"/>
      <c r="X457" s="442" t="str">
        <f>IF($E457="","",IF($L456="","",VLOOKUP($L456,TemplValues,6,0)))</f>
        <v/>
      </c>
      <c r="Y457" s="442"/>
      <c r="Z457" s="443" t="str">
        <f>IF($E457="","",IF($L456="","",VLOOKUP($L456,TemplValues,7,0)))</f>
        <v/>
      </c>
      <c r="AA457" s="443"/>
      <c r="AB457" s="442" t="str">
        <f>IF($E457="","",IF($L456="","",VLOOKUP($L456,TemplValues,8,0)))</f>
        <v/>
      </c>
      <c r="AC457" s="442"/>
      <c r="AD457" s="444" t="str">
        <f>IF($E457="","",IF($L456="","",VLOOKUP($L456,TemplValues,18,0)))</f>
        <v/>
      </c>
      <c r="AE457" s="444"/>
      <c r="AF457" s="444" t="str">
        <f>IF($E457="","",IF($L456="","",VLOOKUP($L456,TemplValues,19,0)))</f>
        <v/>
      </c>
      <c r="AG457" s="444"/>
      <c r="AH457" s="444"/>
      <c r="AI457" s="444"/>
      <c r="AJ457" s="444" t="str">
        <f>IF($E457="","",IF($L456="","",VLOOKUP($L456,TemplValues,20,0)))</f>
        <v/>
      </c>
      <c r="AK457" s="444"/>
      <c r="AL457" s="442" t="str">
        <f>IF($E457="","",IF($L456="","",VLOOKUP($L456,TemplValues,9,0)))</f>
        <v/>
      </c>
      <c r="AM457" s="442"/>
      <c r="AN457" s="442" t="str">
        <f>IF($E457="","",IF($L456="","",VLOOKUP($L456,TemplValues,21,0)))</f>
        <v/>
      </c>
      <c r="AO457" s="442"/>
      <c r="AP457" s="442" t="str">
        <f>IF($E457="","",IF($L456="","",VLOOKUP($L456,TemplValues,22,0)))</f>
        <v/>
      </c>
      <c r="AQ457" s="442"/>
      <c r="AR457" s="445" t="str">
        <f>IF($E457="","",IF($L456="","",VLOOKUP($L456,TemplValues,23,0)))</f>
        <v/>
      </c>
      <c r="AS457" s="445"/>
      <c r="AT457" s="445" t="str">
        <f>IF($E457="","",IF($L456="","",VLOOKUP($L456,TemplValues,24,0)))</f>
        <v/>
      </c>
      <c r="AU457" s="446"/>
      <c r="AV457" s="446" t="str">
        <f>IF($E457="","",IF($L456="","",VLOOKUP($L456,TemplValues,25,0)))</f>
        <v/>
      </c>
      <c r="AW457" s="478"/>
      <c r="AX457" s="425" t="str">
        <f>IF($E457="","",IF($L456="","",VLOOKUP($L456,TemplValues,26,0)))</f>
        <v/>
      </c>
      <c r="AY457" s="476"/>
      <c r="AZ457" s="283"/>
      <c r="BA457" s="426" t="str">
        <f>IF($E457="","",IF($L456="","",VLOOKUP($L456,TemplValues,10,0)))</f>
        <v/>
      </c>
      <c r="BB457" s="426"/>
      <c r="BC457" s="368" t="str">
        <f>IF($E457="","",IF($L456="","",VLOOKUP($L456,TemplValues,11,0)))</f>
        <v/>
      </c>
      <c r="BD457" s="368"/>
      <c r="BE457" s="369" t="str">
        <f>IF($E457="","",IF($L456="","",VLOOKUP($L456,TemplValues,30,0)))</f>
        <v/>
      </c>
      <c r="BF457" s="369"/>
      <c r="BG457" s="366" t="str">
        <f>IF($E457="","",IF($L456="","",VLOOKUP($L456,TemplValues,12,0)))</f>
        <v/>
      </c>
      <c r="BH457" s="366"/>
      <c r="BI457" s="366" t="str">
        <f>IF($E457="","",IF($L456="","",VLOOKUP($L456,TemplValues,13,0)))</f>
        <v/>
      </c>
      <c r="BJ457" s="366"/>
      <c r="BK457" s="367" t="str">
        <f>IF($E457="","",IF($L456="","",VLOOKUP($L456,TemplValues,16,0)))</f>
        <v/>
      </c>
      <c r="BL457" s="367"/>
      <c r="BM457" s="368" t="str">
        <f>IF($E457="","",IF($L456="","",VLOOKUP($L456,TemplValues,17,0)))</f>
        <v/>
      </c>
      <c r="BN457" s="368"/>
      <c r="BO457" s="366" t="str">
        <f>IF($E457="","",IF($L456="","",VLOOKUP($L456,TemplValues,28,0)))</f>
        <v/>
      </c>
      <c r="BP457" s="366"/>
      <c r="BQ457" s="366" t="str">
        <f>IF($E457="","",IF($L456="","",VLOOKUP($L456,TemplValues,27,0)))</f>
        <v/>
      </c>
      <c r="BR457" s="366"/>
      <c r="BS457" s="367" t="str">
        <f>IF($E457="","",IF($L456="","",VLOOKUP($L456,TemplValues,14,0)))</f>
        <v/>
      </c>
      <c r="BT457" s="367"/>
      <c r="BU457" s="370" t="str">
        <f>IF($E457="","",IF($L456="","",VLOOKUP($L456,TemplValues,15,0)))</f>
        <v/>
      </c>
      <c r="BV457" s="483"/>
      <c r="BW457" s="430" t="str">
        <f>IF($E457="","",IF($L456="","",VLOOKUP($L456,TemplValues,30,0)))</f>
        <v/>
      </c>
      <c r="BX457" s="486"/>
      <c r="BY457" s="283"/>
    </row>
    <row r="458" spans="1:77" ht="20.100000000000001" customHeight="1">
      <c r="A458" s="283"/>
      <c r="B458" s="511">
        <v>1</v>
      </c>
      <c r="C458" s="513"/>
      <c r="D458" s="436"/>
      <c r="E458" s="436" t="s">
        <v>441</v>
      </c>
      <c r="F458" s="436" t="s">
        <v>444</v>
      </c>
      <c r="G458" s="515" t="s">
        <v>380</v>
      </c>
      <c r="H458" s="509"/>
      <c r="I458" s="437"/>
      <c r="J458" s="509"/>
      <c r="K458" s="438"/>
      <c r="L458" s="439" t="str">
        <f t="shared" ref="L458" si="223">H458&amp;" : "&amp;J458</f>
        <v xml:space="preserve"> : </v>
      </c>
      <c r="M458" s="440">
        <v>400</v>
      </c>
      <c r="N458" s="390"/>
      <c r="O458" s="283"/>
      <c r="P458" s="404"/>
      <c r="Q458" s="405"/>
      <c r="R458" s="406">
        <v>2.835</v>
      </c>
      <c r="S458" s="462"/>
      <c r="T458" s="414">
        <v>24.5</v>
      </c>
      <c r="U458" s="468"/>
      <c r="V458" s="413"/>
      <c r="W458" s="413"/>
      <c r="X458" s="414">
        <v>22</v>
      </c>
      <c r="Y458" s="414"/>
      <c r="Z458" s="414"/>
      <c r="AA458" s="414"/>
      <c r="AB458" s="415"/>
      <c r="AC458" s="415"/>
      <c r="AD458" s="415"/>
      <c r="AE458" s="415"/>
      <c r="AF458" s="415"/>
      <c r="AG458" s="415"/>
      <c r="AH458" s="415"/>
      <c r="AI458" s="415"/>
      <c r="AJ458" s="415"/>
      <c r="AK458" s="415"/>
      <c r="AL458" s="415"/>
      <c r="AM458" s="415"/>
      <c r="AN458" s="415"/>
      <c r="AO458" s="415"/>
      <c r="AP458" s="415"/>
      <c r="AQ458" s="415"/>
      <c r="AR458" s="415">
        <v>0.25</v>
      </c>
      <c r="AS458" s="415"/>
      <c r="AT458" s="415"/>
      <c r="AU458" s="427"/>
      <c r="AV458" s="427">
        <v>10.5</v>
      </c>
      <c r="AW458" s="428"/>
      <c r="AX458" s="423"/>
      <c r="AY458" s="475"/>
      <c r="AZ458" s="283"/>
      <c r="BA458" s="424">
        <v>100.1</v>
      </c>
      <c r="BB458" s="424"/>
      <c r="BC458" s="360" t="s">
        <v>63</v>
      </c>
      <c r="BD458" s="360"/>
      <c r="BE458" s="359">
        <v>0.1</v>
      </c>
      <c r="BF458" s="359"/>
      <c r="BG458" s="359">
        <v>10000</v>
      </c>
      <c r="BH458" s="359"/>
      <c r="BI458" s="359"/>
      <c r="BJ458" s="359"/>
      <c r="BK458" s="361"/>
      <c r="BL458" s="361"/>
      <c r="BM458" s="360" t="s">
        <v>64</v>
      </c>
      <c r="BN458" s="360"/>
      <c r="BO458" s="359"/>
      <c r="BP458" s="359"/>
      <c r="BQ458" s="359">
        <v>0.34699999999999998</v>
      </c>
      <c r="BR458" s="359"/>
      <c r="BS458" s="361"/>
      <c r="BT458" s="361"/>
      <c r="BU458" s="362" t="s">
        <v>62</v>
      </c>
      <c r="BV458" s="481"/>
      <c r="BW458" s="422"/>
      <c r="BX458" s="475"/>
      <c r="BY458" s="283"/>
    </row>
    <row r="459" spans="1:77" ht="20.100000000000001" customHeight="1" thickBot="1">
      <c r="A459" s="283"/>
      <c r="B459" s="512"/>
      <c r="C459" s="514"/>
      <c r="D459" s="398"/>
      <c r="E459" s="398">
        <v>1</v>
      </c>
      <c r="F459" s="398" t="s">
        <v>443</v>
      </c>
      <c r="G459" s="516"/>
      <c r="H459" s="510"/>
      <c r="I459" s="434"/>
      <c r="J459" s="510"/>
      <c r="K459" s="435"/>
      <c r="L459" s="435"/>
      <c r="M459" s="400">
        <v>3.2</v>
      </c>
      <c r="N459" s="407"/>
      <c r="O459" s="283"/>
      <c r="P459" s="408"/>
      <c r="Q459" s="409"/>
      <c r="R459" s="441" t="str">
        <f>IF($E459="","",IF($L458="","",VLOOKUP($L458,TemplValues,28,0)))</f>
        <v/>
      </c>
      <c r="S459" s="463"/>
      <c r="T459" s="442" t="str">
        <f>IF($E459="","",IF($L458="","",VLOOKUP($L458,TemplValues,4,0)))</f>
        <v/>
      </c>
      <c r="U459" s="463"/>
      <c r="V459" s="442" t="str">
        <f>IF($E459="","",IF($L458="","",VLOOKUP($L458,TemplValues,5,0)))</f>
        <v/>
      </c>
      <c r="W459" s="442"/>
      <c r="X459" s="442" t="str">
        <f>IF($E459="","",IF($L458="","",VLOOKUP($L458,TemplValues,6,0)))</f>
        <v/>
      </c>
      <c r="Y459" s="442"/>
      <c r="Z459" s="443" t="str">
        <f>IF($E459="","",IF($L458="","",VLOOKUP($L458,TemplValues,7,0)))</f>
        <v/>
      </c>
      <c r="AA459" s="443"/>
      <c r="AB459" s="442" t="str">
        <f>IF($E459="","",IF($L458="","",VLOOKUP($L458,TemplValues,8,0)))</f>
        <v/>
      </c>
      <c r="AC459" s="442"/>
      <c r="AD459" s="444" t="str">
        <f>IF($E459="","",IF($L458="","",VLOOKUP($L458,TemplValues,18,0)))</f>
        <v/>
      </c>
      <c r="AE459" s="444"/>
      <c r="AF459" s="444" t="str">
        <f>IF($E459="","",IF($L458="","",VLOOKUP($L458,TemplValues,19,0)))</f>
        <v/>
      </c>
      <c r="AG459" s="444"/>
      <c r="AH459" s="444"/>
      <c r="AI459" s="444"/>
      <c r="AJ459" s="444" t="str">
        <f>IF($E459="","",IF($L458="","",VLOOKUP($L458,TemplValues,20,0)))</f>
        <v/>
      </c>
      <c r="AK459" s="444"/>
      <c r="AL459" s="442" t="str">
        <f>IF($E459="","",IF($L458="","",VLOOKUP($L458,TemplValues,9,0)))</f>
        <v/>
      </c>
      <c r="AM459" s="442"/>
      <c r="AN459" s="442" t="str">
        <f>IF($E459="","",IF($L458="","",VLOOKUP($L458,TemplValues,21,0)))</f>
        <v/>
      </c>
      <c r="AO459" s="442"/>
      <c r="AP459" s="442" t="str">
        <f>IF($E459="","",IF($L458="","",VLOOKUP($L458,TemplValues,22,0)))</f>
        <v/>
      </c>
      <c r="AQ459" s="442"/>
      <c r="AR459" s="445" t="str">
        <f>IF($E459="","",IF($L458="","",VLOOKUP($L458,TemplValues,23,0)))</f>
        <v/>
      </c>
      <c r="AS459" s="445"/>
      <c r="AT459" s="445" t="str">
        <f>IF($E459="","",IF($L458="","",VLOOKUP($L458,TemplValues,24,0)))</f>
        <v/>
      </c>
      <c r="AU459" s="446"/>
      <c r="AV459" s="446" t="str">
        <f>IF($E459="","",IF($L458="","",VLOOKUP($L458,TemplValues,25,0)))</f>
        <v/>
      </c>
      <c r="AW459" s="478"/>
      <c r="AX459" s="425" t="str">
        <f>IF($E459="","",IF($L458="","",VLOOKUP($L458,TemplValues,26,0)))</f>
        <v/>
      </c>
      <c r="AY459" s="476"/>
      <c r="AZ459" s="283"/>
      <c r="BA459" s="426" t="str">
        <f>IF($E459="","",IF($L458="","",VLOOKUP($L458,TemplValues,10,0)))</f>
        <v/>
      </c>
      <c r="BB459" s="426"/>
      <c r="BC459" s="368" t="str">
        <f>IF($E459="","",IF($L458="","",VLOOKUP($L458,TemplValues,11,0)))</f>
        <v/>
      </c>
      <c r="BD459" s="368"/>
      <c r="BE459" s="369" t="str">
        <f>IF($E459="","",IF($L458="","",VLOOKUP($L458,TemplValues,30,0)))</f>
        <v/>
      </c>
      <c r="BF459" s="369"/>
      <c r="BG459" s="366" t="str">
        <f>IF($E459="","",IF($L458="","",VLOOKUP($L458,TemplValues,12,0)))</f>
        <v/>
      </c>
      <c r="BH459" s="366"/>
      <c r="BI459" s="366" t="str">
        <f>IF($E459="","",IF($L458="","",VLOOKUP($L458,TemplValues,13,0)))</f>
        <v/>
      </c>
      <c r="BJ459" s="366"/>
      <c r="BK459" s="367" t="str">
        <f>IF($E459="","",IF($L458="","",VLOOKUP($L458,TemplValues,16,0)))</f>
        <v/>
      </c>
      <c r="BL459" s="367"/>
      <c r="BM459" s="368" t="str">
        <f>IF($E459="","",IF($L458="","",VLOOKUP($L458,TemplValues,17,0)))</f>
        <v/>
      </c>
      <c r="BN459" s="368"/>
      <c r="BO459" s="366" t="str">
        <f>IF($E459="","",IF($L458="","",VLOOKUP($L458,TemplValues,28,0)))</f>
        <v/>
      </c>
      <c r="BP459" s="366"/>
      <c r="BQ459" s="366" t="str">
        <f>IF($E459="","",IF($L458="","",VLOOKUP($L458,TemplValues,27,0)))</f>
        <v/>
      </c>
      <c r="BR459" s="366"/>
      <c r="BS459" s="367" t="str">
        <f>IF($E459="","",IF($L458="","",VLOOKUP($L458,TemplValues,14,0)))</f>
        <v/>
      </c>
      <c r="BT459" s="367"/>
      <c r="BU459" s="370" t="str">
        <f>IF($E459="","",IF($L458="","",VLOOKUP($L458,TemplValues,15,0)))</f>
        <v/>
      </c>
      <c r="BV459" s="483"/>
      <c r="BW459" s="430" t="str">
        <f>IF($E459="","",IF($L458="","",VLOOKUP($L458,TemplValues,30,0)))</f>
        <v/>
      </c>
      <c r="BX459" s="486"/>
      <c r="BY459" s="283"/>
    </row>
    <row r="460" spans="1:77" ht="20.100000000000001" customHeight="1">
      <c r="A460" s="283"/>
      <c r="B460" s="511">
        <v>1</v>
      </c>
      <c r="C460" s="513"/>
      <c r="D460" s="436"/>
      <c r="E460" s="436" t="s">
        <v>441</v>
      </c>
      <c r="F460" s="436" t="s">
        <v>444</v>
      </c>
      <c r="G460" s="515" t="s">
        <v>380</v>
      </c>
      <c r="H460" s="509"/>
      <c r="I460" s="437"/>
      <c r="J460" s="509"/>
      <c r="K460" s="438"/>
      <c r="L460" s="439" t="str">
        <f t="shared" ref="L460" si="224">H460&amp;" : "&amp;J460</f>
        <v xml:space="preserve"> : </v>
      </c>
      <c r="M460" s="440">
        <v>400</v>
      </c>
      <c r="N460" s="390"/>
      <c r="O460" s="283"/>
      <c r="P460" s="404"/>
      <c r="Q460" s="405"/>
      <c r="R460" s="406">
        <v>2.835</v>
      </c>
      <c r="S460" s="462"/>
      <c r="T460" s="414">
        <v>24.5</v>
      </c>
      <c r="U460" s="468"/>
      <c r="V460" s="413"/>
      <c r="W460" s="413"/>
      <c r="X460" s="414">
        <v>22</v>
      </c>
      <c r="Y460" s="414"/>
      <c r="Z460" s="414"/>
      <c r="AA460" s="414"/>
      <c r="AB460" s="415"/>
      <c r="AC460" s="415"/>
      <c r="AD460" s="415"/>
      <c r="AE460" s="415"/>
      <c r="AF460" s="415"/>
      <c r="AG460" s="415"/>
      <c r="AH460" s="415"/>
      <c r="AI460" s="415"/>
      <c r="AJ460" s="415"/>
      <c r="AK460" s="415"/>
      <c r="AL460" s="415"/>
      <c r="AM460" s="415"/>
      <c r="AN460" s="415"/>
      <c r="AO460" s="415"/>
      <c r="AP460" s="415"/>
      <c r="AQ460" s="415"/>
      <c r="AR460" s="415">
        <v>0.25</v>
      </c>
      <c r="AS460" s="415"/>
      <c r="AT460" s="415"/>
      <c r="AU460" s="427"/>
      <c r="AV460" s="427">
        <v>10.5</v>
      </c>
      <c r="AW460" s="428"/>
      <c r="AX460" s="423"/>
      <c r="AY460" s="475"/>
      <c r="AZ460" s="283"/>
      <c r="BA460" s="424">
        <v>100.1</v>
      </c>
      <c r="BB460" s="424"/>
      <c r="BC460" s="360" t="s">
        <v>63</v>
      </c>
      <c r="BD460" s="360"/>
      <c r="BE460" s="359">
        <v>0.1</v>
      </c>
      <c r="BF460" s="359"/>
      <c r="BG460" s="359">
        <v>10000</v>
      </c>
      <c r="BH460" s="359"/>
      <c r="BI460" s="359"/>
      <c r="BJ460" s="359"/>
      <c r="BK460" s="361"/>
      <c r="BL460" s="361"/>
      <c r="BM460" s="360" t="s">
        <v>64</v>
      </c>
      <c r="BN460" s="360"/>
      <c r="BO460" s="359"/>
      <c r="BP460" s="359"/>
      <c r="BQ460" s="359">
        <v>0.34699999999999998</v>
      </c>
      <c r="BR460" s="359"/>
      <c r="BS460" s="361"/>
      <c r="BT460" s="361"/>
      <c r="BU460" s="362" t="s">
        <v>62</v>
      </c>
      <c r="BV460" s="481"/>
      <c r="BW460" s="422"/>
      <c r="BX460" s="475"/>
      <c r="BY460" s="283"/>
    </row>
    <row r="461" spans="1:77" ht="20.100000000000001" customHeight="1" thickBot="1">
      <c r="A461" s="283"/>
      <c r="B461" s="512"/>
      <c r="C461" s="514"/>
      <c r="D461" s="398"/>
      <c r="E461" s="398">
        <v>1</v>
      </c>
      <c r="F461" s="398" t="s">
        <v>443</v>
      </c>
      <c r="G461" s="516"/>
      <c r="H461" s="510"/>
      <c r="I461" s="434"/>
      <c r="J461" s="510"/>
      <c r="K461" s="435"/>
      <c r="L461" s="435"/>
      <c r="M461" s="400">
        <v>3.2</v>
      </c>
      <c r="N461" s="407"/>
      <c r="O461" s="283"/>
      <c r="P461" s="408"/>
      <c r="Q461" s="409"/>
      <c r="R461" s="441" t="str">
        <f>IF($E461="","",IF($L460="","",VLOOKUP($L460,TemplValues,28,0)))</f>
        <v/>
      </c>
      <c r="S461" s="463"/>
      <c r="T461" s="442" t="str">
        <f>IF($E461="","",IF($L460="","",VLOOKUP($L460,TemplValues,4,0)))</f>
        <v/>
      </c>
      <c r="U461" s="463"/>
      <c r="V461" s="442" t="str">
        <f>IF($E461="","",IF($L460="","",VLOOKUP($L460,TemplValues,5,0)))</f>
        <v/>
      </c>
      <c r="W461" s="442"/>
      <c r="X461" s="442" t="str">
        <f>IF($E461="","",IF($L460="","",VLOOKUP($L460,TemplValues,6,0)))</f>
        <v/>
      </c>
      <c r="Y461" s="442"/>
      <c r="Z461" s="443" t="str">
        <f>IF($E461="","",IF($L460="","",VLOOKUP($L460,TemplValues,7,0)))</f>
        <v/>
      </c>
      <c r="AA461" s="443"/>
      <c r="AB461" s="442" t="str">
        <f>IF($E461="","",IF($L460="","",VLOOKUP($L460,TemplValues,8,0)))</f>
        <v/>
      </c>
      <c r="AC461" s="442"/>
      <c r="AD461" s="444" t="str">
        <f>IF($E461="","",IF($L460="","",VLOOKUP($L460,TemplValues,18,0)))</f>
        <v/>
      </c>
      <c r="AE461" s="444"/>
      <c r="AF461" s="444" t="str">
        <f>IF($E461="","",IF($L460="","",VLOOKUP($L460,TemplValues,19,0)))</f>
        <v/>
      </c>
      <c r="AG461" s="444"/>
      <c r="AH461" s="444"/>
      <c r="AI461" s="444"/>
      <c r="AJ461" s="444" t="str">
        <f>IF($E461="","",IF($L460="","",VLOOKUP($L460,TemplValues,20,0)))</f>
        <v/>
      </c>
      <c r="AK461" s="444"/>
      <c r="AL461" s="442" t="str">
        <f>IF($E461="","",IF($L460="","",VLOOKUP($L460,TemplValues,9,0)))</f>
        <v/>
      </c>
      <c r="AM461" s="442"/>
      <c r="AN461" s="442" t="str">
        <f>IF($E461="","",IF($L460="","",VLOOKUP($L460,TemplValues,21,0)))</f>
        <v/>
      </c>
      <c r="AO461" s="442"/>
      <c r="AP461" s="442" t="str">
        <f>IF($E461="","",IF($L460="","",VLOOKUP($L460,TemplValues,22,0)))</f>
        <v/>
      </c>
      <c r="AQ461" s="442"/>
      <c r="AR461" s="445" t="str">
        <f>IF($E461="","",IF($L460="","",VLOOKUP($L460,TemplValues,23,0)))</f>
        <v/>
      </c>
      <c r="AS461" s="445"/>
      <c r="AT461" s="445" t="str">
        <f>IF($E461="","",IF($L460="","",VLOOKUP($L460,TemplValues,24,0)))</f>
        <v/>
      </c>
      <c r="AU461" s="446"/>
      <c r="AV461" s="446" t="str">
        <f>IF($E461="","",IF($L460="","",VLOOKUP($L460,TemplValues,25,0)))</f>
        <v/>
      </c>
      <c r="AW461" s="478"/>
      <c r="AX461" s="425" t="str">
        <f>IF($E461="","",IF($L460="","",VLOOKUP($L460,TemplValues,26,0)))</f>
        <v/>
      </c>
      <c r="AY461" s="476"/>
      <c r="AZ461" s="283"/>
      <c r="BA461" s="426" t="str">
        <f>IF($E461="","",IF($L460="","",VLOOKUP($L460,TemplValues,10,0)))</f>
        <v/>
      </c>
      <c r="BB461" s="426"/>
      <c r="BC461" s="368" t="str">
        <f>IF($E461="","",IF($L460="","",VLOOKUP($L460,TemplValues,11,0)))</f>
        <v/>
      </c>
      <c r="BD461" s="368"/>
      <c r="BE461" s="369" t="str">
        <f>IF($E461="","",IF($L460="","",VLOOKUP($L460,TemplValues,30,0)))</f>
        <v/>
      </c>
      <c r="BF461" s="369"/>
      <c r="BG461" s="366" t="str">
        <f>IF($E461="","",IF($L460="","",VLOOKUP($L460,TemplValues,12,0)))</f>
        <v/>
      </c>
      <c r="BH461" s="366"/>
      <c r="BI461" s="366" t="str">
        <f>IF($E461="","",IF($L460="","",VLOOKUP($L460,TemplValues,13,0)))</f>
        <v/>
      </c>
      <c r="BJ461" s="366"/>
      <c r="BK461" s="367" t="str">
        <f>IF($E461="","",IF($L460="","",VLOOKUP($L460,TemplValues,16,0)))</f>
        <v/>
      </c>
      <c r="BL461" s="367"/>
      <c r="BM461" s="368" t="str">
        <f>IF($E461="","",IF($L460="","",VLOOKUP($L460,TemplValues,17,0)))</f>
        <v/>
      </c>
      <c r="BN461" s="368"/>
      <c r="BO461" s="366" t="str">
        <f>IF($E461="","",IF($L460="","",VLOOKUP($L460,TemplValues,28,0)))</f>
        <v/>
      </c>
      <c r="BP461" s="366"/>
      <c r="BQ461" s="366" t="str">
        <f>IF($E461="","",IF($L460="","",VLOOKUP($L460,TemplValues,27,0)))</f>
        <v/>
      </c>
      <c r="BR461" s="366"/>
      <c r="BS461" s="367" t="str">
        <f>IF($E461="","",IF($L460="","",VLOOKUP($L460,TemplValues,14,0)))</f>
        <v/>
      </c>
      <c r="BT461" s="367"/>
      <c r="BU461" s="370" t="str">
        <f>IF($E461="","",IF($L460="","",VLOOKUP($L460,TemplValues,15,0)))</f>
        <v/>
      </c>
      <c r="BV461" s="483"/>
      <c r="BW461" s="430" t="str">
        <f>IF($E461="","",IF($L460="","",VLOOKUP($L460,TemplValues,30,0)))</f>
        <v/>
      </c>
      <c r="BX461" s="486"/>
      <c r="BY461" s="283"/>
    </row>
    <row r="462" spans="1:77" ht="20.100000000000001" customHeight="1">
      <c r="A462" s="283"/>
      <c r="B462" s="511">
        <v>1</v>
      </c>
      <c r="C462" s="513"/>
      <c r="D462" s="436"/>
      <c r="E462" s="436" t="s">
        <v>441</v>
      </c>
      <c r="F462" s="436" t="s">
        <v>444</v>
      </c>
      <c r="G462" s="515" t="s">
        <v>380</v>
      </c>
      <c r="H462" s="509"/>
      <c r="I462" s="437"/>
      <c r="J462" s="509"/>
      <c r="K462" s="438"/>
      <c r="L462" s="439" t="str">
        <f t="shared" ref="L462" si="225">H462&amp;" : "&amp;J462</f>
        <v xml:space="preserve"> : </v>
      </c>
      <c r="M462" s="440">
        <v>400</v>
      </c>
      <c r="N462" s="390"/>
      <c r="O462" s="283"/>
      <c r="P462" s="404"/>
      <c r="Q462" s="405"/>
      <c r="R462" s="406">
        <v>2.835</v>
      </c>
      <c r="S462" s="462"/>
      <c r="T462" s="414">
        <v>24.5</v>
      </c>
      <c r="U462" s="468"/>
      <c r="V462" s="413"/>
      <c r="W462" s="413"/>
      <c r="X462" s="414">
        <v>22</v>
      </c>
      <c r="Y462" s="414"/>
      <c r="Z462" s="414"/>
      <c r="AA462" s="414"/>
      <c r="AB462" s="415"/>
      <c r="AC462" s="415"/>
      <c r="AD462" s="415"/>
      <c r="AE462" s="415"/>
      <c r="AF462" s="415"/>
      <c r="AG462" s="415"/>
      <c r="AH462" s="415"/>
      <c r="AI462" s="415"/>
      <c r="AJ462" s="415"/>
      <c r="AK462" s="415"/>
      <c r="AL462" s="415"/>
      <c r="AM462" s="415"/>
      <c r="AN462" s="415"/>
      <c r="AO462" s="415"/>
      <c r="AP462" s="415"/>
      <c r="AQ462" s="415"/>
      <c r="AR462" s="415">
        <v>0.25</v>
      </c>
      <c r="AS462" s="415"/>
      <c r="AT462" s="415"/>
      <c r="AU462" s="427"/>
      <c r="AV462" s="427">
        <v>10.5</v>
      </c>
      <c r="AW462" s="428"/>
      <c r="AX462" s="423"/>
      <c r="AY462" s="475"/>
      <c r="AZ462" s="283"/>
      <c r="BA462" s="424">
        <v>100.1</v>
      </c>
      <c r="BB462" s="424"/>
      <c r="BC462" s="360" t="s">
        <v>63</v>
      </c>
      <c r="BD462" s="360"/>
      <c r="BE462" s="359">
        <v>0.1</v>
      </c>
      <c r="BF462" s="359"/>
      <c r="BG462" s="359">
        <v>10000</v>
      </c>
      <c r="BH462" s="359"/>
      <c r="BI462" s="359"/>
      <c r="BJ462" s="359"/>
      <c r="BK462" s="361"/>
      <c r="BL462" s="361"/>
      <c r="BM462" s="360" t="s">
        <v>64</v>
      </c>
      <c r="BN462" s="360"/>
      <c r="BO462" s="359"/>
      <c r="BP462" s="359"/>
      <c r="BQ462" s="359">
        <v>0.34699999999999998</v>
      </c>
      <c r="BR462" s="359"/>
      <c r="BS462" s="361"/>
      <c r="BT462" s="361"/>
      <c r="BU462" s="362" t="s">
        <v>62</v>
      </c>
      <c r="BV462" s="481"/>
      <c r="BW462" s="422"/>
      <c r="BX462" s="475"/>
      <c r="BY462" s="283"/>
    </row>
    <row r="463" spans="1:77" ht="20.100000000000001" customHeight="1" thickBot="1">
      <c r="A463" s="283"/>
      <c r="B463" s="512"/>
      <c r="C463" s="514"/>
      <c r="D463" s="398"/>
      <c r="E463" s="398">
        <v>1</v>
      </c>
      <c r="F463" s="398" t="s">
        <v>443</v>
      </c>
      <c r="G463" s="516"/>
      <c r="H463" s="510"/>
      <c r="I463" s="434"/>
      <c r="J463" s="510"/>
      <c r="K463" s="435"/>
      <c r="L463" s="435"/>
      <c r="M463" s="400">
        <v>3.2</v>
      </c>
      <c r="N463" s="407"/>
      <c r="O463" s="283"/>
      <c r="P463" s="408"/>
      <c r="Q463" s="409"/>
      <c r="R463" s="441" t="str">
        <f>IF($E463="","",IF($L462="","",VLOOKUP($L462,TemplValues,28,0)))</f>
        <v/>
      </c>
      <c r="S463" s="463"/>
      <c r="T463" s="442" t="str">
        <f>IF($E463="","",IF($L462="","",VLOOKUP($L462,TemplValues,4,0)))</f>
        <v/>
      </c>
      <c r="U463" s="463"/>
      <c r="V463" s="442" t="str">
        <f>IF($E463="","",IF($L462="","",VLOOKUP($L462,TemplValues,5,0)))</f>
        <v/>
      </c>
      <c r="W463" s="442"/>
      <c r="X463" s="442" t="str">
        <f>IF($E463="","",IF($L462="","",VLOOKUP($L462,TemplValues,6,0)))</f>
        <v/>
      </c>
      <c r="Y463" s="442"/>
      <c r="Z463" s="443" t="str">
        <f>IF($E463="","",IF($L462="","",VLOOKUP($L462,TemplValues,7,0)))</f>
        <v/>
      </c>
      <c r="AA463" s="443"/>
      <c r="AB463" s="442" t="str">
        <f>IF($E463="","",IF($L462="","",VLOOKUP($L462,TemplValues,8,0)))</f>
        <v/>
      </c>
      <c r="AC463" s="442"/>
      <c r="AD463" s="444" t="str">
        <f>IF($E463="","",IF($L462="","",VLOOKUP($L462,TemplValues,18,0)))</f>
        <v/>
      </c>
      <c r="AE463" s="444"/>
      <c r="AF463" s="444" t="str">
        <f>IF($E463="","",IF($L462="","",VLOOKUP($L462,TemplValues,19,0)))</f>
        <v/>
      </c>
      <c r="AG463" s="444"/>
      <c r="AH463" s="444"/>
      <c r="AI463" s="444"/>
      <c r="AJ463" s="444" t="str">
        <f>IF($E463="","",IF($L462="","",VLOOKUP($L462,TemplValues,20,0)))</f>
        <v/>
      </c>
      <c r="AK463" s="444"/>
      <c r="AL463" s="442" t="str">
        <f>IF($E463="","",IF($L462="","",VLOOKUP($L462,TemplValues,9,0)))</f>
        <v/>
      </c>
      <c r="AM463" s="442"/>
      <c r="AN463" s="442" t="str">
        <f>IF($E463="","",IF($L462="","",VLOOKUP($L462,TemplValues,21,0)))</f>
        <v/>
      </c>
      <c r="AO463" s="442"/>
      <c r="AP463" s="442" t="str">
        <f>IF($E463="","",IF($L462="","",VLOOKUP($L462,TemplValues,22,0)))</f>
        <v/>
      </c>
      <c r="AQ463" s="442"/>
      <c r="AR463" s="445" t="str">
        <f>IF($E463="","",IF($L462="","",VLOOKUP($L462,TemplValues,23,0)))</f>
        <v/>
      </c>
      <c r="AS463" s="445"/>
      <c r="AT463" s="445" t="str">
        <f>IF($E463="","",IF($L462="","",VLOOKUP($L462,TemplValues,24,0)))</f>
        <v/>
      </c>
      <c r="AU463" s="446"/>
      <c r="AV463" s="446" t="str">
        <f>IF($E463="","",IF($L462="","",VLOOKUP($L462,TemplValues,25,0)))</f>
        <v/>
      </c>
      <c r="AW463" s="478"/>
      <c r="AX463" s="425" t="str">
        <f>IF($E463="","",IF($L462="","",VLOOKUP($L462,TemplValues,26,0)))</f>
        <v/>
      </c>
      <c r="AY463" s="476"/>
      <c r="AZ463" s="283"/>
      <c r="BA463" s="426" t="str">
        <f>IF($E463="","",IF($L462="","",VLOOKUP($L462,TemplValues,10,0)))</f>
        <v/>
      </c>
      <c r="BB463" s="426"/>
      <c r="BC463" s="368" t="str">
        <f>IF($E463="","",IF($L462="","",VLOOKUP($L462,TemplValues,11,0)))</f>
        <v/>
      </c>
      <c r="BD463" s="368"/>
      <c r="BE463" s="369" t="str">
        <f>IF($E463="","",IF($L462="","",VLOOKUP($L462,TemplValues,30,0)))</f>
        <v/>
      </c>
      <c r="BF463" s="369"/>
      <c r="BG463" s="366" t="str">
        <f>IF($E463="","",IF($L462="","",VLOOKUP($L462,TemplValues,12,0)))</f>
        <v/>
      </c>
      <c r="BH463" s="366"/>
      <c r="BI463" s="366" t="str">
        <f>IF($E463="","",IF($L462="","",VLOOKUP($L462,TemplValues,13,0)))</f>
        <v/>
      </c>
      <c r="BJ463" s="366"/>
      <c r="BK463" s="367" t="str">
        <f>IF($E463="","",IF($L462="","",VLOOKUP($L462,TemplValues,16,0)))</f>
        <v/>
      </c>
      <c r="BL463" s="367"/>
      <c r="BM463" s="368" t="str">
        <f>IF($E463="","",IF($L462="","",VLOOKUP($L462,TemplValues,17,0)))</f>
        <v/>
      </c>
      <c r="BN463" s="368"/>
      <c r="BO463" s="366" t="str">
        <f>IF($E463="","",IF($L462="","",VLOOKUP($L462,TemplValues,28,0)))</f>
        <v/>
      </c>
      <c r="BP463" s="366"/>
      <c r="BQ463" s="366" t="str">
        <f>IF($E463="","",IF($L462="","",VLOOKUP($L462,TemplValues,27,0)))</f>
        <v/>
      </c>
      <c r="BR463" s="366"/>
      <c r="BS463" s="367" t="str">
        <f>IF($E463="","",IF($L462="","",VLOOKUP($L462,TemplValues,14,0)))</f>
        <v/>
      </c>
      <c r="BT463" s="367"/>
      <c r="BU463" s="370" t="str">
        <f>IF($E463="","",IF($L462="","",VLOOKUP($L462,TemplValues,15,0)))</f>
        <v/>
      </c>
      <c r="BV463" s="483"/>
      <c r="BW463" s="430" t="str">
        <f>IF($E463="","",IF($L462="","",VLOOKUP($L462,TemplValues,30,0)))</f>
        <v/>
      </c>
      <c r="BX463" s="486"/>
      <c r="BY463" s="283"/>
    </row>
    <row r="464" spans="1:77" ht="20.100000000000001" customHeight="1">
      <c r="A464" s="283"/>
      <c r="B464" s="511">
        <v>1</v>
      </c>
      <c r="C464" s="513"/>
      <c r="D464" s="436"/>
      <c r="E464" s="436" t="s">
        <v>441</v>
      </c>
      <c r="F464" s="436" t="s">
        <v>444</v>
      </c>
      <c r="G464" s="515" t="s">
        <v>380</v>
      </c>
      <c r="H464" s="509"/>
      <c r="I464" s="437"/>
      <c r="J464" s="509"/>
      <c r="K464" s="438"/>
      <c r="L464" s="439" t="str">
        <f t="shared" ref="L464" si="226">H464&amp;" : "&amp;J464</f>
        <v xml:space="preserve"> : </v>
      </c>
      <c r="M464" s="440">
        <v>400</v>
      </c>
      <c r="N464" s="390"/>
      <c r="O464" s="283"/>
      <c r="P464" s="404"/>
      <c r="Q464" s="405"/>
      <c r="R464" s="406">
        <v>2.835</v>
      </c>
      <c r="S464" s="462"/>
      <c r="T464" s="414">
        <v>24.5</v>
      </c>
      <c r="U464" s="468"/>
      <c r="V464" s="413"/>
      <c r="W464" s="413"/>
      <c r="X464" s="414">
        <v>22</v>
      </c>
      <c r="Y464" s="414"/>
      <c r="Z464" s="414"/>
      <c r="AA464" s="414"/>
      <c r="AB464" s="415"/>
      <c r="AC464" s="415"/>
      <c r="AD464" s="415"/>
      <c r="AE464" s="415"/>
      <c r="AF464" s="415"/>
      <c r="AG464" s="415"/>
      <c r="AH464" s="415"/>
      <c r="AI464" s="415"/>
      <c r="AJ464" s="415"/>
      <c r="AK464" s="415"/>
      <c r="AL464" s="415"/>
      <c r="AM464" s="415"/>
      <c r="AN464" s="415"/>
      <c r="AO464" s="415"/>
      <c r="AP464" s="415"/>
      <c r="AQ464" s="415"/>
      <c r="AR464" s="415">
        <v>0.25</v>
      </c>
      <c r="AS464" s="415"/>
      <c r="AT464" s="415"/>
      <c r="AU464" s="427"/>
      <c r="AV464" s="427">
        <v>10.5</v>
      </c>
      <c r="AW464" s="428"/>
      <c r="AX464" s="423"/>
      <c r="AY464" s="475"/>
      <c r="AZ464" s="283"/>
      <c r="BA464" s="424">
        <v>100.1</v>
      </c>
      <c r="BB464" s="424"/>
      <c r="BC464" s="360" t="s">
        <v>63</v>
      </c>
      <c r="BD464" s="360"/>
      <c r="BE464" s="359">
        <v>0.1</v>
      </c>
      <c r="BF464" s="359"/>
      <c r="BG464" s="359">
        <v>10000</v>
      </c>
      <c r="BH464" s="359"/>
      <c r="BI464" s="359"/>
      <c r="BJ464" s="359"/>
      <c r="BK464" s="361"/>
      <c r="BL464" s="361"/>
      <c r="BM464" s="360" t="s">
        <v>64</v>
      </c>
      <c r="BN464" s="360"/>
      <c r="BO464" s="359"/>
      <c r="BP464" s="359"/>
      <c r="BQ464" s="359">
        <v>0.34699999999999998</v>
      </c>
      <c r="BR464" s="359"/>
      <c r="BS464" s="361"/>
      <c r="BT464" s="361"/>
      <c r="BU464" s="362" t="s">
        <v>62</v>
      </c>
      <c r="BV464" s="481"/>
      <c r="BW464" s="422"/>
      <c r="BX464" s="475"/>
      <c r="BY464" s="283"/>
    </row>
    <row r="465" spans="1:77" ht="20.100000000000001" customHeight="1" thickBot="1">
      <c r="A465" s="283"/>
      <c r="B465" s="512"/>
      <c r="C465" s="514"/>
      <c r="D465" s="398"/>
      <c r="E465" s="398">
        <v>1</v>
      </c>
      <c r="F465" s="398" t="s">
        <v>443</v>
      </c>
      <c r="G465" s="516"/>
      <c r="H465" s="510"/>
      <c r="I465" s="434"/>
      <c r="J465" s="510"/>
      <c r="K465" s="435"/>
      <c r="L465" s="435"/>
      <c r="M465" s="400">
        <v>3.2</v>
      </c>
      <c r="N465" s="407"/>
      <c r="O465" s="283"/>
      <c r="P465" s="408"/>
      <c r="Q465" s="409"/>
      <c r="R465" s="441" t="str">
        <f>IF($E465="","",IF($L464="","",VLOOKUP($L464,TemplValues,28,0)))</f>
        <v/>
      </c>
      <c r="S465" s="463"/>
      <c r="T465" s="442" t="str">
        <f>IF($E465="","",IF($L464="","",VLOOKUP($L464,TemplValues,4,0)))</f>
        <v/>
      </c>
      <c r="U465" s="463"/>
      <c r="V465" s="442" t="str">
        <f>IF($E465="","",IF($L464="","",VLOOKUP($L464,TemplValues,5,0)))</f>
        <v/>
      </c>
      <c r="W465" s="442"/>
      <c r="X465" s="442" t="str">
        <f>IF($E465="","",IF($L464="","",VLOOKUP($L464,TemplValues,6,0)))</f>
        <v/>
      </c>
      <c r="Y465" s="442"/>
      <c r="Z465" s="443" t="str">
        <f>IF($E465="","",IF($L464="","",VLOOKUP($L464,TemplValues,7,0)))</f>
        <v/>
      </c>
      <c r="AA465" s="443"/>
      <c r="AB465" s="442" t="str">
        <f>IF($E465="","",IF($L464="","",VLOOKUP($L464,TemplValues,8,0)))</f>
        <v/>
      </c>
      <c r="AC465" s="442"/>
      <c r="AD465" s="444" t="str">
        <f>IF($E465="","",IF($L464="","",VLOOKUP($L464,TemplValues,18,0)))</f>
        <v/>
      </c>
      <c r="AE465" s="444"/>
      <c r="AF465" s="444" t="str">
        <f>IF($E465="","",IF($L464="","",VLOOKUP($L464,TemplValues,19,0)))</f>
        <v/>
      </c>
      <c r="AG465" s="444"/>
      <c r="AH465" s="444"/>
      <c r="AI465" s="444"/>
      <c r="AJ465" s="444" t="str">
        <f>IF($E465="","",IF($L464="","",VLOOKUP($L464,TemplValues,20,0)))</f>
        <v/>
      </c>
      <c r="AK465" s="444"/>
      <c r="AL465" s="442" t="str">
        <f>IF($E465="","",IF($L464="","",VLOOKUP($L464,TemplValues,9,0)))</f>
        <v/>
      </c>
      <c r="AM465" s="442"/>
      <c r="AN465" s="442" t="str">
        <f>IF($E465="","",IF($L464="","",VLOOKUP($L464,TemplValues,21,0)))</f>
        <v/>
      </c>
      <c r="AO465" s="442"/>
      <c r="AP465" s="442" t="str">
        <f>IF($E465="","",IF($L464="","",VLOOKUP($L464,TemplValues,22,0)))</f>
        <v/>
      </c>
      <c r="AQ465" s="442"/>
      <c r="AR465" s="445" t="str">
        <f>IF($E465="","",IF($L464="","",VLOOKUP($L464,TemplValues,23,0)))</f>
        <v/>
      </c>
      <c r="AS465" s="445"/>
      <c r="AT465" s="445" t="str">
        <f>IF($E465="","",IF($L464="","",VLOOKUP($L464,TemplValues,24,0)))</f>
        <v/>
      </c>
      <c r="AU465" s="446"/>
      <c r="AV465" s="446" t="str">
        <f>IF($E465="","",IF($L464="","",VLOOKUP($L464,TemplValues,25,0)))</f>
        <v/>
      </c>
      <c r="AW465" s="478"/>
      <c r="AX465" s="425" t="str">
        <f>IF($E465="","",IF($L464="","",VLOOKUP($L464,TemplValues,26,0)))</f>
        <v/>
      </c>
      <c r="AY465" s="476"/>
      <c r="AZ465" s="283"/>
      <c r="BA465" s="426" t="str">
        <f>IF($E465="","",IF($L464="","",VLOOKUP($L464,TemplValues,10,0)))</f>
        <v/>
      </c>
      <c r="BB465" s="426"/>
      <c r="BC465" s="368" t="str">
        <f>IF($E465="","",IF($L464="","",VLOOKUP($L464,TemplValues,11,0)))</f>
        <v/>
      </c>
      <c r="BD465" s="368"/>
      <c r="BE465" s="369" t="str">
        <f>IF($E465="","",IF($L464="","",VLOOKUP($L464,TemplValues,30,0)))</f>
        <v/>
      </c>
      <c r="BF465" s="369"/>
      <c r="BG465" s="366" t="str">
        <f>IF($E465="","",IF($L464="","",VLOOKUP($L464,TemplValues,12,0)))</f>
        <v/>
      </c>
      <c r="BH465" s="366"/>
      <c r="BI465" s="366" t="str">
        <f>IF($E465="","",IF($L464="","",VLOOKUP($L464,TemplValues,13,0)))</f>
        <v/>
      </c>
      <c r="BJ465" s="366"/>
      <c r="BK465" s="367" t="str">
        <f>IF($E465="","",IF($L464="","",VLOOKUP($L464,TemplValues,16,0)))</f>
        <v/>
      </c>
      <c r="BL465" s="367"/>
      <c r="BM465" s="368" t="str">
        <f>IF($E465="","",IF($L464="","",VLOOKUP($L464,TemplValues,17,0)))</f>
        <v/>
      </c>
      <c r="BN465" s="368"/>
      <c r="BO465" s="366" t="str">
        <f>IF($E465="","",IF($L464="","",VLOOKUP($L464,TemplValues,28,0)))</f>
        <v/>
      </c>
      <c r="BP465" s="366"/>
      <c r="BQ465" s="366" t="str">
        <f>IF($E465="","",IF($L464="","",VLOOKUP($L464,TemplValues,27,0)))</f>
        <v/>
      </c>
      <c r="BR465" s="366"/>
      <c r="BS465" s="367" t="str">
        <f>IF($E465="","",IF($L464="","",VLOOKUP($L464,TemplValues,14,0)))</f>
        <v/>
      </c>
      <c r="BT465" s="367"/>
      <c r="BU465" s="370" t="str">
        <f>IF($E465="","",IF($L464="","",VLOOKUP($L464,TemplValues,15,0)))</f>
        <v/>
      </c>
      <c r="BV465" s="483"/>
      <c r="BW465" s="430" t="str">
        <f>IF($E465="","",IF($L464="","",VLOOKUP($L464,TemplValues,30,0)))</f>
        <v/>
      </c>
      <c r="BX465" s="486"/>
      <c r="BY465" s="283"/>
    </row>
    <row r="466" spans="1:77" ht="20.100000000000001" customHeight="1">
      <c r="A466" s="283"/>
      <c r="B466" s="511">
        <v>1</v>
      </c>
      <c r="C466" s="513"/>
      <c r="D466" s="436"/>
      <c r="E466" s="436" t="s">
        <v>441</v>
      </c>
      <c r="F466" s="436" t="s">
        <v>444</v>
      </c>
      <c r="G466" s="515" t="s">
        <v>380</v>
      </c>
      <c r="H466" s="509"/>
      <c r="I466" s="437"/>
      <c r="J466" s="509"/>
      <c r="K466" s="438"/>
      <c r="L466" s="439" t="str">
        <f t="shared" ref="L466" si="227">H466&amp;" : "&amp;J466</f>
        <v xml:space="preserve"> : </v>
      </c>
      <c r="M466" s="440">
        <v>400</v>
      </c>
      <c r="N466" s="390"/>
      <c r="O466" s="283"/>
      <c r="P466" s="404"/>
      <c r="Q466" s="405"/>
      <c r="R466" s="406">
        <v>2.835</v>
      </c>
      <c r="S466" s="462"/>
      <c r="T466" s="414">
        <v>24.5</v>
      </c>
      <c r="U466" s="468"/>
      <c r="V466" s="413"/>
      <c r="W466" s="413"/>
      <c r="X466" s="414">
        <v>22</v>
      </c>
      <c r="Y466" s="414"/>
      <c r="Z466" s="414"/>
      <c r="AA466" s="414"/>
      <c r="AB466" s="415"/>
      <c r="AC466" s="415"/>
      <c r="AD466" s="415"/>
      <c r="AE466" s="415"/>
      <c r="AF466" s="415"/>
      <c r="AG466" s="415"/>
      <c r="AH466" s="415"/>
      <c r="AI466" s="415"/>
      <c r="AJ466" s="415"/>
      <c r="AK466" s="415"/>
      <c r="AL466" s="415"/>
      <c r="AM466" s="415"/>
      <c r="AN466" s="415"/>
      <c r="AO466" s="415"/>
      <c r="AP466" s="415"/>
      <c r="AQ466" s="415"/>
      <c r="AR466" s="415">
        <v>0.25</v>
      </c>
      <c r="AS466" s="415"/>
      <c r="AT466" s="415"/>
      <c r="AU466" s="427"/>
      <c r="AV466" s="427">
        <v>10.5</v>
      </c>
      <c r="AW466" s="428"/>
      <c r="AX466" s="423"/>
      <c r="AY466" s="475"/>
      <c r="AZ466" s="283"/>
      <c r="BA466" s="424">
        <v>100.1</v>
      </c>
      <c r="BB466" s="424"/>
      <c r="BC466" s="360" t="s">
        <v>63</v>
      </c>
      <c r="BD466" s="360"/>
      <c r="BE466" s="359">
        <v>0.1</v>
      </c>
      <c r="BF466" s="359"/>
      <c r="BG466" s="359">
        <v>10000</v>
      </c>
      <c r="BH466" s="359"/>
      <c r="BI466" s="359"/>
      <c r="BJ466" s="359"/>
      <c r="BK466" s="361"/>
      <c r="BL466" s="361"/>
      <c r="BM466" s="360" t="s">
        <v>64</v>
      </c>
      <c r="BN466" s="360"/>
      <c r="BO466" s="359"/>
      <c r="BP466" s="359"/>
      <c r="BQ466" s="359">
        <v>0.34699999999999998</v>
      </c>
      <c r="BR466" s="359"/>
      <c r="BS466" s="361"/>
      <c r="BT466" s="361"/>
      <c r="BU466" s="362" t="s">
        <v>62</v>
      </c>
      <c r="BV466" s="481"/>
      <c r="BW466" s="422"/>
      <c r="BX466" s="475"/>
      <c r="BY466" s="283"/>
    </row>
    <row r="467" spans="1:77" ht="20.100000000000001" customHeight="1" thickBot="1">
      <c r="A467" s="283"/>
      <c r="B467" s="512"/>
      <c r="C467" s="514"/>
      <c r="D467" s="398"/>
      <c r="E467" s="398">
        <v>1</v>
      </c>
      <c r="F467" s="398" t="s">
        <v>443</v>
      </c>
      <c r="G467" s="516"/>
      <c r="H467" s="510"/>
      <c r="I467" s="434"/>
      <c r="J467" s="510"/>
      <c r="K467" s="435"/>
      <c r="L467" s="435"/>
      <c r="M467" s="400">
        <v>3.2</v>
      </c>
      <c r="N467" s="407"/>
      <c r="O467" s="283"/>
      <c r="P467" s="408"/>
      <c r="Q467" s="409"/>
      <c r="R467" s="441" t="str">
        <f>IF($E467="","",IF($L466="","",VLOOKUP($L466,TemplValues,28,0)))</f>
        <v/>
      </c>
      <c r="S467" s="463"/>
      <c r="T467" s="442" t="str">
        <f>IF($E467="","",IF($L466="","",VLOOKUP($L466,TemplValues,4,0)))</f>
        <v/>
      </c>
      <c r="U467" s="463"/>
      <c r="V467" s="442" t="str">
        <f>IF($E467="","",IF($L466="","",VLOOKUP($L466,TemplValues,5,0)))</f>
        <v/>
      </c>
      <c r="W467" s="442"/>
      <c r="X467" s="442" t="str">
        <f>IF($E467="","",IF($L466="","",VLOOKUP($L466,TemplValues,6,0)))</f>
        <v/>
      </c>
      <c r="Y467" s="442"/>
      <c r="Z467" s="443" t="str">
        <f>IF($E467="","",IF($L466="","",VLOOKUP($L466,TemplValues,7,0)))</f>
        <v/>
      </c>
      <c r="AA467" s="443"/>
      <c r="AB467" s="442" t="str">
        <f>IF($E467="","",IF($L466="","",VLOOKUP($L466,TemplValues,8,0)))</f>
        <v/>
      </c>
      <c r="AC467" s="442"/>
      <c r="AD467" s="444" t="str">
        <f>IF($E467="","",IF($L466="","",VLOOKUP($L466,TemplValues,18,0)))</f>
        <v/>
      </c>
      <c r="AE467" s="444"/>
      <c r="AF467" s="444" t="str">
        <f>IF($E467="","",IF($L466="","",VLOOKUP($L466,TemplValues,19,0)))</f>
        <v/>
      </c>
      <c r="AG467" s="444"/>
      <c r="AH467" s="444"/>
      <c r="AI467" s="444"/>
      <c r="AJ467" s="444" t="str">
        <f>IF($E467="","",IF($L466="","",VLOOKUP($L466,TemplValues,20,0)))</f>
        <v/>
      </c>
      <c r="AK467" s="444"/>
      <c r="AL467" s="442" t="str">
        <f>IF($E467="","",IF($L466="","",VLOOKUP($L466,TemplValues,9,0)))</f>
        <v/>
      </c>
      <c r="AM467" s="442"/>
      <c r="AN467" s="442" t="str">
        <f>IF($E467="","",IF($L466="","",VLOOKUP($L466,TemplValues,21,0)))</f>
        <v/>
      </c>
      <c r="AO467" s="442"/>
      <c r="AP467" s="442" t="str">
        <f>IF($E467="","",IF($L466="","",VLOOKUP($L466,TemplValues,22,0)))</f>
        <v/>
      </c>
      <c r="AQ467" s="442"/>
      <c r="AR467" s="445" t="str">
        <f>IF($E467="","",IF($L466="","",VLOOKUP($L466,TemplValues,23,0)))</f>
        <v/>
      </c>
      <c r="AS467" s="445"/>
      <c r="AT467" s="445" t="str">
        <f>IF($E467="","",IF($L466="","",VLOOKUP($L466,TemplValues,24,0)))</f>
        <v/>
      </c>
      <c r="AU467" s="446"/>
      <c r="AV467" s="446" t="str">
        <f>IF($E467="","",IF($L466="","",VLOOKUP($L466,TemplValues,25,0)))</f>
        <v/>
      </c>
      <c r="AW467" s="478"/>
      <c r="AX467" s="425" t="str">
        <f>IF($E467="","",IF($L466="","",VLOOKUP($L466,TemplValues,26,0)))</f>
        <v/>
      </c>
      <c r="AY467" s="476"/>
      <c r="AZ467" s="283"/>
      <c r="BA467" s="426" t="str">
        <f>IF($E467="","",IF($L466="","",VLOOKUP($L466,TemplValues,10,0)))</f>
        <v/>
      </c>
      <c r="BB467" s="426"/>
      <c r="BC467" s="368" t="str">
        <f>IF($E467="","",IF($L466="","",VLOOKUP($L466,TemplValues,11,0)))</f>
        <v/>
      </c>
      <c r="BD467" s="368"/>
      <c r="BE467" s="369" t="str">
        <f>IF($E467="","",IF($L466="","",VLOOKUP($L466,TemplValues,30,0)))</f>
        <v/>
      </c>
      <c r="BF467" s="369"/>
      <c r="BG467" s="366" t="str">
        <f>IF($E467="","",IF($L466="","",VLOOKUP($L466,TemplValues,12,0)))</f>
        <v/>
      </c>
      <c r="BH467" s="366"/>
      <c r="BI467" s="366" t="str">
        <f>IF($E467="","",IF($L466="","",VLOOKUP($L466,TemplValues,13,0)))</f>
        <v/>
      </c>
      <c r="BJ467" s="366"/>
      <c r="BK467" s="367" t="str">
        <f>IF($E467="","",IF($L466="","",VLOOKUP($L466,TemplValues,16,0)))</f>
        <v/>
      </c>
      <c r="BL467" s="367"/>
      <c r="BM467" s="368" t="str">
        <f>IF($E467="","",IF($L466="","",VLOOKUP($L466,TemplValues,17,0)))</f>
        <v/>
      </c>
      <c r="BN467" s="368"/>
      <c r="BO467" s="366" t="str">
        <f>IF($E467="","",IF($L466="","",VLOOKUP($L466,TemplValues,28,0)))</f>
        <v/>
      </c>
      <c r="BP467" s="366"/>
      <c r="BQ467" s="366" t="str">
        <f>IF($E467="","",IF($L466="","",VLOOKUP($L466,TemplValues,27,0)))</f>
        <v/>
      </c>
      <c r="BR467" s="366"/>
      <c r="BS467" s="367" t="str">
        <f>IF($E467="","",IF($L466="","",VLOOKUP($L466,TemplValues,14,0)))</f>
        <v/>
      </c>
      <c r="BT467" s="367"/>
      <c r="BU467" s="370" t="str">
        <f>IF($E467="","",IF($L466="","",VLOOKUP($L466,TemplValues,15,0)))</f>
        <v/>
      </c>
      <c r="BV467" s="483"/>
      <c r="BW467" s="430" t="str">
        <f>IF($E467="","",IF($L466="","",VLOOKUP($L466,TemplValues,30,0)))</f>
        <v/>
      </c>
      <c r="BX467" s="486"/>
      <c r="BY467" s="283"/>
    </row>
    <row r="468" spans="1:77" ht="20.100000000000001" customHeight="1">
      <c r="A468" s="283"/>
      <c r="B468" s="511">
        <v>1</v>
      </c>
      <c r="C468" s="513"/>
      <c r="D468" s="436"/>
      <c r="E468" s="436" t="s">
        <v>441</v>
      </c>
      <c r="F468" s="436" t="s">
        <v>444</v>
      </c>
      <c r="G468" s="515" t="s">
        <v>380</v>
      </c>
      <c r="H468" s="509"/>
      <c r="I468" s="437"/>
      <c r="J468" s="509"/>
      <c r="K468" s="438"/>
      <c r="L468" s="439" t="str">
        <f t="shared" ref="L468" si="228">H468&amp;" : "&amp;J468</f>
        <v xml:space="preserve"> : </v>
      </c>
      <c r="M468" s="440">
        <v>400</v>
      </c>
      <c r="N468" s="390"/>
      <c r="O468" s="283"/>
      <c r="P468" s="404"/>
      <c r="Q468" s="405"/>
      <c r="R468" s="406">
        <v>2.835</v>
      </c>
      <c r="S468" s="462"/>
      <c r="T468" s="414">
        <v>24.5</v>
      </c>
      <c r="U468" s="468"/>
      <c r="V468" s="413"/>
      <c r="W468" s="413"/>
      <c r="X468" s="414">
        <v>22</v>
      </c>
      <c r="Y468" s="414"/>
      <c r="Z468" s="414"/>
      <c r="AA468" s="414"/>
      <c r="AB468" s="415"/>
      <c r="AC468" s="415"/>
      <c r="AD468" s="415"/>
      <c r="AE468" s="415"/>
      <c r="AF468" s="415"/>
      <c r="AG468" s="415"/>
      <c r="AH468" s="415"/>
      <c r="AI468" s="415"/>
      <c r="AJ468" s="415"/>
      <c r="AK468" s="415"/>
      <c r="AL468" s="415"/>
      <c r="AM468" s="415"/>
      <c r="AN468" s="415"/>
      <c r="AO468" s="415"/>
      <c r="AP468" s="415"/>
      <c r="AQ468" s="415"/>
      <c r="AR468" s="415">
        <v>0.25</v>
      </c>
      <c r="AS468" s="415"/>
      <c r="AT468" s="415"/>
      <c r="AU468" s="427"/>
      <c r="AV468" s="427">
        <v>10.5</v>
      </c>
      <c r="AW468" s="428"/>
      <c r="AX468" s="423"/>
      <c r="AY468" s="475"/>
      <c r="AZ468" s="283"/>
      <c r="BA468" s="424">
        <v>100.1</v>
      </c>
      <c r="BB468" s="424"/>
      <c r="BC468" s="360" t="s">
        <v>63</v>
      </c>
      <c r="BD468" s="360"/>
      <c r="BE468" s="359">
        <v>0.1</v>
      </c>
      <c r="BF468" s="359"/>
      <c r="BG468" s="359">
        <v>10000</v>
      </c>
      <c r="BH468" s="359"/>
      <c r="BI468" s="359"/>
      <c r="BJ468" s="359"/>
      <c r="BK468" s="361"/>
      <c r="BL468" s="361"/>
      <c r="BM468" s="360" t="s">
        <v>64</v>
      </c>
      <c r="BN468" s="360"/>
      <c r="BO468" s="359"/>
      <c r="BP468" s="359"/>
      <c r="BQ468" s="359">
        <v>0.34699999999999998</v>
      </c>
      <c r="BR468" s="359"/>
      <c r="BS468" s="361"/>
      <c r="BT468" s="361"/>
      <c r="BU468" s="362" t="s">
        <v>62</v>
      </c>
      <c r="BV468" s="481"/>
      <c r="BW468" s="422"/>
      <c r="BX468" s="475"/>
      <c r="BY468" s="283"/>
    </row>
    <row r="469" spans="1:77" ht="20.100000000000001" customHeight="1" thickBot="1">
      <c r="A469" s="283"/>
      <c r="B469" s="512"/>
      <c r="C469" s="514"/>
      <c r="D469" s="398"/>
      <c r="E469" s="398">
        <v>1</v>
      </c>
      <c r="F469" s="398" t="s">
        <v>443</v>
      </c>
      <c r="G469" s="516"/>
      <c r="H469" s="510"/>
      <c r="I469" s="434"/>
      <c r="J469" s="510"/>
      <c r="K469" s="435"/>
      <c r="L469" s="435"/>
      <c r="M469" s="400">
        <v>3.2</v>
      </c>
      <c r="N469" s="407"/>
      <c r="O469" s="283"/>
      <c r="P469" s="408"/>
      <c r="Q469" s="409"/>
      <c r="R469" s="441" t="str">
        <f>IF($E469="","",IF($L468="","",VLOOKUP($L468,TemplValues,28,0)))</f>
        <v/>
      </c>
      <c r="S469" s="463"/>
      <c r="T469" s="442" t="str">
        <f>IF($E469="","",IF($L468="","",VLOOKUP($L468,TemplValues,4,0)))</f>
        <v/>
      </c>
      <c r="U469" s="463"/>
      <c r="V469" s="442" t="str">
        <f>IF($E469="","",IF($L468="","",VLOOKUP($L468,TemplValues,5,0)))</f>
        <v/>
      </c>
      <c r="W469" s="442"/>
      <c r="X469" s="442" t="str">
        <f>IF($E469="","",IF($L468="","",VLOOKUP($L468,TemplValues,6,0)))</f>
        <v/>
      </c>
      <c r="Y469" s="442"/>
      <c r="Z469" s="443" t="str">
        <f>IF($E469="","",IF($L468="","",VLOOKUP($L468,TemplValues,7,0)))</f>
        <v/>
      </c>
      <c r="AA469" s="443"/>
      <c r="AB469" s="442" t="str">
        <f>IF($E469="","",IF($L468="","",VLOOKUP($L468,TemplValues,8,0)))</f>
        <v/>
      </c>
      <c r="AC469" s="442"/>
      <c r="AD469" s="444" t="str">
        <f>IF($E469="","",IF($L468="","",VLOOKUP($L468,TemplValues,18,0)))</f>
        <v/>
      </c>
      <c r="AE469" s="444"/>
      <c r="AF469" s="444" t="str">
        <f>IF($E469="","",IF($L468="","",VLOOKUP($L468,TemplValues,19,0)))</f>
        <v/>
      </c>
      <c r="AG469" s="444"/>
      <c r="AH469" s="444"/>
      <c r="AI469" s="444"/>
      <c r="AJ469" s="444" t="str">
        <f>IF($E469="","",IF($L468="","",VLOOKUP($L468,TemplValues,20,0)))</f>
        <v/>
      </c>
      <c r="AK469" s="444"/>
      <c r="AL469" s="442" t="str">
        <f>IF($E469="","",IF($L468="","",VLOOKUP($L468,TemplValues,9,0)))</f>
        <v/>
      </c>
      <c r="AM469" s="442"/>
      <c r="AN469" s="442" t="str">
        <f>IF($E469="","",IF($L468="","",VLOOKUP($L468,TemplValues,21,0)))</f>
        <v/>
      </c>
      <c r="AO469" s="442"/>
      <c r="AP469" s="442" t="str">
        <f>IF($E469="","",IF($L468="","",VLOOKUP($L468,TemplValues,22,0)))</f>
        <v/>
      </c>
      <c r="AQ469" s="442"/>
      <c r="AR469" s="445" t="str">
        <f>IF($E469="","",IF($L468="","",VLOOKUP($L468,TemplValues,23,0)))</f>
        <v/>
      </c>
      <c r="AS469" s="445"/>
      <c r="AT469" s="445" t="str">
        <f>IF($E469="","",IF($L468="","",VLOOKUP($L468,TemplValues,24,0)))</f>
        <v/>
      </c>
      <c r="AU469" s="446"/>
      <c r="AV469" s="446" t="str">
        <f>IF($E469="","",IF($L468="","",VLOOKUP($L468,TemplValues,25,0)))</f>
        <v/>
      </c>
      <c r="AW469" s="478"/>
      <c r="AX469" s="425" t="str">
        <f>IF($E469="","",IF($L468="","",VLOOKUP($L468,TemplValues,26,0)))</f>
        <v/>
      </c>
      <c r="AY469" s="476"/>
      <c r="AZ469" s="283"/>
      <c r="BA469" s="426" t="str">
        <f>IF($E469="","",IF($L468="","",VLOOKUP($L468,TemplValues,10,0)))</f>
        <v/>
      </c>
      <c r="BB469" s="426"/>
      <c r="BC469" s="368" t="str">
        <f>IF($E469="","",IF($L468="","",VLOOKUP($L468,TemplValues,11,0)))</f>
        <v/>
      </c>
      <c r="BD469" s="368"/>
      <c r="BE469" s="369" t="str">
        <f>IF($E469="","",IF($L468="","",VLOOKUP($L468,TemplValues,30,0)))</f>
        <v/>
      </c>
      <c r="BF469" s="369"/>
      <c r="BG469" s="366" t="str">
        <f>IF($E469="","",IF($L468="","",VLOOKUP($L468,TemplValues,12,0)))</f>
        <v/>
      </c>
      <c r="BH469" s="366"/>
      <c r="BI469" s="366" t="str">
        <f>IF($E469="","",IF($L468="","",VLOOKUP($L468,TemplValues,13,0)))</f>
        <v/>
      </c>
      <c r="BJ469" s="366"/>
      <c r="BK469" s="367" t="str">
        <f>IF($E469="","",IF($L468="","",VLOOKUP($L468,TemplValues,16,0)))</f>
        <v/>
      </c>
      <c r="BL469" s="367"/>
      <c r="BM469" s="368" t="str">
        <f>IF($E469="","",IF($L468="","",VLOOKUP($L468,TemplValues,17,0)))</f>
        <v/>
      </c>
      <c r="BN469" s="368"/>
      <c r="BO469" s="366" t="str">
        <f>IF($E469="","",IF($L468="","",VLOOKUP($L468,TemplValues,28,0)))</f>
        <v/>
      </c>
      <c r="BP469" s="366"/>
      <c r="BQ469" s="366" t="str">
        <f>IF($E469="","",IF($L468="","",VLOOKUP($L468,TemplValues,27,0)))</f>
        <v/>
      </c>
      <c r="BR469" s="366"/>
      <c r="BS469" s="367" t="str">
        <f>IF($E469="","",IF($L468="","",VLOOKUP($L468,TemplValues,14,0)))</f>
        <v/>
      </c>
      <c r="BT469" s="367"/>
      <c r="BU469" s="370" t="str">
        <f>IF($E469="","",IF($L468="","",VLOOKUP($L468,TemplValues,15,0)))</f>
        <v/>
      </c>
      <c r="BV469" s="483"/>
      <c r="BW469" s="430" t="str">
        <f>IF($E469="","",IF($L468="","",VLOOKUP($L468,TemplValues,30,0)))</f>
        <v/>
      </c>
      <c r="BX469" s="486"/>
      <c r="BY469" s="283"/>
    </row>
    <row r="470" spans="1:77" ht="20.100000000000001" customHeight="1">
      <c r="A470" s="283"/>
      <c r="B470" s="511">
        <v>1</v>
      </c>
      <c r="C470" s="513"/>
      <c r="D470" s="436"/>
      <c r="E470" s="436" t="s">
        <v>441</v>
      </c>
      <c r="F470" s="436" t="s">
        <v>444</v>
      </c>
      <c r="G470" s="515" t="s">
        <v>380</v>
      </c>
      <c r="H470" s="509"/>
      <c r="I470" s="437"/>
      <c r="J470" s="509"/>
      <c r="K470" s="438"/>
      <c r="L470" s="439" t="str">
        <f t="shared" ref="L470" si="229">H470&amp;" : "&amp;J470</f>
        <v xml:space="preserve"> : </v>
      </c>
      <c r="M470" s="440">
        <v>400</v>
      </c>
      <c r="N470" s="390"/>
      <c r="O470" s="283"/>
      <c r="P470" s="404"/>
      <c r="Q470" s="405"/>
      <c r="R470" s="406">
        <v>2.835</v>
      </c>
      <c r="S470" s="462"/>
      <c r="T470" s="414">
        <v>24.5</v>
      </c>
      <c r="U470" s="468"/>
      <c r="V470" s="413"/>
      <c r="W470" s="413"/>
      <c r="X470" s="414">
        <v>22</v>
      </c>
      <c r="Y470" s="414"/>
      <c r="Z470" s="414"/>
      <c r="AA470" s="414"/>
      <c r="AB470" s="415"/>
      <c r="AC470" s="415"/>
      <c r="AD470" s="415"/>
      <c r="AE470" s="415"/>
      <c r="AF470" s="415"/>
      <c r="AG470" s="415"/>
      <c r="AH470" s="415"/>
      <c r="AI470" s="415"/>
      <c r="AJ470" s="415"/>
      <c r="AK470" s="415"/>
      <c r="AL470" s="415"/>
      <c r="AM470" s="415"/>
      <c r="AN470" s="415"/>
      <c r="AO470" s="415"/>
      <c r="AP470" s="415"/>
      <c r="AQ470" s="415"/>
      <c r="AR470" s="415">
        <v>0.25</v>
      </c>
      <c r="AS470" s="415"/>
      <c r="AT470" s="415"/>
      <c r="AU470" s="427"/>
      <c r="AV470" s="427">
        <v>10.5</v>
      </c>
      <c r="AW470" s="428"/>
      <c r="AX470" s="423"/>
      <c r="AY470" s="475"/>
      <c r="AZ470" s="283"/>
      <c r="BA470" s="424">
        <v>100.1</v>
      </c>
      <c r="BB470" s="424"/>
      <c r="BC470" s="360" t="s">
        <v>63</v>
      </c>
      <c r="BD470" s="360"/>
      <c r="BE470" s="359">
        <v>0.1</v>
      </c>
      <c r="BF470" s="359"/>
      <c r="BG470" s="359">
        <v>10000</v>
      </c>
      <c r="BH470" s="359"/>
      <c r="BI470" s="359"/>
      <c r="BJ470" s="359"/>
      <c r="BK470" s="361"/>
      <c r="BL470" s="361"/>
      <c r="BM470" s="360" t="s">
        <v>64</v>
      </c>
      <c r="BN470" s="360"/>
      <c r="BO470" s="359"/>
      <c r="BP470" s="359"/>
      <c r="BQ470" s="359">
        <v>0.34699999999999998</v>
      </c>
      <c r="BR470" s="359"/>
      <c r="BS470" s="361"/>
      <c r="BT470" s="361"/>
      <c r="BU470" s="362" t="s">
        <v>62</v>
      </c>
      <c r="BV470" s="481"/>
      <c r="BW470" s="422"/>
      <c r="BX470" s="475"/>
      <c r="BY470" s="283"/>
    </row>
    <row r="471" spans="1:77" ht="20.100000000000001" customHeight="1" thickBot="1">
      <c r="A471" s="283"/>
      <c r="B471" s="512"/>
      <c r="C471" s="514"/>
      <c r="D471" s="398"/>
      <c r="E471" s="398">
        <v>1</v>
      </c>
      <c r="F471" s="398" t="s">
        <v>443</v>
      </c>
      <c r="G471" s="516"/>
      <c r="H471" s="510"/>
      <c r="I471" s="434"/>
      <c r="J471" s="510"/>
      <c r="K471" s="435"/>
      <c r="L471" s="435"/>
      <c r="M471" s="400">
        <v>3.2</v>
      </c>
      <c r="N471" s="407"/>
      <c r="O471" s="283"/>
      <c r="P471" s="408"/>
      <c r="Q471" s="409"/>
      <c r="R471" s="441" t="str">
        <f>IF($E471="","",IF($L470="","",VLOOKUP($L470,TemplValues,28,0)))</f>
        <v/>
      </c>
      <c r="S471" s="463"/>
      <c r="T471" s="442" t="str">
        <f>IF($E471="","",IF($L470="","",VLOOKUP($L470,TemplValues,4,0)))</f>
        <v/>
      </c>
      <c r="U471" s="463"/>
      <c r="V471" s="442" t="str">
        <f>IF($E471="","",IF($L470="","",VLOOKUP($L470,TemplValues,5,0)))</f>
        <v/>
      </c>
      <c r="W471" s="442"/>
      <c r="X471" s="442" t="str">
        <f>IF($E471="","",IF($L470="","",VLOOKUP($L470,TemplValues,6,0)))</f>
        <v/>
      </c>
      <c r="Y471" s="442"/>
      <c r="Z471" s="443" t="str">
        <f>IF($E471="","",IF($L470="","",VLOOKUP($L470,TemplValues,7,0)))</f>
        <v/>
      </c>
      <c r="AA471" s="443"/>
      <c r="AB471" s="442" t="str">
        <f>IF($E471="","",IF($L470="","",VLOOKUP($L470,TemplValues,8,0)))</f>
        <v/>
      </c>
      <c r="AC471" s="442"/>
      <c r="AD471" s="444" t="str">
        <f>IF($E471="","",IF($L470="","",VLOOKUP($L470,TemplValues,18,0)))</f>
        <v/>
      </c>
      <c r="AE471" s="444"/>
      <c r="AF471" s="444" t="str">
        <f>IF($E471="","",IF($L470="","",VLOOKUP($L470,TemplValues,19,0)))</f>
        <v/>
      </c>
      <c r="AG471" s="444"/>
      <c r="AH471" s="444"/>
      <c r="AI471" s="444"/>
      <c r="AJ471" s="444" t="str">
        <f>IF($E471="","",IF($L470="","",VLOOKUP($L470,TemplValues,20,0)))</f>
        <v/>
      </c>
      <c r="AK471" s="444"/>
      <c r="AL471" s="442" t="str">
        <f>IF($E471="","",IF($L470="","",VLOOKUP($L470,TemplValues,9,0)))</f>
        <v/>
      </c>
      <c r="AM471" s="442"/>
      <c r="AN471" s="442" t="str">
        <f>IF($E471="","",IF($L470="","",VLOOKUP($L470,TemplValues,21,0)))</f>
        <v/>
      </c>
      <c r="AO471" s="442"/>
      <c r="AP471" s="442" t="str">
        <f>IF($E471="","",IF($L470="","",VLOOKUP($L470,TemplValues,22,0)))</f>
        <v/>
      </c>
      <c r="AQ471" s="442"/>
      <c r="AR471" s="445" t="str">
        <f>IF($E471="","",IF($L470="","",VLOOKUP($L470,TemplValues,23,0)))</f>
        <v/>
      </c>
      <c r="AS471" s="445"/>
      <c r="AT471" s="445" t="str">
        <f>IF($E471="","",IF($L470="","",VLOOKUP($L470,TemplValues,24,0)))</f>
        <v/>
      </c>
      <c r="AU471" s="446"/>
      <c r="AV471" s="446" t="str">
        <f>IF($E471="","",IF($L470="","",VLOOKUP($L470,TemplValues,25,0)))</f>
        <v/>
      </c>
      <c r="AW471" s="478"/>
      <c r="AX471" s="425" t="str">
        <f>IF($E471="","",IF($L470="","",VLOOKUP($L470,TemplValues,26,0)))</f>
        <v/>
      </c>
      <c r="AY471" s="476"/>
      <c r="AZ471" s="283"/>
      <c r="BA471" s="426" t="str">
        <f>IF($E471="","",IF($L470="","",VLOOKUP($L470,TemplValues,10,0)))</f>
        <v/>
      </c>
      <c r="BB471" s="426"/>
      <c r="BC471" s="368" t="str">
        <f>IF($E471="","",IF($L470="","",VLOOKUP($L470,TemplValues,11,0)))</f>
        <v/>
      </c>
      <c r="BD471" s="368"/>
      <c r="BE471" s="369" t="str">
        <f>IF($E471="","",IF($L470="","",VLOOKUP($L470,TemplValues,30,0)))</f>
        <v/>
      </c>
      <c r="BF471" s="369"/>
      <c r="BG471" s="366" t="str">
        <f>IF($E471="","",IF($L470="","",VLOOKUP($L470,TemplValues,12,0)))</f>
        <v/>
      </c>
      <c r="BH471" s="366"/>
      <c r="BI471" s="366" t="str">
        <f>IF($E471="","",IF($L470="","",VLOOKUP($L470,TemplValues,13,0)))</f>
        <v/>
      </c>
      <c r="BJ471" s="366"/>
      <c r="BK471" s="367" t="str">
        <f>IF($E471="","",IF($L470="","",VLOOKUP($L470,TemplValues,16,0)))</f>
        <v/>
      </c>
      <c r="BL471" s="367"/>
      <c r="BM471" s="368" t="str">
        <f>IF($E471="","",IF($L470="","",VLOOKUP($L470,TemplValues,17,0)))</f>
        <v/>
      </c>
      <c r="BN471" s="368"/>
      <c r="BO471" s="366" t="str">
        <f>IF($E471="","",IF($L470="","",VLOOKUP($L470,TemplValues,28,0)))</f>
        <v/>
      </c>
      <c r="BP471" s="366"/>
      <c r="BQ471" s="366" t="str">
        <f>IF($E471="","",IF($L470="","",VLOOKUP($L470,TemplValues,27,0)))</f>
        <v/>
      </c>
      <c r="BR471" s="366"/>
      <c r="BS471" s="367" t="str">
        <f>IF($E471="","",IF($L470="","",VLOOKUP($L470,TemplValues,14,0)))</f>
        <v/>
      </c>
      <c r="BT471" s="367"/>
      <c r="BU471" s="370" t="str">
        <f>IF($E471="","",IF($L470="","",VLOOKUP($L470,TemplValues,15,0)))</f>
        <v/>
      </c>
      <c r="BV471" s="483"/>
      <c r="BW471" s="430" t="str">
        <f>IF($E471="","",IF($L470="","",VLOOKUP($L470,TemplValues,30,0)))</f>
        <v/>
      </c>
      <c r="BX471" s="486"/>
      <c r="BY471" s="283"/>
    </row>
    <row r="472" spans="1:77" ht="20.100000000000001" customHeight="1">
      <c r="A472" s="283"/>
      <c r="B472" s="511">
        <v>1</v>
      </c>
      <c r="C472" s="513"/>
      <c r="D472" s="436"/>
      <c r="E472" s="436" t="s">
        <v>441</v>
      </c>
      <c r="F472" s="436" t="s">
        <v>444</v>
      </c>
      <c r="G472" s="515" t="s">
        <v>380</v>
      </c>
      <c r="H472" s="509"/>
      <c r="I472" s="437"/>
      <c r="J472" s="509"/>
      <c r="K472" s="438"/>
      <c r="L472" s="439" t="str">
        <f t="shared" ref="L472" si="230">H472&amp;" : "&amp;J472</f>
        <v xml:space="preserve"> : </v>
      </c>
      <c r="M472" s="440">
        <v>400</v>
      </c>
      <c r="N472" s="390"/>
      <c r="O472" s="283"/>
      <c r="P472" s="404"/>
      <c r="Q472" s="405"/>
      <c r="R472" s="406">
        <v>2.835</v>
      </c>
      <c r="S472" s="462"/>
      <c r="T472" s="414">
        <v>24.5</v>
      </c>
      <c r="U472" s="468"/>
      <c r="V472" s="413"/>
      <c r="W472" s="413"/>
      <c r="X472" s="414">
        <v>22</v>
      </c>
      <c r="Y472" s="414"/>
      <c r="Z472" s="414"/>
      <c r="AA472" s="414"/>
      <c r="AB472" s="415"/>
      <c r="AC472" s="415"/>
      <c r="AD472" s="415"/>
      <c r="AE472" s="415"/>
      <c r="AF472" s="415"/>
      <c r="AG472" s="415"/>
      <c r="AH472" s="415"/>
      <c r="AI472" s="415"/>
      <c r="AJ472" s="415"/>
      <c r="AK472" s="415"/>
      <c r="AL472" s="415"/>
      <c r="AM472" s="415"/>
      <c r="AN472" s="415"/>
      <c r="AO472" s="415"/>
      <c r="AP472" s="415"/>
      <c r="AQ472" s="415"/>
      <c r="AR472" s="415">
        <v>0.25</v>
      </c>
      <c r="AS472" s="415"/>
      <c r="AT472" s="415"/>
      <c r="AU472" s="427"/>
      <c r="AV472" s="427">
        <v>10.5</v>
      </c>
      <c r="AW472" s="428"/>
      <c r="AX472" s="423"/>
      <c r="AY472" s="475"/>
      <c r="AZ472" s="283"/>
      <c r="BA472" s="424">
        <v>100.1</v>
      </c>
      <c r="BB472" s="424"/>
      <c r="BC472" s="360" t="s">
        <v>63</v>
      </c>
      <c r="BD472" s="360"/>
      <c r="BE472" s="359">
        <v>0.1</v>
      </c>
      <c r="BF472" s="359"/>
      <c r="BG472" s="359">
        <v>10000</v>
      </c>
      <c r="BH472" s="359"/>
      <c r="BI472" s="359"/>
      <c r="BJ472" s="359"/>
      <c r="BK472" s="361"/>
      <c r="BL472" s="361"/>
      <c r="BM472" s="360" t="s">
        <v>64</v>
      </c>
      <c r="BN472" s="360"/>
      <c r="BO472" s="359"/>
      <c r="BP472" s="359"/>
      <c r="BQ472" s="359">
        <v>0.34699999999999998</v>
      </c>
      <c r="BR472" s="359"/>
      <c r="BS472" s="361"/>
      <c r="BT472" s="361"/>
      <c r="BU472" s="362" t="s">
        <v>62</v>
      </c>
      <c r="BV472" s="481"/>
      <c r="BW472" s="422"/>
      <c r="BX472" s="475"/>
      <c r="BY472" s="283"/>
    </row>
    <row r="473" spans="1:77" ht="20.100000000000001" customHeight="1" thickBot="1">
      <c r="A473" s="283"/>
      <c r="B473" s="512"/>
      <c r="C473" s="514"/>
      <c r="D473" s="398"/>
      <c r="E473" s="398">
        <v>1</v>
      </c>
      <c r="F473" s="398" t="s">
        <v>443</v>
      </c>
      <c r="G473" s="516"/>
      <c r="H473" s="510"/>
      <c r="I473" s="434"/>
      <c r="J473" s="510"/>
      <c r="K473" s="435"/>
      <c r="L473" s="435"/>
      <c r="M473" s="400">
        <v>3.2</v>
      </c>
      <c r="N473" s="407"/>
      <c r="O473" s="283"/>
      <c r="P473" s="408"/>
      <c r="Q473" s="409"/>
      <c r="R473" s="441" t="str">
        <f>IF($E473="","",IF($L472="","",VLOOKUP($L472,TemplValues,28,0)))</f>
        <v/>
      </c>
      <c r="S473" s="463"/>
      <c r="T473" s="442" t="str">
        <f>IF($E473="","",IF($L472="","",VLOOKUP($L472,TemplValues,4,0)))</f>
        <v/>
      </c>
      <c r="U473" s="463"/>
      <c r="V473" s="442" t="str">
        <f>IF($E473="","",IF($L472="","",VLOOKUP($L472,TemplValues,5,0)))</f>
        <v/>
      </c>
      <c r="W473" s="442"/>
      <c r="X473" s="442" t="str">
        <f>IF($E473="","",IF($L472="","",VLOOKUP($L472,TemplValues,6,0)))</f>
        <v/>
      </c>
      <c r="Y473" s="442"/>
      <c r="Z473" s="443" t="str">
        <f>IF($E473="","",IF($L472="","",VLOOKUP($L472,TemplValues,7,0)))</f>
        <v/>
      </c>
      <c r="AA473" s="443"/>
      <c r="AB473" s="442" t="str">
        <f>IF($E473="","",IF($L472="","",VLOOKUP($L472,TemplValues,8,0)))</f>
        <v/>
      </c>
      <c r="AC473" s="442"/>
      <c r="AD473" s="444" t="str">
        <f>IF($E473="","",IF($L472="","",VLOOKUP($L472,TemplValues,18,0)))</f>
        <v/>
      </c>
      <c r="AE473" s="444"/>
      <c r="AF473" s="444" t="str">
        <f>IF($E473="","",IF($L472="","",VLOOKUP($L472,TemplValues,19,0)))</f>
        <v/>
      </c>
      <c r="AG473" s="444"/>
      <c r="AH473" s="444"/>
      <c r="AI473" s="444"/>
      <c r="AJ473" s="444" t="str">
        <f>IF($E473="","",IF($L472="","",VLOOKUP($L472,TemplValues,20,0)))</f>
        <v/>
      </c>
      <c r="AK473" s="444"/>
      <c r="AL473" s="442" t="str">
        <f>IF($E473="","",IF($L472="","",VLOOKUP($L472,TemplValues,9,0)))</f>
        <v/>
      </c>
      <c r="AM473" s="442"/>
      <c r="AN473" s="442" t="str">
        <f>IF($E473="","",IF($L472="","",VLOOKUP($L472,TemplValues,21,0)))</f>
        <v/>
      </c>
      <c r="AO473" s="442"/>
      <c r="AP473" s="442" t="str">
        <f>IF($E473="","",IF($L472="","",VLOOKUP($L472,TemplValues,22,0)))</f>
        <v/>
      </c>
      <c r="AQ473" s="442"/>
      <c r="AR473" s="445" t="str">
        <f>IF($E473="","",IF($L472="","",VLOOKUP($L472,TemplValues,23,0)))</f>
        <v/>
      </c>
      <c r="AS473" s="445"/>
      <c r="AT473" s="445" t="str">
        <f>IF($E473="","",IF($L472="","",VLOOKUP($L472,TemplValues,24,0)))</f>
        <v/>
      </c>
      <c r="AU473" s="446"/>
      <c r="AV473" s="446" t="str">
        <f>IF($E473="","",IF($L472="","",VLOOKUP($L472,TemplValues,25,0)))</f>
        <v/>
      </c>
      <c r="AW473" s="478"/>
      <c r="AX473" s="425" t="str">
        <f>IF($E473="","",IF($L472="","",VLOOKUP($L472,TemplValues,26,0)))</f>
        <v/>
      </c>
      <c r="AY473" s="476"/>
      <c r="AZ473" s="283"/>
      <c r="BA473" s="426" t="str">
        <f>IF($E473="","",IF($L472="","",VLOOKUP($L472,TemplValues,10,0)))</f>
        <v/>
      </c>
      <c r="BB473" s="426"/>
      <c r="BC473" s="368" t="str">
        <f>IF($E473="","",IF($L472="","",VLOOKUP($L472,TemplValues,11,0)))</f>
        <v/>
      </c>
      <c r="BD473" s="368"/>
      <c r="BE473" s="369" t="str">
        <f>IF($E473="","",IF($L472="","",VLOOKUP($L472,TemplValues,30,0)))</f>
        <v/>
      </c>
      <c r="BF473" s="369"/>
      <c r="BG473" s="366" t="str">
        <f>IF($E473="","",IF($L472="","",VLOOKUP($L472,TemplValues,12,0)))</f>
        <v/>
      </c>
      <c r="BH473" s="366"/>
      <c r="BI473" s="366" t="str">
        <f>IF($E473="","",IF($L472="","",VLOOKUP($L472,TemplValues,13,0)))</f>
        <v/>
      </c>
      <c r="BJ473" s="366"/>
      <c r="BK473" s="367" t="str">
        <f>IF($E473="","",IF($L472="","",VLOOKUP($L472,TemplValues,16,0)))</f>
        <v/>
      </c>
      <c r="BL473" s="367"/>
      <c r="BM473" s="368" t="str">
        <f>IF($E473="","",IF($L472="","",VLOOKUP($L472,TemplValues,17,0)))</f>
        <v/>
      </c>
      <c r="BN473" s="368"/>
      <c r="BO473" s="366" t="str">
        <f>IF($E473="","",IF($L472="","",VLOOKUP($L472,TemplValues,28,0)))</f>
        <v/>
      </c>
      <c r="BP473" s="366"/>
      <c r="BQ473" s="366" t="str">
        <f>IF($E473="","",IF($L472="","",VLOOKUP($L472,TemplValues,27,0)))</f>
        <v/>
      </c>
      <c r="BR473" s="366"/>
      <c r="BS473" s="367" t="str">
        <f>IF($E473="","",IF($L472="","",VLOOKUP($L472,TemplValues,14,0)))</f>
        <v/>
      </c>
      <c r="BT473" s="367"/>
      <c r="BU473" s="370" t="str">
        <f>IF($E473="","",IF($L472="","",VLOOKUP($L472,TemplValues,15,0)))</f>
        <v/>
      </c>
      <c r="BV473" s="483"/>
      <c r="BW473" s="430" t="str">
        <f>IF($E473="","",IF($L472="","",VLOOKUP($L472,TemplValues,30,0)))</f>
        <v/>
      </c>
      <c r="BX473" s="486"/>
      <c r="BY473" s="283"/>
    </row>
    <row r="474" spans="1:77" ht="20.100000000000001" customHeight="1">
      <c r="A474" s="283"/>
      <c r="B474" s="511">
        <v>1</v>
      </c>
      <c r="C474" s="513"/>
      <c r="D474" s="436"/>
      <c r="E474" s="436" t="s">
        <v>441</v>
      </c>
      <c r="F474" s="436" t="s">
        <v>444</v>
      </c>
      <c r="G474" s="515" t="s">
        <v>380</v>
      </c>
      <c r="H474" s="509"/>
      <c r="I474" s="437"/>
      <c r="J474" s="509"/>
      <c r="K474" s="438"/>
      <c r="L474" s="439" t="str">
        <f t="shared" ref="L474" si="231">H474&amp;" : "&amp;J474</f>
        <v xml:space="preserve"> : </v>
      </c>
      <c r="M474" s="440">
        <v>400</v>
      </c>
      <c r="N474" s="390"/>
      <c r="O474" s="283"/>
      <c r="P474" s="404"/>
      <c r="Q474" s="405"/>
      <c r="R474" s="406">
        <v>2.835</v>
      </c>
      <c r="S474" s="462"/>
      <c r="T474" s="414">
        <v>24.5</v>
      </c>
      <c r="U474" s="468"/>
      <c r="V474" s="413"/>
      <c r="W474" s="413"/>
      <c r="X474" s="414">
        <v>22</v>
      </c>
      <c r="Y474" s="414"/>
      <c r="Z474" s="414"/>
      <c r="AA474" s="414"/>
      <c r="AB474" s="415"/>
      <c r="AC474" s="415"/>
      <c r="AD474" s="415"/>
      <c r="AE474" s="415"/>
      <c r="AF474" s="415"/>
      <c r="AG474" s="415"/>
      <c r="AH474" s="415"/>
      <c r="AI474" s="415"/>
      <c r="AJ474" s="415"/>
      <c r="AK474" s="415"/>
      <c r="AL474" s="415"/>
      <c r="AM474" s="415"/>
      <c r="AN474" s="415"/>
      <c r="AO474" s="415"/>
      <c r="AP474" s="415"/>
      <c r="AQ474" s="415"/>
      <c r="AR474" s="415">
        <v>0.25</v>
      </c>
      <c r="AS474" s="415"/>
      <c r="AT474" s="415"/>
      <c r="AU474" s="427"/>
      <c r="AV474" s="427">
        <v>10.5</v>
      </c>
      <c r="AW474" s="428"/>
      <c r="AX474" s="423"/>
      <c r="AY474" s="475"/>
      <c r="AZ474" s="283"/>
      <c r="BA474" s="424">
        <v>100.1</v>
      </c>
      <c r="BB474" s="424"/>
      <c r="BC474" s="360" t="s">
        <v>63</v>
      </c>
      <c r="BD474" s="360"/>
      <c r="BE474" s="359">
        <v>0.1</v>
      </c>
      <c r="BF474" s="359"/>
      <c r="BG474" s="359">
        <v>10000</v>
      </c>
      <c r="BH474" s="359"/>
      <c r="BI474" s="359"/>
      <c r="BJ474" s="359"/>
      <c r="BK474" s="361"/>
      <c r="BL474" s="361"/>
      <c r="BM474" s="360" t="s">
        <v>64</v>
      </c>
      <c r="BN474" s="360"/>
      <c r="BO474" s="359"/>
      <c r="BP474" s="359"/>
      <c r="BQ474" s="359">
        <v>0.34699999999999998</v>
      </c>
      <c r="BR474" s="359"/>
      <c r="BS474" s="361"/>
      <c r="BT474" s="361"/>
      <c r="BU474" s="362" t="s">
        <v>62</v>
      </c>
      <c r="BV474" s="481"/>
      <c r="BW474" s="422"/>
      <c r="BX474" s="475"/>
      <c r="BY474" s="283"/>
    </row>
    <row r="475" spans="1:77" ht="20.100000000000001" customHeight="1" thickBot="1">
      <c r="A475" s="283"/>
      <c r="B475" s="512"/>
      <c r="C475" s="514"/>
      <c r="D475" s="398"/>
      <c r="E475" s="398">
        <v>1</v>
      </c>
      <c r="F475" s="398" t="s">
        <v>443</v>
      </c>
      <c r="G475" s="516"/>
      <c r="H475" s="510"/>
      <c r="I475" s="434"/>
      <c r="J475" s="510"/>
      <c r="K475" s="435"/>
      <c r="L475" s="435"/>
      <c r="M475" s="400">
        <v>3.2</v>
      </c>
      <c r="N475" s="407"/>
      <c r="O475" s="283"/>
      <c r="P475" s="408"/>
      <c r="Q475" s="409"/>
      <c r="R475" s="441" t="str">
        <f>IF($E475="","",IF($L474="","",VLOOKUP($L474,TemplValues,28,0)))</f>
        <v/>
      </c>
      <c r="S475" s="463"/>
      <c r="T475" s="442" t="str">
        <f>IF($E475="","",IF($L474="","",VLOOKUP($L474,TemplValues,4,0)))</f>
        <v/>
      </c>
      <c r="U475" s="463"/>
      <c r="V475" s="442" t="str">
        <f>IF($E475="","",IF($L474="","",VLOOKUP($L474,TemplValues,5,0)))</f>
        <v/>
      </c>
      <c r="W475" s="442"/>
      <c r="X475" s="442" t="str">
        <f>IF($E475="","",IF($L474="","",VLOOKUP($L474,TemplValues,6,0)))</f>
        <v/>
      </c>
      <c r="Y475" s="442"/>
      <c r="Z475" s="443" t="str">
        <f>IF($E475="","",IF($L474="","",VLOOKUP($L474,TemplValues,7,0)))</f>
        <v/>
      </c>
      <c r="AA475" s="443"/>
      <c r="AB475" s="442" t="str">
        <f>IF($E475="","",IF($L474="","",VLOOKUP($L474,TemplValues,8,0)))</f>
        <v/>
      </c>
      <c r="AC475" s="442"/>
      <c r="AD475" s="444" t="str">
        <f>IF($E475="","",IF($L474="","",VLOOKUP($L474,TemplValues,18,0)))</f>
        <v/>
      </c>
      <c r="AE475" s="444"/>
      <c r="AF475" s="444" t="str">
        <f>IF($E475="","",IF($L474="","",VLOOKUP($L474,TemplValues,19,0)))</f>
        <v/>
      </c>
      <c r="AG475" s="444"/>
      <c r="AH475" s="444"/>
      <c r="AI475" s="444"/>
      <c r="AJ475" s="444" t="str">
        <f>IF($E475="","",IF($L474="","",VLOOKUP($L474,TemplValues,20,0)))</f>
        <v/>
      </c>
      <c r="AK475" s="444"/>
      <c r="AL475" s="442" t="str">
        <f>IF($E475="","",IF($L474="","",VLOOKUP($L474,TemplValues,9,0)))</f>
        <v/>
      </c>
      <c r="AM475" s="442"/>
      <c r="AN475" s="442" t="str">
        <f>IF($E475="","",IF($L474="","",VLOOKUP($L474,TemplValues,21,0)))</f>
        <v/>
      </c>
      <c r="AO475" s="442"/>
      <c r="AP475" s="442" t="str">
        <f>IF($E475="","",IF($L474="","",VLOOKUP($L474,TemplValues,22,0)))</f>
        <v/>
      </c>
      <c r="AQ475" s="442"/>
      <c r="AR475" s="445" t="str">
        <f>IF($E475="","",IF($L474="","",VLOOKUP($L474,TemplValues,23,0)))</f>
        <v/>
      </c>
      <c r="AS475" s="445"/>
      <c r="AT475" s="445" t="str">
        <f>IF($E475="","",IF($L474="","",VLOOKUP($L474,TemplValues,24,0)))</f>
        <v/>
      </c>
      <c r="AU475" s="446"/>
      <c r="AV475" s="446" t="str">
        <f>IF($E475="","",IF($L474="","",VLOOKUP($L474,TemplValues,25,0)))</f>
        <v/>
      </c>
      <c r="AW475" s="478"/>
      <c r="AX475" s="425" t="str">
        <f>IF($E475="","",IF($L474="","",VLOOKUP($L474,TemplValues,26,0)))</f>
        <v/>
      </c>
      <c r="AY475" s="476"/>
      <c r="AZ475" s="283"/>
      <c r="BA475" s="426" t="str">
        <f>IF($E475="","",IF($L474="","",VLOOKUP($L474,TemplValues,10,0)))</f>
        <v/>
      </c>
      <c r="BB475" s="426"/>
      <c r="BC475" s="368" t="str">
        <f>IF($E475="","",IF($L474="","",VLOOKUP($L474,TemplValues,11,0)))</f>
        <v/>
      </c>
      <c r="BD475" s="368"/>
      <c r="BE475" s="369" t="str">
        <f>IF($E475="","",IF($L474="","",VLOOKUP($L474,TemplValues,30,0)))</f>
        <v/>
      </c>
      <c r="BF475" s="369"/>
      <c r="BG475" s="366" t="str">
        <f>IF($E475="","",IF($L474="","",VLOOKUP($L474,TemplValues,12,0)))</f>
        <v/>
      </c>
      <c r="BH475" s="366"/>
      <c r="BI475" s="366" t="str">
        <f>IF($E475="","",IF($L474="","",VLOOKUP($L474,TemplValues,13,0)))</f>
        <v/>
      </c>
      <c r="BJ475" s="366"/>
      <c r="BK475" s="367" t="str">
        <f>IF($E475="","",IF($L474="","",VLOOKUP($L474,TemplValues,16,0)))</f>
        <v/>
      </c>
      <c r="BL475" s="367"/>
      <c r="BM475" s="368" t="str">
        <f>IF($E475="","",IF($L474="","",VLOOKUP($L474,TemplValues,17,0)))</f>
        <v/>
      </c>
      <c r="BN475" s="368"/>
      <c r="BO475" s="366" t="str">
        <f>IF($E475="","",IF($L474="","",VLOOKUP($L474,TemplValues,28,0)))</f>
        <v/>
      </c>
      <c r="BP475" s="366"/>
      <c r="BQ475" s="366" t="str">
        <f>IF($E475="","",IF($L474="","",VLOOKUP($L474,TemplValues,27,0)))</f>
        <v/>
      </c>
      <c r="BR475" s="366"/>
      <c r="BS475" s="367" t="str">
        <f>IF($E475="","",IF($L474="","",VLOOKUP($L474,TemplValues,14,0)))</f>
        <v/>
      </c>
      <c r="BT475" s="367"/>
      <c r="BU475" s="370" t="str">
        <f>IF($E475="","",IF($L474="","",VLOOKUP($L474,TemplValues,15,0)))</f>
        <v/>
      </c>
      <c r="BV475" s="483"/>
      <c r="BW475" s="430" t="str">
        <f>IF($E475="","",IF($L474="","",VLOOKUP($L474,TemplValues,30,0)))</f>
        <v/>
      </c>
      <c r="BX475" s="486"/>
      <c r="BY475" s="283"/>
    </row>
    <row r="476" spans="1:77" ht="20.100000000000001" customHeight="1">
      <c r="A476" s="283"/>
      <c r="B476" s="511">
        <v>1</v>
      </c>
      <c r="C476" s="513"/>
      <c r="D476" s="436"/>
      <c r="E476" s="436" t="s">
        <v>441</v>
      </c>
      <c r="F476" s="436" t="s">
        <v>444</v>
      </c>
      <c r="G476" s="515" t="s">
        <v>380</v>
      </c>
      <c r="H476" s="509"/>
      <c r="I476" s="437"/>
      <c r="J476" s="509"/>
      <c r="K476" s="438"/>
      <c r="L476" s="439" t="str">
        <f t="shared" ref="L476" si="232">H476&amp;" : "&amp;J476</f>
        <v xml:space="preserve"> : </v>
      </c>
      <c r="M476" s="440">
        <v>400</v>
      </c>
      <c r="N476" s="390"/>
      <c r="O476" s="283"/>
      <c r="P476" s="404"/>
      <c r="Q476" s="405"/>
      <c r="R476" s="406">
        <v>2.835</v>
      </c>
      <c r="S476" s="462"/>
      <c r="T476" s="414">
        <v>24.5</v>
      </c>
      <c r="U476" s="468"/>
      <c r="V476" s="413"/>
      <c r="W476" s="413"/>
      <c r="X476" s="414">
        <v>22</v>
      </c>
      <c r="Y476" s="414"/>
      <c r="Z476" s="414"/>
      <c r="AA476" s="414"/>
      <c r="AB476" s="415"/>
      <c r="AC476" s="415"/>
      <c r="AD476" s="415"/>
      <c r="AE476" s="415"/>
      <c r="AF476" s="415"/>
      <c r="AG476" s="415"/>
      <c r="AH476" s="415"/>
      <c r="AI476" s="415"/>
      <c r="AJ476" s="415"/>
      <c r="AK476" s="415"/>
      <c r="AL476" s="415"/>
      <c r="AM476" s="415"/>
      <c r="AN476" s="415"/>
      <c r="AO476" s="415"/>
      <c r="AP476" s="415"/>
      <c r="AQ476" s="415"/>
      <c r="AR476" s="415">
        <v>0.25</v>
      </c>
      <c r="AS476" s="415"/>
      <c r="AT476" s="415"/>
      <c r="AU476" s="427"/>
      <c r="AV476" s="427">
        <v>10.5</v>
      </c>
      <c r="AW476" s="428"/>
      <c r="AX476" s="423"/>
      <c r="AY476" s="475"/>
      <c r="AZ476" s="283"/>
      <c r="BA476" s="424">
        <v>100.1</v>
      </c>
      <c r="BB476" s="424"/>
      <c r="BC476" s="360" t="s">
        <v>63</v>
      </c>
      <c r="BD476" s="360"/>
      <c r="BE476" s="359">
        <v>0.1</v>
      </c>
      <c r="BF476" s="359"/>
      <c r="BG476" s="359">
        <v>10000</v>
      </c>
      <c r="BH476" s="359"/>
      <c r="BI476" s="359"/>
      <c r="BJ476" s="359"/>
      <c r="BK476" s="361"/>
      <c r="BL476" s="361"/>
      <c r="BM476" s="360" t="s">
        <v>64</v>
      </c>
      <c r="BN476" s="360"/>
      <c r="BO476" s="359"/>
      <c r="BP476" s="359"/>
      <c r="BQ476" s="359">
        <v>0.34699999999999998</v>
      </c>
      <c r="BR476" s="359"/>
      <c r="BS476" s="361"/>
      <c r="BT476" s="361"/>
      <c r="BU476" s="362" t="s">
        <v>62</v>
      </c>
      <c r="BV476" s="481"/>
      <c r="BW476" s="422"/>
      <c r="BX476" s="475"/>
      <c r="BY476" s="283"/>
    </row>
    <row r="477" spans="1:77" ht="20.100000000000001" customHeight="1" thickBot="1">
      <c r="A477" s="283"/>
      <c r="B477" s="512"/>
      <c r="C477" s="514"/>
      <c r="D477" s="398"/>
      <c r="E477" s="398">
        <v>1</v>
      </c>
      <c r="F477" s="398" t="s">
        <v>443</v>
      </c>
      <c r="G477" s="516"/>
      <c r="H477" s="510"/>
      <c r="I477" s="434"/>
      <c r="J477" s="510"/>
      <c r="K477" s="435"/>
      <c r="L477" s="435"/>
      <c r="M477" s="400">
        <v>3.2</v>
      </c>
      <c r="N477" s="407"/>
      <c r="O477" s="283"/>
      <c r="P477" s="408"/>
      <c r="Q477" s="409"/>
      <c r="R477" s="441" t="str">
        <f>IF($E477="","",IF($L476="","",VLOOKUP($L476,TemplValues,28,0)))</f>
        <v/>
      </c>
      <c r="S477" s="463"/>
      <c r="T477" s="442" t="str">
        <f>IF($E477="","",IF($L476="","",VLOOKUP($L476,TemplValues,4,0)))</f>
        <v/>
      </c>
      <c r="U477" s="463"/>
      <c r="V477" s="442" t="str">
        <f>IF($E477="","",IF($L476="","",VLOOKUP($L476,TemplValues,5,0)))</f>
        <v/>
      </c>
      <c r="W477" s="442"/>
      <c r="X477" s="442" t="str">
        <f>IF($E477="","",IF($L476="","",VLOOKUP($L476,TemplValues,6,0)))</f>
        <v/>
      </c>
      <c r="Y477" s="442"/>
      <c r="Z477" s="443" t="str">
        <f>IF($E477="","",IF($L476="","",VLOOKUP($L476,TemplValues,7,0)))</f>
        <v/>
      </c>
      <c r="AA477" s="443"/>
      <c r="AB477" s="442" t="str">
        <f>IF($E477="","",IF($L476="","",VLOOKUP($L476,TemplValues,8,0)))</f>
        <v/>
      </c>
      <c r="AC477" s="442"/>
      <c r="AD477" s="444" t="str">
        <f>IF($E477="","",IF($L476="","",VLOOKUP($L476,TemplValues,18,0)))</f>
        <v/>
      </c>
      <c r="AE477" s="444"/>
      <c r="AF477" s="444" t="str">
        <f>IF($E477="","",IF($L476="","",VLOOKUP($L476,TemplValues,19,0)))</f>
        <v/>
      </c>
      <c r="AG477" s="444"/>
      <c r="AH477" s="444"/>
      <c r="AI477" s="444"/>
      <c r="AJ477" s="444" t="str">
        <f>IF($E477="","",IF($L476="","",VLOOKUP($L476,TemplValues,20,0)))</f>
        <v/>
      </c>
      <c r="AK477" s="444"/>
      <c r="AL477" s="442" t="str">
        <f>IF($E477="","",IF($L476="","",VLOOKUP($L476,TemplValues,9,0)))</f>
        <v/>
      </c>
      <c r="AM477" s="442"/>
      <c r="AN477" s="442" t="str">
        <f>IF($E477="","",IF($L476="","",VLOOKUP($L476,TemplValues,21,0)))</f>
        <v/>
      </c>
      <c r="AO477" s="442"/>
      <c r="AP477" s="442" t="str">
        <f>IF($E477="","",IF($L476="","",VLOOKUP($L476,TemplValues,22,0)))</f>
        <v/>
      </c>
      <c r="AQ477" s="442"/>
      <c r="AR477" s="445" t="str">
        <f>IF($E477="","",IF($L476="","",VLOOKUP($L476,TemplValues,23,0)))</f>
        <v/>
      </c>
      <c r="AS477" s="445"/>
      <c r="AT477" s="445" t="str">
        <f>IF($E477="","",IF($L476="","",VLOOKUP($L476,TemplValues,24,0)))</f>
        <v/>
      </c>
      <c r="AU477" s="446"/>
      <c r="AV477" s="446" t="str">
        <f>IF($E477="","",IF($L476="","",VLOOKUP($L476,TemplValues,25,0)))</f>
        <v/>
      </c>
      <c r="AW477" s="478"/>
      <c r="AX477" s="425" t="str">
        <f>IF($E477="","",IF($L476="","",VLOOKUP($L476,TemplValues,26,0)))</f>
        <v/>
      </c>
      <c r="AY477" s="476"/>
      <c r="AZ477" s="283"/>
      <c r="BA477" s="426" t="str">
        <f>IF($E477="","",IF($L476="","",VLOOKUP($L476,TemplValues,10,0)))</f>
        <v/>
      </c>
      <c r="BB477" s="426"/>
      <c r="BC477" s="368" t="str">
        <f>IF($E477="","",IF($L476="","",VLOOKUP($L476,TemplValues,11,0)))</f>
        <v/>
      </c>
      <c r="BD477" s="368"/>
      <c r="BE477" s="369" t="str">
        <f>IF($E477="","",IF($L476="","",VLOOKUP($L476,TemplValues,30,0)))</f>
        <v/>
      </c>
      <c r="BF477" s="369"/>
      <c r="BG477" s="366" t="str">
        <f>IF($E477="","",IF($L476="","",VLOOKUP($L476,TemplValues,12,0)))</f>
        <v/>
      </c>
      <c r="BH477" s="366"/>
      <c r="BI477" s="366" t="str">
        <f>IF($E477="","",IF($L476="","",VLOOKUP($L476,TemplValues,13,0)))</f>
        <v/>
      </c>
      <c r="BJ477" s="366"/>
      <c r="BK477" s="367" t="str">
        <f>IF($E477="","",IF($L476="","",VLOOKUP($L476,TemplValues,16,0)))</f>
        <v/>
      </c>
      <c r="BL477" s="367"/>
      <c r="BM477" s="368" t="str">
        <f>IF($E477="","",IF($L476="","",VLOOKUP($L476,TemplValues,17,0)))</f>
        <v/>
      </c>
      <c r="BN477" s="368"/>
      <c r="BO477" s="366" t="str">
        <f>IF($E477="","",IF($L476="","",VLOOKUP($L476,TemplValues,28,0)))</f>
        <v/>
      </c>
      <c r="BP477" s="366"/>
      <c r="BQ477" s="366" t="str">
        <f>IF($E477="","",IF($L476="","",VLOOKUP($L476,TemplValues,27,0)))</f>
        <v/>
      </c>
      <c r="BR477" s="366"/>
      <c r="BS477" s="367" t="str">
        <f>IF($E477="","",IF($L476="","",VLOOKUP($L476,TemplValues,14,0)))</f>
        <v/>
      </c>
      <c r="BT477" s="367"/>
      <c r="BU477" s="370" t="str">
        <f>IF($E477="","",IF($L476="","",VLOOKUP($L476,TemplValues,15,0)))</f>
        <v/>
      </c>
      <c r="BV477" s="483"/>
      <c r="BW477" s="430" t="str">
        <f>IF($E477="","",IF($L476="","",VLOOKUP($L476,TemplValues,30,0)))</f>
        <v/>
      </c>
      <c r="BX477" s="486"/>
      <c r="BY477" s="283"/>
    </row>
    <row r="478" spans="1:77" ht="20.100000000000001" customHeight="1">
      <c r="A478" s="283"/>
      <c r="B478" s="511">
        <v>1</v>
      </c>
      <c r="C478" s="513"/>
      <c r="D478" s="436"/>
      <c r="E478" s="436" t="s">
        <v>441</v>
      </c>
      <c r="F478" s="436" t="s">
        <v>444</v>
      </c>
      <c r="G478" s="515" t="s">
        <v>380</v>
      </c>
      <c r="H478" s="509"/>
      <c r="I478" s="437"/>
      <c r="J478" s="509"/>
      <c r="K478" s="438"/>
      <c r="L478" s="439" t="str">
        <f t="shared" ref="L478" si="233">H478&amp;" : "&amp;J478</f>
        <v xml:space="preserve"> : </v>
      </c>
      <c r="M478" s="440">
        <v>400</v>
      </c>
      <c r="N478" s="390"/>
      <c r="O478" s="283"/>
      <c r="P478" s="404"/>
      <c r="Q478" s="405"/>
      <c r="R478" s="406">
        <v>2.835</v>
      </c>
      <c r="S478" s="462"/>
      <c r="T478" s="414">
        <v>24.5</v>
      </c>
      <c r="U478" s="468"/>
      <c r="V478" s="413"/>
      <c r="W478" s="413"/>
      <c r="X478" s="414">
        <v>22</v>
      </c>
      <c r="Y478" s="414"/>
      <c r="Z478" s="414"/>
      <c r="AA478" s="414"/>
      <c r="AB478" s="415"/>
      <c r="AC478" s="415"/>
      <c r="AD478" s="415"/>
      <c r="AE478" s="415"/>
      <c r="AF478" s="415"/>
      <c r="AG478" s="415"/>
      <c r="AH478" s="415"/>
      <c r="AI478" s="415"/>
      <c r="AJ478" s="415"/>
      <c r="AK478" s="415"/>
      <c r="AL478" s="415"/>
      <c r="AM478" s="415"/>
      <c r="AN478" s="415"/>
      <c r="AO478" s="415"/>
      <c r="AP478" s="415"/>
      <c r="AQ478" s="415"/>
      <c r="AR478" s="415">
        <v>0.25</v>
      </c>
      <c r="AS478" s="415"/>
      <c r="AT478" s="415"/>
      <c r="AU478" s="427"/>
      <c r="AV478" s="427">
        <v>10.5</v>
      </c>
      <c r="AW478" s="428"/>
      <c r="AX478" s="423"/>
      <c r="AY478" s="475"/>
      <c r="AZ478" s="283"/>
      <c r="BA478" s="424">
        <v>100.1</v>
      </c>
      <c r="BB478" s="424"/>
      <c r="BC478" s="360" t="s">
        <v>63</v>
      </c>
      <c r="BD478" s="360"/>
      <c r="BE478" s="359">
        <v>0.1</v>
      </c>
      <c r="BF478" s="359"/>
      <c r="BG478" s="359">
        <v>10000</v>
      </c>
      <c r="BH478" s="359"/>
      <c r="BI478" s="359"/>
      <c r="BJ478" s="359"/>
      <c r="BK478" s="361"/>
      <c r="BL478" s="361"/>
      <c r="BM478" s="360" t="s">
        <v>64</v>
      </c>
      <c r="BN478" s="360"/>
      <c r="BO478" s="359"/>
      <c r="BP478" s="359"/>
      <c r="BQ478" s="359">
        <v>0.34699999999999998</v>
      </c>
      <c r="BR478" s="359"/>
      <c r="BS478" s="361"/>
      <c r="BT478" s="361"/>
      <c r="BU478" s="362" t="s">
        <v>62</v>
      </c>
      <c r="BV478" s="481"/>
      <c r="BW478" s="422"/>
      <c r="BX478" s="475"/>
      <c r="BY478" s="283"/>
    </row>
    <row r="479" spans="1:77" ht="20.100000000000001" customHeight="1" thickBot="1">
      <c r="A479" s="283"/>
      <c r="B479" s="512"/>
      <c r="C479" s="514"/>
      <c r="D479" s="398"/>
      <c r="E479" s="398">
        <v>1</v>
      </c>
      <c r="F479" s="398" t="s">
        <v>443</v>
      </c>
      <c r="G479" s="516"/>
      <c r="H479" s="510"/>
      <c r="I479" s="434"/>
      <c r="J479" s="510"/>
      <c r="K479" s="435"/>
      <c r="L479" s="435"/>
      <c r="M479" s="400">
        <v>3.2</v>
      </c>
      <c r="N479" s="407"/>
      <c r="O479" s="283"/>
      <c r="P479" s="408"/>
      <c r="Q479" s="409"/>
      <c r="R479" s="441" t="str">
        <f>IF($E479="","",IF($L478="","",VLOOKUP($L478,TemplValues,28,0)))</f>
        <v/>
      </c>
      <c r="S479" s="463"/>
      <c r="T479" s="442" t="str">
        <f>IF($E479="","",IF($L478="","",VLOOKUP($L478,TemplValues,4,0)))</f>
        <v/>
      </c>
      <c r="U479" s="463"/>
      <c r="V479" s="442" t="str">
        <f>IF($E479="","",IF($L478="","",VLOOKUP($L478,TemplValues,5,0)))</f>
        <v/>
      </c>
      <c r="W479" s="442"/>
      <c r="X479" s="442" t="str">
        <f>IF($E479="","",IF($L478="","",VLOOKUP($L478,TemplValues,6,0)))</f>
        <v/>
      </c>
      <c r="Y479" s="442"/>
      <c r="Z479" s="443" t="str">
        <f>IF($E479="","",IF($L478="","",VLOOKUP($L478,TemplValues,7,0)))</f>
        <v/>
      </c>
      <c r="AA479" s="443"/>
      <c r="AB479" s="442" t="str">
        <f>IF($E479="","",IF($L478="","",VLOOKUP($L478,TemplValues,8,0)))</f>
        <v/>
      </c>
      <c r="AC479" s="442"/>
      <c r="AD479" s="444" t="str">
        <f>IF($E479="","",IF($L478="","",VLOOKUP($L478,TemplValues,18,0)))</f>
        <v/>
      </c>
      <c r="AE479" s="444"/>
      <c r="AF479" s="444" t="str">
        <f>IF($E479="","",IF($L478="","",VLOOKUP($L478,TemplValues,19,0)))</f>
        <v/>
      </c>
      <c r="AG479" s="444"/>
      <c r="AH479" s="444"/>
      <c r="AI479" s="444"/>
      <c r="AJ479" s="444" t="str">
        <f>IF($E479="","",IF($L478="","",VLOOKUP($L478,TemplValues,20,0)))</f>
        <v/>
      </c>
      <c r="AK479" s="444"/>
      <c r="AL479" s="442" t="str">
        <f>IF($E479="","",IF($L478="","",VLOOKUP($L478,TemplValues,9,0)))</f>
        <v/>
      </c>
      <c r="AM479" s="442"/>
      <c r="AN479" s="442" t="str">
        <f>IF($E479="","",IF($L478="","",VLOOKUP($L478,TemplValues,21,0)))</f>
        <v/>
      </c>
      <c r="AO479" s="442"/>
      <c r="AP479" s="442" t="str">
        <f>IF($E479="","",IF($L478="","",VLOOKUP($L478,TemplValues,22,0)))</f>
        <v/>
      </c>
      <c r="AQ479" s="442"/>
      <c r="AR479" s="445" t="str">
        <f>IF($E479="","",IF($L478="","",VLOOKUP($L478,TemplValues,23,0)))</f>
        <v/>
      </c>
      <c r="AS479" s="445"/>
      <c r="AT479" s="445" t="str">
        <f>IF($E479="","",IF($L478="","",VLOOKUP($L478,TemplValues,24,0)))</f>
        <v/>
      </c>
      <c r="AU479" s="446"/>
      <c r="AV479" s="446" t="str">
        <f>IF($E479="","",IF($L478="","",VLOOKUP($L478,TemplValues,25,0)))</f>
        <v/>
      </c>
      <c r="AW479" s="478"/>
      <c r="AX479" s="425" t="str">
        <f>IF($E479="","",IF($L478="","",VLOOKUP($L478,TemplValues,26,0)))</f>
        <v/>
      </c>
      <c r="AY479" s="476"/>
      <c r="AZ479" s="283"/>
      <c r="BA479" s="426" t="str">
        <f>IF($E479="","",IF($L478="","",VLOOKUP($L478,TemplValues,10,0)))</f>
        <v/>
      </c>
      <c r="BB479" s="426"/>
      <c r="BC479" s="368" t="str">
        <f>IF($E479="","",IF($L478="","",VLOOKUP($L478,TemplValues,11,0)))</f>
        <v/>
      </c>
      <c r="BD479" s="368"/>
      <c r="BE479" s="369" t="str">
        <f>IF($E479="","",IF($L478="","",VLOOKUP($L478,TemplValues,30,0)))</f>
        <v/>
      </c>
      <c r="BF479" s="369"/>
      <c r="BG479" s="366" t="str">
        <f>IF($E479="","",IF($L478="","",VLOOKUP($L478,TemplValues,12,0)))</f>
        <v/>
      </c>
      <c r="BH479" s="366"/>
      <c r="BI479" s="366" t="str">
        <f>IF($E479="","",IF($L478="","",VLOOKUP($L478,TemplValues,13,0)))</f>
        <v/>
      </c>
      <c r="BJ479" s="366"/>
      <c r="BK479" s="367" t="str">
        <f>IF($E479="","",IF($L478="","",VLOOKUP($L478,TemplValues,16,0)))</f>
        <v/>
      </c>
      <c r="BL479" s="367"/>
      <c r="BM479" s="368" t="str">
        <f>IF($E479="","",IF($L478="","",VLOOKUP($L478,TemplValues,17,0)))</f>
        <v/>
      </c>
      <c r="BN479" s="368"/>
      <c r="BO479" s="366" t="str">
        <f>IF($E479="","",IF($L478="","",VLOOKUP($L478,TemplValues,28,0)))</f>
        <v/>
      </c>
      <c r="BP479" s="366"/>
      <c r="BQ479" s="366" t="str">
        <f>IF($E479="","",IF($L478="","",VLOOKUP($L478,TemplValues,27,0)))</f>
        <v/>
      </c>
      <c r="BR479" s="366"/>
      <c r="BS479" s="367" t="str">
        <f>IF($E479="","",IF($L478="","",VLOOKUP($L478,TemplValues,14,0)))</f>
        <v/>
      </c>
      <c r="BT479" s="367"/>
      <c r="BU479" s="370" t="str">
        <f>IF($E479="","",IF($L478="","",VLOOKUP($L478,TemplValues,15,0)))</f>
        <v/>
      </c>
      <c r="BV479" s="483"/>
      <c r="BW479" s="430" t="str">
        <f>IF($E479="","",IF($L478="","",VLOOKUP($L478,TemplValues,30,0)))</f>
        <v/>
      </c>
      <c r="BX479" s="486"/>
      <c r="BY479" s="283"/>
    </row>
    <row r="480" spans="1:77" ht="20.100000000000001" customHeight="1">
      <c r="A480" s="283"/>
      <c r="B480" s="511">
        <v>1</v>
      </c>
      <c r="C480" s="513"/>
      <c r="D480" s="436"/>
      <c r="E480" s="436" t="s">
        <v>441</v>
      </c>
      <c r="F480" s="436" t="s">
        <v>444</v>
      </c>
      <c r="G480" s="515" t="s">
        <v>380</v>
      </c>
      <c r="H480" s="509"/>
      <c r="I480" s="437"/>
      <c r="J480" s="509"/>
      <c r="K480" s="438"/>
      <c r="L480" s="439" t="str">
        <f t="shared" ref="L480" si="234">H480&amp;" : "&amp;J480</f>
        <v xml:space="preserve"> : </v>
      </c>
      <c r="M480" s="440">
        <v>400</v>
      </c>
      <c r="N480" s="390"/>
      <c r="O480" s="283"/>
      <c r="P480" s="404"/>
      <c r="Q480" s="405"/>
      <c r="R480" s="406">
        <v>2.835</v>
      </c>
      <c r="S480" s="462"/>
      <c r="T480" s="414">
        <v>24.5</v>
      </c>
      <c r="U480" s="468"/>
      <c r="V480" s="413"/>
      <c r="W480" s="413"/>
      <c r="X480" s="414">
        <v>22</v>
      </c>
      <c r="Y480" s="414"/>
      <c r="Z480" s="414"/>
      <c r="AA480" s="414"/>
      <c r="AB480" s="415"/>
      <c r="AC480" s="415"/>
      <c r="AD480" s="415"/>
      <c r="AE480" s="415"/>
      <c r="AF480" s="415"/>
      <c r="AG480" s="415"/>
      <c r="AH480" s="415"/>
      <c r="AI480" s="415"/>
      <c r="AJ480" s="415"/>
      <c r="AK480" s="415"/>
      <c r="AL480" s="415"/>
      <c r="AM480" s="415"/>
      <c r="AN480" s="415"/>
      <c r="AO480" s="415"/>
      <c r="AP480" s="415"/>
      <c r="AQ480" s="415"/>
      <c r="AR480" s="415">
        <v>0.25</v>
      </c>
      <c r="AS480" s="415"/>
      <c r="AT480" s="415"/>
      <c r="AU480" s="427"/>
      <c r="AV480" s="427">
        <v>10.5</v>
      </c>
      <c r="AW480" s="428"/>
      <c r="AX480" s="423"/>
      <c r="AY480" s="475"/>
      <c r="AZ480" s="283"/>
      <c r="BA480" s="424">
        <v>100.1</v>
      </c>
      <c r="BB480" s="424"/>
      <c r="BC480" s="360" t="s">
        <v>63</v>
      </c>
      <c r="BD480" s="360"/>
      <c r="BE480" s="359">
        <v>0.1</v>
      </c>
      <c r="BF480" s="359"/>
      <c r="BG480" s="359">
        <v>10000</v>
      </c>
      <c r="BH480" s="359"/>
      <c r="BI480" s="359"/>
      <c r="BJ480" s="359"/>
      <c r="BK480" s="361"/>
      <c r="BL480" s="361"/>
      <c r="BM480" s="360" t="s">
        <v>64</v>
      </c>
      <c r="BN480" s="360"/>
      <c r="BO480" s="359"/>
      <c r="BP480" s="359"/>
      <c r="BQ480" s="359">
        <v>0.34699999999999998</v>
      </c>
      <c r="BR480" s="359"/>
      <c r="BS480" s="361"/>
      <c r="BT480" s="361"/>
      <c r="BU480" s="362" t="s">
        <v>62</v>
      </c>
      <c r="BV480" s="481"/>
      <c r="BW480" s="422"/>
      <c r="BX480" s="475"/>
      <c r="BY480" s="283"/>
    </row>
    <row r="481" spans="1:77" ht="20.100000000000001" customHeight="1" thickBot="1">
      <c r="A481" s="283"/>
      <c r="B481" s="512"/>
      <c r="C481" s="514"/>
      <c r="D481" s="398"/>
      <c r="E481" s="398">
        <v>1</v>
      </c>
      <c r="F481" s="398" t="s">
        <v>443</v>
      </c>
      <c r="G481" s="516"/>
      <c r="H481" s="510"/>
      <c r="I481" s="434"/>
      <c r="J481" s="510"/>
      <c r="K481" s="435"/>
      <c r="L481" s="435"/>
      <c r="M481" s="400">
        <v>3.2</v>
      </c>
      <c r="N481" s="407"/>
      <c r="O481" s="283"/>
      <c r="P481" s="408"/>
      <c r="Q481" s="409"/>
      <c r="R481" s="441" t="str">
        <f>IF($E481="","",IF($L480="","",VLOOKUP($L480,TemplValues,28,0)))</f>
        <v/>
      </c>
      <c r="S481" s="463"/>
      <c r="T481" s="442" t="str">
        <f>IF($E481="","",IF($L480="","",VLOOKUP($L480,TemplValues,4,0)))</f>
        <v/>
      </c>
      <c r="U481" s="463"/>
      <c r="V481" s="442" t="str">
        <f>IF($E481="","",IF($L480="","",VLOOKUP($L480,TemplValues,5,0)))</f>
        <v/>
      </c>
      <c r="W481" s="442"/>
      <c r="X481" s="442" t="str">
        <f>IF($E481="","",IF($L480="","",VLOOKUP($L480,TemplValues,6,0)))</f>
        <v/>
      </c>
      <c r="Y481" s="442"/>
      <c r="Z481" s="443" t="str">
        <f>IF($E481="","",IF($L480="","",VLOOKUP($L480,TemplValues,7,0)))</f>
        <v/>
      </c>
      <c r="AA481" s="443"/>
      <c r="AB481" s="442" t="str">
        <f>IF($E481="","",IF($L480="","",VLOOKUP($L480,TemplValues,8,0)))</f>
        <v/>
      </c>
      <c r="AC481" s="442"/>
      <c r="AD481" s="444" t="str">
        <f>IF($E481="","",IF($L480="","",VLOOKUP($L480,TemplValues,18,0)))</f>
        <v/>
      </c>
      <c r="AE481" s="444"/>
      <c r="AF481" s="444" t="str">
        <f>IF($E481="","",IF($L480="","",VLOOKUP($L480,TemplValues,19,0)))</f>
        <v/>
      </c>
      <c r="AG481" s="444"/>
      <c r="AH481" s="444"/>
      <c r="AI481" s="444"/>
      <c r="AJ481" s="444" t="str">
        <f>IF($E481="","",IF($L480="","",VLOOKUP($L480,TemplValues,20,0)))</f>
        <v/>
      </c>
      <c r="AK481" s="444"/>
      <c r="AL481" s="442" t="str">
        <f>IF($E481="","",IF($L480="","",VLOOKUP($L480,TemplValues,9,0)))</f>
        <v/>
      </c>
      <c r="AM481" s="442"/>
      <c r="AN481" s="442" t="str">
        <f>IF($E481="","",IF($L480="","",VLOOKUP($L480,TemplValues,21,0)))</f>
        <v/>
      </c>
      <c r="AO481" s="442"/>
      <c r="AP481" s="442" t="str">
        <f>IF($E481="","",IF($L480="","",VLOOKUP($L480,TemplValues,22,0)))</f>
        <v/>
      </c>
      <c r="AQ481" s="442"/>
      <c r="AR481" s="445" t="str">
        <f>IF($E481="","",IF($L480="","",VLOOKUP($L480,TemplValues,23,0)))</f>
        <v/>
      </c>
      <c r="AS481" s="445"/>
      <c r="AT481" s="445" t="str">
        <f>IF($E481="","",IF($L480="","",VLOOKUP($L480,TemplValues,24,0)))</f>
        <v/>
      </c>
      <c r="AU481" s="446"/>
      <c r="AV481" s="446" t="str">
        <f>IF($E481="","",IF($L480="","",VLOOKUP($L480,TemplValues,25,0)))</f>
        <v/>
      </c>
      <c r="AW481" s="478"/>
      <c r="AX481" s="425" t="str">
        <f>IF($E481="","",IF($L480="","",VLOOKUP($L480,TemplValues,26,0)))</f>
        <v/>
      </c>
      <c r="AY481" s="476"/>
      <c r="AZ481" s="283"/>
      <c r="BA481" s="426" t="str">
        <f>IF($E481="","",IF($L480="","",VLOOKUP($L480,TemplValues,10,0)))</f>
        <v/>
      </c>
      <c r="BB481" s="426"/>
      <c r="BC481" s="368" t="str">
        <f>IF($E481="","",IF($L480="","",VLOOKUP($L480,TemplValues,11,0)))</f>
        <v/>
      </c>
      <c r="BD481" s="368"/>
      <c r="BE481" s="369" t="str">
        <f>IF($E481="","",IF($L480="","",VLOOKUP($L480,TemplValues,30,0)))</f>
        <v/>
      </c>
      <c r="BF481" s="369"/>
      <c r="BG481" s="366" t="str">
        <f>IF($E481="","",IF($L480="","",VLOOKUP($L480,TemplValues,12,0)))</f>
        <v/>
      </c>
      <c r="BH481" s="366"/>
      <c r="BI481" s="366" t="str">
        <f>IF($E481="","",IF($L480="","",VLOOKUP($L480,TemplValues,13,0)))</f>
        <v/>
      </c>
      <c r="BJ481" s="366"/>
      <c r="BK481" s="367" t="str">
        <f>IF($E481="","",IF($L480="","",VLOOKUP($L480,TemplValues,16,0)))</f>
        <v/>
      </c>
      <c r="BL481" s="367"/>
      <c r="BM481" s="368" t="str">
        <f>IF($E481="","",IF($L480="","",VLOOKUP($L480,TemplValues,17,0)))</f>
        <v/>
      </c>
      <c r="BN481" s="368"/>
      <c r="BO481" s="366" t="str">
        <f>IF($E481="","",IF($L480="","",VLOOKUP($L480,TemplValues,28,0)))</f>
        <v/>
      </c>
      <c r="BP481" s="366"/>
      <c r="BQ481" s="366" t="str">
        <f>IF($E481="","",IF($L480="","",VLOOKUP($L480,TemplValues,27,0)))</f>
        <v/>
      </c>
      <c r="BR481" s="366"/>
      <c r="BS481" s="367" t="str">
        <f>IF($E481="","",IF($L480="","",VLOOKUP($L480,TemplValues,14,0)))</f>
        <v/>
      </c>
      <c r="BT481" s="367"/>
      <c r="BU481" s="370" t="str">
        <f>IF($E481="","",IF($L480="","",VLOOKUP($L480,TemplValues,15,0)))</f>
        <v/>
      </c>
      <c r="BV481" s="483"/>
      <c r="BW481" s="430" t="str">
        <f>IF($E481="","",IF($L480="","",VLOOKUP($L480,TemplValues,30,0)))</f>
        <v/>
      </c>
      <c r="BX481" s="486"/>
      <c r="BY481" s="283"/>
    </row>
    <row r="482" spans="1:77" ht="20.100000000000001" customHeight="1">
      <c r="A482" s="283"/>
      <c r="B482" s="511">
        <v>1</v>
      </c>
      <c r="C482" s="513"/>
      <c r="D482" s="436"/>
      <c r="E482" s="436" t="s">
        <v>441</v>
      </c>
      <c r="F482" s="436" t="s">
        <v>444</v>
      </c>
      <c r="G482" s="515" t="s">
        <v>380</v>
      </c>
      <c r="H482" s="509"/>
      <c r="I482" s="437"/>
      <c r="J482" s="509"/>
      <c r="K482" s="438"/>
      <c r="L482" s="439" t="str">
        <f t="shared" ref="L482" si="235">H482&amp;" : "&amp;J482</f>
        <v xml:space="preserve"> : </v>
      </c>
      <c r="M482" s="440">
        <v>400</v>
      </c>
      <c r="N482" s="390"/>
      <c r="O482" s="283"/>
      <c r="P482" s="404"/>
      <c r="Q482" s="405"/>
      <c r="R482" s="406">
        <v>2.835</v>
      </c>
      <c r="S482" s="462"/>
      <c r="T482" s="414">
        <v>24.5</v>
      </c>
      <c r="U482" s="468"/>
      <c r="V482" s="413"/>
      <c r="W482" s="413"/>
      <c r="X482" s="414">
        <v>22</v>
      </c>
      <c r="Y482" s="414"/>
      <c r="Z482" s="414"/>
      <c r="AA482" s="414"/>
      <c r="AB482" s="415"/>
      <c r="AC482" s="415"/>
      <c r="AD482" s="415"/>
      <c r="AE482" s="415"/>
      <c r="AF482" s="415"/>
      <c r="AG482" s="415"/>
      <c r="AH482" s="415"/>
      <c r="AI482" s="415"/>
      <c r="AJ482" s="415"/>
      <c r="AK482" s="415"/>
      <c r="AL482" s="415"/>
      <c r="AM482" s="415"/>
      <c r="AN482" s="415"/>
      <c r="AO482" s="415"/>
      <c r="AP482" s="415"/>
      <c r="AQ482" s="415"/>
      <c r="AR482" s="415">
        <v>0.25</v>
      </c>
      <c r="AS482" s="415"/>
      <c r="AT482" s="415"/>
      <c r="AU482" s="427"/>
      <c r="AV482" s="427">
        <v>10.5</v>
      </c>
      <c r="AW482" s="428"/>
      <c r="AX482" s="423"/>
      <c r="AY482" s="475"/>
      <c r="AZ482" s="283"/>
      <c r="BA482" s="424">
        <v>100.1</v>
      </c>
      <c r="BB482" s="424"/>
      <c r="BC482" s="360" t="s">
        <v>63</v>
      </c>
      <c r="BD482" s="360"/>
      <c r="BE482" s="359">
        <v>0.1</v>
      </c>
      <c r="BF482" s="359"/>
      <c r="BG482" s="359">
        <v>10000</v>
      </c>
      <c r="BH482" s="359"/>
      <c r="BI482" s="359"/>
      <c r="BJ482" s="359"/>
      <c r="BK482" s="361"/>
      <c r="BL482" s="361"/>
      <c r="BM482" s="360" t="s">
        <v>64</v>
      </c>
      <c r="BN482" s="360"/>
      <c r="BO482" s="359"/>
      <c r="BP482" s="359"/>
      <c r="BQ482" s="359">
        <v>0.34699999999999998</v>
      </c>
      <c r="BR482" s="359"/>
      <c r="BS482" s="361"/>
      <c r="BT482" s="361"/>
      <c r="BU482" s="362" t="s">
        <v>62</v>
      </c>
      <c r="BV482" s="481"/>
      <c r="BW482" s="422"/>
      <c r="BX482" s="475"/>
      <c r="BY482" s="283"/>
    </row>
    <row r="483" spans="1:77" ht="20.100000000000001" customHeight="1" thickBot="1">
      <c r="A483" s="283"/>
      <c r="B483" s="512"/>
      <c r="C483" s="514"/>
      <c r="D483" s="398"/>
      <c r="E483" s="398">
        <v>1</v>
      </c>
      <c r="F483" s="398" t="s">
        <v>443</v>
      </c>
      <c r="G483" s="516"/>
      <c r="H483" s="510"/>
      <c r="I483" s="434"/>
      <c r="J483" s="510"/>
      <c r="K483" s="435"/>
      <c r="L483" s="435"/>
      <c r="M483" s="400">
        <v>3.2</v>
      </c>
      <c r="N483" s="407"/>
      <c r="O483" s="283"/>
      <c r="P483" s="408"/>
      <c r="Q483" s="409"/>
      <c r="R483" s="441" t="str">
        <f>IF($E483="","",IF($L482="","",VLOOKUP($L482,TemplValues,28,0)))</f>
        <v/>
      </c>
      <c r="S483" s="463"/>
      <c r="T483" s="442" t="str">
        <f>IF($E483="","",IF($L482="","",VLOOKUP($L482,TemplValues,4,0)))</f>
        <v/>
      </c>
      <c r="U483" s="463"/>
      <c r="V483" s="442" t="str">
        <f>IF($E483="","",IF($L482="","",VLOOKUP($L482,TemplValues,5,0)))</f>
        <v/>
      </c>
      <c r="W483" s="442"/>
      <c r="X483" s="442" t="str">
        <f>IF($E483="","",IF($L482="","",VLOOKUP($L482,TemplValues,6,0)))</f>
        <v/>
      </c>
      <c r="Y483" s="442"/>
      <c r="Z483" s="443" t="str">
        <f>IF($E483="","",IF($L482="","",VLOOKUP($L482,TemplValues,7,0)))</f>
        <v/>
      </c>
      <c r="AA483" s="443"/>
      <c r="AB483" s="442" t="str">
        <f>IF($E483="","",IF($L482="","",VLOOKUP($L482,TemplValues,8,0)))</f>
        <v/>
      </c>
      <c r="AC483" s="442"/>
      <c r="AD483" s="444" t="str">
        <f>IF($E483="","",IF($L482="","",VLOOKUP($L482,TemplValues,18,0)))</f>
        <v/>
      </c>
      <c r="AE483" s="444"/>
      <c r="AF483" s="444" t="str">
        <f>IF($E483="","",IF($L482="","",VLOOKUP($L482,TemplValues,19,0)))</f>
        <v/>
      </c>
      <c r="AG483" s="444"/>
      <c r="AH483" s="444"/>
      <c r="AI483" s="444"/>
      <c r="AJ483" s="444" t="str">
        <f>IF($E483="","",IF($L482="","",VLOOKUP($L482,TemplValues,20,0)))</f>
        <v/>
      </c>
      <c r="AK483" s="444"/>
      <c r="AL483" s="442" t="str">
        <f>IF($E483="","",IF($L482="","",VLOOKUP($L482,TemplValues,9,0)))</f>
        <v/>
      </c>
      <c r="AM483" s="442"/>
      <c r="AN483" s="442" t="str">
        <f>IF($E483="","",IF($L482="","",VLOOKUP($L482,TemplValues,21,0)))</f>
        <v/>
      </c>
      <c r="AO483" s="442"/>
      <c r="AP483" s="442" t="str">
        <f>IF($E483="","",IF($L482="","",VLOOKUP($L482,TemplValues,22,0)))</f>
        <v/>
      </c>
      <c r="AQ483" s="442"/>
      <c r="AR483" s="445" t="str">
        <f>IF($E483="","",IF($L482="","",VLOOKUP($L482,TemplValues,23,0)))</f>
        <v/>
      </c>
      <c r="AS483" s="445"/>
      <c r="AT483" s="445" t="str">
        <f>IF($E483="","",IF($L482="","",VLOOKUP($L482,TemplValues,24,0)))</f>
        <v/>
      </c>
      <c r="AU483" s="446"/>
      <c r="AV483" s="446" t="str">
        <f>IF($E483="","",IF($L482="","",VLOOKUP($L482,TemplValues,25,0)))</f>
        <v/>
      </c>
      <c r="AW483" s="478"/>
      <c r="AX483" s="425" t="str">
        <f>IF($E483="","",IF($L482="","",VLOOKUP($L482,TemplValues,26,0)))</f>
        <v/>
      </c>
      <c r="AY483" s="476"/>
      <c r="AZ483" s="283"/>
      <c r="BA483" s="426" t="str">
        <f>IF($E483="","",IF($L482="","",VLOOKUP($L482,TemplValues,10,0)))</f>
        <v/>
      </c>
      <c r="BB483" s="426"/>
      <c r="BC483" s="368" t="str">
        <f>IF($E483="","",IF($L482="","",VLOOKUP($L482,TemplValues,11,0)))</f>
        <v/>
      </c>
      <c r="BD483" s="368"/>
      <c r="BE483" s="369" t="str">
        <f>IF($E483="","",IF($L482="","",VLOOKUP($L482,TemplValues,30,0)))</f>
        <v/>
      </c>
      <c r="BF483" s="369"/>
      <c r="BG483" s="366" t="str">
        <f>IF($E483="","",IF($L482="","",VLOOKUP($L482,TemplValues,12,0)))</f>
        <v/>
      </c>
      <c r="BH483" s="366"/>
      <c r="BI483" s="366" t="str">
        <f>IF($E483="","",IF($L482="","",VLOOKUP($L482,TemplValues,13,0)))</f>
        <v/>
      </c>
      <c r="BJ483" s="366"/>
      <c r="BK483" s="367" t="str">
        <f>IF($E483="","",IF($L482="","",VLOOKUP($L482,TemplValues,16,0)))</f>
        <v/>
      </c>
      <c r="BL483" s="367"/>
      <c r="BM483" s="368" t="str">
        <f>IF($E483="","",IF($L482="","",VLOOKUP($L482,TemplValues,17,0)))</f>
        <v/>
      </c>
      <c r="BN483" s="368"/>
      <c r="BO483" s="366" t="str">
        <f>IF($E483="","",IF($L482="","",VLOOKUP($L482,TemplValues,28,0)))</f>
        <v/>
      </c>
      <c r="BP483" s="366"/>
      <c r="BQ483" s="366" t="str">
        <f>IF($E483="","",IF($L482="","",VLOOKUP($L482,TemplValues,27,0)))</f>
        <v/>
      </c>
      <c r="BR483" s="366"/>
      <c r="BS483" s="367" t="str">
        <f>IF($E483="","",IF($L482="","",VLOOKUP($L482,TemplValues,14,0)))</f>
        <v/>
      </c>
      <c r="BT483" s="367"/>
      <c r="BU483" s="370" t="str">
        <f>IF($E483="","",IF($L482="","",VLOOKUP($L482,TemplValues,15,0)))</f>
        <v/>
      </c>
      <c r="BV483" s="483"/>
      <c r="BW483" s="430" t="str">
        <f>IF($E483="","",IF($L482="","",VLOOKUP($L482,TemplValues,30,0)))</f>
        <v/>
      </c>
      <c r="BX483" s="486"/>
      <c r="BY483" s="283"/>
    </row>
    <row r="484" spans="1:77" ht="20.100000000000001" customHeight="1">
      <c r="A484" s="283"/>
      <c r="B484" s="511">
        <v>1</v>
      </c>
      <c r="C484" s="513"/>
      <c r="D484" s="436"/>
      <c r="E484" s="436" t="s">
        <v>441</v>
      </c>
      <c r="F484" s="436" t="s">
        <v>444</v>
      </c>
      <c r="G484" s="515" t="s">
        <v>380</v>
      </c>
      <c r="H484" s="509"/>
      <c r="I484" s="437"/>
      <c r="J484" s="509"/>
      <c r="K484" s="438"/>
      <c r="L484" s="439" t="str">
        <f t="shared" ref="L484" si="236">H484&amp;" : "&amp;J484</f>
        <v xml:space="preserve"> : </v>
      </c>
      <c r="M484" s="440">
        <v>400</v>
      </c>
      <c r="N484" s="390"/>
      <c r="O484" s="283"/>
      <c r="P484" s="404"/>
      <c r="Q484" s="405"/>
      <c r="R484" s="406">
        <v>2.835</v>
      </c>
      <c r="S484" s="462"/>
      <c r="T484" s="414">
        <v>24.5</v>
      </c>
      <c r="U484" s="468"/>
      <c r="V484" s="413"/>
      <c r="W484" s="413"/>
      <c r="X484" s="414">
        <v>22</v>
      </c>
      <c r="Y484" s="414"/>
      <c r="Z484" s="414"/>
      <c r="AA484" s="414"/>
      <c r="AB484" s="415"/>
      <c r="AC484" s="415"/>
      <c r="AD484" s="415"/>
      <c r="AE484" s="415"/>
      <c r="AF484" s="415"/>
      <c r="AG484" s="415"/>
      <c r="AH484" s="415"/>
      <c r="AI484" s="415"/>
      <c r="AJ484" s="415"/>
      <c r="AK484" s="415"/>
      <c r="AL484" s="415"/>
      <c r="AM484" s="415"/>
      <c r="AN484" s="415"/>
      <c r="AO484" s="415"/>
      <c r="AP484" s="415"/>
      <c r="AQ484" s="415"/>
      <c r="AR484" s="415">
        <v>0.25</v>
      </c>
      <c r="AS484" s="415"/>
      <c r="AT484" s="415"/>
      <c r="AU484" s="427"/>
      <c r="AV484" s="427">
        <v>10.5</v>
      </c>
      <c r="AW484" s="428"/>
      <c r="AX484" s="423"/>
      <c r="AY484" s="475"/>
      <c r="AZ484" s="283"/>
      <c r="BA484" s="424">
        <v>100.1</v>
      </c>
      <c r="BB484" s="424"/>
      <c r="BC484" s="360" t="s">
        <v>63</v>
      </c>
      <c r="BD484" s="360"/>
      <c r="BE484" s="359">
        <v>0.1</v>
      </c>
      <c r="BF484" s="359"/>
      <c r="BG484" s="359">
        <v>10000</v>
      </c>
      <c r="BH484" s="359"/>
      <c r="BI484" s="359"/>
      <c r="BJ484" s="359"/>
      <c r="BK484" s="361"/>
      <c r="BL484" s="361"/>
      <c r="BM484" s="360" t="s">
        <v>64</v>
      </c>
      <c r="BN484" s="360"/>
      <c r="BO484" s="359"/>
      <c r="BP484" s="359"/>
      <c r="BQ484" s="359">
        <v>0.34699999999999998</v>
      </c>
      <c r="BR484" s="359"/>
      <c r="BS484" s="361"/>
      <c r="BT484" s="361"/>
      <c r="BU484" s="362" t="s">
        <v>62</v>
      </c>
      <c r="BV484" s="481"/>
      <c r="BW484" s="422"/>
      <c r="BX484" s="475"/>
      <c r="BY484" s="283"/>
    </row>
    <row r="485" spans="1:77" ht="20.100000000000001" customHeight="1" thickBot="1">
      <c r="A485" s="283"/>
      <c r="B485" s="512"/>
      <c r="C485" s="514"/>
      <c r="D485" s="398"/>
      <c r="E485" s="398">
        <v>1</v>
      </c>
      <c r="F485" s="398" t="s">
        <v>443</v>
      </c>
      <c r="G485" s="516"/>
      <c r="H485" s="510"/>
      <c r="I485" s="434"/>
      <c r="J485" s="510"/>
      <c r="K485" s="435"/>
      <c r="L485" s="435"/>
      <c r="M485" s="400">
        <v>3.2</v>
      </c>
      <c r="N485" s="407"/>
      <c r="O485" s="283"/>
      <c r="P485" s="408"/>
      <c r="Q485" s="409"/>
      <c r="R485" s="441" t="str">
        <f>IF($E485="","",IF($L484="","",VLOOKUP($L484,TemplValues,28,0)))</f>
        <v/>
      </c>
      <c r="S485" s="463"/>
      <c r="T485" s="442" t="str">
        <f>IF($E485="","",IF($L484="","",VLOOKUP($L484,TemplValues,4,0)))</f>
        <v/>
      </c>
      <c r="U485" s="463"/>
      <c r="V485" s="442" t="str">
        <f>IF($E485="","",IF($L484="","",VLOOKUP($L484,TemplValues,5,0)))</f>
        <v/>
      </c>
      <c r="W485" s="442"/>
      <c r="X485" s="442" t="str">
        <f>IF($E485="","",IF($L484="","",VLOOKUP($L484,TemplValues,6,0)))</f>
        <v/>
      </c>
      <c r="Y485" s="442"/>
      <c r="Z485" s="443" t="str">
        <f>IF($E485="","",IF($L484="","",VLOOKUP($L484,TemplValues,7,0)))</f>
        <v/>
      </c>
      <c r="AA485" s="443"/>
      <c r="AB485" s="442" t="str">
        <f>IF($E485="","",IF($L484="","",VLOOKUP($L484,TemplValues,8,0)))</f>
        <v/>
      </c>
      <c r="AC485" s="442"/>
      <c r="AD485" s="444" t="str">
        <f>IF($E485="","",IF($L484="","",VLOOKUP($L484,TemplValues,18,0)))</f>
        <v/>
      </c>
      <c r="AE485" s="444"/>
      <c r="AF485" s="444" t="str">
        <f>IF($E485="","",IF($L484="","",VLOOKUP($L484,TemplValues,19,0)))</f>
        <v/>
      </c>
      <c r="AG485" s="444"/>
      <c r="AH485" s="444"/>
      <c r="AI485" s="444"/>
      <c r="AJ485" s="444" t="str">
        <f>IF($E485="","",IF($L484="","",VLOOKUP($L484,TemplValues,20,0)))</f>
        <v/>
      </c>
      <c r="AK485" s="444"/>
      <c r="AL485" s="442" t="str">
        <f>IF($E485="","",IF($L484="","",VLOOKUP($L484,TemplValues,9,0)))</f>
        <v/>
      </c>
      <c r="AM485" s="442"/>
      <c r="AN485" s="442" t="str">
        <f>IF($E485="","",IF($L484="","",VLOOKUP($L484,TemplValues,21,0)))</f>
        <v/>
      </c>
      <c r="AO485" s="442"/>
      <c r="AP485" s="442" t="str">
        <f>IF($E485="","",IF($L484="","",VLOOKUP($L484,TemplValues,22,0)))</f>
        <v/>
      </c>
      <c r="AQ485" s="442"/>
      <c r="AR485" s="445" t="str">
        <f>IF($E485="","",IF($L484="","",VLOOKUP($L484,TemplValues,23,0)))</f>
        <v/>
      </c>
      <c r="AS485" s="445"/>
      <c r="AT485" s="445" t="str">
        <f>IF($E485="","",IF($L484="","",VLOOKUP($L484,TemplValues,24,0)))</f>
        <v/>
      </c>
      <c r="AU485" s="446"/>
      <c r="AV485" s="446" t="str">
        <f>IF($E485="","",IF($L484="","",VLOOKUP($L484,TemplValues,25,0)))</f>
        <v/>
      </c>
      <c r="AW485" s="478"/>
      <c r="AX485" s="425" t="str">
        <f>IF($E485="","",IF($L484="","",VLOOKUP($L484,TemplValues,26,0)))</f>
        <v/>
      </c>
      <c r="AY485" s="476"/>
      <c r="AZ485" s="283"/>
      <c r="BA485" s="426" t="str">
        <f>IF($E485="","",IF($L484="","",VLOOKUP($L484,TemplValues,10,0)))</f>
        <v/>
      </c>
      <c r="BB485" s="426"/>
      <c r="BC485" s="368" t="str">
        <f>IF($E485="","",IF($L484="","",VLOOKUP($L484,TemplValues,11,0)))</f>
        <v/>
      </c>
      <c r="BD485" s="368"/>
      <c r="BE485" s="369" t="str">
        <f>IF($E485="","",IF($L484="","",VLOOKUP($L484,TemplValues,30,0)))</f>
        <v/>
      </c>
      <c r="BF485" s="369"/>
      <c r="BG485" s="366" t="str">
        <f>IF($E485="","",IF($L484="","",VLOOKUP($L484,TemplValues,12,0)))</f>
        <v/>
      </c>
      <c r="BH485" s="366"/>
      <c r="BI485" s="366" t="str">
        <f>IF($E485="","",IF($L484="","",VLOOKUP($L484,TemplValues,13,0)))</f>
        <v/>
      </c>
      <c r="BJ485" s="366"/>
      <c r="BK485" s="367" t="str">
        <f>IF($E485="","",IF($L484="","",VLOOKUP($L484,TemplValues,16,0)))</f>
        <v/>
      </c>
      <c r="BL485" s="367"/>
      <c r="BM485" s="368" t="str">
        <f>IF($E485="","",IF($L484="","",VLOOKUP($L484,TemplValues,17,0)))</f>
        <v/>
      </c>
      <c r="BN485" s="368"/>
      <c r="BO485" s="366" t="str">
        <f>IF($E485="","",IF($L484="","",VLOOKUP($L484,TemplValues,28,0)))</f>
        <v/>
      </c>
      <c r="BP485" s="366"/>
      <c r="BQ485" s="366" t="str">
        <f>IF($E485="","",IF($L484="","",VLOOKUP($L484,TemplValues,27,0)))</f>
        <v/>
      </c>
      <c r="BR485" s="366"/>
      <c r="BS485" s="367" t="str">
        <f>IF($E485="","",IF($L484="","",VLOOKUP($L484,TemplValues,14,0)))</f>
        <v/>
      </c>
      <c r="BT485" s="367"/>
      <c r="BU485" s="370" t="str">
        <f>IF($E485="","",IF($L484="","",VLOOKUP($L484,TemplValues,15,0)))</f>
        <v/>
      </c>
      <c r="BV485" s="483"/>
      <c r="BW485" s="430" t="str">
        <f>IF($E485="","",IF($L484="","",VLOOKUP($L484,TemplValues,30,0)))</f>
        <v/>
      </c>
      <c r="BX485" s="486"/>
      <c r="BY485" s="283"/>
    </row>
    <row r="486" spans="1:77" ht="20.100000000000001" customHeight="1">
      <c r="A486" s="283"/>
      <c r="B486" s="511">
        <v>1</v>
      </c>
      <c r="C486" s="513"/>
      <c r="D486" s="436"/>
      <c r="E486" s="436" t="s">
        <v>441</v>
      </c>
      <c r="F486" s="436" t="s">
        <v>444</v>
      </c>
      <c r="G486" s="515" t="s">
        <v>380</v>
      </c>
      <c r="H486" s="509"/>
      <c r="I486" s="437"/>
      <c r="J486" s="509"/>
      <c r="K486" s="438"/>
      <c r="L486" s="439" t="str">
        <f t="shared" ref="L486" si="237">H486&amp;" : "&amp;J486</f>
        <v xml:space="preserve"> : </v>
      </c>
      <c r="M486" s="440">
        <v>400</v>
      </c>
      <c r="N486" s="390"/>
      <c r="O486" s="283"/>
      <c r="P486" s="404"/>
      <c r="Q486" s="405"/>
      <c r="R486" s="406">
        <v>2.835</v>
      </c>
      <c r="S486" s="462"/>
      <c r="T486" s="414">
        <v>24.5</v>
      </c>
      <c r="U486" s="468"/>
      <c r="V486" s="413"/>
      <c r="W486" s="413"/>
      <c r="X486" s="414">
        <v>22</v>
      </c>
      <c r="Y486" s="414"/>
      <c r="Z486" s="414"/>
      <c r="AA486" s="414"/>
      <c r="AB486" s="415"/>
      <c r="AC486" s="415"/>
      <c r="AD486" s="415"/>
      <c r="AE486" s="415"/>
      <c r="AF486" s="415"/>
      <c r="AG486" s="415"/>
      <c r="AH486" s="415"/>
      <c r="AI486" s="415"/>
      <c r="AJ486" s="415"/>
      <c r="AK486" s="415"/>
      <c r="AL486" s="415"/>
      <c r="AM486" s="415"/>
      <c r="AN486" s="415"/>
      <c r="AO486" s="415"/>
      <c r="AP486" s="415"/>
      <c r="AQ486" s="415"/>
      <c r="AR486" s="415">
        <v>0.25</v>
      </c>
      <c r="AS486" s="415"/>
      <c r="AT486" s="415"/>
      <c r="AU486" s="427"/>
      <c r="AV486" s="427">
        <v>10.5</v>
      </c>
      <c r="AW486" s="428"/>
      <c r="AX486" s="423"/>
      <c r="AY486" s="475"/>
      <c r="AZ486" s="283"/>
      <c r="BA486" s="424">
        <v>100.1</v>
      </c>
      <c r="BB486" s="424"/>
      <c r="BC486" s="360" t="s">
        <v>63</v>
      </c>
      <c r="BD486" s="360"/>
      <c r="BE486" s="359">
        <v>0.1</v>
      </c>
      <c r="BF486" s="359"/>
      <c r="BG486" s="359">
        <v>10000</v>
      </c>
      <c r="BH486" s="359"/>
      <c r="BI486" s="359"/>
      <c r="BJ486" s="359"/>
      <c r="BK486" s="361"/>
      <c r="BL486" s="361"/>
      <c r="BM486" s="360" t="s">
        <v>64</v>
      </c>
      <c r="BN486" s="360"/>
      <c r="BO486" s="359"/>
      <c r="BP486" s="359"/>
      <c r="BQ486" s="359">
        <v>0.34699999999999998</v>
      </c>
      <c r="BR486" s="359"/>
      <c r="BS486" s="361"/>
      <c r="BT486" s="361"/>
      <c r="BU486" s="362" t="s">
        <v>62</v>
      </c>
      <c r="BV486" s="481"/>
      <c r="BW486" s="422"/>
      <c r="BX486" s="475"/>
      <c r="BY486" s="283"/>
    </row>
    <row r="487" spans="1:77" ht="20.100000000000001" customHeight="1" thickBot="1">
      <c r="A487" s="283"/>
      <c r="B487" s="512"/>
      <c r="C487" s="514"/>
      <c r="D487" s="398"/>
      <c r="E487" s="398">
        <v>1</v>
      </c>
      <c r="F487" s="398" t="s">
        <v>443</v>
      </c>
      <c r="G487" s="516"/>
      <c r="H487" s="510"/>
      <c r="I487" s="434"/>
      <c r="J487" s="510"/>
      <c r="K487" s="435"/>
      <c r="L487" s="435"/>
      <c r="M487" s="400">
        <v>3.2</v>
      </c>
      <c r="N487" s="407"/>
      <c r="O487" s="283"/>
      <c r="P487" s="408"/>
      <c r="Q487" s="409"/>
      <c r="R487" s="441" t="str">
        <f>IF($E487="","",IF($L486="","",VLOOKUP($L486,TemplValues,28,0)))</f>
        <v/>
      </c>
      <c r="S487" s="463"/>
      <c r="T487" s="442" t="str">
        <f>IF($E487="","",IF($L486="","",VLOOKUP($L486,TemplValues,4,0)))</f>
        <v/>
      </c>
      <c r="U487" s="463"/>
      <c r="V487" s="442" t="str">
        <f>IF($E487="","",IF($L486="","",VLOOKUP($L486,TemplValues,5,0)))</f>
        <v/>
      </c>
      <c r="W487" s="442"/>
      <c r="X487" s="442" t="str">
        <f>IF($E487="","",IF($L486="","",VLOOKUP($L486,TemplValues,6,0)))</f>
        <v/>
      </c>
      <c r="Y487" s="442"/>
      <c r="Z487" s="443" t="str">
        <f>IF($E487="","",IF($L486="","",VLOOKUP($L486,TemplValues,7,0)))</f>
        <v/>
      </c>
      <c r="AA487" s="443"/>
      <c r="AB487" s="442" t="str">
        <f>IF($E487="","",IF($L486="","",VLOOKUP($L486,TemplValues,8,0)))</f>
        <v/>
      </c>
      <c r="AC487" s="442"/>
      <c r="AD487" s="444" t="str">
        <f>IF($E487="","",IF($L486="","",VLOOKUP($L486,TemplValues,18,0)))</f>
        <v/>
      </c>
      <c r="AE487" s="444"/>
      <c r="AF487" s="444" t="str">
        <f>IF($E487="","",IF($L486="","",VLOOKUP($L486,TemplValues,19,0)))</f>
        <v/>
      </c>
      <c r="AG487" s="444"/>
      <c r="AH487" s="444"/>
      <c r="AI487" s="444"/>
      <c r="AJ487" s="444" t="str">
        <f>IF($E487="","",IF($L486="","",VLOOKUP($L486,TemplValues,20,0)))</f>
        <v/>
      </c>
      <c r="AK487" s="444"/>
      <c r="AL487" s="442" t="str">
        <f>IF($E487="","",IF($L486="","",VLOOKUP($L486,TemplValues,9,0)))</f>
        <v/>
      </c>
      <c r="AM487" s="442"/>
      <c r="AN487" s="442" t="str">
        <f>IF($E487="","",IF($L486="","",VLOOKUP($L486,TemplValues,21,0)))</f>
        <v/>
      </c>
      <c r="AO487" s="442"/>
      <c r="AP487" s="442" t="str">
        <f>IF($E487="","",IF($L486="","",VLOOKUP($L486,TemplValues,22,0)))</f>
        <v/>
      </c>
      <c r="AQ487" s="442"/>
      <c r="AR487" s="445" t="str">
        <f>IF($E487="","",IF($L486="","",VLOOKUP($L486,TemplValues,23,0)))</f>
        <v/>
      </c>
      <c r="AS487" s="445"/>
      <c r="AT487" s="445" t="str">
        <f>IF($E487="","",IF($L486="","",VLOOKUP($L486,TemplValues,24,0)))</f>
        <v/>
      </c>
      <c r="AU487" s="446"/>
      <c r="AV487" s="446" t="str">
        <f>IF($E487="","",IF($L486="","",VLOOKUP($L486,TemplValues,25,0)))</f>
        <v/>
      </c>
      <c r="AW487" s="478"/>
      <c r="AX487" s="425" t="str">
        <f>IF($E487="","",IF($L486="","",VLOOKUP($L486,TemplValues,26,0)))</f>
        <v/>
      </c>
      <c r="AY487" s="476"/>
      <c r="AZ487" s="283"/>
      <c r="BA487" s="426" t="str">
        <f>IF($E487="","",IF($L486="","",VLOOKUP($L486,TemplValues,10,0)))</f>
        <v/>
      </c>
      <c r="BB487" s="426"/>
      <c r="BC487" s="368" t="str">
        <f>IF($E487="","",IF($L486="","",VLOOKUP($L486,TemplValues,11,0)))</f>
        <v/>
      </c>
      <c r="BD487" s="368"/>
      <c r="BE487" s="369" t="str">
        <f>IF($E487="","",IF($L486="","",VLOOKUP($L486,TemplValues,30,0)))</f>
        <v/>
      </c>
      <c r="BF487" s="369"/>
      <c r="BG487" s="366" t="str">
        <f>IF($E487="","",IF($L486="","",VLOOKUP($L486,TemplValues,12,0)))</f>
        <v/>
      </c>
      <c r="BH487" s="366"/>
      <c r="BI487" s="366" t="str">
        <f>IF($E487="","",IF($L486="","",VLOOKUP($L486,TemplValues,13,0)))</f>
        <v/>
      </c>
      <c r="BJ487" s="366"/>
      <c r="BK487" s="367" t="str">
        <f>IF($E487="","",IF($L486="","",VLOOKUP($L486,TemplValues,16,0)))</f>
        <v/>
      </c>
      <c r="BL487" s="367"/>
      <c r="BM487" s="368" t="str">
        <f>IF($E487="","",IF($L486="","",VLOOKUP($L486,TemplValues,17,0)))</f>
        <v/>
      </c>
      <c r="BN487" s="368"/>
      <c r="BO487" s="366" t="str">
        <f>IF($E487="","",IF($L486="","",VLOOKUP($L486,TemplValues,28,0)))</f>
        <v/>
      </c>
      <c r="BP487" s="366"/>
      <c r="BQ487" s="366" t="str">
        <f>IF($E487="","",IF($L486="","",VLOOKUP($L486,TemplValues,27,0)))</f>
        <v/>
      </c>
      <c r="BR487" s="366"/>
      <c r="BS487" s="367" t="str">
        <f>IF($E487="","",IF($L486="","",VLOOKUP($L486,TemplValues,14,0)))</f>
        <v/>
      </c>
      <c r="BT487" s="367"/>
      <c r="BU487" s="370" t="str">
        <f>IF($E487="","",IF($L486="","",VLOOKUP($L486,TemplValues,15,0)))</f>
        <v/>
      </c>
      <c r="BV487" s="483"/>
      <c r="BW487" s="430" t="str">
        <f>IF($E487="","",IF($L486="","",VLOOKUP($L486,TemplValues,30,0)))</f>
        <v/>
      </c>
      <c r="BX487" s="486"/>
      <c r="BY487" s="283"/>
    </row>
    <row r="488" spans="1:77" ht="20.100000000000001" customHeight="1">
      <c r="A488" s="283"/>
      <c r="B488" s="511">
        <v>1</v>
      </c>
      <c r="C488" s="513"/>
      <c r="D488" s="436"/>
      <c r="E488" s="436" t="s">
        <v>441</v>
      </c>
      <c r="F488" s="436" t="s">
        <v>444</v>
      </c>
      <c r="G488" s="515" t="s">
        <v>380</v>
      </c>
      <c r="H488" s="509"/>
      <c r="I488" s="437"/>
      <c r="J488" s="509"/>
      <c r="K488" s="438"/>
      <c r="L488" s="439" t="str">
        <f t="shared" ref="L488" si="238">H488&amp;" : "&amp;J488</f>
        <v xml:space="preserve"> : </v>
      </c>
      <c r="M488" s="440">
        <v>400</v>
      </c>
      <c r="N488" s="390"/>
      <c r="O488" s="283"/>
      <c r="P488" s="404"/>
      <c r="Q488" s="405"/>
      <c r="R488" s="406">
        <v>2.835</v>
      </c>
      <c r="S488" s="462"/>
      <c r="T488" s="414">
        <v>24.5</v>
      </c>
      <c r="U488" s="468"/>
      <c r="V488" s="413"/>
      <c r="W488" s="413"/>
      <c r="X488" s="414">
        <v>22</v>
      </c>
      <c r="Y488" s="414"/>
      <c r="Z488" s="414"/>
      <c r="AA488" s="414"/>
      <c r="AB488" s="415"/>
      <c r="AC488" s="415"/>
      <c r="AD488" s="415"/>
      <c r="AE488" s="415"/>
      <c r="AF488" s="415"/>
      <c r="AG488" s="415"/>
      <c r="AH488" s="415"/>
      <c r="AI488" s="415"/>
      <c r="AJ488" s="415"/>
      <c r="AK488" s="415"/>
      <c r="AL488" s="415"/>
      <c r="AM488" s="415"/>
      <c r="AN488" s="415"/>
      <c r="AO488" s="415"/>
      <c r="AP488" s="415"/>
      <c r="AQ488" s="415"/>
      <c r="AR488" s="415">
        <v>0.25</v>
      </c>
      <c r="AS488" s="415"/>
      <c r="AT488" s="415"/>
      <c r="AU488" s="427"/>
      <c r="AV488" s="427">
        <v>10.5</v>
      </c>
      <c r="AW488" s="428"/>
      <c r="AX488" s="423"/>
      <c r="AY488" s="475"/>
      <c r="AZ488" s="283"/>
      <c r="BA488" s="424">
        <v>100.1</v>
      </c>
      <c r="BB488" s="424"/>
      <c r="BC488" s="360" t="s">
        <v>63</v>
      </c>
      <c r="BD488" s="360"/>
      <c r="BE488" s="359">
        <v>0.1</v>
      </c>
      <c r="BF488" s="359"/>
      <c r="BG488" s="359">
        <v>10000</v>
      </c>
      <c r="BH488" s="359"/>
      <c r="BI488" s="359"/>
      <c r="BJ488" s="359"/>
      <c r="BK488" s="361"/>
      <c r="BL488" s="361"/>
      <c r="BM488" s="360" t="s">
        <v>64</v>
      </c>
      <c r="BN488" s="360"/>
      <c r="BO488" s="359"/>
      <c r="BP488" s="359"/>
      <c r="BQ488" s="359">
        <v>0.34699999999999998</v>
      </c>
      <c r="BR488" s="359"/>
      <c r="BS488" s="361"/>
      <c r="BT488" s="361"/>
      <c r="BU488" s="362" t="s">
        <v>62</v>
      </c>
      <c r="BV488" s="481"/>
      <c r="BW488" s="422"/>
      <c r="BX488" s="475"/>
      <c r="BY488" s="283"/>
    </row>
    <row r="489" spans="1:77" ht="20.100000000000001" customHeight="1" thickBot="1">
      <c r="A489" s="283"/>
      <c r="B489" s="512"/>
      <c r="C489" s="514"/>
      <c r="D489" s="398"/>
      <c r="E489" s="398">
        <v>1</v>
      </c>
      <c r="F489" s="398" t="s">
        <v>443</v>
      </c>
      <c r="G489" s="516"/>
      <c r="H489" s="510"/>
      <c r="I489" s="434"/>
      <c r="J489" s="510"/>
      <c r="K489" s="435"/>
      <c r="L489" s="435"/>
      <c r="M489" s="400">
        <v>3.2</v>
      </c>
      <c r="N489" s="407"/>
      <c r="O489" s="283"/>
      <c r="P489" s="408"/>
      <c r="Q489" s="409"/>
      <c r="R489" s="441" t="str">
        <f>IF($E489="","",IF($L488="","",VLOOKUP($L488,TemplValues,28,0)))</f>
        <v/>
      </c>
      <c r="S489" s="463"/>
      <c r="T489" s="442" t="str">
        <f>IF($E489="","",IF($L488="","",VLOOKUP($L488,TemplValues,4,0)))</f>
        <v/>
      </c>
      <c r="U489" s="463"/>
      <c r="V489" s="442" t="str">
        <f>IF($E489="","",IF($L488="","",VLOOKUP($L488,TemplValues,5,0)))</f>
        <v/>
      </c>
      <c r="W489" s="442"/>
      <c r="X489" s="442" t="str">
        <f>IF($E489="","",IF($L488="","",VLOOKUP($L488,TemplValues,6,0)))</f>
        <v/>
      </c>
      <c r="Y489" s="442"/>
      <c r="Z489" s="443" t="str">
        <f>IF($E489="","",IF($L488="","",VLOOKUP($L488,TemplValues,7,0)))</f>
        <v/>
      </c>
      <c r="AA489" s="443"/>
      <c r="AB489" s="442" t="str">
        <f>IF($E489="","",IF($L488="","",VLOOKUP($L488,TemplValues,8,0)))</f>
        <v/>
      </c>
      <c r="AC489" s="442"/>
      <c r="AD489" s="444" t="str">
        <f>IF($E489="","",IF($L488="","",VLOOKUP($L488,TemplValues,18,0)))</f>
        <v/>
      </c>
      <c r="AE489" s="444"/>
      <c r="AF489" s="444" t="str">
        <f>IF($E489="","",IF($L488="","",VLOOKUP($L488,TemplValues,19,0)))</f>
        <v/>
      </c>
      <c r="AG489" s="444"/>
      <c r="AH489" s="444"/>
      <c r="AI489" s="444"/>
      <c r="AJ489" s="444" t="str">
        <f>IF($E489="","",IF($L488="","",VLOOKUP($L488,TemplValues,20,0)))</f>
        <v/>
      </c>
      <c r="AK489" s="444"/>
      <c r="AL489" s="442" t="str">
        <f>IF($E489="","",IF($L488="","",VLOOKUP($L488,TemplValues,9,0)))</f>
        <v/>
      </c>
      <c r="AM489" s="442"/>
      <c r="AN489" s="442" t="str">
        <f>IF($E489="","",IF($L488="","",VLOOKUP($L488,TemplValues,21,0)))</f>
        <v/>
      </c>
      <c r="AO489" s="442"/>
      <c r="AP489" s="442" t="str">
        <f>IF($E489="","",IF($L488="","",VLOOKUP($L488,TemplValues,22,0)))</f>
        <v/>
      </c>
      <c r="AQ489" s="442"/>
      <c r="AR489" s="445" t="str">
        <f>IF($E489="","",IF($L488="","",VLOOKUP($L488,TemplValues,23,0)))</f>
        <v/>
      </c>
      <c r="AS489" s="445"/>
      <c r="AT489" s="445" t="str">
        <f>IF($E489="","",IF($L488="","",VLOOKUP($L488,TemplValues,24,0)))</f>
        <v/>
      </c>
      <c r="AU489" s="446"/>
      <c r="AV489" s="446" t="str">
        <f>IF($E489="","",IF($L488="","",VLOOKUP($L488,TemplValues,25,0)))</f>
        <v/>
      </c>
      <c r="AW489" s="478"/>
      <c r="AX489" s="425" t="str">
        <f>IF($E489="","",IF($L488="","",VLOOKUP($L488,TemplValues,26,0)))</f>
        <v/>
      </c>
      <c r="AY489" s="476"/>
      <c r="AZ489" s="283"/>
      <c r="BA489" s="426" t="str">
        <f>IF($E489="","",IF($L488="","",VLOOKUP($L488,TemplValues,10,0)))</f>
        <v/>
      </c>
      <c r="BB489" s="426"/>
      <c r="BC489" s="368" t="str">
        <f>IF($E489="","",IF($L488="","",VLOOKUP($L488,TemplValues,11,0)))</f>
        <v/>
      </c>
      <c r="BD489" s="368"/>
      <c r="BE489" s="369" t="str">
        <f>IF($E489="","",IF($L488="","",VLOOKUP($L488,TemplValues,30,0)))</f>
        <v/>
      </c>
      <c r="BF489" s="369"/>
      <c r="BG489" s="366" t="str">
        <f>IF($E489="","",IF($L488="","",VLOOKUP($L488,TemplValues,12,0)))</f>
        <v/>
      </c>
      <c r="BH489" s="366"/>
      <c r="BI489" s="366" t="str">
        <f>IF($E489="","",IF($L488="","",VLOOKUP($L488,TemplValues,13,0)))</f>
        <v/>
      </c>
      <c r="BJ489" s="366"/>
      <c r="BK489" s="367" t="str">
        <f>IF($E489="","",IF($L488="","",VLOOKUP($L488,TemplValues,16,0)))</f>
        <v/>
      </c>
      <c r="BL489" s="367"/>
      <c r="BM489" s="368" t="str">
        <f>IF($E489="","",IF($L488="","",VLOOKUP($L488,TemplValues,17,0)))</f>
        <v/>
      </c>
      <c r="BN489" s="368"/>
      <c r="BO489" s="366" t="str">
        <f>IF($E489="","",IF($L488="","",VLOOKUP($L488,TemplValues,28,0)))</f>
        <v/>
      </c>
      <c r="BP489" s="366"/>
      <c r="BQ489" s="366" t="str">
        <f>IF($E489="","",IF($L488="","",VLOOKUP($L488,TemplValues,27,0)))</f>
        <v/>
      </c>
      <c r="BR489" s="366"/>
      <c r="BS489" s="367" t="str">
        <f>IF($E489="","",IF($L488="","",VLOOKUP($L488,TemplValues,14,0)))</f>
        <v/>
      </c>
      <c r="BT489" s="367"/>
      <c r="BU489" s="370" t="str">
        <f>IF($E489="","",IF($L488="","",VLOOKUP($L488,TemplValues,15,0)))</f>
        <v/>
      </c>
      <c r="BV489" s="483"/>
      <c r="BW489" s="430" t="str">
        <f>IF($E489="","",IF($L488="","",VLOOKUP($L488,TemplValues,30,0)))</f>
        <v/>
      </c>
      <c r="BX489" s="486"/>
      <c r="BY489" s="283"/>
    </row>
    <row r="490" spans="1:77" ht="20.100000000000001" customHeight="1">
      <c r="A490" s="283"/>
      <c r="B490" s="511">
        <v>1</v>
      </c>
      <c r="C490" s="513"/>
      <c r="D490" s="436"/>
      <c r="E490" s="436" t="s">
        <v>441</v>
      </c>
      <c r="F490" s="436" t="s">
        <v>444</v>
      </c>
      <c r="G490" s="515" t="s">
        <v>380</v>
      </c>
      <c r="H490" s="509"/>
      <c r="I490" s="437"/>
      <c r="J490" s="509"/>
      <c r="K490" s="438"/>
      <c r="L490" s="439" t="str">
        <f t="shared" ref="L490" si="239">H490&amp;" : "&amp;J490</f>
        <v xml:space="preserve"> : </v>
      </c>
      <c r="M490" s="440">
        <v>400</v>
      </c>
      <c r="N490" s="390"/>
      <c r="O490" s="283"/>
      <c r="P490" s="404"/>
      <c r="Q490" s="405"/>
      <c r="R490" s="406">
        <v>2.835</v>
      </c>
      <c r="S490" s="462"/>
      <c r="T490" s="414">
        <v>24.5</v>
      </c>
      <c r="U490" s="468"/>
      <c r="V490" s="413"/>
      <c r="W490" s="413"/>
      <c r="X490" s="414">
        <v>22</v>
      </c>
      <c r="Y490" s="414"/>
      <c r="Z490" s="414"/>
      <c r="AA490" s="414"/>
      <c r="AB490" s="415"/>
      <c r="AC490" s="415"/>
      <c r="AD490" s="415"/>
      <c r="AE490" s="415"/>
      <c r="AF490" s="415"/>
      <c r="AG490" s="415"/>
      <c r="AH490" s="415"/>
      <c r="AI490" s="415"/>
      <c r="AJ490" s="415"/>
      <c r="AK490" s="415"/>
      <c r="AL490" s="415"/>
      <c r="AM490" s="415"/>
      <c r="AN490" s="415"/>
      <c r="AO490" s="415"/>
      <c r="AP490" s="415"/>
      <c r="AQ490" s="415"/>
      <c r="AR490" s="415">
        <v>0.25</v>
      </c>
      <c r="AS490" s="415"/>
      <c r="AT490" s="415"/>
      <c r="AU490" s="427"/>
      <c r="AV490" s="427">
        <v>10.5</v>
      </c>
      <c r="AW490" s="428"/>
      <c r="AX490" s="423"/>
      <c r="AY490" s="475"/>
      <c r="AZ490" s="283"/>
      <c r="BA490" s="424">
        <v>100.1</v>
      </c>
      <c r="BB490" s="424"/>
      <c r="BC490" s="360" t="s">
        <v>63</v>
      </c>
      <c r="BD490" s="360"/>
      <c r="BE490" s="359">
        <v>0.1</v>
      </c>
      <c r="BF490" s="359"/>
      <c r="BG490" s="359">
        <v>10000</v>
      </c>
      <c r="BH490" s="359"/>
      <c r="BI490" s="359"/>
      <c r="BJ490" s="359"/>
      <c r="BK490" s="361"/>
      <c r="BL490" s="361"/>
      <c r="BM490" s="360" t="s">
        <v>64</v>
      </c>
      <c r="BN490" s="360"/>
      <c r="BO490" s="359"/>
      <c r="BP490" s="359"/>
      <c r="BQ490" s="359">
        <v>0.34699999999999998</v>
      </c>
      <c r="BR490" s="359"/>
      <c r="BS490" s="361"/>
      <c r="BT490" s="361"/>
      <c r="BU490" s="362" t="s">
        <v>62</v>
      </c>
      <c r="BV490" s="481"/>
      <c r="BW490" s="422"/>
      <c r="BX490" s="475"/>
      <c r="BY490" s="283"/>
    </row>
    <row r="491" spans="1:77" ht="20.100000000000001" customHeight="1" thickBot="1">
      <c r="A491" s="283"/>
      <c r="B491" s="512"/>
      <c r="C491" s="514"/>
      <c r="D491" s="398"/>
      <c r="E491" s="398">
        <v>1</v>
      </c>
      <c r="F491" s="398" t="s">
        <v>443</v>
      </c>
      <c r="G491" s="516"/>
      <c r="H491" s="510"/>
      <c r="I491" s="434"/>
      <c r="J491" s="510"/>
      <c r="K491" s="435"/>
      <c r="L491" s="435"/>
      <c r="M491" s="400">
        <v>3.2</v>
      </c>
      <c r="N491" s="407"/>
      <c r="O491" s="283"/>
      <c r="P491" s="408"/>
      <c r="Q491" s="409"/>
      <c r="R491" s="441" t="str">
        <f>IF($E491="","",IF($L490="","",VLOOKUP($L490,TemplValues,28,0)))</f>
        <v/>
      </c>
      <c r="S491" s="463"/>
      <c r="T491" s="442" t="str">
        <f>IF($E491="","",IF($L490="","",VLOOKUP($L490,TemplValues,4,0)))</f>
        <v/>
      </c>
      <c r="U491" s="463"/>
      <c r="V491" s="442" t="str">
        <f>IF($E491="","",IF($L490="","",VLOOKUP($L490,TemplValues,5,0)))</f>
        <v/>
      </c>
      <c r="W491" s="442"/>
      <c r="X491" s="442" t="str">
        <f>IF($E491="","",IF($L490="","",VLOOKUP($L490,TemplValues,6,0)))</f>
        <v/>
      </c>
      <c r="Y491" s="442"/>
      <c r="Z491" s="443" t="str">
        <f>IF($E491="","",IF($L490="","",VLOOKUP($L490,TemplValues,7,0)))</f>
        <v/>
      </c>
      <c r="AA491" s="443"/>
      <c r="AB491" s="442" t="str">
        <f>IF($E491="","",IF($L490="","",VLOOKUP($L490,TemplValues,8,0)))</f>
        <v/>
      </c>
      <c r="AC491" s="442"/>
      <c r="AD491" s="444" t="str">
        <f>IF($E491="","",IF($L490="","",VLOOKUP($L490,TemplValues,18,0)))</f>
        <v/>
      </c>
      <c r="AE491" s="444"/>
      <c r="AF491" s="444" t="str">
        <f>IF($E491="","",IF($L490="","",VLOOKUP($L490,TemplValues,19,0)))</f>
        <v/>
      </c>
      <c r="AG491" s="444"/>
      <c r="AH491" s="444"/>
      <c r="AI491" s="444"/>
      <c r="AJ491" s="444" t="str">
        <f>IF($E491="","",IF($L490="","",VLOOKUP($L490,TemplValues,20,0)))</f>
        <v/>
      </c>
      <c r="AK491" s="444"/>
      <c r="AL491" s="442" t="str">
        <f>IF($E491="","",IF($L490="","",VLOOKUP($L490,TemplValues,9,0)))</f>
        <v/>
      </c>
      <c r="AM491" s="442"/>
      <c r="AN491" s="442" t="str">
        <f>IF($E491="","",IF($L490="","",VLOOKUP($L490,TemplValues,21,0)))</f>
        <v/>
      </c>
      <c r="AO491" s="442"/>
      <c r="AP491" s="442" t="str">
        <f>IF($E491="","",IF($L490="","",VLOOKUP($L490,TemplValues,22,0)))</f>
        <v/>
      </c>
      <c r="AQ491" s="442"/>
      <c r="AR491" s="445" t="str">
        <f>IF($E491="","",IF($L490="","",VLOOKUP($L490,TemplValues,23,0)))</f>
        <v/>
      </c>
      <c r="AS491" s="445"/>
      <c r="AT491" s="445" t="str">
        <f>IF($E491="","",IF($L490="","",VLOOKUP($L490,TemplValues,24,0)))</f>
        <v/>
      </c>
      <c r="AU491" s="446"/>
      <c r="AV491" s="446" t="str">
        <f>IF($E491="","",IF($L490="","",VLOOKUP($L490,TemplValues,25,0)))</f>
        <v/>
      </c>
      <c r="AW491" s="478"/>
      <c r="AX491" s="425" t="str">
        <f>IF($E491="","",IF($L490="","",VLOOKUP($L490,TemplValues,26,0)))</f>
        <v/>
      </c>
      <c r="AY491" s="476"/>
      <c r="AZ491" s="283"/>
      <c r="BA491" s="426" t="str">
        <f>IF($E491="","",IF($L490="","",VLOOKUP($L490,TemplValues,10,0)))</f>
        <v/>
      </c>
      <c r="BB491" s="426"/>
      <c r="BC491" s="368" t="str">
        <f>IF($E491="","",IF($L490="","",VLOOKUP($L490,TemplValues,11,0)))</f>
        <v/>
      </c>
      <c r="BD491" s="368"/>
      <c r="BE491" s="369" t="str">
        <f>IF($E491="","",IF($L490="","",VLOOKUP($L490,TemplValues,30,0)))</f>
        <v/>
      </c>
      <c r="BF491" s="369"/>
      <c r="BG491" s="366" t="str">
        <f>IF($E491="","",IF($L490="","",VLOOKUP($L490,TemplValues,12,0)))</f>
        <v/>
      </c>
      <c r="BH491" s="366"/>
      <c r="BI491" s="366" t="str">
        <f>IF($E491="","",IF($L490="","",VLOOKUP($L490,TemplValues,13,0)))</f>
        <v/>
      </c>
      <c r="BJ491" s="366"/>
      <c r="BK491" s="367" t="str">
        <f>IF($E491="","",IF($L490="","",VLOOKUP($L490,TemplValues,16,0)))</f>
        <v/>
      </c>
      <c r="BL491" s="367"/>
      <c r="BM491" s="368" t="str">
        <f>IF($E491="","",IF($L490="","",VLOOKUP($L490,TemplValues,17,0)))</f>
        <v/>
      </c>
      <c r="BN491" s="368"/>
      <c r="BO491" s="366" t="str">
        <f>IF($E491="","",IF($L490="","",VLOOKUP($L490,TemplValues,28,0)))</f>
        <v/>
      </c>
      <c r="BP491" s="366"/>
      <c r="BQ491" s="366" t="str">
        <f>IF($E491="","",IF($L490="","",VLOOKUP($L490,TemplValues,27,0)))</f>
        <v/>
      </c>
      <c r="BR491" s="366"/>
      <c r="BS491" s="367" t="str">
        <f>IF($E491="","",IF($L490="","",VLOOKUP($L490,TemplValues,14,0)))</f>
        <v/>
      </c>
      <c r="BT491" s="367"/>
      <c r="BU491" s="370" t="str">
        <f>IF($E491="","",IF($L490="","",VLOOKUP($L490,TemplValues,15,0)))</f>
        <v/>
      </c>
      <c r="BV491" s="483"/>
      <c r="BW491" s="430" t="str">
        <f>IF($E491="","",IF($L490="","",VLOOKUP($L490,TemplValues,30,0)))</f>
        <v/>
      </c>
      <c r="BX491" s="486"/>
      <c r="BY491" s="283"/>
    </row>
    <row r="492" spans="1:77" ht="20.100000000000001" customHeight="1">
      <c r="A492" s="283"/>
      <c r="B492" s="511">
        <v>1</v>
      </c>
      <c r="C492" s="513"/>
      <c r="D492" s="436"/>
      <c r="E492" s="436" t="s">
        <v>441</v>
      </c>
      <c r="F492" s="436" t="s">
        <v>444</v>
      </c>
      <c r="G492" s="515" t="s">
        <v>380</v>
      </c>
      <c r="H492" s="509"/>
      <c r="I492" s="437"/>
      <c r="J492" s="509"/>
      <c r="K492" s="438"/>
      <c r="L492" s="439" t="str">
        <f t="shared" ref="L492" si="240">H492&amp;" : "&amp;J492</f>
        <v xml:space="preserve"> : </v>
      </c>
      <c r="M492" s="440">
        <v>400</v>
      </c>
      <c r="N492" s="390"/>
      <c r="O492" s="283"/>
      <c r="P492" s="404"/>
      <c r="Q492" s="405"/>
      <c r="R492" s="406">
        <v>2.835</v>
      </c>
      <c r="S492" s="462"/>
      <c r="T492" s="414">
        <v>24.5</v>
      </c>
      <c r="U492" s="468"/>
      <c r="V492" s="413"/>
      <c r="W492" s="413"/>
      <c r="X492" s="414">
        <v>22</v>
      </c>
      <c r="Y492" s="414"/>
      <c r="Z492" s="414"/>
      <c r="AA492" s="414"/>
      <c r="AB492" s="415"/>
      <c r="AC492" s="415"/>
      <c r="AD492" s="415"/>
      <c r="AE492" s="415"/>
      <c r="AF492" s="415"/>
      <c r="AG492" s="415"/>
      <c r="AH492" s="415"/>
      <c r="AI492" s="415"/>
      <c r="AJ492" s="415"/>
      <c r="AK492" s="415"/>
      <c r="AL492" s="415"/>
      <c r="AM492" s="415"/>
      <c r="AN492" s="415"/>
      <c r="AO492" s="415"/>
      <c r="AP492" s="415"/>
      <c r="AQ492" s="415"/>
      <c r="AR492" s="415">
        <v>0.25</v>
      </c>
      <c r="AS492" s="415"/>
      <c r="AT492" s="415"/>
      <c r="AU492" s="427"/>
      <c r="AV492" s="427">
        <v>10.5</v>
      </c>
      <c r="AW492" s="428"/>
      <c r="AX492" s="423"/>
      <c r="AY492" s="475"/>
      <c r="AZ492" s="283"/>
      <c r="BA492" s="424">
        <v>100.1</v>
      </c>
      <c r="BB492" s="424"/>
      <c r="BC492" s="360" t="s">
        <v>63</v>
      </c>
      <c r="BD492" s="360"/>
      <c r="BE492" s="359">
        <v>0.1</v>
      </c>
      <c r="BF492" s="359"/>
      <c r="BG492" s="359">
        <v>10000</v>
      </c>
      <c r="BH492" s="359"/>
      <c r="BI492" s="359"/>
      <c r="BJ492" s="359"/>
      <c r="BK492" s="361"/>
      <c r="BL492" s="361"/>
      <c r="BM492" s="360" t="s">
        <v>64</v>
      </c>
      <c r="BN492" s="360"/>
      <c r="BO492" s="359"/>
      <c r="BP492" s="359"/>
      <c r="BQ492" s="359">
        <v>0.34699999999999998</v>
      </c>
      <c r="BR492" s="359"/>
      <c r="BS492" s="361"/>
      <c r="BT492" s="361"/>
      <c r="BU492" s="362" t="s">
        <v>62</v>
      </c>
      <c r="BV492" s="481"/>
      <c r="BW492" s="422"/>
      <c r="BX492" s="475"/>
      <c r="BY492" s="283"/>
    </row>
    <row r="493" spans="1:77" ht="20.100000000000001" customHeight="1" thickBot="1">
      <c r="A493" s="283"/>
      <c r="B493" s="512"/>
      <c r="C493" s="514"/>
      <c r="D493" s="398"/>
      <c r="E493" s="398">
        <v>1</v>
      </c>
      <c r="F493" s="398" t="s">
        <v>443</v>
      </c>
      <c r="G493" s="516"/>
      <c r="H493" s="510"/>
      <c r="I493" s="434"/>
      <c r="J493" s="510"/>
      <c r="K493" s="435"/>
      <c r="L493" s="435"/>
      <c r="M493" s="400">
        <v>3.2</v>
      </c>
      <c r="N493" s="407"/>
      <c r="O493" s="283"/>
      <c r="P493" s="408"/>
      <c r="Q493" s="409"/>
      <c r="R493" s="441" t="str">
        <f>IF($E493="","",IF($L492="","",VLOOKUP($L492,TemplValues,28,0)))</f>
        <v/>
      </c>
      <c r="S493" s="463"/>
      <c r="T493" s="442" t="str">
        <f>IF($E493="","",IF($L492="","",VLOOKUP($L492,TemplValues,4,0)))</f>
        <v/>
      </c>
      <c r="U493" s="463"/>
      <c r="V493" s="442" t="str">
        <f>IF($E493="","",IF($L492="","",VLOOKUP($L492,TemplValues,5,0)))</f>
        <v/>
      </c>
      <c r="W493" s="442"/>
      <c r="X493" s="442" t="str">
        <f>IF($E493="","",IF($L492="","",VLOOKUP($L492,TemplValues,6,0)))</f>
        <v/>
      </c>
      <c r="Y493" s="442"/>
      <c r="Z493" s="443" t="str">
        <f>IF($E493="","",IF($L492="","",VLOOKUP($L492,TemplValues,7,0)))</f>
        <v/>
      </c>
      <c r="AA493" s="443"/>
      <c r="AB493" s="442" t="str">
        <f>IF($E493="","",IF($L492="","",VLOOKUP($L492,TemplValues,8,0)))</f>
        <v/>
      </c>
      <c r="AC493" s="442"/>
      <c r="AD493" s="444" t="str">
        <f>IF($E493="","",IF($L492="","",VLOOKUP($L492,TemplValues,18,0)))</f>
        <v/>
      </c>
      <c r="AE493" s="444"/>
      <c r="AF493" s="444" t="str">
        <f>IF($E493="","",IF($L492="","",VLOOKUP($L492,TemplValues,19,0)))</f>
        <v/>
      </c>
      <c r="AG493" s="444"/>
      <c r="AH493" s="444"/>
      <c r="AI493" s="444"/>
      <c r="AJ493" s="444" t="str">
        <f>IF($E493="","",IF($L492="","",VLOOKUP($L492,TemplValues,20,0)))</f>
        <v/>
      </c>
      <c r="AK493" s="444"/>
      <c r="AL493" s="442" t="str">
        <f>IF($E493="","",IF($L492="","",VLOOKUP($L492,TemplValues,9,0)))</f>
        <v/>
      </c>
      <c r="AM493" s="442"/>
      <c r="AN493" s="442" t="str">
        <f>IF($E493="","",IF($L492="","",VLOOKUP($L492,TemplValues,21,0)))</f>
        <v/>
      </c>
      <c r="AO493" s="442"/>
      <c r="AP493" s="442" t="str">
        <f>IF($E493="","",IF($L492="","",VLOOKUP($L492,TemplValues,22,0)))</f>
        <v/>
      </c>
      <c r="AQ493" s="442"/>
      <c r="AR493" s="445" t="str">
        <f>IF($E493="","",IF($L492="","",VLOOKUP($L492,TemplValues,23,0)))</f>
        <v/>
      </c>
      <c r="AS493" s="445"/>
      <c r="AT493" s="445" t="str">
        <f>IF($E493="","",IF($L492="","",VLOOKUP($L492,TemplValues,24,0)))</f>
        <v/>
      </c>
      <c r="AU493" s="446"/>
      <c r="AV493" s="446" t="str">
        <f>IF($E493="","",IF($L492="","",VLOOKUP($L492,TemplValues,25,0)))</f>
        <v/>
      </c>
      <c r="AW493" s="478"/>
      <c r="AX493" s="425" t="str">
        <f>IF($E493="","",IF($L492="","",VLOOKUP($L492,TemplValues,26,0)))</f>
        <v/>
      </c>
      <c r="AY493" s="476"/>
      <c r="AZ493" s="283"/>
      <c r="BA493" s="426" t="str">
        <f>IF($E493="","",IF($L492="","",VLOOKUP($L492,TemplValues,10,0)))</f>
        <v/>
      </c>
      <c r="BB493" s="426"/>
      <c r="BC493" s="368" t="str">
        <f>IF($E493="","",IF($L492="","",VLOOKUP($L492,TemplValues,11,0)))</f>
        <v/>
      </c>
      <c r="BD493" s="368"/>
      <c r="BE493" s="369" t="str">
        <f>IF($E493="","",IF($L492="","",VLOOKUP($L492,TemplValues,30,0)))</f>
        <v/>
      </c>
      <c r="BF493" s="369"/>
      <c r="BG493" s="366" t="str">
        <f>IF($E493="","",IF($L492="","",VLOOKUP($L492,TemplValues,12,0)))</f>
        <v/>
      </c>
      <c r="BH493" s="366"/>
      <c r="BI493" s="366" t="str">
        <f>IF($E493="","",IF($L492="","",VLOOKUP($L492,TemplValues,13,0)))</f>
        <v/>
      </c>
      <c r="BJ493" s="366"/>
      <c r="BK493" s="367" t="str">
        <f>IF($E493="","",IF($L492="","",VLOOKUP($L492,TemplValues,16,0)))</f>
        <v/>
      </c>
      <c r="BL493" s="367"/>
      <c r="BM493" s="368" t="str">
        <f>IF($E493="","",IF($L492="","",VLOOKUP($L492,TemplValues,17,0)))</f>
        <v/>
      </c>
      <c r="BN493" s="368"/>
      <c r="BO493" s="366" t="str">
        <f>IF($E493="","",IF($L492="","",VLOOKUP($L492,TemplValues,28,0)))</f>
        <v/>
      </c>
      <c r="BP493" s="366"/>
      <c r="BQ493" s="366" t="str">
        <f>IF($E493="","",IF($L492="","",VLOOKUP($L492,TemplValues,27,0)))</f>
        <v/>
      </c>
      <c r="BR493" s="366"/>
      <c r="BS493" s="367" t="str">
        <f>IF($E493="","",IF($L492="","",VLOOKUP($L492,TemplValues,14,0)))</f>
        <v/>
      </c>
      <c r="BT493" s="367"/>
      <c r="BU493" s="370" t="str">
        <f>IF($E493="","",IF($L492="","",VLOOKUP($L492,TemplValues,15,0)))</f>
        <v/>
      </c>
      <c r="BV493" s="483"/>
      <c r="BW493" s="430" t="str">
        <f>IF($E493="","",IF($L492="","",VLOOKUP($L492,TemplValues,30,0)))</f>
        <v/>
      </c>
      <c r="BX493" s="486"/>
      <c r="BY493" s="283"/>
    </row>
    <row r="494" spans="1:77" ht="20.100000000000001" customHeight="1">
      <c r="A494" s="283"/>
      <c r="B494" s="511">
        <v>1</v>
      </c>
      <c r="C494" s="513"/>
      <c r="D494" s="436"/>
      <c r="E494" s="436" t="s">
        <v>441</v>
      </c>
      <c r="F494" s="436" t="s">
        <v>444</v>
      </c>
      <c r="G494" s="515" t="s">
        <v>380</v>
      </c>
      <c r="H494" s="509"/>
      <c r="I494" s="437"/>
      <c r="J494" s="509"/>
      <c r="K494" s="438"/>
      <c r="L494" s="439" t="str">
        <f t="shared" ref="L494" si="241">H494&amp;" : "&amp;J494</f>
        <v xml:space="preserve"> : </v>
      </c>
      <c r="M494" s="440">
        <v>400</v>
      </c>
      <c r="N494" s="390"/>
      <c r="O494" s="283"/>
      <c r="P494" s="404"/>
      <c r="Q494" s="405"/>
      <c r="R494" s="406">
        <v>2.835</v>
      </c>
      <c r="S494" s="462"/>
      <c r="T494" s="414">
        <v>24.5</v>
      </c>
      <c r="U494" s="468"/>
      <c r="V494" s="413"/>
      <c r="W494" s="413"/>
      <c r="X494" s="414">
        <v>22</v>
      </c>
      <c r="Y494" s="414"/>
      <c r="Z494" s="414"/>
      <c r="AA494" s="414"/>
      <c r="AB494" s="415"/>
      <c r="AC494" s="415"/>
      <c r="AD494" s="415"/>
      <c r="AE494" s="415"/>
      <c r="AF494" s="415"/>
      <c r="AG494" s="415"/>
      <c r="AH494" s="415"/>
      <c r="AI494" s="415"/>
      <c r="AJ494" s="415"/>
      <c r="AK494" s="415"/>
      <c r="AL494" s="415"/>
      <c r="AM494" s="415"/>
      <c r="AN494" s="415"/>
      <c r="AO494" s="415"/>
      <c r="AP494" s="415"/>
      <c r="AQ494" s="415"/>
      <c r="AR494" s="415">
        <v>0.25</v>
      </c>
      <c r="AS494" s="415"/>
      <c r="AT494" s="415"/>
      <c r="AU494" s="427"/>
      <c r="AV494" s="427">
        <v>10.5</v>
      </c>
      <c r="AW494" s="428"/>
      <c r="AX494" s="423"/>
      <c r="AY494" s="475"/>
      <c r="AZ494" s="283"/>
      <c r="BA494" s="424">
        <v>100.1</v>
      </c>
      <c r="BB494" s="424"/>
      <c r="BC494" s="360" t="s">
        <v>63</v>
      </c>
      <c r="BD494" s="360"/>
      <c r="BE494" s="359">
        <v>0.1</v>
      </c>
      <c r="BF494" s="359"/>
      <c r="BG494" s="359">
        <v>10000</v>
      </c>
      <c r="BH494" s="359"/>
      <c r="BI494" s="359"/>
      <c r="BJ494" s="359"/>
      <c r="BK494" s="361"/>
      <c r="BL494" s="361"/>
      <c r="BM494" s="360" t="s">
        <v>64</v>
      </c>
      <c r="BN494" s="360"/>
      <c r="BO494" s="359"/>
      <c r="BP494" s="359"/>
      <c r="BQ494" s="359">
        <v>0.34699999999999998</v>
      </c>
      <c r="BR494" s="359"/>
      <c r="BS494" s="361"/>
      <c r="BT494" s="361"/>
      <c r="BU494" s="362" t="s">
        <v>62</v>
      </c>
      <c r="BV494" s="481"/>
      <c r="BW494" s="422"/>
      <c r="BX494" s="475"/>
      <c r="BY494" s="283"/>
    </row>
    <row r="495" spans="1:77" ht="20.100000000000001" customHeight="1" thickBot="1">
      <c r="A495" s="283"/>
      <c r="B495" s="512"/>
      <c r="C495" s="514"/>
      <c r="D495" s="398"/>
      <c r="E495" s="398">
        <v>1</v>
      </c>
      <c r="F495" s="398" t="s">
        <v>443</v>
      </c>
      <c r="G495" s="516"/>
      <c r="H495" s="510"/>
      <c r="I495" s="434"/>
      <c r="J495" s="510"/>
      <c r="K495" s="435"/>
      <c r="L495" s="435"/>
      <c r="M495" s="400">
        <v>3.2</v>
      </c>
      <c r="N495" s="407"/>
      <c r="O495" s="283"/>
      <c r="P495" s="408"/>
      <c r="Q495" s="409"/>
      <c r="R495" s="441" t="str">
        <f>IF($E495="","",IF($L494="","",VLOOKUP($L494,TemplValues,28,0)))</f>
        <v/>
      </c>
      <c r="S495" s="463"/>
      <c r="T495" s="442" t="str">
        <f>IF($E495="","",IF($L494="","",VLOOKUP($L494,TemplValues,4,0)))</f>
        <v/>
      </c>
      <c r="U495" s="463"/>
      <c r="V495" s="442" t="str">
        <f>IF($E495="","",IF($L494="","",VLOOKUP($L494,TemplValues,5,0)))</f>
        <v/>
      </c>
      <c r="W495" s="442"/>
      <c r="X495" s="442" t="str">
        <f>IF($E495="","",IF($L494="","",VLOOKUP($L494,TemplValues,6,0)))</f>
        <v/>
      </c>
      <c r="Y495" s="442"/>
      <c r="Z495" s="443" t="str">
        <f>IF($E495="","",IF($L494="","",VLOOKUP($L494,TemplValues,7,0)))</f>
        <v/>
      </c>
      <c r="AA495" s="443"/>
      <c r="AB495" s="442" t="str">
        <f>IF($E495="","",IF($L494="","",VLOOKUP($L494,TemplValues,8,0)))</f>
        <v/>
      </c>
      <c r="AC495" s="442"/>
      <c r="AD495" s="444" t="str">
        <f>IF($E495="","",IF($L494="","",VLOOKUP($L494,TemplValues,18,0)))</f>
        <v/>
      </c>
      <c r="AE495" s="444"/>
      <c r="AF495" s="444" t="str">
        <f>IF($E495="","",IF($L494="","",VLOOKUP($L494,TemplValues,19,0)))</f>
        <v/>
      </c>
      <c r="AG495" s="444"/>
      <c r="AH495" s="444"/>
      <c r="AI495" s="444"/>
      <c r="AJ495" s="444" t="str">
        <f>IF($E495="","",IF($L494="","",VLOOKUP($L494,TemplValues,20,0)))</f>
        <v/>
      </c>
      <c r="AK495" s="444"/>
      <c r="AL495" s="442" t="str">
        <f>IF($E495="","",IF($L494="","",VLOOKUP($L494,TemplValues,9,0)))</f>
        <v/>
      </c>
      <c r="AM495" s="442"/>
      <c r="AN495" s="442" t="str">
        <f>IF($E495="","",IF($L494="","",VLOOKUP($L494,TemplValues,21,0)))</f>
        <v/>
      </c>
      <c r="AO495" s="442"/>
      <c r="AP495" s="442" t="str">
        <f>IF($E495="","",IF($L494="","",VLOOKUP($L494,TemplValues,22,0)))</f>
        <v/>
      </c>
      <c r="AQ495" s="442"/>
      <c r="AR495" s="445" t="str">
        <f>IF($E495="","",IF($L494="","",VLOOKUP($L494,TemplValues,23,0)))</f>
        <v/>
      </c>
      <c r="AS495" s="445"/>
      <c r="AT495" s="445" t="str">
        <f>IF($E495="","",IF($L494="","",VLOOKUP($L494,TemplValues,24,0)))</f>
        <v/>
      </c>
      <c r="AU495" s="446"/>
      <c r="AV495" s="446" t="str">
        <f>IF($E495="","",IF($L494="","",VLOOKUP($L494,TemplValues,25,0)))</f>
        <v/>
      </c>
      <c r="AW495" s="478"/>
      <c r="AX495" s="425" t="str">
        <f>IF($E495="","",IF($L494="","",VLOOKUP($L494,TemplValues,26,0)))</f>
        <v/>
      </c>
      <c r="AY495" s="476"/>
      <c r="AZ495" s="283"/>
      <c r="BA495" s="426" t="str">
        <f>IF($E495="","",IF($L494="","",VLOOKUP($L494,TemplValues,10,0)))</f>
        <v/>
      </c>
      <c r="BB495" s="426"/>
      <c r="BC495" s="368" t="str">
        <f>IF($E495="","",IF($L494="","",VLOOKUP($L494,TemplValues,11,0)))</f>
        <v/>
      </c>
      <c r="BD495" s="368"/>
      <c r="BE495" s="369" t="str">
        <f>IF($E495="","",IF($L494="","",VLOOKUP($L494,TemplValues,30,0)))</f>
        <v/>
      </c>
      <c r="BF495" s="369"/>
      <c r="BG495" s="366" t="str">
        <f>IF($E495="","",IF($L494="","",VLOOKUP($L494,TemplValues,12,0)))</f>
        <v/>
      </c>
      <c r="BH495" s="366"/>
      <c r="BI495" s="366" t="str">
        <f>IF($E495="","",IF($L494="","",VLOOKUP($L494,TemplValues,13,0)))</f>
        <v/>
      </c>
      <c r="BJ495" s="366"/>
      <c r="BK495" s="367" t="str">
        <f>IF($E495="","",IF($L494="","",VLOOKUP($L494,TemplValues,16,0)))</f>
        <v/>
      </c>
      <c r="BL495" s="367"/>
      <c r="BM495" s="368" t="str">
        <f>IF($E495="","",IF($L494="","",VLOOKUP($L494,TemplValues,17,0)))</f>
        <v/>
      </c>
      <c r="BN495" s="368"/>
      <c r="BO495" s="366" t="str">
        <f>IF($E495="","",IF($L494="","",VLOOKUP($L494,TemplValues,28,0)))</f>
        <v/>
      </c>
      <c r="BP495" s="366"/>
      <c r="BQ495" s="366" t="str">
        <f>IF($E495="","",IF($L494="","",VLOOKUP($L494,TemplValues,27,0)))</f>
        <v/>
      </c>
      <c r="BR495" s="366"/>
      <c r="BS495" s="367" t="str">
        <f>IF($E495="","",IF($L494="","",VLOOKUP($L494,TemplValues,14,0)))</f>
        <v/>
      </c>
      <c r="BT495" s="367"/>
      <c r="BU495" s="370" t="str">
        <f>IF($E495="","",IF($L494="","",VLOOKUP($L494,TemplValues,15,0)))</f>
        <v/>
      </c>
      <c r="BV495" s="483"/>
      <c r="BW495" s="430" t="str">
        <f>IF($E495="","",IF($L494="","",VLOOKUP($L494,TemplValues,30,0)))</f>
        <v/>
      </c>
      <c r="BX495" s="486"/>
      <c r="BY495" s="283"/>
    </row>
    <row r="496" spans="1:77" ht="20.100000000000001" customHeight="1">
      <c r="A496" s="283"/>
      <c r="B496" s="511">
        <v>1</v>
      </c>
      <c r="C496" s="513"/>
      <c r="D496" s="436"/>
      <c r="E496" s="436" t="s">
        <v>441</v>
      </c>
      <c r="F496" s="436" t="s">
        <v>444</v>
      </c>
      <c r="G496" s="515" t="s">
        <v>380</v>
      </c>
      <c r="H496" s="509"/>
      <c r="I496" s="437"/>
      <c r="J496" s="509"/>
      <c r="K496" s="438"/>
      <c r="L496" s="439" t="str">
        <f t="shared" ref="L496" si="242">H496&amp;" : "&amp;J496</f>
        <v xml:space="preserve"> : </v>
      </c>
      <c r="M496" s="440">
        <v>400</v>
      </c>
      <c r="N496" s="390"/>
      <c r="O496" s="283"/>
      <c r="P496" s="404"/>
      <c r="Q496" s="405"/>
      <c r="R496" s="406">
        <v>2.835</v>
      </c>
      <c r="S496" s="462"/>
      <c r="T496" s="414">
        <v>24.5</v>
      </c>
      <c r="U496" s="468"/>
      <c r="V496" s="413"/>
      <c r="W496" s="413"/>
      <c r="X496" s="414">
        <v>22</v>
      </c>
      <c r="Y496" s="414"/>
      <c r="Z496" s="414"/>
      <c r="AA496" s="414"/>
      <c r="AB496" s="415"/>
      <c r="AC496" s="415"/>
      <c r="AD496" s="415"/>
      <c r="AE496" s="415"/>
      <c r="AF496" s="415"/>
      <c r="AG496" s="415"/>
      <c r="AH496" s="415"/>
      <c r="AI496" s="415"/>
      <c r="AJ496" s="415"/>
      <c r="AK496" s="415"/>
      <c r="AL496" s="415"/>
      <c r="AM496" s="415"/>
      <c r="AN496" s="415"/>
      <c r="AO496" s="415"/>
      <c r="AP496" s="415"/>
      <c r="AQ496" s="415"/>
      <c r="AR496" s="415">
        <v>0.25</v>
      </c>
      <c r="AS496" s="415"/>
      <c r="AT496" s="415"/>
      <c r="AU496" s="427"/>
      <c r="AV496" s="427">
        <v>10.5</v>
      </c>
      <c r="AW496" s="428"/>
      <c r="AX496" s="423"/>
      <c r="AY496" s="475"/>
      <c r="AZ496" s="283"/>
      <c r="BA496" s="424">
        <v>100.1</v>
      </c>
      <c r="BB496" s="424"/>
      <c r="BC496" s="360" t="s">
        <v>63</v>
      </c>
      <c r="BD496" s="360"/>
      <c r="BE496" s="359">
        <v>0.1</v>
      </c>
      <c r="BF496" s="359"/>
      <c r="BG496" s="359">
        <v>10000</v>
      </c>
      <c r="BH496" s="359"/>
      <c r="BI496" s="359"/>
      <c r="BJ496" s="359"/>
      <c r="BK496" s="361"/>
      <c r="BL496" s="361"/>
      <c r="BM496" s="360" t="s">
        <v>64</v>
      </c>
      <c r="BN496" s="360"/>
      <c r="BO496" s="359"/>
      <c r="BP496" s="359"/>
      <c r="BQ496" s="359">
        <v>0.34699999999999998</v>
      </c>
      <c r="BR496" s="359"/>
      <c r="BS496" s="361"/>
      <c r="BT496" s="361"/>
      <c r="BU496" s="362" t="s">
        <v>62</v>
      </c>
      <c r="BV496" s="481"/>
      <c r="BW496" s="422"/>
      <c r="BX496" s="475"/>
      <c r="BY496" s="283"/>
    </row>
    <row r="497" spans="1:77" ht="20.100000000000001" customHeight="1" thickBot="1">
      <c r="A497" s="283"/>
      <c r="B497" s="512"/>
      <c r="C497" s="514"/>
      <c r="D497" s="398"/>
      <c r="E497" s="398">
        <v>1</v>
      </c>
      <c r="F497" s="398" t="s">
        <v>443</v>
      </c>
      <c r="G497" s="516"/>
      <c r="H497" s="510"/>
      <c r="I497" s="434"/>
      <c r="J497" s="510"/>
      <c r="K497" s="435"/>
      <c r="L497" s="435"/>
      <c r="M497" s="400">
        <v>3.2</v>
      </c>
      <c r="N497" s="407"/>
      <c r="O497" s="283"/>
      <c r="P497" s="408"/>
      <c r="Q497" s="409"/>
      <c r="R497" s="441" t="str">
        <f>IF($E497="","",IF($L496="","",VLOOKUP($L496,TemplValues,28,0)))</f>
        <v/>
      </c>
      <c r="S497" s="463"/>
      <c r="T497" s="442" t="str">
        <f>IF($E497="","",IF($L496="","",VLOOKUP($L496,TemplValues,4,0)))</f>
        <v/>
      </c>
      <c r="U497" s="463"/>
      <c r="V497" s="442" t="str">
        <f>IF($E497="","",IF($L496="","",VLOOKUP($L496,TemplValues,5,0)))</f>
        <v/>
      </c>
      <c r="W497" s="442"/>
      <c r="X497" s="442" t="str">
        <f>IF($E497="","",IF($L496="","",VLOOKUP($L496,TemplValues,6,0)))</f>
        <v/>
      </c>
      <c r="Y497" s="442"/>
      <c r="Z497" s="443" t="str">
        <f>IF($E497="","",IF($L496="","",VLOOKUP($L496,TemplValues,7,0)))</f>
        <v/>
      </c>
      <c r="AA497" s="443"/>
      <c r="AB497" s="442" t="str">
        <f>IF($E497="","",IF($L496="","",VLOOKUP($L496,TemplValues,8,0)))</f>
        <v/>
      </c>
      <c r="AC497" s="442"/>
      <c r="AD497" s="444" t="str">
        <f>IF($E497="","",IF($L496="","",VLOOKUP($L496,TemplValues,18,0)))</f>
        <v/>
      </c>
      <c r="AE497" s="444"/>
      <c r="AF497" s="444" t="str">
        <f>IF($E497="","",IF($L496="","",VLOOKUP($L496,TemplValues,19,0)))</f>
        <v/>
      </c>
      <c r="AG497" s="444"/>
      <c r="AH497" s="444"/>
      <c r="AI497" s="444"/>
      <c r="AJ497" s="444" t="str">
        <f>IF($E497="","",IF($L496="","",VLOOKUP($L496,TemplValues,20,0)))</f>
        <v/>
      </c>
      <c r="AK497" s="444"/>
      <c r="AL497" s="442" t="str">
        <f>IF($E497="","",IF($L496="","",VLOOKUP($L496,TemplValues,9,0)))</f>
        <v/>
      </c>
      <c r="AM497" s="442"/>
      <c r="AN497" s="442" t="str">
        <f>IF($E497="","",IF($L496="","",VLOOKUP($L496,TemplValues,21,0)))</f>
        <v/>
      </c>
      <c r="AO497" s="442"/>
      <c r="AP497" s="442" t="str">
        <f>IF($E497="","",IF($L496="","",VLOOKUP($L496,TemplValues,22,0)))</f>
        <v/>
      </c>
      <c r="AQ497" s="442"/>
      <c r="AR497" s="445" t="str">
        <f>IF($E497="","",IF($L496="","",VLOOKUP($L496,TemplValues,23,0)))</f>
        <v/>
      </c>
      <c r="AS497" s="445"/>
      <c r="AT497" s="445" t="str">
        <f>IF($E497="","",IF($L496="","",VLOOKUP($L496,TemplValues,24,0)))</f>
        <v/>
      </c>
      <c r="AU497" s="446"/>
      <c r="AV497" s="446" t="str">
        <f>IF($E497="","",IF($L496="","",VLOOKUP($L496,TemplValues,25,0)))</f>
        <v/>
      </c>
      <c r="AW497" s="478"/>
      <c r="AX497" s="425" t="str">
        <f>IF($E497="","",IF($L496="","",VLOOKUP($L496,TemplValues,26,0)))</f>
        <v/>
      </c>
      <c r="AY497" s="476"/>
      <c r="AZ497" s="283"/>
      <c r="BA497" s="426" t="str">
        <f>IF($E497="","",IF($L496="","",VLOOKUP($L496,TemplValues,10,0)))</f>
        <v/>
      </c>
      <c r="BB497" s="426"/>
      <c r="BC497" s="368" t="str">
        <f>IF($E497="","",IF($L496="","",VLOOKUP($L496,TemplValues,11,0)))</f>
        <v/>
      </c>
      <c r="BD497" s="368"/>
      <c r="BE497" s="369" t="str">
        <f>IF($E497="","",IF($L496="","",VLOOKUP($L496,TemplValues,30,0)))</f>
        <v/>
      </c>
      <c r="BF497" s="369"/>
      <c r="BG497" s="366" t="str">
        <f>IF($E497="","",IF($L496="","",VLOOKUP($L496,TemplValues,12,0)))</f>
        <v/>
      </c>
      <c r="BH497" s="366"/>
      <c r="BI497" s="366" t="str">
        <f>IF($E497="","",IF($L496="","",VLOOKUP($L496,TemplValues,13,0)))</f>
        <v/>
      </c>
      <c r="BJ497" s="366"/>
      <c r="BK497" s="367" t="str">
        <f>IF($E497="","",IF($L496="","",VLOOKUP($L496,TemplValues,16,0)))</f>
        <v/>
      </c>
      <c r="BL497" s="367"/>
      <c r="BM497" s="368" t="str">
        <f>IF($E497="","",IF($L496="","",VLOOKUP($L496,TemplValues,17,0)))</f>
        <v/>
      </c>
      <c r="BN497" s="368"/>
      <c r="BO497" s="366" t="str">
        <f>IF($E497="","",IF($L496="","",VLOOKUP($L496,TemplValues,28,0)))</f>
        <v/>
      </c>
      <c r="BP497" s="366"/>
      <c r="BQ497" s="366" t="str">
        <f>IF($E497="","",IF($L496="","",VLOOKUP($L496,TemplValues,27,0)))</f>
        <v/>
      </c>
      <c r="BR497" s="366"/>
      <c r="BS497" s="367" t="str">
        <f>IF($E497="","",IF($L496="","",VLOOKUP($L496,TemplValues,14,0)))</f>
        <v/>
      </c>
      <c r="BT497" s="367"/>
      <c r="BU497" s="370" t="str">
        <f>IF($E497="","",IF($L496="","",VLOOKUP($L496,TemplValues,15,0)))</f>
        <v/>
      </c>
      <c r="BV497" s="483"/>
      <c r="BW497" s="430" t="str">
        <f>IF($E497="","",IF($L496="","",VLOOKUP($L496,TemplValues,30,0)))</f>
        <v/>
      </c>
      <c r="BX497" s="486"/>
      <c r="BY497" s="283"/>
    </row>
    <row r="498" spans="1:77" ht="20.100000000000001" customHeight="1">
      <c r="A498" s="283"/>
      <c r="B498" s="511">
        <v>1</v>
      </c>
      <c r="C498" s="513"/>
      <c r="D498" s="436"/>
      <c r="E498" s="436" t="s">
        <v>441</v>
      </c>
      <c r="F498" s="436" t="s">
        <v>444</v>
      </c>
      <c r="G498" s="515" t="s">
        <v>380</v>
      </c>
      <c r="H498" s="509"/>
      <c r="I498" s="437"/>
      <c r="J498" s="509"/>
      <c r="K498" s="438"/>
      <c r="L498" s="439" t="str">
        <f t="shared" ref="L498" si="243">H498&amp;" : "&amp;J498</f>
        <v xml:space="preserve"> : </v>
      </c>
      <c r="M498" s="440">
        <v>400</v>
      </c>
      <c r="N498" s="390"/>
      <c r="O498" s="283"/>
      <c r="P498" s="404"/>
      <c r="Q498" s="405"/>
      <c r="R498" s="406">
        <v>2.835</v>
      </c>
      <c r="S498" s="462"/>
      <c r="T498" s="414">
        <v>24.5</v>
      </c>
      <c r="U498" s="468"/>
      <c r="V498" s="413"/>
      <c r="W498" s="413"/>
      <c r="X498" s="414">
        <v>22</v>
      </c>
      <c r="Y498" s="414"/>
      <c r="Z498" s="414"/>
      <c r="AA498" s="414"/>
      <c r="AB498" s="415"/>
      <c r="AC498" s="415"/>
      <c r="AD498" s="415"/>
      <c r="AE498" s="415"/>
      <c r="AF498" s="415"/>
      <c r="AG498" s="415"/>
      <c r="AH498" s="415"/>
      <c r="AI498" s="415"/>
      <c r="AJ498" s="415"/>
      <c r="AK498" s="415"/>
      <c r="AL498" s="415"/>
      <c r="AM498" s="415"/>
      <c r="AN498" s="415"/>
      <c r="AO498" s="415"/>
      <c r="AP498" s="415"/>
      <c r="AQ498" s="415"/>
      <c r="AR498" s="415">
        <v>0.25</v>
      </c>
      <c r="AS498" s="415"/>
      <c r="AT498" s="415"/>
      <c r="AU498" s="427"/>
      <c r="AV498" s="427">
        <v>10.5</v>
      </c>
      <c r="AW498" s="428"/>
      <c r="AX498" s="423"/>
      <c r="AY498" s="475"/>
      <c r="AZ498" s="283"/>
      <c r="BA498" s="424">
        <v>100.1</v>
      </c>
      <c r="BB498" s="424"/>
      <c r="BC498" s="360" t="s">
        <v>63</v>
      </c>
      <c r="BD498" s="360"/>
      <c r="BE498" s="359">
        <v>0.1</v>
      </c>
      <c r="BF498" s="359"/>
      <c r="BG498" s="359">
        <v>10000</v>
      </c>
      <c r="BH498" s="359"/>
      <c r="BI498" s="359"/>
      <c r="BJ498" s="359"/>
      <c r="BK498" s="361"/>
      <c r="BL498" s="361"/>
      <c r="BM498" s="360" t="s">
        <v>64</v>
      </c>
      <c r="BN498" s="360"/>
      <c r="BO498" s="359"/>
      <c r="BP498" s="359"/>
      <c r="BQ498" s="359">
        <v>0.34699999999999998</v>
      </c>
      <c r="BR498" s="359"/>
      <c r="BS498" s="361"/>
      <c r="BT498" s="361"/>
      <c r="BU498" s="362" t="s">
        <v>62</v>
      </c>
      <c r="BV498" s="481"/>
      <c r="BW498" s="422"/>
      <c r="BX498" s="475"/>
      <c r="BY498" s="283"/>
    </row>
    <row r="499" spans="1:77" ht="20.100000000000001" customHeight="1" thickBot="1">
      <c r="A499" s="283"/>
      <c r="B499" s="512"/>
      <c r="C499" s="514"/>
      <c r="D499" s="398"/>
      <c r="E499" s="398">
        <v>1</v>
      </c>
      <c r="F499" s="398" t="s">
        <v>443</v>
      </c>
      <c r="G499" s="516"/>
      <c r="H499" s="510"/>
      <c r="I499" s="434"/>
      <c r="J499" s="510"/>
      <c r="K499" s="435"/>
      <c r="L499" s="435"/>
      <c r="M499" s="400">
        <v>3.2</v>
      </c>
      <c r="N499" s="407"/>
      <c r="O499" s="283"/>
      <c r="P499" s="408"/>
      <c r="Q499" s="409"/>
      <c r="R499" s="441" t="str">
        <f>IF($E499="","",IF($L498="","",VLOOKUP($L498,TemplValues,28,0)))</f>
        <v/>
      </c>
      <c r="S499" s="463"/>
      <c r="T499" s="442" t="str">
        <f>IF($E499="","",IF($L498="","",VLOOKUP($L498,TemplValues,4,0)))</f>
        <v/>
      </c>
      <c r="U499" s="463"/>
      <c r="V499" s="442" t="str">
        <f>IF($E499="","",IF($L498="","",VLOOKUP($L498,TemplValues,5,0)))</f>
        <v/>
      </c>
      <c r="W499" s="442"/>
      <c r="X499" s="442" t="str">
        <f>IF($E499="","",IF($L498="","",VLOOKUP($L498,TemplValues,6,0)))</f>
        <v/>
      </c>
      <c r="Y499" s="442"/>
      <c r="Z499" s="443" t="str">
        <f>IF($E499="","",IF($L498="","",VLOOKUP($L498,TemplValues,7,0)))</f>
        <v/>
      </c>
      <c r="AA499" s="443"/>
      <c r="AB499" s="442" t="str">
        <f>IF($E499="","",IF($L498="","",VLOOKUP($L498,TemplValues,8,0)))</f>
        <v/>
      </c>
      <c r="AC499" s="442"/>
      <c r="AD499" s="444" t="str">
        <f>IF($E499="","",IF($L498="","",VLOOKUP($L498,TemplValues,18,0)))</f>
        <v/>
      </c>
      <c r="AE499" s="444"/>
      <c r="AF499" s="444" t="str">
        <f>IF($E499="","",IF($L498="","",VLOOKUP($L498,TemplValues,19,0)))</f>
        <v/>
      </c>
      <c r="AG499" s="444"/>
      <c r="AH499" s="444"/>
      <c r="AI499" s="444"/>
      <c r="AJ499" s="444" t="str">
        <f>IF($E499="","",IF($L498="","",VLOOKUP($L498,TemplValues,20,0)))</f>
        <v/>
      </c>
      <c r="AK499" s="444"/>
      <c r="AL499" s="442" t="str">
        <f>IF($E499="","",IF($L498="","",VLOOKUP($L498,TemplValues,9,0)))</f>
        <v/>
      </c>
      <c r="AM499" s="442"/>
      <c r="AN499" s="442" t="str">
        <f>IF($E499="","",IF($L498="","",VLOOKUP($L498,TemplValues,21,0)))</f>
        <v/>
      </c>
      <c r="AO499" s="442"/>
      <c r="AP499" s="442" t="str">
        <f>IF($E499="","",IF($L498="","",VLOOKUP($L498,TemplValues,22,0)))</f>
        <v/>
      </c>
      <c r="AQ499" s="442"/>
      <c r="AR499" s="445" t="str">
        <f>IF($E499="","",IF($L498="","",VLOOKUP($L498,TemplValues,23,0)))</f>
        <v/>
      </c>
      <c r="AS499" s="445"/>
      <c r="AT499" s="445" t="str">
        <f>IF($E499="","",IF($L498="","",VLOOKUP($L498,TemplValues,24,0)))</f>
        <v/>
      </c>
      <c r="AU499" s="446"/>
      <c r="AV499" s="446" t="str">
        <f>IF($E499="","",IF($L498="","",VLOOKUP($L498,TemplValues,25,0)))</f>
        <v/>
      </c>
      <c r="AW499" s="478"/>
      <c r="AX499" s="425" t="str">
        <f>IF($E499="","",IF($L498="","",VLOOKUP($L498,TemplValues,26,0)))</f>
        <v/>
      </c>
      <c r="AY499" s="476"/>
      <c r="AZ499" s="283"/>
      <c r="BA499" s="426" t="str">
        <f>IF($E499="","",IF($L498="","",VLOOKUP($L498,TemplValues,10,0)))</f>
        <v/>
      </c>
      <c r="BB499" s="426"/>
      <c r="BC499" s="368" t="str">
        <f>IF($E499="","",IF($L498="","",VLOOKUP($L498,TemplValues,11,0)))</f>
        <v/>
      </c>
      <c r="BD499" s="368"/>
      <c r="BE499" s="369" t="str">
        <f>IF($E499="","",IF($L498="","",VLOOKUP($L498,TemplValues,30,0)))</f>
        <v/>
      </c>
      <c r="BF499" s="369"/>
      <c r="BG499" s="366" t="str">
        <f>IF($E499="","",IF($L498="","",VLOOKUP($L498,TemplValues,12,0)))</f>
        <v/>
      </c>
      <c r="BH499" s="366"/>
      <c r="BI499" s="366" t="str">
        <f>IF($E499="","",IF($L498="","",VLOOKUP($L498,TemplValues,13,0)))</f>
        <v/>
      </c>
      <c r="BJ499" s="366"/>
      <c r="BK499" s="367" t="str">
        <f>IF($E499="","",IF($L498="","",VLOOKUP($L498,TemplValues,16,0)))</f>
        <v/>
      </c>
      <c r="BL499" s="367"/>
      <c r="BM499" s="368" t="str">
        <f>IF($E499="","",IF($L498="","",VLOOKUP($L498,TemplValues,17,0)))</f>
        <v/>
      </c>
      <c r="BN499" s="368"/>
      <c r="BO499" s="366" t="str">
        <f>IF($E499="","",IF($L498="","",VLOOKUP($L498,TemplValues,28,0)))</f>
        <v/>
      </c>
      <c r="BP499" s="366"/>
      <c r="BQ499" s="366" t="str">
        <f>IF($E499="","",IF($L498="","",VLOOKUP($L498,TemplValues,27,0)))</f>
        <v/>
      </c>
      <c r="BR499" s="366"/>
      <c r="BS499" s="367" t="str">
        <f>IF($E499="","",IF($L498="","",VLOOKUP($L498,TemplValues,14,0)))</f>
        <v/>
      </c>
      <c r="BT499" s="367"/>
      <c r="BU499" s="370" t="str">
        <f>IF($E499="","",IF($L498="","",VLOOKUP($L498,TemplValues,15,0)))</f>
        <v/>
      </c>
      <c r="BV499" s="483"/>
      <c r="BW499" s="430" t="str">
        <f>IF($E499="","",IF($L498="","",VLOOKUP($L498,TemplValues,30,0)))</f>
        <v/>
      </c>
      <c r="BX499" s="486"/>
      <c r="BY499" s="283"/>
    </row>
    <row r="500" spans="1:77" ht="20.100000000000001" customHeight="1">
      <c r="A500" s="283"/>
      <c r="B500" s="511">
        <v>1</v>
      </c>
      <c r="C500" s="513"/>
      <c r="D500" s="436"/>
      <c r="E500" s="436" t="s">
        <v>441</v>
      </c>
      <c r="F500" s="436" t="s">
        <v>444</v>
      </c>
      <c r="G500" s="515" t="s">
        <v>380</v>
      </c>
      <c r="H500" s="509"/>
      <c r="I500" s="437"/>
      <c r="J500" s="509"/>
      <c r="K500" s="438"/>
      <c r="L500" s="439" t="str">
        <f t="shared" ref="L500" si="244">H500&amp;" : "&amp;J500</f>
        <v xml:space="preserve"> : </v>
      </c>
      <c r="M500" s="440">
        <v>400</v>
      </c>
      <c r="N500" s="390"/>
      <c r="O500" s="283"/>
      <c r="P500" s="404"/>
      <c r="Q500" s="405"/>
      <c r="R500" s="406">
        <v>2.835</v>
      </c>
      <c r="S500" s="462"/>
      <c r="T500" s="414">
        <v>24.5</v>
      </c>
      <c r="U500" s="468"/>
      <c r="V500" s="413"/>
      <c r="W500" s="413"/>
      <c r="X500" s="414">
        <v>22</v>
      </c>
      <c r="Y500" s="414"/>
      <c r="Z500" s="414"/>
      <c r="AA500" s="414"/>
      <c r="AB500" s="415"/>
      <c r="AC500" s="415"/>
      <c r="AD500" s="415"/>
      <c r="AE500" s="415"/>
      <c r="AF500" s="415"/>
      <c r="AG500" s="415"/>
      <c r="AH500" s="415"/>
      <c r="AI500" s="415"/>
      <c r="AJ500" s="415"/>
      <c r="AK500" s="415"/>
      <c r="AL500" s="415"/>
      <c r="AM500" s="415"/>
      <c r="AN500" s="415"/>
      <c r="AO500" s="415"/>
      <c r="AP500" s="415"/>
      <c r="AQ500" s="415"/>
      <c r="AR500" s="415">
        <v>0.25</v>
      </c>
      <c r="AS500" s="415"/>
      <c r="AT500" s="415"/>
      <c r="AU500" s="427"/>
      <c r="AV500" s="427">
        <v>10.5</v>
      </c>
      <c r="AW500" s="428"/>
      <c r="AX500" s="423"/>
      <c r="AY500" s="475"/>
      <c r="AZ500" s="283"/>
      <c r="BA500" s="424">
        <v>100.1</v>
      </c>
      <c r="BB500" s="424"/>
      <c r="BC500" s="360" t="s">
        <v>63</v>
      </c>
      <c r="BD500" s="360"/>
      <c r="BE500" s="359">
        <v>0.1</v>
      </c>
      <c r="BF500" s="359"/>
      <c r="BG500" s="359">
        <v>10000</v>
      </c>
      <c r="BH500" s="359"/>
      <c r="BI500" s="359"/>
      <c r="BJ500" s="359"/>
      <c r="BK500" s="361"/>
      <c r="BL500" s="361"/>
      <c r="BM500" s="360" t="s">
        <v>64</v>
      </c>
      <c r="BN500" s="360"/>
      <c r="BO500" s="359"/>
      <c r="BP500" s="359"/>
      <c r="BQ500" s="359">
        <v>0.34699999999999998</v>
      </c>
      <c r="BR500" s="359"/>
      <c r="BS500" s="361"/>
      <c r="BT500" s="361"/>
      <c r="BU500" s="362" t="s">
        <v>62</v>
      </c>
      <c r="BV500" s="481"/>
      <c r="BW500" s="422"/>
      <c r="BX500" s="475"/>
      <c r="BY500" s="283"/>
    </row>
    <row r="501" spans="1:77" ht="20.100000000000001" customHeight="1" thickBot="1">
      <c r="A501" s="283"/>
      <c r="B501" s="512"/>
      <c r="C501" s="514"/>
      <c r="D501" s="398"/>
      <c r="E501" s="398">
        <v>1</v>
      </c>
      <c r="F501" s="398" t="s">
        <v>443</v>
      </c>
      <c r="G501" s="516"/>
      <c r="H501" s="510"/>
      <c r="I501" s="434"/>
      <c r="J501" s="510"/>
      <c r="K501" s="435"/>
      <c r="L501" s="435"/>
      <c r="M501" s="400">
        <v>3.2</v>
      </c>
      <c r="N501" s="407"/>
      <c r="O501" s="283"/>
      <c r="P501" s="408"/>
      <c r="Q501" s="409"/>
      <c r="R501" s="441" t="str">
        <f>IF($E501="","",IF($L500="","",VLOOKUP($L500,TemplValues,28,0)))</f>
        <v/>
      </c>
      <c r="S501" s="463"/>
      <c r="T501" s="442" t="str">
        <f>IF($E501="","",IF($L500="","",VLOOKUP($L500,TemplValues,4,0)))</f>
        <v/>
      </c>
      <c r="U501" s="463"/>
      <c r="V501" s="442" t="str">
        <f>IF($E501="","",IF($L500="","",VLOOKUP($L500,TemplValues,5,0)))</f>
        <v/>
      </c>
      <c r="W501" s="442"/>
      <c r="X501" s="442" t="str">
        <f>IF($E501="","",IF($L500="","",VLOOKUP($L500,TemplValues,6,0)))</f>
        <v/>
      </c>
      <c r="Y501" s="442"/>
      <c r="Z501" s="443" t="str">
        <f>IF($E501="","",IF($L500="","",VLOOKUP($L500,TemplValues,7,0)))</f>
        <v/>
      </c>
      <c r="AA501" s="443"/>
      <c r="AB501" s="442" t="str">
        <f>IF($E501="","",IF($L500="","",VLOOKUP($L500,TemplValues,8,0)))</f>
        <v/>
      </c>
      <c r="AC501" s="442"/>
      <c r="AD501" s="444" t="str">
        <f>IF($E501="","",IF($L500="","",VLOOKUP($L500,TemplValues,18,0)))</f>
        <v/>
      </c>
      <c r="AE501" s="444"/>
      <c r="AF501" s="444" t="str">
        <f>IF($E501="","",IF($L500="","",VLOOKUP($L500,TemplValues,19,0)))</f>
        <v/>
      </c>
      <c r="AG501" s="444"/>
      <c r="AH501" s="444"/>
      <c r="AI501" s="444"/>
      <c r="AJ501" s="444" t="str">
        <f>IF($E501="","",IF($L500="","",VLOOKUP($L500,TemplValues,20,0)))</f>
        <v/>
      </c>
      <c r="AK501" s="444"/>
      <c r="AL501" s="442" t="str">
        <f>IF($E501="","",IF($L500="","",VLOOKUP($L500,TemplValues,9,0)))</f>
        <v/>
      </c>
      <c r="AM501" s="442"/>
      <c r="AN501" s="442" t="str">
        <f>IF($E501="","",IF($L500="","",VLOOKUP($L500,TemplValues,21,0)))</f>
        <v/>
      </c>
      <c r="AO501" s="442"/>
      <c r="AP501" s="442" t="str">
        <f>IF($E501="","",IF($L500="","",VLOOKUP($L500,TemplValues,22,0)))</f>
        <v/>
      </c>
      <c r="AQ501" s="442"/>
      <c r="AR501" s="445" t="str">
        <f>IF($E501="","",IF($L500="","",VLOOKUP($L500,TemplValues,23,0)))</f>
        <v/>
      </c>
      <c r="AS501" s="445"/>
      <c r="AT501" s="445" t="str">
        <f>IF($E501="","",IF($L500="","",VLOOKUP($L500,TemplValues,24,0)))</f>
        <v/>
      </c>
      <c r="AU501" s="446"/>
      <c r="AV501" s="446" t="str">
        <f>IF($E501="","",IF($L500="","",VLOOKUP($L500,TemplValues,25,0)))</f>
        <v/>
      </c>
      <c r="AW501" s="478"/>
      <c r="AX501" s="425" t="str">
        <f>IF($E501="","",IF($L500="","",VLOOKUP($L500,TemplValues,26,0)))</f>
        <v/>
      </c>
      <c r="AY501" s="476"/>
      <c r="AZ501" s="283"/>
      <c r="BA501" s="426" t="str">
        <f>IF($E501="","",IF($L500="","",VLOOKUP($L500,TemplValues,10,0)))</f>
        <v/>
      </c>
      <c r="BB501" s="426"/>
      <c r="BC501" s="368" t="str">
        <f>IF($E501="","",IF($L500="","",VLOOKUP($L500,TemplValues,11,0)))</f>
        <v/>
      </c>
      <c r="BD501" s="368"/>
      <c r="BE501" s="369" t="str">
        <f>IF($E501="","",IF($L500="","",VLOOKUP($L500,TemplValues,30,0)))</f>
        <v/>
      </c>
      <c r="BF501" s="369"/>
      <c r="BG501" s="366" t="str">
        <f>IF($E501="","",IF($L500="","",VLOOKUP($L500,TemplValues,12,0)))</f>
        <v/>
      </c>
      <c r="BH501" s="366"/>
      <c r="BI501" s="366" t="str">
        <f>IF($E501="","",IF($L500="","",VLOOKUP($L500,TemplValues,13,0)))</f>
        <v/>
      </c>
      <c r="BJ501" s="366"/>
      <c r="BK501" s="367" t="str">
        <f>IF($E501="","",IF($L500="","",VLOOKUP($L500,TemplValues,16,0)))</f>
        <v/>
      </c>
      <c r="BL501" s="367"/>
      <c r="BM501" s="368" t="str">
        <f>IF($E501="","",IF($L500="","",VLOOKUP($L500,TemplValues,17,0)))</f>
        <v/>
      </c>
      <c r="BN501" s="368"/>
      <c r="BO501" s="366" t="str">
        <f>IF($E501="","",IF($L500="","",VLOOKUP($L500,TemplValues,28,0)))</f>
        <v/>
      </c>
      <c r="BP501" s="366"/>
      <c r="BQ501" s="366" t="str">
        <f>IF($E501="","",IF($L500="","",VLOOKUP($L500,TemplValues,27,0)))</f>
        <v/>
      </c>
      <c r="BR501" s="366"/>
      <c r="BS501" s="367" t="str">
        <f>IF($E501="","",IF($L500="","",VLOOKUP($L500,TemplValues,14,0)))</f>
        <v/>
      </c>
      <c r="BT501" s="367"/>
      <c r="BU501" s="370" t="str">
        <f>IF($E501="","",IF($L500="","",VLOOKUP($L500,TemplValues,15,0)))</f>
        <v/>
      </c>
      <c r="BV501" s="483"/>
      <c r="BW501" s="430" t="str">
        <f>IF($E501="","",IF($L500="","",VLOOKUP($L500,TemplValues,30,0)))</f>
        <v/>
      </c>
      <c r="BX501" s="486"/>
      <c r="BY501" s="283"/>
    </row>
    <row r="502" spans="1:77" ht="20.100000000000001" customHeight="1">
      <c r="A502" s="283"/>
      <c r="B502" s="511">
        <v>1</v>
      </c>
      <c r="C502" s="513"/>
      <c r="D502" s="436"/>
      <c r="E502" s="436" t="s">
        <v>441</v>
      </c>
      <c r="F502" s="436" t="s">
        <v>444</v>
      </c>
      <c r="G502" s="515" t="s">
        <v>380</v>
      </c>
      <c r="H502" s="509"/>
      <c r="I502" s="437"/>
      <c r="J502" s="509"/>
      <c r="K502" s="438"/>
      <c r="L502" s="439" t="str">
        <f t="shared" ref="L502" si="245">H502&amp;" : "&amp;J502</f>
        <v xml:space="preserve"> : </v>
      </c>
      <c r="M502" s="440">
        <v>400</v>
      </c>
      <c r="N502" s="390"/>
      <c r="O502" s="283"/>
      <c r="P502" s="404"/>
      <c r="Q502" s="405"/>
      <c r="R502" s="406">
        <v>2.835</v>
      </c>
      <c r="S502" s="462"/>
      <c r="T502" s="414">
        <v>24.5</v>
      </c>
      <c r="U502" s="468"/>
      <c r="V502" s="413"/>
      <c r="W502" s="413"/>
      <c r="X502" s="414">
        <v>22</v>
      </c>
      <c r="Y502" s="414"/>
      <c r="Z502" s="414"/>
      <c r="AA502" s="414"/>
      <c r="AB502" s="415"/>
      <c r="AC502" s="415"/>
      <c r="AD502" s="415"/>
      <c r="AE502" s="415"/>
      <c r="AF502" s="415"/>
      <c r="AG502" s="415"/>
      <c r="AH502" s="415"/>
      <c r="AI502" s="415"/>
      <c r="AJ502" s="415"/>
      <c r="AK502" s="415"/>
      <c r="AL502" s="415"/>
      <c r="AM502" s="415"/>
      <c r="AN502" s="415"/>
      <c r="AO502" s="415"/>
      <c r="AP502" s="415"/>
      <c r="AQ502" s="415"/>
      <c r="AR502" s="415">
        <v>0.25</v>
      </c>
      <c r="AS502" s="415"/>
      <c r="AT502" s="415"/>
      <c r="AU502" s="427"/>
      <c r="AV502" s="427">
        <v>10.5</v>
      </c>
      <c r="AW502" s="428"/>
      <c r="AX502" s="423"/>
      <c r="AY502" s="475"/>
      <c r="AZ502" s="283"/>
      <c r="BA502" s="424">
        <v>100.1</v>
      </c>
      <c r="BB502" s="424"/>
      <c r="BC502" s="360" t="s">
        <v>63</v>
      </c>
      <c r="BD502" s="360"/>
      <c r="BE502" s="359">
        <v>0.1</v>
      </c>
      <c r="BF502" s="359"/>
      <c r="BG502" s="359">
        <v>10000</v>
      </c>
      <c r="BH502" s="359"/>
      <c r="BI502" s="359"/>
      <c r="BJ502" s="359"/>
      <c r="BK502" s="361"/>
      <c r="BL502" s="361"/>
      <c r="BM502" s="360" t="s">
        <v>64</v>
      </c>
      <c r="BN502" s="360"/>
      <c r="BO502" s="359"/>
      <c r="BP502" s="359"/>
      <c r="BQ502" s="359">
        <v>0.34699999999999998</v>
      </c>
      <c r="BR502" s="359"/>
      <c r="BS502" s="361"/>
      <c r="BT502" s="361"/>
      <c r="BU502" s="362" t="s">
        <v>62</v>
      </c>
      <c r="BV502" s="481"/>
      <c r="BW502" s="422"/>
      <c r="BX502" s="475"/>
      <c r="BY502" s="283"/>
    </row>
    <row r="503" spans="1:77" ht="20.100000000000001" customHeight="1" thickBot="1">
      <c r="A503" s="283"/>
      <c r="B503" s="512"/>
      <c r="C503" s="514"/>
      <c r="D503" s="398"/>
      <c r="E503" s="398">
        <v>1</v>
      </c>
      <c r="F503" s="398" t="s">
        <v>443</v>
      </c>
      <c r="G503" s="516"/>
      <c r="H503" s="510"/>
      <c r="I503" s="434"/>
      <c r="J503" s="510"/>
      <c r="K503" s="435"/>
      <c r="L503" s="435"/>
      <c r="M503" s="400">
        <v>3.2</v>
      </c>
      <c r="N503" s="407"/>
      <c r="O503" s="283"/>
      <c r="P503" s="408"/>
      <c r="Q503" s="409"/>
      <c r="R503" s="441" t="str">
        <f>IF($E503="","",IF($L502="","",VLOOKUP($L502,TemplValues,28,0)))</f>
        <v/>
      </c>
      <c r="S503" s="463"/>
      <c r="T503" s="442" t="str">
        <f>IF($E503="","",IF($L502="","",VLOOKUP($L502,TemplValues,4,0)))</f>
        <v/>
      </c>
      <c r="U503" s="463"/>
      <c r="V503" s="442" t="str">
        <f>IF($E503="","",IF($L502="","",VLOOKUP($L502,TemplValues,5,0)))</f>
        <v/>
      </c>
      <c r="W503" s="442"/>
      <c r="X503" s="442" t="str">
        <f>IF($E503="","",IF($L502="","",VLOOKUP($L502,TemplValues,6,0)))</f>
        <v/>
      </c>
      <c r="Y503" s="442"/>
      <c r="Z503" s="443" t="str">
        <f>IF($E503="","",IF($L502="","",VLOOKUP($L502,TemplValues,7,0)))</f>
        <v/>
      </c>
      <c r="AA503" s="443"/>
      <c r="AB503" s="442" t="str">
        <f>IF($E503="","",IF($L502="","",VLOOKUP($L502,TemplValues,8,0)))</f>
        <v/>
      </c>
      <c r="AC503" s="442"/>
      <c r="AD503" s="444" t="str">
        <f>IF($E503="","",IF($L502="","",VLOOKUP($L502,TemplValues,18,0)))</f>
        <v/>
      </c>
      <c r="AE503" s="444"/>
      <c r="AF503" s="444" t="str">
        <f>IF($E503="","",IF($L502="","",VLOOKUP($L502,TemplValues,19,0)))</f>
        <v/>
      </c>
      <c r="AG503" s="444"/>
      <c r="AH503" s="444"/>
      <c r="AI503" s="444"/>
      <c r="AJ503" s="444" t="str">
        <f>IF($E503="","",IF($L502="","",VLOOKUP($L502,TemplValues,20,0)))</f>
        <v/>
      </c>
      <c r="AK503" s="444"/>
      <c r="AL503" s="442" t="str">
        <f>IF($E503="","",IF($L502="","",VLOOKUP($L502,TemplValues,9,0)))</f>
        <v/>
      </c>
      <c r="AM503" s="442"/>
      <c r="AN503" s="442" t="str">
        <f>IF($E503="","",IF($L502="","",VLOOKUP($L502,TemplValues,21,0)))</f>
        <v/>
      </c>
      <c r="AO503" s="442"/>
      <c r="AP503" s="442" t="str">
        <f>IF($E503="","",IF($L502="","",VLOOKUP($L502,TemplValues,22,0)))</f>
        <v/>
      </c>
      <c r="AQ503" s="442"/>
      <c r="AR503" s="445" t="str">
        <f>IF($E503="","",IF($L502="","",VLOOKUP($L502,TemplValues,23,0)))</f>
        <v/>
      </c>
      <c r="AS503" s="445"/>
      <c r="AT503" s="445" t="str">
        <f>IF($E503="","",IF($L502="","",VLOOKUP($L502,TemplValues,24,0)))</f>
        <v/>
      </c>
      <c r="AU503" s="446"/>
      <c r="AV503" s="446" t="str">
        <f>IF($E503="","",IF($L502="","",VLOOKUP($L502,TemplValues,25,0)))</f>
        <v/>
      </c>
      <c r="AW503" s="478"/>
      <c r="AX503" s="425" t="str">
        <f>IF($E503="","",IF($L502="","",VLOOKUP($L502,TemplValues,26,0)))</f>
        <v/>
      </c>
      <c r="AY503" s="476"/>
      <c r="AZ503" s="283"/>
      <c r="BA503" s="426" t="str">
        <f>IF($E503="","",IF($L502="","",VLOOKUP($L502,TemplValues,10,0)))</f>
        <v/>
      </c>
      <c r="BB503" s="426"/>
      <c r="BC503" s="368" t="str">
        <f>IF($E503="","",IF($L502="","",VLOOKUP($L502,TemplValues,11,0)))</f>
        <v/>
      </c>
      <c r="BD503" s="368"/>
      <c r="BE503" s="369" t="str">
        <f>IF($E503="","",IF($L502="","",VLOOKUP($L502,TemplValues,30,0)))</f>
        <v/>
      </c>
      <c r="BF503" s="369"/>
      <c r="BG503" s="366" t="str">
        <f>IF($E503="","",IF($L502="","",VLOOKUP($L502,TemplValues,12,0)))</f>
        <v/>
      </c>
      <c r="BH503" s="366"/>
      <c r="BI503" s="366" t="str">
        <f>IF($E503="","",IF($L502="","",VLOOKUP($L502,TemplValues,13,0)))</f>
        <v/>
      </c>
      <c r="BJ503" s="366"/>
      <c r="BK503" s="367" t="str">
        <f>IF($E503="","",IF($L502="","",VLOOKUP($L502,TemplValues,16,0)))</f>
        <v/>
      </c>
      <c r="BL503" s="367"/>
      <c r="BM503" s="368" t="str">
        <f>IF($E503="","",IF($L502="","",VLOOKUP($L502,TemplValues,17,0)))</f>
        <v/>
      </c>
      <c r="BN503" s="368"/>
      <c r="BO503" s="366" t="str">
        <f>IF($E503="","",IF($L502="","",VLOOKUP($L502,TemplValues,28,0)))</f>
        <v/>
      </c>
      <c r="BP503" s="366"/>
      <c r="BQ503" s="366" t="str">
        <f>IF($E503="","",IF($L502="","",VLOOKUP($L502,TemplValues,27,0)))</f>
        <v/>
      </c>
      <c r="BR503" s="366"/>
      <c r="BS503" s="367" t="str">
        <f>IF($E503="","",IF($L502="","",VLOOKUP($L502,TemplValues,14,0)))</f>
        <v/>
      </c>
      <c r="BT503" s="367"/>
      <c r="BU503" s="370" t="str">
        <f>IF($E503="","",IF($L502="","",VLOOKUP($L502,TemplValues,15,0)))</f>
        <v/>
      </c>
      <c r="BV503" s="483"/>
      <c r="BW503" s="430" t="str">
        <f>IF($E503="","",IF($L502="","",VLOOKUP($L502,TemplValues,30,0)))</f>
        <v/>
      </c>
      <c r="BX503" s="486"/>
      <c r="BY503" s="283"/>
    </row>
    <row r="504" spans="1:77" ht="20.100000000000001" customHeight="1">
      <c r="A504" s="283"/>
      <c r="B504" s="511">
        <v>1</v>
      </c>
      <c r="C504" s="513"/>
      <c r="D504" s="436"/>
      <c r="E504" s="436" t="s">
        <v>441</v>
      </c>
      <c r="F504" s="436" t="s">
        <v>444</v>
      </c>
      <c r="G504" s="515" t="s">
        <v>380</v>
      </c>
      <c r="H504" s="509"/>
      <c r="I504" s="437"/>
      <c r="J504" s="509"/>
      <c r="K504" s="438"/>
      <c r="L504" s="439" t="str">
        <f t="shared" ref="L504" si="246">H504&amp;" : "&amp;J504</f>
        <v xml:space="preserve"> : </v>
      </c>
      <c r="M504" s="440">
        <v>400</v>
      </c>
      <c r="N504" s="390"/>
      <c r="O504" s="283"/>
      <c r="P504" s="404"/>
      <c r="Q504" s="405"/>
      <c r="R504" s="406">
        <v>2.835</v>
      </c>
      <c r="S504" s="462"/>
      <c r="T504" s="414">
        <v>24.5</v>
      </c>
      <c r="U504" s="468"/>
      <c r="V504" s="413"/>
      <c r="W504" s="413"/>
      <c r="X504" s="414">
        <v>22</v>
      </c>
      <c r="Y504" s="414"/>
      <c r="Z504" s="414"/>
      <c r="AA504" s="414"/>
      <c r="AB504" s="415"/>
      <c r="AC504" s="415"/>
      <c r="AD504" s="415"/>
      <c r="AE504" s="415"/>
      <c r="AF504" s="415"/>
      <c r="AG504" s="415"/>
      <c r="AH504" s="415"/>
      <c r="AI504" s="415"/>
      <c r="AJ504" s="415"/>
      <c r="AK504" s="415"/>
      <c r="AL504" s="415"/>
      <c r="AM504" s="415"/>
      <c r="AN504" s="415"/>
      <c r="AO504" s="415"/>
      <c r="AP504" s="415"/>
      <c r="AQ504" s="415"/>
      <c r="AR504" s="415">
        <v>0.25</v>
      </c>
      <c r="AS504" s="415"/>
      <c r="AT504" s="415"/>
      <c r="AU504" s="427"/>
      <c r="AV504" s="427">
        <v>10.5</v>
      </c>
      <c r="AW504" s="428"/>
      <c r="AX504" s="423"/>
      <c r="AY504" s="475"/>
      <c r="AZ504" s="283"/>
      <c r="BA504" s="424">
        <v>100.1</v>
      </c>
      <c r="BB504" s="424"/>
      <c r="BC504" s="360" t="s">
        <v>63</v>
      </c>
      <c r="BD504" s="360"/>
      <c r="BE504" s="359">
        <v>0.1</v>
      </c>
      <c r="BF504" s="359"/>
      <c r="BG504" s="359">
        <v>10000</v>
      </c>
      <c r="BH504" s="359"/>
      <c r="BI504" s="359"/>
      <c r="BJ504" s="359"/>
      <c r="BK504" s="361"/>
      <c r="BL504" s="361"/>
      <c r="BM504" s="360" t="s">
        <v>64</v>
      </c>
      <c r="BN504" s="360"/>
      <c r="BO504" s="359"/>
      <c r="BP504" s="359"/>
      <c r="BQ504" s="359">
        <v>0.34699999999999998</v>
      </c>
      <c r="BR504" s="359"/>
      <c r="BS504" s="361"/>
      <c r="BT504" s="361"/>
      <c r="BU504" s="362" t="s">
        <v>62</v>
      </c>
      <c r="BV504" s="481"/>
      <c r="BW504" s="422"/>
      <c r="BX504" s="475"/>
      <c r="BY504" s="283"/>
    </row>
    <row r="505" spans="1:77" ht="20.100000000000001" customHeight="1" thickBot="1">
      <c r="A505" s="283"/>
      <c r="B505" s="512"/>
      <c r="C505" s="514"/>
      <c r="D505" s="398"/>
      <c r="E505" s="398">
        <v>1</v>
      </c>
      <c r="F505" s="398" t="s">
        <v>443</v>
      </c>
      <c r="G505" s="516"/>
      <c r="H505" s="510"/>
      <c r="I505" s="434"/>
      <c r="J505" s="510"/>
      <c r="K505" s="435"/>
      <c r="L505" s="435"/>
      <c r="M505" s="400">
        <v>3.2</v>
      </c>
      <c r="N505" s="407"/>
      <c r="O505" s="283"/>
      <c r="P505" s="408"/>
      <c r="Q505" s="409"/>
      <c r="R505" s="441" t="str">
        <f>IF($E505="","",IF($L504="","",VLOOKUP($L504,TemplValues,28,0)))</f>
        <v/>
      </c>
      <c r="S505" s="463"/>
      <c r="T505" s="442" t="str">
        <f>IF($E505="","",IF($L504="","",VLOOKUP($L504,TemplValues,4,0)))</f>
        <v/>
      </c>
      <c r="U505" s="463"/>
      <c r="V505" s="442" t="str">
        <f>IF($E505="","",IF($L504="","",VLOOKUP($L504,TemplValues,5,0)))</f>
        <v/>
      </c>
      <c r="W505" s="442"/>
      <c r="X505" s="442" t="str">
        <f>IF($E505="","",IF($L504="","",VLOOKUP($L504,TemplValues,6,0)))</f>
        <v/>
      </c>
      <c r="Y505" s="442"/>
      <c r="Z505" s="443" t="str">
        <f>IF($E505="","",IF($L504="","",VLOOKUP($L504,TemplValues,7,0)))</f>
        <v/>
      </c>
      <c r="AA505" s="443"/>
      <c r="AB505" s="442" t="str">
        <f>IF($E505="","",IF($L504="","",VLOOKUP($L504,TemplValues,8,0)))</f>
        <v/>
      </c>
      <c r="AC505" s="442"/>
      <c r="AD505" s="444" t="str">
        <f>IF($E505="","",IF($L504="","",VLOOKUP($L504,TemplValues,18,0)))</f>
        <v/>
      </c>
      <c r="AE505" s="444"/>
      <c r="AF505" s="444" t="str">
        <f>IF($E505="","",IF($L504="","",VLOOKUP($L504,TemplValues,19,0)))</f>
        <v/>
      </c>
      <c r="AG505" s="444"/>
      <c r="AH505" s="444"/>
      <c r="AI505" s="444"/>
      <c r="AJ505" s="444" t="str">
        <f>IF($E505="","",IF($L504="","",VLOOKUP($L504,TemplValues,20,0)))</f>
        <v/>
      </c>
      <c r="AK505" s="444"/>
      <c r="AL505" s="442" t="str">
        <f>IF($E505="","",IF($L504="","",VLOOKUP($L504,TemplValues,9,0)))</f>
        <v/>
      </c>
      <c r="AM505" s="442"/>
      <c r="AN505" s="442" t="str">
        <f>IF($E505="","",IF($L504="","",VLOOKUP($L504,TemplValues,21,0)))</f>
        <v/>
      </c>
      <c r="AO505" s="442"/>
      <c r="AP505" s="442" t="str">
        <f>IF($E505="","",IF($L504="","",VLOOKUP($L504,TemplValues,22,0)))</f>
        <v/>
      </c>
      <c r="AQ505" s="442"/>
      <c r="AR505" s="445" t="str">
        <f>IF($E505="","",IF($L504="","",VLOOKUP($L504,TemplValues,23,0)))</f>
        <v/>
      </c>
      <c r="AS505" s="445"/>
      <c r="AT505" s="445" t="str">
        <f>IF($E505="","",IF($L504="","",VLOOKUP($L504,TemplValues,24,0)))</f>
        <v/>
      </c>
      <c r="AU505" s="446"/>
      <c r="AV505" s="446" t="str">
        <f>IF($E505="","",IF($L504="","",VLOOKUP($L504,TemplValues,25,0)))</f>
        <v/>
      </c>
      <c r="AW505" s="478"/>
      <c r="AX505" s="425" t="str">
        <f>IF($E505="","",IF($L504="","",VLOOKUP($L504,TemplValues,26,0)))</f>
        <v/>
      </c>
      <c r="AY505" s="476"/>
      <c r="AZ505" s="283"/>
      <c r="BA505" s="426" t="str">
        <f>IF($E505="","",IF($L504="","",VLOOKUP($L504,TemplValues,10,0)))</f>
        <v/>
      </c>
      <c r="BB505" s="426"/>
      <c r="BC505" s="368" t="str">
        <f>IF($E505="","",IF($L504="","",VLOOKUP($L504,TemplValues,11,0)))</f>
        <v/>
      </c>
      <c r="BD505" s="368"/>
      <c r="BE505" s="369" t="str">
        <f>IF($E505="","",IF($L504="","",VLOOKUP($L504,TemplValues,30,0)))</f>
        <v/>
      </c>
      <c r="BF505" s="369"/>
      <c r="BG505" s="366" t="str">
        <f>IF($E505="","",IF($L504="","",VLOOKUP($L504,TemplValues,12,0)))</f>
        <v/>
      </c>
      <c r="BH505" s="366"/>
      <c r="BI505" s="366" t="str">
        <f>IF($E505="","",IF($L504="","",VLOOKUP($L504,TemplValues,13,0)))</f>
        <v/>
      </c>
      <c r="BJ505" s="366"/>
      <c r="BK505" s="367" t="str">
        <f>IF($E505="","",IF($L504="","",VLOOKUP($L504,TemplValues,16,0)))</f>
        <v/>
      </c>
      <c r="BL505" s="367"/>
      <c r="BM505" s="368" t="str">
        <f>IF($E505="","",IF($L504="","",VLOOKUP($L504,TemplValues,17,0)))</f>
        <v/>
      </c>
      <c r="BN505" s="368"/>
      <c r="BO505" s="366" t="str">
        <f>IF($E505="","",IF($L504="","",VLOOKUP($L504,TemplValues,28,0)))</f>
        <v/>
      </c>
      <c r="BP505" s="366"/>
      <c r="BQ505" s="366" t="str">
        <f>IF($E505="","",IF($L504="","",VLOOKUP($L504,TemplValues,27,0)))</f>
        <v/>
      </c>
      <c r="BR505" s="366"/>
      <c r="BS505" s="367" t="str">
        <f>IF($E505="","",IF($L504="","",VLOOKUP($L504,TemplValues,14,0)))</f>
        <v/>
      </c>
      <c r="BT505" s="367"/>
      <c r="BU505" s="370" t="str">
        <f>IF($E505="","",IF($L504="","",VLOOKUP($L504,TemplValues,15,0)))</f>
        <v/>
      </c>
      <c r="BV505" s="483"/>
      <c r="BW505" s="430" t="str">
        <f>IF($E505="","",IF($L504="","",VLOOKUP($L504,TemplValues,30,0)))</f>
        <v/>
      </c>
      <c r="BX505" s="486"/>
      <c r="BY505" s="283"/>
    </row>
    <row r="506" spans="1:77" ht="20.100000000000001" customHeight="1">
      <c r="A506" s="283"/>
      <c r="B506" s="511">
        <v>1</v>
      </c>
      <c r="C506" s="513"/>
      <c r="D506" s="436"/>
      <c r="E506" s="436" t="s">
        <v>441</v>
      </c>
      <c r="F506" s="436" t="s">
        <v>444</v>
      </c>
      <c r="G506" s="515" t="s">
        <v>380</v>
      </c>
      <c r="H506" s="509"/>
      <c r="I506" s="437"/>
      <c r="J506" s="509"/>
      <c r="K506" s="438"/>
      <c r="L506" s="439" t="str">
        <f t="shared" ref="L506" si="247">H506&amp;" : "&amp;J506</f>
        <v xml:space="preserve"> : </v>
      </c>
      <c r="M506" s="440">
        <v>400</v>
      </c>
      <c r="N506" s="390"/>
      <c r="O506" s="283"/>
      <c r="P506" s="404"/>
      <c r="Q506" s="405"/>
      <c r="R506" s="406">
        <v>2.835</v>
      </c>
      <c r="S506" s="462"/>
      <c r="T506" s="414">
        <v>24.5</v>
      </c>
      <c r="U506" s="468"/>
      <c r="V506" s="413"/>
      <c r="W506" s="413"/>
      <c r="X506" s="414">
        <v>22</v>
      </c>
      <c r="Y506" s="414"/>
      <c r="Z506" s="414"/>
      <c r="AA506" s="414"/>
      <c r="AB506" s="415"/>
      <c r="AC506" s="415"/>
      <c r="AD506" s="415"/>
      <c r="AE506" s="415"/>
      <c r="AF506" s="415"/>
      <c r="AG506" s="415"/>
      <c r="AH506" s="415"/>
      <c r="AI506" s="415"/>
      <c r="AJ506" s="415"/>
      <c r="AK506" s="415"/>
      <c r="AL506" s="415"/>
      <c r="AM506" s="415"/>
      <c r="AN506" s="415"/>
      <c r="AO506" s="415"/>
      <c r="AP506" s="415"/>
      <c r="AQ506" s="415"/>
      <c r="AR506" s="415">
        <v>0.25</v>
      </c>
      <c r="AS506" s="415"/>
      <c r="AT506" s="415"/>
      <c r="AU506" s="427"/>
      <c r="AV506" s="427">
        <v>10.5</v>
      </c>
      <c r="AW506" s="428"/>
      <c r="AX506" s="423"/>
      <c r="AY506" s="475"/>
      <c r="AZ506" s="283"/>
      <c r="BA506" s="424">
        <v>100.1</v>
      </c>
      <c r="BB506" s="424"/>
      <c r="BC506" s="360" t="s">
        <v>63</v>
      </c>
      <c r="BD506" s="360"/>
      <c r="BE506" s="359">
        <v>0.1</v>
      </c>
      <c r="BF506" s="359"/>
      <c r="BG506" s="359">
        <v>10000</v>
      </c>
      <c r="BH506" s="359"/>
      <c r="BI506" s="359"/>
      <c r="BJ506" s="359"/>
      <c r="BK506" s="361"/>
      <c r="BL506" s="361"/>
      <c r="BM506" s="360" t="s">
        <v>64</v>
      </c>
      <c r="BN506" s="360"/>
      <c r="BO506" s="359"/>
      <c r="BP506" s="359"/>
      <c r="BQ506" s="359">
        <v>0.34699999999999998</v>
      </c>
      <c r="BR506" s="359"/>
      <c r="BS506" s="361"/>
      <c r="BT506" s="361"/>
      <c r="BU506" s="362" t="s">
        <v>62</v>
      </c>
      <c r="BV506" s="481"/>
      <c r="BW506" s="422"/>
      <c r="BX506" s="475"/>
      <c r="BY506" s="283"/>
    </row>
    <row r="507" spans="1:77" ht="20.100000000000001" customHeight="1" thickBot="1">
      <c r="A507" s="283"/>
      <c r="B507" s="512"/>
      <c r="C507" s="514"/>
      <c r="D507" s="398"/>
      <c r="E507" s="398">
        <v>1</v>
      </c>
      <c r="F507" s="398" t="s">
        <v>443</v>
      </c>
      <c r="G507" s="516"/>
      <c r="H507" s="510"/>
      <c r="I507" s="434"/>
      <c r="J507" s="510"/>
      <c r="K507" s="435"/>
      <c r="L507" s="435"/>
      <c r="M507" s="400">
        <v>3.2</v>
      </c>
      <c r="N507" s="407"/>
      <c r="O507" s="283"/>
      <c r="P507" s="408"/>
      <c r="Q507" s="409"/>
      <c r="R507" s="441" t="str">
        <f>IF($E507="","",IF($L506="","",VLOOKUP($L506,TemplValues,28,0)))</f>
        <v/>
      </c>
      <c r="S507" s="463"/>
      <c r="T507" s="442" t="str">
        <f>IF($E507="","",IF($L506="","",VLOOKUP($L506,TemplValues,4,0)))</f>
        <v/>
      </c>
      <c r="U507" s="463"/>
      <c r="V507" s="442" t="str">
        <f>IF($E507="","",IF($L506="","",VLOOKUP($L506,TemplValues,5,0)))</f>
        <v/>
      </c>
      <c r="W507" s="442"/>
      <c r="X507" s="442" t="str">
        <f>IF($E507="","",IF($L506="","",VLOOKUP($L506,TemplValues,6,0)))</f>
        <v/>
      </c>
      <c r="Y507" s="442"/>
      <c r="Z507" s="443" t="str">
        <f>IF($E507="","",IF($L506="","",VLOOKUP($L506,TemplValues,7,0)))</f>
        <v/>
      </c>
      <c r="AA507" s="443"/>
      <c r="AB507" s="442" t="str">
        <f>IF($E507="","",IF($L506="","",VLOOKUP($L506,TemplValues,8,0)))</f>
        <v/>
      </c>
      <c r="AC507" s="442"/>
      <c r="AD507" s="444" t="str">
        <f>IF($E507="","",IF($L506="","",VLOOKUP($L506,TemplValues,18,0)))</f>
        <v/>
      </c>
      <c r="AE507" s="444"/>
      <c r="AF507" s="444" t="str">
        <f>IF($E507="","",IF($L506="","",VLOOKUP($L506,TemplValues,19,0)))</f>
        <v/>
      </c>
      <c r="AG507" s="444"/>
      <c r="AH507" s="444"/>
      <c r="AI507" s="444"/>
      <c r="AJ507" s="444" t="str">
        <f>IF($E507="","",IF($L506="","",VLOOKUP($L506,TemplValues,20,0)))</f>
        <v/>
      </c>
      <c r="AK507" s="444"/>
      <c r="AL507" s="442" t="str">
        <f>IF($E507="","",IF($L506="","",VLOOKUP($L506,TemplValues,9,0)))</f>
        <v/>
      </c>
      <c r="AM507" s="442"/>
      <c r="AN507" s="442" t="str">
        <f>IF($E507="","",IF($L506="","",VLOOKUP($L506,TemplValues,21,0)))</f>
        <v/>
      </c>
      <c r="AO507" s="442"/>
      <c r="AP507" s="442" t="str">
        <f>IF($E507="","",IF($L506="","",VLOOKUP($L506,TemplValues,22,0)))</f>
        <v/>
      </c>
      <c r="AQ507" s="442"/>
      <c r="AR507" s="445" t="str">
        <f>IF($E507="","",IF($L506="","",VLOOKUP($L506,TemplValues,23,0)))</f>
        <v/>
      </c>
      <c r="AS507" s="445"/>
      <c r="AT507" s="445" t="str">
        <f>IF($E507="","",IF($L506="","",VLOOKUP($L506,TemplValues,24,0)))</f>
        <v/>
      </c>
      <c r="AU507" s="446"/>
      <c r="AV507" s="446" t="str">
        <f>IF($E507="","",IF($L506="","",VLOOKUP($L506,TemplValues,25,0)))</f>
        <v/>
      </c>
      <c r="AW507" s="478"/>
      <c r="AX507" s="425" t="str">
        <f>IF($E507="","",IF($L506="","",VLOOKUP($L506,TemplValues,26,0)))</f>
        <v/>
      </c>
      <c r="AY507" s="476"/>
      <c r="AZ507" s="283"/>
      <c r="BA507" s="426" t="str">
        <f>IF($E507="","",IF($L506="","",VLOOKUP($L506,TemplValues,10,0)))</f>
        <v/>
      </c>
      <c r="BB507" s="426"/>
      <c r="BC507" s="368" t="str">
        <f>IF($E507="","",IF($L506="","",VLOOKUP($L506,TemplValues,11,0)))</f>
        <v/>
      </c>
      <c r="BD507" s="368"/>
      <c r="BE507" s="369" t="str">
        <f>IF($E507="","",IF($L506="","",VLOOKUP($L506,TemplValues,30,0)))</f>
        <v/>
      </c>
      <c r="BF507" s="369"/>
      <c r="BG507" s="366" t="str">
        <f>IF($E507="","",IF($L506="","",VLOOKUP($L506,TemplValues,12,0)))</f>
        <v/>
      </c>
      <c r="BH507" s="366"/>
      <c r="BI507" s="366" t="str">
        <f>IF($E507="","",IF($L506="","",VLOOKUP($L506,TemplValues,13,0)))</f>
        <v/>
      </c>
      <c r="BJ507" s="366"/>
      <c r="BK507" s="367" t="str">
        <f>IF($E507="","",IF($L506="","",VLOOKUP($L506,TemplValues,16,0)))</f>
        <v/>
      </c>
      <c r="BL507" s="367"/>
      <c r="BM507" s="368" t="str">
        <f>IF($E507="","",IF($L506="","",VLOOKUP($L506,TemplValues,17,0)))</f>
        <v/>
      </c>
      <c r="BN507" s="368"/>
      <c r="BO507" s="366" t="str">
        <f>IF($E507="","",IF($L506="","",VLOOKUP($L506,TemplValues,28,0)))</f>
        <v/>
      </c>
      <c r="BP507" s="366"/>
      <c r="BQ507" s="366" t="str">
        <f>IF($E507="","",IF($L506="","",VLOOKUP($L506,TemplValues,27,0)))</f>
        <v/>
      </c>
      <c r="BR507" s="366"/>
      <c r="BS507" s="367" t="str">
        <f>IF($E507="","",IF($L506="","",VLOOKUP($L506,TemplValues,14,0)))</f>
        <v/>
      </c>
      <c r="BT507" s="367"/>
      <c r="BU507" s="370" t="str">
        <f>IF($E507="","",IF($L506="","",VLOOKUP($L506,TemplValues,15,0)))</f>
        <v/>
      </c>
      <c r="BV507" s="483"/>
      <c r="BW507" s="430" t="str">
        <f>IF($E507="","",IF($L506="","",VLOOKUP($L506,TemplValues,30,0)))</f>
        <v/>
      </c>
      <c r="BX507" s="486"/>
      <c r="BY507" s="283"/>
    </row>
    <row r="508" spans="1:77" ht="20.100000000000001" customHeight="1">
      <c r="A508" s="283"/>
      <c r="B508" s="511">
        <v>1</v>
      </c>
      <c r="C508" s="513"/>
      <c r="D508" s="436"/>
      <c r="E508" s="436" t="s">
        <v>441</v>
      </c>
      <c r="F508" s="436" t="s">
        <v>444</v>
      </c>
      <c r="G508" s="515" t="s">
        <v>380</v>
      </c>
      <c r="H508" s="509"/>
      <c r="I508" s="437"/>
      <c r="J508" s="509"/>
      <c r="K508" s="438"/>
      <c r="L508" s="439" t="str">
        <f t="shared" ref="L508" si="248">H508&amp;" : "&amp;J508</f>
        <v xml:space="preserve"> : </v>
      </c>
      <c r="M508" s="440">
        <v>400</v>
      </c>
      <c r="N508" s="390"/>
      <c r="O508" s="283"/>
      <c r="P508" s="404"/>
      <c r="Q508" s="405"/>
      <c r="R508" s="406">
        <v>2.835</v>
      </c>
      <c r="S508" s="462"/>
      <c r="T508" s="414">
        <v>24.5</v>
      </c>
      <c r="U508" s="468"/>
      <c r="V508" s="413"/>
      <c r="W508" s="413"/>
      <c r="X508" s="414">
        <v>22</v>
      </c>
      <c r="Y508" s="414"/>
      <c r="Z508" s="414"/>
      <c r="AA508" s="414"/>
      <c r="AB508" s="415"/>
      <c r="AC508" s="415"/>
      <c r="AD508" s="415"/>
      <c r="AE508" s="415"/>
      <c r="AF508" s="415"/>
      <c r="AG508" s="415"/>
      <c r="AH508" s="415"/>
      <c r="AI508" s="415"/>
      <c r="AJ508" s="415"/>
      <c r="AK508" s="415"/>
      <c r="AL508" s="415"/>
      <c r="AM508" s="415"/>
      <c r="AN508" s="415"/>
      <c r="AO508" s="415"/>
      <c r="AP508" s="415"/>
      <c r="AQ508" s="415"/>
      <c r="AR508" s="415">
        <v>0.25</v>
      </c>
      <c r="AS508" s="415"/>
      <c r="AT508" s="415"/>
      <c r="AU508" s="427"/>
      <c r="AV508" s="427">
        <v>10.5</v>
      </c>
      <c r="AW508" s="428"/>
      <c r="AX508" s="423"/>
      <c r="AY508" s="475"/>
      <c r="AZ508" s="283"/>
      <c r="BA508" s="424">
        <v>100.1</v>
      </c>
      <c r="BB508" s="424"/>
      <c r="BC508" s="360" t="s">
        <v>63</v>
      </c>
      <c r="BD508" s="360"/>
      <c r="BE508" s="359">
        <v>0.1</v>
      </c>
      <c r="BF508" s="359"/>
      <c r="BG508" s="359">
        <v>10000</v>
      </c>
      <c r="BH508" s="359"/>
      <c r="BI508" s="359"/>
      <c r="BJ508" s="359"/>
      <c r="BK508" s="361"/>
      <c r="BL508" s="361"/>
      <c r="BM508" s="360" t="s">
        <v>64</v>
      </c>
      <c r="BN508" s="360"/>
      <c r="BO508" s="359"/>
      <c r="BP508" s="359"/>
      <c r="BQ508" s="359">
        <v>0.34699999999999998</v>
      </c>
      <c r="BR508" s="359"/>
      <c r="BS508" s="361"/>
      <c r="BT508" s="361"/>
      <c r="BU508" s="362" t="s">
        <v>62</v>
      </c>
      <c r="BV508" s="481"/>
      <c r="BW508" s="422"/>
      <c r="BX508" s="475"/>
      <c r="BY508" s="283"/>
    </row>
    <row r="509" spans="1:77" ht="20.100000000000001" customHeight="1" thickBot="1">
      <c r="A509" s="283"/>
      <c r="B509" s="512"/>
      <c r="C509" s="514"/>
      <c r="D509" s="398"/>
      <c r="E509" s="398">
        <v>1</v>
      </c>
      <c r="F509" s="398" t="s">
        <v>443</v>
      </c>
      <c r="G509" s="516"/>
      <c r="H509" s="510"/>
      <c r="I509" s="434"/>
      <c r="J509" s="510"/>
      <c r="K509" s="435"/>
      <c r="L509" s="435"/>
      <c r="M509" s="400">
        <v>3.2</v>
      </c>
      <c r="N509" s="407"/>
      <c r="O509" s="283"/>
      <c r="P509" s="408"/>
      <c r="Q509" s="409"/>
      <c r="R509" s="441" t="str">
        <f>IF($E509="","",IF($L508="","",VLOOKUP($L508,TemplValues,28,0)))</f>
        <v/>
      </c>
      <c r="S509" s="463"/>
      <c r="T509" s="442" t="str">
        <f>IF($E509="","",IF($L508="","",VLOOKUP($L508,TemplValues,4,0)))</f>
        <v/>
      </c>
      <c r="U509" s="463"/>
      <c r="V509" s="442" t="str">
        <f>IF($E509="","",IF($L508="","",VLOOKUP($L508,TemplValues,5,0)))</f>
        <v/>
      </c>
      <c r="W509" s="442"/>
      <c r="X509" s="442" t="str">
        <f>IF($E509="","",IF($L508="","",VLOOKUP($L508,TemplValues,6,0)))</f>
        <v/>
      </c>
      <c r="Y509" s="442"/>
      <c r="Z509" s="443" t="str">
        <f>IF($E509="","",IF($L508="","",VLOOKUP($L508,TemplValues,7,0)))</f>
        <v/>
      </c>
      <c r="AA509" s="443"/>
      <c r="AB509" s="442" t="str">
        <f>IF($E509="","",IF($L508="","",VLOOKUP($L508,TemplValues,8,0)))</f>
        <v/>
      </c>
      <c r="AC509" s="442"/>
      <c r="AD509" s="444" t="str">
        <f>IF($E509="","",IF($L508="","",VLOOKUP($L508,TemplValues,18,0)))</f>
        <v/>
      </c>
      <c r="AE509" s="444"/>
      <c r="AF509" s="444" t="str">
        <f>IF($E509="","",IF($L508="","",VLOOKUP($L508,TemplValues,19,0)))</f>
        <v/>
      </c>
      <c r="AG509" s="444"/>
      <c r="AH509" s="444"/>
      <c r="AI509" s="444"/>
      <c r="AJ509" s="444" t="str">
        <f>IF($E509="","",IF($L508="","",VLOOKUP($L508,TemplValues,20,0)))</f>
        <v/>
      </c>
      <c r="AK509" s="444"/>
      <c r="AL509" s="442" t="str">
        <f>IF($E509="","",IF($L508="","",VLOOKUP($L508,TemplValues,9,0)))</f>
        <v/>
      </c>
      <c r="AM509" s="442"/>
      <c r="AN509" s="442" t="str">
        <f>IF($E509="","",IF($L508="","",VLOOKUP($L508,TemplValues,21,0)))</f>
        <v/>
      </c>
      <c r="AO509" s="442"/>
      <c r="AP509" s="442" t="str">
        <f>IF($E509="","",IF($L508="","",VLOOKUP($L508,TemplValues,22,0)))</f>
        <v/>
      </c>
      <c r="AQ509" s="442"/>
      <c r="AR509" s="445" t="str">
        <f>IF($E509="","",IF($L508="","",VLOOKUP($L508,TemplValues,23,0)))</f>
        <v/>
      </c>
      <c r="AS509" s="445"/>
      <c r="AT509" s="445" t="str">
        <f>IF($E509="","",IF($L508="","",VLOOKUP($L508,TemplValues,24,0)))</f>
        <v/>
      </c>
      <c r="AU509" s="446"/>
      <c r="AV509" s="446" t="str">
        <f>IF($E509="","",IF($L508="","",VLOOKUP($L508,TemplValues,25,0)))</f>
        <v/>
      </c>
      <c r="AW509" s="478"/>
      <c r="AX509" s="425" t="str">
        <f>IF($E509="","",IF($L508="","",VLOOKUP($L508,TemplValues,26,0)))</f>
        <v/>
      </c>
      <c r="AY509" s="476"/>
      <c r="AZ509" s="283"/>
      <c r="BA509" s="426" t="str">
        <f>IF($E509="","",IF($L508="","",VLOOKUP($L508,TemplValues,10,0)))</f>
        <v/>
      </c>
      <c r="BB509" s="426"/>
      <c r="BC509" s="368" t="str">
        <f>IF($E509="","",IF($L508="","",VLOOKUP($L508,TemplValues,11,0)))</f>
        <v/>
      </c>
      <c r="BD509" s="368"/>
      <c r="BE509" s="369" t="str">
        <f>IF($E509="","",IF($L508="","",VLOOKUP($L508,TemplValues,30,0)))</f>
        <v/>
      </c>
      <c r="BF509" s="369"/>
      <c r="BG509" s="366" t="str">
        <f>IF($E509="","",IF($L508="","",VLOOKUP($L508,TemplValues,12,0)))</f>
        <v/>
      </c>
      <c r="BH509" s="366"/>
      <c r="BI509" s="366" t="str">
        <f>IF($E509="","",IF($L508="","",VLOOKUP($L508,TemplValues,13,0)))</f>
        <v/>
      </c>
      <c r="BJ509" s="366"/>
      <c r="BK509" s="367" t="str">
        <f>IF($E509="","",IF($L508="","",VLOOKUP($L508,TemplValues,16,0)))</f>
        <v/>
      </c>
      <c r="BL509" s="367"/>
      <c r="BM509" s="368" t="str">
        <f>IF($E509="","",IF($L508="","",VLOOKUP($L508,TemplValues,17,0)))</f>
        <v/>
      </c>
      <c r="BN509" s="368"/>
      <c r="BO509" s="366" t="str">
        <f>IF($E509="","",IF($L508="","",VLOOKUP($L508,TemplValues,28,0)))</f>
        <v/>
      </c>
      <c r="BP509" s="366"/>
      <c r="BQ509" s="366" t="str">
        <f>IF($E509="","",IF($L508="","",VLOOKUP($L508,TemplValues,27,0)))</f>
        <v/>
      </c>
      <c r="BR509" s="366"/>
      <c r="BS509" s="367" t="str">
        <f>IF($E509="","",IF($L508="","",VLOOKUP($L508,TemplValues,14,0)))</f>
        <v/>
      </c>
      <c r="BT509" s="367"/>
      <c r="BU509" s="370" t="str">
        <f>IF($E509="","",IF($L508="","",VLOOKUP($L508,TemplValues,15,0)))</f>
        <v/>
      </c>
      <c r="BV509" s="483"/>
      <c r="BW509" s="430" t="str">
        <f>IF($E509="","",IF($L508="","",VLOOKUP($L508,TemplValues,30,0)))</f>
        <v/>
      </c>
      <c r="BX509" s="486"/>
      <c r="BY509" s="283"/>
    </row>
    <row r="510" spans="1:77" ht="20.100000000000001" customHeight="1">
      <c r="A510" s="283"/>
      <c r="B510" s="511">
        <v>1</v>
      </c>
      <c r="C510" s="513"/>
      <c r="D510" s="436"/>
      <c r="E510" s="436" t="s">
        <v>441</v>
      </c>
      <c r="F510" s="436" t="s">
        <v>444</v>
      </c>
      <c r="G510" s="515" t="s">
        <v>380</v>
      </c>
      <c r="H510" s="509"/>
      <c r="I510" s="437"/>
      <c r="J510" s="509"/>
      <c r="K510" s="438"/>
      <c r="L510" s="439" t="str">
        <f t="shared" ref="L510" si="249">H510&amp;" : "&amp;J510</f>
        <v xml:space="preserve"> : </v>
      </c>
      <c r="M510" s="440">
        <v>400</v>
      </c>
      <c r="N510" s="390"/>
      <c r="O510" s="283"/>
      <c r="P510" s="404"/>
      <c r="Q510" s="405"/>
      <c r="R510" s="406">
        <v>2.835</v>
      </c>
      <c r="S510" s="462"/>
      <c r="T510" s="414">
        <v>24.5</v>
      </c>
      <c r="U510" s="468"/>
      <c r="V510" s="413"/>
      <c r="W510" s="413"/>
      <c r="X510" s="414">
        <v>22</v>
      </c>
      <c r="Y510" s="414"/>
      <c r="Z510" s="414"/>
      <c r="AA510" s="414"/>
      <c r="AB510" s="415"/>
      <c r="AC510" s="415"/>
      <c r="AD510" s="415"/>
      <c r="AE510" s="415"/>
      <c r="AF510" s="415"/>
      <c r="AG510" s="415"/>
      <c r="AH510" s="415"/>
      <c r="AI510" s="415"/>
      <c r="AJ510" s="415"/>
      <c r="AK510" s="415"/>
      <c r="AL510" s="415"/>
      <c r="AM510" s="415"/>
      <c r="AN510" s="415"/>
      <c r="AO510" s="415"/>
      <c r="AP510" s="415"/>
      <c r="AQ510" s="415"/>
      <c r="AR510" s="415">
        <v>0.25</v>
      </c>
      <c r="AS510" s="415"/>
      <c r="AT510" s="415"/>
      <c r="AU510" s="427"/>
      <c r="AV510" s="427">
        <v>10.5</v>
      </c>
      <c r="AW510" s="428"/>
      <c r="AX510" s="423"/>
      <c r="AY510" s="475"/>
      <c r="AZ510" s="283"/>
      <c r="BA510" s="424">
        <v>100.1</v>
      </c>
      <c r="BB510" s="424"/>
      <c r="BC510" s="360" t="s">
        <v>63</v>
      </c>
      <c r="BD510" s="360"/>
      <c r="BE510" s="359">
        <v>0.1</v>
      </c>
      <c r="BF510" s="359"/>
      <c r="BG510" s="359">
        <v>10000</v>
      </c>
      <c r="BH510" s="359"/>
      <c r="BI510" s="359"/>
      <c r="BJ510" s="359"/>
      <c r="BK510" s="361"/>
      <c r="BL510" s="361"/>
      <c r="BM510" s="360" t="s">
        <v>64</v>
      </c>
      <c r="BN510" s="360"/>
      <c r="BO510" s="359"/>
      <c r="BP510" s="359"/>
      <c r="BQ510" s="359">
        <v>0.34699999999999998</v>
      </c>
      <c r="BR510" s="359"/>
      <c r="BS510" s="361"/>
      <c r="BT510" s="361"/>
      <c r="BU510" s="362" t="s">
        <v>62</v>
      </c>
      <c r="BV510" s="481"/>
      <c r="BW510" s="422"/>
      <c r="BX510" s="475"/>
      <c r="BY510" s="283"/>
    </row>
    <row r="511" spans="1:77" ht="20.100000000000001" customHeight="1" thickBot="1">
      <c r="A511" s="283"/>
      <c r="B511" s="512"/>
      <c r="C511" s="514"/>
      <c r="D511" s="398"/>
      <c r="E511" s="398">
        <v>1</v>
      </c>
      <c r="F511" s="398" t="s">
        <v>443</v>
      </c>
      <c r="G511" s="516"/>
      <c r="H511" s="510"/>
      <c r="I511" s="434"/>
      <c r="J511" s="510"/>
      <c r="K511" s="435"/>
      <c r="L511" s="435"/>
      <c r="M511" s="400">
        <v>3.2</v>
      </c>
      <c r="N511" s="407"/>
      <c r="O511" s="283"/>
      <c r="P511" s="408"/>
      <c r="Q511" s="409"/>
      <c r="R511" s="441" t="str">
        <f>IF($E511="","",IF($L510="","",VLOOKUP($L510,TemplValues,28,0)))</f>
        <v/>
      </c>
      <c r="S511" s="463"/>
      <c r="T511" s="442" t="str">
        <f>IF($E511="","",IF($L510="","",VLOOKUP($L510,TemplValues,4,0)))</f>
        <v/>
      </c>
      <c r="U511" s="463"/>
      <c r="V511" s="442" t="str">
        <f>IF($E511="","",IF($L510="","",VLOOKUP($L510,TemplValues,5,0)))</f>
        <v/>
      </c>
      <c r="W511" s="442"/>
      <c r="X511" s="442" t="str">
        <f>IF($E511="","",IF($L510="","",VLOOKUP($L510,TemplValues,6,0)))</f>
        <v/>
      </c>
      <c r="Y511" s="442"/>
      <c r="Z511" s="443" t="str">
        <f>IF($E511="","",IF($L510="","",VLOOKUP($L510,TemplValues,7,0)))</f>
        <v/>
      </c>
      <c r="AA511" s="443"/>
      <c r="AB511" s="442" t="str">
        <f>IF($E511="","",IF($L510="","",VLOOKUP($L510,TemplValues,8,0)))</f>
        <v/>
      </c>
      <c r="AC511" s="442"/>
      <c r="AD511" s="444" t="str">
        <f>IF($E511="","",IF($L510="","",VLOOKUP($L510,TemplValues,18,0)))</f>
        <v/>
      </c>
      <c r="AE511" s="444"/>
      <c r="AF511" s="444" t="str">
        <f>IF($E511="","",IF($L510="","",VLOOKUP($L510,TemplValues,19,0)))</f>
        <v/>
      </c>
      <c r="AG511" s="444"/>
      <c r="AH511" s="444"/>
      <c r="AI511" s="444"/>
      <c r="AJ511" s="444" t="str">
        <f>IF($E511="","",IF($L510="","",VLOOKUP($L510,TemplValues,20,0)))</f>
        <v/>
      </c>
      <c r="AK511" s="444"/>
      <c r="AL511" s="442" t="str">
        <f>IF($E511="","",IF($L510="","",VLOOKUP($L510,TemplValues,9,0)))</f>
        <v/>
      </c>
      <c r="AM511" s="442"/>
      <c r="AN511" s="442" t="str">
        <f>IF($E511="","",IF($L510="","",VLOOKUP($L510,TemplValues,21,0)))</f>
        <v/>
      </c>
      <c r="AO511" s="442"/>
      <c r="AP511" s="442" t="str">
        <f>IF($E511="","",IF($L510="","",VLOOKUP($L510,TemplValues,22,0)))</f>
        <v/>
      </c>
      <c r="AQ511" s="442"/>
      <c r="AR511" s="445" t="str">
        <f>IF($E511="","",IF($L510="","",VLOOKUP($L510,TemplValues,23,0)))</f>
        <v/>
      </c>
      <c r="AS511" s="445"/>
      <c r="AT511" s="445" t="str">
        <f>IF($E511="","",IF($L510="","",VLOOKUP($L510,TemplValues,24,0)))</f>
        <v/>
      </c>
      <c r="AU511" s="446"/>
      <c r="AV511" s="446" t="str">
        <f>IF($E511="","",IF($L510="","",VLOOKUP($L510,TemplValues,25,0)))</f>
        <v/>
      </c>
      <c r="AW511" s="478"/>
      <c r="AX511" s="425" t="str">
        <f>IF($E511="","",IF($L510="","",VLOOKUP($L510,TemplValues,26,0)))</f>
        <v/>
      </c>
      <c r="AY511" s="476"/>
      <c r="AZ511" s="283"/>
      <c r="BA511" s="426" t="str">
        <f>IF($E511="","",IF($L510="","",VLOOKUP($L510,TemplValues,10,0)))</f>
        <v/>
      </c>
      <c r="BB511" s="426"/>
      <c r="BC511" s="368" t="str">
        <f>IF($E511="","",IF($L510="","",VLOOKUP($L510,TemplValues,11,0)))</f>
        <v/>
      </c>
      <c r="BD511" s="368"/>
      <c r="BE511" s="369" t="str">
        <f>IF($E511="","",IF($L510="","",VLOOKUP($L510,TemplValues,30,0)))</f>
        <v/>
      </c>
      <c r="BF511" s="369"/>
      <c r="BG511" s="366" t="str">
        <f>IF($E511="","",IF($L510="","",VLOOKUP($L510,TemplValues,12,0)))</f>
        <v/>
      </c>
      <c r="BH511" s="366"/>
      <c r="BI511" s="366" t="str">
        <f>IF($E511="","",IF($L510="","",VLOOKUP($L510,TemplValues,13,0)))</f>
        <v/>
      </c>
      <c r="BJ511" s="366"/>
      <c r="BK511" s="367" t="str">
        <f>IF($E511="","",IF($L510="","",VLOOKUP($L510,TemplValues,16,0)))</f>
        <v/>
      </c>
      <c r="BL511" s="367"/>
      <c r="BM511" s="368" t="str">
        <f>IF($E511="","",IF($L510="","",VLOOKUP($L510,TemplValues,17,0)))</f>
        <v/>
      </c>
      <c r="BN511" s="368"/>
      <c r="BO511" s="366" t="str">
        <f>IF($E511="","",IF($L510="","",VLOOKUP($L510,TemplValues,28,0)))</f>
        <v/>
      </c>
      <c r="BP511" s="366"/>
      <c r="BQ511" s="366" t="str">
        <f>IF($E511="","",IF($L510="","",VLOOKUP($L510,TemplValues,27,0)))</f>
        <v/>
      </c>
      <c r="BR511" s="366"/>
      <c r="BS511" s="367" t="str">
        <f>IF($E511="","",IF($L510="","",VLOOKUP($L510,TemplValues,14,0)))</f>
        <v/>
      </c>
      <c r="BT511" s="367"/>
      <c r="BU511" s="370" t="str">
        <f>IF($E511="","",IF($L510="","",VLOOKUP($L510,TemplValues,15,0)))</f>
        <v/>
      </c>
      <c r="BV511" s="483"/>
      <c r="BW511" s="430" t="str">
        <f>IF($E511="","",IF($L510="","",VLOOKUP($L510,TemplValues,30,0)))</f>
        <v/>
      </c>
      <c r="BX511" s="486"/>
      <c r="BY511" s="283"/>
    </row>
    <row r="512" spans="1:77" ht="20.100000000000001" customHeight="1">
      <c r="A512" s="283"/>
      <c r="B512" s="511">
        <v>1</v>
      </c>
      <c r="C512" s="513"/>
      <c r="D512" s="436"/>
      <c r="E512" s="436" t="s">
        <v>441</v>
      </c>
      <c r="F512" s="436" t="s">
        <v>444</v>
      </c>
      <c r="G512" s="515" t="s">
        <v>380</v>
      </c>
      <c r="H512" s="509"/>
      <c r="I512" s="437"/>
      <c r="J512" s="509"/>
      <c r="K512" s="438"/>
      <c r="L512" s="439" t="str">
        <f t="shared" ref="L512" si="250">H512&amp;" : "&amp;J512</f>
        <v xml:space="preserve"> : </v>
      </c>
      <c r="M512" s="440">
        <v>400</v>
      </c>
      <c r="N512" s="390"/>
      <c r="O512" s="283"/>
      <c r="P512" s="404"/>
      <c r="Q512" s="405"/>
      <c r="R512" s="406">
        <v>2.835</v>
      </c>
      <c r="S512" s="462"/>
      <c r="T512" s="414">
        <v>24.5</v>
      </c>
      <c r="U512" s="468"/>
      <c r="V512" s="413"/>
      <c r="W512" s="413"/>
      <c r="X512" s="414">
        <v>22</v>
      </c>
      <c r="Y512" s="414"/>
      <c r="Z512" s="414"/>
      <c r="AA512" s="414"/>
      <c r="AB512" s="415"/>
      <c r="AC512" s="415"/>
      <c r="AD512" s="415"/>
      <c r="AE512" s="415"/>
      <c r="AF512" s="415"/>
      <c r="AG512" s="415"/>
      <c r="AH512" s="415"/>
      <c r="AI512" s="415"/>
      <c r="AJ512" s="415"/>
      <c r="AK512" s="415"/>
      <c r="AL512" s="415"/>
      <c r="AM512" s="415"/>
      <c r="AN512" s="415"/>
      <c r="AO512" s="415"/>
      <c r="AP512" s="415"/>
      <c r="AQ512" s="415"/>
      <c r="AR512" s="415">
        <v>0.25</v>
      </c>
      <c r="AS512" s="415"/>
      <c r="AT512" s="415"/>
      <c r="AU512" s="427"/>
      <c r="AV512" s="427">
        <v>10.5</v>
      </c>
      <c r="AW512" s="428"/>
      <c r="AX512" s="423"/>
      <c r="AY512" s="475"/>
      <c r="AZ512" s="283"/>
      <c r="BA512" s="424">
        <v>100.1</v>
      </c>
      <c r="BB512" s="424"/>
      <c r="BC512" s="360" t="s">
        <v>63</v>
      </c>
      <c r="BD512" s="360"/>
      <c r="BE512" s="359">
        <v>0.1</v>
      </c>
      <c r="BF512" s="359"/>
      <c r="BG512" s="359">
        <v>10000</v>
      </c>
      <c r="BH512" s="359"/>
      <c r="BI512" s="359"/>
      <c r="BJ512" s="359"/>
      <c r="BK512" s="361"/>
      <c r="BL512" s="361"/>
      <c r="BM512" s="360" t="s">
        <v>64</v>
      </c>
      <c r="BN512" s="360"/>
      <c r="BO512" s="359"/>
      <c r="BP512" s="359"/>
      <c r="BQ512" s="359">
        <v>0.34699999999999998</v>
      </c>
      <c r="BR512" s="359"/>
      <c r="BS512" s="361"/>
      <c r="BT512" s="361"/>
      <c r="BU512" s="362" t="s">
        <v>62</v>
      </c>
      <c r="BV512" s="481"/>
      <c r="BW512" s="422"/>
      <c r="BX512" s="475"/>
      <c r="BY512" s="283"/>
    </row>
    <row r="513" spans="1:77" ht="20.100000000000001" customHeight="1" thickBot="1">
      <c r="A513" s="283"/>
      <c r="B513" s="512"/>
      <c r="C513" s="514"/>
      <c r="D513" s="398"/>
      <c r="E513" s="398">
        <v>1</v>
      </c>
      <c r="F513" s="398" t="s">
        <v>443</v>
      </c>
      <c r="G513" s="516"/>
      <c r="H513" s="510"/>
      <c r="I513" s="434"/>
      <c r="J513" s="510"/>
      <c r="K513" s="435"/>
      <c r="L513" s="435"/>
      <c r="M513" s="400">
        <v>3.2</v>
      </c>
      <c r="N513" s="407"/>
      <c r="O513" s="283"/>
      <c r="P513" s="408"/>
      <c r="Q513" s="409"/>
      <c r="R513" s="441" t="str">
        <f>IF($E513="","",IF($L512="","",VLOOKUP($L512,TemplValues,28,0)))</f>
        <v/>
      </c>
      <c r="S513" s="463"/>
      <c r="T513" s="442" t="str">
        <f>IF($E513="","",IF($L512="","",VLOOKUP($L512,TemplValues,4,0)))</f>
        <v/>
      </c>
      <c r="U513" s="463"/>
      <c r="V513" s="442" t="str">
        <f>IF($E513="","",IF($L512="","",VLOOKUP($L512,TemplValues,5,0)))</f>
        <v/>
      </c>
      <c r="W513" s="442"/>
      <c r="X513" s="442" t="str">
        <f>IF($E513="","",IF($L512="","",VLOOKUP($L512,TemplValues,6,0)))</f>
        <v/>
      </c>
      <c r="Y513" s="442"/>
      <c r="Z513" s="443" t="str">
        <f>IF($E513="","",IF($L512="","",VLOOKUP($L512,TemplValues,7,0)))</f>
        <v/>
      </c>
      <c r="AA513" s="443"/>
      <c r="AB513" s="442" t="str">
        <f>IF($E513="","",IF($L512="","",VLOOKUP($L512,TemplValues,8,0)))</f>
        <v/>
      </c>
      <c r="AC513" s="442"/>
      <c r="AD513" s="444" t="str">
        <f>IF($E513="","",IF($L512="","",VLOOKUP($L512,TemplValues,18,0)))</f>
        <v/>
      </c>
      <c r="AE513" s="444"/>
      <c r="AF513" s="444" t="str">
        <f>IF($E513="","",IF($L512="","",VLOOKUP($L512,TemplValues,19,0)))</f>
        <v/>
      </c>
      <c r="AG513" s="444"/>
      <c r="AH513" s="444"/>
      <c r="AI513" s="444"/>
      <c r="AJ513" s="444" t="str">
        <f>IF($E513="","",IF($L512="","",VLOOKUP($L512,TemplValues,20,0)))</f>
        <v/>
      </c>
      <c r="AK513" s="444"/>
      <c r="AL513" s="442" t="str">
        <f>IF($E513="","",IF($L512="","",VLOOKUP($L512,TemplValues,9,0)))</f>
        <v/>
      </c>
      <c r="AM513" s="442"/>
      <c r="AN513" s="442" t="str">
        <f>IF($E513="","",IF($L512="","",VLOOKUP($L512,TemplValues,21,0)))</f>
        <v/>
      </c>
      <c r="AO513" s="442"/>
      <c r="AP513" s="442" t="str">
        <f>IF($E513="","",IF($L512="","",VLOOKUP($L512,TemplValues,22,0)))</f>
        <v/>
      </c>
      <c r="AQ513" s="442"/>
      <c r="AR513" s="445" t="str">
        <f>IF($E513="","",IF($L512="","",VLOOKUP($L512,TemplValues,23,0)))</f>
        <v/>
      </c>
      <c r="AS513" s="445"/>
      <c r="AT513" s="445" t="str">
        <f>IF($E513="","",IF($L512="","",VLOOKUP($L512,TemplValues,24,0)))</f>
        <v/>
      </c>
      <c r="AU513" s="446"/>
      <c r="AV513" s="446" t="str">
        <f>IF($E513="","",IF($L512="","",VLOOKUP($L512,TemplValues,25,0)))</f>
        <v/>
      </c>
      <c r="AW513" s="478"/>
      <c r="AX513" s="425" t="str">
        <f>IF($E513="","",IF($L512="","",VLOOKUP($L512,TemplValues,26,0)))</f>
        <v/>
      </c>
      <c r="AY513" s="476"/>
      <c r="AZ513" s="283"/>
      <c r="BA513" s="426" t="str">
        <f>IF($E513="","",IF($L512="","",VLOOKUP($L512,TemplValues,10,0)))</f>
        <v/>
      </c>
      <c r="BB513" s="426"/>
      <c r="BC513" s="368" t="str">
        <f>IF($E513="","",IF($L512="","",VLOOKUP($L512,TemplValues,11,0)))</f>
        <v/>
      </c>
      <c r="BD513" s="368"/>
      <c r="BE513" s="369" t="str">
        <f>IF($E513="","",IF($L512="","",VLOOKUP($L512,TemplValues,30,0)))</f>
        <v/>
      </c>
      <c r="BF513" s="369"/>
      <c r="BG513" s="366" t="str">
        <f>IF($E513="","",IF($L512="","",VLOOKUP($L512,TemplValues,12,0)))</f>
        <v/>
      </c>
      <c r="BH513" s="366"/>
      <c r="BI513" s="366" t="str">
        <f>IF($E513="","",IF($L512="","",VLOOKUP($L512,TemplValues,13,0)))</f>
        <v/>
      </c>
      <c r="BJ513" s="366"/>
      <c r="BK513" s="367" t="str">
        <f>IF($E513="","",IF($L512="","",VLOOKUP($L512,TemplValues,16,0)))</f>
        <v/>
      </c>
      <c r="BL513" s="367"/>
      <c r="BM513" s="368" t="str">
        <f>IF($E513="","",IF($L512="","",VLOOKUP($L512,TemplValues,17,0)))</f>
        <v/>
      </c>
      <c r="BN513" s="368"/>
      <c r="BO513" s="366" t="str">
        <f>IF($E513="","",IF($L512="","",VLOOKUP($L512,TemplValues,28,0)))</f>
        <v/>
      </c>
      <c r="BP513" s="366"/>
      <c r="BQ513" s="366" t="str">
        <f>IF($E513="","",IF($L512="","",VLOOKUP($L512,TemplValues,27,0)))</f>
        <v/>
      </c>
      <c r="BR513" s="366"/>
      <c r="BS513" s="367" t="str">
        <f>IF($E513="","",IF($L512="","",VLOOKUP($L512,TemplValues,14,0)))</f>
        <v/>
      </c>
      <c r="BT513" s="367"/>
      <c r="BU513" s="370" t="str">
        <f>IF($E513="","",IF($L512="","",VLOOKUP($L512,TemplValues,15,0)))</f>
        <v/>
      </c>
      <c r="BV513" s="483"/>
      <c r="BW513" s="430" t="str">
        <f>IF($E513="","",IF($L512="","",VLOOKUP($L512,TemplValues,30,0)))</f>
        <v/>
      </c>
      <c r="BX513" s="486"/>
      <c r="BY513" s="283"/>
    </row>
  </sheetData>
  <mergeCells count="1284">
    <mergeCell ref="G494:G495"/>
    <mergeCell ref="G496:G497"/>
    <mergeCell ref="G498:G499"/>
    <mergeCell ref="G512:G513"/>
    <mergeCell ref="G506:G507"/>
    <mergeCell ref="G508:G509"/>
    <mergeCell ref="G510:G511"/>
    <mergeCell ref="BA3:BW3"/>
    <mergeCell ref="B4:C4"/>
    <mergeCell ref="E4:G4"/>
    <mergeCell ref="H4:K4"/>
    <mergeCell ref="BA4:BE4"/>
    <mergeCell ref="BG4:BI4"/>
    <mergeCell ref="BK4:BQ4"/>
    <mergeCell ref="BS4:BW4"/>
    <mergeCell ref="C24:C25"/>
    <mergeCell ref="G24:G25"/>
    <mergeCell ref="H24:H25"/>
    <mergeCell ref="J20:J21"/>
    <mergeCell ref="J22:J23"/>
    <mergeCell ref="J24:J25"/>
    <mergeCell ref="G14:G15"/>
    <mergeCell ref="H14:H15"/>
    <mergeCell ref="B16:B17"/>
    <mergeCell ref="C16:C17"/>
    <mergeCell ref="G16:G17"/>
    <mergeCell ref="H16:H17"/>
    <mergeCell ref="B18:B19"/>
    <mergeCell ref="C18:C19"/>
    <mergeCell ref="G18:G19"/>
    <mergeCell ref="H18:H19"/>
    <mergeCell ref="J14:J15"/>
    <mergeCell ref="BM2:BO2"/>
    <mergeCell ref="BQ2:BW2"/>
    <mergeCell ref="R2:V2"/>
    <mergeCell ref="X2:AX2"/>
    <mergeCell ref="G414:G415"/>
    <mergeCell ref="AJ5:AL5"/>
    <mergeCell ref="AN5:AP5"/>
    <mergeCell ref="AR5:AT5"/>
    <mergeCell ref="AV5:AX5"/>
    <mergeCell ref="B10:B11"/>
    <mergeCell ref="C10:C11"/>
    <mergeCell ref="G10:G11"/>
    <mergeCell ref="H10:H11"/>
    <mergeCell ref="J10:J11"/>
    <mergeCell ref="B12:B13"/>
    <mergeCell ref="C12:C13"/>
    <mergeCell ref="G12:G13"/>
    <mergeCell ref="H12:H13"/>
    <mergeCell ref="J12:J13"/>
    <mergeCell ref="B2:H2"/>
    <mergeCell ref="B3:N3"/>
    <mergeCell ref="B20:B21"/>
    <mergeCell ref="C20:C21"/>
    <mergeCell ref="G20:G21"/>
    <mergeCell ref="H20:H21"/>
    <mergeCell ref="B22:B23"/>
    <mergeCell ref="C22:C23"/>
    <mergeCell ref="G22:G23"/>
    <mergeCell ref="H22:H23"/>
    <mergeCell ref="B24:B25"/>
    <mergeCell ref="B14:B15"/>
    <mergeCell ref="C14:C15"/>
    <mergeCell ref="J16:J17"/>
    <mergeCell ref="J18:J19"/>
    <mergeCell ref="B32:B33"/>
    <mergeCell ref="C32:C33"/>
    <mergeCell ref="G32:G33"/>
    <mergeCell ref="H32:H33"/>
    <mergeCell ref="B34:B35"/>
    <mergeCell ref="C34:C35"/>
    <mergeCell ref="G34:G35"/>
    <mergeCell ref="H34:H35"/>
    <mergeCell ref="B36:B37"/>
    <mergeCell ref="C36:C37"/>
    <mergeCell ref="G36:G37"/>
    <mergeCell ref="H36:H37"/>
    <mergeCell ref="J32:J33"/>
    <mergeCell ref="J34:J35"/>
    <mergeCell ref="J36:J37"/>
    <mergeCell ref="B26:B27"/>
    <mergeCell ref="C26:C27"/>
    <mergeCell ref="G26:G27"/>
    <mergeCell ref="H26:H27"/>
    <mergeCell ref="B28:B29"/>
    <mergeCell ref="C28:C29"/>
    <mergeCell ref="G28:G29"/>
    <mergeCell ref="H28:H29"/>
    <mergeCell ref="B30:B31"/>
    <mergeCell ref="C30:C31"/>
    <mergeCell ref="G30:G31"/>
    <mergeCell ref="H30:H31"/>
    <mergeCell ref="J26:J27"/>
    <mergeCell ref="J28:J29"/>
    <mergeCell ref="J30:J31"/>
    <mergeCell ref="B44:B45"/>
    <mergeCell ref="C44:C45"/>
    <mergeCell ref="G44:G45"/>
    <mergeCell ref="H44:H45"/>
    <mergeCell ref="B46:B47"/>
    <mergeCell ref="C46:C47"/>
    <mergeCell ref="G46:G47"/>
    <mergeCell ref="H46:H47"/>
    <mergeCell ref="B48:B49"/>
    <mergeCell ref="C48:C49"/>
    <mergeCell ref="G48:G49"/>
    <mergeCell ref="H48:H49"/>
    <mergeCell ref="J44:J45"/>
    <mergeCell ref="J46:J47"/>
    <mergeCell ref="J48:J49"/>
    <mergeCell ref="B38:B39"/>
    <mergeCell ref="C38:C39"/>
    <mergeCell ref="G38:G39"/>
    <mergeCell ref="H38:H39"/>
    <mergeCell ref="B40:B41"/>
    <mergeCell ref="C40:C41"/>
    <mergeCell ref="G40:G41"/>
    <mergeCell ref="H40:H41"/>
    <mergeCell ref="B42:B43"/>
    <mergeCell ref="C42:C43"/>
    <mergeCell ref="G42:G43"/>
    <mergeCell ref="H42:H43"/>
    <mergeCell ref="J38:J39"/>
    <mergeCell ref="J40:J41"/>
    <mergeCell ref="J42:J43"/>
    <mergeCell ref="B56:B57"/>
    <mergeCell ref="C56:C57"/>
    <mergeCell ref="G56:G57"/>
    <mergeCell ref="H56:H57"/>
    <mergeCell ref="B58:B59"/>
    <mergeCell ref="C58:C59"/>
    <mergeCell ref="G58:G59"/>
    <mergeCell ref="H58:H59"/>
    <mergeCell ref="B60:B61"/>
    <mergeCell ref="C60:C61"/>
    <mergeCell ref="G60:G61"/>
    <mergeCell ref="H60:H61"/>
    <mergeCell ref="J56:J57"/>
    <mergeCell ref="J58:J59"/>
    <mergeCell ref="J60:J61"/>
    <mergeCell ref="B50:B51"/>
    <mergeCell ref="C50:C51"/>
    <mergeCell ref="G50:G51"/>
    <mergeCell ref="H50:H51"/>
    <mergeCell ref="B52:B53"/>
    <mergeCell ref="C52:C53"/>
    <mergeCell ref="G52:G53"/>
    <mergeCell ref="H52:H53"/>
    <mergeCell ref="B54:B55"/>
    <mergeCell ref="C54:C55"/>
    <mergeCell ref="G54:G55"/>
    <mergeCell ref="H54:H55"/>
    <mergeCell ref="J50:J51"/>
    <mergeCell ref="J52:J53"/>
    <mergeCell ref="J54:J55"/>
    <mergeCell ref="B68:B69"/>
    <mergeCell ref="C68:C69"/>
    <mergeCell ref="G68:G69"/>
    <mergeCell ref="H68:H69"/>
    <mergeCell ref="B70:B71"/>
    <mergeCell ref="C70:C71"/>
    <mergeCell ref="G70:G71"/>
    <mergeCell ref="H70:H71"/>
    <mergeCell ref="B72:B73"/>
    <mergeCell ref="C72:C73"/>
    <mergeCell ref="G72:G73"/>
    <mergeCell ref="H72:H73"/>
    <mergeCell ref="J68:J69"/>
    <mergeCell ref="J70:J71"/>
    <mergeCell ref="J72:J73"/>
    <mergeCell ref="B62:B63"/>
    <mergeCell ref="C62:C63"/>
    <mergeCell ref="G62:G63"/>
    <mergeCell ref="H62:H63"/>
    <mergeCell ref="B64:B65"/>
    <mergeCell ref="C64:C65"/>
    <mergeCell ref="G64:G65"/>
    <mergeCell ref="H64:H65"/>
    <mergeCell ref="B66:B67"/>
    <mergeCell ref="C66:C67"/>
    <mergeCell ref="G66:G67"/>
    <mergeCell ref="H66:H67"/>
    <mergeCell ref="J62:J63"/>
    <mergeCell ref="J64:J65"/>
    <mergeCell ref="J66:J67"/>
    <mergeCell ref="B80:B81"/>
    <mergeCell ref="C80:C81"/>
    <mergeCell ref="G80:G81"/>
    <mergeCell ref="H80:H81"/>
    <mergeCell ref="B82:B83"/>
    <mergeCell ref="C82:C83"/>
    <mergeCell ref="G82:G83"/>
    <mergeCell ref="H82:H83"/>
    <mergeCell ref="B84:B85"/>
    <mergeCell ref="C84:C85"/>
    <mergeCell ref="G84:G85"/>
    <mergeCell ref="H84:H85"/>
    <mergeCell ref="J80:J81"/>
    <mergeCell ref="J82:J83"/>
    <mergeCell ref="J84:J85"/>
    <mergeCell ref="B74:B75"/>
    <mergeCell ref="C74:C75"/>
    <mergeCell ref="G74:G75"/>
    <mergeCell ref="H74:H75"/>
    <mergeCell ref="B76:B77"/>
    <mergeCell ref="C76:C77"/>
    <mergeCell ref="G76:G77"/>
    <mergeCell ref="H76:H77"/>
    <mergeCell ref="B78:B79"/>
    <mergeCell ref="C78:C79"/>
    <mergeCell ref="G78:G79"/>
    <mergeCell ref="H78:H79"/>
    <mergeCell ref="J74:J75"/>
    <mergeCell ref="J76:J77"/>
    <mergeCell ref="J78:J79"/>
    <mergeCell ref="B92:B93"/>
    <mergeCell ref="C92:C93"/>
    <mergeCell ref="G92:G93"/>
    <mergeCell ref="H92:H93"/>
    <mergeCell ref="B94:B95"/>
    <mergeCell ref="C94:C95"/>
    <mergeCell ref="G94:G95"/>
    <mergeCell ref="H94:H95"/>
    <mergeCell ref="B96:B97"/>
    <mergeCell ref="C96:C97"/>
    <mergeCell ref="G96:G97"/>
    <mergeCell ref="H96:H97"/>
    <mergeCell ref="J92:J93"/>
    <mergeCell ref="J94:J95"/>
    <mergeCell ref="J96:J97"/>
    <mergeCell ref="B86:B87"/>
    <mergeCell ref="C86:C87"/>
    <mergeCell ref="G86:G87"/>
    <mergeCell ref="H86:H87"/>
    <mergeCell ref="B88:B89"/>
    <mergeCell ref="C88:C89"/>
    <mergeCell ref="G88:G89"/>
    <mergeCell ref="H88:H89"/>
    <mergeCell ref="B90:B91"/>
    <mergeCell ref="C90:C91"/>
    <mergeCell ref="G90:G91"/>
    <mergeCell ref="H90:H91"/>
    <mergeCell ref="J86:J87"/>
    <mergeCell ref="J88:J89"/>
    <mergeCell ref="J90:J91"/>
    <mergeCell ref="B104:B105"/>
    <mergeCell ref="C104:C105"/>
    <mergeCell ref="G104:G105"/>
    <mergeCell ref="H104:H105"/>
    <mergeCell ref="B106:B107"/>
    <mergeCell ref="C106:C107"/>
    <mergeCell ref="G106:G107"/>
    <mergeCell ref="H106:H107"/>
    <mergeCell ref="B108:B109"/>
    <mergeCell ref="C108:C109"/>
    <mergeCell ref="G108:G109"/>
    <mergeCell ref="H108:H109"/>
    <mergeCell ref="J104:J105"/>
    <mergeCell ref="J106:J107"/>
    <mergeCell ref="J108:J109"/>
    <mergeCell ref="B98:B99"/>
    <mergeCell ref="C98:C99"/>
    <mergeCell ref="G98:G99"/>
    <mergeCell ref="H98:H99"/>
    <mergeCell ref="B100:B101"/>
    <mergeCell ref="C100:C101"/>
    <mergeCell ref="G100:G101"/>
    <mergeCell ref="H100:H101"/>
    <mergeCell ref="B102:B103"/>
    <mergeCell ref="C102:C103"/>
    <mergeCell ref="G102:G103"/>
    <mergeCell ref="H102:H103"/>
    <mergeCell ref="J98:J99"/>
    <mergeCell ref="J100:J101"/>
    <mergeCell ref="J102:J103"/>
    <mergeCell ref="B116:B117"/>
    <mergeCell ref="C116:C117"/>
    <mergeCell ref="G116:G117"/>
    <mergeCell ref="H116:H117"/>
    <mergeCell ref="B118:B119"/>
    <mergeCell ref="C118:C119"/>
    <mergeCell ref="G118:G119"/>
    <mergeCell ref="H118:H119"/>
    <mergeCell ref="B120:B121"/>
    <mergeCell ref="C120:C121"/>
    <mergeCell ref="G120:G121"/>
    <mergeCell ref="H120:H121"/>
    <mergeCell ref="J116:J117"/>
    <mergeCell ref="J118:J119"/>
    <mergeCell ref="J120:J121"/>
    <mergeCell ref="B110:B111"/>
    <mergeCell ref="C110:C111"/>
    <mergeCell ref="G110:G111"/>
    <mergeCell ref="H110:H111"/>
    <mergeCell ref="B112:B113"/>
    <mergeCell ref="C112:C113"/>
    <mergeCell ref="G112:G113"/>
    <mergeCell ref="H112:H113"/>
    <mergeCell ref="B114:B115"/>
    <mergeCell ref="C114:C115"/>
    <mergeCell ref="G114:G115"/>
    <mergeCell ref="H114:H115"/>
    <mergeCell ref="J110:J111"/>
    <mergeCell ref="J112:J113"/>
    <mergeCell ref="J114:J115"/>
    <mergeCell ref="B128:B129"/>
    <mergeCell ref="C128:C129"/>
    <mergeCell ref="G128:G129"/>
    <mergeCell ref="H128:H129"/>
    <mergeCell ref="B130:B131"/>
    <mergeCell ref="C130:C131"/>
    <mergeCell ref="G130:G131"/>
    <mergeCell ref="H130:H131"/>
    <mergeCell ref="B132:B133"/>
    <mergeCell ref="C132:C133"/>
    <mergeCell ref="G132:G133"/>
    <mergeCell ref="H132:H133"/>
    <mergeCell ref="J128:J129"/>
    <mergeCell ref="J130:J131"/>
    <mergeCell ref="J132:J133"/>
    <mergeCell ref="B122:B123"/>
    <mergeCell ref="C122:C123"/>
    <mergeCell ref="G122:G123"/>
    <mergeCell ref="H122:H123"/>
    <mergeCell ref="B124:B125"/>
    <mergeCell ref="C124:C125"/>
    <mergeCell ref="G124:G125"/>
    <mergeCell ref="H124:H125"/>
    <mergeCell ref="B126:B127"/>
    <mergeCell ref="C126:C127"/>
    <mergeCell ref="G126:G127"/>
    <mergeCell ref="H126:H127"/>
    <mergeCell ref="J122:J123"/>
    <mergeCell ref="J124:J125"/>
    <mergeCell ref="J126:J127"/>
    <mergeCell ref="B140:B141"/>
    <mergeCell ref="C140:C141"/>
    <mergeCell ref="G140:G141"/>
    <mergeCell ref="H140:H141"/>
    <mergeCell ref="B142:B143"/>
    <mergeCell ref="C142:C143"/>
    <mergeCell ref="G142:G143"/>
    <mergeCell ref="H142:H143"/>
    <mergeCell ref="B144:B145"/>
    <mergeCell ref="C144:C145"/>
    <mergeCell ref="G144:G145"/>
    <mergeCell ref="H144:H145"/>
    <mergeCell ref="J140:J141"/>
    <mergeCell ref="J142:J143"/>
    <mergeCell ref="J144:J145"/>
    <mergeCell ref="B134:B135"/>
    <mergeCell ref="C134:C135"/>
    <mergeCell ref="G134:G135"/>
    <mergeCell ref="H134:H135"/>
    <mergeCell ref="B136:B137"/>
    <mergeCell ref="C136:C137"/>
    <mergeCell ref="G136:G137"/>
    <mergeCell ref="H136:H137"/>
    <mergeCell ref="B138:B139"/>
    <mergeCell ref="C138:C139"/>
    <mergeCell ref="G138:G139"/>
    <mergeCell ref="H138:H139"/>
    <mergeCell ref="J134:J135"/>
    <mergeCell ref="J136:J137"/>
    <mergeCell ref="J138:J139"/>
    <mergeCell ref="B152:B153"/>
    <mergeCell ref="C152:C153"/>
    <mergeCell ref="G152:G153"/>
    <mergeCell ref="H152:H153"/>
    <mergeCell ref="B154:B155"/>
    <mergeCell ref="C154:C155"/>
    <mergeCell ref="G154:G155"/>
    <mergeCell ref="H154:H155"/>
    <mergeCell ref="B156:B157"/>
    <mergeCell ref="C156:C157"/>
    <mergeCell ref="G156:G157"/>
    <mergeCell ref="H156:H157"/>
    <mergeCell ref="J152:J153"/>
    <mergeCell ref="J154:J155"/>
    <mergeCell ref="J156:J157"/>
    <mergeCell ref="B146:B147"/>
    <mergeCell ref="C146:C147"/>
    <mergeCell ref="G146:G147"/>
    <mergeCell ref="H146:H147"/>
    <mergeCell ref="B148:B149"/>
    <mergeCell ref="C148:C149"/>
    <mergeCell ref="G148:G149"/>
    <mergeCell ref="H148:H149"/>
    <mergeCell ref="B150:B151"/>
    <mergeCell ref="C150:C151"/>
    <mergeCell ref="G150:G151"/>
    <mergeCell ref="H150:H151"/>
    <mergeCell ref="J146:J147"/>
    <mergeCell ref="J148:J149"/>
    <mergeCell ref="J150:J151"/>
    <mergeCell ref="B164:B165"/>
    <mergeCell ref="C164:C165"/>
    <mergeCell ref="G164:G165"/>
    <mergeCell ref="H164:H165"/>
    <mergeCell ref="B166:B167"/>
    <mergeCell ref="C166:C167"/>
    <mergeCell ref="G166:G167"/>
    <mergeCell ref="H166:H167"/>
    <mergeCell ref="B168:B169"/>
    <mergeCell ref="C168:C169"/>
    <mergeCell ref="G168:G169"/>
    <mergeCell ref="H168:H169"/>
    <mergeCell ref="J164:J165"/>
    <mergeCell ref="J166:J167"/>
    <mergeCell ref="J168:J169"/>
    <mergeCell ref="B158:B159"/>
    <mergeCell ref="C158:C159"/>
    <mergeCell ref="G158:G159"/>
    <mergeCell ref="H158:H159"/>
    <mergeCell ref="B160:B161"/>
    <mergeCell ref="C160:C161"/>
    <mergeCell ref="G160:G161"/>
    <mergeCell ref="H160:H161"/>
    <mergeCell ref="B162:B163"/>
    <mergeCell ref="C162:C163"/>
    <mergeCell ref="G162:G163"/>
    <mergeCell ref="H162:H163"/>
    <mergeCell ref="J158:J159"/>
    <mergeCell ref="J160:J161"/>
    <mergeCell ref="J162:J163"/>
    <mergeCell ref="B176:B177"/>
    <mergeCell ref="C176:C177"/>
    <mergeCell ref="G176:G177"/>
    <mergeCell ref="H176:H177"/>
    <mergeCell ref="B178:B179"/>
    <mergeCell ref="C178:C179"/>
    <mergeCell ref="G178:G179"/>
    <mergeCell ref="H178:H179"/>
    <mergeCell ref="B180:B181"/>
    <mergeCell ref="C180:C181"/>
    <mergeCell ref="G180:G181"/>
    <mergeCell ref="H180:H181"/>
    <mergeCell ref="J176:J177"/>
    <mergeCell ref="J178:J179"/>
    <mergeCell ref="J180:J181"/>
    <mergeCell ref="B170:B171"/>
    <mergeCell ref="C170:C171"/>
    <mergeCell ref="G170:G171"/>
    <mergeCell ref="H170:H171"/>
    <mergeCell ref="B172:B173"/>
    <mergeCell ref="C172:C173"/>
    <mergeCell ref="G172:G173"/>
    <mergeCell ref="H172:H173"/>
    <mergeCell ref="B174:B175"/>
    <mergeCell ref="C174:C175"/>
    <mergeCell ref="G174:G175"/>
    <mergeCell ref="H174:H175"/>
    <mergeCell ref="J170:J171"/>
    <mergeCell ref="J172:J173"/>
    <mergeCell ref="J174:J175"/>
    <mergeCell ref="B188:B189"/>
    <mergeCell ref="C188:C189"/>
    <mergeCell ref="G188:G189"/>
    <mergeCell ref="H188:H189"/>
    <mergeCell ref="B190:B191"/>
    <mergeCell ref="C190:C191"/>
    <mergeCell ref="G190:G191"/>
    <mergeCell ref="H190:H191"/>
    <mergeCell ref="B192:B193"/>
    <mergeCell ref="C192:C193"/>
    <mergeCell ref="G192:G193"/>
    <mergeCell ref="H192:H193"/>
    <mergeCell ref="J188:J189"/>
    <mergeCell ref="J190:J191"/>
    <mergeCell ref="J192:J193"/>
    <mergeCell ref="B182:B183"/>
    <mergeCell ref="C182:C183"/>
    <mergeCell ref="G182:G183"/>
    <mergeCell ref="H182:H183"/>
    <mergeCell ref="B184:B185"/>
    <mergeCell ref="C184:C185"/>
    <mergeCell ref="G184:G185"/>
    <mergeCell ref="H184:H185"/>
    <mergeCell ref="B186:B187"/>
    <mergeCell ref="C186:C187"/>
    <mergeCell ref="G186:G187"/>
    <mergeCell ref="H186:H187"/>
    <mergeCell ref="J182:J183"/>
    <mergeCell ref="J184:J185"/>
    <mergeCell ref="J186:J187"/>
    <mergeCell ref="B200:B201"/>
    <mergeCell ref="C200:C201"/>
    <mergeCell ref="G200:G201"/>
    <mergeCell ref="H200:H201"/>
    <mergeCell ref="B202:B203"/>
    <mergeCell ref="C202:C203"/>
    <mergeCell ref="G202:G203"/>
    <mergeCell ref="H202:H203"/>
    <mergeCell ref="B204:B205"/>
    <mergeCell ref="C204:C205"/>
    <mergeCell ref="G204:G205"/>
    <mergeCell ref="H204:H205"/>
    <mergeCell ref="J200:J201"/>
    <mergeCell ref="J202:J203"/>
    <mergeCell ref="J204:J205"/>
    <mergeCell ref="B194:B195"/>
    <mergeCell ref="C194:C195"/>
    <mergeCell ref="G194:G195"/>
    <mergeCell ref="H194:H195"/>
    <mergeCell ref="B196:B197"/>
    <mergeCell ref="C196:C197"/>
    <mergeCell ref="G196:G197"/>
    <mergeCell ref="H196:H197"/>
    <mergeCell ref="B198:B199"/>
    <mergeCell ref="C198:C199"/>
    <mergeCell ref="G198:G199"/>
    <mergeCell ref="H198:H199"/>
    <mergeCell ref="J194:J195"/>
    <mergeCell ref="J196:J197"/>
    <mergeCell ref="J198:J199"/>
    <mergeCell ref="B212:B213"/>
    <mergeCell ref="C212:C213"/>
    <mergeCell ref="G212:G213"/>
    <mergeCell ref="H212:H213"/>
    <mergeCell ref="B214:B215"/>
    <mergeCell ref="C214:C215"/>
    <mergeCell ref="G214:G215"/>
    <mergeCell ref="H214:H215"/>
    <mergeCell ref="B216:B217"/>
    <mergeCell ref="C216:C217"/>
    <mergeCell ref="G216:G217"/>
    <mergeCell ref="H216:H217"/>
    <mergeCell ref="J212:J213"/>
    <mergeCell ref="J214:J215"/>
    <mergeCell ref="J216:J217"/>
    <mergeCell ref="B206:B207"/>
    <mergeCell ref="C206:C207"/>
    <mergeCell ref="G206:G207"/>
    <mergeCell ref="H206:H207"/>
    <mergeCell ref="B208:B209"/>
    <mergeCell ref="C208:C209"/>
    <mergeCell ref="G208:G209"/>
    <mergeCell ref="H208:H209"/>
    <mergeCell ref="B210:B211"/>
    <mergeCell ref="C210:C211"/>
    <mergeCell ref="G210:G211"/>
    <mergeCell ref="H210:H211"/>
    <mergeCell ref="J206:J207"/>
    <mergeCell ref="J208:J209"/>
    <mergeCell ref="J210:J211"/>
    <mergeCell ref="B224:B225"/>
    <mergeCell ref="C224:C225"/>
    <mergeCell ref="G224:G225"/>
    <mergeCell ref="H224:H225"/>
    <mergeCell ref="B226:B227"/>
    <mergeCell ref="C226:C227"/>
    <mergeCell ref="G226:G227"/>
    <mergeCell ref="H226:H227"/>
    <mergeCell ref="B228:B229"/>
    <mergeCell ref="C228:C229"/>
    <mergeCell ref="G228:G229"/>
    <mergeCell ref="H228:H229"/>
    <mergeCell ref="J224:J225"/>
    <mergeCell ref="J226:J227"/>
    <mergeCell ref="J228:J229"/>
    <mergeCell ref="B218:B219"/>
    <mergeCell ref="C218:C219"/>
    <mergeCell ref="G218:G219"/>
    <mergeCell ref="H218:H219"/>
    <mergeCell ref="B220:B221"/>
    <mergeCell ref="C220:C221"/>
    <mergeCell ref="G220:G221"/>
    <mergeCell ref="H220:H221"/>
    <mergeCell ref="B222:B223"/>
    <mergeCell ref="C222:C223"/>
    <mergeCell ref="G222:G223"/>
    <mergeCell ref="H222:H223"/>
    <mergeCell ref="J218:J219"/>
    <mergeCell ref="J220:J221"/>
    <mergeCell ref="J222:J223"/>
    <mergeCell ref="B236:B237"/>
    <mergeCell ref="C236:C237"/>
    <mergeCell ref="G236:G237"/>
    <mergeCell ref="H236:H237"/>
    <mergeCell ref="B238:B239"/>
    <mergeCell ref="C238:C239"/>
    <mergeCell ref="G238:G239"/>
    <mergeCell ref="H238:H239"/>
    <mergeCell ref="B240:B241"/>
    <mergeCell ref="C240:C241"/>
    <mergeCell ref="G240:G241"/>
    <mergeCell ref="H240:H241"/>
    <mergeCell ref="J236:J237"/>
    <mergeCell ref="J238:J239"/>
    <mergeCell ref="J240:J241"/>
    <mergeCell ref="B230:B231"/>
    <mergeCell ref="C230:C231"/>
    <mergeCell ref="G230:G231"/>
    <mergeCell ref="H230:H231"/>
    <mergeCell ref="B232:B233"/>
    <mergeCell ref="C232:C233"/>
    <mergeCell ref="G232:G233"/>
    <mergeCell ref="H232:H233"/>
    <mergeCell ref="B234:B235"/>
    <mergeCell ref="C234:C235"/>
    <mergeCell ref="G234:G235"/>
    <mergeCell ref="H234:H235"/>
    <mergeCell ref="J230:J231"/>
    <mergeCell ref="J232:J233"/>
    <mergeCell ref="J234:J235"/>
    <mergeCell ref="B248:B249"/>
    <mergeCell ref="C248:C249"/>
    <mergeCell ref="G248:G249"/>
    <mergeCell ref="H248:H249"/>
    <mergeCell ref="B250:B251"/>
    <mergeCell ref="C250:C251"/>
    <mergeCell ref="G250:G251"/>
    <mergeCell ref="H250:H251"/>
    <mergeCell ref="B252:B253"/>
    <mergeCell ref="C252:C253"/>
    <mergeCell ref="G252:G253"/>
    <mergeCell ref="H252:H253"/>
    <mergeCell ref="J248:J249"/>
    <mergeCell ref="J250:J251"/>
    <mergeCell ref="J252:J253"/>
    <mergeCell ref="B242:B243"/>
    <mergeCell ref="C242:C243"/>
    <mergeCell ref="G242:G243"/>
    <mergeCell ref="H242:H243"/>
    <mergeCell ref="B244:B245"/>
    <mergeCell ref="C244:C245"/>
    <mergeCell ref="G244:G245"/>
    <mergeCell ref="H244:H245"/>
    <mergeCell ref="B246:B247"/>
    <mergeCell ref="C246:C247"/>
    <mergeCell ref="G246:G247"/>
    <mergeCell ref="H246:H247"/>
    <mergeCell ref="J242:J243"/>
    <mergeCell ref="J244:J245"/>
    <mergeCell ref="J246:J247"/>
    <mergeCell ref="B260:B261"/>
    <mergeCell ref="C260:C261"/>
    <mergeCell ref="G260:G261"/>
    <mergeCell ref="H260:H261"/>
    <mergeCell ref="B262:B263"/>
    <mergeCell ref="C262:C263"/>
    <mergeCell ref="G262:G263"/>
    <mergeCell ref="H262:H263"/>
    <mergeCell ref="B264:B265"/>
    <mergeCell ref="C264:C265"/>
    <mergeCell ref="G264:G265"/>
    <mergeCell ref="H264:H265"/>
    <mergeCell ref="J260:J261"/>
    <mergeCell ref="J262:J263"/>
    <mergeCell ref="J264:J265"/>
    <mergeCell ref="B254:B255"/>
    <mergeCell ref="C254:C255"/>
    <mergeCell ref="G254:G255"/>
    <mergeCell ref="H254:H255"/>
    <mergeCell ref="B256:B257"/>
    <mergeCell ref="C256:C257"/>
    <mergeCell ref="G256:G257"/>
    <mergeCell ref="H256:H257"/>
    <mergeCell ref="B258:B259"/>
    <mergeCell ref="C258:C259"/>
    <mergeCell ref="G258:G259"/>
    <mergeCell ref="H258:H259"/>
    <mergeCell ref="J254:J255"/>
    <mergeCell ref="J256:J257"/>
    <mergeCell ref="J258:J259"/>
    <mergeCell ref="B272:B273"/>
    <mergeCell ref="C272:C273"/>
    <mergeCell ref="G272:G273"/>
    <mergeCell ref="H272:H273"/>
    <mergeCell ref="B274:B275"/>
    <mergeCell ref="C274:C275"/>
    <mergeCell ref="G274:G275"/>
    <mergeCell ref="H274:H275"/>
    <mergeCell ref="B276:B277"/>
    <mergeCell ref="C276:C277"/>
    <mergeCell ref="G276:G277"/>
    <mergeCell ref="H276:H277"/>
    <mergeCell ref="J272:J273"/>
    <mergeCell ref="J274:J275"/>
    <mergeCell ref="J276:J277"/>
    <mergeCell ref="B266:B267"/>
    <mergeCell ref="C266:C267"/>
    <mergeCell ref="G266:G267"/>
    <mergeCell ref="H266:H267"/>
    <mergeCell ref="B268:B269"/>
    <mergeCell ref="C268:C269"/>
    <mergeCell ref="G268:G269"/>
    <mergeCell ref="H268:H269"/>
    <mergeCell ref="B270:B271"/>
    <mergeCell ref="C270:C271"/>
    <mergeCell ref="G270:G271"/>
    <mergeCell ref="H270:H271"/>
    <mergeCell ref="J266:J267"/>
    <mergeCell ref="J268:J269"/>
    <mergeCell ref="J270:J271"/>
    <mergeCell ref="B284:B285"/>
    <mergeCell ref="C284:C285"/>
    <mergeCell ref="G284:G285"/>
    <mergeCell ref="H284:H285"/>
    <mergeCell ref="B286:B287"/>
    <mergeCell ref="C286:C287"/>
    <mergeCell ref="G286:G287"/>
    <mergeCell ref="H286:H287"/>
    <mergeCell ref="B288:B289"/>
    <mergeCell ref="C288:C289"/>
    <mergeCell ref="G288:G289"/>
    <mergeCell ref="H288:H289"/>
    <mergeCell ref="J284:J285"/>
    <mergeCell ref="J286:J287"/>
    <mergeCell ref="J288:J289"/>
    <mergeCell ref="B278:B279"/>
    <mergeCell ref="C278:C279"/>
    <mergeCell ref="G278:G279"/>
    <mergeCell ref="H278:H279"/>
    <mergeCell ref="B280:B281"/>
    <mergeCell ref="C280:C281"/>
    <mergeCell ref="G280:G281"/>
    <mergeCell ref="H280:H281"/>
    <mergeCell ref="B282:B283"/>
    <mergeCell ref="C282:C283"/>
    <mergeCell ref="G282:G283"/>
    <mergeCell ref="H282:H283"/>
    <mergeCell ref="J278:J279"/>
    <mergeCell ref="J280:J281"/>
    <mergeCell ref="J282:J283"/>
    <mergeCell ref="B296:B297"/>
    <mergeCell ref="C296:C297"/>
    <mergeCell ref="G296:G297"/>
    <mergeCell ref="H296:H297"/>
    <mergeCell ref="B298:B299"/>
    <mergeCell ref="C298:C299"/>
    <mergeCell ref="G298:G299"/>
    <mergeCell ref="H298:H299"/>
    <mergeCell ref="B300:B301"/>
    <mergeCell ref="C300:C301"/>
    <mergeCell ref="G300:G301"/>
    <mergeCell ref="H300:H301"/>
    <mergeCell ref="J296:J297"/>
    <mergeCell ref="J298:J299"/>
    <mergeCell ref="J300:J301"/>
    <mergeCell ref="B290:B291"/>
    <mergeCell ref="C290:C291"/>
    <mergeCell ref="G290:G291"/>
    <mergeCell ref="H290:H291"/>
    <mergeCell ref="B292:B293"/>
    <mergeCell ref="C292:C293"/>
    <mergeCell ref="G292:G293"/>
    <mergeCell ref="H292:H293"/>
    <mergeCell ref="B294:B295"/>
    <mergeCell ref="C294:C295"/>
    <mergeCell ref="G294:G295"/>
    <mergeCell ref="H294:H295"/>
    <mergeCell ref="J290:J291"/>
    <mergeCell ref="J292:J293"/>
    <mergeCell ref="J294:J295"/>
    <mergeCell ref="B308:B309"/>
    <mergeCell ref="C308:C309"/>
    <mergeCell ref="G308:G309"/>
    <mergeCell ref="H308:H309"/>
    <mergeCell ref="B310:B311"/>
    <mergeCell ref="C310:C311"/>
    <mergeCell ref="G310:G311"/>
    <mergeCell ref="H310:H311"/>
    <mergeCell ref="B312:B313"/>
    <mergeCell ref="C312:C313"/>
    <mergeCell ref="G312:G313"/>
    <mergeCell ref="H312:H313"/>
    <mergeCell ref="J308:J309"/>
    <mergeCell ref="J310:J311"/>
    <mergeCell ref="J312:J313"/>
    <mergeCell ref="B302:B303"/>
    <mergeCell ref="C302:C303"/>
    <mergeCell ref="G302:G303"/>
    <mergeCell ref="H302:H303"/>
    <mergeCell ref="B304:B305"/>
    <mergeCell ref="C304:C305"/>
    <mergeCell ref="G304:G305"/>
    <mergeCell ref="H304:H305"/>
    <mergeCell ref="B306:B307"/>
    <mergeCell ref="C306:C307"/>
    <mergeCell ref="G306:G307"/>
    <mergeCell ref="H306:H307"/>
    <mergeCell ref="J302:J303"/>
    <mergeCell ref="J304:J305"/>
    <mergeCell ref="J306:J307"/>
    <mergeCell ref="B320:B321"/>
    <mergeCell ref="C320:C321"/>
    <mergeCell ref="G320:G321"/>
    <mergeCell ref="H320:H321"/>
    <mergeCell ref="B322:B323"/>
    <mergeCell ref="C322:C323"/>
    <mergeCell ref="G322:G323"/>
    <mergeCell ref="H322:H323"/>
    <mergeCell ref="B324:B325"/>
    <mergeCell ref="C324:C325"/>
    <mergeCell ref="G324:G325"/>
    <mergeCell ref="H324:H325"/>
    <mergeCell ref="J320:J321"/>
    <mergeCell ref="J322:J323"/>
    <mergeCell ref="J324:J325"/>
    <mergeCell ref="B314:B315"/>
    <mergeCell ref="C314:C315"/>
    <mergeCell ref="G314:G315"/>
    <mergeCell ref="H314:H315"/>
    <mergeCell ref="B316:B317"/>
    <mergeCell ref="C316:C317"/>
    <mergeCell ref="G316:G317"/>
    <mergeCell ref="H316:H317"/>
    <mergeCell ref="B318:B319"/>
    <mergeCell ref="C318:C319"/>
    <mergeCell ref="G318:G319"/>
    <mergeCell ref="H318:H319"/>
    <mergeCell ref="J314:J315"/>
    <mergeCell ref="J316:J317"/>
    <mergeCell ref="J318:J319"/>
    <mergeCell ref="B332:B333"/>
    <mergeCell ref="C332:C333"/>
    <mergeCell ref="G332:G333"/>
    <mergeCell ref="H332:H333"/>
    <mergeCell ref="B334:B335"/>
    <mergeCell ref="C334:C335"/>
    <mergeCell ref="G334:G335"/>
    <mergeCell ref="H334:H335"/>
    <mergeCell ref="B336:B337"/>
    <mergeCell ref="C336:C337"/>
    <mergeCell ref="G336:G337"/>
    <mergeCell ref="H336:H337"/>
    <mergeCell ref="J332:J333"/>
    <mergeCell ref="J334:J335"/>
    <mergeCell ref="J336:J337"/>
    <mergeCell ref="B326:B327"/>
    <mergeCell ref="C326:C327"/>
    <mergeCell ref="G326:G327"/>
    <mergeCell ref="H326:H327"/>
    <mergeCell ref="B328:B329"/>
    <mergeCell ref="C328:C329"/>
    <mergeCell ref="G328:G329"/>
    <mergeCell ref="H328:H329"/>
    <mergeCell ref="B330:B331"/>
    <mergeCell ref="C330:C331"/>
    <mergeCell ref="G330:G331"/>
    <mergeCell ref="H330:H331"/>
    <mergeCell ref="J326:J327"/>
    <mergeCell ref="J328:J329"/>
    <mergeCell ref="J330:J331"/>
    <mergeCell ref="B344:B345"/>
    <mergeCell ref="C344:C345"/>
    <mergeCell ref="G344:G345"/>
    <mergeCell ref="H344:H345"/>
    <mergeCell ref="B346:B347"/>
    <mergeCell ref="C346:C347"/>
    <mergeCell ref="G346:G347"/>
    <mergeCell ref="H346:H347"/>
    <mergeCell ref="B348:B349"/>
    <mergeCell ref="C348:C349"/>
    <mergeCell ref="G348:G349"/>
    <mergeCell ref="H348:H349"/>
    <mergeCell ref="J344:J345"/>
    <mergeCell ref="J346:J347"/>
    <mergeCell ref="J348:J349"/>
    <mergeCell ref="B338:B339"/>
    <mergeCell ref="C338:C339"/>
    <mergeCell ref="G338:G339"/>
    <mergeCell ref="H338:H339"/>
    <mergeCell ref="B340:B341"/>
    <mergeCell ref="C340:C341"/>
    <mergeCell ref="G340:G341"/>
    <mergeCell ref="H340:H341"/>
    <mergeCell ref="B342:B343"/>
    <mergeCell ref="C342:C343"/>
    <mergeCell ref="G342:G343"/>
    <mergeCell ref="H342:H343"/>
    <mergeCell ref="J338:J339"/>
    <mergeCell ref="J340:J341"/>
    <mergeCell ref="J342:J343"/>
    <mergeCell ref="B356:B357"/>
    <mergeCell ref="C356:C357"/>
    <mergeCell ref="G356:G357"/>
    <mergeCell ref="H356:H357"/>
    <mergeCell ref="B358:B359"/>
    <mergeCell ref="C358:C359"/>
    <mergeCell ref="G358:G359"/>
    <mergeCell ref="H358:H359"/>
    <mergeCell ref="B360:B361"/>
    <mergeCell ref="C360:C361"/>
    <mergeCell ref="G360:G361"/>
    <mergeCell ref="H360:H361"/>
    <mergeCell ref="J356:J357"/>
    <mergeCell ref="J358:J359"/>
    <mergeCell ref="J360:J361"/>
    <mergeCell ref="B350:B351"/>
    <mergeCell ref="C350:C351"/>
    <mergeCell ref="G350:G351"/>
    <mergeCell ref="H350:H351"/>
    <mergeCell ref="B352:B353"/>
    <mergeCell ref="C352:C353"/>
    <mergeCell ref="G352:G353"/>
    <mergeCell ref="H352:H353"/>
    <mergeCell ref="B354:B355"/>
    <mergeCell ref="C354:C355"/>
    <mergeCell ref="G354:G355"/>
    <mergeCell ref="H354:H355"/>
    <mergeCell ref="J350:J351"/>
    <mergeCell ref="J352:J353"/>
    <mergeCell ref="J354:J355"/>
    <mergeCell ref="B368:B369"/>
    <mergeCell ref="C368:C369"/>
    <mergeCell ref="G368:G369"/>
    <mergeCell ref="H368:H369"/>
    <mergeCell ref="B370:B371"/>
    <mergeCell ref="C370:C371"/>
    <mergeCell ref="G370:G371"/>
    <mergeCell ref="H370:H371"/>
    <mergeCell ref="B372:B373"/>
    <mergeCell ref="C372:C373"/>
    <mergeCell ref="G372:G373"/>
    <mergeCell ref="H372:H373"/>
    <mergeCell ref="J368:J369"/>
    <mergeCell ref="J370:J371"/>
    <mergeCell ref="J372:J373"/>
    <mergeCell ref="B362:B363"/>
    <mergeCell ref="C362:C363"/>
    <mergeCell ref="G362:G363"/>
    <mergeCell ref="H362:H363"/>
    <mergeCell ref="B364:B365"/>
    <mergeCell ref="C364:C365"/>
    <mergeCell ref="G364:G365"/>
    <mergeCell ref="H364:H365"/>
    <mergeCell ref="B366:B367"/>
    <mergeCell ref="C366:C367"/>
    <mergeCell ref="G366:G367"/>
    <mergeCell ref="H366:H367"/>
    <mergeCell ref="J362:J363"/>
    <mergeCell ref="J364:J365"/>
    <mergeCell ref="J366:J367"/>
    <mergeCell ref="B380:B381"/>
    <mergeCell ref="C380:C381"/>
    <mergeCell ref="G380:G381"/>
    <mergeCell ref="H380:H381"/>
    <mergeCell ref="B382:B383"/>
    <mergeCell ref="C382:C383"/>
    <mergeCell ref="G382:G383"/>
    <mergeCell ref="H382:H383"/>
    <mergeCell ref="B384:B385"/>
    <mergeCell ref="C384:C385"/>
    <mergeCell ref="G384:G385"/>
    <mergeCell ref="H384:H385"/>
    <mergeCell ref="J380:J381"/>
    <mergeCell ref="J382:J383"/>
    <mergeCell ref="J384:J385"/>
    <mergeCell ref="B374:B375"/>
    <mergeCell ref="C374:C375"/>
    <mergeCell ref="G374:G375"/>
    <mergeCell ref="H374:H375"/>
    <mergeCell ref="B376:B377"/>
    <mergeCell ref="C376:C377"/>
    <mergeCell ref="G376:G377"/>
    <mergeCell ref="H376:H377"/>
    <mergeCell ref="B378:B379"/>
    <mergeCell ref="C378:C379"/>
    <mergeCell ref="G378:G379"/>
    <mergeCell ref="H378:H379"/>
    <mergeCell ref="J374:J375"/>
    <mergeCell ref="J376:J377"/>
    <mergeCell ref="J378:J379"/>
    <mergeCell ref="B392:B393"/>
    <mergeCell ref="C392:C393"/>
    <mergeCell ref="G392:G393"/>
    <mergeCell ref="H392:H393"/>
    <mergeCell ref="B394:B395"/>
    <mergeCell ref="C394:C395"/>
    <mergeCell ref="G394:G395"/>
    <mergeCell ref="H394:H395"/>
    <mergeCell ref="B396:B397"/>
    <mergeCell ref="C396:C397"/>
    <mergeCell ref="G396:G397"/>
    <mergeCell ref="H396:H397"/>
    <mergeCell ref="J392:J393"/>
    <mergeCell ref="J394:J395"/>
    <mergeCell ref="J396:J397"/>
    <mergeCell ref="B386:B387"/>
    <mergeCell ref="C386:C387"/>
    <mergeCell ref="G386:G387"/>
    <mergeCell ref="H386:H387"/>
    <mergeCell ref="B388:B389"/>
    <mergeCell ref="C388:C389"/>
    <mergeCell ref="G388:G389"/>
    <mergeCell ref="H388:H389"/>
    <mergeCell ref="B390:B391"/>
    <mergeCell ref="C390:C391"/>
    <mergeCell ref="G390:G391"/>
    <mergeCell ref="H390:H391"/>
    <mergeCell ref="J386:J387"/>
    <mergeCell ref="J388:J389"/>
    <mergeCell ref="J390:J391"/>
    <mergeCell ref="B404:B405"/>
    <mergeCell ref="C404:C405"/>
    <mergeCell ref="G404:G405"/>
    <mergeCell ref="H404:H405"/>
    <mergeCell ref="B406:B407"/>
    <mergeCell ref="C406:C407"/>
    <mergeCell ref="G406:G407"/>
    <mergeCell ref="H406:H407"/>
    <mergeCell ref="B408:B409"/>
    <mergeCell ref="C408:C409"/>
    <mergeCell ref="G408:G409"/>
    <mergeCell ref="H408:H409"/>
    <mergeCell ref="J404:J405"/>
    <mergeCell ref="J406:J407"/>
    <mergeCell ref="J408:J409"/>
    <mergeCell ref="B398:B399"/>
    <mergeCell ref="C398:C399"/>
    <mergeCell ref="G398:G399"/>
    <mergeCell ref="H398:H399"/>
    <mergeCell ref="B400:B401"/>
    <mergeCell ref="C400:C401"/>
    <mergeCell ref="G400:G401"/>
    <mergeCell ref="H400:H401"/>
    <mergeCell ref="B402:B403"/>
    <mergeCell ref="C402:C403"/>
    <mergeCell ref="G402:G403"/>
    <mergeCell ref="H402:H403"/>
    <mergeCell ref="J398:J399"/>
    <mergeCell ref="J400:J401"/>
    <mergeCell ref="J402:J403"/>
    <mergeCell ref="B410:B411"/>
    <mergeCell ref="C410:C411"/>
    <mergeCell ref="H410:H411"/>
    <mergeCell ref="B412:B413"/>
    <mergeCell ref="C412:C413"/>
    <mergeCell ref="H412:H413"/>
    <mergeCell ref="B414:B415"/>
    <mergeCell ref="C414:C415"/>
    <mergeCell ref="H414:H415"/>
    <mergeCell ref="B416:B417"/>
    <mergeCell ref="C416:C417"/>
    <mergeCell ref="H416:H417"/>
    <mergeCell ref="B418:B419"/>
    <mergeCell ref="C418:C419"/>
    <mergeCell ref="H418:H419"/>
    <mergeCell ref="G410:G411"/>
    <mergeCell ref="G412:G413"/>
    <mergeCell ref="G416:G417"/>
    <mergeCell ref="G418:G419"/>
    <mergeCell ref="B420:B421"/>
    <mergeCell ref="C420:C421"/>
    <mergeCell ref="H420:H421"/>
    <mergeCell ref="B422:B423"/>
    <mergeCell ref="C422:C423"/>
    <mergeCell ref="H422:H423"/>
    <mergeCell ref="B424:B425"/>
    <mergeCell ref="C424:C425"/>
    <mergeCell ref="H424:H425"/>
    <mergeCell ref="B426:B427"/>
    <mergeCell ref="C426:C427"/>
    <mergeCell ref="H426:H427"/>
    <mergeCell ref="B428:B429"/>
    <mergeCell ref="C428:C429"/>
    <mergeCell ref="H428:H429"/>
    <mergeCell ref="G420:G421"/>
    <mergeCell ref="G422:G423"/>
    <mergeCell ref="G424:G425"/>
    <mergeCell ref="G426:G427"/>
    <mergeCell ref="G428:G429"/>
    <mergeCell ref="B430:B431"/>
    <mergeCell ref="C430:C431"/>
    <mergeCell ref="H430:H431"/>
    <mergeCell ref="B432:B433"/>
    <mergeCell ref="C432:C433"/>
    <mergeCell ref="H432:H433"/>
    <mergeCell ref="B434:B435"/>
    <mergeCell ref="C434:C435"/>
    <mergeCell ref="H434:H435"/>
    <mergeCell ref="B436:B437"/>
    <mergeCell ref="C436:C437"/>
    <mergeCell ref="H436:H437"/>
    <mergeCell ref="B438:B439"/>
    <mergeCell ref="C438:C439"/>
    <mergeCell ref="H438:H439"/>
    <mergeCell ref="G430:G431"/>
    <mergeCell ref="G432:G433"/>
    <mergeCell ref="G434:G435"/>
    <mergeCell ref="G436:G437"/>
    <mergeCell ref="G438:G439"/>
    <mergeCell ref="B440:B441"/>
    <mergeCell ref="C440:C441"/>
    <mergeCell ref="H440:H441"/>
    <mergeCell ref="B442:B443"/>
    <mergeCell ref="C442:C443"/>
    <mergeCell ref="H442:H443"/>
    <mergeCell ref="B444:B445"/>
    <mergeCell ref="C444:C445"/>
    <mergeCell ref="H444:H445"/>
    <mergeCell ref="B446:B447"/>
    <mergeCell ref="C446:C447"/>
    <mergeCell ref="H446:H447"/>
    <mergeCell ref="B448:B449"/>
    <mergeCell ref="C448:C449"/>
    <mergeCell ref="H448:H449"/>
    <mergeCell ref="G440:G441"/>
    <mergeCell ref="G442:G443"/>
    <mergeCell ref="G444:G445"/>
    <mergeCell ref="G446:G447"/>
    <mergeCell ref="G448:G449"/>
    <mergeCell ref="B450:B451"/>
    <mergeCell ref="C450:C451"/>
    <mergeCell ref="H450:H451"/>
    <mergeCell ref="B452:B453"/>
    <mergeCell ref="C452:C453"/>
    <mergeCell ref="H452:H453"/>
    <mergeCell ref="B454:B455"/>
    <mergeCell ref="C454:C455"/>
    <mergeCell ref="H454:H455"/>
    <mergeCell ref="B456:B457"/>
    <mergeCell ref="C456:C457"/>
    <mergeCell ref="H456:H457"/>
    <mergeCell ref="B458:B459"/>
    <mergeCell ref="C458:C459"/>
    <mergeCell ref="H458:H459"/>
    <mergeCell ref="G450:G451"/>
    <mergeCell ref="G452:G453"/>
    <mergeCell ref="G454:G455"/>
    <mergeCell ref="G456:G457"/>
    <mergeCell ref="G458:G459"/>
    <mergeCell ref="B460:B461"/>
    <mergeCell ref="C460:C461"/>
    <mergeCell ref="H460:H461"/>
    <mergeCell ref="B462:B463"/>
    <mergeCell ref="C462:C463"/>
    <mergeCell ref="H462:H463"/>
    <mergeCell ref="B464:B465"/>
    <mergeCell ref="C464:C465"/>
    <mergeCell ref="H464:H465"/>
    <mergeCell ref="B466:B467"/>
    <mergeCell ref="C466:C467"/>
    <mergeCell ref="H466:H467"/>
    <mergeCell ref="B468:B469"/>
    <mergeCell ref="C468:C469"/>
    <mergeCell ref="H468:H469"/>
    <mergeCell ref="G460:G461"/>
    <mergeCell ref="G462:G463"/>
    <mergeCell ref="G464:G465"/>
    <mergeCell ref="G466:G467"/>
    <mergeCell ref="G468:G469"/>
    <mergeCell ref="H486:H487"/>
    <mergeCell ref="B488:B489"/>
    <mergeCell ref="C488:C489"/>
    <mergeCell ref="H488:H489"/>
    <mergeCell ref="G480:G481"/>
    <mergeCell ref="G482:G483"/>
    <mergeCell ref="B470:B471"/>
    <mergeCell ref="C470:C471"/>
    <mergeCell ref="H470:H471"/>
    <mergeCell ref="B472:B473"/>
    <mergeCell ref="C472:C473"/>
    <mergeCell ref="H472:H473"/>
    <mergeCell ref="B474:B475"/>
    <mergeCell ref="C474:C475"/>
    <mergeCell ref="H474:H475"/>
    <mergeCell ref="B476:B477"/>
    <mergeCell ref="C476:C477"/>
    <mergeCell ref="H476:H477"/>
    <mergeCell ref="B478:B479"/>
    <mergeCell ref="C478:C479"/>
    <mergeCell ref="H478:H479"/>
    <mergeCell ref="G470:G471"/>
    <mergeCell ref="G472:G473"/>
    <mergeCell ref="G474:G475"/>
    <mergeCell ref="G476:G477"/>
    <mergeCell ref="G478:G479"/>
    <mergeCell ref="G484:G485"/>
    <mergeCell ref="G486:G487"/>
    <mergeCell ref="G488:G489"/>
    <mergeCell ref="B512:B513"/>
    <mergeCell ref="C512:C513"/>
    <mergeCell ref="H512:H513"/>
    <mergeCell ref="B500:B501"/>
    <mergeCell ref="C500:C501"/>
    <mergeCell ref="H500:H501"/>
    <mergeCell ref="B502:B503"/>
    <mergeCell ref="C502:C503"/>
    <mergeCell ref="H502:H503"/>
    <mergeCell ref="B504:B505"/>
    <mergeCell ref="C504:C505"/>
    <mergeCell ref="H504:H505"/>
    <mergeCell ref="B506:B507"/>
    <mergeCell ref="C506:C507"/>
    <mergeCell ref="H506:H507"/>
    <mergeCell ref="B508:B509"/>
    <mergeCell ref="C508:C509"/>
    <mergeCell ref="H508:H509"/>
    <mergeCell ref="G500:G501"/>
    <mergeCell ref="G502:G503"/>
    <mergeCell ref="G504:G505"/>
    <mergeCell ref="J440:J441"/>
    <mergeCell ref="B510:B511"/>
    <mergeCell ref="C510:C511"/>
    <mergeCell ref="H510:H511"/>
    <mergeCell ref="B490:B491"/>
    <mergeCell ref="C490:C491"/>
    <mergeCell ref="H490:H491"/>
    <mergeCell ref="B492:B493"/>
    <mergeCell ref="C492:C493"/>
    <mergeCell ref="H492:H493"/>
    <mergeCell ref="B494:B495"/>
    <mergeCell ref="C494:C495"/>
    <mergeCell ref="H494:H495"/>
    <mergeCell ref="B496:B497"/>
    <mergeCell ref="C496:C497"/>
    <mergeCell ref="H496:H497"/>
    <mergeCell ref="B498:B499"/>
    <mergeCell ref="C498:C499"/>
    <mergeCell ref="H498:H499"/>
    <mergeCell ref="G490:G491"/>
    <mergeCell ref="G492:G493"/>
    <mergeCell ref="B480:B481"/>
    <mergeCell ref="C480:C481"/>
    <mergeCell ref="H480:H481"/>
    <mergeCell ref="B482:B483"/>
    <mergeCell ref="C482:C483"/>
    <mergeCell ref="H482:H483"/>
    <mergeCell ref="B484:B485"/>
    <mergeCell ref="C484:C485"/>
    <mergeCell ref="H484:H485"/>
    <mergeCell ref="B486:B487"/>
    <mergeCell ref="C486:C487"/>
    <mergeCell ref="J502:J503"/>
    <mergeCell ref="J504:J505"/>
    <mergeCell ref="J506:J507"/>
    <mergeCell ref="J508:J509"/>
    <mergeCell ref="J510:J511"/>
    <mergeCell ref="J512:J513"/>
    <mergeCell ref="J442:J443"/>
    <mergeCell ref="J444:J445"/>
    <mergeCell ref="J446:J447"/>
    <mergeCell ref="J448:J449"/>
    <mergeCell ref="J450:J451"/>
    <mergeCell ref="J452:J453"/>
    <mergeCell ref="J454:J455"/>
    <mergeCell ref="J456:J457"/>
    <mergeCell ref="J458:J459"/>
    <mergeCell ref="J460:J461"/>
    <mergeCell ref="J462:J463"/>
    <mergeCell ref="J464:J465"/>
    <mergeCell ref="J466:J467"/>
    <mergeCell ref="J468:J469"/>
    <mergeCell ref="J470:J471"/>
    <mergeCell ref="J472:J473"/>
    <mergeCell ref="J474:J475"/>
    <mergeCell ref="J476:J477"/>
    <mergeCell ref="J478:J479"/>
    <mergeCell ref="P4:AA4"/>
    <mergeCell ref="T5:AA5"/>
    <mergeCell ref="AB4:AI4"/>
    <mergeCell ref="AJ4:AQ4"/>
    <mergeCell ref="P3:AY3"/>
    <mergeCell ref="AR4:AY4"/>
    <mergeCell ref="J480:J481"/>
    <mergeCell ref="J482:J483"/>
    <mergeCell ref="J484:J485"/>
    <mergeCell ref="J486:J487"/>
    <mergeCell ref="J488:J489"/>
    <mergeCell ref="J490:J491"/>
    <mergeCell ref="J492:J493"/>
    <mergeCell ref="J494:J495"/>
    <mergeCell ref="J496:J497"/>
    <mergeCell ref="J498:J499"/>
    <mergeCell ref="J500:J501"/>
    <mergeCell ref="J410:J411"/>
    <mergeCell ref="J412:J413"/>
    <mergeCell ref="J414:J415"/>
    <mergeCell ref="J416:J417"/>
    <mergeCell ref="J418:J419"/>
    <mergeCell ref="J420:J421"/>
    <mergeCell ref="J422:J423"/>
    <mergeCell ref="J424:J425"/>
    <mergeCell ref="J426:J427"/>
    <mergeCell ref="J428:J429"/>
    <mergeCell ref="J430:J431"/>
    <mergeCell ref="J432:J433"/>
    <mergeCell ref="J434:J435"/>
    <mergeCell ref="J436:J437"/>
    <mergeCell ref="J438:J439"/>
  </mergeCells>
  <conditionalFormatting sqref="H10 H18 H20 H22 H24 H26 H28 H30 H32 H34 H36 H38 H40 H42 H44 H46 H48 H50 H52 H54 H56 H58 H60 H62 H64 H66 H68 H70 H72 H74 H76 H78 H80 H14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H314 H316 H318 H320 H322 H324 H326 H328 H330 H332 H334 H336 H338 H340 H342 H344 H346 H348 H350 H352 H354 H356 H358 H360 H362 H364 H366 H368 H370 H372 H374 H376 H378 H380 H382 H384 H386 H388 H390 H392 H394 H396 H398 H400 H402 H404 H406 H408 H410 H412 H414 H416 H418 H420 H422 H424 H426 H428 H430 H432 H434 H436 H438 H440 H442 H444 H446 H448 H450 H452 H454 H456 H458 H460 H462 H464 H466 H468 H470 H472 H474 H476 H478 H480 H482 H484 H486 H488 H490 H492 H494 H496 H498 H500 H502 H504 H506 H508 H510 H512">
    <cfRule type="expression" dxfId="13" priority="64" stopIfTrue="1">
      <formula>IF(H10=$BW10,TRUE,FALSE)</formula>
    </cfRule>
  </conditionalFormatting>
  <conditionalFormatting sqref="J10 J18 J20 J22 J24 J26 J28 J30 J32 J34 J36 J38 J40 J42 J44 J46 J48 J50 J52 J54 J56 J58 J60 J62 J64 J66 J68 J70 J72 J74 J76 J78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502 J504 J506 J508 J510 J512 J14">
    <cfRule type="expression" dxfId="12" priority="62" stopIfTrue="1">
      <formula>IF(ISNA(HLOOKUP(J10,OFFSET(Templates,VLOOKUP(H10,Templates,2,0)-1,0,1,100),1,0)),TRUE,FALSE)</formula>
    </cfRule>
    <cfRule type="expression" dxfId="11" priority="63" stopIfTrue="1">
      <formula>IF(J10=DO10,TRUE,FALSE)</formula>
    </cfRule>
  </conditionalFormatting>
  <conditionalFormatting sqref="H16">
    <cfRule type="expression" dxfId="10" priority="11" stopIfTrue="1">
      <formula>IF(H16=$BW16,TRUE,FALSE)</formula>
    </cfRule>
  </conditionalFormatting>
  <conditionalFormatting sqref="J16">
    <cfRule type="expression" dxfId="9" priority="9" stopIfTrue="1">
      <formula>IF(ISNA(HLOOKUP(J16,OFFSET(Templates,VLOOKUP(H16,Templates,2,0)-1,0,1,100),1,0)),TRUE,FALSE)</formula>
    </cfRule>
    <cfRule type="expression" dxfId="8" priority="10" stopIfTrue="1">
      <formula>IF(J16=DO16,TRUE,FALSE)</formula>
    </cfRule>
  </conditionalFormatting>
  <conditionalFormatting sqref="J82">
    <cfRule type="expression" dxfId="7" priority="1" stopIfTrue="1">
      <formula>IF(ISNA(HLOOKUP(J82,OFFSET(Templates,VLOOKUP(H82,Templates,2,0)-1,0,1,100),1,0)),TRUE,FALSE)</formula>
    </cfRule>
    <cfRule type="expression" dxfId="6" priority="2" stopIfTrue="1">
      <formula>IF(J82=DO82,TRUE,FALSE)</formula>
    </cfRule>
  </conditionalFormatting>
  <conditionalFormatting sqref="H12">
    <cfRule type="expression" dxfId="5" priority="28" stopIfTrue="1">
      <formula>IF(H12=$BW12,TRUE,FALSE)</formula>
    </cfRule>
  </conditionalFormatting>
  <conditionalFormatting sqref="J12">
    <cfRule type="expression" dxfId="4" priority="26" stopIfTrue="1">
      <formula>IF(ISNA(HLOOKUP(J12,OFFSET(Templates,VLOOKUP(H12,Templates,2,0)-1,0,1,100),1,0)),TRUE,FALSE)</formula>
    </cfRule>
    <cfRule type="expression" dxfId="3" priority="27" stopIfTrue="1">
      <formula>IF(J12=DO12,TRUE,FALSE)</formula>
    </cfRule>
  </conditionalFormatting>
  <conditionalFormatting sqref="H82">
    <cfRule type="expression" dxfId="2" priority="3" stopIfTrue="1">
      <formula>IF(H82=$BW82,TRUE,FALSE)</formula>
    </cfRule>
  </conditionalFormatting>
  <conditionalFormatting sqref="J80">
    <cfRule type="expression" dxfId="1" priority="7" stopIfTrue="1">
      <formula>IF(ISNA(HLOOKUP(J80,OFFSET(Templates,VLOOKUP(H80,Templates,2,0)-1,0,1,100),1,0)),TRUE,FALSE)</formula>
    </cfRule>
    <cfRule type="expression" dxfId="0" priority="8" stopIfTrue="1">
      <formula>IF(J80=DO80,TRUE,FALSE)</formula>
    </cfRule>
  </conditionalFormatting>
  <dataValidations count="6">
    <dataValidation type="list" allowBlank="1" showDropDown="1" showInputMessage="1" showErrorMessage="1" sqref="AZ10:AZ513 E10:G513 O10:Q10 A8:D513 O12:Q12 E8:BX9 M10:M513 O14:Q14 O16:Q16 O18:Q18 O20:Q20 O22:Q22 O24:Q24 O26:Q26 O28:Q28 O30:Q30 O32:Q32 O34:Q34 O36:Q36 O38:Q38 O40:Q40 O42:Q42 O44:Q44 O46:Q46 O48:Q48 O50:Q50 O52:Q52 O54:Q54 O56:Q56 O58:Q58 O60:Q60 O62:Q62 O64:Q64 O66:Q66 O68:Q68 O70:Q70 O72:Q72 O74:Q74 O76:Q76 O78:Q78 O80:Q80 O82:Q82 O84:Q84 O86:Q86 O88:Q88 O90:Q90 O92:Q92 O94:Q94 O96:Q96 O98:Q98 O100:Q100 O102:Q102 O104:Q104 O106:Q106 O108:Q108 O110:Q110 O112:Q112 O114:Q114 O116:Q116 O118:Q118 O120:Q120 O122:Q122 O124:Q124 O126:Q126 O128:Q128 O130:Q130 O132:Q132 O134:Q134 O136:Q136 O138:Q138 O140:Q140 O142:Q142 O144:Q144 O146:Q146 O148:Q148 O150:Q150 O152:Q152 O154:Q154 O156:Q156 O158:Q158 O160:Q160 O162:Q162 O164:Q164 O166:Q166 O168:Q168 O170:Q170 O172:Q172 O174:Q174 O176:Q176 O178:Q178 O180:Q180 O182:Q182 O184:Q184 O186:Q186 O188:Q188 O190:Q190 O192:Q192 O194:Q194 O196:Q196 O198:Q198 O200:Q200 O202:Q202 O204:Q204 O206:Q206 O208:Q208 O210:Q210 O212:Q212 O214:Q214 O216:Q216 O218:Q218 O220:Q220 O222:Q222 O224:Q224 O226:Q226 O228:Q228 O230:Q230 O232:Q232 O234:Q234 O236:Q236 O238:Q238 O240:Q240 O242:Q242 O244:Q244 O246:Q246 O248:Q248 O250:Q250 O252:Q252 O254:Q254 O256:Q256 O258:Q258 O260:Q260 O262:Q262 O264:Q264 O266:Q266 O268:Q268 O270:Q270 O272:Q272 O274:Q274 O276:Q276 O278:Q278 O280:Q280 O282:Q282 O284:Q284 O286:Q286 O288:Q288 O290:Q290 O292:Q292 O294:Q294 O296:Q296 O298:Q298 O300:Q300 O302:Q302 O304:Q304 O306:Q306 O308:Q308 O310:Q310 O312:Q312 O314:Q314 O316:Q316 O318:Q318 O320:Q320 O322:Q322 O324:Q324 O326:Q326 O328:Q328 O330:Q330 O332:Q332 O334:Q334 O336:Q336 O338:Q338 O340:Q340 O342:Q342 O344:Q344 O346:Q346 O348:Q348 O350:Q350 O352:Q352 O354:Q354 O356:Q356 O358:Q358 O360:Q360 O362:Q362 O364:Q364 O366:Q366 O368:Q368 O370:Q370 O372:Q372 O374:Q374 O376:Q376 O378:Q378 O380:Q380 O382:Q382 O384:Q384 O386:Q386 O388:Q388 O390:Q390 O392:Q392 O394:Q394 O396:Q396 O398:Q398 O400:Q400 O402:Q402 O404:Q404 O406:Q406 O408:Q408 O410:Q410 O412:Q412 O414:Q414 O416:Q416 O418:Q418 O420:Q420 O422:Q422 O424:Q424 O426:Q426 O428:Q428 O430:Q430 O432:Q432 O434:Q434 O436:Q436 O438:Q438 O440:Q440 O442:Q442 O444:Q444 O446:Q446 O448:Q448 O450:Q450 O452:Q452 O454:Q454 O456:Q456 O458:Q458 O460:Q460 O462:Q462 O464:Q464 O466:Q466 O468:Q468 O470:Q470 O472:Q472 O474:Q474 O476:Q476 O478:Q478 O480:Q480 O482:Q482 O484:Q484 O486:Q486 O488:Q488 O490:Q490 O492:Q492 O494:Q494 O496:Q496 O498:Q498 O500:Q500 O502:Q502 O504:Q504 O506:Q506 O508:Q508 O510:Q510 O512:Q512 N11:Q11 N513:Q513 N511:Q511 N509:Q509 N507:Q507 N505:Q505 N503:Q503 N501:Q501 N499:Q499 N497:Q497 N495:Q495 N493:Q493 N491:Q491 N489:Q489 N487:Q487 N485:Q485 N483:Q483 N481:Q481 N479:Q479 N477:Q477 N475:Q475 N473:Q473 N471:Q471 N469:Q469 N467:Q467 N465:Q465 N463:Q463 N461:Q461 N459:Q459 N457:Q457 N455:Q455 N453:Q453 N451:Q451 N449:Q449 N447:Q447 N445:Q445 N443:Q443 N441:Q441 N439:Q439 N437:Q437 N435:Q435 N433:Q433 N431:Q431 N429:Q429 N427:Q427 N425:Q425 N423:Q423 N421:Q421 N419:Q419 N417:Q417 N415:Q415 N413:Q413 N411:Q411 N409:Q409 N407:Q407 N405:Q405 N403:Q403 N401:Q401 N399:Q399 N397:Q397 N395:Q395 N393:Q393 N391:Q391 N389:Q389 N387:Q387 N385:Q385 N383:Q383 N381:Q381 N379:Q379 N377:Q377 N375:Q375 N373:Q373 N371:Q371 N369:Q369 N367:Q367 N365:Q365 N363:Q363 N361:Q361 N359:Q359 N357:Q357 N355:Q355 N353:Q353 N351:Q351 N349:Q349 N347:Q347 N345:Q345 N343:Q343 N341:Q341 N339:Q339 N337:Q337 N335:Q335 N333:Q333 N331:Q331 N329:Q329 N327:Q327 N325:Q325 N323:Q323 N321:Q321 N319:Q319 N317:Q317 N315:Q315 N313:Q313 N311:Q311 N309:Q309 N307:Q307 N305:Q305 N303:Q303 N301:Q301 N299:Q299 N297:Q297 N295:Q295 N293:Q293 N291:Q291 N289:Q289 N287:Q287 N285:Q285 N283:Q283 N281:Q281 N279:Q279 N277:Q277 N275:Q275 N273:Q273 N271:Q271 N269:Q269 N267:Q267 N265:Q265 N263:Q263 N261:Q261 N259:Q259 N257:Q257 N255:Q255 N253:Q253 N251:Q251 N249:Q249 N247:Q247 N245:Q245 N243:Q243 N241:Q241 N239:Q239 N237:Q237 N235:Q235 N233:Q233 N231:Q231 N229:Q229 N227:Q227 N225:Q225 N223:Q223 N221:Q221 N219:Q219 N217:Q217 N215:Q215 N213:Q213 N211:Q211 N209:Q209 N207:Q207 N205:Q205 N203:Q203 N201:Q201 N199:Q199 N197:Q197 N195:Q195 N193:Q193 N191:Q191 N189:Q189 N187:Q187 N185:Q185 N183:Q183 N181:Q181 N179:Q179 N177:Q177 N175:Q175 N173:Q173 N171:Q171 N169:Q169 N167:Q167 N165:Q165 N163:Q163 N161:Q161 N159:Q159 N157:Q157 N155:Q155 N153:Q153 N151:Q151 N149:Q149 N147:Q147 N145:Q145 N143:Q143 N141:Q141 N139:Q139 N137:Q137 N135:Q135 N133:Q133 N131:Q131 N129:Q129 N127:Q127 N125:Q125 N123:Q123 N121:Q121 N119:Q119 N117:Q117 N115:Q115 N113:Q113 N111:Q111 N109:Q109 N107:Q107 N105:Q105 N103:Q103 N101:Q101 N99:Q99 N97:Q97 N95:Q95 N93:Q93 N91:Q91 N89:Q89 N87:Q87 N85:Q85 N83:Q83 N81:Q81 N79:Q79 N77:Q77 N75:Q75 N73:Q73 N71:Q71 N69:Q69 N67:Q67 N65:Q65 N63:Q63 N61:Q61 N59:Q59 N57:Q57 N55:Q55 N53:Q53 N51:Q51 N49:Q49 N47:Q47 N45:Q45 N43:Q43 N41:Q41 N39:Q39 N37:Q37 N35:Q35 N33:Q33 N31:Q31 N29:Q29 N27:Q27 N25:Q25 N23:Q23 N21:Q21 N19:Q19 N17:Q17 N15:Q15 N13:Q13 BY8:BY513">
      <formula1>LTE_Units</formula1>
      <formula2>0</formula2>
    </dataValidation>
    <dataValidation type="list" allowBlank="1" showInputMessage="1" showErrorMessage="1" errorTitle="Internal Loads - Units" error="Select from pulldown menu" sqref="BC10:BD10 BI10:BJ10 BU10:BV10 BC12:BD12 BC14:BD14 BC16:BD16 BC18:BD18 BC20:BD20 BC22:BD22 BC24:BD24 BC26:BD26 BC28:BD28 BC30:BD30 BC32:BD32 BC34:BD34 BC36:BD36 BC38:BD38 BC40:BD40 BC42:BD42 BC44:BD44 BC46:BD46 BC48:BD48 BC50:BD50 BC52:BD52 BC54:BD54 BC56:BD56 BC58:BD58 BC60:BD60 BC62:BD62 BC64:BD64 BC66:BD66 BC68:BD68 BC70:BD70 BC72:BD72 BC74:BD74 BC76:BD76 BC78:BD78 BC80:BD80 BC82:BD82 BC84:BD84 BC86:BD86 BC88:BD88 BC90:BD90 BC92:BD92 BC94:BD94 BC96:BD96 BC98:BD98 BC100:BD100 BC102:BD102 BC104:BD104 BC106:BD106 BC108:BD108 BC110:BD110 BC112:BD112 BC114:BD114 BC116:BD116 BC118:BD118 BC120:BD120 BC122:BD122 BC124:BD124 BC126:BD126 BC128:BD128 BC130:BD130 BC132:BD132 BC134:BD134 BC136:BD136 BC138:BD138 BC140:BD140 BC142:BD142 BC144:BD144 BC146:BD146 BC148:BD148 BC150:BD150 BC152:BD152 BC154:BD154 BC156:BD156 BC158:BD158 BC160:BD160 BC162:BD162 BC164:BD164 BC166:BD166 BC168:BD168 BC170:BD170 BC172:BD172 BC174:BD174 BC176:BD176 BC178:BD178 BC180:BD180 BC182:BD182 BC184:BD184 BC186:BD186 BC188:BD188 BC190:BD190 BC192:BD192 BC194:BD194 BC196:BD196 BC198:BD198 BC200:BD200 BC202:BD202 BC204:BD204 BC206:BD206 BC208:BD208 BC210:BD210 BC212:BD212 BC214:BD214 BC216:BD216 BC218:BD218 BC220:BD220 BC222:BD222 BC224:BD224 BC226:BD226 BC228:BD228 BC230:BD230 BC232:BD232 BC234:BD234 BC236:BD236 BC238:BD238 BC240:BD240 BC242:BD242 BC244:BD244 BC246:BD246 BC248:BD248 BC250:BD250 BC252:BD252 BC254:BD254 BC256:BD256 BC258:BD258 BC260:BD260 BC262:BD262 BC264:BD264 BC266:BD266 BC268:BD268 BC270:BD270 BC272:BD272 BC274:BD274 BC276:BD276 BC278:BD278 BC280:BD280 BC282:BD282 BC284:BD284 BC286:BD286 BC288:BD288 BC290:BD290 BC292:BD292 BC294:BD294 BC296:BD296 BC298:BD298 BC300:BD300 BC302:BD302 BC304:BD304 BC306:BD306 BC308:BD308 BC310:BD310 BC312:BD312 BC314:BD314 BC316:BD316 BC318:BD318 BC320:BD320 BC322:BD322 BC324:BD324 BC326:BD326 BC328:BD328 BC330:BD330 BC332:BD332 BC334:BD334 BC336:BD336 BC338:BD338 BC340:BD340 BC342:BD342 BC344:BD344 BC346:BD346 BC348:BD348 BC350:BD350 BC352:BD352 BC354:BD354 BC356:BD356 BC358:BD358 BC360:BD360 BC362:BD362 BC364:BD364 BC366:BD366 BC368:BD368 BC370:BD370 BC372:BD372 BC374:BD374 BC376:BD376 BC378:BD378 BC380:BD380 BC382:BD382 BC384:BD384 BC386:BD386 BC388:BD388 BC390:BD390 BC392:BD392 BC394:BD394 BC396:BD396 BC398:BD398 BC400:BD400 BC402:BD402 BC404:BD404 BC406:BD406 BC408:BD408 BC410:BD410 BC412:BD412 BC414:BD414 BC416:BD416 BC418:BD418 BC420:BD420 BC422:BD422 BC424:BD424 BC426:BD426 BC428:BD428 BC430:BD430 BC432:BD432 BC434:BD434 BC436:BD436 BC438:BD438 BC440:BD440 BC442:BD442 BC444:BD444 BC446:BD446 BC448:BD448 BC450:BD450 BC452:BD452 BC454:BD454 BC456:BD456 BC458:BD458 BC460:BD460 BC462:BD462 BC464:BD464 BC466:BD466 BC468:BD468 BC470:BD470 BC472:BD472 BC474:BD474 BC476:BD476 BC478:BD478 BC480:BD480 BC482:BD482 BC484:BD484 BC486:BD486 BC488:BD488 BC490:BD490 BC492:BD492 BC494:BD494 BC496:BD496 BC498:BD498 BC500:BD500 BC502:BD502 BC504:BD504 BC506:BD506 BC508:BD508 BC510:BD510 BC512:BD512 BI12:BJ12 BI14:BJ14 BI16:BJ16 BI18:BJ18 BI20:BJ20 BI22:BJ22 BI24:BJ24 BI26:BJ26 BI28:BJ28 BI30:BJ30 BI32:BJ32 BI34:BJ34 BI36:BJ36 BI38:BJ38 BI40:BJ40 BI42:BJ42 BI44:BJ44 BI46:BJ46 BI48:BJ48 BI50:BJ50 BI52:BJ52 BI54:BJ54 BI56:BJ56 BI58:BJ58 BI60:BJ60 BI62:BJ62 BI64:BJ64 BI66:BJ66 BI68:BJ68 BI70:BJ70 BI72:BJ72 BI74:BJ74 BI76:BJ76 BI78:BJ78 BI80:BJ80 BI82:BJ82 BI84:BJ84 BI86:BJ86 BI88:BJ88 BI90:BJ90 BI92:BJ92 BI94:BJ94 BI96:BJ96 BI98:BJ98 BI100:BJ100 BI102:BJ102 BI104:BJ104 BI106:BJ106 BI108:BJ108 BI110:BJ110 BI112:BJ112 BI114:BJ114 BI116:BJ116 BI118:BJ118 BI120:BJ120 BI122:BJ122 BI124:BJ124 BI126:BJ126 BI128:BJ128 BI130:BJ130 BI132:BJ132 BI134:BJ134 BI136:BJ136 BI138:BJ138 BI140:BJ140 BI142:BJ142 BI144:BJ144 BI146:BJ146 BI148:BJ148 BI150:BJ150 BI152:BJ152 BI154:BJ154 BI156:BJ156 BI158:BJ158 BI160:BJ160 BI162:BJ162 BI164:BJ164 BI166:BJ166 BI168:BJ168 BI170:BJ170 BI172:BJ172 BI174:BJ174 BI176:BJ176 BI178:BJ178 BI180:BJ180 BI182:BJ182 BI184:BJ184 BI186:BJ186 BI188:BJ188 BI190:BJ190 BI192:BJ192 BI194:BJ194 BI196:BJ196 BI198:BJ198 BI200:BJ200 BI202:BJ202 BI204:BJ204 BI206:BJ206 BI208:BJ208 BI210:BJ210 BI212:BJ212 BI214:BJ214 BI216:BJ216 BI218:BJ218 BI220:BJ220 BI222:BJ222 BI224:BJ224 BI226:BJ226 BI228:BJ228 BI230:BJ230 BI232:BJ232 BI234:BJ234 BI236:BJ236 BI238:BJ238 BI240:BJ240 BI242:BJ242 BI244:BJ244 BI246:BJ246 BI248:BJ248 BI250:BJ250 BI252:BJ252 BI254:BJ254 BI256:BJ256 BI258:BJ258 BI260:BJ260 BI262:BJ262 BI264:BJ264 BI266:BJ266 BI268:BJ268 BI270:BJ270 BI272:BJ272 BI274:BJ274 BI276:BJ276 BI278:BJ278 BI280:BJ280 BI282:BJ282 BI284:BJ284 BI286:BJ286 BI288:BJ288 BI290:BJ290 BI292:BJ292 BI294:BJ294 BI296:BJ296 BI298:BJ298 BI300:BJ300 BI302:BJ302 BI304:BJ304 BI306:BJ306 BI308:BJ308 BI310:BJ310 BI312:BJ312 BI314:BJ314 BI316:BJ316 BI318:BJ318 BI320:BJ320 BI322:BJ322 BI324:BJ324 BI326:BJ326 BI328:BJ328 BI330:BJ330 BI332:BJ332 BI334:BJ334 BI336:BJ336 BI338:BJ338 BI340:BJ340 BI342:BJ342 BI344:BJ344 BI346:BJ346 BI348:BJ348 BI350:BJ350 BI352:BJ352 BI354:BJ354 BI356:BJ356 BI358:BJ358 BI360:BJ360 BI362:BJ362 BI364:BJ364 BI366:BJ366 BI368:BJ368 BI370:BJ370 BI372:BJ372 BI374:BJ374 BI376:BJ376 BI378:BJ378 BI380:BJ380 BI382:BJ382 BI384:BJ384 BI386:BJ386 BI388:BJ388 BI390:BJ390 BI392:BJ392 BI394:BJ394 BI396:BJ396 BI398:BJ398 BI400:BJ400 BI402:BJ402 BI404:BJ404 BI406:BJ406 BI408:BJ408 BI410:BJ410 BI412:BJ412 BI414:BJ414 BI416:BJ416 BI418:BJ418 BI420:BJ420 BI422:BJ422 BI424:BJ424 BI426:BJ426 BI428:BJ428 BI430:BJ430 BI432:BJ432 BI434:BJ434 BI436:BJ436 BI438:BJ438 BI440:BJ440 BI442:BJ442 BI444:BJ444 BI446:BJ446 BI448:BJ448 BI450:BJ450 BI452:BJ452 BI454:BJ454 BI456:BJ456 BI458:BJ458 BI460:BJ460 BI462:BJ462 BI464:BJ464 BI466:BJ466 BI468:BJ468 BI470:BJ470 BI472:BJ472 BI474:BJ474 BI476:BJ476 BI478:BJ478 BI480:BJ480 BI482:BJ482 BI484:BJ484 BI486:BJ486 BI488:BJ488 BI490:BJ490 BI492:BJ492 BI494:BJ494 BI496:BJ496 BI498:BJ498 BI500:BJ500 BI502:BJ502 BI504:BJ504 BI506:BJ506 BI508:BJ508 BI510:BJ510 BI512:BJ512 BU12:BV12 BU14:BV14 BU16:BV16 BU18:BV18 BU20:BV20 BU22:BV22 BU24:BV24 BU26:BV26 BU28:BV28 BU30:BV30 BU32:BV32 BU34:BV34 BU36:BV36 BU38:BV38 BU40:BV40 BU42:BV42 BU44:BV44 BU46:BV46 BU48:BV48 BU50:BV50 BU52:BV52 BU54:BV54 BU56:BV56 BU58:BV58 BU60:BV60 BU62:BV62 BU64:BV64 BU66:BV66 BU68:BV68 BU70:BV70 BU72:BV72 BU74:BV74 BU76:BV76 BU78:BV78 BU80:BV80 BU82:BV82 BU84:BV84 BU86:BV86 BU88:BV88 BU90:BV90 BU92:BV92 BU94:BV94 BU96:BV96 BU98:BV98 BU100:BV100 BU102:BV102 BU104:BV104 BU106:BV106 BU108:BV108 BU110:BV110 BU112:BV112 BU114:BV114 BU116:BV116 BU118:BV118 BU120:BV120 BU122:BV122 BU124:BV124 BU126:BV126 BU128:BV128 BU130:BV130 BU132:BV132 BU134:BV134 BU136:BV136 BU138:BV138 BU140:BV140 BU142:BV142 BU144:BV144 BU146:BV146 BU148:BV148 BU150:BV150 BU152:BV152 BU154:BV154 BU156:BV156 BU158:BV158 BU160:BV160 BU162:BV162 BU164:BV164 BU166:BV166 BU168:BV168 BU170:BV170 BU172:BV172 BU174:BV174 BU176:BV176 BU178:BV178 BU180:BV180 BU182:BV182 BU184:BV184 BU186:BV186 BU188:BV188 BU190:BV190 BU192:BV192 BU194:BV194 BU196:BV196 BU198:BV198 BU200:BV200 BU202:BV202 BU204:BV204 BU206:BV206 BU208:BV208 BU210:BV210 BU212:BV212 BU214:BV214 BU216:BV216 BU218:BV218 BU220:BV220 BU222:BV222 BU224:BV224 BU226:BV226 BU228:BV228 BU230:BV230 BU232:BV232 BU234:BV234 BU236:BV236 BU238:BV238 BU240:BV240 BU242:BV242 BU244:BV244 BU246:BV246 BU248:BV248 BU250:BV250 BU252:BV252 BU254:BV254 BU256:BV256 BU258:BV258 BU260:BV260 BU262:BV262 BU264:BV264 BU266:BV266 BU268:BV268 BU270:BV270 BU272:BV272 BU274:BV274 BU276:BV276 BU278:BV278 BU280:BV280 BU282:BV282 BU284:BV284 BU286:BV286 BU288:BV288 BU290:BV290 BU292:BV292 BU294:BV294 BU296:BV296 BU298:BV298 BU300:BV300 BU302:BV302 BU304:BV304 BU306:BV306 BU308:BV308 BU310:BV310 BU312:BV312 BU314:BV314 BU316:BV316 BU318:BV318 BU320:BV320 BU322:BV322 BU324:BV324 BU326:BV326 BU328:BV328 BU330:BV330 BU332:BV332 BU334:BV334 BU336:BV336 BU338:BV338 BU340:BV340 BU342:BV342 BU344:BV344 BU346:BV346 BU348:BV348 BU350:BV350 BU352:BV352 BU354:BV354 BU356:BV356 BU358:BV358 BU360:BV360 BU362:BV362 BU364:BV364 BU366:BV366 BU368:BV368 BU370:BV370 BU372:BV372 BU374:BV374 BU376:BV376 BU378:BV378 BU380:BV380 BU382:BV382 BU384:BV384 BU386:BV386 BU388:BV388 BU390:BV390 BU392:BV392 BU394:BV394 BU396:BV396 BU398:BV398 BU400:BV400 BU402:BV402 BU404:BV404 BU406:BV406 BU408:BV408 BU410:BV410 BU412:BV412 BU414:BV414 BU416:BV416 BU418:BV418 BU420:BV420 BU422:BV422 BU424:BV424 BU426:BV426 BU428:BV428 BU430:BV430 BU432:BV432 BU434:BV434 BU436:BV436 BU438:BV438 BU440:BV440 BU442:BV442 BU444:BV444 BU446:BV446 BU448:BV448 BU450:BV450 BU452:BV452 BU454:BV454 BU456:BV456 BU458:BV458 BU460:BV460 BU462:BV462 BU464:BV464 BU466:BV466 BU468:BV468 BU470:BV470 BU472:BV472 BU474:BV474 BU476:BV476 BU478:BV478 BU480:BV480 BU482:BV482 BU484:BV484 BU486:BV486 BU488:BV488 BU490:BV490 BU492:BV492 BU494:BV494 BU496:BV496 BU498:BV498 BU500:BV500 BU502:BV502 BU504:BV504 BU506:BV506 BU508:BV508 BU510:BV510 BU512:BV512">
      <formula1>LTE_Units</formula1>
    </dataValidation>
    <dataValidation type="list" allowBlank="1" showInputMessage="1" showErrorMessage="1" errorTitle="Internal Loads - Units" error="Select from pulldown menu" sqref="BM10:BN10 BM12:BN12 BM14:BN14 BM16:BN16 BM18:BN18 BM20:BN20 BM22:BN22 BM24:BN24 BM26:BN26 BM28:BN28 BM30:BN30 BM32:BN32 BM34:BN34 BM36:BN36 BM38:BN38 BM40:BN40 BM42:BN42 BM44:BN44 BM46:BN46 BM48:BN48 BM50:BN50 BM52:BN52 BM54:BN54 BM56:BN56 BM58:BN58 BM60:BN60 BM62:BN62 BM64:BN64 BM66:BN66 BM68:BN68 BM70:BN70 BM72:BN72 BM74:BN74 BM76:BN76 BM78:BN78 BM80:BN80 BM82:BN82 BM84:BN84 BM86:BN86 BM88:BN88 BM90:BN90 BM92:BN92 BM94:BN94 BM96:BN96 BM98:BN98 BM100:BN100 BM102:BN102 BM104:BN104 BM106:BN106 BM108:BN108 BM110:BN110 BM112:BN112 BM114:BN114 BM116:BN116 BM118:BN118 BM120:BN120 BM122:BN122 BM124:BN124 BM126:BN126 BM128:BN128 BM130:BN130 BM132:BN132 BM134:BN134 BM136:BN136 BM138:BN138 BM140:BN140 BM142:BN142 BM144:BN144 BM146:BN146 BM148:BN148 BM150:BN150 BM152:BN152 BM154:BN154 BM156:BN156 BM158:BN158 BM160:BN160 BM162:BN162 BM164:BN164 BM166:BN166 BM168:BN168 BM170:BN170 BM172:BN172 BM174:BN174 BM176:BN176 BM178:BN178 BM180:BN180 BM182:BN182 BM184:BN184 BM186:BN186 BM188:BN188 BM190:BN190 BM192:BN192 BM194:BN194 BM196:BN196 BM198:BN198 BM200:BN200 BM202:BN202 BM204:BN204 BM206:BN206 BM208:BN208 BM210:BN210 BM212:BN212 BM214:BN214 BM216:BN216 BM218:BN218 BM220:BN220 BM222:BN222 BM224:BN224 BM226:BN226 BM228:BN228 BM230:BN230 BM232:BN232 BM234:BN234 BM236:BN236 BM238:BN238 BM240:BN240 BM242:BN242 BM244:BN244 BM246:BN246 BM248:BN248 BM250:BN250 BM252:BN252 BM254:BN254 BM256:BN256 BM258:BN258 BM260:BN260 BM262:BN262 BM264:BN264 BM266:BN266 BM268:BN268 BM270:BN270 BM272:BN272 BM274:BN274 BM276:BN276 BM278:BN278 BM280:BN280 BM282:BN282 BM284:BN284 BM286:BN286 BM288:BN288 BM290:BN290 BM292:BN292 BM294:BN294 BM296:BN296 BM298:BN298 BM300:BN300 BM302:BN302 BM304:BN304 BM306:BN306 BM308:BN308 BM310:BN310 BM312:BN312 BM314:BN314 BM316:BN316 BM318:BN318 BM320:BN320 BM322:BN322 BM324:BN324 BM326:BN326 BM328:BN328 BM330:BN330 BM332:BN332 BM334:BN334 BM336:BN336 BM338:BN338 BM340:BN340 BM342:BN342 BM344:BN344 BM346:BN346 BM348:BN348 BM350:BN350 BM352:BN352 BM354:BN354 BM356:BN356 BM358:BN358 BM360:BN360 BM362:BN362 BM364:BN364 BM366:BN366 BM368:BN368 BM370:BN370 BM372:BN372 BM374:BN374 BM376:BN376 BM378:BN378 BM380:BN380 BM382:BN382 BM384:BN384 BM386:BN386 BM388:BN388 BM390:BN390 BM392:BN392 BM394:BN394 BM396:BN396 BM398:BN398 BM400:BN400 BM402:BN402 BM404:BN404 BM406:BN406 BM408:BN408 BM410:BN410 BM412:BN412 BM414:BN414 BM416:BN416 BM418:BN418 BM420:BN420 BM422:BN422 BM424:BN424 BM426:BN426 BM428:BN428 BM430:BN430 BM432:BN432 BM434:BN434 BM436:BN436 BM438:BN438 BM440:BN440 BM442:BN442 BM444:BN444 BM446:BN446 BM448:BN448 BM450:BN450 BM452:BN452 BM454:BN454 BM456:BN456 BM458:BN458 BM460:BN460 BM462:BN462 BM464:BN464 BM466:BN466 BM468:BN468 BM470:BN470 BM472:BN472 BM474:BN474 BM476:BN476 BM478:BN478 BM480:BN480 BM482:BN482 BM484:BN484 BM486:BN486 BM488:BN488 BM490:BN490 BM492:BN492 BM494:BN494 BM496:BN496 BM498:BN498 BM500:BN500 BM502:BN502 BM504:BN504 BM506:BN506 BM508:BN508 BM510:BN510 BM512:BN512">
      <formula1>OCC_Units</formula1>
    </dataValidation>
    <dataValidation allowBlank="1" showDropDown="1" showInputMessage="1" showErrorMessage="1" sqref="BA13:BX13 BA15:BX15 BA17:BX17 BA19:BX19 BA21:BX21 BA23:BX23 BA25:BX25 BA27:BX27 BA29:BX29 BA31:BX31 BA33:BX33 BA35:BX35 BA37:BX37 BA39:BX39 BA41:BX41 BA43:BX43 BA45:BX45 BA47:BX47 BA49:BX49 BA51:BX51 BA53:BX53 BA55:BX55 BA57:BX57 BA59:BX59 BA61:BX61 BA63:BX63 BA65:BX65 BA67:BX67 BA69:BX69 BA71:BX71 BA73:BX73 BA75:BX75 BA77:BX77 BA79:BX79 BA81:BX81 BA83:BX83 BA85:BX85 BA87:BX87 BA89:BX89 BA91:BX91 BA93:BX93 BA95:BX95 BA97:BX97 BA99:BX99 BA101:BX101 BA103:BX103 BA105:BX105 BA107:BX107 BA109:BX109 BA111:BX111 BA113:BX113 BA115:BX115 BA117:BX117 BA119:BX119 BA121:BX121 BA123:BX123 BA125:BX125 BA127:BX127 BA129:BX129 BA131:BX131 BA133:BX133 BA135:BX135 BA137:BX137 BA139:BX139 BA141:BX141 BA143:BX143 BA145:BX145 BA147:BX147 BA149:BX149 BA151:BX151 BA153:BX153 BA155:BX155 BA157:BX157 BA159:BX159 BA161:BX161 BA163:BX163 BA165:BX165 BA167:BX167 BA169:BX169 BA171:BX171 BA173:BX173 BA175:BX175 BA177:BX177 BA179:BX179 BA181:BX181 BA183:BX183 BA185:BX185 BA187:BX187 BA189:BX189 BA191:BX191 BA193:BX193 BA195:BX195 BA197:BX197 BA199:BX199 BA201:BX201 BA203:BX203 BA205:BX205 BA207:BX207 BA209:BX209 BA211:BX211 BA213:BX213 BA215:BX215 BA217:BX217 BA219:BX219 BA221:BX221 BA223:BX223 BA225:BX225 BA227:BX227 BA229:BX229 BA231:BX231 BA233:BX233 BA235:BX235 BA237:BX237 BA239:BX239 BA241:BX241 BA243:BX243 BA245:BX245 BA247:BX247 BA249:BX249 BA251:BX251 BA253:BX253 BA255:BX255 BA257:BX257 BA259:BX259 BA261:BX261 BA263:BX263 BA265:BX265 BA267:BX267 BA269:BX269 BA271:BX271 BA273:BX273 BA275:BX275 BA277:BX277 BA279:BX279 BA281:BX281 BA283:BX283 BA285:BX285 BA287:BX287 BA289:BX289 BA291:BX291 BA293:BX293 BA295:BX295 BA297:BX297 BA299:BX299 BA301:BX301 BA303:BX303 BA305:BX305 BA307:BX307 BA309:BX309 BA311:BX311 BA313:BX313 BA315:BX315 BA317:BX317 BA319:BX319 BA321:BX321 BA323:BX323 BA325:BX325 BA327:BX327 BA329:BX329 BA331:BX331 BA333:BX333 BA335:BX335 BA337:BX337 BA339:BX339 BA341:BX341 BA343:BX343 BA345:BX345 BA347:BX347 BA349:BX349 BA351:BX351 BA353:BX353 BA355:BX355 BA357:BX357 BA359:BX359 BA361:BX361 BA363:BX363 BA365:BX365 BA367:BX367 BA369:BX369 BA371:BX371 BA373:BX373 BA375:BX375 BA377:BX377 BA379:BX379 BA381:BX381 BA383:BX383 BA385:BX385 BA387:BX387 BA389:BX389 BA391:BX391 BA393:BX393 BA395:BX395 BA397:BX397 BA399:BX399 BA401:BX401 BA403:BX403 BA405:BX405 BA407:BX407 BA409:BX409 BA411:BX411 BA413:BX413 BA415:BX415 BA417:BX417 BA419:BX419 BA421:BX421 BA423:BX423 BA425:BX425 BA427:BX427 BA429:BX429 BA431:BX431 BA433:BX433 BA435:BX435 BA437:BX437 BA439:BX439 BA441:BX441 BA443:BX443 BA445:BX445 BA447:BX447 BA449:BX449 BA451:BX451 BA453:BX453 BA455:BX455 BA457:BX457 BA459:BX459 BA461:BX461 BA463:BX463 BA465:BX465 BA467:BX467 BA469:BX469 BA471:BX471 BA473:BX473 BA475:BX475 BA477:BX477 BA479:BX479 BA481:BX481 BA483:BX483 BA485:BX485 BA487:BX487 BA489:BX489 BA491:BX491 BA493:BX493 BA495:BX495 BA497:BX497 BA499:BX499 BA501:BX501 BA503:BX503 BA505:BX505 BA507:BX507 BA509:BX509 BA511:BX511 BA513:BX513 R513:AY513 R511:AY511 R509:AY509 R507:AY507 R505:AY505 R503:AY503 R501:AY501 R499:AY499 R497:AY497 R495:AY495 R493:AY493 R491:AY491 R489:AY489 R487:AY487 R485:AY485 R483:AY483 R481:AY481 R479:AY479 R477:AY477 R475:AY475 R473:AY473 R471:AY471 R469:AY469 R467:AY467 R465:AY465 R463:AY463 R461:AY461 R459:AY459 R457:AY457 R455:AY455 R453:AY453 R451:AY451 R449:AY449 R447:AY447 R445:AY445 R443:AY443 R441:AY441 R439:AY439 R437:AY437 R435:AY435 R433:AY433 R431:AY431 R429:AY429 R427:AY427 R425:AY425 R423:AY423 R421:AY421 R419:AY419 R417:AY417 R415:AY415 R413:AY413 R411:AY411 R409:AY409 R407:AY407 R405:AY405 R403:AY403 R401:AY401 R399:AY399 R397:AY397 R395:AY395 R393:AY393 R391:AY391 R389:AY389 R387:AY387 R385:AY385 R383:AY383 R381:AY381 R379:AY379 R377:AY377 R375:AY375 R373:AY373 R371:AY371 R369:AY369 R367:AY367 R365:AY365 R363:AY363 R361:AY361 R359:AY359 R357:AY357 R355:AY355 R353:AY353 R351:AY351 R349:AY349 R347:AY347 R345:AY345 R343:AY343 R341:AY341 R339:AY339 R337:AY337 R335:AY335 R333:AY333 R331:AY331 R329:AY329 R327:AY327 R325:AY325 R323:AY323 R321:AY321 R319:AY319 R317:AY317 R315:AY315 R313:AY313 R311:AY311 R309:AY309 R307:AY307 R305:AY305 R303:AY303 R301:AY301 R299:AY299 R297:AY297 R295:AY295 R293:AY293 R291:AY291 R289:AY289 R287:AY287 R285:AY285 R283:AY283 R281:AY281 R279:AY279 R277:AY277 R275:AY275 R273:AY273 R271:AY271 R269:AY269 R267:AY267 R265:AY265 R263:AY263 R261:AY261 R259:AY259 R257:AY257 R255:AY255 R253:AY253 R251:AY251 R249:AY249 R247:AY247 R245:AY245 R243:AY243 R241:AY241 R239:AY239 R237:AY237 R235:AY235 R233:AY233 R231:AY231 R229:AY229 R227:AY227 R225:AY225 R223:AY223 R221:AY221 R219:AY219 R217:AY217 R215:AY215 R213:AY213 R211:AY211 R209:AY209 R207:AY207 R205:AY205 R203:AY203 R201:AY201 R199:AY199 R197:AY197 R195:AY195 R193:AY193 R191:AY191 R189:AY189 R187:AY187 R185:AY185 R183:AY183 R181:AY181 R179:AY179 R177:AY177 R175:AY175 R173:AY173 R171:AY171 R169:AY169 R167:AY167 R165:AY165 R163:AY163 R161:AY161 R159:AY159 R157:AY157 R155:AY155 R153:AY153 R151:AY151 R149:AY149 R147:AY147 R145:AY145 R143:AY143 R141:AY141 R139:AY139 R137:AY137 R135:AY135 R133:AY133 R131:AY131 R129:AY129 R127:AY127 R125:AY125 R123:AY123 R121:AY121 R119:AY119 R117:AY117 R115:AY115 R113:AY113 R111:AY111 R109:AY109 R107:AY107 R105:AY105 R103:AY103 R101:AY101 R99:AY99 R97:AY97 R95:AY95 R93:AY93 R91:AY91 R89:AY89 R87:AY87 R85:AY85 R83:AY83 R81:AY81 R79:AY79 R77:AY77 R75:AY75 R73:AY73 R71:AY71 R69:AY69 R67:AY67 R65:AY65 R63:AY63 R61:AY61 R59:AY59 R57:AY57 R55:AY55 R53:AY53 R51:AY51 R49:AY49 R47:AY47 R45:AY45 R43:AY43 R41:AY41 R39:AY39 R37:AY37 R35:AY35 R33:AY33 R31:AY31 R29:AY29 R27:AY27 R25:AY25 R23:AY23 R21:AY21 R19:AY19 R17:AY17 R15:AY15 R13:AY13 BA11:BX11 R11:AY11"/>
    <dataValidation type="list" allowBlank="1" showInputMessage="1" showErrorMessage="1" sqref="I11 I513 I511 I509 I507 I505 I503 I501 I499 I497 I495 I493 I491 I489 I487 I485 I483 I481 I479 I477 I475 I473 I471 I469 I467 I465 I463 I461 I459 I457 I455 I453 I451 I449 I447 I445 I443 I441 I439 I437 I435 I433 I431 I429 I427 I425 I423 I421 I419 I417 I415 I413 I411 I409 I407 I405 I403 I401 I399 I397 I395 I393 I391 I389 I387 I385 I383 I381 I379 I377 I375 I373 I371 I369 I367 I365 I363 I361 I359 I357 I355 I353 I351 I349 I347 I345 I343 I341 I339 I337 I335 I333 I331 I329 I327 I325 I323 I321 I319 I317 I315 I313 I311 I309 I307 I305 I303 I301 I299 I297 I295 I293 I291 I289 I287 I285 I283 I281 I279 I277 I275 I273 I271 I269 I267 I265 I263 I261 I259 I257 I255 I253 I251 I249 I247 I245 I243 I241 I239 I237 I235 I233 I231 I229 I227 I225 I223 I221 I219 I217 I215 I213 I211 I209 I207 I205 I203 I201 I199 I197 I195 I193 I191 I189 I187 I185 I183 I181 I179 I177 I175 I173 I171 I169 I167 I165 I163 I161 I159 I157 I155 I153 I151 I149 I147 I145 I143 I141 I139 I137 I135 I133 I131 I129 I127 I125 I123 I121 I119 I117 I115 I113 I111 I109 I107 I105 I103 I101 I99 I97 I95 I93 I91 I89 I87 I85 I83 I81 I79 I77 I75 I73 I71 I69 I67 I65 I63 I61 I59 I57 I55 I53 I51 I49 I47 I45 I43 I41 I39 I37 I35 I33 I31 I29 I27 I25 I23 I21 I19 I17 I15 I13">
      <formula1>$BW$9:$FV$9</formula1>
    </dataValidation>
    <dataValidation type="list" allowBlank="1" showInputMessage="1" showErrorMessage="1" sqref="R10">
      <formula1>$S$10</formula1>
    </dataValidation>
  </dataValidations>
  <pageMargins left="0.7" right="0.7" top="0.75" bottom="0.75" header="0.51180555555555496" footer="0.51180555555555496"/>
  <pageSetup paperSize="5" firstPageNumber="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'$Templ'!$B$5:$B$104</xm:f>
          </x14:formula1>
          <xm:sqref>H10:H513</xm:sqref>
        </x14:dataValidation>
        <x14:dataValidation type="list" allowBlank="1" showInputMessage="1" showErrorMessage="1">
          <x14:formula1>
            <xm:f>OFFSET('$Templ'!D$4,VLOOKUP(H10,'$Templ'!$B$4:$C$104,2,0),0,1,100)</xm:f>
          </x14:formula1>
          <xm:sqref>J10:J513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zoomScaleNormal="100" zoomScalePageLayoutView="60" workbookViewId="0">
      <selection activeCell="A7" sqref="A7"/>
    </sheetView>
  </sheetViews>
  <sheetFormatPr defaultRowHeight="14.25"/>
  <cols>
    <col min="1" max="1" width="39.625" customWidth="1"/>
    <col min="2" max="2" width="28.875" customWidth="1"/>
    <col min="3" max="3" width="16.75" customWidth="1"/>
    <col min="4" max="4" width="12.5" customWidth="1"/>
    <col min="5" max="5" width="23" customWidth="1"/>
    <col min="6" max="6" width="13" customWidth="1"/>
    <col min="7" max="7" width="3.375" customWidth="1"/>
    <col min="8" max="8" width="11.625" customWidth="1"/>
    <col min="9" max="10" width="3.875" customWidth="1"/>
    <col min="11" max="11" width="3.75" customWidth="1"/>
    <col min="12" max="12" width="3.5" customWidth="1"/>
    <col min="13" max="13" width="3.625" customWidth="1"/>
    <col min="14" max="18" width="12.5" customWidth="1"/>
    <col min="19" max="1025" width="11"/>
  </cols>
  <sheetData>
    <row r="1" spans="1:17" ht="15">
      <c r="A1" s="193" t="s">
        <v>116</v>
      </c>
      <c r="B1" s="193"/>
      <c r="C1" s="193"/>
      <c r="D1" s="193"/>
      <c r="E1" s="193"/>
      <c r="F1" s="193"/>
      <c r="G1" s="193"/>
      <c r="H1" s="193"/>
      <c r="I1" s="193"/>
      <c r="J1" s="193"/>
      <c r="K1" s="193"/>
      <c r="L1" s="193"/>
      <c r="M1" s="193"/>
      <c r="N1" s="190"/>
      <c r="O1" s="190"/>
      <c r="P1" s="190"/>
      <c r="Q1" s="190"/>
    </row>
    <row r="2" spans="1:17" ht="15">
      <c r="A2" s="193" t="s">
        <v>363</v>
      </c>
      <c r="B2" s="204" t="s">
        <v>364</v>
      </c>
      <c r="C2" s="195" t="s">
        <v>365</v>
      </c>
      <c r="D2" s="193" t="s">
        <v>278</v>
      </c>
      <c r="E2" s="193" t="s">
        <v>366</v>
      </c>
      <c r="F2" s="193" t="s">
        <v>278</v>
      </c>
      <c r="G2" s="193" t="s">
        <v>276</v>
      </c>
      <c r="H2" s="193" t="s">
        <v>278</v>
      </c>
      <c r="I2" s="193" t="s">
        <v>299</v>
      </c>
      <c r="J2" s="193" t="s">
        <v>299</v>
      </c>
      <c r="K2" s="193" t="s">
        <v>299</v>
      </c>
      <c r="L2" s="193" t="s">
        <v>276</v>
      </c>
      <c r="M2" s="193" t="s">
        <v>299</v>
      </c>
      <c r="N2" s="190"/>
      <c r="O2" s="190"/>
      <c r="P2" s="190"/>
      <c r="Q2" s="190"/>
    </row>
    <row r="3" spans="1:17" ht="15">
      <c r="A3" s="190" t="s">
        <v>354</v>
      </c>
      <c r="B3" s="193"/>
      <c r="C3" s="193"/>
      <c r="D3" s="193"/>
      <c r="E3" s="193"/>
      <c r="F3" s="193"/>
      <c r="G3" s="193"/>
      <c r="H3" s="193"/>
      <c r="I3" s="193"/>
      <c r="J3" s="193"/>
      <c r="K3" s="193"/>
      <c r="L3" s="193"/>
      <c r="M3" s="193"/>
      <c r="N3" s="190"/>
      <c r="O3" s="190"/>
      <c r="P3" s="190"/>
      <c r="Q3" s="190"/>
    </row>
    <row r="4" spans="1:17" ht="15">
      <c r="A4" s="193" t="s">
        <v>116</v>
      </c>
      <c r="B4" s="190"/>
      <c r="C4" s="190"/>
      <c r="D4" s="190"/>
      <c r="E4" s="190"/>
      <c r="F4" s="190"/>
      <c r="G4" s="190"/>
      <c r="H4" s="190" t="s">
        <v>355</v>
      </c>
      <c r="I4" s="190"/>
      <c r="J4" s="190"/>
      <c r="K4" s="190"/>
      <c r="L4" s="190"/>
      <c r="M4" s="190"/>
      <c r="N4" s="190"/>
      <c r="O4" s="190"/>
      <c r="P4" s="190"/>
      <c r="Q4" s="190"/>
    </row>
    <row r="5" spans="1:17" ht="15">
      <c r="A5" s="193" t="s">
        <v>356</v>
      </c>
      <c r="B5" s="193" t="s">
        <v>341</v>
      </c>
      <c r="C5" s="193" t="s">
        <v>20</v>
      </c>
      <c r="D5" s="193" t="s">
        <v>309</v>
      </c>
      <c r="E5" s="193" t="s">
        <v>342</v>
      </c>
      <c r="F5" s="190" t="s">
        <v>357</v>
      </c>
      <c r="G5" s="190" t="s">
        <v>288</v>
      </c>
      <c r="H5" s="190" t="s">
        <v>358</v>
      </c>
      <c r="I5" s="190" t="s">
        <v>288</v>
      </c>
      <c r="J5" s="190" t="s">
        <v>359</v>
      </c>
      <c r="K5" s="190" t="s">
        <v>360</v>
      </c>
      <c r="L5" s="190" t="s">
        <v>361</v>
      </c>
      <c r="M5" s="190" t="s">
        <v>362</v>
      </c>
      <c r="N5" s="190"/>
      <c r="O5" s="190"/>
      <c r="P5" s="190"/>
      <c r="Q5" s="190"/>
    </row>
    <row r="6" spans="1:17" ht="15">
      <c r="A6" s="193" t="s">
        <v>116</v>
      </c>
      <c r="B6" s="193"/>
      <c r="C6" s="193"/>
      <c r="D6" s="193"/>
      <c r="E6" s="193"/>
      <c r="F6" s="193" t="s">
        <v>378</v>
      </c>
      <c r="G6" s="193"/>
      <c r="H6" s="193"/>
      <c r="I6" s="193"/>
      <c r="J6" s="193"/>
      <c r="K6" s="193"/>
      <c r="L6" s="193"/>
      <c r="M6" s="193"/>
      <c r="N6" s="190"/>
      <c r="O6" s="190"/>
      <c r="P6" s="190"/>
      <c r="Q6" s="190"/>
    </row>
    <row r="7" spans="1:17" ht="15">
      <c r="A7" s="193" t="str">
        <f ca="1">IF(B7="","",IF(LEFT(N7,4)="! No","! NO ","")&amp;"ZoneInfiltration:DesignFlowRate,")</f>
        <v>! NO ZoneInfiltration:DesignFlowRate,</v>
      </c>
      <c r="B7" s="193" t="str">
        <f ca="1">IF('$Data1'!E9="","",'$Data1'!E9&amp;" Infil-Htng,")</f>
        <v>HHA ZONE , Field 1: Zone # Infil-Htng,</v>
      </c>
      <c r="C7" s="193" t="str">
        <f ca="1">IF(B7="","",'CSV-ZnSiz'!B7)</f>
        <v>HHA ZONE , Field 1: Zone #,</v>
      </c>
      <c r="D7" s="193" t="str">
        <f ca="1">IF(B7="","","ON ALWAYS,")</f>
        <v>ON ALWAYS,</v>
      </c>
      <c r="E7" s="193" t="str">
        <f ca="1">IF(B7="","",IF('$Data1'!AD9&gt;0,"Flow/Zone",IF('$Data1'!AE9&gt;0,"Flow/ExteriorArea",""))&amp;",")</f>
        <v>Flow/Zone,</v>
      </c>
      <c r="F7" s="193" t="str">
        <f ca="1">IF(B7="","",IF(E7="Flow/Zone,",FIXED(N('$Data1'!AD9)*MIN(N('$Data1'!K9),N('$Data1'!P9))/3600*N('$Data1'!L9),7),"")&amp;",")</f>
        <v>0.0000000,</v>
      </c>
      <c r="G7" s="193" t="str">
        <f ca="1">IF($B7="","",",")</f>
        <v>,</v>
      </c>
      <c r="H7" s="193" t="str">
        <f ca="1">IF($B7="","",IF(E7="Flow/ExteriorArea,",'$Data1'!AE9/1000,"")&amp;",")</f>
        <v>,</v>
      </c>
      <c r="I7" s="193" t="str">
        <f ca="1">IF($B7="","",",")</f>
        <v>,</v>
      </c>
      <c r="J7" s="193" t="str">
        <f ca="1">IF($B7="","","1,")</f>
        <v>1,</v>
      </c>
      <c r="K7" s="193" t="str">
        <f ca="1">IF($B7="","","0,")</f>
        <v>0,</v>
      </c>
      <c r="L7" s="193" t="str">
        <f ca="1">IF($B7="","","0,")</f>
        <v>0,</v>
      </c>
      <c r="M7" s="193" t="str">
        <f ca="1">IF(B7="","","0;")</f>
        <v>0;</v>
      </c>
      <c r="N7" s="190" t="str">
        <f ca="1">IF(AND(N(LEFT(F7,LEN(F7)-1))=0,N(LEFT(G7,LEN(G7)-1))=0),"! No heating infil for this zone","")</f>
        <v>! No heating infil for this zone</v>
      </c>
      <c r="O7" s="190"/>
      <c r="P7" s="190"/>
      <c r="Q7" s="190"/>
    </row>
    <row r="8" spans="1:17" ht="15">
      <c r="A8" s="193" t="str">
        <f t="shared" ref="A8:A71" ca="1" si="0">IF(B8="","",IF(LEFT(N8,4)="! No","! NO ","")&amp;"ZoneInfiltration:DesignFlowRate,")</f>
        <v>! NO ZoneInfiltration:DesignFlowRate,</v>
      </c>
      <c r="B8" s="193" t="str">
        <f ca="1">IF('$Data1'!E10="","",'$Data1'!E10&amp;" Infil-Htng,")</f>
        <v>1 Infil-Htng,</v>
      </c>
      <c r="C8" s="193" t="str">
        <f ca="1">IF(B8="","",'CSV-ZnSiz'!B8)</f>
        <v>1,</v>
      </c>
      <c r="D8" s="193" t="str">
        <f t="shared" ref="D8:D71" ca="1" si="1">IF(B8="","","ON ALWAYS,")</f>
        <v>ON ALWAYS,</v>
      </c>
      <c r="E8" s="193" t="str">
        <f ca="1">IF(B8="","",IF('$Data1'!AD10&gt;0,"Flow/Zone",IF('$Data1'!AE10&gt;0,"Flow/ExteriorArea",""))&amp;",")</f>
        <v>Flow/Zone,</v>
      </c>
      <c r="F8" s="193" t="str">
        <f ca="1">IF(B8="","",IF(E8="Flow/Zone,",FIXED(N('$Data1'!AD10)*MIN(N('$Data1'!K10),N('$Data1'!P10))/3600*N('$Data1'!L10),7),"")&amp;",")</f>
        <v>0.0000000,</v>
      </c>
      <c r="G8" s="193" t="str">
        <f t="shared" ref="G8:G71" ca="1" si="2">IF($B8="","",",")</f>
        <v>,</v>
      </c>
      <c r="H8" s="193" t="str">
        <f ca="1">IF($B8="","",IF(E8="Flow/ExteriorArea,",'$Data1'!AE10/1000,"")&amp;",")</f>
        <v>,</v>
      </c>
      <c r="I8" s="193" t="str">
        <f t="shared" ref="I8:I71" ca="1" si="3">IF($B8="","",",")</f>
        <v>,</v>
      </c>
      <c r="J8" s="193" t="str">
        <f t="shared" ref="J8:J71" ca="1" si="4">IF($B8="","","1,")</f>
        <v>1,</v>
      </c>
      <c r="K8" s="193" t="str">
        <f t="shared" ref="K8:L39" ca="1" si="5">IF($B8="","","0,")</f>
        <v>0,</v>
      </c>
      <c r="L8" s="193" t="str">
        <f t="shared" ca="1" si="5"/>
        <v>0,</v>
      </c>
      <c r="M8" s="193" t="str">
        <f t="shared" ref="M8:M71" ca="1" si="6">IF(B8="","","0;")</f>
        <v>0;</v>
      </c>
      <c r="N8" s="190" t="str">
        <f t="shared" ref="N8:N71" ca="1" si="7">IF(AND(N(LEFT(F8,LEN(F8)-1))=0,N(LEFT(G8,LEN(G8)-1))=0),"! No heating infil for this zone","")</f>
        <v>! No heating infil for this zone</v>
      </c>
      <c r="O8" s="190"/>
      <c r="P8" s="190"/>
      <c r="Q8" s="190"/>
    </row>
    <row r="9" spans="1:17" ht="15">
      <c r="A9" s="193" t="str">
        <f t="shared" ca="1" si="0"/>
        <v>! NO ZoneInfiltration:DesignFlowRate,</v>
      </c>
      <c r="B9" s="193" t="str">
        <f ca="1">IF('$Data1'!E11="","",'$Data1'!E11&amp;" Infil-Htng,")</f>
        <v>2 Infil-Htng,</v>
      </c>
      <c r="C9" s="193" t="str">
        <f ca="1">IF(B9="","",'CSV-ZnSiz'!B9)</f>
        <v>2,</v>
      </c>
      <c r="D9" s="193" t="str">
        <f t="shared" ca="1" si="1"/>
        <v>ON ALWAYS,</v>
      </c>
      <c r="E9" s="193" t="str">
        <f ca="1">IF(B9="","",IF('$Data1'!AD11&gt;0,"Flow/Zone",IF('$Data1'!AE11&gt;0,"Flow/ExteriorArea",""))&amp;",")</f>
        <v>Flow/Zone,</v>
      </c>
      <c r="F9" s="193" t="str">
        <f ca="1">IF(B9="","",IF(E9="Flow/Zone,",FIXED(N('$Data1'!AD11)*MIN(N('$Data1'!K11),N('$Data1'!P11))/3600*N('$Data1'!L11),7),"")&amp;",")</f>
        <v>0.0000000,</v>
      </c>
      <c r="G9" s="193" t="str">
        <f t="shared" ca="1" si="2"/>
        <v>,</v>
      </c>
      <c r="H9" s="193" t="str">
        <f ca="1">IF($B9="","",IF(E9="Flow/ExteriorArea,",'$Data1'!AE11/1000,"")&amp;",")</f>
        <v>,</v>
      </c>
      <c r="I9" s="193" t="str">
        <f t="shared" ca="1" si="3"/>
        <v>,</v>
      </c>
      <c r="J9" s="193" t="str">
        <f t="shared" ca="1" si="4"/>
        <v>1,</v>
      </c>
      <c r="K9" s="193" t="str">
        <f t="shared" ca="1" si="5"/>
        <v>0,</v>
      </c>
      <c r="L9" s="193" t="str">
        <f t="shared" ca="1" si="5"/>
        <v>0,</v>
      </c>
      <c r="M9" s="193" t="str">
        <f t="shared" ca="1" si="6"/>
        <v>0;</v>
      </c>
      <c r="N9" s="190" t="str">
        <f t="shared" ca="1" si="7"/>
        <v>! No heating infil for this zone</v>
      </c>
      <c r="O9" s="190"/>
      <c r="P9" s="190"/>
      <c r="Q9" s="190"/>
    </row>
    <row r="10" spans="1:17" ht="15">
      <c r="A10" s="193" t="str">
        <f t="shared" ca="1" si="0"/>
        <v>! NO ZoneInfiltration:DesignFlowRate,</v>
      </c>
      <c r="B10" s="193" t="str">
        <f ca="1">IF('$Data1'!E12="","",'$Data1'!E12&amp;" Infil-Htng,")</f>
        <v>1 Infil-Htng,</v>
      </c>
      <c r="C10" s="193" t="str">
        <f ca="1">IF(B10="","",'CSV-ZnSiz'!B10)</f>
        <v>1,</v>
      </c>
      <c r="D10" s="193" t="str">
        <f t="shared" ca="1" si="1"/>
        <v>ON ALWAYS,</v>
      </c>
      <c r="E10" s="193" t="str">
        <f ca="1">IF(B10="","",IF('$Data1'!AD12&gt;0,"Flow/Zone",IF('$Data1'!AE12&gt;0,"Flow/ExteriorArea",""))&amp;",")</f>
        <v>Flow/Zone,</v>
      </c>
      <c r="F10" s="193" t="str">
        <f ca="1">IF(B10="","",IF(E10="Flow/Zone,",FIXED(N('$Data1'!AD12)*MIN(N('$Data1'!K12),N('$Data1'!P12))/3600*N('$Data1'!L12),7),"")&amp;",")</f>
        <v>0.0000000,</v>
      </c>
      <c r="G10" s="193" t="str">
        <f t="shared" ca="1" si="2"/>
        <v>,</v>
      </c>
      <c r="H10" s="193" t="str">
        <f ca="1">IF($B10="","",IF(E10="Flow/ExteriorArea,",'$Data1'!AE12/1000,"")&amp;",")</f>
        <v>,</v>
      </c>
      <c r="I10" s="193" t="str">
        <f t="shared" ca="1" si="3"/>
        <v>,</v>
      </c>
      <c r="J10" s="193" t="str">
        <f t="shared" ca="1" si="4"/>
        <v>1,</v>
      </c>
      <c r="K10" s="193" t="str">
        <f t="shared" ca="1" si="5"/>
        <v>0,</v>
      </c>
      <c r="L10" s="193" t="str">
        <f t="shared" ca="1" si="5"/>
        <v>0,</v>
      </c>
      <c r="M10" s="193" t="str">
        <f t="shared" ca="1" si="6"/>
        <v>0;</v>
      </c>
      <c r="N10" s="190" t="str">
        <f t="shared" ca="1" si="7"/>
        <v>! No heating infil for this zone</v>
      </c>
      <c r="O10" s="190"/>
      <c r="P10" s="190"/>
      <c r="Q10" s="190"/>
    </row>
    <row r="11" spans="1:17" ht="15">
      <c r="A11" s="193" t="str">
        <f t="shared" ca="1" si="0"/>
        <v>! NO ZoneInfiltration:DesignFlowRate,</v>
      </c>
      <c r="B11" s="193" t="str">
        <f ca="1">IF('$Data1'!E13="","",'$Data1'!E13&amp;" Infil-Htng,")</f>
        <v>1 Infil-Htng,</v>
      </c>
      <c r="C11" s="193" t="str">
        <f ca="1">IF(B11="","",'CSV-ZnSiz'!B11)</f>
        <v>1,</v>
      </c>
      <c r="D11" s="193" t="str">
        <f t="shared" ca="1" si="1"/>
        <v>ON ALWAYS,</v>
      </c>
      <c r="E11" s="193" t="str">
        <f ca="1">IF(B11="","",IF('$Data1'!AD13&gt;0,"Flow/Zone",IF('$Data1'!AE13&gt;0,"Flow/ExteriorArea",""))&amp;",")</f>
        <v>Flow/Zone,</v>
      </c>
      <c r="F11" s="193" t="str">
        <f ca="1">IF(B11="","",IF(E11="Flow/Zone,",FIXED(N('$Data1'!AD13)*MIN(N('$Data1'!K13),N('$Data1'!P13))/3600*N('$Data1'!L13),7),"")&amp;",")</f>
        <v>0.0000000,</v>
      </c>
      <c r="G11" s="193" t="str">
        <f t="shared" ca="1" si="2"/>
        <v>,</v>
      </c>
      <c r="H11" s="193" t="str">
        <f ca="1">IF($B11="","",IF(E11="Flow/ExteriorArea,",'$Data1'!AE13/1000,"")&amp;",")</f>
        <v>,</v>
      </c>
      <c r="I11" s="193" t="str">
        <f t="shared" ca="1" si="3"/>
        <v>,</v>
      </c>
      <c r="J11" s="193" t="str">
        <f t="shared" ca="1" si="4"/>
        <v>1,</v>
      </c>
      <c r="K11" s="193" t="str">
        <f t="shared" ca="1" si="5"/>
        <v>0,</v>
      </c>
      <c r="L11" s="193" t="str">
        <f t="shared" ca="1" si="5"/>
        <v>0,</v>
      </c>
      <c r="M11" s="193" t="str">
        <f t="shared" ca="1" si="6"/>
        <v>0;</v>
      </c>
      <c r="N11" s="190" t="str">
        <f t="shared" ca="1" si="7"/>
        <v>! No heating infil for this zone</v>
      </c>
      <c r="O11" s="190"/>
      <c r="P11" s="190"/>
      <c r="Q11" s="190"/>
    </row>
    <row r="12" spans="1:17" ht="15">
      <c r="A12" s="193" t="str">
        <f t="shared" ca="1" si="0"/>
        <v>! NO ZoneInfiltration:DesignFlowRate,</v>
      </c>
      <c r="B12" s="193" t="str">
        <f ca="1">IF('$Data1'!E14="","",'$Data1'!E14&amp;" Infil-Htng,")</f>
        <v>1 Infil-Htng,</v>
      </c>
      <c r="C12" s="193" t="str">
        <f ca="1">IF(B12="","",'CSV-ZnSiz'!B12)</f>
        <v>1,</v>
      </c>
      <c r="D12" s="193" t="str">
        <f t="shared" ca="1" si="1"/>
        <v>ON ALWAYS,</v>
      </c>
      <c r="E12" s="193" t="str">
        <f ca="1">IF(B12="","",IF('$Data1'!AD14&gt;0,"Flow/Zone",IF('$Data1'!AE14&gt;0,"Flow/ExteriorArea",""))&amp;",")</f>
        <v>Flow/Zone,</v>
      </c>
      <c r="F12" s="193" t="str">
        <f ca="1">IF(B12="","",IF(E12="Flow/Zone,",FIXED(N('$Data1'!AD14)*MIN(N('$Data1'!K14),N('$Data1'!P14))/3600*N('$Data1'!L14),7),"")&amp;",")</f>
        <v>0.0000000,</v>
      </c>
      <c r="G12" s="193" t="str">
        <f t="shared" ca="1" si="2"/>
        <v>,</v>
      </c>
      <c r="H12" s="193" t="str">
        <f ca="1">IF($B12="","",IF(E12="Flow/ExteriorArea,",'$Data1'!AE14/1000,"")&amp;",")</f>
        <v>,</v>
      </c>
      <c r="I12" s="193" t="str">
        <f t="shared" ca="1" si="3"/>
        <v>,</v>
      </c>
      <c r="J12" s="193" t="str">
        <f t="shared" ca="1" si="4"/>
        <v>1,</v>
      </c>
      <c r="K12" s="193" t="str">
        <f t="shared" ca="1" si="5"/>
        <v>0,</v>
      </c>
      <c r="L12" s="193" t="str">
        <f t="shared" ca="1" si="5"/>
        <v>0,</v>
      </c>
      <c r="M12" s="193" t="str">
        <f t="shared" ca="1" si="6"/>
        <v>0;</v>
      </c>
      <c r="N12" s="190" t="str">
        <f t="shared" ca="1" si="7"/>
        <v>! No heating infil for this zone</v>
      </c>
      <c r="O12" s="190"/>
      <c r="P12" s="190"/>
      <c r="Q12" s="190"/>
    </row>
    <row r="13" spans="1:17" ht="15">
      <c r="A13" s="193" t="str">
        <f t="shared" ca="1" si="0"/>
        <v>! NO ZoneInfiltration:DesignFlowRate,</v>
      </c>
      <c r="B13" s="193" t="str">
        <f ca="1">IF('$Data1'!E15="","",'$Data1'!E15&amp;" Infil-Htng,")</f>
        <v>1 Infil-Htng,</v>
      </c>
      <c r="C13" s="193" t="str">
        <f ca="1">IF(B13="","",'CSV-ZnSiz'!B13)</f>
        <v>1,</v>
      </c>
      <c r="D13" s="193" t="str">
        <f t="shared" ca="1" si="1"/>
        <v>ON ALWAYS,</v>
      </c>
      <c r="E13" s="193" t="str">
        <f ca="1">IF(B13="","",IF('$Data1'!AD15&gt;0,"Flow/Zone",IF('$Data1'!AE15&gt;0,"Flow/ExteriorArea",""))&amp;",")</f>
        <v>Flow/Zone,</v>
      </c>
      <c r="F13" s="193" t="str">
        <f ca="1">IF(B13="","",IF(E13="Flow/Zone,",FIXED(N('$Data1'!AD15)*MIN(N('$Data1'!K15),N('$Data1'!P15))/3600*N('$Data1'!L15),7),"")&amp;",")</f>
        <v>0.0000000,</v>
      </c>
      <c r="G13" s="193" t="str">
        <f t="shared" ca="1" si="2"/>
        <v>,</v>
      </c>
      <c r="H13" s="193" t="str">
        <f ca="1">IF($B13="","",IF(E13="Flow/ExteriorArea,",'$Data1'!AE15/1000,"")&amp;",")</f>
        <v>,</v>
      </c>
      <c r="I13" s="193" t="str">
        <f t="shared" ca="1" si="3"/>
        <v>,</v>
      </c>
      <c r="J13" s="193" t="str">
        <f t="shared" ca="1" si="4"/>
        <v>1,</v>
      </c>
      <c r="K13" s="193" t="str">
        <f t="shared" ca="1" si="5"/>
        <v>0,</v>
      </c>
      <c r="L13" s="193" t="str">
        <f t="shared" ca="1" si="5"/>
        <v>0,</v>
      </c>
      <c r="M13" s="193" t="str">
        <f t="shared" ca="1" si="6"/>
        <v>0;</v>
      </c>
      <c r="N13" s="190" t="str">
        <f t="shared" ca="1" si="7"/>
        <v>! No heating infil for this zone</v>
      </c>
      <c r="O13" s="190"/>
      <c r="P13" s="190"/>
      <c r="Q13" s="190"/>
    </row>
    <row r="14" spans="1:17" ht="15">
      <c r="A14" s="193" t="str">
        <f t="shared" ca="1" si="0"/>
        <v>! NO ZoneInfiltration:DesignFlowRate,</v>
      </c>
      <c r="B14" s="193" t="str">
        <f ca="1">IF('$Data1'!E16="","",'$Data1'!E16&amp;" Infil-Htng,")</f>
        <v>1 Infil-Htng,</v>
      </c>
      <c r="C14" s="193" t="str">
        <f ca="1">IF(B14="","",'CSV-ZnSiz'!B14)</f>
        <v>1,</v>
      </c>
      <c r="D14" s="193" t="str">
        <f t="shared" ca="1" si="1"/>
        <v>ON ALWAYS,</v>
      </c>
      <c r="E14" s="193" t="str">
        <f ca="1">IF(B14="","",IF('$Data1'!AD16&gt;0,"Flow/Zone",IF('$Data1'!AE16&gt;0,"Flow/ExteriorArea",""))&amp;",")</f>
        <v>Flow/Zone,</v>
      </c>
      <c r="F14" s="193" t="str">
        <f ca="1">IF(B14="","",IF(E14="Flow/Zone,",FIXED(N('$Data1'!AD16)*MIN(N('$Data1'!K16),N('$Data1'!P16))/3600*N('$Data1'!L16),7),"")&amp;",")</f>
        <v>0.0000000,</v>
      </c>
      <c r="G14" s="193" t="str">
        <f t="shared" ca="1" si="2"/>
        <v>,</v>
      </c>
      <c r="H14" s="193" t="str">
        <f ca="1">IF($B14="","",IF(E14="Flow/ExteriorArea,",'$Data1'!AE16/1000,"")&amp;",")</f>
        <v>,</v>
      </c>
      <c r="I14" s="193" t="str">
        <f t="shared" ca="1" si="3"/>
        <v>,</v>
      </c>
      <c r="J14" s="193" t="str">
        <f t="shared" ca="1" si="4"/>
        <v>1,</v>
      </c>
      <c r="K14" s="193" t="str">
        <f t="shared" ca="1" si="5"/>
        <v>0,</v>
      </c>
      <c r="L14" s="193" t="str">
        <f t="shared" ca="1" si="5"/>
        <v>0,</v>
      </c>
      <c r="M14" s="193" t="str">
        <f t="shared" ca="1" si="6"/>
        <v>0;</v>
      </c>
      <c r="N14" s="190" t="str">
        <f t="shared" ca="1" si="7"/>
        <v>! No heating infil for this zone</v>
      </c>
      <c r="O14" s="190"/>
      <c r="P14" s="190"/>
      <c r="Q14" s="190"/>
    </row>
    <row r="15" spans="1:17" ht="15">
      <c r="A15" s="193" t="str">
        <f t="shared" ca="1" si="0"/>
        <v>! NO ZoneInfiltration:DesignFlowRate,</v>
      </c>
      <c r="B15" s="193" t="str">
        <f ca="1">IF('$Data1'!E17="","",'$Data1'!E17&amp;" Infil-Htng,")</f>
        <v>1 Infil-Htng,</v>
      </c>
      <c r="C15" s="193" t="str">
        <f ca="1">IF(B15="","",'CSV-ZnSiz'!B15)</f>
        <v>1,</v>
      </c>
      <c r="D15" s="193" t="str">
        <f t="shared" ca="1" si="1"/>
        <v>ON ALWAYS,</v>
      </c>
      <c r="E15" s="193" t="str">
        <f ca="1">IF(B15="","",IF('$Data1'!AD17&gt;0,"Flow/Zone",IF('$Data1'!AE17&gt;0,"Flow/ExteriorArea",""))&amp;",")</f>
        <v>Flow/Zone,</v>
      </c>
      <c r="F15" s="193" t="str">
        <f ca="1">IF(B15="","",IF(E15="Flow/Zone,",FIXED(N('$Data1'!AD17)*MIN(N('$Data1'!K17),N('$Data1'!P17))/3600*N('$Data1'!L17),7),"")&amp;",")</f>
        <v>0.0000000,</v>
      </c>
      <c r="G15" s="193" t="str">
        <f t="shared" ca="1" si="2"/>
        <v>,</v>
      </c>
      <c r="H15" s="193" t="str">
        <f ca="1">IF($B15="","",IF(E15="Flow/ExteriorArea,",'$Data1'!AE17/1000,"")&amp;",")</f>
        <v>,</v>
      </c>
      <c r="I15" s="193" t="str">
        <f t="shared" ca="1" si="3"/>
        <v>,</v>
      </c>
      <c r="J15" s="193" t="str">
        <f t="shared" ca="1" si="4"/>
        <v>1,</v>
      </c>
      <c r="K15" s="193" t="str">
        <f t="shared" ca="1" si="5"/>
        <v>0,</v>
      </c>
      <c r="L15" s="193" t="str">
        <f t="shared" ca="1" si="5"/>
        <v>0,</v>
      </c>
      <c r="M15" s="193" t="str">
        <f t="shared" ca="1" si="6"/>
        <v>0;</v>
      </c>
      <c r="N15" s="190" t="str">
        <f t="shared" ca="1" si="7"/>
        <v>! No heating infil for this zone</v>
      </c>
      <c r="O15" s="190"/>
      <c r="P15" s="190"/>
      <c r="Q15" s="190"/>
    </row>
    <row r="16" spans="1:17" ht="15">
      <c r="A16" s="193" t="str">
        <f t="shared" ca="1" si="0"/>
        <v>! NO ZoneInfiltration:DesignFlowRate,</v>
      </c>
      <c r="B16" s="193" t="str">
        <f ca="1">IF('$Data1'!E18="","",'$Data1'!E18&amp;" Infil-Htng,")</f>
        <v>1 Infil-Htng,</v>
      </c>
      <c r="C16" s="193" t="str">
        <f ca="1">IF(B16="","",'CSV-ZnSiz'!B16)</f>
        <v>1,</v>
      </c>
      <c r="D16" s="193" t="str">
        <f t="shared" ca="1" si="1"/>
        <v>ON ALWAYS,</v>
      </c>
      <c r="E16" s="193" t="str">
        <f ca="1">IF(B16="","",IF('$Data1'!AD18&gt;0,"Flow/Zone",IF('$Data1'!AE18&gt;0,"Flow/ExteriorArea",""))&amp;",")</f>
        <v>Flow/Zone,</v>
      </c>
      <c r="F16" s="193" t="str">
        <f ca="1">IF(B16="","",IF(E16="Flow/Zone,",FIXED(N('$Data1'!AD18)*MIN(N('$Data1'!K18),N('$Data1'!P18))/3600*N('$Data1'!L18),7),"")&amp;",")</f>
        <v>0.0000000,</v>
      </c>
      <c r="G16" s="193" t="str">
        <f t="shared" ca="1" si="2"/>
        <v>,</v>
      </c>
      <c r="H16" s="193" t="str">
        <f ca="1">IF($B16="","",IF(E16="Flow/ExteriorArea,",'$Data1'!AE18/1000,"")&amp;",")</f>
        <v>,</v>
      </c>
      <c r="I16" s="193" t="str">
        <f t="shared" ca="1" si="3"/>
        <v>,</v>
      </c>
      <c r="J16" s="193" t="str">
        <f t="shared" ca="1" si="4"/>
        <v>1,</v>
      </c>
      <c r="K16" s="193" t="str">
        <f t="shared" ca="1" si="5"/>
        <v>0,</v>
      </c>
      <c r="L16" s="193" t="str">
        <f t="shared" ca="1" si="5"/>
        <v>0,</v>
      </c>
      <c r="M16" s="193" t="str">
        <f t="shared" ca="1" si="6"/>
        <v>0;</v>
      </c>
      <c r="N16" s="190" t="str">
        <f t="shared" ca="1" si="7"/>
        <v>! No heating infil for this zone</v>
      </c>
      <c r="O16" s="190"/>
      <c r="P16" s="190"/>
      <c r="Q16" s="190"/>
    </row>
    <row r="17" spans="1:17" ht="15">
      <c r="A17" s="193" t="str">
        <f t="shared" ca="1" si="0"/>
        <v>! NO ZoneInfiltration:DesignFlowRate,</v>
      </c>
      <c r="B17" s="193" t="str">
        <f ca="1">IF('$Data1'!E19="","",'$Data1'!E19&amp;" Infil-Htng,")</f>
        <v>1 Infil-Htng,</v>
      </c>
      <c r="C17" s="193" t="str">
        <f ca="1">IF(B17="","",'CSV-ZnSiz'!B17)</f>
        <v>1,</v>
      </c>
      <c r="D17" s="193" t="str">
        <f t="shared" ca="1" si="1"/>
        <v>ON ALWAYS,</v>
      </c>
      <c r="E17" s="193" t="str">
        <f ca="1">IF(B17="","",IF('$Data1'!AD19&gt;0,"Flow/Zone",IF('$Data1'!AE19&gt;0,"Flow/ExteriorArea",""))&amp;",")</f>
        <v>Flow/Zone,</v>
      </c>
      <c r="F17" s="193" t="str">
        <f ca="1">IF(B17="","",IF(E17="Flow/Zone,",FIXED(N('$Data1'!AD19)*MIN(N('$Data1'!K19),N('$Data1'!P19))/3600*N('$Data1'!L19),7),"")&amp;",")</f>
        <v>0.0000000,</v>
      </c>
      <c r="G17" s="193" t="str">
        <f t="shared" ca="1" si="2"/>
        <v>,</v>
      </c>
      <c r="H17" s="193" t="str">
        <f ca="1">IF($B17="","",IF(E17="Flow/ExteriorArea,",'$Data1'!AE19/1000,"")&amp;",")</f>
        <v>,</v>
      </c>
      <c r="I17" s="193" t="str">
        <f t="shared" ca="1" si="3"/>
        <v>,</v>
      </c>
      <c r="J17" s="193" t="str">
        <f t="shared" ca="1" si="4"/>
        <v>1,</v>
      </c>
      <c r="K17" s="193" t="str">
        <f t="shared" ca="1" si="5"/>
        <v>0,</v>
      </c>
      <c r="L17" s="193" t="str">
        <f t="shared" ca="1" si="5"/>
        <v>0,</v>
      </c>
      <c r="M17" s="193" t="str">
        <f t="shared" ca="1" si="6"/>
        <v>0;</v>
      </c>
      <c r="N17" s="190" t="str">
        <f t="shared" ca="1" si="7"/>
        <v>! No heating infil for this zone</v>
      </c>
      <c r="O17" s="190"/>
      <c r="P17" s="190"/>
      <c r="Q17" s="190"/>
    </row>
    <row r="18" spans="1:17" ht="15">
      <c r="A18" s="193" t="str">
        <f t="shared" ca="1" si="0"/>
        <v>! NO ZoneInfiltration:DesignFlowRate,</v>
      </c>
      <c r="B18" s="193" t="str">
        <f ca="1">IF('$Data1'!E20="","",'$Data1'!E20&amp;" Infil-Htng,")</f>
        <v>1 Infil-Htng,</v>
      </c>
      <c r="C18" s="193" t="str">
        <f ca="1">IF(B18="","",'CSV-ZnSiz'!B18)</f>
        <v>1,</v>
      </c>
      <c r="D18" s="193" t="str">
        <f t="shared" ca="1" si="1"/>
        <v>ON ALWAYS,</v>
      </c>
      <c r="E18" s="193" t="str">
        <f ca="1">IF(B18="","",IF('$Data1'!AD20&gt;0,"Flow/Zone",IF('$Data1'!AE20&gt;0,"Flow/ExteriorArea",""))&amp;",")</f>
        <v>Flow/Zone,</v>
      </c>
      <c r="F18" s="193" t="str">
        <f ca="1">IF(B18="","",IF(E18="Flow/Zone,",FIXED(N('$Data1'!AD20)*MIN(N('$Data1'!K20),N('$Data1'!P20))/3600*N('$Data1'!L20),7),"")&amp;",")</f>
        <v>0.0000000,</v>
      </c>
      <c r="G18" s="193" t="str">
        <f t="shared" ca="1" si="2"/>
        <v>,</v>
      </c>
      <c r="H18" s="193" t="str">
        <f ca="1">IF($B18="","",IF(E18="Flow/ExteriorArea,",'$Data1'!AE20/1000,"")&amp;",")</f>
        <v>,</v>
      </c>
      <c r="I18" s="193" t="str">
        <f t="shared" ca="1" si="3"/>
        <v>,</v>
      </c>
      <c r="J18" s="193" t="str">
        <f t="shared" ca="1" si="4"/>
        <v>1,</v>
      </c>
      <c r="K18" s="193" t="str">
        <f t="shared" ca="1" si="5"/>
        <v>0,</v>
      </c>
      <c r="L18" s="193" t="str">
        <f t="shared" ca="1" si="5"/>
        <v>0,</v>
      </c>
      <c r="M18" s="193" t="str">
        <f t="shared" ca="1" si="6"/>
        <v>0;</v>
      </c>
      <c r="N18" s="190" t="str">
        <f t="shared" ca="1" si="7"/>
        <v>! No heating infil for this zone</v>
      </c>
      <c r="O18" s="190"/>
      <c r="P18" s="190"/>
      <c r="Q18" s="190"/>
    </row>
    <row r="19" spans="1:17" ht="15">
      <c r="A19" s="193" t="str">
        <f t="shared" ca="1" si="0"/>
        <v>! NO ZoneInfiltration:DesignFlowRate,</v>
      </c>
      <c r="B19" s="193" t="str">
        <f ca="1">IF('$Data1'!E21="","",'$Data1'!E21&amp;" Infil-Htng,")</f>
        <v>1 Infil-Htng,</v>
      </c>
      <c r="C19" s="193" t="str">
        <f ca="1">IF(B19="","",'CSV-ZnSiz'!B19)</f>
        <v>1,</v>
      </c>
      <c r="D19" s="193" t="str">
        <f t="shared" ca="1" si="1"/>
        <v>ON ALWAYS,</v>
      </c>
      <c r="E19" s="193" t="str">
        <f ca="1">IF(B19="","",IF('$Data1'!AD21&gt;0,"Flow/Zone",IF('$Data1'!AE21&gt;0,"Flow/ExteriorArea",""))&amp;",")</f>
        <v>Flow/Zone,</v>
      </c>
      <c r="F19" s="193" t="str">
        <f ca="1">IF(B19="","",IF(E19="Flow/Zone,",FIXED(N('$Data1'!AD21)*MIN(N('$Data1'!K21),N('$Data1'!P21))/3600*N('$Data1'!L21),7),"")&amp;",")</f>
        <v>0.0000000,</v>
      </c>
      <c r="G19" s="193" t="str">
        <f t="shared" ca="1" si="2"/>
        <v>,</v>
      </c>
      <c r="H19" s="193" t="str">
        <f ca="1">IF($B19="","",IF(E19="Flow/ExteriorArea,",'$Data1'!AE21/1000,"")&amp;",")</f>
        <v>,</v>
      </c>
      <c r="I19" s="193" t="str">
        <f t="shared" ca="1" si="3"/>
        <v>,</v>
      </c>
      <c r="J19" s="193" t="str">
        <f t="shared" ca="1" si="4"/>
        <v>1,</v>
      </c>
      <c r="K19" s="193" t="str">
        <f t="shared" ca="1" si="5"/>
        <v>0,</v>
      </c>
      <c r="L19" s="193" t="str">
        <f t="shared" ca="1" si="5"/>
        <v>0,</v>
      </c>
      <c r="M19" s="193" t="str">
        <f t="shared" ca="1" si="6"/>
        <v>0;</v>
      </c>
      <c r="N19" s="190" t="str">
        <f t="shared" ca="1" si="7"/>
        <v>! No heating infil for this zone</v>
      </c>
      <c r="O19" s="190"/>
      <c r="P19" s="190"/>
      <c r="Q19" s="190"/>
    </row>
    <row r="20" spans="1:17" ht="15">
      <c r="A20" s="193" t="str">
        <f t="shared" ca="1" si="0"/>
        <v>! NO ZoneInfiltration:DesignFlowRate,</v>
      </c>
      <c r="B20" s="193" t="str">
        <f ca="1">IF('$Data1'!E22="","",'$Data1'!E22&amp;" Infil-Htng,")</f>
        <v>1 Infil-Htng,</v>
      </c>
      <c r="C20" s="193" t="str">
        <f ca="1">IF(B20="","",'CSV-ZnSiz'!B20)</f>
        <v>1,</v>
      </c>
      <c r="D20" s="193" t="str">
        <f t="shared" ca="1" si="1"/>
        <v>ON ALWAYS,</v>
      </c>
      <c r="E20" s="193" t="str">
        <f ca="1">IF(B20="","",IF('$Data1'!AD22&gt;0,"Flow/Zone",IF('$Data1'!AE22&gt;0,"Flow/ExteriorArea",""))&amp;",")</f>
        <v>Flow/Zone,</v>
      </c>
      <c r="F20" s="193" t="str">
        <f ca="1">IF(B20="","",IF(E20="Flow/Zone,",FIXED(N('$Data1'!AD22)*MIN(N('$Data1'!K22),N('$Data1'!P22))/3600*N('$Data1'!L22),7),"")&amp;",")</f>
        <v>0.0000000,</v>
      </c>
      <c r="G20" s="193" t="str">
        <f t="shared" ca="1" si="2"/>
        <v>,</v>
      </c>
      <c r="H20" s="193" t="str">
        <f ca="1">IF($B20="","",IF(E20="Flow/ExteriorArea,",'$Data1'!AE22/1000,"")&amp;",")</f>
        <v>,</v>
      </c>
      <c r="I20" s="193" t="str">
        <f t="shared" ca="1" si="3"/>
        <v>,</v>
      </c>
      <c r="J20" s="193" t="str">
        <f t="shared" ca="1" si="4"/>
        <v>1,</v>
      </c>
      <c r="K20" s="193" t="str">
        <f t="shared" ca="1" si="5"/>
        <v>0,</v>
      </c>
      <c r="L20" s="193" t="str">
        <f t="shared" ca="1" si="5"/>
        <v>0,</v>
      </c>
      <c r="M20" s="193" t="str">
        <f t="shared" ca="1" si="6"/>
        <v>0;</v>
      </c>
      <c r="N20" s="190" t="str">
        <f t="shared" ca="1" si="7"/>
        <v>! No heating infil for this zone</v>
      </c>
      <c r="O20" s="190"/>
      <c r="P20" s="190"/>
      <c r="Q20" s="190"/>
    </row>
    <row r="21" spans="1:17" ht="15">
      <c r="A21" s="193" t="str">
        <f t="shared" ca="1" si="0"/>
        <v>! NO ZoneInfiltration:DesignFlowRate,</v>
      </c>
      <c r="B21" s="193" t="str">
        <f ca="1">IF('$Data1'!E23="","",'$Data1'!E23&amp;" Infil-Htng,")</f>
        <v>1 Infil-Htng,</v>
      </c>
      <c r="C21" s="193" t="str">
        <f ca="1">IF(B21="","",'CSV-ZnSiz'!B21)</f>
        <v>1,</v>
      </c>
      <c r="D21" s="193" t="str">
        <f t="shared" ca="1" si="1"/>
        <v>ON ALWAYS,</v>
      </c>
      <c r="E21" s="193" t="str">
        <f ca="1">IF(B21="","",IF('$Data1'!AD23&gt;0,"Flow/Zone",IF('$Data1'!AE23&gt;0,"Flow/ExteriorArea",""))&amp;",")</f>
        <v>Flow/Zone,</v>
      </c>
      <c r="F21" s="193" t="str">
        <f ca="1">IF(B21="","",IF(E21="Flow/Zone,",FIXED(N('$Data1'!AD23)*MIN(N('$Data1'!K23),N('$Data1'!P23))/3600*N('$Data1'!L23),7),"")&amp;",")</f>
        <v>0.0000000,</v>
      </c>
      <c r="G21" s="193" t="str">
        <f t="shared" ca="1" si="2"/>
        <v>,</v>
      </c>
      <c r="H21" s="193" t="str">
        <f ca="1">IF($B21="","",IF(E21="Flow/ExteriorArea,",'$Data1'!AE23/1000,"")&amp;",")</f>
        <v>,</v>
      </c>
      <c r="I21" s="193" t="str">
        <f t="shared" ca="1" si="3"/>
        <v>,</v>
      </c>
      <c r="J21" s="193" t="str">
        <f t="shared" ca="1" si="4"/>
        <v>1,</v>
      </c>
      <c r="K21" s="193" t="str">
        <f t="shared" ca="1" si="5"/>
        <v>0,</v>
      </c>
      <c r="L21" s="193" t="str">
        <f t="shared" ca="1" si="5"/>
        <v>0,</v>
      </c>
      <c r="M21" s="193" t="str">
        <f t="shared" ca="1" si="6"/>
        <v>0;</v>
      </c>
      <c r="N21" s="190" t="str">
        <f t="shared" ca="1" si="7"/>
        <v>! No heating infil for this zone</v>
      </c>
      <c r="O21" s="190"/>
      <c r="P21" s="190"/>
      <c r="Q21" s="190"/>
    </row>
    <row r="22" spans="1:17" ht="15">
      <c r="A22" s="193" t="e">
        <f t="shared" ca="1" si="0"/>
        <v>#N/A</v>
      </c>
      <c r="B22" s="193" t="str">
        <f ca="1">IF('$Data1'!E24="","",'$Data1'!E24&amp;" Infil-Htng,")</f>
        <v>1 Infil-Htng,</v>
      </c>
      <c r="C22" s="193" t="str">
        <f ca="1">IF(B22="","",'CSV-ZnSiz'!B22)</f>
        <v>1,</v>
      </c>
      <c r="D22" s="193" t="str">
        <f t="shared" ca="1" si="1"/>
        <v>ON ALWAYS,</v>
      </c>
      <c r="E22" s="193" t="e">
        <f ca="1">IF(B22="","",IF('$Data1'!AD24&gt;0,"Flow/Zone",IF('$Data1'!AE24&gt;0,"Flow/ExteriorArea",""))&amp;",")</f>
        <v>#N/A</v>
      </c>
      <c r="F22" s="193" t="e">
        <f ca="1">IF(B22="","",IF(E22="Flow/Zone,",FIXED(N('$Data1'!AD24)*MIN(N('$Data1'!K24),N('$Data1'!P24))/3600*N('$Data1'!L24),7),"")&amp;",")</f>
        <v>#N/A</v>
      </c>
      <c r="G22" s="193" t="str">
        <f t="shared" ca="1" si="2"/>
        <v>,</v>
      </c>
      <c r="H22" s="193" t="e">
        <f ca="1">IF($B22="","",IF(E22="Flow/ExteriorArea,",'$Data1'!AE24/1000,"")&amp;",")</f>
        <v>#N/A</v>
      </c>
      <c r="I22" s="193" t="str">
        <f t="shared" ca="1" si="3"/>
        <v>,</v>
      </c>
      <c r="J22" s="193" t="str">
        <f t="shared" ca="1" si="4"/>
        <v>1,</v>
      </c>
      <c r="K22" s="193" t="str">
        <f t="shared" ca="1" si="5"/>
        <v>0,</v>
      </c>
      <c r="L22" s="193" t="str">
        <f t="shared" ca="1" si="5"/>
        <v>0,</v>
      </c>
      <c r="M22" s="193" t="str">
        <f t="shared" ca="1" si="6"/>
        <v>0;</v>
      </c>
      <c r="N22" s="190" t="e">
        <f t="shared" ca="1" si="7"/>
        <v>#N/A</v>
      </c>
      <c r="O22" s="190"/>
      <c r="P22" s="190"/>
      <c r="Q22" s="190"/>
    </row>
    <row r="23" spans="1:17" ht="15">
      <c r="A23" s="193" t="str">
        <f t="shared" ca="1" si="0"/>
        <v>! NO ZoneInfiltration:DesignFlowRate,</v>
      </c>
      <c r="B23" s="193" t="str">
        <f ca="1">IF('$Data1'!E25="","",'$Data1'!E25&amp;" Infil-Htng,")</f>
        <v>1 Infil-Htng,</v>
      </c>
      <c r="C23" s="193" t="str">
        <f ca="1">IF(B23="","",'CSV-ZnSiz'!B23)</f>
        <v>1,</v>
      </c>
      <c r="D23" s="193" t="str">
        <f t="shared" ca="1" si="1"/>
        <v>ON ALWAYS,</v>
      </c>
      <c r="E23" s="193" t="str">
        <f ca="1">IF(B23="","",IF('$Data1'!AD25&gt;0,"Flow/Zone",IF('$Data1'!AE25&gt;0,"Flow/ExteriorArea",""))&amp;",")</f>
        <v>Flow/Zone,</v>
      </c>
      <c r="F23" s="193" t="str">
        <f ca="1">IF(B23="","",IF(E23="Flow/Zone,",FIXED(N('$Data1'!AD25)*MIN(N('$Data1'!K25),N('$Data1'!P25))/3600*N('$Data1'!L25),7),"")&amp;",")</f>
        <v>0.0000000,</v>
      </c>
      <c r="G23" s="193" t="str">
        <f t="shared" ca="1" si="2"/>
        <v>,</v>
      </c>
      <c r="H23" s="193" t="str">
        <f ca="1">IF($B23="","",IF(E23="Flow/ExteriorArea,",'$Data1'!AE25/1000,"")&amp;",")</f>
        <v>,</v>
      </c>
      <c r="I23" s="193" t="str">
        <f t="shared" ca="1" si="3"/>
        <v>,</v>
      </c>
      <c r="J23" s="193" t="str">
        <f t="shared" ca="1" si="4"/>
        <v>1,</v>
      </c>
      <c r="K23" s="193" t="str">
        <f t="shared" ca="1" si="5"/>
        <v>0,</v>
      </c>
      <c r="L23" s="193" t="str">
        <f t="shared" ca="1" si="5"/>
        <v>0,</v>
      </c>
      <c r="M23" s="193" t="str">
        <f t="shared" ca="1" si="6"/>
        <v>0;</v>
      </c>
      <c r="N23" s="190" t="str">
        <f t="shared" ca="1" si="7"/>
        <v>! No heating infil for this zone</v>
      </c>
      <c r="O23" s="190"/>
      <c r="P23" s="190"/>
      <c r="Q23" s="190"/>
    </row>
    <row r="24" spans="1:17" ht="15">
      <c r="A24" s="193" t="str">
        <f t="shared" ca="1" si="0"/>
        <v>! NO ZoneInfiltration:DesignFlowRate,</v>
      </c>
      <c r="B24" s="193" t="str">
        <f ca="1">IF('$Data1'!E26="","",'$Data1'!E26&amp;" Infil-Htng,")</f>
        <v>1 Infil-Htng,</v>
      </c>
      <c r="C24" s="193" t="str">
        <f ca="1">IF(B24="","",'CSV-ZnSiz'!B24)</f>
        <v>1,</v>
      </c>
      <c r="D24" s="193" t="str">
        <f t="shared" ca="1" si="1"/>
        <v>ON ALWAYS,</v>
      </c>
      <c r="E24" s="193" t="str">
        <f ca="1">IF(B24="","",IF('$Data1'!AD26&gt;0,"Flow/Zone",IF('$Data1'!AE26&gt;0,"Flow/ExteriorArea",""))&amp;",")</f>
        <v>Flow/Zone,</v>
      </c>
      <c r="F24" s="193" t="str">
        <f ca="1">IF(B24="","",IF(E24="Flow/Zone,",FIXED(N('$Data1'!AD26)*MIN(N('$Data1'!K26),N('$Data1'!P26))/3600*N('$Data1'!L26),7),"")&amp;",")</f>
        <v>0.0000000,</v>
      </c>
      <c r="G24" s="193" t="str">
        <f t="shared" ca="1" si="2"/>
        <v>,</v>
      </c>
      <c r="H24" s="193" t="str">
        <f ca="1">IF($B24="","",IF(E24="Flow/ExteriorArea,",'$Data1'!AE26/1000,"")&amp;",")</f>
        <v>,</v>
      </c>
      <c r="I24" s="193" t="str">
        <f t="shared" ca="1" si="3"/>
        <v>,</v>
      </c>
      <c r="J24" s="193" t="str">
        <f t="shared" ca="1" si="4"/>
        <v>1,</v>
      </c>
      <c r="K24" s="193" t="str">
        <f t="shared" ca="1" si="5"/>
        <v>0,</v>
      </c>
      <c r="L24" s="193" t="str">
        <f t="shared" ca="1" si="5"/>
        <v>0,</v>
      </c>
      <c r="M24" s="193" t="str">
        <f t="shared" ca="1" si="6"/>
        <v>0;</v>
      </c>
      <c r="N24" s="190" t="str">
        <f t="shared" ca="1" si="7"/>
        <v>! No heating infil for this zone</v>
      </c>
      <c r="O24" s="190"/>
      <c r="P24" s="190"/>
      <c r="Q24" s="190"/>
    </row>
    <row r="25" spans="1:17" ht="15">
      <c r="A25" s="193" t="str">
        <f t="shared" ca="1" si="0"/>
        <v>! NO ZoneInfiltration:DesignFlowRate,</v>
      </c>
      <c r="B25" s="193" t="str">
        <f ca="1">IF('$Data1'!E27="","",'$Data1'!E27&amp;" Infil-Htng,")</f>
        <v>1 Infil-Htng,</v>
      </c>
      <c r="C25" s="193" t="str">
        <f ca="1">IF(B25="","",'CSV-ZnSiz'!B25)</f>
        <v>1,</v>
      </c>
      <c r="D25" s="193" t="str">
        <f t="shared" ca="1" si="1"/>
        <v>ON ALWAYS,</v>
      </c>
      <c r="E25" s="193" t="str">
        <f ca="1">IF(B25="","",IF('$Data1'!AD27&gt;0,"Flow/Zone",IF('$Data1'!AE27&gt;0,"Flow/ExteriorArea",""))&amp;",")</f>
        <v>Flow/Zone,</v>
      </c>
      <c r="F25" s="193" t="str">
        <f ca="1">IF(B25="","",IF(E25="Flow/Zone,",FIXED(N('$Data1'!AD27)*MIN(N('$Data1'!K27),N('$Data1'!P27))/3600*N('$Data1'!L27),7),"")&amp;",")</f>
        <v>0.0000000,</v>
      </c>
      <c r="G25" s="193" t="str">
        <f t="shared" ca="1" si="2"/>
        <v>,</v>
      </c>
      <c r="H25" s="193" t="str">
        <f ca="1">IF($B25="","",IF(E25="Flow/ExteriorArea,",'$Data1'!AE27/1000,"")&amp;",")</f>
        <v>,</v>
      </c>
      <c r="I25" s="193" t="str">
        <f t="shared" ca="1" si="3"/>
        <v>,</v>
      </c>
      <c r="J25" s="193" t="str">
        <f t="shared" ca="1" si="4"/>
        <v>1,</v>
      </c>
      <c r="K25" s="193" t="str">
        <f t="shared" ca="1" si="5"/>
        <v>0,</v>
      </c>
      <c r="L25" s="193" t="str">
        <f t="shared" ca="1" si="5"/>
        <v>0,</v>
      </c>
      <c r="M25" s="193" t="str">
        <f t="shared" ca="1" si="6"/>
        <v>0;</v>
      </c>
      <c r="N25" s="190" t="str">
        <f t="shared" ca="1" si="7"/>
        <v>! No heating infil for this zone</v>
      </c>
      <c r="O25" s="190"/>
      <c r="P25" s="190"/>
      <c r="Q25" s="190"/>
    </row>
    <row r="26" spans="1:17" ht="15">
      <c r="A26" s="193" t="str">
        <f t="shared" ca="1" si="0"/>
        <v>! NO ZoneInfiltration:DesignFlowRate,</v>
      </c>
      <c r="B26" s="193" t="str">
        <f ca="1">IF('$Data1'!E28="","",'$Data1'!E28&amp;" Infil-Htng,")</f>
        <v>1 Infil-Htng,</v>
      </c>
      <c r="C26" s="193" t="str">
        <f ca="1">IF(B26="","",'CSV-ZnSiz'!B26)</f>
        <v>1,</v>
      </c>
      <c r="D26" s="193" t="str">
        <f t="shared" ca="1" si="1"/>
        <v>ON ALWAYS,</v>
      </c>
      <c r="E26" s="193" t="str">
        <f ca="1">IF(B26="","",IF('$Data1'!AD28&gt;0,"Flow/Zone",IF('$Data1'!AE28&gt;0,"Flow/ExteriorArea",""))&amp;",")</f>
        <v>Flow/Zone,</v>
      </c>
      <c r="F26" s="193" t="str">
        <f ca="1">IF(B26="","",IF(E26="Flow/Zone,",FIXED(N('$Data1'!AD28)*MIN(N('$Data1'!K28),N('$Data1'!P28))/3600*N('$Data1'!L28),7),"")&amp;",")</f>
        <v>0.0000000,</v>
      </c>
      <c r="G26" s="193" t="str">
        <f t="shared" ca="1" si="2"/>
        <v>,</v>
      </c>
      <c r="H26" s="193" t="str">
        <f ca="1">IF($B26="","",IF(E26="Flow/ExteriorArea,",'$Data1'!AE28/1000,"")&amp;",")</f>
        <v>,</v>
      </c>
      <c r="I26" s="193" t="str">
        <f t="shared" ca="1" si="3"/>
        <v>,</v>
      </c>
      <c r="J26" s="193" t="str">
        <f t="shared" ca="1" si="4"/>
        <v>1,</v>
      </c>
      <c r="K26" s="193" t="str">
        <f t="shared" ca="1" si="5"/>
        <v>0,</v>
      </c>
      <c r="L26" s="193" t="str">
        <f t="shared" ca="1" si="5"/>
        <v>0,</v>
      </c>
      <c r="M26" s="193" t="str">
        <f t="shared" ca="1" si="6"/>
        <v>0;</v>
      </c>
      <c r="N26" s="190" t="str">
        <f t="shared" ca="1" si="7"/>
        <v>! No heating infil for this zone</v>
      </c>
      <c r="O26" s="190"/>
      <c r="P26" s="190"/>
      <c r="Q26" s="190"/>
    </row>
    <row r="27" spans="1:17" ht="15">
      <c r="A27" s="193" t="str">
        <f t="shared" ca="1" si="0"/>
        <v>! NO ZoneInfiltration:DesignFlowRate,</v>
      </c>
      <c r="B27" s="193" t="str">
        <f ca="1">IF('$Data1'!E29="","",'$Data1'!E29&amp;" Infil-Htng,")</f>
        <v>1 Infil-Htng,</v>
      </c>
      <c r="C27" s="193" t="str">
        <f ca="1">IF(B27="","",'CSV-ZnSiz'!B27)</f>
        <v>1,</v>
      </c>
      <c r="D27" s="193" t="str">
        <f t="shared" ca="1" si="1"/>
        <v>ON ALWAYS,</v>
      </c>
      <c r="E27" s="193" t="str">
        <f ca="1">IF(B27="","",IF('$Data1'!AD29&gt;0,"Flow/Zone",IF('$Data1'!AE29&gt;0,"Flow/ExteriorArea",""))&amp;",")</f>
        <v>Flow/Zone,</v>
      </c>
      <c r="F27" s="193" t="str">
        <f ca="1">IF(B27="","",IF(E27="Flow/Zone,",FIXED(N('$Data1'!AD29)*MIN(N('$Data1'!K29),N('$Data1'!P29))/3600*N('$Data1'!L29),7),"")&amp;",")</f>
        <v>0.0000000,</v>
      </c>
      <c r="G27" s="193" t="str">
        <f t="shared" ca="1" si="2"/>
        <v>,</v>
      </c>
      <c r="H27" s="193" t="str">
        <f ca="1">IF($B27="","",IF(E27="Flow/ExteriorArea,",'$Data1'!AE29/1000,"")&amp;",")</f>
        <v>,</v>
      </c>
      <c r="I27" s="193" t="str">
        <f t="shared" ca="1" si="3"/>
        <v>,</v>
      </c>
      <c r="J27" s="193" t="str">
        <f t="shared" ca="1" si="4"/>
        <v>1,</v>
      </c>
      <c r="K27" s="193" t="str">
        <f t="shared" ca="1" si="5"/>
        <v>0,</v>
      </c>
      <c r="L27" s="193" t="str">
        <f t="shared" ca="1" si="5"/>
        <v>0,</v>
      </c>
      <c r="M27" s="193" t="str">
        <f t="shared" ca="1" si="6"/>
        <v>0;</v>
      </c>
      <c r="N27" s="190" t="str">
        <f t="shared" ca="1" si="7"/>
        <v>! No heating infil for this zone</v>
      </c>
      <c r="O27" s="190"/>
      <c r="P27" s="190"/>
      <c r="Q27" s="190"/>
    </row>
    <row r="28" spans="1:17" ht="15">
      <c r="A28" s="193" t="str">
        <f t="shared" ca="1" si="0"/>
        <v>! NO ZoneInfiltration:DesignFlowRate,</v>
      </c>
      <c r="B28" s="193" t="str">
        <f ca="1">IF('$Data1'!E30="","",'$Data1'!E30&amp;" Infil-Htng,")</f>
        <v>1 Infil-Htng,</v>
      </c>
      <c r="C28" s="193" t="str">
        <f ca="1">IF(B28="","",'CSV-ZnSiz'!B28)</f>
        <v>1,</v>
      </c>
      <c r="D28" s="193" t="str">
        <f t="shared" ca="1" si="1"/>
        <v>ON ALWAYS,</v>
      </c>
      <c r="E28" s="193" t="str">
        <f ca="1">IF(B28="","",IF('$Data1'!AD30&gt;0,"Flow/Zone",IF('$Data1'!AE30&gt;0,"Flow/ExteriorArea",""))&amp;",")</f>
        <v>Flow/Zone,</v>
      </c>
      <c r="F28" s="193" t="str">
        <f ca="1">IF(B28="","",IF(E28="Flow/Zone,",FIXED(N('$Data1'!AD30)*MIN(N('$Data1'!K30),N('$Data1'!P30))/3600*N('$Data1'!L30),7),"")&amp;",")</f>
        <v>0.0000000,</v>
      </c>
      <c r="G28" s="193" t="str">
        <f t="shared" ca="1" si="2"/>
        <v>,</v>
      </c>
      <c r="H28" s="193" t="str">
        <f ca="1">IF($B28="","",IF(E28="Flow/ExteriorArea,",'$Data1'!AE30/1000,"")&amp;",")</f>
        <v>,</v>
      </c>
      <c r="I28" s="193" t="str">
        <f t="shared" ca="1" si="3"/>
        <v>,</v>
      </c>
      <c r="J28" s="193" t="str">
        <f t="shared" ca="1" si="4"/>
        <v>1,</v>
      </c>
      <c r="K28" s="193" t="str">
        <f t="shared" ca="1" si="5"/>
        <v>0,</v>
      </c>
      <c r="L28" s="193" t="str">
        <f t="shared" ca="1" si="5"/>
        <v>0,</v>
      </c>
      <c r="M28" s="193" t="str">
        <f t="shared" ca="1" si="6"/>
        <v>0;</v>
      </c>
      <c r="N28" s="190" t="str">
        <f t="shared" ca="1" si="7"/>
        <v>! No heating infil for this zone</v>
      </c>
      <c r="O28" s="190"/>
      <c r="P28" s="190"/>
      <c r="Q28" s="190"/>
    </row>
    <row r="29" spans="1:17" ht="15">
      <c r="A29" s="193" t="str">
        <f t="shared" ca="1" si="0"/>
        <v>! NO ZoneInfiltration:DesignFlowRate,</v>
      </c>
      <c r="B29" s="193" t="str">
        <f ca="1">IF('$Data1'!E31="","",'$Data1'!E31&amp;" Infil-Htng,")</f>
        <v>1 Infil-Htng,</v>
      </c>
      <c r="C29" s="193" t="str">
        <f ca="1">IF(B29="","",'CSV-ZnSiz'!B29)</f>
        <v>1,</v>
      </c>
      <c r="D29" s="193" t="str">
        <f t="shared" ca="1" si="1"/>
        <v>ON ALWAYS,</v>
      </c>
      <c r="E29" s="193" t="str">
        <f ca="1">IF(B29="","",IF('$Data1'!AD31&gt;0,"Flow/Zone",IF('$Data1'!AE31&gt;0,"Flow/ExteriorArea",""))&amp;",")</f>
        <v>Flow/Zone,</v>
      </c>
      <c r="F29" s="193" t="str">
        <f ca="1">IF(B29="","",IF(E29="Flow/Zone,",FIXED(N('$Data1'!AD31)*MIN(N('$Data1'!K31),N('$Data1'!P31))/3600*N('$Data1'!L31),7),"")&amp;",")</f>
        <v>0.0000000,</v>
      </c>
      <c r="G29" s="193" t="str">
        <f t="shared" ca="1" si="2"/>
        <v>,</v>
      </c>
      <c r="H29" s="193" t="str">
        <f ca="1">IF($B29="","",IF(E29="Flow/ExteriorArea,",'$Data1'!AE31/1000,"")&amp;",")</f>
        <v>,</v>
      </c>
      <c r="I29" s="193" t="str">
        <f t="shared" ca="1" si="3"/>
        <v>,</v>
      </c>
      <c r="J29" s="193" t="str">
        <f t="shared" ca="1" si="4"/>
        <v>1,</v>
      </c>
      <c r="K29" s="193" t="str">
        <f t="shared" ca="1" si="5"/>
        <v>0,</v>
      </c>
      <c r="L29" s="193" t="str">
        <f t="shared" ca="1" si="5"/>
        <v>0,</v>
      </c>
      <c r="M29" s="193" t="str">
        <f t="shared" ca="1" si="6"/>
        <v>0;</v>
      </c>
      <c r="N29" s="190" t="str">
        <f t="shared" ca="1" si="7"/>
        <v>! No heating infil for this zone</v>
      </c>
      <c r="O29" s="190"/>
      <c r="P29" s="190"/>
      <c r="Q29" s="190"/>
    </row>
    <row r="30" spans="1:17" ht="15">
      <c r="A30" s="193" t="e">
        <f t="shared" ca="1" si="0"/>
        <v>#N/A</v>
      </c>
      <c r="B30" s="193" t="str">
        <f ca="1">IF('$Data1'!E32="","",'$Data1'!E32&amp;" Infil-Htng,")</f>
        <v>1 Infil-Htng,</v>
      </c>
      <c r="C30" s="193" t="str">
        <f ca="1">IF(B30="","",'CSV-ZnSiz'!B30)</f>
        <v>1,</v>
      </c>
      <c r="D30" s="193" t="str">
        <f t="shared" ca="1" si="1"/>
        <v>ON ALWAYS,</v>
      </c>
      <c r="E30" s="193" t="e">
        <f ca="1">IF(B30="","",IF('$Data1'!AD32&gt;0,"Flow/Zone",IF('$Data1'!AE32&gt;0,"Flow/ExteriorArea",""))&amp;",")</f>
        <v>#N/A</v>
      </c>
      <c r="F30" s="193" t="e">
        <f ca="1">IF(B30="","",IF(E30="Flow/Zone,",FIXED(N('$Data1'!AD32)*MIN(N('$Data1'!K32),N('$Data1'!P32))/3600*N('$Data1'!L32),7),"")&amp;",")</f>
        <v>#N/A</v>
      </c>
      <c r="G30" s="193" t="str">
        <f t="shared" ca="1" si="2"/>
        <v>,</v>
      </c>
      <c r="H30" s="193" t="e">
        <f ca="1">IF($B30="","",IF(E30="Flow/ExteriorArea,",'$Data1'!AE32/1000,"")&amp;",")</f>
        <v>#N/A</v>
      </c>
      <c r="I30" s="193" t="str">
        <f t="shared" ca="1" si="3"/>
        <v>,</v>
      </c>
      <c r="J30" s="193" t="str">
        <f t="shared" ca="1" si="4"/>
        <v>1,</v>
      </c>
      <c r="K30" s="193" t="str">
        <f t="shared" ca="1" si="5"/>
        <v>0,</v>
      </c>
      <c r="L30" s="193" t="str">
        <f t="shared" ca="1" si="5"/>
        <v>0,</v>
      </c>
      <c r="M30" s="193" t="str">
        <f t="shared" ca="1" si="6"/>
        <v>0;</v>
      </c>
      <c r="N30" s="190" t="e">
        <f t="shared" ca="1" si="7"/>
        <v>#N/A</v>
      </c>
      <c r="O30" s="190"/>
      <c r="P30" s="190"/>
      <c r="Q30" s="190"/>
    </row>
    <row r="31" spans="1:17" ht="15">
      <c r="A31" s="193" t="e">
        <f t="shared" ca="1" si="0"/>
        <v>#N/A</v>
      </c>
      <c r="B31" s="193" t="str">
        <f ca="1">IF('$Data1'!E33="","",'$Data1'!E33&amp;" Infil-Htng,")</f>
        <v>1 Infil-Htng,</v>
      </c>
      <c r="C31" s="193" t="str">
        <f ca="1">IF(B31="","",'CSV-ZnSiz'!B31)</f>
        <v>1,</v>
      </c>
      <c r="D31" s="193" t="str">
        <f t="shared" ca="1" si="1"/>
        <v>ON ALWAYS,</v>
      </c>
      <c r="E31" s="193" t="e">
        <f ca="1">IF(B31="","",IF('$Data1'!AD33&gt;0,"Flow/Zone",IF('$Data1'!AE33&gt;0,"Flow/ExteriorArea",""))&amp;",")</f>
        <v>#N/A</v>
      </c>
      <c r="F31" s="193" t="e">
        <f ca="1">IF(B31="","",IF(E31="Flow/Zone,",FIXED(N('$Data1'!AD33)*MIN(N('$Data1'!K33),N('$Data1'!P33))/3600*N('$Data1'!L33),7),"")&amp;",")</f>
        <v>#N/A</v>
      </c>
      <c r="G31" s="193" t="str">
        <f t="shared" ca="1" si="2"/>
        <v>,</v>
      </c>
      <c r="H31" s="193" t="e">
        <f ca="1">IF($B31="","",IF(E31="Flow/ExteriorArea,",'$Data1'!AE33/1000,"")&amp;",")</f>
        <v>#N/A</v>
      </c>
      <c r="I31" s="193" t="str">
        <f t="shared" ca="1" si="3"/>
        <v>,</v>
      </c>
      <c r="J31" s="193" t="str">
        <f t="shared" ca="1" si="4"/>
        <v>1,</v>
      </c>
      <c r="K31" s="193" t="str">
        <f t="shared" ca="1" si="5"/>
        <v>0,</v>
      </c>
      <c r="L31" s="193" t="str">
        <f t="shared" ca="1" si="5"/>
        <v>0,</v>
      </c>
      <c r="M31" s="193" t="str">
        <f t="shared" ca="1" si="6"/>
        <v>0;</v>
      </c>
      <c r="N31" s="190" t="e">
        <f t="shared" ca="1" si="7"/>
        <v>#N/A</v>
      </c>
      <c r="O31" s="190"/>
      <c r="P31" s="190"/>
      <c r="Q31" s="190"/>
    </row>
    <row r="32" spans="1:17" ht="15">
      <c r="A32" s="193" t="e">
        <f t="shared" ca="1" si="0"/>
        <v>#N/A</v>
      </c>
      <c r="B32" s="193" t="str">
        <f ca="1">IF('$Data1'!E34="","",'$Data1'!E34&amp;" Infil-Htng,")</f>
        <v>1 Infil-Htng,</v>
      </c>
      <c r="C32" s="193" t="str">
        <f ca="1">IF(B32="","",'CSV-ZnSiz'!B32)</f>
        <v>1,</v>
      </c>
      <c r="D32" s="193" t="str">
        <f t="shared" ca="1" si="1"/>
        <v>ON ALWAYS,</v>
      </c>
      <c r="E32" s="193" t="e">
        <f ca="1">IF(B32="","",IF('$Data1'!AD34&gt;0,"Flow/Zone",IF('$Data1'!AE34&gt;0,"Flow/ExteriorArea",""))&amp;",")</f>
        <v>#N/A</v>
      </c>
      <c r="F32" s="193" t="e">
        <f ca="1">IF(B32="","",IF(E32="Flow/Zone,",FIXED(N('$Data1'!AD34)*MIN(N('$Data1'!K34),N('$Data1'!P34))/3600*N('$Data1'!L34),7),"")&amp;",")</f>
        <v>#N/A</v>
      </c>
      <c r="G32" s="193" t="str">
        <f t="shared" ca="1" si="2"/>
        <v>,</v>
      </c>
      <c r="H32" s="193" t="e">
        <f ca="1">IF($B32="","",IF(E32="Flow/ExteriorArea,",'$Data1'!AE34/1000,"")&amp;",")</f>
        <v>#N/A</v>
      </c>
      <c r="I32" s="193" t="str">
        <f t="shared" ca="1" si="3"/>
        <v>,</v>
      </c>
      <c r="J32" s="193" t="str">
        <f t="shared" ca="1" si="4"/>
        <v>1,</v>
      </c>
      <c r="K32" s="193" t="str">
        <f t="shared" ca="1" si="5"/>
        <v>0,</v>
      </c>
      <c r="L32" s="193" t="str">
        <f t="shared" ca="1" si="5"/>
        <v>0,</v>
      </c>
      <c r="M32" s="193" t="str">
        <f t="shared" ca="1" si="6"/>
        <v>0;</v>
      </c>
      <c r="N32" s="190" t="e">
        <f t="shared" ca="1" si="7"/>
        <v>#N/A</v>
      </c>
      <c r="O32" s="190"/>
      <c r="P32" s="190"/>
      <c r="Q32" s="190"/>
    </row>
    <row r="33" spans="1:17" ht="15">
      <c r="A33" s="193" t="e">
        <f t="shared" ca="1" si="0"/>
        <v>#N/A</v>
      </c>
      <c r="B33" s="193" t="str">
        <f ca="1">IF('$Data1'!E35="","",'$Data1'!E35&amp;" Infil-Htng,")</f>
        <v>1 Infil-Htng,</v>
      </c>
      <c r="C33" s="193" t="str">
        <f ca="1">IF(B33="","",'CSV-ZnSiz'!B33)</f>
        <v>1,</v>
      </c>
      <c r="D33" s="193" t="str">
        <f t="shared" ca="1" si="1"/>
        <v>ON ALWAYS,</v>
      </c>
      <c r="E33" s="193" t="e">
        <f ca="1">IF(B33="","",IF('$Data1'!AD35&gt;0,"Flow/Zone",IF('$Data1'!AE35&gt;0,"Flow/ExteriorArea",""))&amp;",")</f>
        <v>#N/A</v>
      </c>
      <c r="F33" s="193" t="e">
        <f ca="1">IF(B33="","",IF(E33="Flow/Zone,",FIXED(N('$Data1'!AD35)*MIN(N('$Data1'!K35),N('$Data1'!P35))/3600*N('$Data1'!L35),7),"")&amp;",")</f>
        <v>#N/A</v>
      </c>
      <c r="G33" s="193" t="str">
        <f t="shared" ca="1" si="2"/>
        <v>,</v>
      </c>
      <c r="H33" s="193" t="e">
        <f ca="1">IF($B33="","",IF(E33="Flow/ExteriorArea,",'$Data1'!AE35/1000,"")&amp;",")</f>
        <v>#N/A</v>
      </c>
      <c r="I33" s="193" t="str">
        <f t="shared" ca="1" si="3"/>
        <v>,</v>
      </c>
      <c r="J33" s="193" t="str">
        <f t="shared" ca="1" si="4"/>
        <v>1,</v>
      </c>
      <c r="K33" s="193" t="str">
        <f t="shared" ca="1" si="5"/>
        <v>0,</v>
      </c>
      <c r="L33" s="193" t="str">
        <f t="shared" ca="1" si="5"/>
        <v>0,</v>
      </c>
      <c r="M33" s="193" t="str">
        <f t="shared" ca="1" si="6"/>
        <v>0;</v>
      </c>
      <c r="N33" s="190" t="e">
        <f t="shared" ca="1" si="7"/>
        <v>#N/A</v>
      </c>
      <c r="O33" s="190"/>
      <c r="P33" s="190"/>
      <c r="Q33" s="190"/>
    </row>
    <row r="34" spans="1:17" ht="15">
      <c r="A34" s="193" t="e">
        <f t="shared" ca="1" si="0"/>
        <v>#N/A</v>
      </c>
      <c r="B34" s="193" t="str">
        <f ca="1">IF('$Data1'!E36="","",'$Data1'!E36&amp;" Infil-Htng,")</f>
        <v>1 Infil-Htng,</v>
      </c>
      <c r="C34" s="193" t="str">
        <f ca="1">IF(B34="","",'CSV-ZnSiz'!B34)</f>
        <v>1,</v>
      </c>
      <c r="D34" s="193" t="str">
        <f t="shared" ca="1" si="1"/>
        <v>ON ALWAYS,</v>
      </c>
      <c r="E34" s="193" t="e">
        <f ca="1">IF(B34="","",IF('$Data1'!AD36&gt;0,"Flow/Zone",IF('$Data1'!AE36&gt;0,"Flow/ExteriorArea",""))&amp;",")</f>
        <v>#N/A</v>
      </c>
      <c r="F34" s="193" t="e">
        <f ca="1">IF(B34="","",IF(E34="Flow/Zone,",FIXED(N('$Data1'!AD36)*MIN(N('$Data1'!K36),N('$Data1'!P36))/3600*N('$Data1'!L36),7),"")&amp;",")</f>
        <v>#N/A</v>
      </c>
      <c r="G34" s="193" t="str">
        <f t="shared" ca="1" si="2"/>
        <v>,</v>
      </c>
      <c r="H34" s="193" t="e">
        <f ca="1">IF($B34="","",IF(E34="Flow/ExteriorArea,",'$Data1'!AE36/1000,"")&amp;",")</f>
        <v>#N/A</v>
      </c>
      <c r="I34" s="193" t="str">
        <f t="shared" ca="1" si="3"/>
        <v>,</v>
      </c>
      <c r="J34" s="193" t="str">
        <f t="shared" ca="1" si="4"/>
        <v>1,</v>
      </c>
      <c r="K34" s="193" t="str">
        <f t="shared" ca="1" si="5"/>
        <v>0,</v>
      </c>
      <c r="L34" s="193" t="str">
        <f t="shared" ca="1" si="5"/>
        <v>0,</v>
      </c>
      <c r="M34" s="193" t="str">
        <f t="shared" ca="1" si="6"/>
        <v>0;</v>
      </c>
      <c r="N34" s="190" t="e">
        <f t="shared" ca="1" si="7"/>
        <v>#N/A</v>
      </c>
      <c r="O34" s="190"/>
      <c r="P34" s="190"/>
      <c r="Q34" s="190"/>
    </row>
    <row r="35" spans="1:17" ht="15">
      <c r="A35" s="193" t="e">
        <f t="shared" ca="1" si="0"/>
        <v>#N/A</v>
      </c>
      <c r="B35" s="193" t="str">
        <f ca="1">IF('$Data1'!E37="","",'$Data1'!E37&amp;" Infil-Htng,")</f>
        <v>1 Infil-Htng,</v>
      </c>
      <c r="C35" s="193" t="str">
        <f ca="1">IF(B35="","",'CSV-ZnSiz'!B35)</f>
        <v>1,</v>
      </c>
      <c r="D35" s="193" t="str">
        <f t="shared" ca="1" si="1"/>
        <v>ON ALWAYS,</v>
      </c>
      <c r="E35" s="193" t="e">
        <f ca="1">IF(B35="","",IF('$Data1'!AD37&gt;0,"Flow/Zone",IF('$Data1'!AE37&gt;0,"Flow/ExteriorArea",""))&amp;",")</f>
        <v>#N/A</v>
      </c>
      <c r="F35" s="193" t="e">
        <f ca="1">IF(B35="","",IF(E35="Flow/Zone,",FIXED(N('$Data1'!AD37)*MIN(N('$Data1'!K37),N('$Data1'!P37))/3600*N('$Data1'!L37),7),"")&amp;",")</f>
        <v>#N/A</v>
      </c>
      <c r="G35" s="193" t="str">
        <f t="shared" ca="1" si="2"/>
        <v>,</v>
      </c>
      <c r="H35" s="193" t="e">
        <f ca="1">IF($B35="","",IF(E35="Flow/ExteriorArea,",'$Data1'!AE37/1000,"")&amp;",")</f>
        <v>#N/A</v>
      </c>
      <c r="I35" s="193" t="str">
        <f t="shared" ca="1" si="3"/>
        <v>,</v>
      </c>
      <c r="J35" s="193" t="str">
        <f t="shared" ca="1" si="4"/>
        <v>1,</v>
      </c>
      <c r="K35" s="193" t="str">
        <f t="shared" ca="1" si="5"/>
        <v>0,</v>
      </c>
      <c r="L35" s="193" t="str">
        <f t="shared" ca="1" si="5"/>
        <v>0,</v>
      </c>
      <c r="M35" s="193" t="str">
        <f t="shared" ca="1" si="6"/>
        <v>0;</v>
      </c>
      <c r="N35" s="190" t="e">
        <f t="shared" ca="1" si="7"/>
        <v>#N/A</v>
      </c>
      <c r="O35" s="190"/>
      <c r="P35" s="190"/>
      <c r="Q35" s="190"/>
    </row>
    <row r="36" spans="1:17" ht="15">
      <c r="A36" s="193" t="e">
        <f t="shared" ca="1" si="0"/>
        <v>#N/A</v>
      </c>
      <c r="B36" s="193" t="str">
        <f ca="1">IF('$Data1'!E38="","",'$Data1'!E38&amp;" Infil-Htng,")</f>
        <v>1 Infil-Htng,</v>
      </c>
      <c r="C36" s="193" t="str">
        <f ca="1">IF(B36="","",'CSV-ZnSiz'!B36)</f>
        <v>1,</v>
      </c>
      <c r="D36" s="193" t="str">
        <f t="shared" ca="1" si="1"/>
        <v>ON ALWAYS,</v>
      </c>
      <c r="E36" s="193" t="e">
        <f ca="1">IF(B36="","",IF('$Data1'!AD38&gt;0,"Flow/Zone",IF('$Data1'!AE38&gt;0,"Flow/ExteriorArea",""))&amp;",")</f>
        <v>#N/A</v>
      </c>
      <c r="F36" s="193" t="e">
        <f ca="1">IF(B36="","",IF(E36="Flow/Zone,",FIXED(N('$Data1'!AD38)*MIN(N('$Data1'!K38),N('$Data1'!P38))/3600*N('$Data1'!L38),7),"")&amp;",")</f>
        <v>#N/A</v>
      </c>
      <c r="G36" s="193" t="str">
        <f t="shared" ca="1" si="2"/>
        <v>,</v>
      </c>
      <c r="H36" s="193" t="e">
        <f ca="1">IF($B36="","",IF(E36="Flow/ExteriorArea,",'$Data1'!AE38/1000,"")&amp;",")</f>
        <v>#N/A</v>
      </c>
      <c r="I36" s="193" t="str">
        <f t="shared" ca="1" si="3"/>
        <v>,</v>
      </c>
      <c r="J36" s="193" t="str">
        <f t="shared" ca="1" si="4"/>
        <v>1,</v>
      </c>
      <c r="K36" s="193" t="str">
        <f t="shared" ca="1" si="5"/>
        <v>0,</v>
      </c>
      <c r="L36" s="193" t="str">
        <f t="shared" ca="1" si="5"/>
        <v>0,</v>
      </c>
      <c r="M36" s="193" t="str">
        <f t="shared" ca="1" si="6"/>
        <v>0;</v>
      </c>
      <c r="N36" s="190" t="e">
        <f t="shared" ca="1" si="7"/>
        <v>#N/A</v>
      </c>
      <c r="O36" s="190"/>
      <c r="P36" s="190"/>
      <c r="Q36" s="190"/>
    </row>
    <row r="37" spans="1:17" ht="15">
      <c r="A37" s="193" t="e">
        <f t="shared" ca="1" si="0"/>
        <v>#N/A</v>
      </c>
      <c r="B37" s="193" t="str">
        <f ca="1">IF('$Data1'!E39="","",'$Data1'!E39&amp;" Infil-Htng,")</f>
        <v>1 Infil-Htng,</v>
      </c>
      <c r="C37" s="193" t="str">
        <f ca="1">IF(B37="","",'CSV-ZnSiz'!B37)</f>
        <v>1,</v>
      </c>
      <c r="D37" s="193" t="str">
        <f t="shared" ca="1" si="1"/>
        <v>ON ALWAYS,</v>
      </c>
      <c r="E37" s="193" t="e">
        <f ca="1">IF(B37="","",IF('$Data1'!AD39&gt;0,"Flow/Zone",IF('$Data1'!AE39&gt;0,"Flow/ExteriorArea",""))&amp;",")</f>
        <v>#N/A</v>
      </c>
      <c r="F37" s="193" t="e">
        <f ca="1">IF(B37="","",IF(E37="Flow/Zone,",FIXED(N('$Data1'!AD39)*MIN(N('$Data1'!K39),N('$Data1'!P39))/3600*N('$Data1'!L39),7),"")&amp;",")</f>
        <v>#N/A</v>
      </c>
      <c r="G37" s="193" t="str">
        <f t="shared" ca="1" si="2"/>
        <v>,</v>
      </c>
      <c r="H37" s="193" t="e">
        <f ca="1">IF($B37="","",IF(E37="Flow/ExteriorArea,",'$Data1'!AE39/1000,"")&amp;",")</f>
        <v>#N/A</v>
      </c>
      <c r="I37" s="193" t="str">
        <f t="shared" ca="1" si="3"/>
        <v>,</v>
      </c>
      <c r="J37" s="193" t="str">
        <f t="shared" ca="1" si="4"/>
        <v>1,</v>
      </c>
      <c r="K37" s="193" t="str">
        <f t="shared" ca="1" si="5"/>
        <v>0,</v>
      </c>
      <c r="L37" s="193" t="str">
        <f t="shared" ca="1" si="5"/>
        <v>0,</v>
      </c>
      <c r="M37" s="193" t="str">
        <f t="shared" ca="1" si="6"/>
        <v>0;</v>
      </c>
      <c r="N37" s="190" t="e">
        <f t="shared" ca="1" si="7"/>
        <v>#N/A</v>
      </c>
      <c r="O37" s="190"/>
      <c r="P37" s="190"/>
      <c r="Q37" s="190"/>
    </row>
    <row r="38" spans="1:17" ht="15">
      <c r="A38" s="193" t="e">
        <f t="shared" ca="1" si="0"/>
        <v>#N/A</v>
      </c>
      <c r="B38" s="193" t="str">
        <f ca="1">IF('$Data1'!E40="","",'$Data1'!E40&amp;" Infil-Htng,")</f>
        <v>1 Infil-Htng,</v>
      </c>
      <c r="C38" s="193" t="str">
        <f ca="1">IF(B38="","",'CSV-ZnSiz'!B38)</f>
        <v>1,</v>
      </c>
      <c r="D38" s="193" t="str">
        <f t="shared" ca="1" si="1"/>
        <v>ON ALWAYS,</v>
      </c>
      <c r="E38" s="193" t="e">
        <f ca="1">IF(B38="","",IF('$Data1'!AD40&gt;0,"Flow/Zone",IF('$Data1'!AE40&gt;0,"Flow/ExteriorArea",""))&amp;",")</f>
        <v>#N/A</v>
      </c>
      <c r="F38" s="193" t="e">
        <f ca="1">IF(B38="","",IF(E38="Flow/Zone,",FIXED(N('$Data1'!AD40)*MIN(N('$Data1'!K40),N('$Data1'!P40))/3600*N('$Data1'!L40),7),"")&amp;",")</f>
        <v>#N/A</v>
      </c>
      <c r="G38" s="193" t="str">
        <f t="shared" ca="1" si="2"/>
        <v>,</v>
      </c>
      <c r="H38" s="193" t="e">
        <f ca="1">IF($B38="","",IF(E38="Flow/ExteriorArea,",'$Data1'!AE40/1000,"")&amp;",")</f>
        <v>#N/A</v>
      </c>
      <c r="I38" s="193" t="str">
        <f t="shared" ca="1" si="3"/>
        <v>,</v>
      </c>
      <c r="J38" s="193" t="str">
        <f t="shared" ca="1" si="4"/>
        <v>1,</v>
      </c>
      <c r="K38" s="193" t="str">
        <f t="shared" ca="1" si="5"/>
        <v>0,</v>
      </c>
      <c r="L38" s="193" t="str">
        <f t="shared" ca="1" si="5"/>
        <v>0,</v>
      </c>
      <c r="M38" s="193" t="str">
        <f t="shared" ca="1" si="6"/>
        <v>0;</v>
      </c>
      <c r="N38" s="190" t="e">
        <f t="shared" ca="1" si="7"/>
        <v>#N/A</v>
      </c>
      <c r="O38" s="190"/>
      <c r="P38" s="190"/>
      <c r="Q38" s="190"/>
    </row>
    <row r="39" spans="1:17" ht="15">
      <c r="A39" s="193" t="str">
        <f t="shared" ca="1" si="0"/>
        <v>! NO ZoneInfiltration:DesignFlowRate,</v>
      </c>
      <c r="B39" s="193" t="str">
        <f ca="1">IF('$Data1'!E41="","",'$Data1'!E41&amp;" Infil-Htng,")</f>
        <v>1 Infil-Htng,</v>
      </c>
      <c r="C39" s="193" t="str">
        <f ca="1">IF(B39="","",'CSV-ZnSiz'!B39)</f>
        <v>1,</v>
      </c>
      <c r="D39" s="193" t="str">
        <f t="shared" ca="1" si="1"/>
        <v>ON ALWAYS,</v>
      </c>
      <c r="E39" s="193" t="str">
        <f ca="1">IF(B39="","",IF('$Data1'!AD41&gt;0,"Flow/Zone",IF('$Data1'!AE41&gt;0,"Flow/ExteriorArea",""))&amp;",")</f>
        <v>Flow/Zone,</v>
      </c>
      <c r="F39" s="193" t="str">
        <f ca="1">IF(B39="","",IF(E39="Flow/Zone,",FIXED(N('$Data1'!AD41)*MIN(N('$Data1'!K41),N('$Data1'!P41))/3600*N('$Data1'!L41),7),"")&amp;",")</f>
        <v>0.0000000,</v>
      </c>
      <c r="G39" s="193" t="str">
        <f t="shared" ca="1" si="2"/>
        <v>,</v>
      </c>
      <c r="H39" s="193" t="str">
        <f ca="1">IF($B39="","",IF(E39="Flow/ExteriorArea,",'$Data1'!AE41/1000,"")&amp;",")</f>
        <v>,</v>
      </c>
      <c r="I39" s="193" t="str">
        <f t="shared" ca="1" si="3"/>
        <v>,</v>
      </c>
      <c r="J39" s="193" t="str">
        <f t="shared" ca="1" si="4"/>
        <v>1,</v>
      </c>
      <c r="K39" s="193" t="str">
        <f t="shared" ca="1" si="5"/>
        <v>0,</v>
      </c>
      <c r="L39" s="193" t="str">
        <f t="shared" ca="1" si="5"/>
        <v>0,</v>
      </c>
      <c r="M39" s="193" t="str">
        <f t="shared" ca="1" si="6"/>
        <v>0;</v>
      </c>
      <c r="N39" s="190" t="str">
        <f t="shared" ca="1" si="7"/>
        <v>! No heating infil for this zone</v>
      </c>
      <c r="O39" s="190"/>
      <c r="P39" s="190"/>
      <c r="Q39" s="190"/>
    </row>
    <row r="40" spans="1:17" ht="15">
      <c r="A40" s="193" t="str">
        <f t="shared" ca="1" si="0"/>
        <v>! NO ZoneInfiltration:DesignFlowRate,</v>
      </c>
      <c r="B40" s="193" t="str">
        <f ca="1">IF('$Data1'!E42="","",'$Data1'!E42&amp;" Infil-Htng,")</f>
        <v>1 Infil-Htng,</v>
      </c>
      <c r="C40" s="193" t="str">
        <f ca="1">IF(B40="","",'CSV-ZnSiz'!B40)</f>
        <v>1,</v>
      </c>
      <c r="D40" s="193" t="str">
        <f t="shared" ca="1" si="1"/>
        <v>ON ALWAYS,</v>
      </c>
      <c r="E40" s="193" t="str">
        <f ca="1">IF(B40="","",IF('$Data1'!AD42&gt;0,"Flow/Zone",IF('$Data1'!AE42&gt;0,"Flow/ExteriorArea",""))&amp;",")</f>
        <v>Flow/Zone,</v>
      </c>
      <c r="F40" s="193" t="str">
        <f ca="1">IF(B40="","",IF(E40="Flow/Zone,",FIXED(N('$Data1'!AD42)*MIN(N('$Data1'!K42),N('$Data1'!P42))/3600*N('$Data1'!L42),7),"")&amp;",")</f>
        <v>0.0000000,</v>
      </c>
      <c r="G40" s="193" t="str">
        <f t="shared" ca="1" si="2"/>
        <v>,</v>
      </c>
      <c r="H40" s="193" t="str">
        <f ca="1">IF($B40="","",IF(E40="Flow/ExteriorArea,",'$Data1'!AE42/1000,"")&amp;",")</f>
        <v>,</v>
      </c>
      <c r="I40" s="193" t="str">
        <f t="shared" ca="1" si="3"/>
        <v>,</v>
      </c>
      <c r="J40" s="193" t="str">
        <f t="shared" ca="1" si="4"/>
        <v>1,</v>
      </c>
      <c r="K40" s="193" t="str">
        <f t="shared" ref="K40:L71" ca="1" si="8">IF($B40="","","0,")</f>
        <v>0,</v>
      </c>
      <c r="L40" s="193" t="str">
        <f t="shared" ca="1" si="8"/>
        <v>0,</v>
      </c>
      <c r="M40" s="193" t="str">
        <f t="shared" ca="1" si="6"/>
        <v>0;</v>
      </c>
      <c r="N40" s="190" t="str">
        <f t="shared" ca="1" si="7"/>
        <v>! No heating infil for this zone</v>
      </c>
      <c r="O40" s="190"/>
      <c r="P40" s="190"/>
      <c r="Q40" s="190"/>
    </row>
    <row r="41" spans="1:17" ht="15">
      <c r="A41" s="193" t="str">
        <f t="shared" ca="1" si="0"/>
        <v>! NO ZoneInfiltration:DesignFlowRate,</v>
      </c>
      <c r="B41" s="193" t="str">
        <f ca="1">IF('$Data1'!E43="","",'$Data1'!E43&amp;" Infil-Htng,")</f>
        <v>1 Infil-Htng,</v>
      </c>
      <c r="C41" s="193" t="str">
        <f ca="1">IF(B41="","",'CSV-ZnSiz'!B41)</f>
        <v>1,</v>
      </c>
      <c r="D41" s="193" t="str">
        <f t="shared" ca="1" si="1"/>
        <v>ON ALWAYS,</v>
      </c>
      <c r="E41" s="193" t="str">
        <f ca="1">IF(B41="","",IF('$Data1'!AD43&gt;0,"Flow/Zone",IF('$Data1'!AE43&gt;0,"Flow/ExteriorArea",""))&amp;",")</f>
        <v>Flow/Zone,</v>
      </c>
      <c r="F41" s="193" t="str">
        <f ca="1">IF(B41="","",IF(E41="Flow/Zone,",FIXED(N('$Data1'!AD43)*MIN(N('$Data1'!K43),N('$Data1'!P43))/3600*N('$Data1'!L43),7),"")&amp;",")</f>
        <v>0.0000000,</v>
      </c>
      <c r="G41" s="193" t="str">
        <f t="shared" ca="1" si="2"/>
        <v>,</v>
      </c>
      <c r="H41" s="193" t="str">
        <f ca="1">IF($B41="","",IF(E41="Flow/ExteriorArea,",'$Data1'!AE43/1000,"")&amp;",")</f>
        <v>,</v>
      </c>
      <c r="I41" s="193" t="str">
        <f t="shared" ca="1" si="3"/>
        <v>,</v>
      </c>
      <c r="J41" s="193" t="str">
        <f t="shared" ca="1" si="4"/>
        <v>1,</v>
      </c>
      <c r="K41" s="193" t="str">
        <f t="shared" ca="1" si="8"/>
        <v>0,</v>
      </c>
      <c r="L41" s="193" t="str">
        <f t="shared" ca="1" si="8"/>
        <v>0,</v>
      </c>
      <c r="M41" s="193" t="str">
        <f t="shared" ca="1" si="6"/>
        <v>0;</v>
      </c>
      <c r="N41" s="190" t="str">
        <f t="shared" ca="1" si="7"/>
        <v>! No heating infil for this zone</v>
      </c>
      <c r="O41" s="190"/>
      <c r="P41" s="190"/>
      <c r="Q41" s="190"/>
    </row>
    <row r="42" spans="1:17" ht="15">
      <c r="A42" s="193" t="str">
        <f t="shared" ca="1" si="0"/>
        <v>! NO ZoneInfiltration:DesignFlowRate,</v>
      </c>
      <c r="B42" s="193" t="str">
        <f ca="1">IF('$Data1'!E44="","",'$Data1'!E44&amp;" Infil-Htng,")</f>
        <v>1 Infil-Htng,</v>
      </c>
      <c r="C42" s="193" t="str">
        <f ca="1">IF(B42="","",'CSV-ZnSiz'!B42)</f>
        <v>1,</v>
      </c>
      <c r="D42" s="193" t="str">
        <f t="shared" ca="1" si="1"/>
        <v>ON ALWAYS,</v>
      </c>
      <c r="E42" s="193" t="str">
        <f ca="1">IF(B42="","",IF('$Data1'!AD44&gt;0,"Flow/Zone",IF('$Data1'!AE44&gt;0,"Flow/ExteriorArea",""))&amp;",")</f>
        <v>Flow/Zone,</v>
      </c>
      <c r="F42" s="193" t="str">
        <f ca="1">IF(B42="","",IF(E42="Flow/Zone,",FIXED(N('$Data1'!AD44)*MIN(N('$Data1'!K44),N('$Data1'!P44))/3600*N('$Data1'!L44),7),"")&amp;",")</f>
        <v>0.0000000,</v>
      </c>
      <c r="G42" s="193" t="str">
        <f t="shared" ca="1" si="2"/>
        <v>,</v>
      </c>
      <c r="H42" s="193" t="str">
        <f ca="1">IF($B42="","",IF(E42="Flow/ExteriorArea,",'$Data1'!AE44/1000,"")&amp;",")</f>
        <v>,</v>
      </c>
      <c r="I42" s="193" t="str">
        <f t="shared" ca="1" si="3"/>
        <v>,</v>
      </c>
      <c r="J42" s="193" t="str">
        <f t="shared" ca="1" si="4"/>
        <v>1,</v>
      </c>
      <c r="K42" s="193" t="str">
        <f t="shared" ca="1" si="8"/>
        <v>0,</v>
      </c>
      <c r="L42" s="193" t="str">
        <f t="shared" ca="1" si="8"/>
        <v>0,</v>
      </c>
      <c r="M42" s="193" t="str">
        <f t="shared" ca="1" si="6"/>
        <v>0;</v>
      </c>
      <c r="N42" s="190" t="str">
        <f t="shared" ca="1" si="7"/>
        <v>! No heating infil for this zone</v>
      </c>
      <c r="O42" s="190"/>
      <c r="P42" s="190"/>
      <c r="Q42" s="190"/>
    </row>
    <row r="43" spans="1:17" ht="15">
      <c r="A43" s="193" t="str">
        <f t="shared" ca="1" si="0"/>
        <v>! NO ZoneInfiltration:DesignFlowRate,</v>
      </c>
      <c r="B43" s="193" t="str">
        <f ca="1">IF('$Data1'!E45="","",'$Data1'!E45&amp;" Infil-Htng,")</f>
        <v>1 Infil-Htng,</v>
      </c>
      <c r="C43" s="193" t="str">
        <f ca="1">IF(B43="","",'CSV-ZnSiz'!B43)</f>
        <v>1,</v>
      </c>
      <c r="D43" s="193" t="str">
        <f t="shared" ca="1" si="1"/>
        <v>ON ALWAYS,</v>
      </c>
      <c r="E43" s="193" t="str">
        <f ca="1">IF(B43="","",IF('$Data1'!AD45&gt;0,"Flow/Zone",IF('$Data1'!AE45&gt;0,"Flow/ExteriorArea",""))&amp;",")</f>
        <v>Flow/Zone,</v>
      </c>
      <c r="F43" s="193" t="str">
        <f ca="1">IF(B43="","",IF(E43="Flow/Zone,",FIXED(N('$Data1'!AD45)*MIN(N('$Data1'!K45),N('$Data1'!P45))/3600*N('$Data1'!L45),7),"")&amp;",")</f>
        <v>0.0000000,</v>
      </c>
      <c r="G43" s="193" t="str">
        <f t="shared" ca="1" si="2"/>
        <v>,</v>
      </c>
      <c r="H43" s="193" t="str">
        <f ca="1">IF($B43="","",IF(E43="Flow/ExteriorArea,",'$Data1'!AE45/1000,"")&amp;",")</f>
        <v>,</v>
      </c>
      <c r="I43" s="193" t="str">
        <f t="shared" ca="1" si="3"/>
        <v>,</v>
      </c>
      <c r="J43" s="193" t="str">
        <f t="shared" ca="1" si="4"/>
        <v>1,</v>
      </c>
      <c r="K43" s="193" t="str">
        <f t="shared" ca="1" si="8"/>
        <v>0,</v>
      </c>
      <c r="L43" s="193" t="str">
        <f t="shared" ca="1" si="8"/>
        <v>0,</v>
      </c>
      <c r="M43" s="193" t="str">
        <f t="shared" ca="1" si="6"/>
        <v>0;</v>
      </c>
      <c r="N43" s="190" t="str">
        <f t="shared" ca="1" si="7"/>
        <v>! No heating infil for this zone</v>
      </c>
      <c r="O43" s="190"/>
      <c r="P43" s="190"/>
      <c r="Q43" s="190"/>
    </row>
    <row r="44" spans="1:17" ht="15">
      <c r="A44" s="193" t="str">
        <f t="shared" ca="1" si="0"/>
        <v>! NO ZoneInfiltration:DesignFlowRate,</v>
      </c>
      <c r="B44" s="193" t="str">
        <f ca="1">IF('$Data1'!E46="","",'$Data1'!E46&amp;" Infil-Htng,")</f>
        <v>1 Infil-Htng,</v>
      </c>
      <c r="C44" s="193" t="str">
        <f ca="1">IF(B44="","",'CSV-ZnSiz'!B44)</f>
        <v>1,</v>
      </c>
      <c r="D44" s="193" t="str">
        <f t="shared" ca="1" si="1"/>
        <v>ON ALWAYS,</v>
      </c>
      <c r="E44" s="193" t="str">
        <f ca="1">IF(B44="","",IF('$Data1'!AD46&gt;0,"Flow/Zone",IF('$Data1'!AE46&gt;0,"Flow/ExteriorArea",""))&amp;",")</f>
        <v>Flow/Zone,</v>
      </c>
      <c r="F44" s="193" t="str">
        <f ca="1">IF(B44="","",IF(E44="Flow/Zone,",FIXED(N('$Data1'!AD46)*MIN(N('$Data1'!K46),N('$Data1'!P46))/3600*N('$Data1'!L46),7),"")&amp;",")</f>
        <v>0.0000000,</v>
      </c>
      <c r="G44" s="193" t="str">
        <f t="shared" ca="1" si="2"/>
        <v>,</v>
      </c>
      <c r="H44" s="193" t="str">
        <f ca="1">IF($B44="","",IF(E44="Flow/ExteriorArea,",'$Data1'!AE46/1000,"")&amp;",")</f>
        <v>,</v>
      </c>
      <c r="I44" s="193" t="str">
        <f t="shared" ca="1" si="3"/>
        <v>,</v>
      </c>
      <c r="J44" s="193" t="str">
        <f t="shared" ca="1" si="4"/>
        <v>1,</v>
      </c>
      <c r="K44" s="193" t="str">
        <f t="shared" ca="1" si="8"/>
        <v>0,</v>
      </c>
      <c r="L44" s="193" t="str">
        <f t="shared" ca="1" si="8"/>
        <v>0,</v>
      </c>
      <c r="M44" s="193" t="str">
        <f t="shared" ca="1" si="6"/>
        <v>0;</v>
      </c>
      <c r="N44" s="190" t="str">
        <f t="shared" ca="1" si="7"/>
        <v>! No heating infil for this zone</v>
      </c>
      <c r="O44" s="190"/>
      <c r="P44" s="190"/>
      <c r="Q44" s="190"/>
    </row>
    <row r="45" spans="1:17" ht="15">
      <c r="A45" s="193" t="str">
        <f t="shared" ca="1" si="0"/>
        <v>! NO ZoneInfiltration:DesignFlowRate,</v>
      </c>
      <c r="B45" s="193" t="str">
        <f ca="1">IF('$Data1'!E47="","",'$Data1'!E47&amp;" Infil-Htng,")</f>
        <v>1 Infil-Htng,</v>
      </c>
      <c r="C45" s="193" t="str">
        <f ca="1">IF(B45="","",'CSV-ZnSiz'!B45)</f>
        <v>1,</v>
      </c>
      <c r="D45" s="193" t="str">
        <f t="shared" ca="1" si="1"/>
        <v>ON ALWAYS,</v>
      </c>
      <c r="E45" s="193" t="str">
        <f ca="1">IF(B45="","",IF('$Data1'!AD47&gt;0,"Flow/Zone",IF('$Data1'!AE47&gt;0,"Flow/ExteriorArea",""))&amp;",")</f>
        <v>Flow/Zone,</v>
      </c>
      <c r="F45" s="193" t="str">
        <f ca="1">IF(B45="","",IF(E45="Flow/Zone,",FIXED(N('$Data1'!AD47)*MIN(N('$Data1'!K47),N('$Data1'!P47))/3600*N('$Data1'!L47),7),"")&amp;",")</f>
        <v>0.0000000,</v>
      </c>
      <c r="G45" s="193" t="str">
        <f t="shared" ca="1" si="2"/>
        <v>,</v>
      </c>
      <c r="H45" s="193" t="str">
        <f ca="1">IF($B45="","",IF(E45="Flow/ExteriorArea,",'$Data1'!AE47/1000,"")&amp;",")</f>
        <v>,</v>
      </c>
      <c r="I45" s="193" t="str">
        <f t="shared" ca="1" si="3"/>
        <v>,</v>
      </c>
      <c r="J45" s="193" t="str">
        <f t="shared" ca="1" si="4"/>
        <v>1,</v>
      </c>
      <c r="K45" s="193" t="str">
        <f t="shared" ca="1" si="8"/>
        <v>0,</v>
      </c>
      <c r="L45" s="193" t="str">
        <f t="shared" ca="1" si="8"/>
        <v>0,</v>
      </c>
      <c r="M45" s="193" t="str">
        <f t="shared" ca="1" si="6"/>
        <v>0;</v>
      </c>
      <c r="N45" s="190" t="str">
        <f t="shared" ca="1" si="7"/>
        <v>! No heating infil for this zone</v>
      </c>
      <c r="O45" s="190"/>
      <c r="P45" s="190"/>
      <c r="Q45" s="190"/>
    </row>
    <row r="46" spans="1:17" ht="15">
      <c r="A46" s="193" t="str">
        <f t="shared" ca="1" si="0"/>
        <v>! NO ZoneInfiltration:DesignFlowRate,</v>
      </c>
      <c r="B46" s="193" t="str">
        <f ca="1">IF('$Data1'!E48="","",'$Data1'!E48&amp;" Infil-Htng,")</f>
        <v>1 Infil-Htng,</v>
      </c>
      <c r="C46" s="193" t="str">
        <f ca="1">IF(B46="","",'CSV-ZnSiz'!B46)</f>
        <v>1,</v>
      </c>
      <c r="D46" s="193" t="str">
        <f t="shared" ca="1" si="1"/>
        <v>ON ALWAYS,</v>
      </c>
      <c r="E46" s="193" t="str">
        <f ca="1">IF(B46="","",IF('$Data1'!AD48&gt;0,"Flow/Zone",IF('$Data1'!AE48&gt;0,"Flow/ExteriorArea",""))&amp;",")</f>
        <v>Flow/Zone,</v>
      </c>
      <c r="F46" s="193" t="str">
        <f ca="1">IF(B46="","",IF(E46="Flow/Zone,",FIXED(N('$Data1'!AD48)*MIN(N('$Data1'!K48),N('$Data1'!P48))/3600*N('$Data1'!L48),7),"")&amp;",")</f>
        <v>0.0000000,</v>
      </c>
      <c r="G46" s="193" t="str">
        <f t="shared" ca="1" si="2"/>
        <v>,</v>
      </c>
      <c r="H46" s="193" t="str">
        <f ca="1">IF($B46="","",IF(E46="Flow/ExteriorArea,",'$Data1'!AE48/1000,"")&amp;",")</f>
        <v>,</v>
      </c>
      <c r="I46" s="193" t="str">
        <f t="shared" ca="1" si="3"/>
        <v>,</v>
      </c>
      <c r="J46" s="193" t="str">
        <f t="shared" ca="1" si="4"/>
        <v>1,</v>
      </c>
      <c r="K46" s="193" t="str">
        <f t="shared" ca="1" si="8"/>
        <v>0,</v>
      </c>
      <c r="L46" s="193" t="str">
        <f t="shared" ca="1" si="8"/>
        <v>0,</v>
      </c>
      <c r="M46" s="193" t="str">
        <f t="shared" ca="1" si="6"/>
        <v>0;</v>
      </c>
      <c r="N46" s="190" t="str">
        <f t="shared" ca="1" si="7"/>
        <v>! No heating infil for this zone</v>
      </c>
      <c r="O46" s="190"/>
      <c r="P46" s="190"/>
      <c r="Q46" s="190"/>
    </row>
    <row r="47" spans="1:17" ht="15">
      <c r="A47" s="193" t="str">
        <f t="shared" ca="1" si="0"/>
        <v>! NO ZoneInfiltration:DesignFlowRate,</v>
      </c>
      <c r="B47" s="193" t="str">
        <f ca="1">IF('$Data1'!E49="","",'$Data1'!E49&amp;" Infil-Htng,")</f>
        <v>1 Infil-Htng,</v>
      </c>
      <c r="C47" s="193" t="str">
        <f ca="1">IF(B47="","",'CSV-ZnSiz'!B47)</f>
        <v>1,</v>
      </c>
      <c r="D47" s="193" t="str">
        <f t="shared" ca="1" si="1"/>
        <v>ON ALWAYS,</v>
      </c>
      <c r="E47" s="193" t="str">
        <f ca="1">IF(B47="","",IF('$Data1'!AD49&gt;0,"Flow/Zone",IF('$Data1'!AE49&gt;0,"Flow/ExteriorArea",""))&amp;",")</f>
        <v>Flow/Zone,</v>
      </c>
      <c r="F47" s="193" t="str">
        <f ca="1">IF(B47="","",IF(E47="Flow/Zone,",FIXED(N('$Data1'!AD49)*MIN(N('$Data1'!K49),N('$Data1'!P49))/3600*N('$Data1'!L49),7),"")&amp;",")</f>
        <v>0.0000000,</v>
      </c>
      <c r="G47" s="193" t="str">
        <f t="shared" ca="1" si="2"/>
        <v>,</v>
      </c>
      <c r="H47" s="193" t="str">
        <f ca="1">IF($B47="","",IF(E47="Flow/ExteriorArea,",'$Data1'!AE49/1000,"")&amp;",")</f>
        <v>,</v>
      </c>
      <c r="I47" s="193" t="str">
        <f t="shared" ca="1" si="3"/>
        <v>,</v>
      </c>
      <c r="J47" s="193" t="str">
        <f t="shared" ca="1" si="4"/>
        <v>1,</v>
      </c>
      <c r="K47" s="193" t="str">
        <f t="shared" ca="1" si="8"/>
        <v>0,</v>
      </c>
      <c r="L47" s="193" t="str">
        <f t="shared" ca="1" si="8"/>
        <v>0,</v>
      </c>
      <c r="M47" s="193" t="str">
        <f t="shared" ca="1" si="6"/>
        <v>0;</v>
      </c>
      <c r="N47" s="190" t="str">
        <f t="shared" ca="1" si="7"/>
        <v>! No heating infil for this zone</v>
      </c>
      <c r="O47" s="190"/>
      <c r="P47" s="190"/>
      <c r="Q47" s="190"/>
    </row>
    <row r="48" spans="1:17" ht="15">
      <c r="A48" s="193" t="str">
        <f t="shared" ca="1" si="0"/>
        <v>! NO ZoneInfiltration:DesignFlowRate,</v>
      </c>
      <c r="B48" s="193" t="str">
        <f ca="1">IF('$Data1'!E50="","",'$Data1'!E50&amp;" Infil-Htng,")</f>
        <v>1 Infil-Htng,</v>
      </c>
      <c r="C48" s="193" t="str">
        <f ca="1">IF(B48="","",'CSV-ZnSiz'!B48)</f>
        <v>1,</v>
      </c>
      <c r="D48" s="193" t="str">
        <f t="shared" ca="1" si="1"/>
        <v>ON ALWAYS,</v>
      </c>
      <c r="E48" s="193" t="str">
        <f ca="1">IF(B48="","",IF('$Data1'!AD50&gt;0,"Flow/Zone",IF('$Data1'!AE50&gt;0,"Flow/ExteriorArea",""))&amp;",")</f>
        <v>Flow/Zone,</v>
      </c>
      <c r="F48" s="193" t="str">
        <f ca="1">IF(B48="","",IF(E48="Flow/Zone,",FIXED(N('$Data1'!AD50)*MIN(N('$Data1'!K50),N('$Data1'!P50))/3600*N('$Data1'!L50),7),"")&amp;",")</f>
        <v>0.0000000,</v>
      </c>
      <c r="G48" s="193" t="str">
        <f t="shared" ca="1" si="2"/>
        <v>,</v>
      </c>
      <c r="H48" s="193" t="str">
        <f ca="1">IF($B48="","",IF(E48="Flow/ExteriorArea,",'$Data1'!AE50/1000,"")&amp;",")</f>
        <v>,</v>
      </c>
      <c r="I48" s="193" t="str">
        <f t="shared" ca="1" si="3"/>
        <v>,</v>
      </c>
      <c r="J48" s="193" t="str">
        <f t="shared" ca="1" si="4"/>
        <v>1,</v>
      </c>
      <c r="K48" s="193" t="str">
        <f t="shared" ca="1" si="8"/>
        <v>0,</v>
      </c>
      <c r="L48" s="193" t="str">
        <f t="shared" ca="1" si="8"/>
        <v>0,</v>
      </c>
      <c r="M48" s="193" t="str">
        <f t="shared" ca="1" si="6"/>
        <v>0;</v>
      </c>
      <c r="N48" s="190" t="str">
        <f t="shared" ca="1" si="7"/>
        <v>! No heating infil for this zone</v>
      </c>
      <c r="O48" s="190"/>
      <c r="P48" s="190"/>
      <c r="Q48" s="190"/>
    </row>
    <row r="49" spans="1:17" ht="15">
      <c r="A49" s="193" t="str">
        <f t="shared" ca="1" si="0"/>
        <v>! NO ZoneInfiltration:DesignFlowRate,</v>
      </c>
      <c r="B49" s="193" t="str">
        <f ca="1">IF('$Data1'!E51="","",'$Data1'!E51&amp;" Infil-Htng,")</f>
        <v>1 Infil-Htng,</v>
      </c>
      <c r="C49" s="193" t="str">
        <f ca="1">IF(B49="","",'CSV-ZnSiz'!B49)</f>
        <v>1,</v>
      </c>
      <c r="D49" s="193" t="str">
        <f t="shared" ca="1" si="1"/>
        <v>ON ALWAYS,</v>
      </c>
      <c r="E49" s="193" t="str">
        <f ca="1">IF(B49="","",IF('$Data1'!AD51&gt;0,"Flow/Zone",IF('$Data1'!AE51&gt;0,"Flow/ExteriorArea",""))&amp;",")</f>
        <v>Flow/Zone,</v>
      </c>
      <c r="F49" s="193" t="str">
        <f ca="1">IF(B49="","",IF(E49="Flow/Zone,",FIXED(N('$Data1'!AD51)*MIN(N('$Data1'!K51),N('$Data1'!P51))/3600*N('$Data1'!L51),7),"")&amp;",")</f>
        <v>0.0000000,</v>
      </c>
      <c r="G49" s="193" t="str">
        <f t="shared" ca="1" si="2"/>
        <v>,</v>
      </c>
      <c r="H49" s="193" t="str">
        <f ca="1">IF($B49="","",IF(E49="Flow/ExteriorArea,",'$Data1'!AE51/1000,"")&amp;",")</f>
        <v>,</v>
      </c>
      <c r="I49" s="193" t="str">
        <f t="shared" ca="1" si="3"/>
        <v>,</v>
      </c>
      <c r="J49" s="193" t="str">
        <f t="shared" ca="1" si="4"/>
        <v>1,</v>
      </c>
      <c r="K49" s="193" t="str">
        <f t="shared" ca="1" si="8"/>
        <v>0,</v>
      </c>
      <c r="L49" s="193" t="str">
        <f t="shared" ca="1" si="8"/>
        <v>0,</v>
      </c>
      <c r="M49" s="193" t="str">
        <f t="shared" ca="1" si="6"/>
        <v>0;</v>
      </c>
      <c r="N49" s="190" t="str">
        <f t="shared" ca="1" si="7"/>
        <v>! No heating infil for this zone</v>
      </c>
      <c r="O49" s="190"/>
      <c r="P49" s="190"/>
      <c r="Q49" s="190"/>
    </row>
    <row r="50" spans="1:17" ht="15">
      <c r="A50" s="193" t="str">
        <f t="shared" ca="1" si="0"/>
        <v>! NO ZoneInfiltration:DesignFlowRate,</v>
      </c>
      <c r="B50" s="193" t="str">
        <f ca="1">IF('$Data1'!E52="","",'$Data1'!E52&amp;" Infil-Htng,")</f>
        <v>1 Infil-Htng,</v>
      </c>
      <c r="C50" s="193" t="str">
        <f ca="1">IF(B50="","",'CSV-ZnSiz'!B50)</f>
        <v>1,</v>
      </c>
      <c r="D50" s="193" t="str">
        <f t="shared" ca="1" si="1"/>
        <v>ON ALWAYS,</v>
      </c>
      <c r="E50" s="193" t="str">
        <f ca="1">IF(B50="","",IF('$Data1'!AD52&gt;0,"Flow/Zone",IF('$Data1'!AE52&gt;0,"Flow/ExteriorArea",""))&amp;",")</f>
        <v>Flow/Zone,</v>
      </c>
      <c r="F50" s="193" t="str">
        <f ca="1">IF(B50="","",IF(E50="Flow/Zone,",FIXED(N('$Data1'!AD52)*MIN(N('$Data1'!K52),N('$Data1'!P52))/3600*N('$Data1'!L52),7),"")&amp;",")</f>
        <v>0.0000000,</v>
      </c>
      <c r="G50" s="193" t="str">
        <f t="shared" ca="1" si="2"/>
        <v>,</v>
      </c>
      <c r="H50" s="193" t="str">
        <f ca="1">IF($B50="","",IF(E50="Flow/ExteriorArea,",'$Data1'!AE52/1000,"")&amp;",")</f>
        <v>,</v>
      </c>
      <c r="I50" s="193" t="str">
        <f t="shared" ca="1" si="3"/>
        <v>,</v>
      </c>
      <c r="J50" s="193" t="str">
        <f t="shared" ca="1" si="4"/>
        <v>1,</v>
      </c>
      <c r="K50" s="193" t="str">
        <f t="shared" ca="1" si="8"/>
        <v>0,</v>
      </c>
      <c r="L50" s="193" t="str">
        <f t="shared" ca="1" si="8"/>
        <v>0,</v>
      </c>
      <c r="M50" s="193" t="str">
        <f t="shared" ca="1" si="6"/>
        <v>0;</v>
      </c>
      <c r="N50" s="190" t="str">
        <f t="shared" ca="1" si="7"/>
        <v>! No heating infil for this zone</v>
      </c>
      <c r="O50" s="190"/>
      <c r="P50" s="190"/>
      <c r="Q50" s="190"/>
    </row>
    <row r="51" spans="1:17" ht="15">
      <c r="A51" s="193" t="str">
        <f t="shared" ca="1" si="0"/>
        <v>! NO ZoneInfiltration:DesignFlowRate,</v>
      </c>
      <c r="B51" s="193" t="str">
        <f ca="1">IF('$Data1'!E53="","",'$Data1'!E53&amp;" Infil-Htng,")</f>
        <v>1 Infil-Htng,</v>
      </c>
      <c r="C51" s="193" t="str">
        <f ca="1">IF(B51="","",'CSV-ZnSiz'!B51)</f>
        <v>1,</v>
      </c>
      <c r="D51" s="193" t="str">
        <f t="shared" ca="1" si="1"/>
        <v>ON ALWAYS,</v>
      </c>
      <c r="E51" s="193" t="str">
        <f ca="1">IF(B51="","",IF('$Data1'!AD53&gt;0,"Flow/Zone",IF('$Data1'!AE53&gt;0,"Flow/ExteriorArea",""))&amp;",")</f>
        <v>Flow/Zone,</v>
      </c>
      <c r="F51" s="193" t="str">
        <f ca="1">IF(B51="","",IF(E51="Flow/Zone,",FIXED(N('$Data1'!AD53)*MIN(N('$Data1'!K53),N('$Data1'!P53))/3600*N('$Data1'!L53),7),"")&amp;",")</f>
        <v>0.0000000,</v>
      </c>
      <c r="G51" s="193" t="str">
        <f t="shared" ca="1" si="2"/>
        <v>,</v>
      </c>
      <c r="H51" s="193" t="str">
        <f ca="1">IF($B51="","",IF(E51="Flow/ExteriorArea,",'$Data1'!AE53/1000,"")&amp;",")</f>
        <v>,</v>
      </c>
      <c r="I51" s="193" t="str">
        <f t="shared" ca="1" si="3"/>
        <v>,</v>
      </c>
      <c r="J51" s="193" t="str">
        <f t="shared" ca="1" si="4"/>
        <v>1,</v>
      </c>
      <c r="K51" s="193" t="str">
        <f t="shared" ca="1" si="8"/>
        <v>0,</v>
      </c>
      <c r="L51" s="193" t="str">
        <f t="shared" ca="1" si="8"/>
        <v>0,</v>
      </c>
      <c r="M51" s="193" t="str">
        <f t="shared" ca="1" si="6"/>
        <v>0;</v>
      </c>
      <c r="N51" s="190" t="str">
        <f t="shared" ca="1" si="7"/>
        <v>! No heating infil for this zone</v>
      </c>
      <c r="O51" s="190"/>
      <c r="P51" s="190"/>
      <c r="Q51" s="190"/>
    </row>
    <row r="52" spans="1:17" ht="15">
      <c r="A52" s="193" t="str">
        <f t="shared" ca="1" si="0"/>
        <v>! NO ZoneInfiltration:DesignFlowRate,</v>
      </c>
      <c r="B52" s="193" t="str">
        <f ca="1">IF('$Data1'!E54="","",'$Data1'!E54&amp;" Infil-Htng,")</f>
        <v>1 Infil-Htng,</v>
      </c>
      <c r="C52" s="193" t="str">
        <f ca="1">IF(B52="","",'CSV-ZnSiz'!B52)</f>
        <v>1,</v>
      </c>
      <c r="D52" s="193" t="str">
        <f t="shared" ca="1" si="1"/>
        <v>ON ALWAYS,</v>
      </c>
      <c r="E52" s="193" t="str">
        <f ca="1">IF(B52="","",IF('$Data1'!AD54&gt;0,"Flow/Zone",IF('$Data1'!AE54&gt;0,"Flow/ExteriorArea",""))&amp;",")</f>
        <v>Flow/Zone,</v>
      </c>
      <c r="F52" s="193" t="str">
        <f ca="1">IF(B52="","",IF(E52="Flow/Zone,",FIXED(N('$Data1'!AD54)*MIN(N('$Data1'!K54),N('$Data1'!P54))/3600*N('$Data1'!L54),7),"")&amp;",")</f>
        <v>0.0000000,</v>
      </c>
      <c r="G52" s="193" t="str">
        <f t="shared" ca="1" si="2"/>
        <v>,</v>
      </c>
      <c r="H52" s="193" t="str">
        <f ca="1">IF($B52="","",IF(E52="Flow/ExteriorArea,",'$Data1'!AE54/1000,"")&amp;",")</f>
        <v>,</v>
      </c>
      <c r="I52" s="193" t="str">
        <f t="shared" ca="1" si="3"/>
        <v>,</v>
      </c>
      <c r="J52" s="193" t="str">
        <f t="shared" ca="1" si="4"/>
        <v>1,</v>
      </c>
      <c r="K52" s="193" t="str">
        <f t="shared" ca="1" si="8"/>
        <v>0,</v>
      </c>
      <c r="L52" s="193" t="str">
        <f t="shared" ca="1" si="8"/>
        <v>0,</v>
      </c>
      <c r="M52" s="193" t="str">
        <f t="shared" ca="1" si="6"/>
        <v>0;</v>
      </c>
      <c r="N52" s="190" t="str">
        <f t="shared" ca="1" si="7"/>
        <v>! No heating infil for this zone</v>
      </c>
      <c r="O52" s="190"/>
      <c r="P52" s="190"/>
      <c r="Q52" s="190"/>
    </row>
    <row r="53" spans="1:17" ht="15">
      <c r="A53" s="193" t="str">
        <f t="shared" ca="1" si="0"/>
        <v>! NO ZoneInfiltration:DesignFlowRate,</v>
      </c>
      <c r="B53" s="193" t="str">
        <f ca="1">IF('$Data1'!E55="","",'$Data1'!E55&amp;" Infil-Htng,")</f>
        <v>1 Infil-Htng,</v>
      </c>
      <c r="C53" s="193" t="str">
        <f ca="1">IF(B53="","",'CSV-ZnSiz'!B53)</f>
        <v>1,</v>
      </c>
      <c r="D53" s="193" t="str">
        <f t="shared" ca="1" si="1"/>
        <v>ON ALWAYS,</v>
      </c>
      <c r="E53" s="193" t="str">
        <f ca="1">IF(B53="","",IF('$Data1'!AD55&gt;0,"Flow/Zone",IF('$Data1'!AE55&gt;0,"Flow/ExteriorArea",""))&amp;",")</f>
        <v>Flow/Zone,</v>
      </c>
      <c r="F53" s="193" t="str">
        <f ca="1">IF(B53="","",IF(E53="Flow/Zone,",FIXED(N('$Data1'!AD55)*MIN(N('$Data1'!K55),N('$Data1'!P55))/3600*N('$Data1'!L55),7),"")&amp;",")</f>
        <v>0.0000000,</v>
      </c>
      <c r="G53" s="193" t="str">
        <f t="shared" ca="1" si="2"/>
        <v>,</v>
      </c>
      <c r="H53" s="193" t="str">
        <f ca="1">IF($B53="","",IF(E53="Flow/ExteriorArea,",'$Data1'!AE55/1000,"")&amp;",")</f>
        <v>,</v>
      </c>
      <c r="I53" s="193" t="str">
        <f t="shared" ca="1" si="3"/>
        <v>,</v>
      </c>
      <c r="J53" s="193" t="str">
        <f t="shared" ca="1" si="4"/>
        <v>1,</v>
      </c>
      <c r="K53" s="193" t="str">
        <f t="shared" ca="1" si="8"/>
        <v>0,</v>
      </c>
      <c r="L53" s="193" t="str">
        <f t="shared" ca="1" si="8"/>
        <v>0,</v>
      </c>
      <c r="M53" s="193" t="str">
        <f t="shared" ca="1" si="6"/>
        <v>0;</v>
      </c>
      <c r="N53" s="190" t="str">
        <f t="shared" ca="1" si="7"/>
        <v>! No heating infil for this zone</v>
      </c>
      <c r="O53" s="190"/>
      <c r="P53" s="190"/>
      <c r="Q53" s="190"/>
    </row>
    <row r="54" spans="1:17" ht="15">
      <c r="A54" s="193" t="str">
        <f t="shared" ca="1" si="0"/>
        <v>! NO ZoneInfiltration:DesignFlowRate,</v>
      </c>
      <c r="B54" s="193" t="str">
        <f ca="1">IF('$Data1'!E56="","",'$Data1'!E56&amp;" Infil-Htng,")</f>
        <v>1 Infil-Htng,</v>
      </c>
      <c r="C54" s="193" t="str">
        <f ca="1">IF(B54="","",'CSV-ZnSiz'!B54)</f>
        <v>1,</v>
      </c>
      <c r="D54" s="193" t="str">
        <f t="shared" ca="1" si="1"/>
        <v>ON ALWAYS,</v>
      </c>
      <c r="E54" s="193" t="str">
        <f ca="1">IF(B54="","",IF('$Data1'!AD56&gt;0,"Flow/Zone",IF('$Data1'!AE56&gt;0,"Flow/ExteriorArea",""))&amp;",")</f>
        <v>Flow/Zone,</v>
      </c>
      <c r="F54" s="193" t="str">
        <f ca="1">IF(B54="","",IF(E54="Flow/Zone,",FIXED(N('$Data1'!AD56)*MIN(N('$Data1'!K56),N('$Data1'!P56))/3600*N('$Data1'!L56),7),"")&amp;",")</f>
        <v>0.0000000,</v>
      </c>
      <c r="G54" s="193" t="str">
        <f t="shared" ca="1" si="2"/>
        <v>,</v>
      </c>
      <c r="H54" s="193" t="str">
        <f ca="1">IF($B54="","",IF(E54="Flow/ExteriorArea,",'$Data1'!AE56/1000,"")&amp;",")</f>
        <v>,</v>
      </c>
      <c r="I54" s="193" t="str">
        <f t="shared" ca="1" si="3"/>
        <v>,</v>
      </c>
      <c r="J54" s="193" t="str">
        <f t="shared" ca="1" si="4"/>
        <v>1,</v>
      </c>
      <c r="K54" s="193" t="str">
        <f t="shared" ca="1" si="8"/>
        <v>0,</v>
      </c>
      <c r="L54" s="193" t="str">
        <f t="shared" ca="1" si="8"/>
        <v>0,</v>
      </c>
      <c r="M54" s="193" t="str">
        <f t="shared" ca="1" si="6"/>
        <v>0;</v>
      </c>
      <c r="N54" s="190" t="str">
        <f t="shared" ca="1" si="7"/>
        <v>! No heating infil for this zone</v>
      </c>
      <c r="O54" s="190"/>
      <c r="P54" s="190"/>
      <c r="Q54" s="190"/>
    </row>
    <row r="55" spans="1:17" ht="15">
      <c r="A55" s="193" t="str">
        <f t="shared" ca="1" si="0"/>
        <v>! NO ZoneInfiltration:DesignFlowRate,</v>
      </c>
      <c r="B55" s="193" t="str">
        <f ca="1">IF('$Data1'!E57="","",'$Data1'!E57&amp;" Infil-Htng,")</f>
        <v>1 Infil-Htng,</v>
      </c>
      <c r="C55" s="193" t="str">
        <f ca="1">IF(B55="","",'CSV-ZnSiz'!B55)</f>
        <v>1,</v>
      </c>
      <c r="D55" s="193" t="str">
        <f t="shared" ca="1" si="1"/>
        <v>ON ALWAYS,</v>
      </c>
      <c r="E55" s="193" t="str">
        <f ca="1">IF(B55="","",IF('$Data1'!AD57&gt;0,"Flow/Zone",IF('$Data1'!AE57&gt;0,"Flow/ExteriorArea",""))&amp;",")</f>
        <v>Flow/Zone,</v>
      </c>
      <c r="F55" s="193" t="str">
        <f ca="1">IF(B55="","",IF(E55="Flow/Zone,",FIXED(N('$Data1'!AD57)*MIN(N('$Data1'!K57),N('$Data1'!P57))/3600*N('$Data1'!L57),7),"")&amp;",")</f>
        <v>0.0000000,</v>
      </c>
      <c r="G55" s="193" t="str">
        <f t="shared" ca="1" si="2"/>
        <v>,</v>
      </c>
      <c r="H55" s="193" t="str">
        <f ca="1">IF($B55="","",IF(E55="Flow/ExteriorArea,",'$Data1'!AE57/1000,"")&amp;",")</f>
        <v>,</v>
      </c>
      <c r="I55" s="193" t="str">
        <f t="shared" ca="1" si="3"/>
        <v>,</v>
      </c>
      <c r="J55" s="193" t="str">
        <f t="shared" ca="1" si="4"/>
        <v>1,</v>
      </c>
      <c r="K55" s="193" t="str">
        <f t="shared" ca="1" si="8"/>
        <v>0,</v>
      </c>
      <c r="L55" s="193" t="str">
        <f t="shared" ca="1" si="8"/>
        <v>0,</v>
      </c>
      <c r="M55" s="193" t="str">
        <f t="shared" ca="1" si="6"/>
        <v>0;</v>
      </c>
      <c r="N55" s="190" t="str">
        <f t="shared" ca="1" si="7"/>
        <v>! No heating infil for this zone</v>
      </c>
      <c r="O55" s="190"/>
      <c r="P55" s="190"/>
      <c r="Q55" s="190"/>
    </row>
    <row r="56" spans="1:17" ht="15">
      <c r="A56" s="193" t="str">
        <f t="shared" ca="1" si="0"/>
        <v>! NO ZoneInfiltration:DesignFlowRate,</v>
      </c>
      <c r="B56" s="193" t="str">
        <f ca="1">IF('$Data1'!E58="","",'$Data1'!E58&amp;" Infil-Htng,")</f>
        <v>1 Infil-Htng,</v>
      </c>
      <c r="C56" s="193" t="str">
        <f ca="1">IF(B56="","",'CSV-ZnSiz'!B56)</f>
        <v>1,</v>
      </c>
      <c r="D56" s="193" t="str">
        <f t="shared" ca="1" si="1"/>
        <v>ON ALWAYS,</v>
      </c>
      <c r="E56" s="193" t="str">
        <f ca="1">IF(B56="","",IF('$Data1'!AD58&gt;0,"Flow/Zone",IF('$Data1'!AE58&gt;0,"Flow/ExteriorArea",""))&amp;",")</f>
        <v>Flow/Zone,</v>
      </c>
      <c r="F56" s="193" t="str">
        <f ca="1">IF(B56="","",IF(E56="Flow/Zone,",FIXED(N('$Data1'!AD58)*MIN(N('$Data1'!K58),N('$Data1'!P58))/3600*N('$Data1'!L58),7),"")&amp;",")</f>
        <v>0.0000000,</v>
      </c>
      <c r="G56" s="193" t="str">
        <f t="shared" ca="1" si="2"/>
        <v>,</v>
      </c>
      <c r="H56" s="193" t="str">
        <f ca="1">IF($B56="","",IF(E56="Flow/ExteriorArea,",'$Data1'!AE58/1000,"")&amp;",")</f>
        <v>,</v>
      </c>
      <c r="I56" s="193" t="str">
        <f t="shared" ca="1" si="3"/>
        <v>,</v>
      </c>
      <c r="J56" s="193" t="str">
        <f t="shared" ca="1" si="4"/>
        <v>1,</v>
      </c>
      <c r="K56" s="193" t="str">
        <f t="shared" ca="1" si="8"/>
        <v>0,</v>
      </c>
      <c r="L56" s="193" t="str">
        <f t="shared" ca="1" si="8"/>
        <v>0,</v>
      </c>
      <c r="M56" s="193" t="str">
        <f t="shared" ca="1" si="6"/>
        <v>0;</v>
      </c>
      <c r="N56" s="190" t="str">
        <f t="shared" ca="1" si="7"/>
        <v>! No heating infil for this zone</v>
      </c>
      <c r="O56" s="190"/>
      <c r="P56" s="190"/>
      <c r="Q56" s="190"/>
    </row>
    <row r="57" spans="1:17" ht="15">
      <c r="A57" s="193" t="str">
        <f t="shared" ca="1" si="0"/>
        <v>! NO ZoneInfiltration:DesignFlowRate,</v>
      </c>
      <c r="B57" s="193" t="str">
        <f ca="1">IF('$Data1'!E59="","",'$Data1'!E59&amp;" Infil-Htng,")</f>
        <v>1 Infil-Htng,</v>
      </c>
      <c r="C57" s="193" t="str">
        <f ca="1">IF(B57="","",'CSV-ZnSiz'!B57)</f>
        <v>1,</v>
      </c>
      <c r="D57" s="193" t="str">
        <f t="shared" ca="1" si="1"/>
        <v>ON ALWAYS,</v>
      </c>
      <c r="E57" s="193" t="str">
        <f ca="1">IF(B57="","",IF('$Data1'!AD59&gt;0,"Flow/Zone",IF('$Data1'!AE59&gt;0,"Flow/ExteriorArea",""))&amp;",")</f>
        <v>Flow/Zone,</v>
      </c>
      <c r="F57" s="193" t="str">
        <f ca="1">IF(B57="","",IF(E57="Flow/Zone,",FIXED(N('$Data1'!AD59)*MIN(N('$Data1'!K59),N('$Data1'!P59))/3600*N('$Data1'!L59),7),"")&amp;",")</f>
        <v>0.0000000,</v>
      </c>
      <c r="G57" s="193" t="str">
        <f t="shared" ca="1" si="2"/>
        <v>,</v>
      </c>
      <c r="H57" s="193" t="str">
        <f ca="1">IF($B57="","",IF(E57="Flow/ExteriorArea,",'$Data1'!AE59/1000,"")&amp;",")</f>
        <v>,</v>
      </c>
      <c r="I57" s="193" t="str">
        <f t="shared" ca="1" si="3"/>
        <v>,</v>
      </c>
      <c r="J57" s="193" t="str">
        <f t="shared" ca="1" si="4"/>
        <v>1,</v>
      </c>
      <c r="K57" s="193" t="str">
        <f t="shared" ca="1" si="8"/>
        <v>0,</v>
      </c>
      <c r="L57" s="193" t="str">
        <f t="shared" ca="1" si="8"/>
        <v>0,</v>
      </c>
      <c r="M57" s="193" t="str">
        <f t="shared" ca="1" si="6"/>
        <v>0;</v>
      </c>
      <c r="N57" s="190" t="str">
        <f t="shared" ca="1" si="7"/>
        <v>! No heating infil for this zone</v>
      </c>
      <c r="O57" s="190"/>
      <c r="P57" s="190"/>
      <c r="Q57" s="190"/>
    </row>
    <row r="58" spans="1:17" ht="15">
      <c r="A58" s="193" t="str">
        <f t="shared" ca="1" si="0"/>
        <v>! NO ZoneInfiltration:DesignFlowRate,</v>
      </c>
      <c r="B58" s="193" t="str">
        <f ca="1">IF('$Data1'!E60="","",'$Data1'!E60&amp;" Infil-Htng,")</f>
        <v>1 Infil-Htng,</v>
      </c>
      <c r="C58" s="193" t="str">
        <f ca="1">IF(B58="","",'CSV-ZnSiz'!B58)</f>
        <v>1,</v>
      </c>
      <c r="D58" s="193" t="str">
        <f t="shared" ca="1" si="1"/>
        <v>ON ALWAYS,</v>
      </c>
      <c r="E58" s="193" t="str">
        <f ca="1">IF(B58="","",IF('$Data1'!AD60&gt;0,"Flow/Zone",IF('$Data1'!AE60&gt;0,"Flow/ExteriorArea",""))&amp;",")</f>
        <v>Flow/Zone,</v>
      </c>
      <c r="F58" s="193" t="str">
        <f ca="1">IF(B58="","",IF(E58="Flow/Zone,",FIXED(N('$Data1'!AD60)*MIN(N('$Data1'!K60),N('$Data1'!P60))/3600*N('$Data1'!L60),7),"")&amp;",")</f>
        <v>0.0000000,</v>
      </c>
      <c r="G58" s="193" t="str">
        <f t="shared" ca="1" si="2"/>
        <v>,</v>
      </c>
      <c r="H58" s="193" t="str">
        <f ca="1">IF($B58="","",IF(E58="Flow/ExteriorArea,",'$Data1'!AE60/1000,"")&amp;",")</f>
        <v>,</v>
      </c>
      <c r="I58" s="193" t="str">
        <f t="shared" ca="1" si="3"/>
        <v>,</v>
      </c>
      <c r="J58" s="193" t="str">
        <f t="shared" ca="1" si="4"/>
        <v>1,</v>
      </c>
      <c r="K58" s="193" t="str">
        <f t="shared" ca="1" si="8"/>
        <v>0,</v>
      </c>
      <c r="L58" s="193" t="str">
        <f t="shared" ca="1" si="8"/>
        <v>0,</v>
      </c>
      <c r="M58" s="193" t="str">
        <f t="shared" ca="1" si="6"/>
        <v>0;</v>
      </c>
      <c r="N58" s="190" t="str">
        <f t="shared" ca="1" si="7"/>
        <v>! No heating infil for this zone</v>
      </c>
      <c r="O58" s="190"/>
      <c r="P58" s="190"/>
      <c r="Q58" s="190"/>
    </row>
    <row r="59" spans="1:17" ht="15">
      <c r="A59" s="193" t="str">
        <f t="shared" ca="1" si="0"/>
        <v>! NO ZoneInfiltration:DesignFlowRate,</v>
      </c>
      <c r="B59" s="193" t="str">
        <f ca="1">IF('$Data1'!E61="","",'$Data1'!E61&amp;" Infil-Htng,")</f>
        <v>1 Infil-Htng,</v>
      </c>
      <c r="C59" s="193" t="str">
        <f ca="1">IF(B59="","",'CSV-ZnSiz'!B59)</f>
        <v>1,</v>
      </c>
      <c r="D59" s="193" t="str">
        <f t="shared" ca="1" si="1"/>
        <v>ON ALWAYS,</v>
      </c>
      <c r="E59" s="193" t="str">
        <f ca="1">IF(B59="","",IF('$Data1'!AD61&gt;0,"Flow/Zone",IF('$Data1'!AE61&gt;0,"Flow/ExteriorArea",""))&amp;",")</f>
        <v>Flow/Zone,</v>
      </c>
      <c r="F59" s="193" t="str">
        <f ca="1">IF(B59="","",IF(E59="Flow/Zone,",FIXED(N('$Data1'!AD61)*MIN(N('$Data1'!K61),N('$Data1'!P61))/3600*N('$Data1'!L61),7),"")&amp;",")</f>
        <v>0.0000000,</v>
      </c>
      <c r="G59" s="193" t="str">
        <f t="shared" ca="1" si="2"/>
        <v>,</v>
      </c>
      <c r="H59" s="193" t="str">
        <f ca="1">IF($B59="","",IF(E59="Flow/ExteriorArea,",'$Data1'!AE61/1000,"")&amp;",")</f>
        <v>,</v>
      </c>
      <c r="I59" s="193" t="str">
        <f t="shared" ca="1" si="3"/>
        <v>,</v>
      </c>
      <c r="J59" s="193" t="str">
        <f t="shared" ca="1" si="4"/>
        <v>1,</v>
      </c>
      <c r="K59" s="193" t="str">
        <f t="shared" ca="1" si="8"/>
        <v>0,</v>
      </c>
      <c r="L59" s="193" t="str">
        <f t="shared" ca="1" si="8"/>
        <v>0,</v>
      </c>
      <c r="M59" s="193" t="str">
        <f t="shared" ca="1" si="6"/>
        <v>0;</v>
      </c>
      <c r="N59" s="190" t="str">
        <f t="shared" ca="1" si="7"/>
        <v>! No heating infil for this zone</v>
      </c>
      <c r="O59" s="190"/>
      <c r="P59" s="190"/>
      <c r="Q59" s="190"/>
    </row>
    <row r="60" spans="1:17" ht="15">
      <c r="A60" s="193" t="str">
        <f t="shared" ca="1" si="0"/>
        <v>! NO ZoneInfiltration:DesignFlowRate,</v>
      </c>
      <c r="B60" s="193" t="str">
        <f ca="1">IF('$Data1'!E62="","",'$Data1'!E62&amp;" Infil-Htng,")</f>
        <v>1 Infil-Htng,</v>
      </c>
      <c r="C60" s="193" t="str">
        <f ca="1">IF(B60="","",'CSV-ZnSiz'!B60)</f>
        <v>1,</v>
      </c>
      <c r="D60" s="193" t="str">
        <f t="shared" ca="1" si="1"/>
        <v>ON ALWAYS,</v>
      </c>
      <c r="E60" s="193" t="str">
        <f ca="1">IF(B60="","",IF('$Data1'!AD62&gt;0,"Flow/Zone",IF('$Data1'!AE62&gt;0,"Flow/ExteriorArea",""))&amp;",")</f>
        <v>Flow/Zone,</v>
      </c>
      <c r="F60" s="193" t="str">
        <f ca="1">IF(B60="","",IF(E60="Flow/Zone,",FIXED(N('$Data1'!AD62)*MIN(N('$Data1'!K62),N('$Data1'!P62))/3600*N('$Data1'!L62),7),"")&amp;",")</f>
        <v>0.0000000,</v>
      </c>
      <c r="G60" s="193" t="str">
        <f t="shared" ca="1" si="2"/>
        <v>,</v>
      </c>
      <c r="H60" s="193" t="str">
        <f ca="1">IF($B60="","",IF(E60="Flow/ExteriorArea,",'$Data1'!AE62/1000,"")&amp;",")</f>
        <v>,</v>
      </c>
      <c r="I60" s="193" t="str">
        <f t="shared" ca="1" si="3"/>
        <v>,</v>
      </c>
      <c r="J60" s="193" t="str">
        <f t="shared" ca="1" si="4"/>
        <v>1,</v>
      </c>
      <c r="K60" s="193" t="str">
        <f t="shared" ca="1" si="8"/>
        <v>0,</v>
      </c>
      <c r="L60" s="193" t="str">
        <f t="shared" ca="1" si="8"/>
        <v>0,</v>
      </c>
      <c r="M60" s="193" t="str">
        <f t="shared" ca="1" si="6"/>
        <v>0;</v>
      </c>
      <c r="N60" s="190" t="str">
        <f t="shared" ca="1" si="7"/>
        <v>! No heating infil for this zone</v>
      </c>
      <c r="O60" s="190"/>
      <c r="P60" s="190"/>
      <c r="Q60" s="190"/>
    </row>
    <row r="61" spans="1:17" ht="15">
      <c r="A61" s="193" t="str">
        <f t="shared" ca="1" si="0"/>
        <v>! NO ZoneInfiltration:DesignFlowRate,</v>
      </c>
      <c r="B61" s="193" t="str">
        <f ca="1">IF('$Data1'!E63="","",'$Data1'!E63&amp;" Infil-Htng,")</f>
        <v>1 Infil-Htng,</v>
      </c>
      <c r="C61" s="193" t="str">
        <f ca="1">IF(B61="","",'CSV-ZnSiz'!B61)</f>
        <v>1,</v>
      </c>
      <c r="D61" s="193" t="str">
        <f t="shared" ca="1" si="1"/>
        <v>ON ALWAYS,</v>
      </c>
      <c r="E61" s="193" t="str">
        <f ca="1">IF(B61="","",IF('$Data1'!AD63&gt;0,"Flow/Zone",IF('$Data1'!AE63&gt;0,"Flow/ExteriorArea",""))&amp;",")</f>
        <v>Flow/Zone,</v>
      </c>
      <c r="F61" s="193" t="str">
        <f ca="1">IF(B61="","",IF(E61="Flow/Zone,",FIXED(N('$Data1'!AD63)*MIN(N('$Data1'!K63),N('$Data1'!P63))/3600*N('$Data1'!L63),7),"")&amp;",")</f>
        <v>0.0000000,</v>
      </c>
      <c r="G61" s="193" t="str">
        <f t="shared" ca="1" si="2"/>
        <v>,</v>
      </c>
      <c r="H61" s="193" t="str">
        <f ca="1">IF($B61="","",IF(E61="Flow/ExteriorArea,",'$Data1'!AE63/1000,"")&amp;",")</f>
        <v>,</v>
      </c>
      <c r="I61" s="193" t="str">
        <f t="shared" ca="1" si="3"/>
        <v>,</v>
      </c>
      <c r="J61" s="193" t="str">
        <f t="shared" ca="1" si="4"/>
        <v>1,</v>
      </c>
      <c r="K61" s="193" t="str">
        <f t="shared" ca="1" si="8"/>
        <v>0,</v>
      </c>
      <c r="L61" s="193" t="str">
        <f t="shared" ca="1" si="8"/>
        <v>0,</v>
      </c>
      <c r="M61" s="193" t="str">
        <f t="shared" ca="1" si="6"/>
        <v>0;</v>
      </c>
      <c r="N61" s="190" t="str">
        <f t="shared" ca="1" si="7"/>
        <v>! No heating infil for this zone</v>
      </c>
      <c r="O61" s="190"/>
      <c r="P61" s="190"/>
      <c r="Q61" s="190"/>
    </row>
    <row r="62" spans="1:17" ht="15">
      <c r="A62" s="193" t="str">
        <f t="shared" ca="1" si="0"/>
        <v>! NO ZoneInfiltration:DesignFlowRate,</v>
      </c>
      <c r="B62" s="193" t="str">
        <f ca="1">IF('$Data1'!E64="","",'$Data1'!E64&amp;" Infil-Htng,")</f>
        <v>1 Infil-Htng,</v>
      </c>
      <c r="C62" s="193" t="str">
        <f ca="1">IF(B62="","",'CSV-ZnSiz'!B62)</f>
        <v>1,</v>
      </c>
      <c r="D62" s="193" t="str">
        <f t="shared" ca="1" si="1"/>
        <v>ON ALWAYS,</v>
      </c>
      <c r="E62" s="193" t="str">
        <f ca="1">IF(B62="","",IF('$Data1'!AD64&gt;0,"Flow/Zone",IF('$Data1'!AE64&gt;0,"Flow/ExteriorArea",""))&amp;",")</f>
        <v>Flow/Zone,</v>
      </c>
      <c r="F62" s="193" t="str">
        <f ca="1">IF(B62="","",IF(E62="Flow/Zone,",FIXED(N('$Data1'!AD64)*MIN(N('$Data1'!K64),N('$Data1'!P64))/3600*N('$Data1'!L64),7),"")&amp;",")</f>
        <v>0.0000000,</v>
      </c>
      <c r="G62" s="193" t="str">
        <f t="shared" ca="1" si="2"/>
        <v>,</v>
      </c>
      <c r="H62" s="193" t="str">
        <f ca="1">IF($B62="","",IF(E62="Flow/ExteriorArea,",'$Data1'!AE64/1000,"")&amp;",")</f>
        <v>,</v>
      </c>
      <c r="I62" s="193" t="str">
        <f t="shared" ca="1" si="3"/>
        <v>,</v>
      </c>
      <c r="J62" s="193" t="str">
        <f t="shared" ca="1" si="4"/>
        <v>1,</v>
      </c>
      <c r="K62" s="193" t="str">
        <f t="shared" ca="1" si="8"/>
        <v>0,</v>
      </c>
      <c r="L62" s="193" t="str">
        <f t="shared" ca="1" si="8"/>
        <v>0,</v>
      </c>
      <c r="M62" s="193" t="str">
        <f t="shared" ca="1" si="6"/>
        <v>0;</v>
      </c>
      <c r="N62" s="190" t="str">
        <f t="shared" ca="1" si="7"/>
        <v>! No heating infil for this zone</v>
      </c>
      <c r="O62" s="190"/>
      <c r="P62" s="190"/>
      <c r="Q62" s="190"/>
    </row>
    <row r="63" spans="1:17" ht="15">
      <c r="A63" s="193" t="str">
        <f t="shared" ca="1" si="0"/>
        <v>! NO ZoneInfiltration:DesignFlowRate,</v>
      </c>
      <c r="B63" s="193" t="str">
        <f ca="1">IF('$Data1'!E65="","",'$Data1'!E65&amp;" Infil-Htng,")</f>
        <v>1 Infil-Htng,</v>
      </c>
      <c r="C63" s="193" t="str">
        <f ca="1">IF(B63="","",'CSV-ZnSiz'!B63)</f>
        <v>1,</v>
      </c>
      <c r="D63" s="193" t="str">
        <f t="shared" ca="1" si="1"/>
        <v>ON ALWAYS,</v>
      </c>
      <c r="E63" s="193" t="str">
        <f ca="1">IF(B63="","",IF('$Data1'!AD65&gt;0,"Flow/Zone",IF('$Data1'!AE65&gt;0,"Flow/ExteriorArea",""))&amp;",")</f>
        <v>Flow/Zone,</v>
      </c>
      <c r="F63" s="193" t="str">
        <f ca="1">IF(B63="","",IF(E63="Flow/Zone,",FIXED(N('$Data1'!AD65)*MIN(N('$Data1'!K65),N('$Data1'!P65))/3600*N('$Data1'!L65),7),"")&amp;",")</f>
        <v>0.0000000,</v>
      </c>
      <c r="G63" s="193" t="str">
        <f t="shared" ca="1" si="2"/>
        <v>,</v>
      </c>
      <c r="H63" s="193" t="str">
        <f ca="1">IF($B63="","",IF(E63="Flow/ExteriorArea,",'$Data1'!AE65/1000,"")&amp;",")</f>
        <v>,</v>
      </c>
      <c r="I63" s="193" t="str">
        <f t="shared" ca="1" si="3"/>
        <v>,</v>
      </c>
      <c r="J63" s="193" t="str">
        <f t="shared" ca="1" si="4"/>
        <v>1,</v>
      </c>
      <c r="K63" s="193" t="str">
        <f t="shared" ca="1" si="8"/>
        <v>0,</v>
      </c>
      <c r="L63" s="193" t="str">
        <f t="shared" ca="1" si="8"/>
        <v>0,</v>
      </c>
      <c r="M63" s="193" t="str">
        <f t="shared" ca="1" si="6"/>
        <v>0;</v>
      </c>
      <c r="N63" s="190" t="str">
        <f t="shared" ca="1" si="7"/>
        <v>! No heating infil for this zone</v>
      </c>
      <c r="O63" s="190"/>
      <c r="P63" s="190"/>
      <c r="Q63" s="190"/>
    </row>
    <row r="64" spans="1:17" ht="15">
      <c r="A64" s="193" t="str">
        <f t="shared" ca="1" si="0"/>
        <v>! NO ZoneInfiltration:DesignFlowRate,</v>
      </c>
      <c r="B64" s="193" t="str">
        <f ca="1">IF('$Data1'!E66="","",'$Data1'!E66&amp;" Infil-Htng,")</f>
        <v>1 Infil-Htng,</v>
      </c>
      <c r="C64" s="193" t="str">
        <f ca="1">IF(B64="","",'CSV-ZnSiz'!B64)</f>
        <v>1,</v>
      </c>
      <c r="D64" s="193" t="str">
        <f t="shared" ca="1" si="1"/>
        <v>ON ALWAYS,</v>
      </c>
      <c r="E64" s="193" t="str">
        <f ca="1">IF(B64="","",IF('$Data1'!AD66&gt;0,"Flow/Zone",IF('$Data1'!AE66&gt;0,"Flow/ExteriorArea",""))&amp;",")</f>
        <v>Flow/Zone,</v>
      </c>
      <c r="F64" s="193" t="str">
        <f ca="1">IF(B64="","",IF(E64="Flow/Zone,",FIXED(N('$Data1'!AD66)*MIN(N('$Data1'!K66),N('$Data1'!P66))/3600*N('$Data1'!L66),7),"")&amp;",")</f>
        <v>0.0000000,</v>
      </c>
      <c r="G64" s="193" t="str">
        <f t="shared" ca="1" si="2"/>
        <v>,</v>
      </c>
      <c r="H64" s="193" t="str">
        <f ca="1">IF($B64="","",IF(E64="Flow/ExteriorArea,",'$Data1'!AE66/1000,"")&amp;",")</f>
        <v>,</v>
      </c>
      <c r="I64" s="193" t="str">
        <f t="shared" ca="1" si="3"/>
        <v>,</v>
      </c>
      <c r="J64" s="193" t="str">
        <f t="shared" ca="1" si="4"/>
        <v>1,</v>
      </c>
      <c r="K64" s="193" t="str">
        <f t="shared" ca="1" si="8"/>
        <v>0,</v>
      </c>
      <c r="L64" s="193" t="str">
        <f t="shared" ca="1" si="8"/>
        <v>0,</v>
      </c>
      <c r="M64" s="193" t="str">
        <f t="shared" ca="1" si="6"/>
        <v>0;</v>
      </c>
      <c r="N64" s="190" t="str">
        <f t="shared" ca="1" si="7"/>
        <v>! No heating infil for this zone</v>
      </c>
      <c r="O64" s="190"/>
      <c r="P64" s="190"/>
      <c r="Q64" s="190"/>
    </row>
    <row r="65" spans="1:17" ht="15">
      <c r="A65" s="193" t="str">
        <f t="shared" ca="1" si="0"/>
        <v>! NO ZoneInfiltration:DesignFlowRate,</v>
      </c>
      <c r="B65" s="193" t="str">
        <f ca="1">IF('$Data1'!E67="","",'$Data1'!E67&amp;" Infil-Htng,")</f>
        <v>1 Infil-Htng,</v>
      </c>
      <c r="C65" s="193" t="str">
        <f ca="1">IF(B65="","",'CSV-ZnSiz'!B65)</f>
        <v>1,</v>
      </c>
      <c r="D65" s="193" t="str">
        <f t="shared" ca="1" si="1"/>
        <v>ON ALWAYS,</v>
      </c>
      <c r="E65" s="193" t="str">
        <f ca="1">IF(B65="","",IF('$Data1'!AD67&gt;0,"Flow/Zone",IF('$Data1'!AE67&gt;0,"Flow/ExteriorArea",""))&amp;",")</f>
        <v>Flow/Zone,</v>
      </c>
      <c r="F65" s="193" t="str">
        <f ca="1">IF(B65="","",IF(E65="Flow/Zone,",FIXED(N('$Data1'!AD67)*MIN(N('$Data1'!K67),N('$Data1'!P67))/3600*N('$Data1'!L67),7),"")&amp;",")</f>
        <v>0.0000000,</v>
      </c>
      <c r="G65" s="193" t="str">
        <f t="shared" ca="1" si="2"/>
        <v>,</v>
      </c>
      <c r="H65" s="193" t="str">
        <f ca="1">IF($B65="","",IF(E65="Flow/ExteriorArea,",'$Data1'!AE67/1000,"")&amp;",")</f>
        <v>,</v>
      </c>
      <c r="I65" s="193" t="str">
        <f t="shared" ca="1" si="3"/>
        <v>,</v>
      </c>
      <c r="J65" s="193" t="str">
        <f t="shared" ca="1" si="4"/>
        <v>1,</v>
      </c>
      <c r="K65" s="193" t="str">
        <f t="shared" ca="1" si="8"/>
        <v>0,</v>
      </c>
      <c r="L65" s="193" t="str">
        <f t="shared" ca="1" si="8"/>
        <v>0,</v>
      </c>
      <c r="M65" s="193" t="str">
        <f t="shared" ca="1" si="6"/>
        <v>0;</v>
      </c>
      <c r="N65" s="190" t="str">
        <f t="shared" ca="1" si="7"/>
        <v>! No heating infil for this zone</v>
      </c>
      <c r="O65" s="190"/>
      <c r="P65" s="190"/>
      <c r="Q65" s="190"/>
    </row>
    <row r="66" spans="1:17" ht="15">
      <c r="A66" s="193" t="str">
        <f t="shared" ca="1" si="0"/>
        <v>! NO ZoneInfiltration:DesignFlowRate,</v>
      </c>
      <c r="B66" s="193" t="str">
        <f ca="1">IF('$Data1'!E68="","",'$Data1'!E68&amp;" Infil-Htng,")</f>
        <v>1 Infil-Htng,</v>
      </c>
      <c r="C66" s="193" t="str">
        <f ca="1">IF(B66="","",'CSV-ZnSiz'!B66)</f>
        <v>1,</v>
      </c>
      <c r="D66" s="193" t="str">
        <f t="shared" ca="1" si="1"/>
        <v>ON ALWAYS,</v>
      </c>
      <c r="E66" s="193" t="str">
        <f ca="1">IF(B66="","",IF('$Data1'!AD68&gt;0,"Flow/Zone",IF('$Data1'!AE68&gt;0,"Flow/ExteriorArea",""))&amp;",")</f>
        <v>Flow/Zone,</v>
      </c>
      <c r="F66" s="193" t="str">
        <f ca="1">IF(B66="","",IF(E66="Flow/Zone,",FIXED(N('$Data1'!AD68)*MIN(N('$Data1'!K68),N('$Data1'!P68))/3600*N('$Data1'!L68),7),"")&amp;",")</f>
        <v>0.0000000,</v>
      </c>
      <c r="G66" s="193" t="str">
        <f t="shared" ca="1" si="2"/>
        <v>,</v>
      </c>
      <c r="H66" s="193" t="str">
        <f ca="1">IF($B66="","",IF(E66="Flow/ExteriorArea,",'$Data1'!AE68/1000,"")&amp;",")</f>
        <v>,</v>
      </c>
      <c r="I66" s="193" t="str">
        <f t="shared" ca="1" si="3"/>
        <v>,</v>
      </c>
      <c r="J66" s="193" t="str">
        <f t="shared" ca="1" si="4"/>
        <v>1,</v>
      </c>
      <c r="K66" s="193" t="str">
        <f t="shared" ca="1" si="8"/>
        <v>0,</v>
      </c>
      <c r="L66" s="193" t="str">
        <f t="shared" ca="1" si="8"/>
        <v>0,</v>
      </c>
      <c r="M66" s="193" t="str">
        <f t="shared" ca="1" si="6"/>
        <v>0;</v>
      </c>
      <c r="N66" s="190" t="str">
        <f t="shared" ca="1" si="7"/>
        <v>! No heating infil for this zone</v>
      </c>
      <c r="O66" s="190"/>
      <c r="P66" s="190"/>
      <c r="Q66" s="190"/>
    </row>
    <row r="67" spans="1:17" ht="15">
      <c r="A67" s="193" t="str">
        <f t="shared" ca="1" si="0"/>
        <v>! NO ZoneInfiltration:DesignFlowRate,</v>
      </c>
      <c r="B67" s="193" t="str">
        <f ca="1">IF('$Data1'!E69="","",'$Data1'!E69&amp;" Infil-Htng,")</f>
        <v>1 Infil-Htng,</v>
      </c>
      <c r="C67" s="193" t="str">
        <f ca="1">IF(B67="","",'CSV-ZnSiz'!B67)</f>
        <v>1,</v>
      </c>
      <c r="D67" s="193" t="str">
        <f t="shared" ca="1" si="1"/>
        <v>ON ALWAYS,</v>
      </c>
      <c r="E67" s="193" t="str">
        <f ca="1">IF(B67="","",IF('$Data1'!AD69&gt;0,"Flow/Zone",IF('$Data1'!AE69&gt;0,"Flow/ExteriorArea",""))&amp;",")</f>
        <v>Flow/Zone,</v>
      </c>
      <c r="F67" s="193" t="str">
        <f ca="1">IF(B67="","",IF(E67="Flow/Zone,",FIXED(N('$Data1'!AD69)*MIN(N('$Data1'!K69),N('$Data1'!P69))/3600*N('$Data1'!L69),7),"")&amp;",")</f>
        <v>0.0000000,</v>
      </c>
      <c r="G67" s="193" t="str">
        <f t="shared" ca="1" si="2"/>
        <v>,</v>
      </c>
      <c r="H67" s="193" t="str">
        <f ca="1">IF($B67="","",IF(E67="Flow/ExteriorArea,",'$Data1'!AE69/1000,"")&amp;",")</f>
        <v>,</v>
      </c>
      <c r="I67" s="193" t="str">
        <f t="shared" ca="1" si="3"/>
        <v>,</v>
      </c>
      <c r="J67" s="193" t="str">
        <f t="shared" ca="1" si="4"/>
        <v>1,</v>
      </c>
      <c r="K67" s="193" t="str">
        <f t="shared" ca="1" si="8"/>
        <v>0,</v>
      </c>
      <c r="L67" s="193" t="str">
        <f t="shared" ca="1" si="8"/>
        <v>0,</v>
      </c>
      <c r="M67" s="193" t="str">
        <f t="shared" ca="1" si="6"/>
        <v>0;</v>
      </c>
      <c r="N67" s="190" t="str">
        <f t="shared" ca="1" si="7"/>
        <v>! No heating infil for this zone</v>
      </c>
      <c r="O67" s="190"/>
      <c r="P67" s="190"/>
      <c r="Q67" s="190"/>
    </row>
    <row r="68" spans="1:17" ht="15">
      <c r="A68" s="193" t="str">
        <f t="shared" ca="1" si="0"/>
        <v>! NO ZoneInfiltration:DesignFlowRate,</v>
      </c>
      <c r="B68" s="193" t="str">
        <f ca="1">IF('$Data1'!E70="","",'$Data1'!E70&amp;" Infil-Htng,")</f>
        <v>1 Infil-Htng,</v>
      </c>
      <c r="C68" s="193" t="str">
        <f ca="1">IF(B68="","",'CSV-ZnSiz'!B68)</f>
        <v>1,</v>
      </c>
      <c r="D68" s="193" t="str">
        <f t="shared" ca="1" si="1"/>
        <v>ON ALWAYS,</v>
      </c>
      <c r="E68" s="193" t="str">
        <f ca="1">IF(B68="","",IF('$Data1'!AD70&gt;0,"Flow/Zone",IF('$Data1'!AE70&gt;0,"Flow/ExteriorArea",""))&amp;",")</f>
        <v>Flow/Zone,</v>
      </c>
      <c r="F68" s="193" t="str">
        <f ca="1">IF(B68="","",IF(E68="Flow/Zone,",FIXED(N('$Data1'!AD70)*MIN(N('$Data1'!K70),N('$Data1'!P70))/3600*N('$Data1'!L70),7),"")&amp;",")</f>
        <v>0.0000000,</v>
      </c>
      <c r="G68" s="193" t="str">
        <f t="shared" ca="1" si="2"/>
        <v>,</v>
      </c>
      <c r="H68" s="193" t="str">
        <f ca="1">IF($B68="","",IF(E68="Flow/ExteriorArea,",'$Data1'!AE70/1000,"")&amp;",")</f>
        <v>,</v>
      </c>
      <c r="I68" s="193" t="str">
        <f t="shared" ca="1" si="3"/>
        <v>,</v>
      </c>
      <c r="J68" s="193" t="str">
        <f t="shared" ca="1" si="4"/>
        <v>1,</v>
      </c>
      <c r="K68" s="193" t="str">
        <f t="shared" ca="1" si="8"/>
        <v>0,</v>
      </c>
      <c r="L68" s="193" t="str">
        <f t="shared" ca="1" si="8"/>
        <v>0,</v>
      </c>
      <c r="M68" s="193" t="str">
        <f t="shared" ca="1" si="6"/>
        <v>0;</v>
      </c>
      <c r="N68" s="190" t="str">
        <f t="shared" ca="1" si="7"/>
        <v>! No heating infil for this zone</v>
      </c>
      <c r="O68" s="190"/>
      <c r="P68" s="190"/>
      <c r="Q68" s="190"/>
    </row>
    <row r="69" spans="1:17" ht="15">
      <c r="A69" s="193" t="str">
        <f t="shared" ca="1" si="0"/>
        <v>! NO ZoneInfiltration:DesignFlowRate,</v>
      </c>
      <c r="B69" s="193" t="str">
        <f ca="1">IF('$Data1'!E71="","",'$Data1'!E71&amp;" Infil-Htng,")</f>
        <v>1 Infil-Htng,</v>
      </c>
      <c r="C69" s="193" t="str">
        <f ca="1">IF(B69="","",'CSV-ZnSiz'!B69)</f>
        <v>1,</v>
      </c>
      <c r="D69" s="193" t="str">
        <f t="shared" ca="1" si="1"/>
        <v>ON ALWAYS,</v>
      </c>
      <c r="E69" s="193" t="str">
        <f ca="1">IF(B69="","",IF('$Data1'!AD71&gt;0,"Flow/Zone",IF('$Data1'!AE71&gt;0,"Flow/ExteriorArea",""))&amp;",")</f>
        <v>Flow/Zone,</v>
      </c>
      <c r="F69" s="193" t="str">
        <f ca="1">IF(B69="","",IF(E69="Flow/Zone,",FIXED(N('$Data1'!AD71)*MIN(N('$Data1'!K71),N('$Data1'!P71))/3600*N('$Data1'!L71),7),"")&amp;",")</f>
        <v>0.0000000,</v>
      </c>
      <c r="G69" s="193" t="str">
        <f t="shared" ca="1" si="2"/>
        <v>,</v>
      </c>
      <c r="H69" s="193" t="str">
        <f ca="1">IF($B69="","",IF(E69="Flow/ExteriorArea,",'$Data1'!AE71/1000,"")&amp;",")</f>
        <v>,</v>
      </c>
      <c r="I69" s="193" t="str">
        <f t="shared" ca="1" si="3"/>
        <v>,</v>
      </c>
      <c r="J69" s="193" t="str">
        <f t="shared" ca="1" si="4"/>
        <v>1,</v>
      </c>
      <c r="K69" s="193" t="str">
        <f t="shared" ca="1" si="8"/>
        <v>0,</v>
      </c>
      <c r="L69" s="193" t="str">
        <f t="shared" ca="1" si="8"/>
        <v>0,</v>
      </c>
      <c r="M69" s="193" t="str">
        <f t="shared" ca="1" si="6"/>
        <v>0;</v>
      </c>
      <c r="N69" s="190" t="str">
        <f t="shared" ca="1" si="7"/>
        <v>! No heating infil for this zone</v>
      </c>
      <c r="O69" s="190"/>
      <c r="P69" s="190"/>
      <c r="Q69" s="190"/>
    </row>
    <row r="70" spans="1:17" ht="15">
      <c r="A70" s="193" t="str">
        <f t="shared" ca="1" si="0"/>
        <v>! NO ZoneInfiltration:DesignFlowRate,</v>
      </c>
      <c r="B70" s="193" t="str">
        <f ca="1">IF('$Data1'!E72="","",'$Data1'!E72&amp;" Infil-Htng,")</f>
        <v>1 Infil-Htng,</v>
      </c>
      <c r="C70" s="193" t="str">
        <f ca="1">IF(B70="","",'CSV-ZnSiz'!B70)</f>
        <v>1,</v>
      </c>
      <c r="D70" s="193" t="str">
        <f t="shared" ca="1" si="1"/>
        <v>ON ALWAYS,</v>
      </c>
      <c r="E70" s="193" t="str">
        <f ca="1">IF(B70="","",IF('$Data1'!AD72&gt;0,"Flow/Zone",IF('$Data1'!AE72&gt;0,"Flow/ExteriorArea",""))&amp;",")</f>
        <v>Flow/Zone,</v>
      </c>
      <c r="F70" s="193" t="str">
        <f ca="1">IF(B70="","",IF(E70="Flow/Zone,",FIXED(N('$Data1'!AD72)*MIN(N('$Data1'!K72),N('$Data1'!P72))/3600*N('$Data1'!L72),7),"")&amp;",")</f>
        <v>0.0000000,</v>
      </c>
      <c r="G70" s="193" t="str">
        <f t="shared" ca="1" si="2"/>
        <v>,</v>
      </c>
      <c r="H70" s="193" t="str">
        <f ca="1">IF($B70="","",IF(E70="Flow/ExteriorArea,",'$Data1'!AE72/1000,"")&amp;",")</f>
        <v>,</v>
      </c>
      <c r="I70" s="193" t="str">
        <f t="shared" ca="1" si="3"/>
        <v>,</v>
      </c>
      <c r="J70" s="193" t="str">
        <f t="shared" ca="1" si="4"/>
        <v>1,</v>
      </c>
      <c r="K70" s="193" t="str">
        <f t="shared" ca="1" si="8"/>
        <v>0,</v>
      </c>
      <c r="L70" s="193" t="str">
        <f t="shared" ca="1" si="8"/>
        <v>0,</v>
      </c>
      <c r="M70" s="193" t="str">
        <f t="shared" ca="1" si="6"/>
        <v>0;</v>
      </c>
      <c r="N70" s="190" t="str">
        <f t="shared" ca="1" si="7"/>
        <v>! No heating infil for this zone</v>
      </c>
      <c r="O70" s="190"/>
      <c r="P70" s="190"/>
      <c r="Q70" s="190"/>
    </row>
    <row r="71" spans="1:17" ht="15">
      <c r="A71" s="193" t="str">
        <f t="shared" ca="1" si="0"/>
        <v>! NO ZoneInfiltration:DesignFlowRate,</v>
      </c>
      <c r="B71" s="193" t="str">
        <f ca="1">IF('$Data1'!E73="","",'$Data1'!E73&amp;" Infil-Htng,")</f>
        <v>1 Infil-Htng,</v>
      </c>
      <c r="C71" s="193" t="str">
        <f ca="1">IF(B71="","",'CSV-ZnSiz'!B71)</f>
        <v>1,</v>
      </c>
      <c r="D71" s="193" t="str">
        <f t="shared" ca="1" si="1"/>
        <v>ON ALWAYS,</v>
      </c>
      <c r="E71" s="193" t="str">
        <f ca="1">IF(B71="","",IF('$Data1'!AD73&gt;0,"Flow/Zone",IF('$Data1'!AE73&gt;0,"Flow/ExteriorArea",""))&amp;",")</f>
        <v>Flow/Zone,</v>
      </c>
      <c r="F71" s="193" t="str">
        <f ca="1">IF(B71="","",IF(E71="Flow/Zone,",FIXED(N('$Data1'!AD73)*MIN(N('$Data1'!K73),N('$Data1'!P73))/3600*N('$Data1'!L73),7),"")&amp;",")</f>
        <v>0.0000000,</v>
      </c>
      <c r="G71" s="193" t="str">
        <f t="shared" ca="1" si="2"/>
        <v>,</v>
      </c>
      <c r="H71" s="193" t="str">
        <f ca="1">IF($B71="","",IF(E71="Flow/ExteriorArea,",'$Data1'!AE73/1000,"")&amp;",")</f>
        <v>,</v>
      </c>
      <c r="I71" s="193" t="str">
        <f t="shared" ca="1" si="3"/>
        <v>,</v>
      </c>
      <c r="J71" s="193" t="str">
        <f t="shared" ca="1" si="4"/>
        <v>1,</v>
      </c>
      <c r="K71" s="193" t="str">
        <f t="shared" ca="1" si="8"/>
        <v>0,</v>
      </c>
      <c r="L71" s="193" t="str">
        <f t="shared" ca="1" si="8"/>
        <v>0,</v>
      </c>
      <c r="M71" s="193" t="str">
        <f t="shared" ca="1" si="6"/>
        <v>0;</v>
      </c>
      <c r="N71" s="190" t="str">
        <f t="shared" ca="1" si="7"/>
        <v>! No heating infil for this zone</v>
      </c>
      <c r="O71" s="190"/>
      <c r="P71" s="190"/>
      <c r="Q71" s="190"/>
    </row>
    <row r="72" spans="1:17" ht="15">
      <c r="A72" s="193" t="str">
        <f t="shared" ref="A72:A135" ca="1" si="9">IF(B72="","",IF(LEFT(N72,4)="! No","! NO ","")&amp;"ZoneInfiltration:DesignFlowRate,")</f>
        <v>! NO ZoneInfiltration:DesignFlowRate,</v>
      </c>
      <c r="B72" s="193" t="str">
        <f ca="1">IF('$Data1'!E74="","",'$Data1'!E74&amp;" Infil-Htng,")</f>
        <v>1 Infil-Htng,</v>
      </c>
      <c r="C72" s="193" t="str">
        <f ca="1">IF(B72="","",'CSV-ZnSiz'!B72)</f>
        <v>1,</v>
      </c>
      <c r="D72" s="193" t="str">
        <f t="shared" ref="D72:D135" ca="1" si="10">IF(B72="","","ON ALWAYS,")</f>
        <v>ON ALWAYS,</v>
      </c>
      <c r="E72" s="193" t="str">
        <f ca="1">IF(B72="","",IF('$Data1'!AD74&gt;0,"Flow/Zone",IF('$Data1'!AE74&gt;0,"Flow/ExteriorArea",""))&amp;",")</f>
        <v>Flow/Zone,</v>
      </c>
      <c r="F72" s="193" t="str">
        <f ca="1">IF(B72="","",IF(E72="Flow/Zone,",FIXED(N('$Data1'!AD74)*MIN(N('$Data1'!K74),N('$Data1'!P74))/3600*N('$Data1'!L74),7),"")&amp;",")</f>
        <v>0.0000000,</v>
      </c>
      <c r="G72" s="193" t="str">
        <f t="shared" ref="G72:G135" ca="1" si="11">IF($B72="","",",")</f>
        <v>,</v>
      </c>
      <c r="H72" s="193" t="str">
        <f ca="1">IF($B72="","",IF(E72="Flow/ExteriorArea,",'$Data1'!AE74/1000,"")&amp;",")</f>
        <v>,</v>
      </c>
      <c r="I72" s="193" t="str">
        <f t="shared" ref="I72:I135" ca="1" si="12">IF($B72="","",",")</f>
        <v>,</v>
      </c>
      <c r="J72" s="193" t="str">
        <f t="shared" ref="J72:J135" ca="1" si="13">IF($B72="","","1,")</f>
        <v>1,</v>
      </c>
      <c r="K72" s="193" t="str">
        <f t="shared" ref="K72:L103" ca="1" si="14">IF($B72="","","0,")</f>
        <v>0,</v>
      </c>
      <c r="L72" s="193" t="str">
        <f t="shared" ca="1" si="14"/>
        <v>0,</v>
      </c>
      <c r="M72" s="193" t="str">
        <f t="shared" ref="M72:M135" ca="1" si="15">IF(B72="","","0;")</f>
        <v>0;</v>
      </c>
      <c r="N72" s="190" t="str">
        <f t="shared" ref="N72:N135" ca="1" si="16">IF(AND(N(LEFT(F72,LEN(F72)-1))=0,N(LEFT(G72,LEN(G72)-1))=0),"! No heating infil for this zone","")</f>
        <v>! No heating infil for this zone</v>
      </c>
      <c r="O72" s="190"/>
      <c r="P72" s="190"/>
      <c r="Q72" s="190"/>
    </row>
    <row r="73" spans="1:17" ht="15">
      <c r="A73" s="193" t="str">
        <f t="shared" ca="1" si="9"/>
        <v>! NO ZoneInfiltration:DesignFlowRate,</v>
      </c>
      <c r="B73" s="193" t="str">
        <f ca="1">IF('$Data1'!E75="","",'$Data1'!E75&amp;" Infil-Htng,")</f>
        <v>1 Infil-Htng,</v>
      </c>
      <c r="C73" s="193" t="str">
        <f ca="1">IF(B73="","",'CSV-ZnSiz'!B73)</f>
        <v>1,</v>
      </c>
      <c r="D73" s="193" t="str">
        <f t="shared" ca="1" si="10"/>
        <v>ON ALWAYS,</v>
      </c>
      <c r="E73" s="193" t="str">
        <f ca="1">IF(B73="","",IF('$Data1'!AD75&gt;0,"Flow/Zone",IF('$Data1'!AE75&gt;0,"Flow/ExteriorArea",""))&amp;",")</f>
        <v>Flow/Zone,</v>
      </c>
      <c r="F73" s="193" t="str">
        <f ca="1">IF(B73="","",IF(E73="Flow/Zone,",FIXED(N('$Data1'!AD75)*MIN(N('$Data1'!K75),N('$Data1'!P75))/3600*N('$Data1'!L75),7),"")&amp;",")</f>
        <v>0.0000000,</v>
      </c>
      <c r="G73" s="193" t="str">
        <f t="shared" ca="1" si="11"/>
        <v>,</v>
      </c>
      <c r="H73" s="193" t="str">
        <f ca="1">IF($B73="","",IF(E73="Flow/ExteriorArea,",'$Data1'!AE75/1000,"")&amp;",")</f>
        <v>,</v>
      </c>
      <c r="I73" s="193" t="str">
        <f t="shared" ca="1" si="12"/>
        <v>,</v>
      </c>
      <c r="J73" s="193" t="str">
        <f t="shared" ca="1" si="13"/>
        <v>1,</v>
      </c>
      <c r="K73" s="193" t="str">
        <f t="shared" ca="1" si="14"/>
        <v>0,</v>
      </c>
      <c r="L73" s="193" t="str">
        <f t="shared" ca="1" si="14"/>
        <v>0,</v>
      </c>
      <c r="M73" s="193" t="str">
        <f t="shared" ca="1" si="15"/>
        <v>0;</v>
      </c>
      <c r="N73" s="190" t="str">
        <f t="shared" ca="1" si="16"/>
        <v>! No heating infil for this zone</v>
      </c>
      <c r="O73" s="190"/>
      <c r="P73" s="190"/>
      <c r="Q73" s="190"/>
    </row>
    <row r="74" spans="1:17" ht="15">
      <c r="A74" s="193" t="str">
        <f t="shared" ca="1" si="9"/>
        <v>! NO ZoneInfiltration:DesignFlowRate,</v>
      </c>
      <c r="B74" s="193" t="str">
        <f ca="1">IF('$Data1'!E76="","",'$Data1'!E76&amp;" Infil-Htng,")</f>
        <v>1 Infil-Htng,</v>
      </c>
      <c r="C74" s="193" t="str">
        <f ca="1">IF(B74="","",'CSV-ZnSiz'!B74)</f>
        <v>1,</v>
      </c>
      <c r="D74" s="193" t="str">
        <f t="shared" ca="1" si="10"/>
        <v>ON ALWAYS,</v>
      </c>
      <c r="E74" s="193" t="str">
        <f ca="1">IF(B74="","",IF('$Data1'!AD76&gt;0,"Flow/Zone",IF('$Data1'!AE76&gt;0,"Flow/ExteriorArea",""))&amp;",")</f>
        <v>Flow/Zone,</v>
      </c>
      <c r="F74" s="193" t="str">
        <f ca="1">IF(B74="","",IF(E74="Flow/Zone,",FIXED(N('$Data1'!AD76)*MIN(N('$Data1'!K76),N('$Data1'!P76))/3600*N('$Data1'!L76),7),"")&amp;",")</f>
        <v>0.0000000,</v>
      </c>
      <c r="G74" s="193" t="str">
        <f t="shared" ca="1" si="11"/>
        <v>,</v>
      </c>
      <c r="H74" s="193" t="str">
        <f ca="1">IF($B74="","",IF(E74="Flow/ExteriorArea,",'$Data1'!AE76/1000,"")&amp;",")</f>
        <v>,</v>
      </c>
      <c r="I74" s="193" t="str">
        <f t="shared" ca="1" si="12"/>
        <v>,</v>
      </c>
      <c r="J74" s="193" t="str">
        <f t="shared" ca="1" si="13"/>
        <v>1,</v>
      </c>
      <c r="K74" s="193" t="str">
        <f t="shared" ca="1" si="14"/>
        <v>0,</v>
      </c>
      <c r="L74" s="193" t="str">
        <f t="shared" ca="1" si="14"/>
        <v>0,</v>
      </c>
      <c r="M74" s="193" t="str">
        <f t="shared" ca="1" si="15"/>
        <v>0;</v>
      </c>
      <c r="N74" s="190" t="str">
        <f t="shared" ca="1" si="16"/>
        <v>! No heating infil for this zone</v>
      </c>
      <c r="O74" s="190"/>
      <c r="P74" s="190"/>
      <c r="Q74" s="190"/>
    </row>
    <row r="75" spans="1:17" ht="15">
      <c r="A75" s="193" t="str">
        <f t="shared" ca="1" si="9"/>
        <v>! NO ZoneInfiltration:DesignFlowRate,</v>
      </c>
      <c r="B75" s="193" t="str">
        <f ca="1">IF('$Data1'!E77="","",'$Data1'!E77&amp;" Infil-Htng,")</f>
        <v>1 Infil-Htng,</v>
      </c>
      <c r="C75" s="193" t="str">
        <f ca="1">IF(B75="","",'CSV-ZnSiz'!B75)</f>
        <v>1,</v>
      </c>
      <c r="D75" s="193" t="str">
        <f t="shared" ca="1" si="10"/>
        <v>ON ALWAYS,</v>
      </c>
      <c r="E75" s="193" t="str">
        <f ca="1">IF(B75="","",IF('$Data1'!AD77&gt;0,"Flow/Zone",IF('$Data1'!AE77&gt;0,"Flow/ExteriorArea",""))&amp;",")</f>
        <v>Flow/Zone,</v>
      </c>
      <c r="F75" s="193" t="str">
        <f ca="1">IF(B75="","",IF(E75="Flow/Zone,",FIXED(N('$Data1'!AD77)*MIN(N('$Data1'!K77),N('$Data1'!P77))/3600*N('$Data1'!L77),7),"")&amp;",")</f>
        <v>0.0000000,</v>
      </c>
      <c r="G75" s="193" t="str">
        <f t="shared" ca="1" si="11"/>
        <v>,</v>
      </c>
      <c r="H75" s="193" t="str">
        <f ca="1">IF($B75="","",IF(E75="Flow/ExteriorArea,",'$Data1'!AE77/1000,"")&amp;",")</f>
        <v>,</v>
      </c>
      <c r="I75" s="193" t="str">
        <f t="shared" ca="1" si="12"/>
        <v>,</v>
      </c>
      <c r="J75" s="193" t="str">
        <f t="shared" ca="1" si="13"/>
        <v>1,</v>
      </c>
      <c r="K75" s="193" t="str">
        <f t="shared" ca="1" si="14"/>
        <v>0,</v>
      </c>
      <c r="L75" s="193" t="str">
        <f t="shared" ca="1" si="14"/>
        <v>0,</v>
      </c>
      <c r="M75" s="193" t="str">
        <f t="shared" ca="1" si="15"/>
        <v>0;</v>
      </c>
      <c r="N75" s="190" t="str">
        <f t="shared" ca="1" si="16"/>
        <v>! No heating infil for this zone</v>
      </c>
      <c r="O75" s="190"/>
      <c r="P75" s="190"/>
      <c r="Q75" s="190"/>
    </row>
    <row r="76" spans="1:17" ht="15">
      <c r="A76" s="193" t="str">
        <f t="shared" ca="1" si="9"/>
        <v>! NO ZoneInfiltration:DesignFlowRate,</v>
      </c>
      <c r="B76" s="193" t="str">
        <f ca="1">IF('$Data1'!E78="","",'$Data1'!E78&amp;" Infil-Htng,")</f>
        <v>1 Infil-Htng,</v>
      </c>
      <c r="C76" s="193" t="str">
        <f ca="1">IF(B76="","",'CSV-ZnSiz'!B76)</f>
        <v>1,</v>
      </c>
      <c r="D76" s="193" t="str">
        <f t="shared" ca="1" si="10"/>
        <v>ON ALWAYS,</v>
      </c>
      <c r="E76" s="193" t="str">
        <f ca="1">IF(B76="","",IF('$Data1'!AD78&gt;0,"Flow/Zone",IF('$Data1'!AE78&gt;0,"Flow/ExteriorArea",""))&amp;",")</f>
        <v>Flow/Zone,</v>
      </c>
      <c r="F76" s="193" t="str">
        <f ca="1">IF(B76="","",IF(E76="Flow/Zone,",FIXED(N('$Data1'!AD78)*MIN(N('$Data1'!K78),N('$Data1'!P78))/3600*N('$Data1'!L78),7),"")&amp;",")</f>
        <v>0.0000000,</v>
      </c>
      <c r="G76" s="193" t="str">
        <f t="shared" ca="1" si="11"/>
        <v>,</v>
      </c>
      <c r="H76" s="193" t="str">
        <f ca="1">IF($B76="","",IF(E76="Flow/ExteriorArea,",'$Data1'!AE78/1000,"")&amp;",")</f>
        <v>,</v>
      </c>
      <c r="I76" s="193" t="str">
        <f t="shared" ca="1" si="12"/>
        <v>,</v>
      </c>
      <c r="J76" s="193" t="str">
        <f t="shared" ca="1" si="13"/>
        <v>1,</v>
      </c>
      <c r="K76" s="193" t="str">
        <f t="shared" ca="1" si="14"/>
        <v>0,</v>
      </c>
      <c r="L76" s="193" t="str">
        <f t="shared" ca="1" si="14"/>
        <v>0,</v>
      </c>
      <c r="M76" s="193" t="str">
        <f t="shared" ca="1" si="15"/>
        <v>0;</v>
      </c>
      <c r="N76" s="190" t="str">
        <f t="shared" ca="1" si="16"/>
        <v>! No heating infil for this zone</v>
      </c>
      <c r="O76" s="190"/>
      <c r="P76" s="190"/>
      <c r="Q76" s="190"/>
    </row>
    <row r="77" spans="1:17" ht="15">
      <c r="A77" s="193" t="str">
        <f t="shared" ca="1" si="9"/>
        <v>! NO ZoneInfiltration:DesignFlowRate,</v>
      </c>
      <c r="B77" s="193" t="str">
        <f ca="1">IF('$Data1'!E79="","",'$Data1'!E79&amp;" Infil-Htng,")</f>
        <v>1 Infil-Htng,</v>
      </c>
      <c r="C77" s="193" t="str">
        <f ca="1">IF(B77="","",'CSV-ZnSiz'!B77)</f>
        <v>1,</v>
      </c>
      <c r="D77" s="193" t="str">
        <f t="shared" ca="1" si="10"/>
        <v>ON ALWAYS,</v>
      </c>
      <c r="E77" s="193" t="str">
        <f ca="1">IF(B77="","",IF('$Data1'!AD79&gt;0,"Flow/Zone",IF('$Data1'!AE79&gt;0,"Flow/ExteriorArea",""))&amp;",")</f>
        <v>Flow/Zone,</v>
      </c>
      <c r="F77" s="193" t="str">
        <f ca="1">IF(B77="","",IF(E77="Flow/Zone,",FIXED(N('$Data1'!AD79)*MIN(N('$Data1'!K79),N('$Data1'!P79))/3600*N('$Data1'!L79),7),"")&amp;",")</f>
        <v>0.0000000,</v>
      </c>
      <c r="G77" s="193" t="str">
        <f t="shared" ca="1" si="11"/>
        <v>,</v>
      </c>
      <c r="H77" s="193" t="str">
        <f ca="1">IF($B77="","",IF(E77="Flow/ExteriorArea,",'$Data1'!AE79/1000,"")&amp;",")</f>
        <v>,</v>
      </c>
      <c r="I77" s="193" t="str">
        <f t="shared" ca="1" si="12"/>
        <v>,</v>
      </c>
      <c r="J77" s="193" t="str">
        <f t="shared" ca="1" si="13"/>
        <v>1,</v>
      </c>
      <c r="K77" s="193" t="str">
        <f t="shared" ca="1" si="14"/>
        <v>0,</v>
      </c>
      <c r="L77" s="193" t="str">
        <f t="shared" ca="1" si="14"/>
        <v>0,</v>
      </c>
      <c r="M77" s="193" t="str">
        <f t="shared" ca="1" si="15"/>
        <v>0;</v>
      </c>
      <c r="N77" s="190" t="str">
        <f t="shared" ca="1" si="16"/>
        <v>! No heating infil for this zone</v>
      </c>
      <c r="O77" s="190"/>
      <c r="P77" s="190"/>
      <c r="Q77" s="190"/>
    </row>
    <row r="78" spans="1:17" ht="15">
      <c r="A78" s="193" t="str">
        <f t="shared" ca="1" si="9"/>
        <v>! NO ZoneInfiltration:DesignFlowRate,</v>
      </c>
      <c r="B78" s="193" t="str">
        <f ca="1">IF('$Data1'!E80="","",'$Data1'!E80&amp;" Infil-Htng,")</f>
        <v>1 Infil-Htng,</v>
      </c>
      <c r="C78" s="193" t="str">
        <f ca="1">IF(B78="","",'CSV-ZnSiz'!B78)</f>
        <v>1,</v>
      </c>
      <c r="D78" s="193" t="str">
        <f t="shared" ca="1" si="10"/>
        <v>ON ALWAYS,</v>
      </c>
      <c r="E78" s="193" t="str">
        <f ca="1">IF(B78="","",IF('$Data1'!AD80&gt;0,"Flow/Zone",IF('$Data1'!AE80&gt;0,"Flow/ExteriorArea",""))&amp;",")</f>
        <v>Flow/Zone,</v>
      </c>
      <c r="F78" s="193" t="str">
        <f ca="1">IF(B78="","",IF(E78="Flow/Zone,",FIXED(N('$Data1'!AD80)*MIN(N('$Data1'!K80),N('$Data1'!P80))/3600*N('$Data1'!L80),7),"")&amp;",")</f>
        <v>0.0000000,</v>
      </c>
      <c r="G78" s="193" t="str">
        <f t="shared" ca="1" si="11"/>
        <v>,</v>
      </c>
      <c r="H78" s="193" t="str">
        <f ca="1">IF($B78="","",IF(E78="Flow/ExteriorArea,",'$Data1'!AE80/1000,"")&amp;",")</f>
        <v>,</v>
      </c>
      <c r="I78" s="193" t="str">
        <f t="shared" ca="1" si="12"/>
        <v>,</v>
      </c>
      <c r="J78" s="193" t="str">
        <f t="shared" ca="1" si="13"/>
        <v>1,</v>
      </c>
      <c r="K78" s="193" t="str">
        <f t="shared" ca="1" si="14"/>
        <v>0,</v>
      </c>
      <c r="L78" s="193" t="str">
        <f t="shared" ca="1" si="14"/>
        <v>0,</v>
      </c>
      <c r="M78" s="193" t="str">
        <f t="shared" ca="1" si="15"/>
        <v>0;</v>
      </c>
      <c r="N78" s="190" t="str">
        <f t="shared" ca="1" si="16"/>
        <v>! No heating infil for this zone</v>
      </c>
      <c r="O78" s="190"/>
      <c r="P78" s="190"/>
      <c r="Q78" s="190"/>
    </row>
    <row r="79" spans="1:17" ht="15">
      <c r="A79" s="193" t="str">
        <f t="shared" ca="1" si="9"/>
        <v>! NO ZoneInfiltration:DesignFlowRate,</v>
      </c>
      <c r="B79" s="193" t="str">
        <f ca="1">IF('$Data1'!E81="","",'$Data1'!E81&amp;" Infil-Htng,")</f>
        <v>1 Infil-Htng,</v>
      </c>
      <c r="C79" s="193" t="str">
        <f ca="1">IF(B79="","",'CSV-ZnSiz'!B79)</f>
        <v>1,</v>
      </c>
      <c r="D79" s="193" t="str">
        <f t="shared" ca="1" si="10"/>
        <v>ON ALWAYS,</v>
      </c>
      <c r="E79" s="193" t="str">
        <f ca="1">IF(B79="","",IF('$Data1'!AD81&gt;0,"Flow/Zone",IF('$Data1'!AE81&gt;0,"Flow/ExteriorArea",""))&amp;",")</f>
        <v>Flow/Zone,</v>
      </c>
      <c r="F79" s="193" t="str">
        <f ca="1">IF(B79="","",IF(E79="Flow/Zone,",FIXED(N('$Data1'!AD81)*MIN(N('$Data1'!K81),N('$Data1'!P81))/3600*N('$Data1'!L81),7),"")&amp;",")</f>
        <v>0.0000000,</v>
      </c>
      <c r="G79" s="193" t="str">
        <f t="shared" ca="1" si="11"/>
        <v>,</v>
      </c>
      <c r="H79" s="193" t="str">
        <f ca="1">IF($B79="","",IF(E79="Flow/ExteriorArea,",'$Data1'!AE81/1000,"")&amp;",")</f>
        <v>,</v>
      </c>
      <c r="I79" s="193" t="str">
        <f t="shared" ca="1" si="12"/>
        <v>,</v>
      </c>
      <c r="J79" s="193" t="str">
        <f t="shared" ca="1" si="13"/>
        <v>1,</v>
      </c>
      <c r="K79" s="193" t="str">
        <f t="shared" ca="1" si="14"/>
        <v>0,</v>
      </c>
      <c r="L79" s="193" t="str">
        <f t="shared" ca="1" si="14"/>
        <v>0,</v>
      </c>
      <c r="M79" s="193" t="str">
        <f t="shared" ca="1" si="15"/>
        <v>0;</v>
      </c>
      <c r="N79" s="190" t="str">
        <f t="shared" ca="1" si="16"/>
        <v>! No heating infil for this zone</v>
      </c>
      <c r="O79" s="190"/>
      <c r="P79" s="190"/>
      <c r="Q79" s="190"/>
    </row>
    <row r="80" spans="1:17" ht="15">
      <c r="A80" s="193" t="str">
        <f t="shared" ca="1" si="9"/>
        <v>! NO ZoneInfiltration:DesignFlowRate,</v>
      </c>
      <c r="B80" s="193" t="str">
        <f ca="1">IF('$Data1'!E82="","",'$Data1'!E82&amp;" Infil-Htng,")</f>
        <v>1 Infil-Htng,</v>
      </c>
      <c r="C80" s="193" t="str">
        <f ca="1">IF(B80="","",'CSV-ZnSiz'!B80)</f>
        <v>1,</v>
      </c>
      <c r="D80" s="193" t="str">
        <f t="shared" ca="1" si="10"/>
        <v>ON ALWAYS,</v>
      </c>
      <c r="E80" s="193" t="str">
        <f ca="1">IF(B80="","",IF('$Data1'!AD82&gt;0,"Flow/Zone",IF('$Data1'!AE82&gt;0,"Flow/ExteriorArea",""))&amp;",")</f>
        <v>Flow/Zone,</v>
      </c>
      <c r="F80" s="193" t="str">
        <f ca="1">IF(B80="","",IF(E80="Flow/Zone,",FIXED(N('$Data1'!AD82)*MIN(N('$Data1'!K82),N('$Data1'!P82))/3600*N('$Data1'!L82),7),"")&amp;",")</f>
        <v>0.0000000,</v>
      </c>
      <c r="G80" s="193" t="str">
        <f t="shared" ca="1" si="11"/>
        <v>,</v>
      </c>
      <c r="H80" s="193" t="str">
        <f ca="1">IF($B80="","",IF(E80="Flow/ExteriorArea,",'$Data1'!AE82/1000,"")&amp;",")</f>
        <v>,</v>
      </c>
      <c r="I80" s="193" t="str">
        <f t="shared" ca="1" si="12"/>
        <v>,</v>
      </c>
      <c r="J80" s="193" t="str">
        <f t="shared" ca="1" si="13"/>
        <v>1,</v>
      </c>
      <c r="K80" s="193" t="str">
        <f t="shared" ca="1" si="14"/>
        <v>0,</v>
      </c>
      <c r="L80" s="193" t="str">
        <f t="shared" ca="1" si="14"/>
        <v>0,</v>
      </c>
      <c r="M80" s="193" t="str">
        <f t="shared" ca="1" si="15"/>
        <v>0;</v>
      </c>
      <c r="N80" s="190" t="str">
        <f t="shared" ca="1" si="16"/>
        <v>! No heating infil for this zone</v>
      </c>
      <c r="O80" s="190"/>
      <c r="P80" s="190"/>
      <c r="Q80" s="190"/>
    </row>
    <row r="81" spans="1:17" ht="15">
      <c r="A81" s="193" t="str">
        <f t="shared" ca="1" si="9"/>
        <v>! NO ZoneInfiltration:DesignFlowRate,</v>
      </c>
      <c r="B81" s="193" t="str">
        <f ca="1">IF('$Data1'!E83="","",'$Data1'!E83&amp;" Infil-Htng,")</f>
        <v>1 Infil-Htng,</v>
      </c>
      <c r="C81" s="193" t="str">
        <f ca="1">IF(B81="","",'CSV-ZnSiz'!B81)</f>
        <v>1,</v>
      </c>
      <c r="D81" s="193" t="str">
        <f t="shared" ca="1" si="10"/>
        <v>ON ALWAYS,</v>
      </c>
      <c r="E81" s="193" t="str">
        <f ca="1">IF(B81="","",IF('$Data1'!AD83&gt;0,"Flow/Zone",IF('$Data1'!AE83&gt;0,"Flow/ExteriorArea",""))&amp;",")</f>
        <v>Flow/Zone,</v>
      </c>
      <c r="F81" s="193" t="str">
        <f ca="1">IF(B81="","",IF(E81="Flow/Zone,",FIXED(N('$Data1'!AD83)*MIN(N('$Data1'!K83),N('$Data1'!P83))/3600*N('$Data1'!L83),7),"")&amp;",")</f>
        <v>0.0000000,</v>
      </c>
      <c r="G81" s="193" t="str">
        <f t="shared" ca="1" si="11"/>
        <v>,</v>
      </c>
      <c r="H81" s="193" t="str">
        <f ca="1">IF($B81="","",IF(E81="Flow/ExteriorArea,",'$Data1'!AE83/1000,"")&amp;",")</f>
        <v>,</v>
      </c>
      <c r="I81" s="193" t="str">
        <f t="shared" ca="1" si="12"/>
        <v>,</v>
      </c>
      <c r="J81" s="193" t="str">
        <f t="shared" ca="1" si="13"/>
        <v>1,</v>
      </c>
      <c r="K81" s="193" t="str">
        <f t="shared" ca="1" si="14"/>
        <v>0,</v>
      </c>
      <c r="L81" s="193" t="str">
        <f t="shared" ca="1" si="14"/>
        <v>0,</v>
      </c>
      <c r="M81" s="193" t="str">
        <f t="shared" ca="1" si="15"/>
        <v>0;</v>
      </c>
      <c r="N81" s="190" t="str">
        <f t="shared" ca="1" si="16"/>
        <v>! No heating infil for this zone</v>
      </c>
      <c r="O81" s="190"/>
      <c r="P81" s="190"/>
      <c r="Q81" s="190"/>
    </row>
    <row r="82" spans="1:17" ht="15">
      <c r="A82" s="193" t="str">
        <f t="shared" ca="1" si="9"/>
        <v>! NO ZoneInfiltration:DesignFlowRate,</v>
      </c>
      <c r="B82" s="193" t="str">
        <f ca="1">IF('$Data1'!E84="","",'$Data1'!E84&amp;" Infil-Htng,")</f>
        <v>1 Infil-Htng,</v>
      </c>
      <c r="C82" s="193" t="str">
        <f ca="1">IF(B82="","",'CSV-ZnSiz'!B82)</f>
        <v>1,</v>
      </c>
      <c r="D82" s="193" t="str">
        <f t="shared" ca="1" si="10"/>
        <v>ON ALWAYS,</v>
      </c>
      <c r="E82" s="193" t="str">
        <f ca="1">IF(B82="","",IF('$Data1'!AD84&gt;0,"Flow/Zone",IF('$Data1'!AE84&gt;0,"Flow/ExteriorArea",""))&amp;",")</f>
        <v>Flow/Zone,</v>
      </c>
      <c r="F82" s="193" t="str">
        <f ca="1">IF(B82="","",IF(E82="Flow/Zone,",FIXED(N('$Data1'!AD84)*MIN(N('$Data1'!K84),N('$Data1'!P84))/3600*N('$Data1'!L84),7),"")&amp;",")</f>
        <v>0.0000000,</v>
      </c>
      <c r="G82" s="193" t="str">
        <f t="shared" ca="1" si="11"/>
        <v>,</v>
      </c>
      <c r="H82" s="193" t="str">
        <f ca="1">IF($B82="","",IF(E82="Flow/ExteriorArea,",'$Data1'!AE84/1000,"")&amp;",")</f>
        <v>,</v>
      </c>
      <c r="I82" s="193" t="str">
        <f t="shared" ca="1" si="12"/>
        <v>,</v>
      </c>
      <c r="J82" s="193" t="str">
        <f t="shared" ca="1" si="13"/>
        <v>1,</v>
      </c>
      <c r="K82" s="193" t="str">
        <f t="shared" ca="1" si="14"/>
        <v>0,</v>
      </c>
      <c r="L82" s="193" t="str">
        <f t="shared" ca="1" si="14"/>
        <v>0,</v>
      </c>
      <c r="M82" s="193" t="str">
        <f t="shared" ca="1" si="15"/>
        <v>0;</v>
      </c>
      <c r="N82" s="190" t="str">
        <f t="shared" ca="1" si="16"/>
        <v>! No heating infil for this zone</v>
      </c>
      <c r="O82" s="190"/>
      <c r="P82" s="190"/>
      <c r="Q82" s="190"/>
    </row>
    <row r="83" spans="1:17" ht="15">
      <c r="A83" s="193" t="str">
        <f t="shared" ca="1" si="9"/>
        <v>! NO ZoneInfiltration:DesignFlowRate,</v>
      </c>
      <c r="B83" s="193" t="str">
        <f ca="1">IF('$Data1'!E85="","",'$Data1'!E85&amp;" Infil-Htng,")</f>
        <v>1 Infil-Htng,</v>
      </c>
      <c r="C83" s="193" t="str">
        <f ca="1">IF(B83="","",'CSV-ZnSiz'!B83)</f>
        <v>1,</v>
      </c>
      <c r="D83" s="193" t="str">
        <f t="shared" ca="1" si="10"/>
        <v>ON ALWAYS,</v>
      </c>
      <c r="E83" s="193" t="str">
        <f ca="1">IF(B83="","",IF('$Data1'!AD85&gt;0,"Flow/Zone",IF('$Data1'!AE85&gt;0,"Flow/ExteriorArea",""))&amp;",")</f>
        <v>Flow/Zone,</v>
      </c>
      <c r="F83" s="193" t="str">
        <f ca="1">IF(B83="","",IF(E83="Flow/Zone,",FIXED(N('$Data1'!AD85)*MIN(N('$Data1'!K85),N('$Data1'!P85))/3600*N('$Data1'!L85),7),"")&amp;",")</f>
        <v>0.0000000,</v>
      </c>
      <c r="G83" s="193" t="str">
        <f t="shared" ca="1" si="11"/>
        <v>,</v>
      </c>
      <c r="H83" s="193" t="str">
        <f ca="1">IF($B83="","",IF(E83="Flow/ExteriorArea,",'$Data1'!AE85/1000,"")&amp;",")</f>
        <v>,</v>
      </c>
      <c r="I83" s="193" t="str">
        <f t="shared" ca="1" si="12"/>
        <v>,</v>
      </c>
      <c r="J83" s="193" t="str">
        <f t="shared" ca="1" si="13"/>
        <v>1,</v>
      </c>
      <c r="K83" s="193" t="str">
        <f t="shared" ca="1" si="14"/>
        <v>0,</v>
      </c>
      <c r="L83" s="193" t="str">
        <f t="shared" ca="1" si="14"/>
        <v>0,</v>
      </c>
      <c r="M83" s="193" t="str">
        <f t="shared" ca="1" si="15"/>
        <v>0;</v>
      </c>
      <c r="N83" s="190" t="str">
        <f t="shared" ca="1" si="16"/>
        <v>! No heating infil for this zone</v>
      </c>
      <c r="O83" s="190"/>
      <c r="P83" s="190"/>
      <c r="Q83" s="190"/>
    </row>
    <row r="84" spans="1:17" ht="15">
      <c r="A84" s="193" t="str">
        <f t="shared" ca="1" si="9"/>
        <v>! NO ZoneInfiltration:DesignFlowRate,</v>
      </c>
      <c r="B84" s="193" t="str">
        <f ca="1">IF('$Data1'!E86="","",'$Data1'!E86&amp;" Infil-Htng,")</f>
        <v>1 Infil-Htng,</v>
      </c>
      <c r="C84" s="193" t="str">
        <f ca="1">IF(B84="","",'CSV-ZnSiz'!B84)</f>
        <v>1,</v>
      </c>
      <c r="D84" s="193" t="str">
        <f t="shared" ca="1" si="10"/>
        <v>ON ALWAYS,</v>
      </c>
      <c r="E84" s="193" t="str">
        <f ca="1">IF(B84="","",IF('$Data1'!AD86&gt;0,"Flow/Zone",IF('$Data1'!AE86&gt;0,"Flow/ExteriorArea",""))&amp;",")</f>
        <v>Flow/Zone,</v>
      </c>
      <c r="F84" s="193" t="str">
        <f ca="1">IF(B84="","",IF(E84="Flow/Zone,",FIXED(N('$Data1'!AD86)*MIN(N('$Data1'!K86),N('$Data1'!P86))/3600*N('$Data1'!L86),7),"")&amp;",")</f>
        <v>0.0000000,</v>
      </c>
      <c r="G84" s="193" t="str">
        <f t="shared" ca="1" si="11"/>
        <v>,</v>
      </c>
      <c r="H84" s="193" t="str">
        <f ca="1">IF($B84="","",IF(E84="Flow/ExteriorArea,",'$Data1'!AE86/1000,"")&amp;",")</f>
        <v>,</v>
      </c>
      <c r="I84" s="193" t="str">
        <f t="shared" ca="1" si="12"/>
        <v>,</v>
      </c>
      <c r="J84" s="193" t="str">
        <f t="shared" ca="1" si="13"/>
        <v>1,</v>
      </c>
      <c r="K84" s="193" t="str">
        <f t="shared" ca="1" si="14"/>
        <v>0,</v>
      </c>
      <c r="L84" s="193" t="str">
        <f t="shared" ca="1" si="14"/>
        <v>0,</v>
      </c>
      <c r="M84" s="193" t="str">
        <f t="shared" ca="1" si="15"/>
        <v>0;</v>
      </c>
      <c r="N84" s="190" t="str">
        <f t="shared" ca="1" si="16"/>
        <v>! No heating infil for this zone</v>
      </c>
      <c r="O84" s="190"/>
      <c r="P84" s="190"/>
      <c r="Q84" s="190"/>
    </row>
    <row r="85" spans="1:17" ht="15">
      <c r="A85" s="193" t="str">
        <f t="shared" ca="1" si="9"/>
        <v>! NO ZoneInfiltration:DesignFlowRate,</v>
      </c>
      <c r="B85" s="193" t="str">
        <f ca="1">IF('$Data1'!E87="","",'$Data1'!E87&amp;" Infil-Htng,")</f>
        <v>1 Infil-Htng,</v>
      </c>
      <c r="C85" s="193" t="str">
        <f ca="1">IF(B85="","",'CSV-ZnSiz'!B85)</f>
        <v>1,</v>
      </c>
      <c r="D85" s="193" t="str">
        <f t="shared" ca="1" si="10"/>
        <v>ON ALWAYS,</v>
      </c>
      <c r="E85" s="193" t="str">
        <f ca="1">IF(B85="","",IF('$Data1'!AD87&gt;0,"Flow/Zone",IF('$Data1'!AE87&gt;0,"Flow/ExteriorArea",""))&amp;",")</f>
        <v>Flow/Zone,</v>
      </c>
      <c r="F85" s="193" t="str">
        <f ca="1">IF(B85="","",IF(E85="Flow/Zone,",FIXED(N('$Data1'!AD87)*MIN(N('$Data1'!K87),N('$Data1'!P87))/3600*N('$Data1'!L87),7),"")&amp;",")</f>
        <v>0.0000000,</v>
      </c>
      <c r="G85" s="193" t="str">
        <f t="shared" ca="1" si="11"/>
        <v>,</v>
      </c>
      <c r="H85" s="193" t="str">
        <f ca="1">IF($B85="","",IF(E85="Flow/ExteriorArea,",'$Data1'!AE87/1000,"")&amp;",")</f>
        <v>,</v>
      </c>
      <c r="I85" s="193" t="str">
        <f t="shared" ca="1" si="12"/>
        <v>,</v>
      </c>
      <c r="J85" s="193" t="str">
        <f t="shared" ca="1" si="13"/>
        <v>1,</v>
      </c>
      <c r="K85" s="193" t="str">
        <f t="shared" ca="1" si="14"/>
        <v>0,</v>
      </c>
      <c r="L85" s="193" t="str">
        <f t="shared" ca="1" si="14"/>
        <v>0,</v>
      </c>
      <c r="M85" s="193" t="str">
        <f t="shared" ca="1" si="15"/>
        <v>0;</v>
      </c>
      <c r="N85" s="190" t="str">
        <f t="shared" ca="1" si="16"/>
        <v>! No heating infil for this zone</v>
      </c>
      <c r="O85" s="190"/>
      <c r="P85" s="190"/>
      <c r="Q85" s="190"/>
    </row>
    <row r="86" spans="1:17" ht="15">
      <c r="A86" s="193" t="str">
        <f t="shared" ca="1" si="9"/>
        <v>! NO ZoneInfiltration:DesignFlowRate,</v>
      </c>
      <c r="B86" s="193" t="str">
        <f ca="1">IF('$Data1'!E88="","",'$Data1'!E88&amp;" Infil-Htng,")</f>
        <v>1 Infil-Htng,</v>
      </c>
      <c r="C86" s="193" t="str">
        <f ca="1">IF(B86="","",'CSV-ZnSiz'!B86)</f>
        <v>1,</v>
      </c>
      <c r="D86" s="193" t="str">
        <f t="shared" ca="1" si="10"/>
        <v>ON ALWAYS,</v>
      </c>
      <c r="E86" s="193" t="str">
        <f ca="1">IF(B86="","",IF('$Data1'!AD88&gt;0,"Flow/Zone",IF('$Data1'!AE88&gt;0,"Flow/ExteriorArea",""))&amp;",")</f>
        <v>Flow/Zone,</v>
      </c>
      <c r="F86" s="193" t="str">
        <f ca="1">IF(B86="","",IF(E86="Flow/Zone,",FIXED(N('$Data1'!AD88)*MIN(N('$Data1'!K88),N('$Data1'!P88))/3600*N('$Data1'!L88),7),"")&amp;",")</f>
        <v>0.0000000,</v>
      </c>
      <c r="G86" s="193" t="str">
        <f t="shared" ca="1" si="11"/>
        <v>,</v>
      </c>
      <c r="H86" s="193" t="str">
        <f ca="1">IF($B86="","",IF(E86="Flow/ExteriorArea,",'$Data1'!AE88/1000,"")&amp;",")</f>
        <v>,</v>
      </c>
      <c r="I86" s="193" t="str">
        <f t="shared" ca="1" si="12"/>
        <v>,</v>
      </c>
      <c r="J86" s="193" t="str">
        <f t="shared" ca="1" si="13"/>
        <v>1,</v>
      </c>
      <c r="K86" s="193" t="str">
        <f t="shared" ca="1" si="14"/>
        <v>0,</v>
      </c>
      <c r="L86" s="193" t="str">
        <f t="shared" ca="1" si="14"/>
        <v>0,</v>
      </c>
      <c r="M86" s="193" t="str">
        <f t="shared" ca="1" si="15"/>
        <v>0;</v>
      </c>
      <c r="N86" s="190" t="str">
        <f t="shared" ca="1" si="16"/>
        <v>! No heating infil for this zone</v>
      </c>
      <c r="O86" s="190"/>
      <c r="P86" s="190"/>
      <c r="Q86" s="190"/>
    </row>
    <row r="87" spans="1:17" ht="15">
      <c r="A87" s="193" t="str">
        <f t="shared" ca="1" si="9"/>
        <v>! NO ZoneInfiltration:DesignFlowRate,</v>
      </c>
      <c r="B87" s="193" t="str">
        <f ca="1">IF('$Data1'!E89="","",'$Data1'!E89&amp;" Infil-Htng,")</f>
        <v>1 Infil-Htng,</v>
      </c>
      <c r="C87" s="193" t="str">
        <f ca="1">IF(B87="","",'CSV-ZnSiz'!B87)</f>
        <v>1,</v>
      </c>
      <c r="D87" s="193" t="str">
        <f t="shared" ca="1" si="10"/>
        <v>ON ALWAYS,</v>
      </c>
      <c r="E87" s="193" t="str">
        <f ca="1">IF(B87="","",IF('$Data1'!AD89&gt;0,"Flow/Zone",IF('$Data1'!AE89&gt;0,"Flow/ExteriorArea",""))&amp;",")</f>
        <v>Flow/Zone,</v>
      </c>
      <c r="F87" s="193" t="str">
        <f ca="1">IF(B87="","",IF(E87="Flow/Zone,",FIXED(N('$Data1'!AD89)*MIN(N('$Data1'!K89),N('$Data1'!P89))/3600*N('$Data1'!L89),7),"")&amp;",")</f>
        <v>0.0000000,</v>
      </c>
      <c r="G87" s="193" t="str">
        <f t="shared" ca="1" si="11"/>
        <v>,</v>
      </c>
      <c r="H87" s="193" t="str">
        <f ca="1">IF($B87="","",IF(E87="Flow/ExteriorArea,",'$Data1'!AE89/1000,"")&amp;",")</f>
        <v>,</v>
      </c>
      <c r="I87" s="193" t="str">
        <f t="shared" ca="1" si="12"/>
        <v>,</v>
      </c>
      <c r="J87" s="193" t="str">
        <f t="shared" ca="1" si="13"/>
        <v>1,</v>
      </c>
      <c r="K87" s="193" t="str">
        <f t="shared" ca="1" si="14"/>
        <v>0,</v>
      </c>
      <c r="L87" s="193" t="str">
        <f t="shared" ca="1" si="14"/>
        <v>0,</v>
      </c>
      <c r="M87" s="193" t="str">
        <f t="shared" ca="1" si="15"/>
        <v>0;</v>
      </c>
      <c r="N87" s="190" t="str">
        <f t="shared" ca="1" si="16"/>
        <v>! No heating infil for this zone</v>
      </c>
      <c r="O87" s="190"/>
      <c r="P87" s="190"/>
      <c r="Q87" s="190"/>
    </row>
    <row r="88" spans="1:17" ht="15">
      <c r="A88" s="193" t="str">
        <f t="shared" ca="1" si="9"/>
        <v>! NO ZoneInfiltration:DesignFlowRate,</v>
      </c>
      <c r="B88" s="193" t="str">
        <f ca="1">IF('$Data1'!E90="","",'$Data1'!E90&amp;" Infil-Htng,")</f>
        <v>1 Infil-Htng,</v>
      </c>
      <c r="C88" s="193" t="str">
        <f ca="1">IF(B88="","",'CSV-ZnSiz'!B88)</f>
        <v>1,</v>
      </c>
      <c r="D88" s="193" t="str">
        <f t="shared" ca="1" si="10"/>
        <v>ON ALWAYS,</v>
      </c>
      <c r="E88" s="193" t="str">
        <f ca="1">IF(B88="","",IF('$Data1'!AD90&gt;0,"Flow/Zone",IF('$Data1'!AE90&gt;0,"Flow/ExteriorArea",""))&amp;",")</f>
        <v>Flow/Zone,</v>
      </c>
      <c r="F88" s="193" t="str">
        <f ca="1">IF(B88="","",IF(E88="Flow/Zone,",FIXED(N('$Data1'!AD90)*MIN(N('$Data1'!K90),N('$Data1'!P90))/3600*N('$Data1'!L90),7),"")&amp;",")</f>
        <v>0.0000000,</v>
      </c>
      <c r="G88" s="193" t="str">
        <f t="shared" ca="1" si="11"/>
        <v>,</v>
      </c>
      <c r="H88" s="193" t="str">
        <f ca="1">IF($B88="","",IF(E88="Flow/ExteriorArea,",'$Data1'!AE90/1000,"")&amp;",")</f>
        <v>,</v>
      </c>
      <c r="I88" s="193" t="str">
        <f t="shared" ca="1" si="12"/>
        <v>,</v>
      </c>
      <c r="J88" s="193" t="str">
        <f t="shared" ca="1" si="13"/>
        <v>1,</v>
      </c>
      <c r="K88" s="193" t="str">
        <f t="shared" ca="1" si="14"/>
        <v>0,</v>
      </c>
      <c r="L88" s="193" t="str">
        <f t="shared" ca="1" si="14"/>
        <v>0,</v>
      </c>
      <c r="M88" s="193" t="str">
        <f t="shared" ca="1" si="15"/>
        <v>0;</v>
      </c>
      <c r="N88" s="190" t="str">
        <f t="shared" ca="1" si="16"/>
        <v>! No heating infil for this zone</v>
      </c>
      <c r="O88" s="190"/>
      <c r="P88" s="190"/>
      <c r="Q88" s="190"/>
    </row>
    <row r="89" spans="1:17" ht="15">
      <c r="A89" s="193" t="str">
        <f t="shared" ca="1" si="9"/>
        <v>! NO ZoneInfiltration:DesignFlowRate,</v>
      </c>
      <c r="B89" s="193" t="str">
        <f ca="1">IF('$Data1'!E91="","",'$Data1'!E91&amp;" Infil-Htng,")</f>
        <v>1 Infil-Htng,</v>
      </c>
      <c r="C89" s="193" t="str">
        <f ca="1">IF(B89="","",'CSV-ZnSiz'!B89)</f>
        <v>1,</v>
      </c>
      <c r="D89" s="193" t="str">
        <f t="shared" ca="1" si="10"/>
        <v>ON ALWAYS,</v>
      </c>
      <c r="E89" s="193" t="str">
        <f ca="1">IF(B89="","",IF('$Data1'!AD91&gt;0,"Flow/Zone",IF('$Data1'!AE91&gt;0,"Flow/ExteriorArea",""))&amp;",")</f>
        <v>Flow/Zone,</v>
      </c>
      <c r="F89" s="193" t="str">
        <f ca="1">IF(B89="","",IF(E89="Flow/Zone,",FIXED(N('$Data1'!AD91)*MIN(N('$Data1'!K91),N('$Data1'!P91))/3600*N('$Data1'!L91),7),"")&amp;",")</f>
        <v>0.0000000,</v>
      </c>
      <c r="G89" s="193" t="str">
        <f t="shared" ca="1" si="11"/>
        <v>,</v>
      </c>
      <c r="H89" s="193" t="str">
        <f ca="1">IF($B89="","",IF(E89="Flow/ExteriorArea,",'$Data1'!AE91/1000,"")&amp;",")</f>
        <v>,</v>
      </c>
      <c r="I89" s="193" t="str">
        <f t="shared" ca="1" si="12"/>
        <v>,</v>
      </c>
      <c r="J89" s="193" t="str">
        <f t="shared" ca="1" si="13"/>
        <v>1,</v>
      </c>
      <c r="K89" s="193" t="str">
        <f t="shared" ca="1" si="14"/>
        <v>0,</v>
      </c>
      <c r="L89" s="193" t="str">
        <f t="shared" ca="1" si="14"/>
        <v>0,</v>
      </c>
      <c r="M89" s="193" t="str">
        <f t="shared" ca="1" si="15"/>
        <v>0;</v>
      </c>
      <c r="N89" s="190" t="str">
        <f t="shared" ca="1" si="16"/>
        <v>! No heating infil for this zone</v>
      </c>
      <c r="O89" s="190"/>
      <c r="P89" s="190"/>
      <c r="Q89" s="190"/>
    </row>
    <row r="90" spans="1:17" ht="15">
      <c r="A90" s="193" t="str">
        <f t="shared" ca="1" si="9"/>
        <v>! NO ZoneInfiltration:DesignFlowRate,</v>
      </c>
      <c r="B90" s="193" t="str">
        <f ca="1">IF('$Data1'!E92="","",'$Data1'!E92&amp;" Infil-Htng,")</f>
        <v>1 Infil-Htng,</v>
      </c>
      <c r="C90" s="193" t="str">
        <f ca="1">IF(B90="","",'CSV-ZnSiz'!B90)</f>
        <v>1,</v>
      </c>
      <c r="D90" s="193" t="str">
        <f t="shared" ca="1" si="10"/>
        <v>ON ALWAYS,</v>
      </c>
      <c r="E90" s="193" t="str">
        <f ca="1">IF(B90="","",IF('$Data1'!AD92&gt;0,"Flow/Zone",IF('$Data1'!AE92&gt;0,"Flow/ExteriorArea",""))&amp;",")</f>
        <v>Flow/Zone,</v>
      </c>
      <c r="F90" s="193" t="str">
        <f ca="1">IF(B90="","",IF(E90="Flow/Zone,",FIXED(N('$Data1'!AD92)*MIN(N('$Data1'!K92),N('$Data1'!P92))/3600*N('$Data1'!L92),7),"")&amp;",")</f>
        <v>0.0000000,</v>
      </c>
      <c r="G90" s="193" t="str">
        <f t="shared" ca="1" si="11"/>
        <v>,</v>
      </c>
      <c r="H90" s="193" t="str">
        <f ca="1">IF($B90="","",IF(E90="Flow/ExteriorArea,",'$Data1'!AE92/1000,"")&amp;",")</f>
        <v>,</v>
      </c>
      <c r="I90" s="193" t="str">
        <f t="shared" ca="1" si="12"/>
        <v>,</v>
      </c>
      <c r="J90" s="193" t="str">
        <f t="shared" ca="1" si="13"/>
        <v>1,</v>
      </c>
      <c r="K90" s="193" t="str">
        <f t="shared" ca="1" si="14"/>
        <v>0,</v>
      </c>
      <c r="L90" s="193" t="str">
        <f t="shared" ca="1" si="14"/>
        <v>0,</v>
      </c>
      <c r="M90" s="193" t="str">
        <f t="shared" ca="1" si="15"/>
        <v>0;</v>
      </c>
      <c r="N90" s="190" t="str">
        <f t="shared" ca="1" si="16"/>
        <v>! No heating infil for this zone</v>
      </c>
      <c r="O90" s="190"/>
      <c r="P90" s="190"/>
      <c r="Q90" s="190"/>
    </row>
    <row r="91" spans="1:17" ht="15">
      <c r="A91" s="193" t="str">
        <f t="shared" ca="1" si="9"/>
        <v>! NO ZoneInfiltration:DesignFlowRate,</v>
      </c>
      <c r="B91" s="193" t="str">
        <f ca="1">IF('$Data1'!E93="","",'$Data1'!E93&amp;" Infil-Htng,")</f>
        <v>1 Infil-Htng,</v>
      </c>
      <c r="C91" s="193" t="str">
        <f ca="1">IF(B91="","",'CSV-ZnSiz'!B91)</f>
        <v>1,</v>
      </c>
      <c r="D91" s="193" t="str">
        <f t="shared" ca="1" si="10"/>
        <v>ON ALWAYS,</v>
      </c>
      <c r="E91" s="193" t="str">
        <f ca="1">IF(B91="","",IF('$Data1'!AD93&gt;0,"Flow/Zone",IF('$Data1'!AE93&gt;0,"Flow/ExteriorArea",""))&amp;",")</f>
        <v>Flow/Zone,</v>
      </c>
      <c r="F91" s="193" t="str">
        <f ca="1">IF(B91="","",IF(E91="Flow/Zone,",FIXED(N('$Data1'!AD93)*MIN(N('$Data1'!K93),N('$Data1'!P93))/3600*N('$Data1'!L93),7),"")&amp;",")</f>
        <v>0.0000000,</v>
      </c>
      <c r="G91" s="193" t="str">
        <f t="shared" ca="1" si="11"/>
        <v>,</v>
      </c>
      <c r="H91" s="193" t="str">
        <f ca="1">IF($B91="","",IF(E91="Flow/ExteriorArea,",'$Data1'!AE93/1000,"")&amp;",")</f>
        <v>,</v>
      </c>
      <c r="I91" s="193" t="str">
        <f t="shared" ca="1" si="12"/>
        <v>,</v>
      </c>
      <c r="J91" s="193" t="str">
        <f t="shared" ca="1" si="13"/>
        <v>1,</v>
      </c>
      <c r="K91" s="193" t="str">
        <f t="shared" ca="1" si="14"/>
        <v>0,</v>
      </c>
      <c r="L91" s="193" t="str">
        <f t="shared" ca="1" si="14"/>
        <v>0,</v>
      </c>
      <c r="M91" s="193" t="str">
        <f t="shared" ca="1" si="15"/>
        <v>0;</v>
      </c>
      <c r="N91" s="190" t="str">
        <f t="shared" ca="1" si="16"/>
        <v>! No heating infil for this zone</v>
      </c>
      <c r="O91" s="190"/>
      <c r="P91" s="190"/>
      <c r="Q91" s="190"/>
    </row>
    <row r="92" spans="1:17" ht="15">
      <c r="A92" s="193" t="str">
        <f t="shared" ca="1" si="9"/>
        <v>! NO ZoneInfiltration:DesignFlowRate,</v>
      </c>
      <c r="B92" s="193" t="str">
        <f ca="1">IF('$Data1'!E94="","",'$Data1'!E94&amp;" Infil-Htng,")</f>
        <v>1 Infil-Htng,</v>
      </c>
      <c r="C92" s="193" t="str">
        <f ca="1">IF(B92="","",'CSV-ZnSiz'!B92)</f>
        <v>1,</v>
      </c>
      <c r="D92" s="193" t="str">
        <f t="shared" ca="1" si="10"/>
        <v>ON ALWAYS,</v>
      </c>
      <c r="E92" s="193" t="str">
        <f ca="1">IF(B92="","",IF('$Data1'!AD94&gt;0,"Flow/Zone",IF('$Data1'!AE94&gt;0,"Flow/ExteriorArea",""))&amp;",")</f>
        <v>Flow/Zone,</v>
      </c>
      <c r="F92" s="193" t="str">
        <f ca="1">IF(B92="","",IF(E92="Flow/Zone,",FIXED(N('$Data1'!AD94)*MIN(N('$Data1'!K94),N('$Data1'!P94))/3600*N('$Data1'!L94),7),"")&amp;",")</f>
        <v>0.0000000,</v>
      </c>
      <c r="G92" s="193" t="str">
        <f t="shared" ca="1" si="11"/>
        <v>,</v>
      </c>
      <c r="H92" s="193" t="str">
        <f ca="1">IF($B92="","",IF(E92="Flow/ExteriorArea,",'$Data1'!AE94/1000,"")&amp;",")</f>
        <v>,</v>
      </c>
      <c r="I92" s="193" t="str">
        <f t="shared" ca="1" si="12"/>
        <v>,</v>
      </c>
      <c r="J92" s="193" t="str">
        <f t="shared" ca="1" si="13"/>
        <v>1,</v>
      </c>
      <c r="K92" s="193" t="str">
        <f t="shared" ca="1" si="14"/>
        <v>0,</v>
      </c>
      <c r="L92" s="193" t="str">
        <f t="shared" ca="1" si="14"/>
        <v>0,</v>
      </c>
      <c r="M92" s="193" t="str">
        <f t="shared" ca="1" si="15"/>
        <v>0;</v>
      </c>
      <c r="N92" s="190" t="str">
        <f t="shared" ca="1" si="16"/>
        <v>! No heating infil for this zone</v>
      </c>
      <c r="O92" s="190"/>
      <c r="P92" s="190"/>
      <c r="Q92" s="190"/>
    </row>
    <row r="93" spans="1:17" ht="15">
      <c r="A93" s="193" t="str">
        <f t="shared" ca="1" si="9"/>
        <v>! NO ZoneInfiltration:DesignFlowRate,</v>
      </c>
      <c r="B93" s="193" t="str">
        <f ca="1">IF('$Data1'!E95="","",'$Data1'!E95&amp;" Infil-Htng,")</f>
        <v>1 Infil-Htng,</v>
      </c>
      <c r="C93" s="193" t="str">
        <f ca="1">IF(B93="","",'CSV-ZnSiz'!B93)</f>
        <v>1,</v>
      </c>
      <c r="D93" s="193" t="str">
        <f t="shared" ca="1" si="10"/>
        <v>ON ALWAYS,</v>
      </c>
      <c r="E93" s="193" t="str">
        <f ca="1">IF(B93="","",IF('$Data1'!AD95&gt;0,"Flow/Zone",IF('$Data1'!AE95&gt;0,"Flow/ExteriorArea",""))&amp;",")</f>
        <v>Flow/Zone,</v>
      </c>
      <c r="F93" s="193" t="str">
        <f ca="1">IF(B93="","",IF(E93="Flow/Zone,",FIXED(N('$Data1'!AD95)*MIN(N('$Data1'!K95),N('$Data1'!P95))/3600*N('$Data1'!L95),7),"")&amp;",")</f>
        <v>0.0000000,</v>
      </c>
      <c r="G93" s="193" t="str">
        <f t="shared" ca="1" si="11"/>
        <v>,</v>
      </c>
      <c r="H93" s="193" t="str">
        <f ca="1">IF($B93="","",IF(E93="Flow/ExteriorArea,",'$Data1'!AE95/1000,"")&amp;",")</f>
        <v>,</v>
      </c>
      <c r="I93" s="193" t="str">
        <f t="shared" ca="1" si="12"/>
        <v>,</v>
      </c>
      <c r="J93" s="193" t="str">
        <f t="shared" ca="1" si="13"/>
        <v>1,</v>
      </c>
      <c r="K93" s="193" t="str">
        <f t="shared" ca="1" si="14"/>
        <v>0,</v>
      </c>
      <c r="L93" s="193" t="str">
        <f t="shared" ca="1" si="14"/>
        <v>0,</v>
      </c>
      <c r="M93" s="193" t="str">
        <f t="shared" ca="1" si="15"/>
        <v>0;</v>
      </c>
      <c r="N93" s="190" t="str">
        <f t="shared" ca="1" si="16"/>
        <v>! No heating infil for this zone</v>
      </c>
      <c r="O93" s="190"/>
      <c r="P93" s="190"/>
      <c r="Q93" s="190"/>
    </row>
    <row r="94" spans="1:17" ht="15">
      <c r="A94" s="193" t="str">
        <f t="shared" ca="1" si="9"/>
        <v>! NO ZoneInfiltration:DesignFlowRate,</v>
      </c>
      <c r="B94" s="193" t="str">
        <f ca="1">IF('$Data1'!E96="","",'$Data1'!E96&amp;" Infil-Htng,")</f>
        <v>1 Infil-Htng,</v>
      </c>
      <c r="C94" s="193" t="str">
        <f ca="1">IF(B94="","",'CSV-ZnSiz'!B94)</f>
        <v>1,</v>
      </c>
      <c r="D94" s="193" t="str">
        <f t="shared" ca="1" si="10"/>
        <v>ON ALWAYS,</v>
      </c>
      <c r="E94" s="193" t="str">
        <f ca="1">IF(B94="","",IF('$Data1'!AD96&gt;0,"Flow/Zone",IF('$Data1'!AE96&gt;0,"Flow/ExteriorArea",""))&amp;",")</f>
        <v>Flow/Zone,</v>
      </c>
      <c r="F94" s="193" t="str">
        <f ca="1">IF(B94="","",IF(E94="Flow/Zone,",FIXED(N('$Data1'!AD96)*MIN(N('$Data1'!K96),N('$Data1'!P96))/3600*N('$Data1'!L96),7),"")&amp;",")</f>
        <v>0.0000000,</v>
      </c>
      <c r="G94" s="193" t="str">
        <f t="shared" ca="1" si="11"/>
        <v>,</v>
      </c>
      <c r="H94" s="193" t="str">
        <f ca="1">IF($B94="","",IF(E94="Flow/ExteriorArea,",'$Data1'!AE96/1000,"")&amp;",")</f>
        <v>,</v>
      </c>
      <c r="I94" s="193" t="str">
        <f t="shared" ca="1" si="12"/>
        <v>,</v>
      </c>
      <c r="J94" s="193" t="str">
        <f t="shared" ca="1" si="13"/>
        <v>1,</v>
      </c>
      <c r="K94" s="193" t="str">
        <f t="shared" ca="1" si="14"/>
        <v>0,</v>
      </c>
      <c r="L94" s="193" t="str">
        <f t="shared" ca="1" si="14"/>
        <v>0,</v>
      </c>
      <c r="M94" s="193" t="str">
        <f t="shared" ca="1" si="15"/>
        <v>0;</v>
      </c>
      <c r="N94" s="190" t="str">
        <f t="shared" ca="1" si="16"/>
        <v>! No heating infil for this zone</v>
      </c>
      <c r="O94" s="190"/>
      <c r="P94" s="190"/>
      <c r="Q94" s="190"/>
    </row>
    <row r="95" spans="1:17" ht="15">
      <c r="A95" s="193" t="str">
        <f t="shared" ca="1" si="9"/>
        <v>! NO ZoneInfiltration:DesignFlowRate,</v>
      </c>
      <c r="B95" s="193" t="str">
        <f ca="1">IF('$Data1'!E97="","",'$Data1'!E97&amp;" Infil-Htng,")</f>
        <v>1 Infil-Htng,</v>
      </c>
      <c r="C95" s="193" t="str">
        <f ca="1">IF(B95="","",'CSV-ZnSiz'!B95)</f>
        <v>1,</v>
      </c>
      <c r="D95" s="193" t="str">
        <f t="shared" ca="1" si="10"/>
        <v>ON ALWAYS,</v>
      </c>
      <c r="E95" s="193" t="str">
        <f ca="1">IF(B95="","",IF('$Data1'!AD97&gt;0,"Flow/Zone",IF('$Data1'!AE97&gt;0,"Flow/ExteriorArea",""))&amp;",")</f>
        <v>Flow/Zone,</v>
      </c>
      <c r="F95" s="193" t="str">
        <f ca="1">IF(B95="","",IF(E95="Flow/Zone,",FIXED(N('$Data1'!AD97)*MIN(N('$Data1'!K97),N('$Data1'!P97))/3600*N('$Data1'!L97),7),"")&amp;",")</f>
        <v>0.0000000,</v>
      </c>
      <c r="G95" s="193" t="str">
        <f t="shared" ca="1" si="11"/>
        <v>,</v>
      </c>
      <c r="H95" s="193" t="str">
        <f ca="1">IF($B95="","",IF(E95="Flow/ExteriorArea,",'$Data1'!AE97/1000,"")&amp;",")</f>
        <v>,</v>
      </c>
      <c r="I95" s="193" t="str">
        <f t="shared" ca="1" si="12"/>
        <v>,</v>
      </c>
      <c r="J95" s="193" t="str">
        <f t="shared" ca="1" si="13"/>
        <v>1,</v>
      </c>
      <c r="K95" s="193" t="str">
        <f t="shared" ca="1" si="14"/>
        <v>0,</v>
      </c>
      <c r="L95" s="193" t="str">
        <f t="shared" ca="1" si="14"/>
        <v>0,</v>
      </c>
      <c r="M95" s="193" t="str">
        <f t="shared" ca="1" si="15"/>
        <v>0;</v>
      </c>
      <c r="N95" s="190" t="str">
        <f t="shared" ca="1" si="16"/>
        <v>! No heating infil for this zone</v>
      </c>
      <c r="O95" s="190"/>
      <c r="P95" s="190"/>
      <c r="Q95" s="190"/>
    </row>
    <row r="96" spans="1:17" ht="15">
      <c r="A96" s="193" t="str">
        <f t="shared" ca="1" si="9"/>
        <v>! NO ZoneInfiltration:DesignFlowRate,</v>
      </c>
      <c r="B96" s="193" t="str">
        <f ca="1">IF('$Data1'!E98="","",'$Data1'!E98&amp;" Infil-Htng,")</f>
        <v>1 Infil-Htng,</v>
      </c>
      <c r="C96" s="193" t="str">
        <f ca="1">IF(B96="","",'CSV-ZnSiz'!B96)</f>
        <v>1,</v>
      </c>
      <c r="D96" s="193" t="str">
        <f t="shared" ca="1" si="10"/>
        <v>ON ALWAYS,</v>
      </c>
      <c r="E96" s="193" t="str">
        <f ca="1">IF(B96="","",IF('$Data1'!AD98&gt;0,"Flow/Zone",IF('$Data1'!AE98&gt;0,"Flow/ExteriorArea",""))&amp;",")</f>
        <v>Flow/Zone,</v>
      </c>
      <c r="F96" s="193" t="str">
        <f ca="1">IF(B96="","",IF(E96="Flow/Zone,",FIXED(N('$Data1'!AD98)*MIN(N('$Data1'!K98),N('$Data1'!P98))/3600*N('$Data1'!L98),7),"")&amp;",")</f>
        <v>0.0000000,</v>
      </c>
      <c r="G96" s="193" t="str">
        <f t="shared" ca="1" si="11"/>
        <v>,</v>
      </c>
      <c r="H96" s="193" t="str">
        <f ca="1">IF($B96="","",IF(E96="Flow/ExteriorArea,",'$Data1'!AE98/1000,"")&amp;",")</f>
        <v>,</v>
      </c>
      <c r="I96" s="193" t="str">
        <f t="shared" ca="1" si="12"/>
        <v>,</v>
      </c>
      <c r="J96" s="193" t="str">
        <f t="shared" ca="1" si="13"/>
        <v>1,</v>
      </c>
      <c r="K96" s="193" t="str">
        <f t="shared" ca="1" si="14"/>
        <v>0,</v>
      </c>
      <c r="L96" s="193" t="str">
        <f t="shared" ca="1" si="14"/>
        <v>0,</v>
      </c>
      <c r="M96" s="193" t="str">
        <f t="shared" ca="1" si="15"/>
        <v>0;</v>
      </c>
      <c r="N96" s="190" t="str">
        <f t="shared" ca="1" si="16"/>
        <v>! No heating infil for this zone</v>
      </c>
      <c r="O96" s="190"/>
      <c r="P96" s="190"/>
      <c r="Q96" s="190"/>
    </row>
    <row r="97" spans="1:17" ht="15">
      <c r="A97" s="193" t="str">
        <f t="shared" ca="1" si="9"/>
        <v>! NO ZoneInfiltration:DesignFlowRate,</v>
      </c>
      <c r="B97" s="193" t="str">
        <f ca="1">IF('$Data1'!E99="","",'$Data1'!E99&amp;" Infil-Htng,")</f>
        <v>1 Infil-Htng,</v>
      </c>
      <c r="C97" s="193" t="str">
        <f ca="1">IF(B97="","",'CSV-ZnSiz'!B97)</f>
        <v>1,</v>
      </c>
      <c r="D97" s="193" t="str">
        <f t="shared" ca="1" si="10"/>
        <v>ON ALWAYS,</v>
      </c>
      <c r="E97" s="193" t="str">
        <f ca="1">IF(B97="","",IF('$Data1'!AD99&gt;0,"Flow/Zone",IF('$Data1'!AE99&gt;0,"Flow/ExteriorArea",""))&amp;",")</f>
        <v>Flow/Zone,</v>
      </c>
      <c r="F97" s="193" t="str">
        <f ca="1">IF(B97="","",IF(E97="Flow/Zone,",FIXED(N('$Data1'!AD99)*MIN(N('$Data1'!K99),N('$Data1'!P99))/3600*N('$Data1'!L99),7),"")&amp;",")</f>
        <v>0.0000000,</v>
      </c>
      <c r="G97" s="193" t="str">
        <f t="shared" ca="1" si="11"/>
        <v>,</v>
      </c>
      <c r="H97" s="193" t="str">
        <f ca="1">IF($B97="","",IF(E97="Flow/ExteriorArea,",'$Data1'!AE99/1000,"")&amp;",")</f>
        <v>,</v>
      </c>
      <c r="I97" s="193" t="str">
        <f t="shared" ca="1" si="12"/>
        <v>,</v>
      </c>
      <c r="J97" s="193" t="str">
        <f t="shared" ca="1" si="13"/>
        <v>1,</v>
      </c>
      <c r="K97" s="193" t="str">
        <f t="shared" ca="1" si="14"/>
        <v>0,</v>
      </c>
      <c r="L97" s="193" t="str">
        <f t="shared" ca="1" si="14"/>
        <v>0,</v>
      </c>
      <c r="M97" s="193" t="str">
        <f t="shared" ca="1" si="15"/>
        <v>0;</v>
      </c>
      <c r="N97" s="190" t="str">
        <f t="shared" ca="1" si="16"/>
        <v>! No heating infil for this zone</v>
      </c>
      <c r="O97" s="190"/>
      <c r="P97" s="190"/>
      <c r="Q97" s="190"/>
    </row>
    <row r="98" spans="1:17" ht="15">
      <c r="A98" s="193" t="str">
        <f t="shared" ca="1" si="9"/>
        <v>! NO ZoneInfiltration:DesignFlowRate,</v>
      </c>
      <c r="B98" s="193" t="str">
        <f ca="1">IF('$Data1'!E100="","",'$Data1'!E100&amp;" Infil-Htng,")</f>
        <v>1 Infil-Htng,</v>
      </c>
      <c r="C98" s="193" t="str">
        <f ca="1">IF(B98="","",'CSV-ZnSiz'!B98)</f>
        <v>1,</v>
      </c>
      <c r="D98" s="193" t="str">
        <f t="shared" ca="1" si="10"/>
        <v>ON ALWAYS,</v>
      </c>
      <c r="E98" s="193" t="str">
        <f ca="1">IF(B98="","",IF('$Data1'!AD100&gt;0,"Flow/Zone",IF('$Data1'!AE100&gt;0,"Flow/ExteriorArea",""))&amp;",")</f>
        <v>Flow/Zone,</v>
      </c>
      <c r="F98" s="193" t="str">
        <f ca="1">IF(B98="","",IF(E98="Flow/Zone,",FIXED(N('$Data1'!AD100)*MIN(N('$Data1'!K100),N('$Data1'!P100))/3600*N('$Data1'!L100),7),"")&amp;",")</f>
        <v>0.0000000,</v>
      </c>
      <c r="G98" s="193" t="str">
        <f t="shared" ca="1" si="11"/>
        <v>,</v>
      </c>
      <c r="H98" s="193" t="str">
        <f ca="1">IF($B98="","",IF(E98="Flow/ExteriorArea,",'$Data1'!AE100/1000,"")&amp;",")</f>
        <v>,</v>
      </c>
      <c r="I98" s="193" t="str">
        <f t="shared" ca="1" si="12"/>
        <v>,</v>
      </c>
      <c r="J98" s="193" t="str">
        <f t="shared" ca="1" si="13"/>
        <v>1,</v>
      </c>
      <c r="K98" s="193" t="str">
        <f t="shared" ca="1" si="14"/>
        <v>0,</v>
      </c>
      <c r="L98" s="193" t="str">
        <f t="shared" ca="1" si="14"/>
        <v>0,</v>
      </c>
      <c r="M98" s="193" t="str">
        <f t="shared" ca="1" si="15"/>
        <v>0;</v>
      </c>
      <c r="N98" s="190" t="str">
        <f t="shared" ca="1" si="16"/>
        <v>! No heating infil for this zone</v>
      </c>
      <c r="O98" s="190"/>
      <c r="P98" s="190"/>
      <c r="Q98" s="190"/>
    </row>
    <row r="99" spans="1:17" ht="15">
      <c r="A99" s="193" t="str">
        <f t="shared" ca="1" si="9"/>
        <v>! NO ZoneInfiltration:DesignFlowRate,</v>
      </c>
      <c r="B99" s="193" t="str">
        <f ca="1">IF('$Data1'!E101="","",'$Data1'!E101&amp;" Infil-Htng,")</f>
        <v>1 Infil-Htng,</v>
      </c>
      <c r="C99" s="193" t="str">
        <f ca="1">IF(B99="","",'CSV-ZnSiz'!B99)</f>
        <v>1,</v>
      </c>
      <c r="D99" s="193" t="str">
        <f t="shared" ca="1" si="10"/>
        <v>ON ALWAYS,</v>
      </c>
      <c r="E99" s="193" t="str">
        <f ca="1">IF(B99="","",IF('$Data1'!AD101&gt;0,"Flow/Zone",IF('$Data1'!AE101&gt;0,"Flow/ExteriorArea",""))&amp;",")</f>
        <v>Flow/Zone,</v>
      </c>
      <c r="F99" s="193" t="str">
        <f ca="1">IF(B99="","",IF(E99="Flow/Zone,",FIXED(N('$Data1'!AD101)*MIN(N('$Data1'!K101),N('$Data1'!P101))/3600*N('$Data1'!L101),7),"")&amp;",")</f>
        <v>0.0000000,</v>
      </c>
      <c r="G99" s="193" t="str">
        <f t="shared" ca="1" si="11"/>
        <v>,</v>
      </c>
      <c r="H99" s="193" t="str">
        <f ca="1">IF($B99="","",IF(E99="Flow/ExteriorArea,",'$Data1'!AE101/1000,"")&amp;",")</f>
        <v>,</v>
      </c>
      <c r="I99" s="193" t="str">
        <f t="shared" ca="1" si="12"/>
        <v>,</v>
      </c>
      <c r="J99" s="193" t="str">
        <f t="shared" ca="1" si="13"/>
        <v>1,</v>
      </c>
      <c r="K99" s="193" t="str">
        <f t="shared" ca="1" si="14"/>
        <v>0,</v>
      </c>
      <c r="L99" s="193" t="str">
        <f t="shared" ca="1" si="14"/>
        <v>0,</v>
      </c>
      <c r="M99" s="193" t="str">
        <f t="shared" ca="1" si="15"/>
        <v>0;</v>
      </c>
      <c r="N99" s="190" t="str">
        <f t="shared" ca="1" si="16"/>
        <v>! No heating infil for this zone</v>
      </c>
      <c r="O99" s="190"/>
      <c r="P99" s="190"/>
      <c r="Q99" s="190"/>
    </row>
    <row r="100" spans="1:17" ht="15">
      <c r="A100" s="193" t="str">
        <f t="shared" ca="1" si="9"/>
        <v>! NO ZoneInfiltration:DesignFlowRate,</v>
      </c>
      <c r="B100" s="193" t="str">
        <f ca="1">IF('$Data1'!E102="","",'$Data1'!E102&amp;" Infil-Htng,")</f>
        <v>1 Infil-Htng,</v>
      </c>
      <c r="C100" s="193" t="str">
        <f ca="1">IF(B100="","",'CSV-ZnSiz'!B100)</f>
        <v>1,</v>
      </c>
      <c r="D100" s="193" t="str">
        <f t="shared" ca="1" si="10"/>
        <v>ON ALWAYS,</v>
      </c>
      <c r="E100" s="193" t="str">
        <f ca="1">IF(B100="","",IF('$Data1'!AD102&gt;0,"Flow/Zone",IF('$Data1'!AE102&gt;0,"Flow/ExteriorArea",""))&amp;",")</f>
        <v>Flow/Zone,</v>
      </c>
      <c r="F100" s="193" t="str">
        <f ca="1">IF(B100="","",IF(E100="Flow/Zone,",FIXED(N('$Data1'!AD102)*MIN(N('$Data1'!K102),N('$Data1'!P102))/3600*N('$Data1'!L102),7),"")&amp;",")</f>
        <v>0.0000000,</v>
      </c>
      <c r="G100" s="193" t="str">
        <f t="shared" ca="1" si="11"/>
        <v>,</v>
      </c>
      <c r="H100" s="193" t="str">
        <f ca="1">IF($B100="","",IF(E100="Flow/ExteriorArea,",'$Data1'!AE102/1000,"")&amp;",")</f>
        <v>,</v>
      </c>
      <c r="I100" s="193" t="str">
        <f t="shared" ca="1" si="12"/>
        <v>,</v>
      </c>
      <c r="J100" s="193" t="str">
        <f t="shared" ca="1" si="13"/>
        <v>1,</v>
      </c>
      <c r="K100" s="193" t="str">
        <f t="shared" ca="1" si="14"/>
        <v>0,</v>
      </c>
      <c r="L100" s="193" t="str">
        <f t="shared" ca="1" si="14"/>
        <v>0,</v>
      </c>
      <c r="M100" s="193" t="str">
        <f t="shared" ca="1" si="15"/>
        <v>0;</v>
      </c>
      <c r="N100" s="190" t="str">
        <f t="shared" ca="1" si="16"/>
        <v>! No heating infil for this zone</v>
      </c>
      <c r="O100" s="190"/>
      <c r="P100" s="190"/>
      <c r="Q100" s="190"/>
    </row>
    <row r="101" spans="1:17" ht="15">
      <c r="A101" s="193" t="str">
        <f t="shared" ca="1" si="9"/>
        <v>! NO ZoneInfiltration:DesignFlowRate,</v>
      </c>
      <c r="B101" s="193" t="str">
        <f ca="1">IF('$Data1'!E103="","",'$Data1'!E103&amp;" Infil-Htng,")</f>
        <v>1 Infil-Htng,</v>
      </c>
      <c r="C101" s="193" t="str">
        <f ca="1">IF(B101="","",'CSV-ZnSiz'!B101)</f>
        <v>1,</v>
      </c>
      <c r="D101" s="193" t="str">
        <f t="shared" ca="1" si="10"/>
        <v>ON ALWAYS,</v>
      </c>
      <c r="E101" s="193" t="str">
        <f ca="1">IF(B101="","",IF('$Data1'!AD103&gt;0,"Flow/Zone",IF('$Data1'!AE103&gt;0,"Flow/ExteriorArea",""))&amp;",")</f>
        <v>Flow/Zone,</v>
      </c>
      <c r="F101" s="193" t="str">
        <f ca="1">IF(B101="","",IF(E101="Flow/Zone,",FIXED(N('$Data1'!AD103)*MIN(N('$Data1'!K103),N('$Data1'!P103))/3600*N('$Data1'!L103),7),"")&amp;",")</f>
        <v>0.0000000,</v>
      </c>
      <c r="G101" s="193" t="str">
        <f t="shared" ca="1" si="11"/>
        <v>,</v>
      </c>
      <c r="H101" s="193" t="str">
        <f ca="1">IF($B101="","",IF(E101="Flow/ExteriorArea,",'$Data1'!AE103/1000,"")&amp;",")</f>
        <v>,</v>
      </c>
      <c r="I101" s="193" t="str">
        <f t="shared" ca="1" si="12"/>
        <v>,</v>
      </c>
      <c r="J101" s="193" t="str">
        <f t="shared" ca="1" si="13"/>
        <v>1,</v>
      </c>
      <c r="K101" s="193" t="str">
        <f t="shared" ca="1" si="14"/>
        <v>0,</v>
      </c>
      <c r="L101" s="193" t="str">
        <f t="shared" ca="1" si="14"/>
        <v>0,</v>
      </c>
      <c r="M101" s="193" t="str">
        <f t="shared" ca="1" si="15"/>
        <v>0;</v>
      </c>
      <c r="N101" s="190" t="str">
        <f t="shared" ca="1" si="16"/>
        <v>! No heating infil for this zone</v>
      </c>
      <c r="O101" s="190"/>
      <c r="P101" s="190"/>
      <c r="Q101" s="190"/>
    </row>
    <row r="102" spans="1:17" ht="15">
      <c r="A102" s="193" t="str">
        <f t="shared" ca="1" si="9"/>
        <v>! NO ZoneInfiltration:DesignFlowRate,</v>
      </c>
      <c r="B102" s="193" t="str">
        <f ca="1">IF('$Data1'!E104="","",'$Data1'!E104&amp;" Infil-Htng,")</f>
        <v>1 Infil-Htng,</v>
      </c>
      <c r="C102" s="193" t="str">
        <f ca="1">IF(B102="","",'CSV-ZnSiz'!B102)</f>
        <v>1,</v>
      </c>
      <c r="D102" s="193" t="str">
        <f t="shared" ca="1" si="10"/>
        <v>ON ALWAYS,</v>
      </c>
      <c r="E102" s="193" t="str">
        <f ca="1">IF(B102="","",IF('$Data1'!AD104&gt;0,"Flow/Zone",IF('$Data1'!AE104&gt;0,"Flow/ExteriorArea",""))&amp;",")</f>
        <v>Flow/Zone,</v>
      </c>
      <c r="F102" s="193" t="str">
        <f ca="1">IF(B102="","",IF(E102="Flow/Zone,",FIXED(N('$Data1'!AD104)*MIN(N('$Data1'!K104),N('$Data1'!P104))/3600*N('$Data1'!L104),7),"")&amp;",")</f>
        <v>0.0000000,</v>
      </c>
      <c r="G102" s="193" t="str">
        <f t="shared" ca="1" si="11"/>
        <v>,</v>
      </c>
      <c r="H102" s="193" t="str">
        <f ca="1">IF($B102="","",IF(E102="Flow/ExteriorArea,",'$Data1'!AE104/1000,"")&amp;",")</f>
        <v>,</v>
      </c>
      <c r="I102" s="193" t="str">
        <f t="shared" ca="1" si="12"/>
        <v>,</v>
      </c>
      <c r="J102" s="193" t="str">
        <f t="shared" ca="1" si="13"/>
        <v>1,</v>
      </c>
      <c r="K102" s="193" t="str">
        <f t="shared" ca="1" si="14"/>
        <v>0,</v>
      </c>
      <c r="L102" s="193" t="str">
        <f t="shared" ca="1" si="14"/>
        <v>0,</v>
      </c>
      <c r="M102" s="193" t="str">
        <f t="shared" ca="1" si="15"/>
        <v>0;</v>
      </c>
      <c r="N102" s="190" t="str">
        <f t="shared" ca="1" si="16"/>
        <v>! No heating infil for this zone</v>
      </c>
      <c r="O102" s="190"/>
      <c r="P102" s="190"/>
      <c r="Q102" s="190"/>
    </row>
    <row r="103" spans="1:17" ht="15">
      <c r="A103" s="193" t="str">
        <f t="shared" ca="1" si="9"/>
        <v>! NO ZoneInfiltration:DesignFlowRate,</v>
      </c>
      <c r="B103" s="193" t="str">
        <f ca="1">IF('$Data1'!E105="","",'$Data1'!E105&amp;" Infil-Htng,")</f>
        <v>1 Infil-Htng,</v>
      </c>
      <c r="C103" s="193" t="str">
        <f ca="1">IF(B103="","",'CSV-ZnSiz'!B103)</f>
        <v>1,</v>
      </c>
      <c r="D103" s="193" t="str">
        <f t="shared" ca="1" si="10"/>
        <v>ON ALWAYS,</v>
      </c>
      <c r="E103" s="193" t="str">
        <f ca="1">IF(B103="","",IF('$Data1'!AD105&gt;0,"Flow/Zone",IF('$Data1'!AE105&gt;0,"Flow/ExteriorArea",""))&amp;",")</f>
        <v>Flow/Zone,</v>
      </c>
      <c r="F103" s="193" t="str">
        <f ca="1">IF(B103="","",IF(E103="Flow/Zone,",FIXED(N('$Data1'!AD105)*MIN(N('$Data1'!K105),N('$Data1'!P105))/3600*N('$Data1'!L105),7),"")&amp;",")</f>
        <v>0.0000000,</v>
      </c>
      <c r="G103" s="193" t="str">
        <f t="shared" ca="1" si="11"/>
        <v>,</v>
      </c>
      <c r="H103" s="193" t="str">
        <f ca="1">IF($B103="","",IF(E103="Flow/ExteriorArea,",'$Data1'!AE105/1000,"")&amp;",")</f>
        <v>,</v>
      </c>
      <c r="I103" s="193" t="str">
        <f t="shared" ca="1" si="12"/>
        <v>,</v>
      </c>
      <c r="J103" s="193" t="str">
        <f t="shared" ca="1" si="13"/>
        <v>1,</v>
      </c>
      <c r="K103" s="193" t="str">
        <f t="shared" ca="1" si="14"/>
        <v>0,</v>
      </c>
      <c r="L103" s="193" t="str">
        <f t="shared" ca="1" si="14"/>
        <v>0,</v>
      </c>
      <c r="M103" s="193" t="str">
        <f t="shared" ca="1" si="15"/>
        <v>0;</v>
      </c>
      <c r="N103" s="190" t="str">
        <f t="shared" ca="1" si="16"/>
        <v>! No heating infil for this zone</v>
      </c>
      <c r="O103" s="190"/>
      <c r="P103" s="190"/>
      <c r="Q103" s="190"/>
    </row>
    <row r="104" spans="1:17" ht="15">
      <c r="A104" s="193" t="str">
        <f t="shared" ca="1" si="9"/>
        <v>! NO ZoneInfiltration:DesignFlowRate,</v>
      </c>
      <c r="B104" s="193" t="str">
        <f ca="1">IF('$Data1'!E106="","",'$Data1'!E106&amp;" Infil-Htng,")</f>
        <v>1 Infil-Htng,</v>
      </c>
      <c r="C104" s="193" t="str">
        <f ca="1">IF(B104="","",'CSV-ZnSiz'!B104)</f>
        <v>1,</v>
      </c>
      <c r="D104" s="193" t="str">
        <f t="shared" ca="1" si="10"/>
        <v>ON ALWAYS,</v>
      </c>
      <c r="E104" s="193" t="str">
        <f ca="1">IF(B104="","",IF('$Data1'!AD106&gt;0,"Flow/Zone",IF('$Data1'!AE106&gt;0,"Flow/ExteriorArea",""))&amp;",")</f>
        <v>Flow/Zone,</v>
      </c>
      <c r="F104" s="193" t="str">
        <f ca="1">IF(B104="","",IF(E104="Flow/Zone,",FIXED(N('$Data1'!AD106)*MIN(N('$Data1'!K106),N('$Data1'!P106))/3600*N('$Data1'!L106),7),"")&amp;",")</f>
        <v>0.0000000,</v>
      </c>
      <c r="G104" s="193" t="str">
        <f t="shared" ca="1" si="11"/>
        <v>,</v>
      </c>
      <c r="H104" s="193" t="str">
        <f ca="1">IF($B104="","",IF(E104="Flow/ExteriorArea,",'$Data1'!AE106/1000,"")&amp;",")</f>
        <v>,</v>
      </c>
      <c r="I104" s="193" t="str">
        <f t="shared" ca="1" si="12"/>
        <v>,</v>
      </c>
      <c r="J104" s="193" t="str">
        <f t="shared" ca="1" si="13"/>
        <v>1,</v>
      </c>
      <c r="K104" s="193" t="str">
        <f t="shared" ref="K104:L135" ca="1" si="17">IF($B104="","","0,")</f>
        <v>0,</v>
      </c>
      <c r="L104" s="193" t="str">
        <f t="shared" ca="1" si="17"/>
        <v>0,</v>
      </c>
      <c r="M104" s="193" t="str">
        <f t="shared" ca="1" si="15"/>
        <v>0;</v>
      </c>
      <c r="N104" s="190" t="str">
        <f t="shared" ca="1" si="16"/>
        <v>! No heating infil for this zone</v>
      </c>
      <c r="O104" s="190"/>
      <c r="P104" s="190"/>
      <c r="Q104" s="190"/>
    </row>
    <row r="105" spans="1:17" ht="15">
      <c r="A105" s="193" t="str">
        <f t="shared" ca="1" si="9"/>
        <v>! NO ZoneInfiltration:DesignFlowRate,</v>
      </c>
      <c r="B105" s="193" t="str">
        <f ca="1">IF('$Data1'!E107="","",'$Data1'!E107&amp;" Infil-Htng,")</f>
        <v>1 Infil-Htng,</v>
      </c>
      <c r="C105" s="193" t="str">
        <f ca="1">IF(B105="","",'CSV-ZnSiz'!B105)</f>
        <v>1,</v>
      </c>
      <c r="D105" s="193" t="str">
        <f t="shared" ca="1" si="10"/>
        <v>ON ALWAYS,</v>
      </c>
      <c r="E105" s="193" t="str">
        <f ca="1">IF(B105="","",IF('$Data1'!AD107&gt;0,"Flow/Zone",IF('$Data1'!AE107&gt;0,"Flow/ExteriorArea",""))&amp;",")</f>
        <v>Flow/Zone,</v>
      </c>
      <c r="F105" s="193" t="str">
        <f ca="1">IF(B105="","",IF(E105="Flow/Zone,",FIXED(N('$Data1'!AD107)*MIN(N('$Data1'!K107),N('$Data1'!P107))/3600*N('$Data1'!L107),7),"")&amp;",")</f>
        <v>0.0000000,</v>
      </c>
      <c r="G105" s="193" t="str">
        <f t="shared" ca="1" si="11"/>
        <v>,</v>
      </c>
      <c r="H105" s="193" t="str">
        <f ca="1">IF($B105="","",IF(E105="Flow/ExteriorArea,",'$Data1'!AE107/1000,"")&amp;",")</f>
        <v>,</v>
      </c>
      <c r="I105" s="193" t="str">
        <f t="shared" ca="1" si="12"/>
        <v>,</v>
      </c>
      <c r="J105" s="193" t="str">
        <f t="shared" ca="1" si="13"/>
        <v>1,</v>
      </c>
      <c r="K105" s="193" t="str">
        <f t="shared" ca="1" si="17"/>
        <v>0,</v>
      </c>
      <c r="L105" s="193" t="str">
        <f t="shared" ca="1" si="17"/>
        <v>0,</v>
      </c>
      <c r="M105" s="193" t="str">
        <f t="shared" ca="1" si="15"/>
        <v>0;</v>
      </c>
      <c r="N105" s="190" t="str">
        <f t="shared" ca="1" si="16"/>
        <v>! No heating infil for this zone</v>
      </c>
      <c r="O105" s="190"/>
      <c r="P105" s="190"/>
      <c r="Q105" s="190"/>
    </row>
    <row r="106" spans="1:17" ht="15">
      <c r="A106" s="193" t="str">
        <f t="shared" ca="1" si="9"/>
        <v>! NO ZoneInfiltration:DesignFlowRate,</v>
      </c>
      <c r="B106" s="193" t="str">
        <f ca="1">IF('$Data1'!E108="","",'$Data1'!E108&amp;" Infil-Htng,")</f>
        <v>1 Infil-Htng,</v>
      </c>
      <c r="C106" s="193" t="str">
        <f ca="1">IF(B106="","",'CSV-ZnSiz'!B106)</f>
        <v>1,</v>
      </c>
      <c r="D106" s="193" t="str">
        <f t="shared" ca="1" si="10"/>
        <v>ON ALWAYS,</v>
      </c>
      <c r="E106" s="193" t="str">
        <f ca="1">IF(B106="","",IF('$Data1'!AD108&gt;0,"Flow/Zone",IF('$Data1'!AE108&gt;0,"Flow/ExteriorArea",""))&amp;",")</f>
        <v>Flow/Zone,</v>
      </c>
      <c r="F106" s="193" t="str">
        <f ca="1">IF(B106="","",IF(E106="Flow/Zone,",FIXED(N('$Data1'!AD108)*MIN(N('$Data1'!K108),N('$Data1'!P108))/3600*N('$Data1'!L108),7),"")&amp;",")</f>
        <v>0.0000000,</v>
      </c>
      <c r="G106" s="193" t="str">
        <f t="shared" ca="1" si="11"/>
        <v>,</v>
      </c>
      <c r="H106" s="193" t="str">
        <f ca="1">IF($B106="","",IF(E106="Flow/ExteriorArea,",'$Data1'!AE108/1000,"")&amp;",")</f>
        <v>,</v>
      </c>
      <c r="I106" s="193" t="str">
        <f t="shared" ca="1" si="12"/>
        <v>,</v>
      </c>
      <c r="J106" s="193" t="str">
        <f t="shared" ca="1" si="13"/>
        <v>1,</v>
      </c>
      <c r="K106" s="193" t="str">
        <f t="shared" ca="1" si="17"/>
        <v>0,</v>
      </c>
      <c r="L106" s="193" t="str">
        <f t="shared" ca="1" si="17"/>
        <v>0,</v>
      </c>
      <c r="M106" s="193" t="str">
        <f t="shared" ca="1" si="15"/>
        <v>0;</v>
      </c>
      <c r="N106" s="190" t="str">
        <f t="shared" ca="1" si="16"/>
        <v>! No heating infil for this zone</v>
      </c>
      <c r="O106" s="190"/>
      <c r="P106" s="190"/>
      <c r="Q106" s="190"/>
    </row>
    <row r="107" spans="1:17" ht="15">
      <c r="A107" s="193" t="str">
        <f t="shared" ca="1" si="9"/>
        <v>! NO ZoneInfiltration:DesignFlowRate,</v>
      </c>
      <c r="B107" s="193" t="str">
        <f ca="1">IF('$Data1'!E109="","",'$Data1'!E109&amp;" Infil-Htng,")</f>
        <v>1 Infil-Htng,</v>
      </c>
      <c r="C107" s="193" t="str">
        <f ca="1">IF(B107="","",'CSV-ZnSiz'!B107)</f>
        <v>1,</v>
      </c>
      <c r="D107" s="193" t="str">
        <f t="shared" ca="1" si="10"/>
        <v>ON ALWAYS,</v>
      </c>
      <c r="E107" s="193" t="str">
        <f ca="1">IF(B107="","",IF('$Data1'!AD109&gt;0,"Flow/Zone",IF('$Data1'!AE109&gt;0,"Flow/ExteriorArea",""))&amp;",")</f>
        <v>Flow/Zone,</v>
      </c>
      <c r="F107" s="193" t="str">
        <f ca="1">IF(B107="","",IF(E107="Flow/Zone,",FIXED(N('$Data1'!AD109)*MIN(N('$Data1'!K109),N('$Data1'!P109))/3600*N('$Data1'!L109),7),"")&amp;",")</f>
        <v>0.0000000,</v>
      </c>
      <c r="G107" s="193" t="str">
        <f t="shared" ca="1" si="11"/>
        <v>,</v>
      </c>
      <c r="H107" s="193" t="str">
        <f ca="1">IF($B107="","",IF(E107="Flow/ExteriorArea,",'$Data1'!AE109/1000,"")&amp;",")</f>
        <v>,</v>
      </c>
      <c r="I107" s="193" t="str">
        <f t="shared" ca="1" si="12"/>
        <v>,</v>
      </c>
      <c r="J107" s="193" t="str">
        <f t="shared" ca="1" si="13"/>
        <v>1,</v>
      </c>
      <c r="K107" s="193" t="str">
        <f t="shared" ca="1" si="17"/>
        <v>0,</v>
      </c>
      <c r="L107" s="193" t="str">
        <f t="shared" ca="1" si="17"/>
        <v>0,</v>
      </c>
      <c r="M107" s="193" t="str">
        <f t="shared" ca="1" si="15"/>
        <v>0;</v>
      </c>
      <c r="N107" s="190" t="str">
        <f t="shared" ca="1" si="16"/>
        <v>! No heating infil for this zone</v>
      </c>
      <c r="O107" s="190"/>
      <c r="P107" s="190"/>
      <c r="Q107" s="190"/>
    </row>
    <row r="108" spans="1:17" ht="15">
      <c r="A108" s="193" t="str">
        <f t="shared" ca="1" si="9"/>
        <v>! NO ZoneInfiltration:DesignFlowRate,</v>
      </c>
      <c r="B108" s="193" t="str">
        <f ca="1">IF('$Data1'!E110="","",'$Data1'!E110&amp;" Infil-Htng,")</f>
        <v>1 Infil-Htng,</v>
      </c>
      <c r="C108" s="193" t="str">
        <f ca="1">IF(B108="","",'CSV-ZnSiz'!B108)</f>
        <v>1,</v>
      </c>
      <c r="D108" s="193" t="str">
        <f t="shared" ca="1" si="10"/>
        <v>ON ALWAYS,</v>
      </c>
      <c r="E108" s="193" t="str">
        <f ca="1">IF(B108="","",IF('$Data1'!AD110&gt;0,"Flow/Zone",IF('$Data1'!AE110&gt;0,"Flow/ExteriorArea",""))&amp;",")</f>
        <v>Flow/Zone,</v>
      </c>
      <c r="F108" s="193" t="str">
        <f ca="1">IF(B108="","",IF(E108="Flow/Zone,",FIXED(N('$Data1'!AD110)*MIN(N('$Data1'!K110),N('$Data1'!P110))/3600*N('$Data1'!L110),7),"")&amp;",")</f>
        <v>0.0000000,</v>
      </c>
      <c r="G108" s="193" t="str">
        <f t="shared" ca="1" si="11"/>
        <v>,</v>
      </c>
      <c r="H108" s="193" t="str">
        <f ca="1">IF($B108="","",IF(E108="Flow/ExteriorArea,",'$Data1'!AE110/1000,"")&amp;",")</f>
        <v>,</v>
      </c>
      <c r="I108" s="193" t="str">
        <f t="shared" ca="1" si="12"/>
        <v>,</v>
      </c>
      <c r="J108" s="193" t="str">
        <f t="shared" ca="1" si="13"/>
        <v>1,</v>
      </c>
      <c r="K108" s="193" t="str">
        <f t="shared" ca="1" si="17"/>
        <v>0,</v>
      </c>
      <c r="L108" s="193" t="str">
        <f t="shared" ca="1" si="17"/>
        <v>0,</v>
      </c>
      <c r="M108" s="193" t="str">
        <f t="shared" ca="1" si="15"/>
        <v>0;</v>
      </c>
      <c r="N108" s="190" t="str">
        <f t="shared" ca="1" si="16"/>
        <v>! No heating infil for this zone</v>
      </c>
      <c r="O108" s="190"/>
      <c r="P108" s="190"/>
      <c r="Q108" s="190"/>
    </row>
    <row r="109" spans="1:17" ht="15">
      <c r="A109" s="193" t="str">
        <f t="shared" ca="1" si="9"/>
        <v>! NO ZoneInfiltration:DesignFlowRate,</v>
      </c>
      <c r="B109" s="193" t="str">
        <f ca="1">IF('$Data1'!E111="","",'$Data1'!E111&amp;" Infil-Htng,")</f>
        <v>1 Infil-Htng,</v>
      </c>
      <c r="C109" s="193" t="str">
        <f ca="1">IF(B109="","",'CSV-ZnSiz'!B109)</f>
        <v>1,</v>
      </c>
      <c r="D109" s="193" t="str">
        <f t="shared" ca="1" si="10"/>
        <v>ON ALWAYS,</v>
      </c>
      <c r="E109" s="193" t="str">
        <f ca="1">IF(B109="","",IF('$Data1'!AD111&gt;0,"Flow/Zone",IF('$Data1'!AE111&gt;0,"Flow/ExteriorArea",""))&amp;",")</f>
        <v>Flow/Zone,</v>
      </c>
      <c r="F109" s="193" t="str">
        <f ca="1">IF(B109="","",IF(E109="Flow/Zone,",FIXED(N('$Data1'!AD111)*MIN(N('$Data1'!K111),N('$Data1'!P111))/3600*N('$Data1'!L111),7),"")&amp;",")</f>
        <v>0.0000000,</v>
      </c>
      <c r="G109" s="193" t="str">
        <f t="shared" ca="1" si="11"/>
        <v>,</v>
      </c>
      <c r="H109" s="193" t="str">
        <f ca="1">IF($B109="","",IF(E109="Flow/ExteriorArea,",'$Data1'!AE111/1000,"")&amp;",")</f>
        <v>,</v>
      </c>
      <c r="I109" s="193" t="str">
        <f t="shared" ca="1" si="12"/>
        <v>,</v>
      </c>
      <c r="J109" s="193" t="str">
        <f t="shared" ca="1" si="13"/>
        <v>1,</v>
      </c>
      <c r="K109" s="193" t="str">
        <f t="shared" ca="1" si="17"/>
        <v>0,</v>
      </c>
      <c r="L109" s="193" t="str">
        <f t="shared" ca="1" si="17"/>
        <v>0,</v>
      </c>
      <c r="M109" s="193" t="str">
        <f t="shared" ca="1" si="15"/>
        <v>0;</v>
      </c>
      <c r="N109" s="190" t="str">
        <f t="shared" ca="1" si="16"/>
        <v>! No heating infil for this zone</v>
      </c>
      <c r="O109" s="190"/>
      <c r="P109" s="190"/>
      <c r="Q109" s="190"/>
    </row>
    <row r="110" spans="1:17" ht="15">
      <c r="A110" s="193" t="str">
        <f t="shared" ca="1" si="9"/>
        <v>! NO ZoneInfiltration:DesignFlowRate,</v>
      </c>
      <c r="B110" s="193" t="str">
        <f ca="1">IF('$Data1'!E112="","",'$Data1'!E112&amp;" Infil-Htng,")</f>
        <v>1 Infil-Htng,</v>
      </c>
      <c r="C110" s="193" t="str">
        <f ca="1">IF(B110="","",'CSV-ZnSiz'!B110)</f>
        <v>1,</v>
      </c>
      <c r="D110" s="193" t="str">
        <f t="shared" ca="1" si="10"/>
        <v>ON ALWAYS,</v>
      </c>
      <c r="E110" s="193" t="str">
        <f ca="1">IF(B110="","",IF('$Data1'!AD112&gt;0,"Flow/Zone",IF('$Data1'!AE112&gt;0,"Flow/ExteriorArea",""))&amp;",")</f>
        <v>Flow/Zone,</v>
      </c>
      <c r="F110" s="193" t="str">
        <f ca="1">IF(B110="","",IF(E110="Flow/Zone,",FIXED(N('$Data1'!AD112)*MIN(N('$Data1'!K112),N('$Data1'!P112))/3600*N('$Data1'!L112),7),"")&amp;",")</f>
        <v>0.0000000,</v>
      </c>
      <c r="G110" s="193" t="str">
        <f t="shared" ca="1" si="11"/>
        <v>,</v>
      </c>
      <c r="H110" s="193" t="str">
        <f ca="1">IF($B110="","",IF(E110="Flow/ExteriorArea,",'$Data1'!AE112/1000,"")&amp;",")</f>
        <v>,</v>
      </c>
      <c r="I110" s="193" t="str">
        <f t="shared" ca="1" si="12"/>
        <v>,</v>
      </c>
      <c r="J110" s="193" t="str">
        <f t="shared" ca="1" si="13"/>
        <v>1,</v>
      </c>
      <c r="K110" s="193" t="str">
        <f t="shared" ca="1" si="17"/>
        <v>0,</v>
      </c>
      <c r="L110" s="193" t="str">
        <f t="shared" ca="1" si="17"/>
        <v>0,</v>
      </c>
      <c r="M110" s="193" t="str">
        <f t="shared" ca="1" si="15"/>
        <v>0;</v>
      </c>
      <c r="N110" s="190" t="str">
        <f t="shared" ca="1" si="16"/>
        <v>! No heating infil for this zone</v>
      </c>
      <c r="O110" s="190"/>
      <c r="P110" s="190"/>
      <c r="Q110" s="190"/>
    </row>
    <row r="111" spans="1:17" ht="15">
      <c r="A111" s="193" t="str">
        <f t="shared" ca="1" si="9"/>
        <v>! NO ZoneInfiltration:DesignFlowRate,</v>
      </c>
      <c r="B111" s="193" t="str">
        <f ca="1">IF('$Data1'!E113="","",'$Data1'!E113&amp;" Infil-Htng,")</f>
        <v>1 Infil-Htng,</v>
      </c>
      <c r="C111" s="193" t="str">
        <f ca="1">IF(B111="","",'CSV-ZnSiz'!B111)</f>
        <v>1,</v>
      </c>
      <c r="D111" s="193" t="str">
        <f t="shared" ca="1" si="10"/>
        <v>ON ALWAYS,</v>
      </c>
      <c r="E111" s="193" t="str">
        <f ca="1">IF(B111="","",IF('$Data1'!AD113&gt;0,"Flow/Zone",IF('$Data1'!AE113&gt;0,"Flow/ExteriorArea",""))&amp;",")</f>
        <v>Flow/Zone,</v>
      </c>
      <c r="F111" s="193" t="str">
        <f ca="1">IF(B111="","",IF(E111="Flow/Zone,",FIXED(N('$Data1'!AD113)*MIN(N('$Data1'!K113),N('$Data1'!P113))/3600*N('$Data1'!L113),7),"")&amp;",")</f>
        <v>0.0000000,</v>
      </c>
      <c r="G111" s="193" t="str">
        <f t="shared" ca="1" si="11"/>
        <v>,</v>
      </c>
      <c r="H111" s="193" t="str">
        <f ca="1">IF($B111="","",IF(E111="Flow/ExteriorArea,",'$Data1'!AE113/1000,"")&amp;",")</f>
        <v>,</v>
      </c>
      <c r="I111" s="193" t="str">
        <f t="shared" ca="1" si="12"/>
        <v>,</v>
      </c>
      <c r="J111" s="193" t="str">
        <f t="shared" ca="1" si="13"/>
        <v>1,</v>
      </c>
      <c r="K111" s="193" t="str">
        <f t="shared" ca="1" si="17"/>
        <v>0,</v>
      </c>
      <c r="L111" s="193" t="str">
        <f t="shared" ca="1" si="17"/>
        <v>0,</v>
      </c>
      <c r="M111" s="193" t="str">
        <f t="shared" ca="1" si="15"/>
        <v>0;</v>
      </c>
      <c r="N111" s="190" t="str">
        <f t="shared" ca="1" si="16"/>
        <v>! No heating infil for this zone</v>
      </c>
      <c r="O111" s="190"/>
      <c r="P111" s="190"/>
      <c r="Q111" s="190"/>
    </row>
    <row r="112" spans="1:17" ht="15">
      <c r="A112" s="193" t="str">
        <f t="shared" ca="1" si="9"/>
        <v>! NO ZoneInfiltration:DesignFlowRate,</v>
      </c>
      <c r="B112" s="193" t="str">
        <f ca="1">IF('$Data1'!E114="","",'$Data1'!E114&amp;" Infil-Htng,")</f>
        <v>1 Infil-Htng,</v>
      </c>
      <c r="C112" s="193" t="str">
        <f ca="1">IF(B112="","",'CSV-ZnSiz'!B112)</f>
        <v>1,</v>
      </c>
      <c r="D112" s="193" t="str">
        <f t="shared" ca="1" si="10"/>
        <v>ON ALWAYS,</v>
      </c>
      <c r="E112" s="193" t="str">
        <f ca="1">IF(B112="","",IF('$Data1'!AD114&gt;0,"Flow/Zone",IF('$Data1'!AE114&gt;0,"Flow/ExteriorArea",""))&amp;",")</f>
        <v>Flow/Zone,</v>
      </c>
      <c r="F112" s="193" t="str">
        <f ca="1">IF(B112="","",IF(E112="Flow/Zone,",FIXED(N('$Data1'!AD114)*MIN(N('$Data1'!K114),N('$Data1'!P114))/3600*N('$Data1'!L114),7),"")&amp;",")</f>
        <v>0.0000000,</v>
      </c>
      <c r="G112" s="193" t="str">
        <f t="shared" ca="1" si="11"/>
        <v>,</v>
      </c>
      <c r="H112" s="193" t="str">
        <f ca="1">IF($B112="","",IF(E112="Flow/ExteriorArea,",'$Data1'!AE114/1000,"")&amp;",")</f>
        <v>,</v>
      </c>
      <c r="I112" s="193" t="str">
        <f t="shared" ca="1" si="12"/>
        <v>,</v>
      </c>
      <c r="J112" s="193" t="str">
        <f t="shared" ca="1" si="13"/>
        <v>1,</v>
      </c>
      <c r="K112" s="193" t="str">
        <f t="shared" ca="1" si="17"/>
        <v>0,</v>
      </c>
      <c r="L112" s="193" t="str">
        <f t="shared" ca="1" si="17"/>
        <v>0,</v>
      </c>
      <c r="M112" s="193" t="str">
        <f t="shared" ca="1" si="15"/>
        <v>0;</v>
      </c>
      <c r="N112" s="190" t="str">
        <f t="shared" ca="1" si="16"/>
        <v>! No heating infil for this zone</v>
      </c>
      <c r="O112" s="190"/>
      <c r="P112" s="190"/>
      <c r="Q112" s="190"/>
    </row>
    <row r="113" spans="1:17" ht="15">
      <c r="A113" s="193" t="str">
        <f t="shared" ca="1" si="9"/>
        <v>! NO ZoneInfiltration:DesignFlowRate,</v>
      </c>
      <c r="B113" s="193" t="str">
        <f ca="1">IF('$Data1'!E115="","",'$Data1'!E115&amp;" Infil-Htng,")</f>
        <v>1 Infil-Htng,</v>
      </c>
      <c r="C113" s="193" t="str">
        <f ca="1">IF(B113="","",'CSV-ZnSiz'!B113)</f>
        <v>1,</v>
      </c>
      <c r="D113" s="193" t="str">
        <f t="shared" ca="1" si="10"/>
        <v>ON ALWAYS,</v>
      </c>
      <c r="E113" s="193" t="str">
        <f ca="1">IF(B113="","",IF('$Data1'!AD115&gt;0,"Flow/Zone",IF('$Data1'!AE115&gt;0,"Flow/ExteriorArea",""))&amp;",")</f>
        <v>Flow/Zone,</v>
      </c>
      <c r="F113" s="193" t="str">
        <f ca="1">IF(B113="","",IF(E113="Flow/Zone,",FIXED(N('$Data1'!AD115)*MIN(N('$Data1'!K115),N('$Data1'!P115))/3600*N('$Data1'!L115),7),"")&amp;",")</f>
        <v>0.0000000,</v>
      </c>
      <c r="G113" s="193" t="str">
        <f t="shared" ca="1" si="11"/>
        <v>,</v>
      </c>
      <c r="H113" s="193" t="str">
        <f ca="1">IF($B113="","",IF(E113="Flow/ExteriorArea,",'$Data1'!AE115/1000,"")&amp;",")</f>
        <v>,</v>
      </c>
      <c r="I113" s="193" t="str">
        <f t="shared" ca="1" si="12"/>
        <v>,</v>
      </c>
      <c r="J113" s="193" t="str">
        <f t="shared" ca="1" si="13"/>
        <v>1,</v>
      </c>
      <c r="K113" s="193" t="str">
        <f t="shared" ca="1" si="17"/>
        <v>0,</v>
      </c>
      <c r="L113" s="193" t="str">
        <f t="shared" ca="1" si="17"/>
        <v>0,</v>
      </c>
      <c r="M113" s="193" t="str">
        <f t="shared" ca="1" si="15"/>
        <v>0;</v>
      </c>
      <c r="N113" s="190" t="str">
        <f t="shared" ca="1" si="16"/>
        <v>! No heating infil for this zone</v>
      </c>
      <c r="O113" s="190"/>
      <c r="P113" s="190"/>
      <c r="Q113" s="190"/>
    </row>
    <row r="114" spans="1:17" ht="15">
      <c r="A114" s="193" t="str">
        <f t="shared" ca="1" si="9"/>
        <v>! NO ZoneInfiltration:DesignFlowRate,</v>
      </c>
      <c r="B114" s="193" t="str">
        <f ca="1">IF('$Data1'!E116="","",'$Data1'!E116&amp;" Infil-Htng,")</f>
        <v>1 Infil-Htng,</v>
      </c>
      <c r="C114" s="193" t="str">
        <f ca="1">IF(B114="","",'CSV-ZnSiz'!B114)</f>
        <v>1,</v>
      </c>
      <c r="D114" s="193" t="str">
        <f t="shared" ca="1" si="10"/>
        <v>ON ALWAYS,</v>
      </c>
      <c r="E114" s="193" t="str">
        <f ca="1">IF(B114="","",IF('$Data1'!AD116&gt;0,"Flow/Zone",IF('$Data1'!AE116&gt;0,"Flow/ExteriorArea",""))&amp;",")</f>
        <v>Flow/Zone,</v>
      </c>
      <c r="F114" s="193" t="str">
        <f ca="1">IF(B114="","",IF(E114="Flow/Zone,",FIXED(N('$Data1'!AD116)*MIN(N('$Data1'!K116),N('$Data1'!P116))/3600*N('$Data1'!L116),7),"")&amp;",")</f>
        <v>0.0000000,</v>
      </c>
      <c r="G114" s="193" t="str">
        <f t="shared" ca="1" si="11"/>
        <v>,</v>
      </c>
      <c r="H114" s="193" t="str">
        <f ca="1">IF($B114="","",IF(E114="Flow/ExteriorArea,",'$Data1'!AE116/1000,"")&amp;",")</f>
        <v>,</v>
      </c>
      <c r="I114" s="193" t="str">
        <f t="shared" ca="1" si="12"/>
        <v>,</v>
      </c>
      <c r="J114" s="193" t="str">
        <f t="shared" ca="1" si="13"/>
        <v>1,</v>
      </c>
      <c r="K114" s="193" t="str">
        <f t="shared" ca="1" si="17"/>
        <v>0,</v>
      </c>
      <c r="L114" s="193" t="str">
        <f t="shared" ca="1" si="17"/>
        <v>0,</v>
      </c>
      <c r="M114" s="193" t="str">
        <f t="shared" ca="1" si="15"/>
        <v>0;</v>
      </c>
      <c r="N114" s="190" t="str">
        <f t="shared" ca="1" si="16"/>
        <v>! No heating infil for this zone</v>
      </c>
      <c r="O114" s="190"/>
      <c r="P114" s="190"/>
      <c r="Q114" s="190"/>
    </row>
    <row r="115" spans="1:17" ht="15">
      <c r="A115" s="193" t="str">
        <f t="shared" ca="1" si="9"/>
        <v>! NO ZoneInfiltration:DesignFlowRate,</v>
      </c>
      <c r="B115" s="193" t="str">
        <f ca="1">IF('$Data1'!E117="","",'$Data1'!E117&amp;" Infil-Htng,")</f>
        <v>1 Infil-Htng,</v>
      </c>
      <c r="C115" s="193" t="str">
        <f ca="1">IF(B115="","",'CSV-ZnSiz'!B115)</f>
        <v>1,</v>
      </c>
      <c r="D115" s="193" t="str">
        <f t="shared" ca="1" si="10"/>
        <v>ON ALWAYS,</v>
      </c>
      <c r="E115" s="193" t="str">
        <f ca="1">IF(B115="","",IF('$Data1'!AD117&gt;0,"Flow/Zone",IF('$Data1'!AE117&gt;0,"Flow/ExteriorArea",""))&amp;",")</f>
        <v>Flow/Zone,</v>
      </c>
      <c r="F115" s="193" t="str">
        <f ca="1">IF(B115="","",IF(E115="Flow/Zone,",FIXED(N('$Data1'!AD117)*MIN(N('$Data1'!K117),N('$Data1'!P117))/3600*N('$Data1'!L117),7),"")&amp;",")</f>
        <v>0.0000000,</v>
      </c>
      <c r="G115" s="193" t="str">
        <f t="shared" ca="1" si="11"/>
        <v>,</v>
      </c>
      <c r="H115" s="193" t="str">
        <f ca="1">IF($B115="","",IF(E115="Flow/ExteriorArea,",'$Data1'!AE117/1000,"")&amp;",")</f>
        <v>,</v>
      </c>
      <c r="I115" s="193" t="str">
        <f t="shared" ca="1" si="12"/>
        <v>,</v>
      </c>
      <c r="J115" s="193" t="str">
        <f t="shared" ca="1" si="13"/>
        <v>1,</v>
      </c>
      <c r="K115" s="193" t="str">
        <f t="shared" ca="1" si="17"/>
        <v>0,</v>
      </c>
      <c r="L115" s="193" t="str">
        <f t="shared" ca="1" si="17"/>
        <v>0,</v>
      </c>
      <c r="M115" s="193" t="str">
        <f t="shared" ca="1" si="15"/>
        <v>0;</v>
      </c>
      <c r="N115" s="190" t="str">
        <f t="shared" ca="1" si="16"/>
        <v>! No heating infil for this zone</v>
      </c>
      <c r="O115" s="190"/>
      <c r="P115" s="190"/>
      <c r="Q115" s="190"/>
    </row>
    <row r="116" spans="1:17" ht="15">
      <c r="A116" s="193" t="str">
        <f t="shared" ca="1" si="9"/>
        <v>! NO ZoneInfiltration:DesignFlowRate,</v>
      </c>
      <c r="B116" s="193" t="str">
        <f ca="1">IF('$Data1'!E118="","",'$Data1'!E118&amp;" Infil-Htng,")</f>
        <v>1 Infil-Htng,</v>
      </c>
      <c r="C116" s="193" t="str">
        <f ca="1">IF(B116="","",'CSV-ZnSiz'!B116)</f>
        <v>1,</v>
      </c>
      <c r="D116" s="193" t="str">
        <f t="shared" ca="1" si="10"/>
        <v>ON ALWAYS,</v>
      </c>
      <c r="E116" s="193" t="str">
        <f ca="1">IF(B116="","",IF('$Data1'!AD118&gt;0,"Flow/Zone",IF('$Data1'!AE118&gt;0,"Flow/ExteriorArea",""))&amp;",")</f>
        <v>Flow/Zone,</v>
      </c>
      <c r="F116" s="193" t="str">
        <f ca="1">IF(B116="","",IF(E116="Flow/Zone,",FIXED(N('$Data1'!AD118)*MIN(N('$Data1'!K118),N('$Data1'!P118))/3600*N('$Data1'!L118),7),"")&amp;",")</f>
        <v>0.0000000,</v>
      </c>
      <c r="G116" s="193" t="str">
        <f t="shared" ca="1" si="11"/>
        <v>,</v>
      </c>
      <c r="H116" s="193" t="str">
        <f ca="1">IF($B116="","",IF(E116="Flow/ExteriorArea,",'$Data1'!AE118/1000,"")&amp;",")</f>
        <v>,</v>
      </c>
      <c r="I116" s="193" t="str">
        <f t="shared" ca="1" si="12"/>
        <v>,</v>
      </c>
      <c r="J116" s="193" t="str">
        <f t="shared" ca="1" si="13"/>
        <v>1,</v>
      </c>
      <c r="K116" s="193" t="str">
        <f t="shared" ca="1" si="17"/>
        <v>0,</v>
      </c>
      <c r="L116" s="193" t="str">
        <f t="shared" ca="1" si="17"/>
        <v>0,</v>
      </c>
      <c r="M116" s="193" t="str">
        <f t="shared" ca="1" si="15"/>
        <v>0;</v>
      </c>
      <c r="N116" s="190" t="str">
        <f t="shared" ca="1" si="16"/>
        <v>! No heating infil for this zone</v>
      </c>
      <c r="O116" s="190"/>
      <c r="P116" s="190"/>
      <c r="Q116" s="190"/>
    </row>
    <row r="117" spans="1:17" ht="15">
      <c r="A117" s="193" t="str">
        <f t="shared" ca="1" si="9"/>
        <v>! NO ZoneInfiltration:DesignFlowRate,</v>
      </c>
      <c r="B117" s="193" t="str">
        <f ca="1">IF('$Data1'!E119="","",'$Data1'!E119&amp;" Infil-Htng,")</f>
        <v>1 Infil-Htng,</v>
      </c>
      <c r="C117" s="193" t="str">
        <f ca="1">IF(B117="","",'CSV-ZnSiz'!B117)</f>
        <v>1,</v>
      </c>
      <c r="D117" s="193" t="str">
        <f t="shared" ca="1" si="10"/>
        <v>ON ALWAYS,</v>
      </c>
      <c r="E117" s="193" t="str">
        <f ca="1">IF(B117="","",IF('$Data1'!AD119&gt;0,"Flow/Zone",IF('$Data1'!AE119&gt;0,"Flow/ExteriorArea",""))&amp;",")</f>
        <v>Flow/Zone,</v>
      </c>
      <c r="F117" s="193" t="str">
        <f ca="1">IF(B117="","",IF(E117="Flow/Zone,",FIXED(N('$Data1'!AD119)*MIN(N('$Data1'!K119),N('$Data1'!P119))/3600*N('$Data1'!L119),7),"")&amp;",")</f>
        <v>0.0000000,</v>
      </c>
      <c r="G117" s="193" t="str">
        <f t="shared" ca="1" si="11"/>
        <v>,</v>
      </c>
      <c r="H117" s="193" t="str">
        <f ca="1">IF($B117="","",IF(E117="Flow/ExteriorArea,",'$Data1'!AE119/1000,"")&amp;",")</f>
        <v>,</v>
      </c>
      <c r="I117" s="193" t="str">
        <f t="shared" ca="1" si="12"/>
        <v>,</v>
      </c>
      <c r="J117" s="193" t="str">
        <f t="shared" ca="1" si="13"/>
        <v>1,</v>
      </c>
      <c r="K117" s="193" t="str">
        <f t="shared" ca="1" si="17"/>
        <v>0,</v>
      </c>
      <c r="L117" s="193" t="str">
        <f t="shared" ca="1" si="17"/>
        <v>0,</v>
      </c>
      <c r="M117" s="193" t="str">
        <f t="shared" ca="1" si="15"/>
        <v>0;</v>
      </c>
      <c r="N117" s="190" t="str">
        <f t="shared" ca="1" si="16"/>
        <v>! No heating infil for this zone</v>
      </c>
      <c r="O117" s="190"/>
      <c r="P117" s="190"/>
      <c r="Q117" s="190"/>
    </row>
    <row r="118" spans="1:17" ht="15">
      <c r="A118" s="193" t="str">
        <f t="shared" ca="1" si="9"/>
        <v>! NO ZoneInfiltration:DesignFlowRate,</v>
      </c>
      <c r="B118" s="193" t="str">
        <f ca="1">IF('$Data1'!E120="","",'$Data1'!E120&amp;" Infil-Htng,")</f>
        <v>1 Infil-Htng,</v>
      </c>
      <c r="C118" s="193" t="str">
        <f ca="1">IF(B118="","",'CSV-ZnSiz'!B118)</f>
        <v>1,</v>
      </c>
      <c r="D118" s="193" t="str">
        <f t="shared" ca="1" si="10"/>
        <v>ON ALWAYS,</v>
      </c>
      <c r="E118" s="193" t="str">
        <f ca="1">IF(B118="","",IF('$Data1'!AD120&gt;0,"Flow/Zone",IF('$Data1'!AE120&gt;0,"Flow/ExteriorArea",""))&amp;",")</f>
        <v>Flow/Zone,</v>
      </c>
      <c r="F118" s="193" t="str">
        <f ca="1">IF(B118="","",IF(E118="Flow/Zone,",FIXED(N('$Data1'!AD120)*MIN(N('$Data1'!K120),N('$Data1'!P120))/3600*N('$Data1'!L120),7),"")&amp;",")</f>
        <v>0.0000000,</v>
      </c>
      <c r="G118" s="193" t="str">
        <f t="shared" ca="1" si="11"/>
        <v>,</v>
      </c>
      <c r="H118" s="193" t="str">
        <f ca="1">IF($B118="","",IF(E118="Flow/ExteriorArea,",'$Data1'!AE120/1000,"")&amp;",")</f>
        <v>,</v>
      </c>
      <c r="I118" s="193" t="str">
        <f t="shared" ca="1" si="12"/>
        <v>,</v>
      </c>
      <c r="J118" s="193" t="str">
        <f t="shared" ca="1" si="13"/>
        <v>1,</v>
      </c>
      <c r="K118" s="193" t="str">
        <f t="shared" ca="1" si="17"/>
        <v>0,</v>
      </c>
      <c r="L118" s="193" t="str">
        <f t="shared" ca="1" si="17"/>
        <v>0,</v>
      </c>
      <c r="M118" s="193" t="str">
        <f t="shared" ca="1" si="15"/>
        <v>0;</v>
      </c>
      <c r="N118" s="190" t="str">
        <f t="shared" ca="1" si="16"/>
        <v>! No heating infil for this zone</v>
      </c>
      <c r="O118" s="190"/>
      <c r="P118" s="190"/>
      <c r="Q118" s="190"/>
    </row>
    <row r="119" spans="1:17" ht="15">
      <c r="A119" s="193" t="str">
        <f t="shared" ca="1" si="9"/>
        <v>! NO ZoneInfiltration:DesignFlowRate,</v>
      </c>
      <c r="B119" s="193" t="str">
        <f ca="1">IF('$Data1'!E121="","",'$Data1'!E121&amp;" Infil-Htng,")</f>
        <v>1 Infil-Htng,</v>
      </c>
      <c r="C119" s="193" t="str">
        <f ca="1">IF(B119="","",'CSV-ZnSiz'!B119)</f>
        <v>1,</v>
      </c>
      <c r="D119" s="193" t="str">
        <f t="shared" ca="1" si="10"/>
        <v>ON ALWAYS,</v>
      </c>
      <c r="E119" s="193" t="str">
        <f ca="1">IF(B119="","",IF('$Data1'!AD121&gt;0,"Flow/Zone",IF('$Data1'!AE121&gt;0,"Flow/ExteriorArea",""))&amp;",")</f>
        <v>Flow/Zone,</v>
      </c>
      <c r="F119" s="193" t="str">
        <f ca="1">IF(B119="","",IF(E119="Flow/Zone,",FIXED(N('$Data1'!AD121)*MIN(N('$Data1'!K121),N('$Data1'!P121))/3600*N('$Data1'!L121),7),"")&amp;",")</f>
        <v>0.0000000,</v>
      </c>
      <c r="G119" s="193" t="str">
        <f t="shared" ca="1" si="11"/>
        <v>,</v>
      </c>
      <c r="H119" s="193" t="str">
        <f ca="1">IF($B119="","",IF(E119="Flow/ExteriorArea,",'$Data1'!AE121/1000,"")&amp;",")</f>
        <v>,</v>
      </c>
      <c r="I119" s="193" t="str">
        <f t="shared" ca="1" si="12"/>
        <v>,</v>
      </c>
      <c r="J119" s="193" t="str">
        <f t="shared" ca="1" si="13"/>
        <v>1,</v>
      </c>
      <c r="K119" s="193" t="str">
        <f t="shared" ca="1" si="17"/>
        <v>0,</v>
      </c>
      <c r="L119" s="193" t="str">
        <f t="shared" ca="1" si="17"/>
        <v>0,</v>
      </c>
      <c r="M119" s="193" t="str">
        <f t="shared" ca="1" si="15"/>
        <v>0;</v>
      </c>
      <c r="N119" s="190" t="str">
        <f t="shared" ca="1" si="16"/>
        <v>! No heating infil for this zone</v>
      </c>
      <c r="O119" s="190"/>
      <c r="P119" s="190"/>
      <c r="Q119" s="190"/>
    </row>
    <row r="120" spans="1:17" ht="15">
      <c r="A120" s="193" t="str">
        <f t="shared" ca="1" si="9"/>
        <v>! NO ZoneInfiltration:DesignFlowRate,</v>
      </c>
      <c r="B120" s="193" t="str">
        <f ca="1">IF('$Data1'!E122="","",'$Data1'!E122&amp;" Infil-Htng,")</f>
        <v>1 Infil-Htng,</v>
      </c>
      <c r="C120" s="193" t="str">
        <f ca="1">IF(B120="","",'CSV-ZnSiz'!B120)</f>
        <v>1,</v>
      </c>
      <c r="D120" s="193" t="str">
        <f t="shared" ca="1" si="10"/>
        <v>ON ALWAYS,</v>
      </c>
      <c r="E120" s="193" t="str">
        <f ca="1">IF(B120="","",IF('$Data1'!AD122&gt;0,"Flow/Zone",IF('$Data1'!AE122&gt;0,"Flow/ExteriorArea",""))&amp;",")</f>
        <v>Flow/Zone,</v>
      </c>
      <c r="F120" s="193" t="str">
        <f ca="1">IF(B120="","",IF(E120="Flow/Zone,",FIXED(N('$Data1'!AD122)*MIN(N('$Data1'!K122),N('$Data1'!P122))/3600*N('$Data1'!L122),7),"")&amp;",")</f>
        <v>0.0000000,</v>
      </c>
      <c r="G120" s="193" t="str">
        <f t="shared" ca="1" si="11"/>
        <v>,</v>
      </c>
      <c r="H120" s="193" t="str">
        <f ca="1">IF($B120="","",IF(E120="Flow/ExteriorArea,",'$Data1'!AE122/1000,"")&amp;",")</f>
        <v>,</v>
      </c>
      <c r="I120" s="193" t="str">
        <f t="shared" ca="1" si="12"/>
        <v>,</v>
      </c>
      <c r="J120" s="193" t="str">
        <f t="shared" ca="1" si="13"/>
        <v>1,</v>
      </c>
      <c r="K120" s="193" t="str">
        <f t="shared" ca="1" si="17"/>
        <v>0,</v>
      </c>
      <c r="L120" s="193" t="str">
        <f t="shared" ca="1" si="17"/>
        <v>0,</v>
      </c>
      <c r="M120" s="193" t="str">
        <f t="shared" ca="1" si="15"/>
        <v>0;</v>
      </c>
      <c r="N120" s="190" t="str">
        <f t="shared" ca="1" si="16"/>
        <v>! No heating infil for this zone</v>
      </c>
      <c r="O120" s="190"/>
      <c r="P120" s="190"/>
      <c r="Q120" s="190"/>
    </row>
    <row r="121" spans="1:17" ht="15">
      <c r="A121" s="193" t="str">
        <f t="shared" ca="1" si="9"/>
        <v>! NO ZoneInfiltration:DesignFlowRate,</v>
      </c>
      <c r="B121" s="193" t="str">
        <f ca="1">IF('$Data1'!E123="","",'$Data1'!E123&amp;" Infil-Htng,")</f>
        <v>1 Infil-Htng,</v>
      </c>
      <c r="C121" s="193" t="str">
        <f ca="1">IF(B121="","",'CSV-ZnSiz'!B121)</f>
        <v>1,</v>
      </c>
      <c r="D121" s="193" t="str">
        <f t="shared" ca="1" si="10"/>
        <v>ON ALWAYS,</v>
      </c>
      <c r="E121" s="193" t="str">
        <f ca="1">IF(B121="","",IF('$Data1'!AD123&gt;0,"Flow/Zone",IF('$Data1'!AE123&gt;0,"Flow/ExteriorArea",""))&amp;",")</f>
        <v>Flow/Zone,</v>
      </c>
      <c r="F121" s="193" t="str">
        <f ca="1">IF(B121="","",IF(E121="Flow/Zone,",FIXED(N('$Data1'!AD123)*MIN(N('$Data1'!K123),N('$Data1'!P123))/3600*N('$Data1'!L123),7),"")&amp;",")</f>
        <v>0.0000000,</v>
      </c>
      <c r="G121" s="193" t="str">
        <f t="shared" ca="1" si="11"/>
        <v>,</v>
      </c>
      <c r="H121" s="193" t="str">
        <f ca="1">IF($B121="","",IF(E121="Flow/ExteriorArea,",'$Data1'!AE123/1000,"")&amp;",")</f>
        <v>,</v>
      </c>
      <c r="I121" s="193" t="str">
        <f t="shared" ca="1" si="12"/>
        <v>,</v>
      </c>
      <c r="J121" s="193" t="str">
        <f t="shared" ca="1" si="13"/>
        <v>1,</v>
      </c>
      <c r="K121" s="193" t="str">
        <f t="shared" ca="1" si="17"/>
        <v>0,</v>
      </c>
      <c r="L121" s="193" t="str">
        <f t="shared" ca="1" si="17"/>
        <v>0,</v>
      </c>
      <c r="M121" s="193" t="str">
        <f t="shared" ca="1" si="15"/>
        <v>0;</v>
      </c>
      <c r="N121" s="190" t="str">
        <f t="shared" ca="1" si="16"/>
        <v>! No heating infil for this zone</v>
      </c>
      <c r="O121" s="190"/>
      <c r="P121" s="190"/>
      <c r="Q121" s="190"/>
    </row>
    <row r="122" spans="1:17" ht="15">
      <c r="A122" s="193" t="str">
        <f t="shared" ca="1" si="9"/>
        <v>! NO ZoneInfiltration:DesignFlowRate,</v>
      </c>
      <c r="B122" s="193" t="str">
        <f ca="1">IF('$Data1'!E124="","",'$Data1'!E124&amp;" Infil-Htng,")</f>
        <v>1 Infil-Htng,</v>
      </c>
      <c r="C122" s="193" t="str">
        <f ca="1">IF(B122="","",'CSV-ZnSiz'!B122)</f>
        <v>1,</v>
      </c>
      <c r="D122" s="193" t="str">
        <f t="shared" ca="1" si="10"/>
        <v>ON ALWAYS,</v>
      </c>
      <c r="E122" s="193" t="str">
        <f ca="1">IF(B122="","",IF('$Data1'!AD124&gt;0,"Flow/Zone",IF('$Data1'!AE124&gt;0,"Flow/ExteriorArea",""))&amp;",")</f>
        <v>Flow/Zone,</v>
      </c>
      <c r="F122" s="193" t="str">
        <f ca="1">IF(B122="","",IF(E122="Flow/Zone,",FIXED(N('$Data1'!AD124)*MIN(N('$Data1'!K124),N('$Data1'!P124))/3600*N('$Data1'!L124),7),"")&amp;",")</f>
        <v>0.0000000,</v>
      </c>
      <c r="G122" s="193" t="str">
        <f t="shared" ca="1" si="11"/>
        <v>,</v>
      </c>
      <c r="H122" s="193" t="str">
        <f ca="1">IF($B122="","",IF(E122="Flow/ExteriorArea,",'$Data1'!AE124/1000,"")&amp;",")</f>
        <v>,</v>
      </c>
      <c r="I122" s="193" t="str">
        <f t="shared" ca="1" si="12"/>
        <v>,</v>
      </c>
      <c r="J122" s="193" t="str">
        <f t="shared" ca="1" si="13"/>
        <v>1,</v>
      </c>
      <c r="K122" s="193" t="str">
        <f t="shared" ca="1" si="17"/>
        <v>0,</v>
      </c>
      <c r="L122" s="193" t="str">
        <f t="shared" ca="1" si="17"/>
        <v>0,</v>
      </c>
      <c r="M122" s="193" t="str">
        <f t="shared" ca="1" si="15"/>
        <v>0;</v>
      </c>
      <c r="N122" s="190" t="str">
        <f t="shared" ca="1" si="16"/>
        <v>! No heating infil for this zone</v>
      </c>
      <c r="O122" s="190"/>
      <c r="P122" s="190"/>
      <c r="Q122" s="190"/>
    </row>
    <row r="123" spans="1:17" ht="15">
      <c r="A123" s="193" t="str">
        <f t="shared" ca="1" si="9"/>
        <v>! NO ZoneInfiltration:DesignFlowRate,</v>
      </c>
      <c r="B123" s="193" t="str">
        <f ca="1">IF('$Data1'!E125="","",'$Data1'!E125&amp;" Infil-Htng,")</f>
        <v>1 Infil-Htng,</v>
      </c>
      <c r="C123" s="193" t="str">
        <f ca="1">IF(B123="","",'CSV-ZnSiz'!B123)</f>
        <v>1,</v>
      </c>
      <c r="D123" s="193" t="str">
        <f t="shared" ca="1" si="10"/>
        <v>ON ALWAYS,</v>
      </c>
      <c r="E123" s="193" t="str">
        <f ca="1">IF(B123="","",IF('$Data1'!AD125&gt;0,"Flow/Zone",IF('$Data1'!AE125&gt;0,"Flow/ExteriorArea",""))&amp;",")</f>
        <v>Flow/Zone,</v>
      </c>
      <c r="F123" s="193" t="str">
        <f ca="1">IF(B123="","",IF(E123="Flow/Zone,",FIXED(N('$Data1'!AD125)*MIN(N('$Data1'!K125),N('$Data1'!P125))/3600*N('$Data1'!L125),7),"")&amp;",")</f>
        <v>0.0000000,</v>
      </c>
      <c r="G123" s="193" t="str">
        <f t="shared" ca="1" si="11"/>
        <v>,</v>
      </c>
      <c r="H123" s="193" t="str">
        <f ca="1">IF($B123="","",IF(E123="Flow/ExteriorArea,",'$Data1'!AE125/1000,"")&amp;",")</f>
        <v>,</v>
      </c>
      <c r="I123" s="193" t="str">
        <f t="shared" ca="1" si="12"/>
        <v>,</v>
      </c>
      <c r="J123" s="193" t="str">
        <f t="shared" ca="1" si="13"/>
        <v>1,</v>
      </c>
      <c r="K123" s="193" t="str">
        <f t="shared" ca="1" si="17"/>
        <v>0,</v>
      </c>
      <c r="L123" s="193" t="str">
        <f t="shared" ca="1" si="17"/>
        <v>0,</v>
      </c>
      <c r="M123" s="193" t="str">
        <f t="shared" ca="1" si="15"/>
        <v>0;</v>
      </c>
      <c r="N123" s="190" t="str">
        <f t="shared" ca="1" si="16"/>
        <v>! No heating infil for this zone</v>
      </c>
      <c r="O123" s="190"/>
      <c r="P123" s="190"/>
      <c r="Q123" s="190"/>
    </row>
    <row r="124" spans="1:17" ht="15">
      <c r="A124" s="193" t="str">
        <f t="shared" ca="1" si="9"/>
        <v>! NO ZoneInfiltration:DesignFlowRate,</v>
      </c>
      <c r="B124" s="193" t="str">
        <f ca="1">IF('$Data1'!E126="","",'$Data1'!E126&amp;" Infil-Htng,")</f>
        <v>1 Infil-Htng,</v>
      </c>
      <c r="C124" s="193" t="str">
        <f ca="1">IF(B124="","",'CSV-ZnSiz'!B124)</f>
        <v>1,</v>
      </c>
      <c r="D124" s="193" t="str">
        <f t="shared" ca="1" si="10"/>
        <v>ON ALWAYS,</v>
      </c>
      <c r="E124" s="193" t="str">
        <f ca="1">IF(B124="","",IF('$Data1'!AD126&gt;0,"Flow/Zone",IF('$Data1'!AE126&gt;0,"Flow/ExteriorArea",""))&amp;",")</f>
        <v>Flow/Zone,</v>
      </c>
      <c r="F124" s="193" t="str">
        <f ca="1">IF(B124="","",IF(E124="Flow/Zone,",FIXED(N('$Data1'!AD126)*MIN(N('$Data1'!K126),N('$Data1'!P126))/3600*N('$Data1'!L126),7),"")&amp;",")</f>
        <v>0.0000000,</v>
      </c>
      <c r="G124" s="193" t="str">
        <f t="shared" ca="1" si="11"/>
        <v>,</v>
      </c>
      <c r="H124" s="193" t="str">
        <f ca="1">IF($B124="","",IF(E124="Flow/ExteriorArea,",'$Data1'!AE126/1000,"")&amp;",")</f>
        <v>,</v>
      </c>
      <c r="I124" s="193" t="str">
        <f t="shared" ca="1" si="12"/>
        <v>,</v>
      </c>
      <c r="J124" s="193" t="str">
        <f t="shared" ca="1" si="13"/>
        <v>1,</v>
      </c>
      <c r="K124" s="193" t="str">
        <f t="shared" ca="1" si="17"/>
        <v>0,</v>
      </c>
      <c r="L124" s="193" t="str">
        <f t="shared" ca="1" si="17"/>
        <v>0,</v>
      </c>
      <c r="M124" s="193" t="str">
        <f t="shared" ca="1" si="15"/>
        <v>0;</v>
      </c>
      <c r="N124" s="190" t="str">
        <f t="shared" ca="1" si="16"/>
        <v>! No heating infil for this zone</v>
      </c>
      <c r="O124" s="190"/>
      <c r="P124" s="190"/>
      <c r="Q124" s="190"/>
    </row>
    <row r="125" spans="1:17" ht="15">
      <c r="A125" s="193" t="str">
        <f t="shared" ca="1" si="9"/>
        <v>! NO ZoneInfiltration:DesignFlowRate,</v>
      </c>
      <c r="B125" s="193" t="str">
        <f ca="1">IF('$Data1'!E127="","",'$Data1'!E127&amp;" Infil-Htng,")</f>
        <v>1 Infil-Htng,</v>
      </c>
      <c r="C125" s="193" t="str">
        <f ca="1">IF(B125="","",'CSV-ZnSiz'!B125)</f>
        <v>1,</v>
      </c>
      <c r="D125" s="193" t="str">
        <f t="shared" ca="1" si="10"/>
        <v>ON ALWAYS,</v>
      </c>
      <c r="E125" s="193" t="str">
        <f ca="1">IF(B125="","",IF('$Data1'!AD127&gt;0,"Flow/Zone",IF('$Data1'!AE127&gt;0,"Flow/ExteriorArea",""))&amp;",")</f>
        <v>Flow/Zone,</v>
      </c>
      <c r="F125" s="193" t="str">
        <f ca="1">IF(B125="","",IF(E125="Flow/Zone,",FIXED(N('$Data1'!AD127)*MIN(N('$Data1'!K127),N('$Data1'!P127))/3600*N('$Data1'!L127),7),"")&amp;",")</f>
        <v>0.0000000,</v>
      </c>
      <c r="G125" s="193" t="str">
        <f t="shared" ca="1" si="11"/>
        <v>,</v>
      </c>
      <c r="H125" s="193" t="str">
        <f ca="1">IF($B125="","",IF(E125="Flow/ExteriorArea,",'$Data1'!AE127/1000,"")&amp;",")</f>
        <v>,</v>
      </c>
      <c r="I125" s="193" t="str">
        <f t="shared" ca="1" si="12"/>
        <v>,</v>
      </c>
      <c r="J125" s="193" t="str">
        <f t="shared" ca="1" si="13"/>
        <v>1,</v>
      </c>
      <c r="K125" s="193" t="str">
        <f t="shared" ca="1" si="17"/>
        <v>0,</v>
      </c>
      <c r="L125" s="193" t="str">
        <f t="shared" ca="1" si="17"/>
        <v>0,</v>
      </c>
      <c r="M125" s="193" t="str">
        <f t="shared" ca="1" si="15"/>
        <v>0;</v>
      </c>
      <c r="N125" s="190" t="str">
        <f t="shared" ca="1" si="16"/>
        <v>! No heating infil for this zone</v>
      </c>
      <c r="O125" s="190"/>
      <c r="P125" s="190"/>
      <c r="Q125" s="190"/>
    </row>
    <row r="126" spans="1:17" ht="15">
      <c r="A126" s="193" t="str">
        <f t="shared" ca="1" si="9"/>
        <v>! NO ZoneInfiltration:DesignFlowRate,</v>
      </c>
      <c r="B126" s="193" t="str">
        <f ca="1">IF('$Data1'!E128="","",'$Data1'!E128&amp;" Infil-Htng,")</f>
        <v>1 Infil-Htng,</v>
      </c>
      <c r="C126" s="193" t="str">
        <f ca="1">IF(B126="","",'CSV-ZnSiz'!B126)</f>
        <v>1,</v>
      </c>
      <c r="D126" s="193" t="str">
        <f t="shared" ca="1" si="10"/>
        <v>ON ALWAYS,</v>
      </c>
      <c r="E126" s="193" t="str">
        <f ca="1">IF(B126="","",IF('$Data1'!AD128&gt;0,"Flow/Zone",IF('$Data1'!AE128&gt;0,"Flow/ExteriorArea",""))&amp;",")</f>
        <v>Flow/Zone,</v>
      </c>
      <c r="F126" s="193" t="str">
        <f ca="1">IF(B126="","",IF(E126="Flow/Zone,",FIXED(N('$Data1'!AD128)*MIN(N('$Data1'!K128),N('$Data1'!P128))/3600*N('$Data1'!L128),7),"")&amp;",")</f>
        <v>0.0000000,</v>
      </c>
      <c r="G126" s="193" t="str">
        <f t="shared" ca="1" si="11"/>
        <v>,</v>
      </c>
      <c r="H126" s="193" t="str">
        <f ca="1">IF($B126="","",IF(E126="Flow/ExteriorArea,",'$Data1'!AE128/1000,"")&amp;",")</f>
        <v>,</v>
      </c>
      <c r="I126" s="193" t="str">
        <f t="shared" ca="1" si="12"/>
        <v>,</v>
      </c>
      <c r="J126" s="193" t="str">
        <f t="shared" ca="1" si="13"/>
        <v>1,</v>
      </c>
      <c r="K126" s="193" t="str">
        <f t="shared" ca="1" si="17"/>
        <v>0,</v>
      </c>
      <c r="L126" s="193" t="str">
        <f t="shared" ca="1" si="17"/>
        <v>0,</v>
      </c>
      <c r="M126" s="193" t="str">
        <f t="shared" ca="1" si="15"/>
        <v>0;</v>
      </c>
      <c r="N126" s="190" t="str">
        <f t="shared" ca="1" si="16"/>
        <v>! No heating infil for this zone</v>
      </c>
      <c r="O126" s="190"/>
      <c r="P126" s="190"/>
      <c r="Q126" s="190"/>
    </row>
    <row r="127" spans="1:17" ht="15">
      <c r="A127" s="193" t="str">
        <f t="shared" ca="1" si="9"/>
        <v>! NO ZoneInfiltration:DesignFlowRate,</v>
      </c>
      <c r="B127" s="193" t="str">
        <f ca="1">IF('$Data1'!E129="","",'$Data1'!E129&amp;" Infil-Htng,")</f>
        <v>1 Infil-Htng,</v>
      </c>
      <c r="C127" s="193" t="str">
        <f ca="1">IF(B127="","",'CSV-ZnSiz'!B127)</f>
        <v>1,</v>
      </c>
      <c r="D127" s="193" t="str">
        <f t="shared" ca="1" si="10"/>
        <v>ON ALWAYS,</v>
      </c>
      <c r="E127" s="193" t="str">
        <f ca="1">IF(B127="","",IF('$Data1'!AD129&gt;0,"Flow/Zone",IF('$Data1'!AE129&gt;0,"Flow/ExteriorArea",""))&amp;",")</f>
        <v>Flow/Zone,</v>
      </c>
      <c r="F127" s="193" t="str">
        <f ca="1">IF(B127="","",IF(E127="Flow/Zone,",FIXED(N('$Data1'!AD129)*MIN(N('$Data1'!K129),N('$Data1'!P129))/3600*N('$Data1'!L129),7),"")&amp;",")</f>
        <v>0.0000000,</v>
      </c>
      <c r="G127" s="193" t="str">
        <f t="shared" ca="1" si="11"/>
        <v>,</v>
      </c>
      <c r="H127" s="193" t="str">
        <f ca="1">IF($B127="","",IF(E127="Flow/ExteriorArea,",'$Data1'!AE129/1000,"")&amp;",")</f>
        <v>,</v>
      </c>
      <c r="I127" s="193" t="str">
        <f t="shared" ca="1" si="12"/>
        <v>,</v>
      </c>
      <c r="J127" s="193" t="str">
        <f t="shared" ca="1" si="13"/>
        <v>1,</v>
      </c>
      <c r="K127" s="193" t="str">
        <f t="shared" ca="1" si="17"/>
        <v>0,</v>
      </c>
      <c r="L127" s="193" t="str">
        <f t="shared" ca="1" si="17"/>
        <v>0,</v>
      </c>
      <c r="M127" s="193" t="str">
        <f t="shared" ca="1" si="15"/>
        <v>0;</v>
      </c>
      <c r="N127" s="190" t="str">
        <f t="shared" ca="1" si="16"/>
        <v>! No heating infil for this zone</v>
      </c>
      <c r="O127" s="190"/>
      <c r="P127" s="190"/>
      <c r="Q127" s="190"/>
    </row>
    <row r="128" spans="1:17" ht="15">
      <c r="A128" s="193" t="str">
        <f t="shared" ca="1" si="9"/>
        <v>! NO ZoneInfiltration:DesignFlowRate,</v>
      </c>
      <c r="B128" s="193" t="str">
        <f ca="1">IF('$Data1'!E130="","",'$Data1'!E130&amp;" Infil-Htng,")</f>
        <v>1 Infil-Htng,</v>
      </c>
      <c r="C128" s="193" t="str">
        <f ca="1">IF(B128="","",'CSV-ZnSiz'!B128)</f>
        <v>1,</v>
      </c>
      <c r="D128" s="193" t="str">
        <f t="shared" ca="1" si="10"/>
        <v>ON ALWAYS,</v>
      </c>
      <c r="E128" s="193" t="str">
        <f ca="1">IF(B128="","",IF('$Data1'!AD130&gt;0,"Flow/Zone",IF('$Data1'!AE130&gt;0,"Flow/ExteriorArea",""))&amp;",")</f>
        <v>Flow/Zone,</v>
      </c>
      <c r="F128" s="193" t="str">
        <f ca="1">IF(B128="","",IF(E128="Flow/Zone,",FIXED(N('$Data1'!AD130)*MIN(N('$Data1'!K130),N('$Data1'!P130))/3600*N('$Data1'!L130),7),"")&amp;",")</f>
        <v>0.0000000,</v>
      </c>
      <c r="G128" s="193" t="str">
        <f t="shared" ca="1" si="11"/>
        <v>,</v>
      </c>
      <c r="H128" s="193" t="str">
        <f ca="1">IF($B128="","",IF(E128="Flow/ExteriorArea,",'$Data1'!AE130/1000,"")&amp;",")</f>
        <v>,</v>
      </c>
      <c r="I128" s="193" t="str">
        <f t="shared" ca="1" si="12"/>
        <v>,</v>
      </c>
      <c r="J128" s="193" t="str">
        <f t="shared" ca="1" si="13"/>
        <v>1,</v>
      </c>
      <c r="K128" s="193" t="str">
        <f t="shared" ca="1" si="17"/>
        <v>0,</v>
      </c>
      <c r="L128" s="193" t="str">
        <f t="shared" ca="1" si="17"/>
        <v>0,</v>
      </c>
      <c r="M128" s="193" t="str">
        <f t="shared" ca="1" si="15"/>
        <v>0;</v>
      </c>
      <c r="N128" s="190" t="str">
        <f t="shared" ca="1" si="16"/>
        <v>! No heating infil for this zone</v>
      </c>
      <c r="O128" s="190"/>
      <c r="P128" s="190"/>
      <c r="Q128" s="190"/>
    </row>
    <row r="129" spans="1:17" ht="15">
      <c r="A129" s="193" t="str">
        <f t="shared" ca="1" si="9"/>
        <v>! NO ZoneInfiltration:DesignFlowRate,</v>
      </c>
      <c r="B129" s="193" t="str">
        <f ca="1">IF('$Data1'!E131="","",'$Data1'!E131&amp;" Infil-Htng,")</f>
        <v>1 Infil-Htng,</v>
      </c>
      <c r="C129" s="193" t="str">
        <f ca="1">IF(B129="","",'CSV-ZnSiz'!B129)</f>
        <v>1,</v>
      </c>
      <c r="D129" s="193" t="str">
        <f t="shared" ca="1" si="10"/>
        <v>ON ALWAYS,</v>
      </c>
      <c r="E129" s="193" t="str">
        <f ca="1">IF(B129="","",IF('$Data1'!AD131&gt;0,"Flow/Zone",IF('$Data1'!AE131&gt;0,"Flow/ExteriorArea",""))&amp;",")</f>
        <v>Flow/Zone,</v>
      </c>
      <c r="F129" s="193" t="str">
        <f ca="1">IF(B129="","",IF(E129="Flow/Zone,",FIXED(N('$Data1'!AD131)*MIN(N('$Data1'!K131),N('$Data1'!P131))/3600*N('$Data1'!L131),7),"")&amp;",")</f>
        <v>0.0000000,</v>
      </c>
      <c r="G129" s="193" t="str">
        <f t="shared" ca="1" si="11"/>
        <v>,</v>
      </c>
      <c r="H129" s="193" t="str">
        <f ca="1">IF($B129="","",IF(E129="Flow/ExteriorArea,",'$Data1'!AE131/1000,"")&amp;",")</f>
        <v>,</v>
      </c>
      <c r="I129" s="193" t="str">
        <f t="shared" ca="1" si="12"/>
        <v>,</v>
      </c>
      <c r="J129" s="193" t="str">
        <f t="shared" ca="1" si="13"/>
        <v>1,</v>
      </c>
      <c r="K129" s="193" t="str">
        <f t="shared" ca="1" si="17"/>
        <v>0,</v>
      </c>
      <c r="L129" s="193" t="str">
        <f t="shared" ca="1" si="17"/>
        <v>0,</v>
      </c>
      <c r="M129" s="193" t="str">
        <f t="shared" ca="1" si="15"/>
        <v>0;</v>
      </c>
      <c r="N129" s="190" t="str">
        <f t="shared" ca="1" si="16"/>
        <v>! No heating infil for this zone</v>
      </c>
      <c r="O129" s="190"/>
      <c r="P129" s="190"/>
      <c r="Q129" s="190"/>
    </row>
    <row r="130" spans="1:17" ht="15">
      <c r="A130" s="193" t="str">
        <f t="shared" ca="1" si="9"/>
        <v>! NO ZoneInfiltration:DesignFlowRate,</v>
      </c>
      <c r="B130" s="193" t="str">
        <f ca="1">IF('$Data1'!E132="","",'$Data1'!E132&amp;" Infil-Htng,")</f>
        <v>1 Infil-Htng,</v>
      </c>
      <c r="C130" s="193" t="str">
        <f ca="1">IF(B130="","",'CSV-ZnSiz'!B130)</f>
        <v>1,</v>
      </c>
      <c r="D130" s="193" t="str">
        <f t="shared" ca="1" si="10"/>
        <v>ON ALWAYS,</v>
      </c>
      <c r="E130" s="193" t="str">
        <f ca="1">IF(B130="","",IF('$Data1'!AD132&gt;0,"Flow/Zone",IF('$Data1'!AE132&gt;0,"Flow/ExteriorArea",""))&amp;",")</f>
        <v>Flow/Zone,</v>
      </c>
      <c r="F130" s="193" t="str">
        <f ca="1">IF(B130="","",IF(E130="Flow/Zone,",FIXED(N('$Data1'!AD132)*MIN(N('$Data1'!K132),N('$Data1'!P132))/3600*N('$Data1'!L132),7),"")&amp;",")</f>
        <v>0.0000000,</v>
      </c>
      <c r="G130" s="193" t="str">
        <f t="shared" ca="1" si="11"/>
        <v>,</v>
      </c>
      <c r="H130" s="193" t="str">
        <f ca="1">IF($B130="","",IF(E130="Flow/ExteriorArea,",'$Data1'!AE132/1000,"")&amp;",")</f>
        <v>,</v>
      </c>
      <c r="I130" s="193" t="str">
        <f t="shared" ca="1" si="12"/>
        <v>,</v>
      </c>
      <c r="J130" s="193" t="str">
        <f t="shared" ca="1" si="13"/>
        <v>1,</v>
      </c>
      <c r="K130" s="193" t="str">
        <f t="shared" ca="1" si="17"/>
        <v>0,</v>
      </c>
      <c r="L130" s="193" t="str">
        <f t="shared" ca="1" si="17"/>
        <v>0,</v>
      </c>
      <c r="M130" s="193" t="str">
        <f t="shared" ca="1" si="15"/>
        <v>0;</v>
      </c>
      <c r="N130" s="190" t="str">
        <f t="shared" ca="1" si="16"/>
        <v>! No heating infil for this zone</v>
      </c>
      <c r="O130" s="190"/>
      <c r="P130" s="190"/>
      <c r="Q130" s="190"/>
    </row>
    <row r="131" spans="1:17" ht="15">
      <c r="A131" s="193" t="str">
        <f t="shared" ca="1" si="9"/>
        <v>! NO ZoneInfiltration:DesignFlowRate,</v>
      </c>
      <c r="B131" s="193" t="str">
        <f ca="1">IF('$Data1'!E133="","",'$Data1'!E133&amp;" Infil-Htng,")</f>
        <v>1 Infil-Htng,</v>
      </c>
      <c r="C131" s="193" t="str">
        <f ca="1">IF(B131="","",'CSV-ZnSiz'!B131)</f>
        <v>1,</v>
      </c>
      <c r="D131" s="193" t="str">
        <f t="shared" ca="1" si="10"/>
        <v>ON ALWAYS,</v>
      </c>
      <c r="E131" s="193" t="str">
        <f ca="1">IF(B131="","",IF('$Data1'!AD133&gt;0,"Flow/Zone",IF('$Data1'!AE133&gt;0,"Flow/ExteriorArea",""))&amp;",")</f>
        <v>Flow/Zone,</v>
      </c>
      <c r="F131" s="193" t="str">
        <f ca="1">IF(B131="","",IF(E131="Flow/Zone,",FIXED(N('$Data1'!AD133)*MIN(N('$Data1'!K133),N('$Data1'!P133))/3600*N('$Data1'!L133),7),"")&amp;",")</f>
        <v>0.0000000,</v>
      </c>
      <c r="G131" s="193" t="str">
        <f t="shared" ca="1" si="11"/>
        <v>,</v>
      </c>
      <c r="H131" s="193" t="str">
        <f ca="1">IF($B131="","",IF(E131="Flow/ExteriorArea,",'$Data1'!AE133/1000,"")&amp;",")</f>
        <v>,</v>
      </c>
      <c r="I131" s="193" t="str">
        <f t="shared" ca="1" si="12"/>
        <v>,</v>
      </c>
      <c r="J131" s="193" t="str">
        <f t="shared" ca="1" si="13"/>
        <v>1,</v>
      </c>
      <c r="K131" s="193" t="str">
        <f t="shared" ca="1" si="17"/>
        <v>0,</v>
      </c>
      <c r="L131" s="193" t="str">
        <f t="shared" ca="1" si="17"/>
        <v>0,</v>
      </c>
      <c r="M131" s="193" t="str">
        <f t="shared" ca="1" si="15"/>
        <v>0;</v>
      </c>
      <c r="N131" s="190" t="str">
        <f t="shared" ca="1" si="16"/>
        <v>! No heating infil for this zone</v>
      </c>
      <c r="O131" s="190"/>
      <c r="P131" s="190"/>
      <c r="Q131" s="190"/>
    </row>
    <row r="132" spans="1:17" ht="15">
      <c r="A132" s="193" t="str">
        <f t="shared" ca="1" si="9"/>
        <v>! NO ZoneInfiltration:DesignFlowRate,</v>
      </c>
      <c r="B132" s="193" t="str">
        <f ca="1">IF('$Data1'!E134="","",'$Data1'!E134&amp;" Infil-Htng,")</f>
        <v>1 Infil-Htng,</v>
      </c>
      <c r="C132" s="193" t="str">
        <f ca="1">IF(B132="","",'CSV-ZnSiz'!B132)</f>
        <v>1,</v>
      </c>
      <c r="D132" s="193" t="str">
        <f t="shared" ca="1" si="10"/>
        <v>ON ALWAYS,</v>
      </c>
      <c r="E132" s="193" t="str">
        <f ca="1">IF(B132="","",IF('$Data1'!AD134&gt;0,"Flow/Zone",IF('$Data1'!AE134&gt;0,"Flow/ExteriorArea",""))&amp;",")</f>
        <v>Flow/Zone,</v>
      </c>
      <c r="F132" s="193" t="str">
        <f ca="1">IF(B132="","",IF(E132="Flow/Zone,",FIXED(N('$Data1'!AD134)*MIN(N('$Data1'!K134),N('$Data1'!P134))/3600*N('$Data1'!L134),7),"")&amp;",")</f>
        <v>0.0000000,</v>
      </c>
      <c r="G132" s="193" t="str">
        <f t="shared" ca="1" si="11"/>
        <v>,</v>
      </c>
      <c r="H132" s="193" t="str">
        <f ca="1">IF($B132="","",IF(E132="Flow/ExteriorArea,",'$Data1'!AE134/1000,"")&amp;",")</f>
        <v>,</v>
      </c>
      <c r="I132" s="193" t="str">
        <f t="shared" ca="1" si="12"/>
        <v>,</v>
      </c>
      <c r="J132" s="193" t="str">
        <f t="shared" ca="1" si="13"/>
        <v>1,</v>
      </c>
      <c r="K132" s="193" t="str">
        <f t="shared" ca="1" si="17"/>
        <v>0,</v>
      </c>
      <c r="L132" s="193" t="str">
        <f t="shared" ca="1" si="17"/>
        <v>0,</v>
      </c>
      <c r="M132" s="193" t="str">
        <f t="shared" ca="1" si="15"/>
        <v>0;</v>
      </c>
      <c r="N132" s="190" t="str">
        <f t="shared" ca="1" si="16"/>
        <v>! No heating infil for this zone</v>
      </c>
      <c r="O132" s="190"/>
      <c r="P132" s="190"/>
      <c r="Q132" s="190"/>
    </row>
    <row r="133" spans="1:17" ht="15">
      <c r="A133" s="193" t="str">
        <f t="shared" ca="1" si="9"/>
        <v>! NO ZoneInfiltration:DesignFlowRate,</v>
      </c>
      <c r="B133" s="193" t="str">
        <f ca="1">IF('$Data1'!E135="","",'$Data1'!E135&amp;" Infil-Htng,")</f>
        <v>1 Infil-Htng,</v>
      </c>
      <c r="C133" s="193" t="str">
        <f ca="1">IF(B133="","",'CSV-ZnSiz'!B133)</f>
        <v>1,</v>
      </c>
      <c r="D133" s="193" t="str">
        <f t="shared" ca="1" si="10"/>
        <v>ON ALWAYS,</v>
      </c>
      <c r="E133" s="193" t="str">
        <f ca="1">IF(B133="","",IF('$Data1'!AD135&gt;0,"Flow/Zone",IF('$Data1'!AE135&gt;0,"Flow/ExteriorArea",""))&amp;",")</f>
        <v>Flow/Zone,</v>
      </c>
      <c r="F133" s="193" t="str">
        <f ca="1">IF(B133="","",IF(E133="Flow/Zone,",FIXED(N('$Data1'!AD135)*MIN(N('$Data1'!K135),N('$Data1'!P135))/3600*N('$Data1'!L135),7),"")&amp;",")</f>
        <v>0.0000000,</v>
      </c>
      <c r="G133" s="193" t="str">
        <f t="shared" ca="1" si="11"/>
        <v>,</v>
      </c>
      <c r="H133" s="193" t="str">
        <f ca="1">IF($B133="","",IF(E133="Flow/ExteriorArea,",'$Data1'!AE135/1000,"")&amp;",")</f>
        <v>,</v>
      </c>
      <c r="I133" s="193" t="str">
        <f t="shared" ca="1" si="12"/>
        <v>,</v>
      </c>
      <c r="J133" s="193" t="str">
        <f t="shared" ca="1" si="13"/>
        <v>1,</v>
      </c>
      <c r="K133" s="193" t="str">
        <f t="shared" ca="1" si="17"/>
        <v>0,</v>
      </c>
      <c r="L133" s="193" t="str">
        <f t="shared" ca="1" si="17"/>
        <v>0,</v>
      </c>
      <c r="M133" s="193" t="str">
        <f t="shared" ca="1" si="15"/>
        <v>0;</v>
      </c>
      <c r="N133" s="190" t="str">
        <f t="shared" ca="1" si="16"/>
        <v>! No heating infil for this zone</v>
      </c>
      <c r="O133" s="190"/>
      <c r="P133" s="190"/>
      <c r="Q133" s="190"/>
    </row>
    <row r="134" spans="1:17" ht="15">
      <c r="A134" s="193" t="str">
        <f t="shared" ca="1" si="9"/>
        <v>! NO ZoneInfiltration:DesignFlowRate,</v>
      </c>
      <c r="B134" s="193" t="str">
        <f ca="1">IF('$Data1'!E136="","",'$Data1'!E136&amp;" Infil-Htng,")</f>
        <v>1 Infil-Htng,</v>
      </c>
      <c r="C134" s="193" t="str">
        <f ca="1">IF(B134="","",'CSV-ZnSiz'!B134)</f>
        <v>1,</v>
      </c>
      <c r="D134" s="193" t="str">
        <f t="shared" ca="1" si="10"/>
        <v>ON ALWAYS,</v>
      </c>
      <c r="E134" s="193" t="str">
        <f ca="1">IF(B134="","",IF('$Data1'!AD136&gt;0,"Flow/Zone",IF('$Data1'!AE136&gt;0,"Flow/ExteriorArea",""))&amp;",")</f>
        <v>Flow/Zone,</v>
      </c>
      <c r="F134" s="193" t="str">
        <f ca="1">IF(B134="","",IF(E134="Flow/Zone,",FIXED(N('$Data1'!AD136)*MIN(N('$Data1'!K136),N('$Data1'!P136))/3600*N('$Data1'!L136),7),"")&amp;",")</f>
        <v>0.0000000,</v>
      </c>
      <c r="G134" s="193" t="str">
        <f t="shared" ca="1" si="11"/>
        <v>,</v>
      </c>
      <c r="H134" s="193" t="str">
        <f ca="1">IF($B134="","",IF(E134="Flow/ExteriorArea,",'$Data1'!AE136/1000,"")&amp;",")</f>
        <v>,</v>
      </c>
      <c r="I134" s="193" t="str">
        <f t="shared" ca="1" si="12"/>
        <v>,</v>
      </c>
      <c r="J134" s="193" t="str">
        <f t="shared" ca="1" si="13"/>
        <v>1,</v>
      </c>
      <c r="K134" s="193" t="str">
        <f t="shared" ca="1" si="17"/>
        <v>0,</v>
      </c>
      <c r="L134" s="193" t="str">
        <f t="shared" ca="1" si="17"/>
        <v>0,</v>
      </c>
      <c r="M134" s="193" t="str">
        <f t="shared" ca="1" si="15"/>
        <v>0;</v>
      </c>
      <c r="N134" s="190" t="str">
        <f t="shared" ca="1" si="16"/>
        <v>! No heating infil for this zone</v>
      </c>
      <c r="O134" s="190"/>
      <c r="P134" s="190"/>
      <c r="Q134" s="190"/>
    </row>
    <row r="135" spans="1:17" ht="15">
      <c r="A135" s="193" t="str">
        <f t="shared" ca="1" si="9"/>
        <v>! NO ZoneInfiltration:DesignFlowRate,</v>
      </c>
      <c r="B135" s="193" t="str">
        <f ca="1">IF('$Data1'!E137="","",'$Data1'!E137&amp;" Infil-Htng,")</f>
        <v>1 Infil-Htng,</v>
      </c>
      <c r="C135" s="193" t="str">
        <f ca="1">IF(B135="","",'CSV-ZnSiz'!B135)</f>
        <v>1,</v>
      </c>
      <c r="D135" s="193" t="str">
        <f t="shared" ca="1" si="10"/>
        <v>ON ALWAYS,</v>
      </c>
      <c r="E135" s="193" t="str">
        <f ca="1">IF(B135="","",IF('$Data1'!AD137&gt;0,"Flow/Zone",IF('$Data1'!AE137&gt;0,"Flow/ExteriorArea",""))&amp;",")</f>
        <v>Flow/Zone,</v>
      </c>
      <c r="F135" s="193" t="str">
        <f ca="1">IF(B135="","",IF(E135="Flow/Zone,",FIXED(N('$Data1'!AD137)*MIN(N('$Data1'!K137),N('$Data1'!P137))/3600*N('$Data1'!L137),7),"")&amp;",")</f>
        <v>0.0000000,</v>
      </c>
      <c r="G135" s="193" t="str">
        <f t="shared" ca="1" si="11"/>
        <v>,</v>
      </c>
      <c r="H135" s="193" t="str">
        <f ca="1">IF($B135="","",IF(E135="Flow/ExteriorArea,",'$Data1'!AE137/1000,"")&amp;",")</f>
        <v>,</v>
      </c>
      <c r="I135" s="193" t="str">
        <f t="shared" ca="1" si="12"/>
        <v>,</v>
      </c>
      <c r="J135" s="193" t="str">
        <f t="shared" ca="1" si="13"/>
        <v>1,</v>
      </c>
      <c r="K135" s="193" t="str">
        <f t="shared" ca="1" si="17"/>
        <v>0,</v>
      </c>
      <c r="L135" s="193" t="str">
        <f t="shared" ca="1" si="17"/>
        <v>0,</v>
      </c>
      <c r="M135" s="193" t="str">
        <f t="shared" ca="1" si="15"/>
        <v>0;</v>
      </c>
      <c r="N135" s="190" t="str">
        <f t="shared" ca="1" si="16"/>
        <v>! No heating infil for this zone</v>
      </c>
      <c r="O135" s="190"/>
      <c r="P135" s="190"/>
      <c r="Q135" s="190"/>
    </row>
    <row r="136" spans="1:17" ht="15">
      <c r="A136" s="193" t="str">
        <f t="shared" ref="A136:A199" ca="1" si="18">IF(B136="","",IF(LEFT(N136,4)="! No","! NO ","")&amp;"ZoneInfiltration:DesignFlowRate,")</f>
        <v>! NO ZoneInfiltration:DesignFlowRate,</v>
      </c>
      <c r="B136" s="193" t="str">
        <f ca="1">IF('$Data1'!E138="","",'$Data1'!E138&amp;" Infil-Htng,")</f>
        <v>1 Infil-Htng,</v>
      </c>
      <c r="C136" s="193" t="str">
        <f ca="1">IF(B136="","",'CSV-ZnSiz'!B136)</f>
        <v>1,</v>
      </c>
      <c r="D136" s="193" t="str">
        <f t="shared" ref="D136:D199" ca="1" si="19">IF(B136="","","ON ALWAYS,")</f>
        <v>ON ALWAYS,</v>
      </c>
      <c r="E136" s="193" t="str">
        <f ca="1">IF(B136="","",IF('$Data1'!AD138&gt;0,"Flow/Zone",IF('$Data1'!AE138&gt;0,"Flow/ExteriorArea",""))&amp;",")</f>
        <v>Flow/Zone,</v>
      </c>
      <c r="F136" s="193" t="str">
        <f ca="1">IF(B136="","",IF(E136="Flow/Zone,",FIXED(N('$Data1'!AD138)*MIN(N('$Data1'!K138),N('$Data1'!P138))/3600*N('$Data1'!L138),7),"")&amp;",")</f>
        <v>0.0000000,</v>
      </c>
      <c r="G136" s="193" t="str">
        <f t="shared" ref="G136:G199" ca="1" si="20">IF($B136="","",",")</f>
        <v>,</v>
      </c>
      <c r="H136" s="193" t="str">
        <f ca="1">IF($B136="","",IF(E136="Flow/ExteriorArea,",'$Data1'!AE138/1000,"")&amp;",")</f>
        <v>,</v>
      </c>
      <c r="I136" s="193" t="str">
        <f t="shared" ref="I136:I199" ca="1" si="21">IF($B136="","",",")</f>
        <v>,</v>
      </c>
      <c r="J136" s="193" t="str">
        <f t="shared" ref="J136:J199" ca="1" si="22">IF($B136="","","1,")</f>
        <v>1,</v>
      </c>
      <c r="K136" s="193" t="str">
        <f t="shared" ref="K136:L167" ca="1" si="23">IF($B136="","","0,")</f>
        <v>0,</v>
      </c>
      <c r="L136" s="193" t="str">
        <f t="shared" ca="1" si="23"/>
        <v>0,</v>
      </c>
      <c r="M136" s="193" t="str">
        <f t="shared" ref="M136:M199" ca="1" si="24">IF(B136="","","0;")</f>
        <v>0;</v>
      </c>
      <c r="N136" s="190" t="str">
        <f t="shared" ref="N136:N199" ca="1" si="25">IF(AND(N(LEFT(F136,LEN(F136)-1))=0,N(LEFT(G136,LEN(G136)-1))=0),"! No heating infil for this zone","")</f>
        <v>! No heating infil for this zone</v>
      </c>
      <c r="O136" s="190"/>
      <c r="P136" s="190"/>
      <c r="Q136" s="190"/>
    </row>
    <row r="137" spans="1:17" ht="15">
      <c r="A137" s="193" t="str">
        <f t="shared" ca="1" si="18"/>
        <v>! NO ZoneInfiltration:DesignFlowRate,</v>
      </c>
      <c r="B137" s="193" t="str">
        <f ca="1">IF('$Data1'!E139="","",'$Data1'!E139&amp;" Infil-Htng,")</f>
        <v>1 Infil-Htng,</v>
      </c>
      <c r="C137" s="193" t="str">
        <f ca="1">IF(B137="","",'CSV-ZnSiz'!B137)</f>
        <v>1,</v>
      </c>
      <c r="D137" s="193" t="str">
        <f t="shared" ca="1" si="19"/>
        <v>ON ALWAYS,</v>
      </c>
      <c r="E137" s="193" t="str">
        <f ca="1">IF(B137="","",IF('$Data1'!AD139&gt;0,"Flow/Zone",IF('$Data1'!AE139&gt;0,"Flow/ExteriorArea",""))&amp;",")</f>
        <v>Flow/Zone,</v>
      </c>
      <c r="F137" s="193" t="str">
        <f ca="1">IF(B137="","",IF(E137="Flow/Zone,",FIXED(N('$Data1'!AD139)*MIN(N('$Data1'!K139),N('$Data1'!P139))/3600*N('$Data1'!L139),7),"")&amp;",")</f>
        <v>0.0000000,</v>
      </c>
      <c r="G137" s="193" t="str">
        <f t="shared" ca="1" si="20"/>
        <v>,</v>
      </c>
      <c r="H137" s="193" t="str">
        <f ca="1">IF($B137="","",IF(E137="Flow/ExteriorArea,",'$Data1'!AE139/1000,"")&amp;",")</f>
        <v>,</v>
      </c>
      <c r="I137" s="193" t="str">
        <f t="shared" ca="1" si="21"/>
        <v>,</v>
      </c>
      <c r="J137" s="193" t="str">
        <f t="shared" ca="1" si="22"/>
        <v>1,</v>
      </c>
      <c r="K137" s="193" t="str">
        <f t="shared" ca="1" si="23"/>
        <v>0,</v>
      </c>
      <c r="L137" s="193" t="str">
        <f t="shared" ca="1" si="23"/>
        <v>0,</v>
      </c>
      <c r="M137" s="193" t="str">
        <f t="shared" ca="1" si="24"/>
        <v>0;</v>
      </c>
      <c r="N137" s="190" t="str">
        <f t="shared" ca="1" si="25"/>
        <v>! No heating infil for this zone</v>
      </c>
      <c r="O137" s="190"/>
      <c r="P137" s="190"/>
      <c r="Q137" s="190"/>
    </row>
    <row r="138" spans="1:17" ht="15">
      <c r="A138" s="193" t="str">
        <f t="shared" ca="1" si="18"/>
        <v>! NO ZoneInfiltration:DesignFlowRate,</v>
      </c>
      <c r="B138" s="193" t="str">
        <f ca="1">IF('$Data1'!E140="","",'$Data1'!E140&amp;" Infil-Htng,")</f>
        <v>1 Infil-Htng,</v>
      </c>
      <c r="C138" s="193" t="str">
        <f ca="1">IF(B138="","",'CSV-ZnSiz'!B138)</f>
        <v>1,</v>
      </c>
      <c r="D138" s="193" t="str">
        <f t="shared" ca="1" si="19"/>
        <v>ON ALWAYS,</v>
      </c>
      <c r="E138" s="193" t="str">
        <f ca="1">IF(B138="","",IF('$Data1'!AD140&gt;0,"Flow/Zone",IF('$Data1'!AE140&gt;0,"Flow/ExteriorArea",""))&amp;",")</f>
        <v>Flow/Zone,</v>
      </c>
      <c r="F138" s="193" t="str">
        <f ca="1">IF(B138="","",IF(E138="Flow/Zone,",FIXED(N('$Data1'!AD140)*MIN(N('$Data1'!K140),N('$Data1'!P140))/3600*N('$Data1'!L140),7),"")&amp;",")</f>
        <v>0.0000000,</v>
      </c>
      <c r="G138" s="193" t="str">
        <f t="shared" ca="1" si="20"/>
        <v>,</v>
      </c>
      <c r="H138" s="193" t="str">
        <f ca="1">IF($B138="","",IF(E138="Flow/ExteriorArea,",'$Data1'!AE140/1000,"")&amp;",")</f>
        <v>,</v>
      </c>
      <c r="I138" s="193" t="str">
        <f t="shared" ca="1" si="21"/>
        <v>,</v>
      </c>
      <c r="J138" s="193" t="str">
        <f t="shared" ca="1" si="22"/>
        <v>1,</v>
      </c>
      <c r="K138" s="193" t="str">
        <f t="shared" ca="1" si="23"/>
        <v>0,</v>
      </c>
      <c r="L138" s="193" t="str">
        <f t="shared" ca="1" si="23"/>
        <v>0,</v>
      </c>
      <c r="M138" s="193" t="str">
        <f t="shared" ca="1" si="24"/>
        <v>0;</v>
      </c>
      <c r="N138" s="190" t="str">
        <f t="shared" ca="1" si="25"/>
        <v>! No heating infil for this zone</v>
      </c>
      <c r="O138" s="190"/>
      <c r="P138" s="190"/>
      <c r="Q138" s="190"/>
    </row>
    <row r="139" spans="1:17" ht="15">
      <c r="A139" s="193" t="str">
        <f t="shared" ca="1" si="18"/>
        <v>! NO ZoneInfiltration:DesignFlowRate,</v>
      </c>
      <c r="B139" s="193" t="str">
        <f ca="1">IF('$Data1'!E141="","",'$Data1'!E141&amp;" Infil-Htng,")</f>
        <v>1 Infil-Htng,</v>
      </c>
      <c r="C139" s="193" t="str">
        <f ca="1">IF(B139="","",'CSV-ZnSiz'!B139)</f>
        <v>1,</v>
      </c>
      <c r="D139" s="193" t="str">
        <f t="shared" ca="1" si="19"/>
        <v>ON ALWAYS,</v>
      </c>
      <c r="E139" s="193" t="str">
        <f ca="1">IF(B139="","",IF('$Data1'!AD141&gt;0,"Flow/Zone",IF('$Data1'!AE141&gt;0,"Flow/ExteriorArea",""))&amp;",")</f>
        <v>Flow/Zone,</v>
      </c>
      <c r="F139" s="193" t="str">
        <f ca="1">IF(B139="","",IF(E139="Flow/Zone,",FIXED(N('$Data1'!AD141)*MIN(N('$Data1'!K141),N('$Data1'!P141))/3600*N('$Data1'!L141),7),"")&amp;",")</f>
        <v>0.0000000,</v>
      </c>
      <c r="G139" s="193" t="str">
        <f t="shared" ca="1" si="20"/>
        <v>,</v>
      </c>
      <c r="H139" s="193" t="str">
        <f ca="1">IF($B139="","",IF(E139="Flow/ExteriorArea,",'$Data1'!AE141/1000,"")&amp;",")</f>
        <v>,</v>
      </c>
      <c r="I139" s="193" t="str">
        <f t="shared" ca="1" si="21"/>
        <v>,</v>
      </c>
      <c r="J139" s="193" t="str">
        <f t="shared" ca="1" si="22"/>
        <v>1,</v>
      </c>
      <c r="K139" s="193" t="str">
        <f t="shared" ca="1" si="23"/>
        <v>0,</v>
      </c>
      <c r="L139" s="193" t="str">
        <f t="shared" ca="1" si="23"/>
        <v>0,</v>
      </c>
      <c r="M139" s="193" t="str">
        <f t="shared" ca="1" si="24"/>
        <v>0;</v>
      </c>
      <c r="N139" s="190" t="str">
        <f t="shared" ca="1" si="25"/>
        <v>! No heating infil for this zone</v>
      </c>
      <c r="O139" s="190"/>
      <c r="P139" s="190"/>
      <c r="Q139" s="190"/>
    </row>
    <row r="140" spans="1:17" ht="15">
      <c r="A140" s="193" t="str">
        <f t="shared" ca="1" si="18"/>
        <v>! NO ZoneInfiltration:DesignFlowRate,</v>
      </c>
      <c r="B140" s="193" t="str">
        <f ca="1">IF('$Data1'!E142="","",'$Data1'!E142&amp;" Infil-Htng,")</f>
        <v>1 Infil-Htng,</v>
      </c>
      <c r="C140" s="193" t="str">
        <f ca="1">IF(B140="","",'CSV-ZnSiz'!B140)</f>
        <v>1,</v>
      </c>
      <c r="D140" s="193" t="str">
        <f t="shared" ca="1" si="19"/>
        <v>ON ALWAYS,</v>
      </c>
      <c r="E140" s="193" t="str">
        <f ca="1">IF(B140="","",IF('$Data1'!AD142&gt;0,"Flow/Zone",IF('$Data1'!AE142&gt;0,"Flow/ExteriorArea",""))&amp;",")</f>
        <v>Flow/Zone,</v>
      </c>
      <c r="F140" s="193" t="str">
        <f ca="1">IF(B140="","",IF(E140="Flow/Zone,",FIXED(N('$Data1'!AD142)*MIN(N('$Data1'!K142),N('$Data1'!P142))/3600*N('$Data1'!L142),7),"")&amp;",")</f>
        <v>0.0000000,</v>
      </c>
      <c r="G140" s="193" t="str">
        <f t="shared" ca="1" si="20"/>
        <v>,</v>
      </c>
      <c r="H140" s="193" t="str">
        <f ca="1">IF($B140="","",IF(E140="Flow/ExteriorArea,",'$Data1'!AE142/1000,"")&amp;",")</f>
        <v>,</v>
      </c>
      <c r="I140" s="193" t="str">
        <f t="shared" ca="1" si="21"/>
        <v>,</v>
      </c>
      <c r="J140" s="193" t="str">
        <f t="shared" ca="1" si="22"/>
        <v>1,</v>
      </c>
      <c r="K140" s="193" t="str">
        <f t="shared" ca="1" si="23"/>
        <v>0,</v>
      </c>
      <c r="L140" s="193" t="str">
        <f t="shared" ca="1" si="23"/>
        <v>0,</v>
      </c>
      <c r="M140" s="193" t="str">
        <f t="shared" ca="1" si="24"/>
        <v>0;</v>
      </c>
      <c r="N140" s="190" t="str">
        <f t="shared" ca="1" si="25"/>
        <v>! No heating infil for this zone</v>
      </c>
      <c r="O140" s="190"/>
      <c r="P140" s="190"/>
      <c r="Q140" s="190"/>
    </row>
    <row r="141" spans="1:17" ht="15">
      <c r="A141" s="193" t="str">
        <f t="shared" ca="1" si="18"/>
        <v>! NO ZoneInfiltration:DesignFlowRate,</v>
      </c>
      <c r="B141" s="193" t="str">
        <f ca="1">IF('$Data1'!E143="","",'$Data1'!E143&amp;" Infil-Htng,")</f>
        <v>1 Infil-Htng,</v>
      </c>
      <c r="C141" s="193" t="str">
        <f ca="1">IF(B141="","",'CSV-ZnSiz'!B141)</f>
        <v>1,</v>
      </c>
      <c r="D141" s="193" t="str">
        <f t="shared" ca="1" si="19"/>
        <v>ON ALWAYS,</v>
      </c>
      <c r="E141" s="193" t="str">
        <f ca="1">IF(B141="","",IF('$Data1'!AD143&gt;0,"Flow/Zone",IF('$Data1'!AE143&gt;0,"Flow/ExteriorArea",""))&amp;",")</f>
        <v>Flow/Zone,</v>
      </c>
      <c r="F141" s="193" t="str">
        <f ca="1">IF(B141="","",IF(E141="Flow/Zone,",FIXED(N('$Data1'!AD143)*MIN(N('$Data1'!K143),N('$Data1'!P143))/3600*N('$Data1'!L143),7),"")&amp;",")</f>
        <v>0.0000000,</v>
      </c>
      <c r="G141" s="193" t="str">
        <f t="shared" ca="1" si="20"/>
        <v>,</v>
      </c>
      <c r="H141" s="193" t="str">
        <f ca="1">IF($B141="","",IF(E141="Flow/ExteriorArea,",'$Data1'!AE143/1000,"")&amp;",")</f>
        <v>,</v>
      </c>
      <c r="I141" s="193" t="str">
        <f t="shared" ca="1" si="21"/>
        <v>,</v>
      </c>
      <c r="J141" s="193" t="str">
        <f t="shared" ca="1" si="22"/>
        <v>1,</v>
      </c>
      <c r="K141" s="193" t="str">
        <f t="shared" ca="1" si="23"/>
        <v>0,</v>
      </c>
      <c r="L141" s="193" t="str">
        <f t="shared" ca="1" si="23"/>
        <v>0,</v>
      </c>
      <c r="M141" s="193" t="str">
        <f t="shared" ca="1" si="24"/>
        <v>0;</v>
      </c>
      <c r="N141" s="190" t="str">
        <f t="shared" ca="1" si="25"/>
        <v>! No heating infil for this zone</v>
      </c>
      <c r="O141" s="190"/>
      <c r="P141" s="190"/>
      <c r="Q141" s="190"/>
    </row>
    <row r="142" spans="1:17" ht="15">
      <c r="A142" s="193" t="str">
        <f t="shared" ca="1" si="18"/>
        <v>! NO ZoneInfiltration:DesignFlowRate,</v>
      </c>
      <c r="B142" s="193" t="str">
        <f ca="1">IF('$Data1'!E144="","",'$Data1'!E144&amp;" Infil-Htng,")</f>
        <v>1 Infil-Htng,</v>
      </c>
      <c r="C142" s="193" t="str">
        <f ca="1">IF(B142="","",'CSV-ZnSiz'!B142)</f>
        <v>1,</v>
      </c>
      <c r="D142" s="193" t="str">
        <f t="shared" ca="1" si="19"/>
        <v>ON ALWAYS,</v>
      </c>
      <c r="E142" s="193" t="str">
        <f ca="1">IF(B142="","",IF('$Data1'!AD144&gt;0,"Flow/Zone",IF('$Data1'!AE144&gt;0,"Flow/ExteriorArea",""))&amp;",")</f>
        <v>Flow/Zone,</v>
      </c>
      <c r="F142" s="193" t="str">
        <f ca="1">IF(B142="","",IF(E142="Flow/Zone,",FIXED(N('$Data1'!AD144)*MIN(N('$Data1'!K144),N('$Data1'!P144))/3600*N('$Data1'!L144),7),"")&amp;",")</f>
        <v>0.0000000,</v>
      </c>
      <c r="G142" s="193" t="str">
        <f t="shared" ca="1" si="20"/>
        <v>,</v>
      </c>
      <c r="H142" s="193" t="str">
        <f ca="1">IF($B142="","",IF(E142="Flow/ExteriorArea,",'$Data1'!AE144/1000,"")&amp;",")</f>
        <v>,</v>
      </c>
      <c r="I142" s="193" t="str">
        <f t="shared" ca="1" si="21"/>
        <v>,</v>
      </c>
      <c r="J142" s="193" t="str">
        <f t="shared" ca="1" si="22"/>
        <v>1,</v>
      </c>
      <c r="K142" s="193" t="str">
        <f t="shared" ca="1" si="23"/>
        <v>0,</v>
      </c>
      <c r="L142" s="193" t="str">
        <f t="shared" ca="1" si="23"/>
        <v>0,</v>
      </c>
      <c r="M142" s="193" t="str">
        <f t="shared" ca="1" si="24"/>
        <v>0;</v>
      </c>
      <c r="N142" s="190" t="str">
        <f t="shared" ca="1" si="25"/>
        <v>! No heating infil for this zone</v>
      </c>
      <c r="O142" s="190"/>
      <c r="P142" s="190"/>
      <c r="Q142" s="190"/>
    </row>
    <row r="143" spans="1:17" ht="15">
      <c r="A143" s="193" t="str">
        <f t="shared" ca="1" si="18"/>
        <v>! NO ZoneInfiltration:DesignFlowRate,</v>
      </c>
      <c r="B143" s="193" t="str">
        <f ca="1">IF('$Data1'!E145="","",'$Data1'!E145&amp;" Infil-Htng,")</f>
        <v>1 Infil-Htng,</v>
      </c>
      <c r="C143" s="193" t="str">
        <f ca="1">IF(B143="","",'CSV-ZnSiz'!B143)</f>
        <v>1,</v>
      </c>
      <c r="D143" s="193" t="str">
        <f t="shared" ca="1" si="19"/>
        <v>ON ALWAYS,</v>
      </c>
      <c r="E143" s="193" t="str">
        <f ca="1">IF(B143="","",IF('$Data1'!AD145&gt;0,"Flow/Zone",IF('$Data1'!AE145&gt;0,"Flow/ExteriorArea",""))&amp;",")</f>
        <v>Flow/Zone,</v>
      </c>
      <c r="F143" s="193" t="str">
        <f ca="1">IF(B143="","",IF(E143="Flow/Zone,",FIXED(N('$Data1'!AD145)*MIN(N('$Data1'!K145),N('$Data1'!P145))/3600*N('$Data1'!L145),7),"")&amp;",")</f>
        <v>0.0000000,</v>
      </c>
      <c r="G143" s="193" t="str">
        <f t="shared" ca="1" si="20"/>
        <v>,</v>
      </c>
      <c r="H143" s="193" t="str">
        <f ca="1">IF($B143="","",IF(E143="Flow/ExteriorArea,",'$Data1'!AE145/1000,"")&amp;",")</f>
        <v>,</v>
      </c>
      <c r="I143" s="193" t="str">
        <f t="shared" ca="1" si="21"/>
        <v>,</v>
      </c>
      <c r="J143" s="193" t="str">
        <f t="shared" ca="1" si="22"/>
        <v>1,</v>
      </c>
      <c r="K143" s="193" t="str">
        <f t="shared" ca="1" si="23"/>
        <v>0,</v>
      </c>
      <c r="L143" s="193" t="str">
        <f t="shared" ca="1" si="23"/>
        <v>0,</v>
      </c>
      <c r="M143" s="193" t="str">
        <f t="shared" ca="1" si="24"/>
        <v>0;</v>
      </c>
      <c r="N143" s="190" t="str">
        <f t="shared" ca="1" si="25"/>
        <v>! No heating infil for this zone</v>
      </c>
      <c r="O143" s="190"/>
      <c r="P143" s="190"/>
      <c r="Q143" s="190"/>
    </row>
    <row r="144" spans="1:17" ht="15">
      <c r="A144" s="193" t="str">
        <f t="shared" ca="1" si="18"/>
        <v>! NO ZoneInfiltration:DesignFlowRate,</v>
      </c>
      <c r="B144" s="193" t="str">
        <f ca="1">IF('$Data1'!E146="","",'$Data1'!E146&amp;" Infil-Htng,")</f>
        <v>1 Infil-Htng,</v>
      </c>
      <c r="C144" s="193" t="str">
        <f ca="1">IF(B144="","",'CSV-ZnSiz'!B144)</f>
        <v>1,</v>
      </c>
      <c r="D144" s="193" t="str">
        <f t="shared" ca="1" si="19"/>
        <v>ON ALWAYS,</v>
      </c>
      <c r="E144" s="193" t="str">
        <f ca="1">IF(B144="","",IF('$Data1'!AD146&gt;0,"Flow/Zone",IF('$Data1'!AE146&gt;0,"Flow/ExteriorArea",""))&amp;",")</f>
        <v>Flow/Zone,</v>
      </c>
      <c r="F144" s="193" t="str">
        <f ca="1">IF(B144="","",IF(E144="Flow/Zone,",FIXED(N('$Data1'!AD146)*MIN(N('$Data1'!K146),N('$Data1'!P146))/3600*N('$Data1'!L146),7),"")&amp;",")</f>
        <v>0.0000000,</v>
      </c>
      <c r="G144" s="193" t="str">
        <f t="shared" ca="1" si="20"/>
        <v>,</v>
      </c>
      <c r="H144" s="193" t="str">
        <f ca="1">IF($B144="","",IF(E144="Flow/ExteriorArea,",'$Data1'!AE146/1000,"")&amp;",")</f>
        <v>,</v>
      </c>
      <c r="I144" s="193" t="str">
        <f t="shared" ca="1" si="21"/>
        <v>,</v>
      </c>
      <c r="J144" s="193" t="str">
        <f t="shared" ca="1" si="22"/>
        <v>1,</v>
      </c>
      <c r="K144" s="193" t="str">
        <f t="shared" ca="1" si="23"/>
        <v>0,</v>
      </c>
      <c r="L144" s="193" t="str">
        <f t="shared" ca="1" si="23"/>
        <v>0,</v>
      </c>
      <c r="M144" s="193" t="str">
        <f t="shared" ca="1" si="24"/>
        <v>0;</v>
      </c>
      <c r="N144" s="190" t="str">
        <f t="shared" ca="1" si="25"/>
        <v>! No heating infil for this zone</v>
      </c>
      <c r="O144" s="190"/>
      <c r="P144" s="190"/>
      <c r="Q144" s="190"/>
    </row>
    <row r="145" spans="1:17" ht="15">
      <c r="A145" s="193" t="str">
        <f t="shared" ca="1" si="18"/>
        <v>! NO ZoneInfiltration:DesignFlowRate,</v>
      </c>
      <c r="B145" s="193" t="str">
        <f ca="1">IF('$Data1'!E147="","",'$Data1'!E147&amp;" Infil-Htng,")</f>
        <v>1 Infil-Htng,</v>
      </c>
      <c r="C145" s="193" t="str">
        <f ca="1">IF(B145="","",'CSV-ZnSiz'!B145)</f>
        <v>1,</v>
      </c>
      <c r="D145" s="193" t="str">
        <f t="shared" ca="1" si="19"/>
        <v>ON ALWAYS,</v>
      </c>
      <c r="E145" s="193" t="str">
        <f ca="1">IF(B145="","",IF('$Data1'!AD147&gt;0,"Flow/Zone",IF('$Data1'!AE147&gt;0,"Flow/ExteriorArea",""))&amp;",")</f>
        <v>Flow/Zone,</v>
      </c>
      <c r="F145" s="193" t="str">
        <f ca="1">IF(B145="","",IF(E145="Flow/Zone,",FIXED(N('$Data1'!AD147)*MIN(N('$Data1'!K147),N('$Data1'!P147))/3600*N('$Data1'!L147),7),"")&amp;",")</f>
        <v>0.0000000,</v>
      </c>
      <c r="G145" s="193" t="str">
        <f t="shared" ca="1" si="20"/>
        <v>,</v>
      </c>
      <c r="H145" s="193" t="str">
        <f ca="1">IF($B145="","",IF(E145="Flow/ExteriorArea,",'$Data1'!AE147/1000,"")&amp;",")</f>
        <v>,</v>
      </c>
      <c r="I145" s="193" t="str">
        <f t="shared" ca="1" si="21"/>
        <v>,</v>
      </c>
      <c r="J145" s="193" t="str">
        <f t="shared" ca="1" si="22"/>
        <v>1,</v>
      </c>
      <c r="K145" s="193" t="str">
        <f t="shared" ca="1" si="23"/>
        <v>0,</v>
      </c>
      <c r="L145" s="193" t="str">
        <f t="shared" ca="1" si="23"/>
        <v>0,</v>
      </c>
      <c r="M145" s="193" t="str">
        <f t="shared" ca="1" si="24"/>
        <v>0;</v>
      </c>
      <c r="N145" s="190" t="str">
        <f t="shared" ca="1" si="25"/>
        <v>! No heating infil for this zone</v>
      </c>
      <c r="O145" s="190"/>
      <c r="P145" s="190"/>
      <c r="Q145" s="190"/>
    </row>
    <row r="146" spans="1:17" ht="15">
      <c r="A146" s="193" t="str">
        <f t="shared" ca="1" si="18"/>
        <v>! NO ZoneInfiltration:DesignFlowRate,</v>
      </c>
      <c r="B146" s="193" t="str">
        <f ca="1">IF('$Data1'!E148="","",'$Data1'!E148&amp;" Infil-Htng,")</f>
        <v>1 Infil-Htng,</v>
      </c>
      <c r="C146" s="193" t="str">
        <f ca="1">IF(B146="","",'CSV-ZnSiz'!B146)</f>
        <v>1,</v>
      </c>
      <c r="D146" s="193" t="str">
        <f t="shared" ca="1" si="19"/>
        <v>ON ALWAYS,</v>
      </c>
      <c r="E146" s="193" t="str">
        <f ca="1">IF(B146="","",IF('$Data1'!AD148&gt;0,"Flow/Zone",IF('$Data1'!AE148&gt;0,"Flow/ExteriorArea",""))&amp;",")</f>
        <v>Flow/Zone,</v>
      </c>
      <c r="F146" s="193" t="str">
        <f ca="1">IF(B146="","",IF(E146="Flow/Zone,",FIXED(N('$Data1'!AD148)*MIN(N('$Data1'!K148),N('$Data1'!P148))/3600*N('$Data1'!L148),7),"")&amp;",")</f>
        <v>0.0000000,</v>
      </c>
      <c r="G146" s="193" t="str">
        <f t="shared" ca="1" si="20"/>
        <v>,</v>
      </c>
      <c r="H146" s="193" t="str">
        <f ca="1">IF($B146="","",IF(E146="Flow/ExteriorArea,",'$Data1'!AE148/1000,"")&amp;",")</f>
        <v>,</v>
      </c>
      <c r="I146" s="193" t="str">
        <f t="shared" ca="1" si="21"/>
        <v>,</v>
      </c>
      <c r="J146" s="193" t="str">
        <f t="shared" ca="1" si="22"/>
        <v>1,</v>
      </c>
      <c r="K146" s="193" t="str">
        <f t="shared" ca="1" si="23"/>
        <v>0,</v>
      </c>
      <c r="L146" s="193" t="str">
        <f t="shared" ca="1" si="23"/>
        <v>0,</v>
      </c>
      <c r="M146" s="193" t="str">
        <f t="shared" ca="1" si="24"/>
        <v>0;</v>
      </c>
      <c r="N146" s="190" t="str">
        <f t="shared" ca="1" si="25"/>
        <v>! No heating infil for this zone</v>
      </c>
      <c r="O146" s="190"/>
      <c r="P146" s="190"/>
      <c r="Q146" s="190"/>
    </row>
    <row r="147" spans="1:17" ht="15">
      <c r="A147" s="193" t="str">
        <f t="shared" ca="1" si="18"/>
        <v>! NO ZoneInfiltration:DesignFlowRate,</v>
      </c>
      <c r="B147" s="193" t="str">
        <f ca="1">IF('$Data1'!E149="","",'$Data1'!E149&amp;" Infil-Htng,")</f>
        <v>1 Infil-Htng,</v>
      </c>
      <c r="C147" s="193" t="str">
        <f ca="1">IF(B147="","",'CSV-ZnSiz'!B147)</f>
        <v>1,</v>
      </c>
      <c r="D147" s="193" t="str">
        <f t="shared" ca="1" si="19"/>
        <v>ON ALWAYS,</v>
      </c>
      <c r="E147" s="193" t="str">
        <f ca="1">IF(B147="","",IF('$Data1'!AD149&gt;0,"Flow/Zone",IF('$Data1'!AE149&gt;0,"Flow/ExteriorArea",""))&amp;",")</f>
        <v>Flow/Zone,</v>
      </c>
      <c r="F147" s="193" t="str">
        <f ca="1">IF(B147="","",IF(E147="Flow/Zone,",FIXED(N('$Data1'!AD149)*MIN(N('$Data1'!K149),N('$Data1'!P149))/3600*N('$Data1'!L149),7),"")&amp;",")</f>
        <v>0.0000000,</v>
      </c>
      <c r="G147" s="193" t="str">
        <f t="shared" ca="1" si="20"/>
        <v>,</v>
      </c>
      <c r="H147" s="193" t="str">
        <f ca="1">IF($B147="","",IF(E147="Flow/ExteriorArea,",'$Data1'!AE149/1000,"")&amp;",")</f>
        <v>,</v>
      </c>
      <c r="I147" s="193" t="str">
        <f t="shared" ca="1" si="21"/>
        <v>,</v>
      </c>
      <c r="J147" s="193" t="str">
        <f t="shared" ca="1" si="22"/>
        <v>1,</v>
      </c>
      <c r="K147" s="193" t="str">
        <f t="shared" ca="1" si="23"/>
        <v>0,</v>
      </c>
      <c r="L147" s="193" t="str">
        <f t="shared" ca="1" si="23"/>
        <v>0,</v>
      </c>
      <c r="M147" s="193" t="str">
        <f t="shared" ca="1" si="24"/>
        <v>0;</v>
      </c>
      <c r="N147" s="190" t="str">
        <f t="shared" ca="1" si="25"/>
        <v>! No heating infil for this zone</v>
      </c>
      <c r="O147" s="190"/>
      <c r="P147" s="190"/>
      <c r="Q147" s="190"/>
    </row>
    <row r="148" spans="1:17" ht="15">
      <c r="A148" s="193" t="str">
        <f t="shared" ca="1" si="18"/>
        <v>! NO ZoneInfiltration:DesignFlowRate,</v>
      </c>
      <c r="B148" s="193" t="str">
        <f ca="1">IF('$Data1'!E150="","",'$Data1'!E150&amp;" Infil-Htng,")</f>
        <v>1 Infil-Htng,</v>
      </c>
      <c r="C148" s="193" t="str">
        <f ca="1">IF(B148="","",'CSV-ZnSiz'!B148)</f>
        <v>1,</v>
      </c>
      <c r="D148" s="193" t="str">
        <f t="shared" ca="1" si="19"/>
        <v>ON ALWAYS,</v>
      </c>
      <c r="E148" s="193" t="str">
        <f ca="1">IF(B148="","",IF('$Data1'!AD150&gt;0,"Flow/Zone",IF('$Data1'!AE150&gt;0,"Flow/ExteriorArea",""))&amp;",")</f>
        <v>Flow/Zone,</v>
      </c>
      <c r="F148" s="193" t="str">
        <f ca="1">IF(B148="","",IF(E148="Flow/Zone,",FIXED(N('$Data1'!AD150)*MIN(N('$Data1'!K150),N('$Data1'!P150))/3600*N('$Data1'!L150),7),"")&amp;",")</f>
        <v>0.0000000,</v>
      </c>
      <c r="G148" s="193" t="str">
        <f t="shared" ca="1" si="20"/>
        <v>,</v>
      </c>
      <c r="H148" s="193" t="str">
        <f ca="1">IF($B148="","",IF(E148="Flow/ExteriorArea,",'$Data1'!AE150/1000,"")&amp;",")</f>
        <v>,</v>
      </c>
      <c r="I148" s="193" t="str">
        <f t="shared" ca="1" si="21"/>
        <v>,</v>
      </c>
      <c r="J148" s="193" t="str">
        <f t="shared" ca="1" si="22"/>
        <v>1,</v>
      </c>
      <c r="K148" s="193" t="str">
        <f t="shared" ca="1" si="23"/>
        <v>0,</v>
      </c>
      <c r="L148" s="193" t="str">
        <f t="shared" ca="1" si="23"/>
        <v>0,</v>
      </c>
      <c r="M148" s="193" t="str">
        <f t="shared" ca="1" si="24"/>
        <v>0;</v>
      </c>
      <c r="N148" s="190" t="str">
        <f t="shared" ca="1" si="25"/>
        <v>! No heating infil for this zone</v>
      </c>
      <c r="O148" s="190"/>
      <c r="P148" s="190"/>
      <c r="Q148" s="190"/>
    </row>
    <row r="149" spans="1:17" ht="15">
      <c r="A149" s="193" t="str">
        <f t="shared" ca="1" si="18"/>
        <v>! NO ZoneInfiltration:DesignFlowRate,</v>
      </c>
      <c r="B149" s="193" t="str">
        <f ca="1">IF('$Data1'!E151="","",'$Data1'!E151&amp;" Infil-Htng,")</f>
        <v>1 Infil-Htng,</v>
      </c>
      <c r="C149" s="193" t="str">
        <f ca="1">IF(B149="","",'CSV-ZnSiz'!B149)</f>
        <v>1,</v>
      </c>
      <c r="D149" s="193" t="str">
        <f t="shared" ca="1" si="19"/>
        <v>ON ALWAYS,</v>
      </c>
      <c r="E149" s="193" t="str">
        <f ca="1">IF(B149="","",IF('$Data1'!AD151&gt;0,"Flow/Zone",IF('$Data1'!AE151&gt;0,"Flow/ExteriorArea",""))&amp;",")</f>
        <v>Flow/Zone,</v>
      </c>
      <c r="F149" s="193" t="str">
        <f ca="1">IF(B149="","",IF(E149="Flow/Zone,",FIXED(N('$Data1'!AD151)*MIN(N('$Data1'!K151),N('$Data1'!P151))/3600*N('$Data1'!L151),7),"")&amp;",")</f>
        <v>0.0000000,</v>
      </c>
      <c r="G149" s="193" t="str">
        <f t="shared" ca="1" si="20"/>
        <v>,</v>
      </c>
      <c r="H149" s="193" t="str">
        <f ca="1">IF($B149="","",IF(E149="Flow/ExteriorArea,",'$Data1'!AE151/1000,"")&amp;",")</f>
        <v>,</v>
      </c>
      <c r="I149" s="193" t="str">
        <f t="shared" ca="1" si="21"/>
        <v>,</v>
      </c>
      <c r="J149" s="193" t="str">
        <f t="shared" ca="1" si="22"/>
        <v>1,</v>
      </c>
      <c r="K149" s="193" t="str">
        <f t="shared" ca="1" si="23"/>
        <v>0,</v>
      </c>
      <c r="L149" s="193" t="str">
        <f t="shared" ca="1" si="23"/>
        <v>0,</v>
      </c>
      <c r="M149" s="193" t="str">
        <f t="shared" ca="1" si="24"/>
        <v>0;</v>
      </c>
      <c r="N149" s="190" t="str">
        <f t="shared" ca="1" si="25"/>
        <v>! No heating infil for this zone</v>
      </c>
      <c r="O149" s="190"/>
      <c r="P149" s="190"/>
      <c r="Q149" s="190"/>
    </row>
    <row r="150" spans="1:17" ht="15">
      <c r="A150" s="193" t="str">
        <f t="shared" ca="1" si="18"/>
        <v>! NO ZoneInfiltration:DesignFlowRate,</v>
      </c>
      <c r="B150" s="193" t="str">
        <f ca="1">IF('$Data1'!E152="","",'$Data1'!E152&amp;" Infil-Htng,")</f>
        <v>1 Infil-Htng,</v>
      </c>
      <c r="C150" s="193" t="str">
        <f ca="1">IF(B150="","",'CSV-ZnSiz'!B150)</f>
        <v>1,</v>
      </c>
      <c r="D150" s="193" t="str">
        <f t="shared" ca="1" si="19"/>
        <v>ON ALWAYS,</v>
      </c>
      <c r="E150" s="193" t="str">
        <f ca="1">IF(B150="","",IF('$Data1'!AD152&gt;0,"Flow/Zone",IF('$Data1'!AE152&gt;0,"Flow/ExteriorArea",""))&amp;",")</f>
        <v>Flow/Zone,</v>
      </c>
      <c r="F150" s="193" t="str">
        <f ca="1">IF(B150="","",IF(E150="Flow/Zone,",FIXED(N('$Data1'!AD152)*MIN(N('$Data1'!K152),N('$Data1'!P152))/3600*N('$Data1'!L152),7),"")&amp;",")</f>
        <v>0.0000000,</v>
      </c>
      <c r="G150" s="193" t="str">
        <f t="shared" ca="1" si="20"/>
        <v>,</v>
      </c>
      <c r="H150" s="193" t="str">
        <f ca="1">IF($B150="","",IF(E150="Flow/ExteriorArea,",'$Data1'!AE152/1000,"")&amp;",")</f>
        <v>,</v>
      </c>
      <c r="I150" s="193" t="str">
        <f t="shared" ca="1" si="21"/>
        <v>,</v>
      </c>
      <c r="J150" s="193" t="str">
        <f t="shared" ca="1" si="22"/>
        <v>1,</v>
      </c>
      <c r="K150" s="193" t="str">
        <f t="shared" ca="1" si="23"/>
        <v>0,</v>
      </c>
      <c r="L150" s="193" t="str">
        <f t="shared" ca="1" si="23"/>
        <v>0,</v>
      </c>
      <c r="M150" s="193" t="str">
        <f t="shared" ca="1" si="24"/>
        <v>0;</v>
      </c>
      <c r="N150" s="190" t="str">
        <f t="shared" ca="1" si="25"/>
        <v>! No heating infil for this zone</v>
      </c>
      <c r="O150" s="190"/>
      <c r="P150" s="190"/>
      <c r="Q150" s="190"/>
    </row>
    <row r="151" spans="1:17" ht="15">
      <c r="A151" s="193" t="str">
        <f t="shared" ca="1" si="18"/>
        <v>! NO ZoneInfiltration:DesignFlowRate,</v>
      </c>
      <c r="B151" s="193" t="str">
        <f ca="1">IF('$Data1'!E153="","",'$Data1'!E153&amp;" Infil-Htng,")</f>
        <v>1 Infil-Htng,</v>
      </c>
      <c r="C151" s="193" t="str">
        <f ca="1">IF(B151="","",'CSV-ZnSiz'!B151)</f>
        <v>1,</v>
      </c>
      <c r="D151" s="193" t="str">
        <f t="shared" ca="1" si="19"/>
        <v>ON ALWAYS,</v>
      </c>
      <c r="E151" s="193" t="str">
        <f ca="1">IF(B151="","",IF('$Data1'!AD153&gt;0,"Flow/Zone",IF('$Data1'!AE153&gt;0,"Flow/ExteriorArea",""))&amp;",")</f>
        <v>Flow/Zone,</v>
      </c>
      <c r="F151" s="193" t="str">
        <f ca="1">IF(B151="","",IF(E151="Flow/Zone,",FIXED(N('$Data1'!AD153)*MIN(N('$Data1'!K153),N('$Data1'!P153))/3600*N('$Data1'!L153),7),"")&amp;",")</f>
        <v>0.0000000,</v>
      </c>
      <c r="G151" s="193" t="str">
        <f t="shared" ca="1" si="20"/>
        <v>,</v>
      </c>
      <c r="H151" s="193" t="str">
        <f ca="1">IF($B151="","",IF(E151="Flow/ExteriorArea,",'$Data1'!AE153/1000,"")&amp;",")</f>
        <v>,</v>
      </c>
      <c r="I151" s="193" t="str">
        <f t="shared" ca="1" si="21"/>
        <v>,</v>
      </c>
      <c r="J151" s="193" t="str">
        <f t="shared" ca="1" si="22"/>
        <v>1,</v>
      </c>
      <c r="K151" s="193" t="str">
        <f t="shared" ca="1" si="23"/>
        <v>0,</v>
      </c>
      <c r="L151" s="193" t="str">
        <f t="shared" ca="1" si="23"/>
        <v>0,</v>
      </c>
      <c r="M151" s="193" t="str">
        <f t="shared" ca="1" si="24"/>
        <v>0;</v>
      </c>
      <c r="N151" s="190" t="str">
        <f t="shared" ca="1" si="25"/>
        <v>! No heating infil for this zone</v>
      </c>
      <c r="O151" s="190"/>
      <c r="P151" s="190"/>
      <c r="Q151" s="190"/>
    </row>
    <row r="152" spans="1:17" ht="15">
      <c r="A152" s="193" t="str">
        <f t="shared" ca="1" si="18"/>
        <v>! NO ZoneInfiltration:DesignFlowRate,</v>
      </c>
      <c r="B152" s="193" t="str">
        <f ca="1">IF('$Data1'!E154="","",'$Data1'!E154&amp;" Infil-Htng,")</f>
        <v>1 Infil-Htng,</v>
      </c>
      <c r="C152" s="193" t="str">
        <f ca="1">IF(B152="","",'CSV-ZnSiz'!B152)</f>
        <v>1,</v>
      </c>
      <c r="D152" s="193" t="str">
        <f t="shared" ca="1" si="19"/>
        <v>ON ALWAYS,</v>
      </c>
      <c r="E152" s="193" t="str">
        <f ca="1">IF(B152="","",IF('$Data1'!AD154&gt;0,"Flow/Zone",IF('$Data1'!AE154&gt;0,"Flow/ExteriorArea",""))&amp;",")</f>
        <v>Flow/Zone,</v>
      </c>
      <c r="F152" s="193" t="str">
        <f ca="1">IF(B152="","",IF(E152="Flow/Zone,",FIXED(N('$Data1'!AD154)*MIN(N('$Data1'!K154),N('$Data1'!P154))/3600*N('$Data1'!L154),7),"")&amp;",")</f>
        <v>0.0000000,</v>
      </c>
      <c r="G152" s="193" t="str">
        <f t="shared" ca="1" si="20"/>
        <v>,</v>
      </c>
      <c r="H152" s="193" t="str">
        <f ca="1">IF($B152="","",IF(E152="Flow/ExteriorArea,",'$Data1'!AE154/1000,"")&amp;",")</f>
        <v>,</v>
      </c>
      <c r="I152" s="193" t="str">
        <f t="shared" ca="1" si="21"/>
        <v>,</v>
      </c>
      <c r="J152" s="193" t="str">
        <f t="shared" ca="1" si="22"/>
        <v>1,</v>
      </c>
      <c r="K152" s="193" t="str">
        <f t="shared" ca="1" si="23"/>
        <v>0,</v>
      </c>
      <c r="L152" s="193" t="str">
        <f t="shared" ca="1" si="23"/>
        <v>0,</v>
      </c>
      <c r="M152" s="193" t="str">
        <f t="shared" ca="1" si="24"/>
        <v>0;</v>
      </c>
      <c r="N152" s="190" t="str">
        <f t="shared" ca="1" si="25"/>
        <v>! No heating infil for this zone</v>
      </c>
      <c r="O152" s="190"/>
      <c r="P152" s="190"/>
      <c r="Q152" s="190"/>
    </row>
    <row r="153" spans="1:17" ht="15">
      <c r="A153" s="193" t="str">
        <f t="shared" ca="1" si="18"/>
        <v>! NO ZoneInfiltration:DesignFlowRate,</v>
      </c>
      <c r="B153" s="193" t="str">
        <f ca="1">IF('$Data1'!E155="","",'$Data1'!E155&amp;" Infil-Htng,")</f>
        <v>1 Infil-Htng,</v>
      </c>
      <c r="C153" s="193" t="str">
        <f ca="1">IF(B153="","",'CSV-ZnSiz'!B153)</f>
        <v>1,</v>
      </c>
      <c r="D153" s="193" t="str">
        <f t="shared" ca="1" si="19"/>
        <v>ON ALWAYS,</v>
      </c>
      <c r="E153" s="193" t="str">
        <f ca="1">IF(B153="","",IF('$Data1'!AD155&gt;0,"Flow/Zone",IF('$Data1'!AE155&gt;0,"Flow/ExteriorArea",""))&amp;",")</f>
        <v>Flow/Zone,</v>
      </c>
      <c r="F153" s="193" t="str">
        <f ca="1">IF(B153="","",IF(E153="Flow/Zone,",FIXED(N('$Data1'!AD155)*MIN(N('$Data1'!K155),N('$Data1'!P155))/3600*N('$Data1'!L155),7),"")&amp;",")</f>
        <v>0.0000000,</v>
      </c>
      <c r="G153" s="193" t="str">
        <f t="shared" ca="1" si="20"/>
        <v>,</v>
      </c>
      <c r="H153" s="193" t="str">
        <f ca="1">IF($B153="","",IF(E153="Flow/ExteriorArea,",'$Data1'!AE155/1000,"")&amp;",")</f>
        <v>,</v>
      </c>
      <c r="I153" s="193" t="str">
        <f t="shared" ca="1" si="21"/>
        <v>,</v>
      </c>
      <c r="J153" s="193" t="str">
        <f t="shared" ca="1" si="22"/>
        <v>1,</v>
      </c>
      <c r="K153" s="193" t="str">
        <f t="shared" ca="1" si="23"/>
        <v>0,</v>
      </c>
      <c r="L153" s="193" t="str">
        <f t="shared" ca="1" si="23"/>
        <v>0,</v>
      </c>
      <c r="M153" s="193" t="str">
        <f t="shared" ca="1" si="24"/>
        <v>0;</v>
      </c>
      <c r="N153" s="190" t="str">
        <f t="shared" ca="1" si="25"/>
        <v>! No heating infil for this zone</v>
      </c>
      <c r="O153" s="190"/>
      <c r="P153" s="190"/>
      <c r="Q153" s="190"/>
    </row>
    <row r="154" spans="1:17" ht="15">
      <c r="A154" s="193" t="str">
        <f t="shared" ca="1" si="18"/>
        <v>! NO ZoneInfiltration:DesignFlowRate,</v>
      </c>
      <c r="B154" s="193" t="str">
        <f ca="1">IF('$Data1'!E156="","",'$Data1'!E156&amp;" Infil-Htng,")</f>
        <v>1 Infil-Htng,</v>
      </c>
      <c r="C154" s="193" t="str">
        <f ca="1">IF(B154="","",'CSV-ZnSiz'!B154)</f>
        <v>1,</v>
      </c>
      <c r="D154" s="193" t="str">
        <f t="shared" ca="1" si="19"/>
        <v>ON ALWAYS,</v>
      </c>
      <c r="E154" s="193" t="str">
        <f ca="1">IF(B154="","",IF('$Data1'!AD156&gt;0,"Flow/Zone",IF('$Data1'!AE156&gt;0,"Flow/ExteriorArea",""))&amp;",")</f>
        <v>Flow/Zone,</v>
      </c>
      <c r="F154" s="193" t="str">
        <f ca="1">IF(B154="","",IF(E154="Flow/Zone,",FIXED(N('$Data1'!AD156)*MIN(N('$Data1'!K156),N('$Data1'!P156))/3600*N('$Data1'!L156),7),"")&amp;",")</f>
        <v>0.0000000,</v>
      </c>
      <c r="G154" s="193" t="str">
        <f t="shared" ca="1" si="20"/>
        <v>,</v>
      </c>
      <c r="H154" s="193" t="str">
        <f ca="1">IF($B154="","",IF(E154="Flow/ExteriorArea,",'$Data1'!AE156/1000,"")&amp;",")</f>
        <v>,</v>
      </c>
      <c r="I154" s="193" t="str">
        <f t="shared" ca="1" si="21"/>
        <v>,</v>
      </c>
      <c r="J154" s="193" t="str">
        <f t="shared" ca="1" si="22"/>
        <v>1,</v>
      </c>
      <c r="K154" s="193" t="str">
        <f t="shared" ca="1" si="23"/>
        <v>0,</v>
      </c>
      <c r="L154" s="193" t="str">
        <f t="shared" ca="1" si="23"/>
        <v>0,</v>
      </c>
      <c r="M154" s="193" t="str">
        <f t="shared" ca="1" si="24"/>
        <v>0;</v>
      </c>
      <c r="N154" s="190" t="str">
        <f t="shared" ca="1" si="25"/>
        <v>! No heating infil for this zone</v>
      </c>
      <c r="O154" s="190"/>
      <c r="P154" s="190"/>
      <c r="Q154" s="190"/>
    </row>
    <row r="155" spans="1:17" ht="15">
      <c r="A155" s="193" t="str">
        <f t="shared" ca="1" si="18"/>
        <v>! NO ZoneInfiltration:DesignFlowRate,</v>
      </c>
      <c r="B155" s="193" t="str">
        <f ca="1">IF('$Data1'!E157="","",'$Data1'!E157&amp;" Infil-Htng,")</f>
        <v>1 Infil-Htng,</v>
      </c>
      <c r="C155" s="193" t="str">
        <f ca="1">IF(B155="","",'CSV-ZnSiz'!B155)</f>
        <v>1,</v>
      </c>
      <c r="D155" s="193" t="str">
        <f t="shared" ca="1" si="19"/>
        <v>ON ALWAYS,</v>
      </c>
      <c r="E155" s="193" t="str">
        <f ca="1">IF(B155="","",IF('$Data1'!AD157&gt;0,"Flow/Zone",IF('$Data1'!AE157&gt;0,"Flow/ExteriorArea",""))&amp;",")</f>
        <v>Flow/Zone,</v>
      </c>
      <c r="F155" s="193" t="str">
        <f ca="1">IF(B155="","",IF(E155="Flow/Zone,",FIXED(N('$Data1'!AD157)*MIN(N('$Data1'!K157),N('$Data1'!P157))/3600*N('$Data1'!L157),7),"")&amp;",")</f>
        <v>0.0000000,</v>
      </c>
      <c r="G155" s="193" t="str">
        <f t="shared" ca="1" si="20"/>
        <v>,</v>
      </c>
      <c r="H155" s="193" t="str">
        <f ca="1">IF($B155="","",IF(E155="Flow/ExteriorArea,",'$Data1'!AE157/1000,"")&amp;",")</f>
        <v>,</v>
      </c>
      <c r="I155" s="193" t="str">
        <f t="shared" ca="1" si="21"/>
        <v>,</v>
      </c>
      <c r="J155" s="193" t="str">
        <f t="shared" ca="1" si="22"/>
        <v>1,</v>
      </c>
      <c r="K155" s="193" t="str">
        <f t="shared" ca="1" si="23"/>
        <v>0,</v>
      </c>
      <c r="L155" s="193" t="str">
        <f t="shared" ca="1" si="23"/>
        <v>0,</v>
      </c>
      <c r="M155" s="193" t="str">
        <f t="shared" ca="1" si="24"/>
        <v>0;</v>
      </c>
      <c r="N155" s="190" t="str">
        <f t="shared" ca="1" si="25"/>
        <v>! No heating infil for this zone</v>
      </c>
      <c r="O155" s="190"/>
      <c r="P155" s="190"/>
      <c r="Q155" s="190"/>
    </row>
    <row r="156" spans="1:17" ht="15">
      <c r="A156" s="193" t="str">
        <f t="shared" ca="1" si="18"/>
        <v>! NO ZoneInfiltration:DesignFlowRate,</v>
      </c>
      <c r="B156" s="193" t="str">
        <f ca="1">IF('$Data1'!E158="","",'$Data1'!E158&amp;" Infil-Htng,")</f>
        <v>1 Infil-Htng,</v>
      </c>
      <c r="C156" s="193" t="str">
        <f ca="1">IF(B156="","",'CSV-ZnSiz'!B156)</f>
        <v>1,</v>
      </c>
      <c r="D156" s="193" t="str">
        <f t="shared" ca="1" si="19"/>
        <v>ON ALWAYS,</v>
      </c>
      <c r="E156" s="193" t="str">
        <f ca="1">IF(B156="","",IF('$Data1'!AD158&gt;0,"Flow/Zone",IF('$Data1'!AE158&gt;0,"Flow/ExteriorArea",""))&amp;",")</f>
        <v>Flow/Zone,</v>
      </c>
      <c r="F156" s="193" t="str">
        <f ca="1">IF(B156="","",IF(E156="Flow/Zone,",FIXED(N('$Data1'!AD158)*MIN(N('$Data1'!K158),N('$Data1'!P158))/3600*N('$Data1'!L158),7),"")&amp;",")</f>
        <v>0.0000000,</v>
      </c>
      <c r="G156" s="193" t="str">
        <f t="shared" ca="1" si="20"/>
        <v>,</v>
      </c>
      <c r="H156" s="193" t="str">
        <f ca="1">IF($B156="","",IF(E156="Flow/ExteriorArea,",'$Data1'!AE158/1000,"")&amp;",")</f>
        <v>,</v>
      </c>
      <c r="I156" s="193" t="str">
        <f t="shared" ca="1" si="21"/>
        <v>,</v>
      </c>
      <c r="J156" s="193" t="str">
        <f t="shared" ca="1" si="22"/>
        <v>1,</v>
      </c>
      <c r="K156" s="193" t="str">
        <f t="shared" ca="1" si="23"/>
        <v>0,</v>
      </c>
      <c r="L156" s="193" t="str">
        <f t="shared" ca="1" si="23"/>
        <v>0,</v>
      </c>
      <c r="M156" s="193" t="str">
        <f t="shared" ca="1" si="24"/>
        <v>0;</v>
      </c>
      <c r="N156" s="190" t="str">
        <f t="shared" ca="1" si="25"/>
        <v>! No heating infil for this zone</v>
      </c>
      <c r="O156" s="190"/>
      <c r="P156" s="190"/>
      <c r="Q156" s="190"/>
    </row>
    <row r="157" spans="1:17" ht="15">
      <c r="A157" s="193" t="str">
        <f t="shared" ca="1" si="18"/>
        <v>! NO ZoneInfiltration:DesignFlowRate,</v>
      </c>
      <c r="B157" s="193" t="str">
        <f ca="1">IF('$Data1'!E159="","",'$Data1'!E159&amp;" Infil-Htng,")</f>
        <v>1 Infil-Htng,</v>
      </c>
      <c r="C157" s="193" t="str">
        <f ca="1">IF(B157="","",'CSV-ZnSiz'!B157)</f>
        <v>1,</v>
      </c>
      <c r="D157" s="193" t="str">
        <f t="shared" ca="1" si="19"/>
        <v>ON ALWAYS,</v>
      </c>
      <c r="E157" s="193" t="str">
        <f ca="1">IF(B157="","",IF('$Data1'!AD159&gt;0,"Flow/Zone",IF('$Data1'!AE159&gt;0,"Flow/ExteriorArea",""))&amp;",")</f>
        <v>Flow/Zone,</v>
      </c>
      <c r="F157" s="193" t="str">
        <f ca="1">IF(B157="","",IF(E157="Flow/Zone,",FIXED(N('$Data1'!AD159)*MIN(N('$Data1'!K159),N('$Data1'!P159))/3600*N('$Data1'!L159),7),"")&amp;",")</f>
        <v>0.0000000,</v>
      </c>
      <c r="G157" s="193" t="str">
        <f t="shared" ca="1" si="20"/>
        <v>,</v>
      </c>
      <c r="H157" s="193" t="str">
        <f ca="1">IF($B157="","",IF(E157="Flow/ExteriorArea,",'$Data1'!AE159/1000,"")&amp;",")</f>
        <v>,</v>
      </c>
      <c r="I157" s="193" t="str">
        <f t="shared" ca="1" si="21"/>
        <v>,</v>
      </c>
      <c r="J157" s="193" t="str">
        <f t="shared" ca="1" si="22"/>
        <v>1,</v>
      </c>
      <c r="K157" s="193" t="str">
        <f t="shared" ca="1" si="23"/>
        <v>0,</v>
      </c>
      <c r="L157" s="193" t="str">
        <f t="shared" ca="1" si="23"/>
        <v>0,</v>
      </c>
      <c r="M157" s="193" t="str">
        <f t="shared" ca="1" si="24"/>
        <v>0;</v>
      </c>
      <c r="N157" s="190" t="str">
        <f t="shared" ca="1" si="25"/>
        <v>! No heating infil for this zone</v>
      </c>
      <c r="O157" s="190"/>
      <c r="P157" s="190"/>
      <c r="Q157" s="190"/>
    </row>
    <row r="158" spans="1:17" ht="15">
      <c r="A158" s="193" t="str">
        <f t="shared" ca="1" si="18"/>
        <v>! NO ZoneInfiltration:DesignFlowRate,</v>
      </c>
      <c r="B158" s="193" t="str">
        <f ca="1">IF('$Data1'!E160="","",'$Data1'!E160&amp;" Infil-Htng,")</f>
        <v>1 Infil-Htng,</v>
      </c>
      <c r="C158" s="193" t="str">
        <f ca="1">IF(B158="","",'CSV-ZnSiz'!B158)</f>
        <v>1,</v>
      </c>
      <c r="D158" s="193" t="str">
        <f t="shared" ca="1" si="19"/>
        <v>ON ALWAYS,</v>
      </c>
      <c r="E158" s="193" t="str">
        <f ca="1">IF(B158="","",IF('$Data1'!AD160&gt;0,"Flow/Zone",IF('$Data1'!AE160&gt;0,"Flow/ExteriorArea",""))&amp;",")</f>
        <v>Flow/Zone,</v>
      </c>
      <c r="F158" s="193" t="str">
        <f ca="1">IF(B158="","",IF(E158="Flow/Zone,",FIXED(N('$Data1'!AD160)*MIN(N('$Data1'!K160),N('$Data1'!P160))/3600*N('$Data1'!L160),7),"")&amp;",")</f>
        <v>0.0000000,</v>
      </c>
      <c r="G158" s="193" t="str">
        <f t="shared" ca="1" si="20"/>
        <v>,</v>
      </c>
      <c r="H158" s="193" t="str">
        <f ca="1">IF($B158="","",IF(E158="Flow/ExteriorArea,",'$Data1'!AE160/1000,"")&amp;",")</f>
        <v>,</v>
      </c>
      <c r="I158" s="193" t="str">
        <f t="shared" ca="1" si="21"/>
        <v>,</v>
      </c>
      <c r="J158" s="193" t="str">
        <f t="shared" ca="1" si="22"/>
        <v>1,</v>
      </c>
      <c r="K158" s="193" t="str">
        <f t="shared" ca="1" si="23"/>
        <v>0,</v>
      </c>
      <c r="L158" s="193" t="str">
        <f t="shared" ca="1" si="23"/>
        <v>0,</v>
      </c>
      <c r="M158" s="193" t="str">
        <f t="shared" ca="1" si="24"/>
        <v>0;</v>
      </c>
      <c r="N158" s="190" t="str">
        <f t="shared" ca="1" si="25"/>
        <v>! No heating infil for this zone</v>
      </c>
      <c r="O158" s="190"/>
      <c r="P158" s="190"/>
      <c r="Q158" s="190"/>
    </row>
    <row r="159" spans="1:17" ht="15">
      <c r="A159" s="193" t="str">
        <f t="shared" ca="1" si="18"/>
        <v>! NO ZoneInfiltration:DesignFlowRate,</v>
      </c>
      <c r="B159" s="193" t="str">
        <f ca="1">IF('$Data1'!E161="","",'$Data1'!E161&amp;" Infil-Htng,")</f>
        <v>1 Infil-Htng,</v>
      </c>
      <c r="C159" s="193" t="str">
        <f ca="1">IF(B159="","",'CSV-ZnSiz'!B159)</f>
        <v>1,</v>
      </c>
      <c r="D159" s="193" t="str">
        <f t="shared" ca="1" si="19"/>
        <v>ON ALWAYS,</v>
      </c>
      <c r="E159" s="193" t="str">
        <f ca="1">IF(B159="","",IF('$Data1'!AD161&gt;0,"Flow/Zone",IF('$Data1'!AE161&gt;0,"Flow/ExteriorArea",""))&amp;",")</f>
        <v>Flow/Zone,</v>
      </c>
      <c r="F159" s="193" t="str">
        <f ca="1">IF(B159="","",IF(E159="Flow/Zone,",FIXED(N('$Data1'!AD161)*MIN(N('$Data1'!K161),N('$Data1'!P161))/3600*N('$Data1'!L161),7),"")&amp;",")</f>
        <v>0.0000000,</v>
      </c>
      <c r="G159" s="193" t="str">
        <f t="shared" ca="1" si="20"/>
        <v>,</v>
      </c>
      <c r="H159" s="193" t="str">
        <f ca="1">IF($B159="","",IF(E159="Flow/ExteriorArea,",'$Data1'!AE161/1000,"")&amp;",")</f>
        <v>,</v>
      </c>
      <c r="I159" s="193" t="str">
        <f t="shared" ca="1" si="21"/>
        <v>,</v>
      </c>
      <c r="J159" s="193" t="str">
        <f t="shared" ca="1" si="22"/>
        <v>1,</v>
      </c>
      <c r="K159" s="193" t="str">
        <f t="shared" ca="1" si="23"/>
        <v>0,</v>
      </c>
      <c r="L159" s="193" t="str">
        <f t="shared" ca="1" si="23"/>
        <v>0,</v>
      </c>
      <c r="M159" s="193" t="str">
        <f t="shared" ca="1" si="24"/>
        <v>0;</v>
      </c>
      <c r="N159" s="190" t="str">
        <f t="shared" ca="1" si="25"/>
        <v>! No heating infil for this zone</v>
      </c>
      <c r="O159" s="190"/>
      <c r="P159" s="190"/>
      <c r="Q159" s="190"/>
    </row>
    <row r="160" spans="1:17" ht="15">
      <c r="A160" s="193" t="str">
        <f t="shared" ca="1" si="18"/>
        <v>! NO ZoneInfiltration:DesignFlowRate,</v>
      </c>
      <c r="B160" s="193" t="str">
        <f ca="1">IF('$Data1'!E162="","",'$Data1'!E162&amp;" Infil-Htng,")</f>
        <v>1 Infil-Htng,</v>
      </c>
      <c r="C160" s="193" t="str">
        <f ca="1">IF(B160="","",'CSV-ZnSiz'!B160)</f>
        <v>1,</v>
      </c>
      <c r="D160" s="193" t="str">
        <f t="shared" ca="1" si="19"/>
        <v>ON ALWAYS,</v>
      </c>
      <c r="E160" s="193" t="str">
        <f ca="1">IF(B160="","",IF('$Data1'!AD162&gt;0,"Flow/Zone",IF('$Data1'!AE162&gt;0,"Flow/ExteriorArea",""))&amp;",")</f>
        <v>Flow/Zone,</v>
      </c>
      <c r="F160" s="193" t="str">
        <f ca="1">IF(B160="","",IF(E160="Flow/Zone,",FIXED(N('$Data1'!AD162)*MIN(N('$Data1'!K162),N('$Data1'!P162))/3600*N('$Data1'!L162),7),"")&amp;",")</f>
        <v>0.0000000,</v>
      </c>
      <c r="G160" s="193" t="str">
        <f t="shared" ca="1" si="20"/>
        <v>,</v>
      </c>
      <c r="H160" s="193" t="str">
        <f ca="1">IF($B160="","",IF(E160="Flow/ExteriorArea,",'$Data1'!AE162/1000,"")&amp;",")</f>
        <v>,</v>
      </c>
      <c r="I160" s="193" t="str">
        <f t="shared" ca="1" si="21"/>
        <v>,</v>
      </c>
      <c r="J160" s="193" t="str">
        <f t="shared" ca="1" si="22"/>
        <v>1,</v>
      </c>
      <c r="K160" s="193" t="str">
        <f t="shared" ca="1" si="23"/>
        <v>0,</v>
      </c>
      <c r="L160" s="193" t="str">
        <f t="shared" ca="1" si="23"/>
        <v>0,</v>
      </c>
      <c r="M160" s="193" t="str">
        <f t="shared" ca="1" si="24"/>
        <v>0;</v>
      </c>
      <c r="N160" s="190" t="str">
        <f t="shared" ca="1" si="25"/>
        <v>! No heating infil for this zone</v>
      </c>
      <c r="O160" s="190"/>
      <c r="P160" s="190"/>
      <c r="Q160" s="190"/>
    </row>
    <row r="161" spans="1:17" ht="15">
      <c r="A161" s="193" t="str">
        <f t="shared" ca="1" si="18"/>
        <v>! NO ZoneInfiltration:DesignFlowRate,</v>
      </c>
      <c r="B161" s="193" t="str">
        <f ca="1">IF('$Data1'!E163="","",'$Data1'!E163&amp;" Infil-Htng,")</f>
        <v>1 Infil-Htng,</v>
      </c>
      <c r="C161" s="193" t="str">
        <f ca="1">IF(B161="","",'CSV-ZnSiz'!B161)</f>
        <v>1,</v>
      </c>
      <c r="D161" s="193" t="str">
        <f t="shared" ca="1" si="19"/>
        <v>ON ALWAYS,</v>
      </c>
      <c r="E161" s="193" t="str">
        <f ca="1">IF(B161="","",IF('$Data1'!AD163&gt;0,"Flow/Zone",IF('$Data1'!AE163&gt;0,"Flow/ExteriorArea",""))&amp;",")</f>
        <v>Flow/Zone,</v>
      </c>
      <c r="F161" s="193" t="str">
        <f ca="1">IF(B161="","",IF(E161="Flow/Zone,",FIXED(N('$Data1'!AD163)*MIN(N('$Data1'!K163),N('$Data1'!P163))/3600*N('$Data1'!L163),7),"")&amp;",")</f>
        <v>0.0000000,</v>
      </c>
      <c r="G161" s="193" t="str">
        <f t="shared" ca="1" si="20"/>
        <v>,</v>
      </c>
      <c r="H161" s="193" t="str">
        <f ca="1">IF($B161="","",IF(E161="Flow/ExteriorArea,",'$Data1'!AE163/1000,"")&amp;",")</f>
        <v>,</v>
      </c>
      <c r="I161" s="193" t="str">
        <f t="shared" ca="1" si="21"/>
        <v>,</v>
      </c>
      <c r="J161" s="193" t="str">
        <f t="shared" ca="1" si="22"/>
        <v>1,</v>
      </c>
      <c r="K161" s="193" t="str">
        <f t="shared" ca="1" si="23"/>
        <v>0,</v>
      </c>
      <c r="L161" s="193" t="str">
        <f t="shared" ca="1" si="23"/>
        <v>0,</v>
      </c>
      <c r="M161" s="193" t="str">
        <f t="shared" ca="1" si="24"/>
        <v>0;</v>
      </c>
      <c r="N161" s="190" t="str">
        <f t="shared" ca="1" si="25"/>
        <v>! No heating infil for this zone</v>
      </c>
      <c r="O161" s="190"/>
      <c r="P161" s="190"/>
      <c r="Q161" s="190"/>
    </row>
    <row r="162" spans="1:17" ht="15">
      <c r="A162" s="193" t="str">
        <f t="shared" ca="1" si="18"/>
        <v>! NO ZoneInfiltration:DesignFlowRate,</v>
      </c>
      <c r="B162" s="193" t="str">
        <f ca="1">IF('$Data1'!E164="","",'$Data1'!E164&amp;" Infil-Htng,")</f>
        <v>1 Infil-Htng,</v>
      </c>
      <c r="C162" s="193" t="str">
        <f ca="1">IF(B162="","",'CSV-ZnSiz'!B162)</f>
        <v>1,</v>
      </c>
      <c r="D162" s="193" t="str">
        <f t="shared" ca="1" si="19"/>
        <v>ON ALWAYS,</v>
      </c>
      <c r="E162" s="193" t="str">
        <f ca="1">IF(B162="","",IF('$Data1'!AD164&gt;0,"Flow/Zone",IF('$Data1'!AE164&gt;0,"Flow/ExteriorArea",""))&amp;",")</f>
        <v>Flow/Zone,</v>
      </c>
      <c r="F162" s="193" t="str">
        <f ca="1">IF(B162="","",IF(E162="Flow/Zone,",FIXED(N('$Data1'!AD164)*MIN(N('$Data1'!K164),N('$Data1'!P164))/3600*N('$Data1'!L164),7),"")&amp;",")</f>
        <v>0.0000000,</v>
      </c>
      <c r="G162" s="193" t="str">
        <f t="shared" ca="1" si="20"/>
        <v>,</v>
      </c>
      <c r="H162" s="193" t="str">
        <f ca="1">IF($B162="","",IF(E162="Flow/ExteriorArea,",'$Data1'!AE164/1000,"")&amp;",")</f>
        <v>,</v>
      </c>
      <c r="I162" s="193" t="str">
        <f t="shared" ca="1" si="21"/>
        <v>,</v>
      </c>
      <c r="J162" s="193" t="str">
        <f t="shared" ca="1" si="22"/>
        <v>1,</v>
      </c>
      <c r="K162" s="193" t="str">
        <f t="shared" ca="1" si="23"/>
        <v>0,</v>
      </c>
      <c r="L162" s="193" t="str">
        <f t="shared" ca="1" si="23"/>
        <v>0,</v>
      </c>
      <c r="M162" s="193" t="str">
        <f t="shared" ca="1" si="24"/>
        <v>0;</v>
      </c>
      <c r="N162" s="190" t="str">
        <f t="shared" ca="1" si="25"/>
        <v>! No heating infil for this zone</v>
      </c>
      <c r="O162" s="190"/>
      <c r="P162" s="190"/>
      <c r="Q162" s="190"/>
    </row>
    <row r="163" spans="1:17" ht="15">
      <c r="A163" s="193" t="str">
        <f t="shared" ca="1" si="18"/>
        <v>! NO ZoneInfiltration:DesignFlowRate,</v>
      </c>
      <c r="B163" s="193" t="str">
        <f ca="1">IF('$Data1'!E165="","",'$Data1'!E165&amp;" Infil-Htng,")</f>
        <v>1 Infil-Htng,</v>
      </c>
      <c r="C163" s="193" t="str">
        <f ca="1">IF(B163="","",'CSV-ZnSiz'!B163)</f>
        <v>1,</v>
      </c>
      <c r="D163" s="193" t="str">
        <f t="shared" ca="1" si="19"/>
        <v>ON ALWAYS,</v>
      </c>
      <c r="E163" s="193" t="str">
        <f ca="1">IF(B163="","",IF('$Data1'!AD165&gt;0,"Flow/Zone",IF('$Data1'!AE165&gt;0,"Flow/ExteriorArea",""))&amp;",")</f>
        <v>Flow/Zone,</v>
      </c>
      <c r="F163" s="193" t="str">
        <f ca="1">IF(B163="","",IF(E163="Flow/Zone,",FIXED(N('$Data1'!AD165)*MIN(N('$Data1'!K165),N('$Data1'!P165))/3600*N('$Data1'!L165),7),"")&amp;",")</f>
        <v>0.0000000,</v>
      </c>
      <c r="G163" s="193" t="str">
        <f t="shared" ca="1" si="20"/>
        <v>,</v>
      </c>
      <c r="H163" s="193" t="str">
        <f ca="1">IF($B163="","",IF(E163="Flow/ExteriorArea,",'$Data1'!AE165/1000,"")&amp;",")</f>
        <v>,</v>
      </c>
      <c r="I163" s="193" t="str">
        <f t="shared" ca="1" si="21"/>
        <v>,</v>
      </c>
      <c r="J163" s="193" t="str">
        <f t="shared" ca="1" si="22"/>
        <v>1,</v>
      </c>
      <c r="K163" s="193" t="str">
        <f t="shared" ca="1" si="23"/>
        <v>0,</v>
      </c>
      <c r="L163" s="193" t="str">
        <f t="shared" ca="1" si="23"/>
        <v>0,</v>
      </c>
      <c r="M163" s="193" t="str">
        <f t="shared" ca="1" si="24"/>
        <v>0;</v>
      </c>
      <c r="N163" s="190" t="str">
        <f t="shared" ca="1" si="25"/>
        <v>! No heating infil for this zone</v>
      </c>
      <c r="O163" s="190"/>
      <c r="P163" s="190"/>
      <c r="Q163" s="190"/>
    </row>
    <row r="164" spans="1:17" ht="15">
      <c r="A164" s="193" t="str">
        <f t="shared" ca="1" si="18"/>
        <v>! NO ZoneInfiltration:DesignFlowRate,</v>
      </c>
      <c r="B164" s="193" t="str">
        <f ca="1">IF('$Data1'!E166="","",'$Data1'!E166&amp;" Infil-Htng,")</f>
        <v>1 Infil-Htng,</v>
      </c>
      <c r="C164" s="193" t="str">
        <f ca="1">IF(B164="","",'CSV-ZnSiz'!B164)</f>
        <v>1,</v>
      </c>
      <c r="D164" s="193" t="str">
        <f t="shared" ca="1" si="19"/>
        <v>ON ALWAYS,</v>
      </c>
      <c r="E164" s="193" t="str">
        <f ca="1">IF(B164="","",IF('$Data1'!AD166&gt;0,"Flow/Zone",IF('$Data1'!AE166&gt;0,"Flow/ExteriorArea",""))&amp;",")</f>
        <v>Flow/Zone,</v>
      </c>
      <c r="F164" s="193" t="str">
        <f ca="1">IF(B164="","",IF(E164="Flow/Zone,",FIXED(N('$Data1'!AD166)*MIN(N('$Data1'!K166),N('$Data1'!P166))/3600*N('$Data1'!L166),7),"")&amp;",")</f>
        <v>0.0000000,</v>
      </c>
      <c r="G164" s="193" t="str">
        <f t="shared" ca="1" si="20"/>
        <v>,</v>
      </c>
      <c r="H164" s="193" t="str">
        <f ca="1">IF($B164="","",IF(E164="Flow/ExteriorArea,",'$Data1'!AE166/1000,"")&amp;",")</f>
        <v>,</v>
      </c>
      <c r="I164" s="193" t="str">
        <f t="shared" ca="1" si="21"/>
        <v>,</v>
      </c>
      <c r="J164" s="193" t="str">
        <f t="shared" ca="1" si="22"/>
        <v>1,</v>
      </c>
      <c r="K164" s="193" t="str">
        <f t="shared" ca="1" si="23"/>
        <v>0,</v>
      </c>
      <c r="L164" s="193" t="str">
        <f t="shared" ca="1" si="23"/>
        <v>0,</v>
      </c>
      <c r="M164" s="193" t="str">
        <f t="shared" ca="1" si="24"/>
        <v>0;</v>
      </c>
      <c r="N164" s="190" t="str">
        <f t="shared" ca="1" si="25"/>
        <v>! No heating infil for this zone</v>
      </c>
      <c r="O164" s="190"/>
      <c r="P164" s="190"/>
      <c r="Q164" s="190"/>
    </row>
    <row r="165" spans="1:17" ht="15">
      <c r="A165" s="193" t="str">
        <f t="shared" ca="1" si="18"/>
        <v>! NO ZoneInfiltration:DesignFlowRate,</v>
      </c>
      <c r="B165" s="193" t="str">
        <f ca="1">IF('$Data1'!E167="","",'$Data1'!E167&amp;" Infil-Htng,")</f>
        <v>1 Infil-Htng,</v>
      </c>
      <c r="C165" s="193" t="str">
        <f ca="1">IF(B165="","",'CSV-ZnSiz'!B165)</f>
        <v>1,</v>
      </c>
      <c r="D165" s="193" t="str">
        <f t="shared" ca="1" si="19"/>
        <v>ON ALWAYS,</v>
      </c>
      <c r="E165" s="193" t="str">
        <f ca="1">IF(B165="","",IF('$Data1'!AD167&gt;0,"Flow/Zone",IF('$Data1'!AE167&gt;0,"Flow/ExteriorArea",""))&amp;",")</f>
        <v>Flow/Zone,</v>
      </c>
      <c r="F165" s="193" t="str">
        <f ca="1">IF(B165="","",IF(E165="Flow/Zone,",FIXED(N('$Data1'!AD167)*MIN(N('$Data1'!K167),N('$Data1'!P167))/3600*N('$Data1'!L167),7),"")&amp;",")</f>
        <v>0.0000000,</v>
      </c>
      <c r="G165" s="193" t="str">
        <f t="shared" ca="1" si="20"/>
        <v>,</v>
      </c>
      <c r="H165" s="193" t="str">
        <f ca="1">IF($B165="","",IF(E165="Flow/ExteriorArea,",'$Data1'!AE167/1000,"")&amp;",")</f>
        <v>,</v>
      </c>
      <c r="I165" s="193" t="str">
        <f t="shared" ca="1" si="21"/>
        <v>,</v>
      </c>
      <c r="J165" s="193" t="str">
        <f t="shared" ca="1" si="22"/>
        <v>1,</v>
      </c>
      <c r="K165" s="193" t="str">
        <f t="shared" ca="1" si="23"/>
        <v>0,</v>
      </c>
      <c r="L165" s="193" t="str">
        <f t="shared" ca="1" si="23"/>
        <v>0,</v>
      </c>
      <c r="M165" s="193" t="str">
        <f t="shared" ca="1" si="24"/>
        <v>0;</v>
      </c>
      <c r="N165" s="190" t="str">
        <f t="shared" ca="1" si="25"/>
        <v>! No heating infil for this zone</v>
      </c>
      <c r="O165" s="190"/>
      <c r="P165" s="190"/>
      <c r="Q165" s="190"/>
    </row>
    <row r="166" spans="1:17" ht="15">
      <c r="A166" s="193" t="str">
        <f t="shared" ca="1" si="18"/>
        <v>! NO ZoneInfiltration:DesignFlowRate,</v>
      </c>
      <c r="B166" s="193" t="str">
        <f ca="1">IF('$Data1'!E168="","",'$Data1'!E168&amp;" Infil-Htng,")</f>
        <v>1 Infil-Htng,</v>
      </c>
      <c r="C166" s="193" t="str">
        <f ca="1">IF(B166="","",'CSV-ZnSiz'!B166)</f>
        <v>1,</v>
      </c>
      <c r="D166" s="193" t="str">
        <f t="shared" ca="1" si="19"/>
        <v>ON ALWAYS,</v>
      </c>
      <c r="E166" s="193" t="str">
        <f ca="1">IF(B166="","",IF('$Data1'!AD168&gt;0,"Flow/Zone",IF('$Data1'!AE168&gt;0,"Flow/ExteriorArea",""))&amp;",")</f>
        <v>Flow/Zone,</v>
      </c>
      <c r="F166" s="193" t="str">
        <f ca="1">IF(B166="","",IF(E166="Flow/Zone,",FIXED(N('$Data1'!AD168)*MIN(N('$Data1'!K168),N('$Data1'!P168))/3600*N('$Data1'!L168),7),"")&amp;",")</f>
        <v>0.0000000,</v>
      </c>
      <c r="G166" s="193" t="str">
        <f t="shared" ca="1" si="20"/>
        <v>,</v>
      </c>
      <c r="H166" s="193" t="str">
        <f ca="1">IF($B166="","",IF(E166="Flow/ExteriorArea,",'$Data1'!AE168/1000,"")&amp;",")</f>
        <v>,</v>
      </c>
      <c r="I166" s="193" t="str">
        <f t="shared" ca="1" si="21"/>
        <v>,</v>
      </c>
      <c r="J166" s="193" t="str">
        <f t="shared" ca="1" si="22"/>
        <v>1,</v>
      </c>
      <c r="K166" s="193" t="str">
        <f t="shared" ca="1" si="23"/>
        <v>0,</v>
      </c>
      <c r="L166" s="193" t="str">
        <f t="shared" ca="1" si="23"/>
        <v>0,</v>
      </c>
      <c r="M166" s="193" t="str">
        <f t="shared" ca="1" si="24"/>
        <v>0;</v>
      </c>
      <c r="N166" s="190" t="str">
        <f t="shared" ca="1" si="25"/>
        <v>! No heating infil for this zone</v>
      </c>
      <c r="O166" s="190"/>
      <c r="P166" s="190"/>
      <c r="Q166" s="190"/>
    </row>
    <row r="167" spans="1:17" ht="15">
      <c r="A167" s="193" t="str">
        <f t="shared" ca="1" si="18"/>
        <v>! NO ZoneInfiltration:DesignFlowRate,</v>
      </c>
      <c r="B167" s="193" t="str">
        <f ca="1">IF('$Data1'!E169="","",'$Data1'!E169&amp;" Infil-Htng,")</f>
        <v>1 Infil-Htng,</v>
      </c>
      <c r="C167" s="193" t="str">
        <f ca="1">IF(B167="","",'CSV-ZnSiz'!B167)</f>
        <v>1,</v>
      </c>
      <c r="D167" s="193" t="str">
        <f t="shared" ca="1" si="19"/>
        <v>ON ALWAYS,</v>
      </c>
      <c r="E167" s="193" t="str">
        <f ca="1">IF(B167="","",IF('$Data1'!AD169&gt;0,"Flow/Zone",IF('$Data1'!AE169&gt;0,"Flow/ExteriorArea",""))&amp;",")</f>
        <v>Flow/Zone,</v>
      </c>
      <c r="F167" s="193" t="str">
        <f ca="1">IF(B167="","",IF(E167="Flow/Zone,",FIXED(N('$Data1'!AD169)*MIN(N('$Data1'!K169),N('$Data1'!P169))/3600*N('$Data1'!L169),7),"")&amp;",")</f>
        <v>0.0000000,</v>
      </c>
      <c r="G167" s="193" t="str">
        <f t="shared" ca="1" si="20"/>
        <v>,</v>
      </c>
      <c r="H167" s="193" t="str">
        <f ca="1">IF($B167="","",IF(E167="Flow/ExteriorArea,",'$Data1'!AE169/1000,"")&amp;",")</f>
        <v>,</v>
      </c>
      <c r="I167" s="193" t="str">
        <f t="shared" ca="1" si="21"/>
        <v>,</v>
      </c>
      <c r="J167" s="193" t="str">
        <f t="shared" ca="1" si="22"/>
        <v>1,</v>
      </c>
      <c r="K167" s="193" t="str">
        <f t="shared" ca="1" si="23"/>
        <v>0,</v>
      </c>
      <c r="L167" s="193" t="str">
        <f t="shared" ca="1" si="23"/>
        <v>0,</v>
      </c>
      <c r="M167" s="193" t="str">
        <f t="shared" ca="1" si="24"/>
        <v>0;</v>
      </c>
      <c r="N167" s="190" t="str">
        <f t="shared" ca="1" si="25"/>
        <v>! No heating infil for this zone</v>
      </c>
      <c r="O167" s="190"/>
      <c r="P167" s="190"/>
      <c r="Q167" s="190"/>
    </row>
    <row r="168" spans="1:17" ht="15">
      <c r="A168" s="193" t="str">
        <f t="shared" ca="1" si="18"/>
        <v>! NO ZoneInfiltration:DesignFlowRate,</v>
      </c>
      <c r="B168" s="193" t="str">
        <f ca="1">IF('$Data1'!E170="","",'$Data1'!E170&amp;" Infil-Htng,")</f>
        <v>1 Infil-Htng,</v>
      </c>
      <c r="C168" s="193" t="str">
        <f ca="1">IF(B168="","",'CSV-ZnSiz'!B168)</f>
        <v>1,</v>
      </c>
      <c r="D168" s="193" t="str">
        <f t="shared" ca="1" si="19"/>
        <v>ON ALWAYS,</v>
      </c>
      <c r="E168" s="193" t="str">
        <f ca="1">IF(B168="","",IF('$Data1'!AD170&gt;0,"Flow/Zone",IF('$Data1'!AE170&gt;0,"Flow/ExteriorArea",""))&amp;",")</f>
        <v>Flow/Zone,</v>
      </c>
      <c r="F168" s="193" t="str">
        <f ca="1">IF(B168="","",IF(E168="Flow/Zone,",FIXED(N('$Data1'!AD170)*MIN(N('$Data1'!K170),N('$Data1'!P170))/3600*N('$Data1'!L170),7),"")&amp;",")</f>
        <v>0.0000000,</v>
      </c>
      <c r="G168" s="193" t="str">
        <f t="shared" ca="1" si="20"/>
        <v>,</v>
      </c>
      <c r="H168" s="193" t="str">
        <f ca="1">IF($B168="","",IF(E168="Flow/ExteriorArea,",'$Data1'!AE170/1000,"")&amp;",")</f>
        <v>,</v>
      </c>
      <c r="I168" s="193" t="str">
        <f t="shared" ca="1" si="21"/>
        <v>,</v>
      </c>
      <c r="J168" s="193" t="str">
        <f t="shared" ca="1" si="22"/>
        <v>1,</v>
      </c>
      <c r="K168" s="193" t="str">
        <f t="shared" ref="K168:L206" ca="1" si="26">IF($B168="","","0,")</f>
        <v>0,</v>
      </c>
      <c r="L168" s="193" t="str">
        <f t="shared" ca="1" si="26"/>
        <v>0,</v>
      </c>
      <c r="M168" s="193" t="str">
        <f t="shared" ca="1" si="24"/>
        <v>0;</v>
      </c>
      <c r="N168" s="190" t="str">
        <f t="shared" ca="1" si="25"/>
        <v>! No heating infil for this zone</v>
      </c>
      <c r="O168" s="190"/>
      <c r="P168" s="190"/>
      <c r="Q168" s="190"/>
    </row>
    <row r="169" spans="1:17" ht="15">
      <c r="A169" s="193" t="str">
        <f t="shared" ca="1" si="18"/>
        <v>! NO ZoneInfiltration:DesignFlowRate,</v>
      </c>
      <c r="B169" s="193" t="str">
        <f ca="1">IF('$Data1'!E171="","",'$Data1'!E171&amp;" Infil-Htng,")</f>
        <v>1 Infil-Htng,</v>
      </c>
      <c r="C169" s="193" t="str">
        <f ca="1">IF(B169="","",'CSV-ZnSiz'!B169)</f>
        <v>1,</v>
      </c>
      <c r="D169" s="193" t="str">
        <f t="shared" ca="1" si="19"/>
        <v>ON ALWAYS,</v>
      </c>
      <c r="E169" s="193" t="str">
        <f ca="1">IF(B169="","",IF('$Data1'!AD171&gt;0,"Flow/Zone",IF('$Data1'!AE171&gt;0,"Flow/ExteriorArea",""))&amp;",")</f>
        <v>Flow/Zone,</v>
      </c>
      <c r="F169" s="193" t="str">
        <f ca="1">IF(B169="","",IF(E169="Flow/Zone,",FIXED(N('$Data1'!AD171)*MIN(N('$Data1'!K171),N('$Data1'!P171))/3600*N('$Data1'!L171),7),"")&amp;",")</f>
        <v>0.0000000,</v>
      </c>
      <c r="G169" s="193" t="str">
        <f t="shared" ca="1" si="20"/>
        <v>,</v>
      </c>
      <c r="H169" s="193" t="str">
        <f ca="1">IF($B169="","",IF(E169="Flow/ExteriorArea,",'$Data1'!AE171/1000,"")&amp;",")</f>
        <v>,</v>
      </c>
      <c r="I169" s="193" t="str">
        <f t="shared" ca="1" si="21"/>
        <v>,</v>
      </c>
      <c r="J169" s="193" t="str">
        <f t="shared" ca="1" si="22"/>
        <v>1,</v>
      </c>
      <c r="K169" s="193" t="str">
        <f t="shared" ca="1" si="26"/>
        <v>0,</v>
      </c>
      <c r="L169" s="193" t="str">
        <f t="shared" ca="1" si="26"/>
        <v>0,</v>
      </c>
      <c r="M169" s="193" t="str">
        <f t="shared" ca="1" si="24"/>
        <v>0;</v>
      </c>
      <c r="N169" s="190" t="str">
        <f t="shared" ca="1" si="25"/>
        <v>! No heating infil for this zone</v>
      </c>
      <c r="O169" s="190"/>
      <c r="P169" s="190"/>
      <c r="Q169" s="190"/>
    </row>
    <row r="170" spans="1:17" ht="15">
      <c r="A170" s="193" t="str">
        <f t="shared" ca="1" si="18"/>
        <v>! NO ZoneInfiltration:DesignFlowRate,</v>
      </c>
      <c r="B170" s="193" t="str">
        <f ca="1">IF('$Data1'!E172="","",'$Data1'!E172&amp;" Infil-Htng,")</f>
        <v>1 Infil-Htng,</v>
      </c>
      <c r="C170" s="193" t="str">
        <f ca="1">IF(B170="","",'CSV-ZnSiz'!B170)</f>
        <v>1,</v>
      </c>
      <c r="D170" s="193" t="str">
        <f t="shared" ca="1" si="19"/>
        <v>ON ALWAYS,</v>
      </c>
      <c r="E170" s="193" t="str">
        <f ca="1">IF(B170="","",IF('$Data1'!AD172&gt;0,"Flow/Zone",IF('$Data1'!AE172&gt;0,"Flow/ExteriorArea",""))&amp;",")</f>
        <v>Flow/Zone,</v>
      </c>
      <c r="F170" s="193" t="str">
        <f ca="1">IF(B170="","",IF(E170="Flow/Zone,",FIXED(N('$Data1'!AD172)*MIN(N('$Data1'!K172),N('$Data1'!P172))/3600*N('$Data1'!L172),7),"")&amp;",")</f>
        <v>0.0000000,</v>
      </c>
      <c r="G170" s="193" t="str">
        <f t="shared" ca="1" si="20"/>
        <v>,</v>
      </c>
      <c r="H170" s="193" t="str">
        <f ca="1">IF($B170="","",IF(E170="Flow/ExteriorArea,",'$Data1'!AE172/1000,"")&amp;",")</f>
        <v>,</v>
      </c>
      <c r="I170" s="193" t="str">
        <f t="shared" ca="1" si="21"/>
        <v>,</v>
      </c>
      <c r="J170" s="193" t="str">
        <f t="shared" ca="1" si="22"/>
        <v>1,</v>
      </c>
      <c r="K170" s="193" t="str">
        <f t="shared" ca="1" si="26"/>
        <v>0,</v>
      </c>
      <c r="L170" s="193" t="str">
        <f t="shared" ca="1" si="26"/>
        <v>0,</v>
      </c>
      <c r="M170" s="193" t="str">
        <f t="shared" ca="1" si="24"/>
        <v>0;</v>
      </c>
      <c r="N170" s="190" t="str">
        <f t="shared" ca="1" si="25"/>
        <v>! No heating infil for this zone</v>
      </c>
      <c r="O170" s="190"/>
      <c r="P170" s="190"/>
      <c r="Q170" s="190"/>
    </row>
    <row r="171" spans="1:17" ht="15">
      <c r="A171" s="193" t="str">
        <f t="shared" ca="1" si="18"/>
        <v>! NO ZoneInfiltration:DesignFlowRate,</v>
      </c>
      <c r="B171" s="193" t="str">
        <f ca="1">IF('$Data1'!E173="","",'$Data1'!E173&amp;" Infil-Htng,")</f>
        <v>1 Infil-Htng,</v>
      </c>
      <c r="C171" s="193" t="str">
        <f ca="1">IF(B171="","",'CSV-ZnSiz'!B171)</f>
        <v>1,</v>
      </c>
      <c r="D171" s="193" t="str">
        <f t="shared" ca="1" si="19"/>
        <v>ON ALWAYS,</v>
      </c>
      <c r="E171" s="193" t="str">
        <f ca="1">IF(B171="","",IF('$Data1'!AD173&gt;0,"Flow/Zone",IF('$Data1'!AE173&gt;0,"Flow/ExteriorArea",""))&amp;",")</f>
        <v>Flow/Zone,</v>
      </c>
      <c r="F171" s="193" t="str">
        <f ca="1">IF(B171="","",IF(E171="Flow/Zone,",FIXED(N('$Data1'!AD173)*MIN(N('$Data1'!K173),N('$Data1'!P173))/3600*N('$Data1'!L173),7),"")&amp;",")</f>
        <v>0.0000000,</v>
      </c>
      <c r="G171" s="193" t="str">
        <f t="shared" ca="1" si="20"/>
        <v>,</v>
      </c>
      <c r="H171" s="193" t="str">
        <f ca="1">IF($B171="","",IF(E171="Flow/ExteriorArea,",'$Data1'!AE173/1000,"")&amp;",")</f>
        <v>,</v>
      </c>
      <c r="I171" s="193" t="str">
        <f t="shared" ca="1" si="21"/>
        <v>,</v>
      </c>
      <c r="J171" s="193" t="str">
        <f t="shared" ca="1" si="22"/>
        <v>1,</v>
      </c>
      <c r="K171" s="193" t="str">
        <f t="shared" ca="1" si="26"/>
        <v>0,</v>
      </c>
      <c r="L171" s="193" t="str">
        <f t="shared" ca="1" si="26"/>
        <v>0,</v>
      </c>
      <c r="M171" s="193" t="str">
        <f t="shared" ca="1" si="24"/>
        <v>0;</v>
      </c>
      <c r="N171" s="190" t="str">
        <f t="shared" ca="1" si="25"/>
        <v>! No heating infil for this zone</v>
      </c>
      <c r="O171" s="190"/>
      <c r="P171" s="190"/>
      <c r="Q171" s="190"/>
    </row>
    <row r="172" spans="1:17" ht="15">
      <c r="A172" s="193" t="str">
        <f t="shared" ca="1" si="18"/>
        <v>! NO ZoneInfiltration:DesignFlowRate,</v>
      </c>
      <c r="B172" s="193" t="str">
        <f ca="1">IF('$Data1'!E174="","",'$Data1'!E174&amp;" Infil-Htng,")</f>
        <v>1 Infil-Htng,</v>
      </c>
      <c r="C172" s="193" t="str">
        <f ca="1">IF(B172="","",'CSV-ZnSiz'!B172)</f>
        <v>1,</v>
      </c>
      <c r="D172" s="193" t="str">
        <f t="shared" ca="1" si="19"/>
        <v>ON ALWAYS,</v>
      </c>
      <c r="E172" s="193" t="str">
        <f ca="1">IF(B172="","",IF('$Data1'!AD174&gt;0,"Flow/Zone",IF('$Data1'!AE174&gt;0,"Flow/ExteriorArea",""))&amp;",")</f>
        <v>Flow/Zone,</v>
      </c>
      <c r="F172" s="193" t="str">
        <f ca="1">IF(B172="","",IF(E172="Flow/Zone,",FIXED(N('$Data1'!AD174)*MIN(N('$Data1'!K174),N('$Data1'!P174))/3600*N('$Data1'!L174),7),"")&amp;",")</f>
        <v>0.0000000,</v>
      </c>
      <c r="G172" s="193" t="str">
        <f t="shared" ca="1" si="20"/>
        <v>,</v>
      </c>
      <c r="H172" s="193" t="str">
        <f ca="1">IF($B172="","",IF(E172="Flow/ExteriorArea,",'$Data1'!AE174/1000,"")&amp;",")</f>
        <v>,</v>
      </c>
      <c r="I172" s="193" t="str">
        <f t="shared" ca="1" si="21"/>
        <v>,</v>
      </c>
      <c r="J172" s="193" t="str">
        <f t="shared" ca="1" si="22"/>
        <v>1,</v>
      </c>
      <c r="K172" s="193" t="str">
        <f t="shared" ca="1" si="26"/>
        <v>0,</v>
      </c>
      <c r="L172" s="193" t="str">
        <f t="shared" ca="1" si="26"/>
        <v>0,</v>
      </c>
      <c r="M172" s="193" t="str">
        <f t="shared" ca="1" si="24"/>
        <v>0;</v>
      </c>
      <c r="N172" s="190" t="str">
        <f t="shared" ca="1" si="25"/>
        <v>! No heating infil for this zone</v>
      </c>
      <c r="O172" s="190"/>
      <c r="P172" s="190"/>
      <c r="Q172" s="190"/>
    </row>
    <row r="173" spans="1:17" ht="15">
      <c r="A173" s="193" t="str">
        <f t="shared" ca="1" si="18"/>
        <v>! NO ZoneInfiltration:DesignFlowRate,</v>
      </c>
      <c r="B173" s="193" t="str">
        <f ca="1">IF('$Data1'!E175="","",'$Data1'!E175&amp;" Infil-Htng,")</f>
        <v>1 Infil-Htng,</v>
      </c>
      <c r="C173" s="193" t="str">
        <f ca="1">IF(B173="","",'CSV-ZnSiz'!B173)</f>
        <v>1,</v>
      </c>
      <c r="D173" s="193" t="str">
        <f t="shared" ca="1" si="19"/>
        <v>ON ALWAYS,</v>
      </c>
      <c r="E173" s="193" t="str">
        <f ca="1">IF(B173="","",IF('$Data1'!AD175&gt;0,"Flow/Zone",IF('$Data1'!AE175&gt;0,"Flow/ExteriorArea",""))&amp;",")</f>
        <v>Flow/Zone,</v>
      </c>
      <c r="F173" s="193" t="str">
        <f ca="1">IF(B173="","",IF(E173="Flow/Zone,",FIXED(N('$Data1'!AD175)*MIN(N('$Data1'!K175),N('$Data1'!P175))/3600*N('$Data1'!L175),7),"")&amp;",")</f>
        <v>0.0000000,</v>
      </c>
      <c r="G173" s="193" t="str">
        <f t="shared" ca="1" si="20"/>
        <v>,</v>
      </c>
      <c r="H173" s="193" t="str">
        <f ca="1">IF($B173="","",IF(E173="Flow/ExteriorArea,",'$Data1'!AE175/1000,"")&amp;",")</f>
        <v>,</v>
      </c>
      <c r="I173" s="193" t="str">
        <f t="shared" ca="1" si="21"/>
        <v>,</v>
      </c>
      <c r="J173" s="193" t="str">
        <f t="shared" ca="1" si="22"/>
        <v>1,</v>
      </c>
      <c r="K173" s="193" t="str">
        <f t="shared" ca="1" si="26"/>
        <v>0,</v>
      </c>
      <c r="L173" s="193" t="str">
        <f t="shared" ca="1" si="26"/>
        <v>0,</v>
      </c>
      <c r="M173" s="193" t="str">
        <f t="shared" ca="1" si="24"/>
        <v>0;</v>
      </c>
      <c r="N173" s="190" t="str">
        <f t="shared" ca="1" si="25"/>
        <v>! No heating infil for this zone</v>
      </c>
      <c r="O173" s="190"/>
      <c r="P173" s="190"/>
      <c r="Q173" s="190"/>
    </row>
    <row r="174" spans="1:17" ht="15">
      <c r="A174" s="193" t="str">
        <f t="shared" ca="1" si="18"/>
        <v>! NO ZoneInfiltration:DesignFlowRate,</v>
      </c>
      <c r="B174" s="193" t="str">
        <f ca="1">IF('$Data1'!E176="","",'$Data1'!E176&amp;" Infil-Htng,")</f>
        <v>1 Infil-Htng,</v>
      </c>
      <c r="C174" s="193" t="str">
        <f ca="1">IF(B174="","",'CSV-ZnSiz'!B174)</f>
        <v>1,</v>
      </c>
      <c r="D174" s="193" t="str">
        <f t="shared" ca="1" si="19"/>
        <v>ON ALWAYS,</v>
      </c>
      <c r="E174" s="193" t="str">
        <f ca="1">IF(B174="","",IF('$Data1'!AD176&gt;0,"Flow/Zone",IF('$Data1'!AE176&gt;0,"Flow/ExteriorArea",""))&amp;",")</f>
        <v>Flow/Zone,</v>
      </c>
      <c r="F174" s="193" t="str">
        <f ca="1">IF(B174="","",IF(E174="Flow/Zone,",FIXED(N('$Data1'!AD176)*MIN(N('$Data1'!K176),N('$Data1'!P176))/3600*N('$Data1'!L176),7),"")&amp;",")</f>
        <v>0.0000000,</v>
      </c>
      <c r="G174" s="193" t="str">
        <f t="shared" ca="1" si="20"/>
        <v>,</v>
      </c>
      <c r="H174" s="193" t="str">
        <f ca="1">IF($B174="","",IF(E174="Flow/ExteriorArea,",'$Data1'!AE176/1000,"")&amp;",")</f>
        <v>,</v>
      </c>
      <c r="I174" s="193" t="str">
        <f t="shared" ca="1" si="21"/>
        <v>,</v>
      </c>
      <c r="J174" s="193" t="str">
        <f t="shared" ca="1" si="22"/>
        <v>1,</v>
      </c>
      <c r="K174" s="193" t="str">
        <f t="shared" ca="1" si="26"/>
        <v>0,</v>
      </c>
      <c r="L174" s="193" t="str">
        <f t="shared" ca="1" si="26"/>
        <v>0,</v>
      </c>
      <c r="M174" s="193" t="str">
        <f t="shared" ca="1" si="24"/>
        <v>0;</v>
      </c>
      <c r="N174" s="190" t="str">
        <f t="shared" ca="1" si="25"/>
        <v>! No heating infil for this zone</v>
      </c>
      <c r="O174" s="190"/>
      <c r="P174" s="190"/>
      <c r="Q174" s="190"/>
    </row>
    <row r="175" spans="1:17" ht="15">
      <c r="A175" s="193" t="str">
        <f t="shared" ca="1" si="18"/>
        <v>! NO ZoneInfiltration:DesignFlowRate,</v>
      </c>
      <c r="B175" s="193" t="str">
        <f ca="1">IF('$Data1'!E177="","",'$Data1'!E177&amp;" Infil-Htng,")</f>
        <v>1 Infil-Htng,</v>
      </c>
      <c r="C175" s="193" t="str">
        <f ca="1">IF(B175="","",'CSV-ZnSiz'!B175)</f>
        <v>1,</v>
      </c>
      <c r="D175" s="193" t="str">
        <f t="shared" ca="1" si="19"/>
        <v>ON ALWAYS,</v>
      </c>
      <c r="E175" s="193" t="str">
        <f ca="1">IF(B175="","",IF('$Data1'!AD177&gt;0,"Flow/Zone",IF('$Data1'!AE177&gt;0,"Flow/ExteriorArea",""))&amp;",")</f>
        <v>Flow/Zone,</v>
      </c>
      <c r="F175" s="193" t="str">
        <f ca="1">IF(B175="","",IF(E175="Flow/Zone,",FIXED(N('$Data1'!AD177)*MIN(N('$Data1'!K177),N('$Data1'!P177))/3600*N('$Data1'!L177),7),"")&amp;",")</f>
        <v>0.0000000,</v>
      </c>
      <c r="G175" s="193" t="str">
        <f t="shared" ca="1" si="20"/>
        <v>,</v>
      </c>
      <c r="H175" s="193" t="str">
        <f ca="1">IF($B175="","",IF(E175="Flow/ExteriorArea,",'$Data1'!AE177/1000,"")&amp;",")</f>
        <v>,</v>
      </c>
      <c r="I175" s="193" t="str">
        <f t="shared" ca="1" si="21"/>
        <v>,</v>
      </c>
      <c r="J175" s="193" t="str">
        <f t="shared" ca="1" si="22"/>
        <v>1,</v>
      </c>
      <c r="K175" s="193" t="str">
        <f t="shared" ca="1" si="26"/>
        <v>0,</v>
      </c>
      <c r="L175" s="193" t="str">
        <f t="shared" ca="1" si="26"/>
        <v>0,</v>
      </c>
      <c r="M175" s="193" t="str">
        <f t="shared" ca="1" si="24"/>
        <v>0;</v>
      </c>
      <c r="N175" s="190" t="str">
        <f t="shared" ca="1" si="25"/>
        <v>! No heating infil for this zone</v>
      </c>
      <c r="O175" s="190"/>
      <c r="P175" s="190"/>
      <c r="Q175" s="190"/>
    </row>
    <row r="176" spans="1:17" ht="15">
      <c r="A176" s="193" t="str">
        <f t="shared" ca="1" si="18"/>
        <v>! NO ZoneInfiltration:DesignFlowRate,</v>
      </c>
      <c r="B176" s="193" t="str">
        <f ca="1">IF('$Data1'!E178="","",'$Data1'!E178&amp;" Infil-Htng,")</f>
        <v>1 Infil-Htng,</v>
      </c>
      <c r="C176" s="193" t="str">
        <f ca="1">IF(B176="","",'CSV-ZnSiz'!B176)</f>
        <v>1,</v>
      </c>
      <c r="D176" s="193" t="str">
        <f t="shared" ca="1" si="19"/>
        <v>ON ALWAYS,</v>
      </c>
      <c r="E176" s="193" t="str">
        <f ca="1">IF(B176="","",IF('$Data1'!AD178&gt;0,"Flow/Zone",IF('$Data1'!AE178&gt;0,"Flow/ExteriorArea",""))&amp;",")</f>
        <v>Flow/Zone,</v>
      </c>
      <c r="F176" s="193" t="str">
        <f ca="1">IF(B176="","",IF(E176="Flow/Zone,",FIXED(N('$Data1'!AD178)*MIN(N('$Data1'!K178),N('$Data1'!P178))/3600*N('$Data1'!L178),7),"")&amp;",")</f>
        <v>0.0000000,</v>
      </c>
      <c r="G176" s="193" t="str">
        <f t="shared" ca="1" si="20"/>
        <v>,</v>
      </c>
      <c r="H176" s="193" t="str">
        <f ca="1">IF($B176="","",IF(E176="Flow/ExteriorArea,",'$Data1'!AE178/1000,"")&amp;",")</f>
        <v>,</v>
      </c>
      <c r="I176" s="193" t="str">
        <f t="shared" ca="1" si="21"/>
        <v>,</v>
      </c>
      <c r="J176" s="193" t="str">
        <f t="shared" ca="1" si="22"/>
        <v>1,</v>
      </c>
      <c r="K176" s="193" t="str">
        <f t="shared" ca="1" si="26"/>
        <v>0,</v>
      </c>
      <c r="L176" s="193" t="str">
        <f t="shared" ca="1" si="26"/>
        <v>0,</v>
      </c>
      <c r="M176" s="193" t="str">
        <f t="shared" ca="1" si="24"/>
        <v>0;</v>
      </c>
      <c r="N176" s="190" t="str">
        <f t="shared" ca="1" si="25"/>
        <v>! No heating infil for this zone</v>
      </c>
      <c r="O176" s="190"/>
      <c r="P176" s="190"/>
      <c r="Q176" s="190"/>
    </row>
    <row r="177" spans="1:17" ht="15">
      <c r="A177" s="193" t="str">
        <f t="shared" ca="1" si="18"/>
        <v>! NO ZoneInfiltration:DesignFlowRate,</v>
      </c>
      <c r="B177" s="193" t="str">
        <f ca="1">IF('$Data1'!E179="","",'$Data1'!E179&amp;" Infil-Htng,")</f>
        <v>1 Infil-Htng,</v>
      </c>
      <c r="C177" s="193" t="str">
        <f ca="1">IF(B177="","",'CSV-ZnSiz'!B177)</f>
        <v>1,</v>
      </c>
      <c r="D177" s="193" t="str">
        <f t="shared" ca="1" si="19"/>
        <v>ON ALWAYS,</v>
      </c>
      <c r="E177" s="193" t="str">
        <f ca="1">IF(B177="","",IF('$Data1'!AD179&gt;0,"Flow/Zone",IF('$Data1'!AE179&gt;0,"Flow/ExteriorArea",""))&amp;",")</f>
        <v>Flow/Zone,</v>
      </c>
      <c r="F177" s="193" t="str">
        <f ca="1">IF(B177="","",IF(E177="Flow/Zone,",FIXED(N('$Data1'!AD179)*MIN(N('$Data1'!K179),N('$Data1'!P179))/3600*N('$Data1'!L179),7),"")&amp;",")</f>
        <v>0.0000000,</v>
      </c>
      <c r="G177" s="193" t="str">
        <f t="shared" ca="1" si="20"/>
        <v>,</v>
      </c>
      <c r="H177" s="193" t="str">
        <f ca="1">IF($B177="","",IF(E177="Flow/ExteriorArea,",'$Data1'!AE179/1000,"")&amp;",")</f>
        <v>,</v>
      </c>
      <c r="I177" s="193" t="str">
        <f t="shared" ca="1" si="21"/>
        <v>,</v>
      </c>
      <c r="J177" s="193" t="str">
        <f t="shared" ca="1" si="22"/>
        <v>1,</v>
      </c>
      <c r="K177" s="193" t="str">
        <f t="shared" ca="1" si="26"/>
        <v>0,</v>
      </c>
      <c r="L177" s="193" t="str">
        <f t="shared" ca="1" si="26"/>
        <v>0,</v>
      </c>
      <c r="M177" s="193" t="str">
        <f t="shared" ca="1" si="24"/>
        <v>0;</v>
      </c>
      <c r="N177" s="190" t="str">
        <f t="shared" ca="1" si="25"/>
        <v>! No heating infil for this zone</v>
      </c>
      <c r="O177" s="190"/>
      <c r="P177" s="190"/>
      <c r="Q177" s="190"/>
    </row>
    <row r="178" spans="1:17" ht="15">
      <c r="A178" s="193" t="str">
        <f t="shared" ca="1" si="18"/>
        <v>! NO ZoneInfiltration:DesignFlowRate,</v>
      </c>
      <c r="B178" s="193" t="str">
        <f ca="1">IF('$Data1'!E180="","",'$Data1'!E180&amp;" Infil-Htng,")</f>
        <v>1 Infil-Htng,</v>
      </c>
      <c r="C178" s="193" t="str">
        <f ca="1">IF(B178="","",'CSV-ZnSiz'!B178)</f>
        <v>1,</v>
      </c>
      <c r="D178" s="193" t="str">
        <f t="shared" ca="1" si="19"/>
        <v>ON ALWAYS,</v>
      </c>
      <c r="E178" s="193" t="str">
        <f ca="1">IF(B178="","",IF('$Data1'!AD180&gt;0,"Flow/Zone",IF('$Data1'!AE180&gt;0,"Flow/ExteriorArea",""))&amp;",")</f>
        <v>Flow/Zone,</v>
      </c>
      <c r="F178" s="193" t="str">
        <f ca="1">IF(B178="","",IF(E178="Flow/Zone,",FIXED(N('$Data1'!AD180)*MIN(N('$Data1'!K180),N('$Data1'!P180))/3600*N('$Data1'!L180),7),"")&amp;",")</f>
        <v>0.0000000,</v>
      </c>
      <c r="G178" s="193" t="str">
        <f t="shared" ca="1" si="20"/>
        <v>,</v>
      </c>
      <c r="H178" s="193" t="str">
        <f ca="1">IF($B178="","",IF(E178="Flow/ExteriorArea,",'$Data1'!AE180/1000,"")&amp;",")</f>
        <v>,</v>
      </c>
      <c r="I178" s="193" t="str">
        <f t="shared" ca="1" si="21"/>
        <v>,</v>
      </c>
      <c r="J178" s="193" t="str">
        <f t="shared" ca="1" si="22"/>
        <v>1,</v>
      </c>
      <c r="K178" s="193" t="str">
        <f t="shared" ca="1" si="26"/>
        <v>0,</v>
      </c>
      <c r="L178" s="193" t="str">
        <f t="shared" ca="1" si="26"/>
        <v>0,</v>
      </c>
      <c r="M178" s="193" t="str">
        <f t="shared" ca="1" si="24"/>
        <v>0;</v>
      </c>
      <c r="N178" s="190" t="str">
        <f t="shared" ca="1" si="25"/>
        <v>! No heating infil for this zone</v>
      </c>
      <c r="O178" s="190"/>
      <c r="P178" s="190"/>
      <c r="Q178" s="190"/>
    </row>
    <row r="179" spans="1:17" ht="15">
      <c r="A179" s="193" t="str">
        <f t="shared" ca="1" si="18"/>
        <v>! NO ZoneInfiltration:DesignFlowRate,</v>
      </c>
      <c r="B179" s="193" t="str">
        <f ca="1">IF('$Data1'!E181="","",'$Data1'!E181&amp;" Infil-Htng,")</f>
        <v>1 Infil-Htng,</v>
      </c>
      <c r="C179" s="193" t="str">
        <f ca="1">IF(B179="","",'CSV-ZnSiz'!B179)</f>
        <v>1,</v>
      </c>
      <c r="D179" s="193" t="str">
        <f t="shared" ca="1" si="19"/>
        <v>ON ALWAYS,</v>
      </c>
      <c r="E179" s="193" t="str">
        <f ca="1">IF(B179="","",IF('$Data1'!AD181&gt;0,"Flow/Zone",IF('$Data1'!AE181&gt;0,"Flow/ExteriorArea",""))&amp;",")</f>
        <v>Flow/Zone,</v>
      </c>
      <c r="F179" s="193" t="str">
        <f ca="1">IF(B179="","",IF(E179="Flow/Zone,",FIXED(N('$Data1'!AD181)*MIN(N('$Data1'!K181),N('$Data1'!P181))/3600*N('$Data1'!L181),7),"")&amp;",")</f>
        <v>0.0000000,</v>
      </c>
      <c r="G179" s="193" t="str">
        <f t="shared" ca="1" si="20"/>
        <v>,</v>
      </c>
      <c r="H179" s="193" t="str">
        <f ca="1">IF($B179="","",IF(E179="Flow/ExteriorArea,",'$Data1'!AE181/1000,"")&amp;",")</f>
        <v>,</v>
      </c>
      <c r="I179" s="193" t="str">
        <f t="shared" ca="1" si="21"/>
        <v>,</v>
      </c>
      <c r="J179" s="193" t="str">
        <f t="shared" ca="1" si="22"/>
        <v>1,</v>
      </c>
      <c r="K179" s="193" t="str">
        <f t="shared" ca="1" si="26"/>
        <v>0,</v>
      </c>
      <c r="L179" s="193" t="str">
        <f t="shared" ca="1" si="26"/>
        <v>0,</v>
      </c>
      <c r="M179" s="193" t="str">
        <f t="shared" ca="1" si="24"/>
        <v>0;</v>
      </c>
      <c r="N179" s="190" t="str">
        <f t="shared" ca="1" si="25"/>
        <v>! No heating infil for this zone</v>
      </c>
      <c r="O179" s="190"/>
      <c r="P179" s="190"/>
      <c r="Q179" s="190"/>
    </row>
    <row r="180" spans="1:17" ht="15">
      <c r="A180" s="193" t="str">
        <f t="shared" ca="1" si="18"/>
        <v>! NO ZoneInfiltration:DesignFlowRate,</v>
      </c>
      <c r="B180" s="193" t="str">
        <f ca="1">IF('$Data1'!E182="","",'$Data1'!E182&amp;" Infil-Htng,")</f>
        <v>1 Infil-Htng,</v>
      </c>
      <c r="C180" s="193" t="str">
        <f ca="1">IF(B180="","",'CSV-ZnSiz'!B180)</f>
        <v>1,</v>
      </c>
      <c r="D180" s="193" t="str">
        <f t="shared" ca="1" si="19"/>
        <v>ON ALWAYS,</v>
      </c>
      <c r="E180" s="193" t="str">
        <f ca="1">IF(B180="","",IF('$Data1'!AD182&gt;0,"Flow/Zone",IF('$Data1'!AE182&gt;0,"Flow/ExteriorArea",""))&amp;",")</f>
        <v>Flow/Zone,</v>
      </c>
      <c r="F180" s="193" t="str">
        <f ca="1">IF(B180="","",IF(E180="Flow/Zone,",FIXED(N('$Data1'!AD182)*MIN(N('$Data1'!K182),N('$Data1'!P182))/3600*N('$Data1'!L182),7),"")&amp;",")</f>
        <v>0.0000000,</v>
      </c>
      <c r="G180" s="193" t="str">
        <f t="shared" ca="1" si="20"/>
        <v>,</v>
      </c>
      <c r="H180" s="193" t="str">
        <f ca="1">IF($B180="","",IF(E180="Flow/ExteriorArea,",'$Data1'!AE182/1000,"")&amp;",")</f>
        <v>,</v>
      </c>
      <c r="I180" s="193" t="str">
        <f t="shared" ca="1" si="21"/>
        <v>,</v>
      </c>
      <c r="J180" s="193" t="str">
        <f t="shared" ca="1" si="22"/>
        <v>1,</v>
      </c>
      <c r="K180" s="193" t="str">
        <f t="shared" ca="1" si="26"/>
        <v>0,</v>
      </c>
      <c r="L180" s="193" t="str">
        <f t="shared" ca="1" si="26"/>
        <v>0,</v>
      </c>
      <c r="M180" s="193" t="str">
        <f t="shared" ca="1" si="24"/>
        <v>0;</v>
      </c>
      <c r="N180" s="190" t="str">
        <f t="shared" ca="1" si="25"/>
        <v>! No heating infil for this zone</v>
      </c>
      <c r="O180" s="190"/>
      <c r="P180" s="190"/>
      <c r="Q180" s="190"/>
    </row>
    <row r="181" spans="1:17" ht="15">
      <c r="A181" s="193" t="str">
        <f t="shared" ca="1" si="18"/>
        <v>! NO ZoneInfiltration:DesignFlowRate,</v>
      </c>
      <c r="B181" s="193" t="str">
        <f ca="1">IF('$Data1'!E183="","",'$Data1'!E183&amp;" Infil-Htng,")</f>
        <v>1 Infil-Htng,</v>
      </c>
      <c r="C181" s="193" t="str">
        <f ca="1">IF(B181="","",'CSV-ZnSiz'!B181)</f>
        <v>1,</v>
      </c>
      <c r="D181" s="193" t="str">
        <f t="shared" ca="1" si="19"/>
        <v>ON ALWAYS,</v>
      </c>
      <c r="E181" s="193" t="str">
        <f ca="1">IF(B181="","",IF('$Data1'!AD183&gt;0,"Flow/Zone",IF('$Data1'!AE183&gt;0,"Flow/ExteriorArea",""))&amp;",")</f>
        <v>Flow/Zone,</v>
      </c>
      <c r="F181" s="193" t="str">
        <f ca="1">IF(B181="","",IF(E181="Flow/Zone,",FIXED(N('$Data1'!AD183)*MIN(N('$Data1'!K183),N('$Data1'!P183))/3600*N('$Data1'!L183),7),"")&amp;",")</f>
        <v>0.0000000,</v>
      </c>
      <c r="G181" s="193" t="str">
        <f t="shared" ca="1" si="20"/>
        <v>,</v>
      </c>
      <c r="H181" s="193" t="str">
        <f ca="1">IF($B181="","",IF(E181="Flow/ExteriorArea,",'$Data1'!AE183/1000,"")&amp;",")</f>
        <v>,</v>
      </c>
      <c r="I181" s="193" t="str">
        <f t="shared" ca="1" si="21"/>
        <v>,</v>
      </c>
      <c r="J181" s="193" t="str">
        <f t="shared" ca="1" si="22"/>
        <v>1,</v>
      </c>
      <c r="K181" s="193" t="str">
        <f t="shared" ca="1" si="26"/>
        <v>0,</v>
      </c>
      <c r="L181" s="193" t="str">
        <f t="shared" ca="1" si="26"/>
        <v>0,</v>
      </c>
      <c r="M181" s="193" t="str">
        <f t="shared" ca="1" si="24"/>
        <v>0;</v>
      </c>
      <c r="N181" s="190" t="str">
        <f t="shared" ca="1" si="25"/>
        <v>! No heating infil for this zone</v>
      </c>
      <c r="O181" s="190"/>
      <c r="P181" s="190"/>
      <c r="Q181" s="190"/>
    </row>
    <row r="182" spans="1:17" ht="15">
      <c r="A182" s="193" t="str">
        <f t="shared" ca="1" si="18"/>
        <v>! NO ZoneInfiltration:DesignFlowRate,</v>
      </c>
      <c r="B182" s="193" t="str">
        <f ca="1">IF('$Data1'!E184="","",'$Data1'!E184&amp;" Infil-Htng,")</f>
        <v>1 Infil-Htng,</v>
      </c>
      <c r="C182" s="193" t="str">
        <f ca="1">IF(B182="","",'CSV-ZnSiz'!B182)</f>
        <v>1,</v>
      </c>
      <c r="D182" s="193" t="str">
        <f t="shared" ca="1" si="19"/>
        <v>ON ALWAYS,</v>
      </c>
      <c r="E182" s="193" t="str">
        <f ca="1">IF(B182="","",IF('$Data1'!AD184&gt;0,"Flow/Zone",IF('$Data1'!AE184&gt;0,"Flow/ExteriorArea",""))&amp;",")</f>
        <v>Flow/Zone,</v>
      </c>
      <c r="F182" s="193" t="str">
        <f ca="1">IF(B182="","",IF(E182="Flow/Zone,",FIXED(N('$Data1'!AD184)*MIN(N('$Data1'!K184),N('$Data1'!P184))/3600*N('$Data1'!L184),7),"")&amp;",")</f>
        <v>0.0000000,</v>
      </c>
      <c r="G182" s="193" t="str">
        <f t="shared" ca="1" si="20"/>
        <v>,</v>
      </c>
      <c r="H182" s="193" t="str">
        <f ca="1">IF($B182="","",IF(E182="Flow/ExteriorArea,",'$Data1'!AE184/1000,"")&amp;",")</f>
        <v>,</v>
      </c>
      <c r="I182" s="193" t="str">
        <f t="shared" ca="1" si="21"/>
        <v>,</v>
      </c>
      <c r="J182" s="193" t="str">
        <f t="shared" ca="1" si="22"/>
        <v>1,</v>
      </c>
      <c r="K182" s="193" t="str">
        <f t="shared" ca="1" si="26"/>
        <v>0,</v>
      </c>
      <c r="L182" s="193" t="str">
        <f t="shared" ca="1" si="26"/>
        <v>0,</v>
      </c>
      <c r="M182" s="193" t="str">
        <f t="shared" ca="1" si="24"/>
        <v>0;</v>
      </c>
      <c r="N182" s="190" t="str">
        <f t="shared" ca="1" si="25"/>
        <v>! No heating infil for this zone</v>
      </c>
      <c r="O182" s="190"/>
      <c r="P182" s="190"/>
      <c r="Q182" s="190"/>
    </row>
    <row r="183" spans="1:17" ht="15">
      <c r="A183" s="193" t="str">
        <f t="shared" ca="1" si="18"/>
        <v>! NO ZoneInfiltration:DesignFlowRate,</v>
      </c>
      <c r="B183" s="193" t="str">
        <f ca="1">IF('$Data1'!E185="","",'$Data1'!E185&amp;" Infil-Htng,")</f>
        <v>1 Infil-Htng,</v>
      </c>
      <c r="C183" s="193" t="str">
        <f ca="1">IF(B183="","",'CSV-ZnSiz'!B183)</f>
        <v>1,</v>
      </c>
      <c r="D183" s="193" t="str">
        <f t="shared" ca="1" si="19"/>
        <v>ON ALWAYS,</v>
      </c>
      <c r="E183" s="193" t="str">
        <f ca="1">IF(B183="","",IF('$Data1'!AD185&gt;0,"Flow/Zone",IF('$Data1'!AE185&gt;0,"Flow/ExteriorArea",""))&amp;",")</f>
        <v>Flow/Zone,</v>
      </c>
      <c r="F183" s="193" t="str">
        <f ca="1">IF(B183="","",IF(E183="Flow/Zone,",FIXED(N('$Data1'!AD185)*MIN(N('$Data1'!K185),N('$Data1'!P185))/3600*N('$Data1'!L185),7),"")&amp;",")</f>
        <v>0.0000000,</v>
      </c>
      <c r="G183" s="193" t="str">
        <f t="shared" ca="1" si="20"/>
        <v>,</v>
      </c>
      <c r="H183" s="193" t="str">
        <f ca="1">IF($B183="","",IF(E183="Flow/ExteriorArea,",'$Data1'!AE185/1000,"")&amp;",")</f>
        <v>,</v>
      </c>
      <c r="I183" s="193" t="str">
        <f t="shared" ca="1" si="21"/>
        <v>,</v>
      </c>
      <c r="J183" s="193" t="str">
        <f t="shared" ca="1" si="22"/>
        <v>1,</v>
      </c>
      <c r="K183" s="193" t="str">
        <f t="shared" ca="1" si="26"/>
        <v>0,</v>
      </c>
      <c r="L183" s="193" t="str">
        <f t="shared" ca="1" si="26"/>
        <v>0,</v>
      </c>
      <c r="M183" s="193" t="str">
        <f t="shared" ca="1" si="24"/>
        <v>0;</v>
      </c>
      <c r="N183" s="190" t="str">
        <f t="shared" ca="1" si="25"/>
        <v>! No heating infil for this zone</v>
      </c>
      <c r="O183" s="190"/>
      <c r="P183" s="190"/>
      <c r="Q183" s="190"/>
    </row>
    <row r="184" spans="1:17" ht="15">
      <c r="A184" s="193" t="str">
        <f t="shared" ca="1" si="18"/>
        <v>! NO ZoneInfiltration:DesignFlowRate,</v>
      </c>
      <c r="B184" s="193" t="str">
        <f ca="1">IF('$Data1'!E186="","",'$Data1'!E186&amp;" Infil-Htng,")</f>
        <v>1 Infil-Htng,</v>
      </c>
      <c r="C184" s="193" t="str">
        <f ca="1">IF(B184="","",'CSV-ZnSiz'!B184)</f>
        <v>1,</v>
      </c>
      <c r="D184" s="193" t="str">
        <f t="shared" ca="1" si="19"/>
        <v>ON ALWAYS,</v>
      </c>
      <c r="E184" s="193" t="str">
        <f ca="1">IF(B184="","",IF('$Data1'!AD186&gt;0,"Flow/Zone",IF('$Data1'!AE186&gt;0,"Flow/ExteriorArea",""))&amp;",")</f>
        <v>Flow/Zone,</v>
      </c>
      <c r="F184" s="193" t="str">
        <f ca="1">IF(B184="","",IF(E184="Flow/Zone,",FIXED(N('$Data1'!AD186)*MIN(N('$Data1'!K186),N('$Data1'!P186))/3600*N('$Data1'!L186),7),"")&amp;",")</f>
        <v>0.0000000,</v>
      </c>
      <c r="G184" s="193" t="str">
        <f t="shared" ca="1" si="20"/>
        <v>,</v>
      </c>
      <c r="H184" s="193" t="str">
        <f ca="1">IF($B184="","",IF(E184="Flow/ExteriorArea,",'$Data1'!AE186/1000,"")&amp;",")</f>
        <v>,</v>
      </c>
      <c r="I184" s="193" t="str">
        <f t="shared" ca="1" si="21"/>
        <v>,</v>
      </c>
      <c r="J184" s="193" t="str">
        <f t="shared" ca="1" si="22"/>
        <v>1,</v>
      </c>
      <c r="K184" s="193" t="str">
        <f t="shared" ca="1" si="26"/>
        <v>0,</v>
      </c>
      <c r="L184" s="193" t="str">
        <f t="shared" ca="1" si="26"/>
        <v>0,</v>
      </c>
      <c r="M184" s="193" t="str">
        <f t="shared" ca="1" si="24"/>
        <v>0;</v>
      </c>
      <c r="N184" s="190" t="str">
        <f t="shared" ca="1" si="25"/>
        <v>! No heating infil for this zone</v>
      </c>
      <c r="O184" s="190"/>
      <c r="P184" s="190"/>
      <c r="Q184" s="190"/>
    </row>
    <row r="185" spans="1:17" ht="15">
      <c r="A185" s="193" t="str">
        <f t="shared" ca="1" si="18"/>
        <v>! NO ZoneInfiltration:DesignFlowRate,</v>
      </c>
      <c r="B185" s="193" t="str">
        <f ca="1">IF('$Data1'!E187="","",'$Data1'!E187&amp;" Infil-Htng,")</f>
        <v>1 Infil-Htng,</v>
      </c>
      <c r="C185" s="193" t="str">
        <f ca="1">IF(B185="","",'CSV-ZnSiz'!B185)</f>
        <v>1,</v>
      </c>
      <c r="D185" s="193" t="str">
        <f t="shared" ca="1" si="19"/>
        <v>ON ALWAYS,</v>
      </c>
      <c r="E185" s="193" t="str">
        <f ca="1">IF(B185="","",IF('$Data1'!AD187&gt;0,"Flow/Zone",IF('$Data1'!AE187&gt;0,"Flow/ExteriorArea",""))&amp;",")</f>
        <v>Flow/Zone,</v>
      </c>
      <c r="F185" s="193" t="str">
        <f ca="1">IF(B185="","",IF(E185="Flow/Zone,",FIXED(N('$Data1'!AD187)*MIN(N('$Data1'!K187),N('$Data1'!P187))/3600*N('$Data1'!L187),7),"")&amp;",")</f>
        <v>0.0000000,</v>
      </c>
      <c r="G185" s="193" t="str">
        <f t="shared" ca="1" si="20"/>
        <v>,</v>
      </c>
      <c r="H185" s="193" t="str">
        <f ca="1">IF($B185="","",IF(E185="Flow/ExteriorArea,",'$Data1'!AE187/1000,"")&amp;",")</f>
        <v>,</v>
      </c>
      <c r="I185" s="193" t="str">
        <f t="shared" ca="1" si="21"/>
        <v>,</v>
      </c>
      <c r="J185" s="193" t="str">
        <f t="shared" ca="1" si="22"/>
        <v>1,</v>
      </c>
      <c r="K185" s="193" t="str">
        <f t="shared" ca="1" si="26"/>
        <v>0,</v>
      </c>
      <c r="L185" s="193" t="str">
        <f t="shared" ca="1" si="26"/>
        <v>0,</v>
      </c>
      <c r="M185" s="193" t="str">
        <f t="shared" ca="1" si="24"/>
        <v>0;</v>
      </c>
      <c r="N185" s="190" t="str">
        <f t="shared" ca="1" si="25"/>
        <v>! No heating infil for this zone</v>
      </c>
      <c r="O185" s="190"/>
      <c r="P185" s="190"/>
      <c r="Q185" s="190"/>
    </row>
    <row r="186" spans="1:17" ht="15">
      <c r="A186" s="193" t="str">
        <f t="shared" ca="1" si="18"/>
        <v>! NO ZoneInfiltration:DesignFlowRate,</v>
      </c>
      <c r="B186" s="193" t="str">
        <f ca="1">IF('$Data1'!E188="","",'$Data1'!E188&amp;" Infil-Htng,")</f>
        <v>1 Infil-Htng,</v>
      </c>
      <c r="C186" s="193" t="str">
        <f ca="1">IF(B186="","",'CSV-ZnSiz'!B186)</f>
        <v>1,</v>
      </c>
      <c r="D186" s="193" t="str">
        <f t="shared" ca="1" si="19"/>
        <v>ON ALWAYS,</v>
      </c>
      <c r="E186" s="193" t="str">
        <f ca="1">IF(B186="","",IF('$Data1'!AD188&gt;0,"Flow/Zone",IF('$Data1'!AE188&gt;0,"Flow/ExteriorArea",""))&amp;",")</f>
        <v>Flow/Zone,</v>
      </c>
      <c r="F186" s="193" t="str">
        <f ca="1">IF(B186="","",IF(E186="Flow/Zone,",FIXED(N('$Data1'!AD188)*MIN(N('$Data1'!K188),N('$Data1'!P188))/3600*N('$Data1'!L188),7),"")&amp;",")</f>
        <v>0.0000000,</v>
      </c>
      <c r="G186" s="193" t="str">
        <f t="shared" ca="1" si="20"/>
        <v>,</v>
      </c>
      <c r="H186" s="193" t="str">
        <f ca="1">IF($B186="","",IF(E186="Flow/ExteriorArea,",'$Data1'!AE188/1000,"")&amp;",")</f>
        <v>,</v>
      </c>
      <c r="I186" s="193" t="str">
        <f t="shared" ca="1" si="21"/>
        <v>,</v>
      </c>
      <c r="J186" s="193" t="str">
        <f t="shared" ca="1" si="22"/>
        <v>1,</v>
      </c>
      <c r="K186" s="193" t="str">
        <f t="shared" ca="1" si="26"/>
        <v>0,</v>
      </c>
      <c r="L186" s="193" t="str">
        <f t="shared" ca="1" si="26"/>
        <v>0,</v>
      </c>
      <c r="M186" s="193" t="str">
        <f t="shared" ca="1" si="24"/>
        <v>0;</v>
      </c>
      <c r="N186" s="190" t="str">
        <f t="shared" ca="1" si="25"/>
        <v>! No heating infil for this zone</v>
      </c>
      <c r="O186" s="190"/>
      <c r="P186" s="190"/>
      <c r="Q186" s="190"/>
    </row>
    <row r="187" spans="1:17" ht="15">
      <c r="A187" s="193" t="str">
        <f t="shared" ca="1" si="18"/>
        <v>! NO ZoneInfiltration:DesignFlowRate,</v>
      </c>
      <c r="B187" s="193" t="str">
        <f ca="1">IF('$Data1'!E189="","",'$Data1'!E189&amp;" Infil-Htng,")</f>
        <v>1 Infil-Htng,</v>
      </c>
      <c r="C187" s="193" t="str">
        <f ca="1">IF(B187="","",'CSV-ZnSiz'!B187)</f>
        <v>1,</v>
      </c>
      <c r="D187" s="193" t="str">
        <f t="shared" ca="1" si="19"/>
        <v>ON ALWAYS,</v>
      </c>
      <c r="E187" s="193" t="str">
        <f ca="1">IF(B187="","",IF('$Data1'!AD189&gt;0,"Flow/Zone",IF('$Data1'!AE189&gt;0,"Flow/ExteriorArea",""))&amp;",")</f>
        <v>Flow/Zone,</v>
      </c>
      <c r="F187" s="193" t="str">
        <f ca="1">IF(B187="","",IF(E187="Flow/Zone,",FIXED(N('$Data1'!AD189)*MIN(N('$Data1'!K189),N('$Data1'!P189))/3600*N('$Data1'!L189),7),"")&amp;",")</f>
        <v>0.0000000,</v>
      </c>
      <c r="G187" s="193" t="str">
        <f t="shared" ca="1" si="20"/>
        <v>,</v>
      </c>
      <c r="H187" s="193" t="str">
        <f ca="1">IF($B187="","",IF(E187="Flow/ExteriorArea,",'$Data1'!AE189/1000,"")&amp;",")</f>
        <v>,</v>
      </c>
      <c r="I187" s="193" t="str">
        <f t="shared" ca="1" si="21"/>
        <v>,</v>
      </c>
      <c r="J187" s="193" t="str">
        <f t="shared" ca="1" si="22"/>
        <v>1,</v>
      </c>
      <c r="K187" s="193" t="str">
        <f t="shared" ca="1" si="26"/>
        <v>0,</v>
      </c>
      <c r="L187" s="193" t="str">
        <f t="shared" ca="1" si="26"/>
        <v>0,</v>
      </c>
      <c r="M187" s="193" t="str">
        <f t="shared" ca="1" si="24"/>
        <v>0;</v>
      </c>
      <c r="N187" s="190" t="str">
        <f t="shared" ca="1" si="25"/>
        <v>! No heating infil for this zone</v>
      </c>
      <c r="O187" s="190"/>
      <c r="P187" s="190"/>
      <c r="Q187" s="190"/>
    </row>
    <row r="188" spans="1:17" ht="15">
      <c r="A188" s="193" t="str">
        <f t="shared" ca="1" si="18"/>
        <v>! NO ZoneInfiltration:DesignFlowRate,</v>
      </c>
      <c r="B188" s="193" t="str">
        <f ca="1">IF('$Data1'!E190="","",'$Data1'!E190&amp;" Infil-Htng,")</f>
        <v>1 Infil-Htng,</v>
      </c>
      <c r="C188" s="193" t="str">
        <f ca="1">IF(B188="","",'CSV-ZnSiz'!B188)</f>
        <v>1,</v>
      </c>
      <c r="D188" s="193" t="str">
        <f t="shared" ca="1" si="19"/>
        <v>ON ALWAYS,</v>
      </c>
      <c r="E188" s="193" t="str">
        <f ca="1">IF(B188="","",IF('$Data1'!AD190&gt;0,"Flow/Zone",IF('$Data1'!AE190&gt;0,"Flow/ExteriorArea",""))&amp;",")</f>
        <v>Flow/Zone,</v>
      </c>
      <c r="F188" s="193" t="str">
        <f ca="1">IF(B188="","",IF(E188="Flow/Zone,",FIXED(N('$Data1'!AD190)*MIN(N('$Data1'!K190),N('$Data1'!P190))/3600*N('$Data1'!L190),7),"")&amp;",")</f>
        <v>0.0000000,</v>
      </c>
      <c r="G188" s="193" t="str">
        <f t="shared" ca="1" si="20"/>
        <v>,</v>
      </c>
      <c r="H188" s="193" t="str">
        <f ca="1">IF($B188="","",IF(E188="Flow/ExteriorArea,",'$Data1'!AE190/1000,"")&amp;",")</f>
        <v>,</v>
      </c>
      <c r="I188" s="193" t="str">
        <f t="shared" ca="1" si="21"/>
        <v>,</v>
      </c>
      <c r="J188" s="193" t="str">
        <f t="shared" ca="1" si="22"/>
        <v>1,</v>
      </c>
      <c r="K188" s="193" t="str">
        <f t="shared" ca="1" si="26"/>
        <v>0,</v>
      </c>
      <c r="L188" s="193" t="str">
        <f t="shared" ca="1" si="26"/>
        <v>0,</v>
      </c>
      <c r="M188" s="193" t="str">
        <f t="shared" ca="1" si="24"/>
        <v>0;</v>
      </c>
      <c r="N188" s="190" t="str">
        <f t="shared" ca="1" si="25"/>
        <v>! No heating infil for this zone</v>
      </c>
      <c r="O188" s="190"/>
      <c r="P188" s="190"/>
      <c r="Q188" s="190"/>
    </row>
    <row r="189" spans="1:17" ht="15">
      <c r="A189" s="193" t="str">
        <f t="shared" ca="1" si="18"/>
        <v>! NO ZoneInfiltration:DesignFlowRate,</v>
      </c>
      <c r="B189" s="193" t="str">
        <f ca="1">IF('$Data1'!E191="","",'$Data1'!E191&amp;" Infil-Htng,")</f>
        <v>1 Infil-Htng,</v>
      </c>
      <c r="C189" s="193" t="str">
        <f ca="1">IF(B189="","",'CSV-ZnSiz'!B189)</f>
        <v>1,</v>
      </c>
      <c r="D189" s="193" t="str">
        <f t="shared" ca="1" si="19"/>
        <v>ON ALWAYS,</v>
      </c>
      <c r="E189" s="193" t="str">
        <f ca="1">IF(B189="","",IF('$Data1'!AD191&gt;0,"Flow/Zone",IF('$Data1'!AE191&gt;0,"Flow/ExteriorArea",""))&amp;",")</f>
        <v>Flow/Zone,</v>
      </c>
      <c r="F189" s="193" t="str">
        <f ca="1">IF(B189="","",IF(E189="Flow/Zone,",FIXED(N('$Data1'!AD191)*MIN(N('$Data1'!K191),N('$Data1'!P191))/3600*N('$Data1'!L191),7),"")&amp;",")</f>
        <v>0.0000000,</v>
      </c>
      <c r="G189" s="193" t="str">
        <f t="shared" ca="1" si="20"/>
        <v>,</v>
      </c>
      <c r="H189" s="193" t="str">
        <f ca="1">IF($B189="","",IF(E189="Flow/ExteriorArea,",'$Data1'!AE191/1000,"")&amp;",")</f>
        <v>,</v>
      </c>
      <c r="I189" s="193" t="str">
        <f t="shared" ca="1" si="21"/>
        <v>,</v>
      </c>
      <c r="J189" s="193" t="str">
        <f t="shared" ca="1" si="22"/>
        <v>1,</v>
      </c>
      <c r="K189" s="193" t="str">
        <f t="shared" ca="1" si="26"/>
        <v>0,</v>
      </c>
      <c r="L189" s="193" t="str">
        <f t="shared" ca="1" si="26"/>
        <v>0,</v>
      </c>
      <c r="M189" s="193" t="str">
        <f t="shared" ca="1" si="24"/>
        <v>0;</v>
      </c>
      <c r="N189" s="190" t="str">
        <f t="shared" ca="1" si="25"/>
        <v>! No heating infil for this zone</v>
      </c>
      <c r="O189" s="190"/>
      <c r="P189" s="190"/>
      <c r="Q189" s="190"/>
    </row>
    <row r="190" spans="1:17" ht="15">
      <c r="A190" s="193" t="str">
        <f t="shared" ca="1" si="18"/>
        <v>! NO ZoneInfiltration:DesignFlowRate,</v>
      </c>
      <c r="B190" s="193" t="str">
        <f ca="1">IF('$Data1'!E192="","",'$Data1'!E192&amp;" Infil-Htng,")</f>
        <v>1 Infil-Htng,</v>
      </c>
      <c r="C190" s="193" t="str">
        <f ca="1">IF(B190="","",'CSV-ZnSiz'!B190)</f>
        <v>1,</v>
      </c>
      <c r="D190" s="193" t="str">
        <f t="shared" ca="1" si="19"/>
        <v>ON ALWAYS,</v>
      </c>
      <c r="E190" s="193" t="str">
        <f ca="1">IF(B190="","",IF('$Data1'!AD192&gt;0,"Flow/Zone",IF('$Data1'!AE192&gt;0,"Flow/ExteriorArea",""))&amp;",")</f>
        <v>Flow/Zone,</v>
      </c>
      <c r="F190" s="193" t="str">
        <f ca="1">IF(B190="","",IF(E190="Flow/Zone,",FIXED(N('$Data1'!AD192)*MIN(N('$Data1'!K192),N('$Data1'!P192))/3600*N('$Data1'!L192),7),"")&amp;",")</f>
        <v>0.0000000,</v>
      </c>
      <c r="G190" s="193" t="str">
        <f t="shared" ca="1" si="20"/>
        <v>,</v>
      </c>
      <c r="H190" s="193" t="str">
        <f ca="1">IF($B190="","",IF(E190="Flow/ExteriorArea,",'$Data1'!AE192/1000,"")&amp;",")</f>
        <v>,</v>
      </c>
      <c r="I190" s="193" t="str">
        <f t="shared" ca="1" si="21"/>
        <v>,</v>
      </c>
      <c r="J190" s="193" t="str">
        <f t="shared" ca="1" si="22"/>
        <v>1,</v>
      </c>
      <c r="K190" s="193" t="str">
        <f t="shared" ca="1" si="26"/>
        <v>0,</v>
      </c>
      <c r="L190" s="193" t="str">
        <f t="shared" ca="1" si="26"/>
        <v>0,</v>
      </c>
      <c r="M190" s="193" t="str">
        <f t="shared" ca="1" si="24"/>
        <v>0;</v>
      </c>
      <c r="N190" s="190" t="str">
        <f t="shared" ca="1" si="25"/>
        <v>! No heating infil for this zone</v>
      </c>
      <c r="O190" s="190"/>
      <c r="P190" s="190"/>
      <c r="Q190" s="190"/>
    </row>
    <row r="191" spans="1:17" ht="15">
      <c r="A191" s="193" t="str">
        <f t="shared" ca="1" si="18"/>
        <v>! NO ZoneInfiltration:DesignFlowRate,</v>
      </c>
      <c r="B191" s="193" t="str">
        <f ca="1">IF('$Data1'!E193="","",'$Data1'!E193&amp;" Infil-Htng,")</f>
        <v>1 Infil-Htng,</v>
      </c>
      <c r="C191" s="193" t="str">
        <f ca="1">IF(B191="","",'CSV-ZnSiz'!B191)</f>
        <v>1,</v>
      </c>
      <c r="D191" s="193" t="str">
        <f t="shared" ca="1" si="19"/>
        <v>ON ALWAYS,</v>
      </c>
      <c r="E191" s="193" t="str">
        <f ca="1">IF(B191="","",IF('$Data1'!AD193&gt;0,"Flow/Zone",IF('$Data1'!AE193&gt;0,"Flow/ExteriorArea",""))&amp;",")</f>
        <v>Flow/Zone,</v>
      </c>
      <c r="F191" s="193" t="str">
        <f ca="1">IF(B191="","",IF(E191="Flow/Zone,",FIXED(N('$Data1'!AD193)*MIN(N('$Data1'!K193),N('$Data1'!P193))/3600*N('$Data1'!L193),7),"")&amp;",")</f>
        <v>0.0000000,</v>
      </c>
      <c r="G191" s="193" t="str">
        <f t="shared" ca="1" si="20"/>
        <v>,</v>
      </c>
      <c r="H191" s="193" t="str">
        <f ca="1">IF($B191="","",IF(E191="Flow/ExteriorArea,",'$Data1'!AE193/1000,"")&amp;",")</f>
        <v>,</v>
      </c>
      <c r="I191" s="193" t="str">
        <f t="shared" ca="1" si="21"/>
        <v>,</v>
      </c>
      <c r="J191" s="193" t="str">
        <f t="shared" ca="1" si="22"/>
        <v>1,</v>
      </c>
      <c r="K191" s="193" t="str">
        <f t="shared" ca="1" si="26"/>
        <v>0,</v>
      </c>
      <c r="L191" s="193" t="str">
        <f t="shared" ca="1" si="26"/>
        <v>0,</v>
      </c>
      <c r="M191" s="193" t="str">
        <f t="shared" ca="1" si="24"/>
        <v>0;</v>
      </c>
      <c r="N191" s="190" t="str">
        <f t="shared" ca="1" si="25"/>
        <v>! No heating infil for this zone</v>
      </c>
      <c r="O191" s="190"/>
      <c r="P191" s="190"/>
      <c r="Q191" s="190"/>
    </row>
    <row r="192" spans="1:17" ht="15">
      <c r="A192" s="193" t="str">
        <f t="shared" ca="1" si="18"/>
        <v>! NO ZoneInfiltration:DesignFlowRate,</v>
      </c>
      <c r="B192" s="193" t="str">
        <f ca="1">IF('$Data1'!E194="","",'$Data1'!E194&amp;" Infil-Htng,")</f>
        <v>1 Infil-Htng,</v>
      </c>
      <c r="C192" s="193" t="str">
        <f ca="1">IF(B192="","",'CSV-ZnSiz'!B192)</f>
        <v>1,</v>
      </c>
      <c r="D192" s="193" t="str">
        <f t="shared" ca="1" si="19"/>
        <v>ON ALWAYS,</v>
      </c>
      <c r="E192" s="193" t="str">
        <f ca="1">IF(B192="","",IF('$Data1'!AD194&gt;0,"Flow/Zone",IF('$Data1'!AE194&gt;0,"Flow/ExteriorArea",""))&amp;",")</f>
        <v>Flow/Zone,</v>
      </c>
      <c r="F192" s="193" t="str">
        <f ca="1">IF(B192="","",IF(E192="Flow/Zone,",FIXED(N('$Data1'!AD194)*MIN(N('$Data1'!K194),N('$Data1'!P194))/3600*N('$Data1'!L194),7),"")&amp;",")</f>
        <v>0.0000000,</v>
      </c>
      <c r="G192" s="193" t="str">
        <f t="shared" ca="1" si="20"/>
        <v>,</v>
      </c>
      <c r="H192" s="193" t="str">
        <f ca="1">IF($B192="","",IF(E192="Flow/ExteriorArea,",'$Data1'!AE194/1000,"")&amp;",")</f>
        <v>,</v>
      </c>
      <c r="I192" s="193" t="str">
        <f t="shared" ca="1" si="21"/>
        <v>,</v>
      </c>
      <c r="J192" s="193" t="str">
        <f t="shared" ca="1" si="22"/>
        <v>1,</v>
      </c>
      <c r="K192" s="193" t="str">
        <f t="shared" ca="1" si="26"/>
        <v>0,</v>
      </c>
      <c r="L192" s="193" t="str">
        <f t="shared" ca="1" si="26"/>
        <v>0,</v>
      </c>
      <c r="M192" s="193" t="str">
        <f t="shared" ca="1" si="24"/>
        <v>0;</v>
      </c>
      <c r="N192" s="190" t="str">
        <f t="shared" ca="1" si="25"/>
        <v>! No heating infil for this zone</v>
      </c>
      <c r="O192" s="190"/>
      <c r="P192" s="190"/>
      <c r="Q192" s="190"/>
    </row>
    <row r="193" spans="1:17" ht="15">
      <c r="A193" s="193" t="str">
        <f t="shared" ca="1" si="18"/>
        <v>! NO ZoneInfiltration:DesignFlowRate,</v>
      </c>
      <c r="B193" s="193" t="str">
        <f ca="1">IF('$Data1'!E195="","",'$Data1'!E195&amp;" Infil-Htng,")</f>
        <v>1 Infil-Htng,</v>
      </c>
      <c r="C193" s="193" t="str">
        <f ca="1">IF(B193="","",'CSV-ZnSiz'!B193)</f>
        <v>1,</v>
      </c>
      <c r="D193" s="193" t="str">
        <f t="shared" ca="1" si="19"/>
        <v>ON ALWAYS,</v>
      </c>
      <c r="E193" s="193" t="str">
        <f ca="1">IF(B193="","",IF('$Data1'!AD195&gt;0,"Flow/Zone",IF('$Data1'!AE195&gt;0,"Flow/ExteriorArea",""))&amp;",")</f>
        <v>Flow/Zone,</v>
      </c>
      <c r="F193" s="193" t="str">
        <f ca="1">IF(B193="","",IF(E193="Flow/Zone,",FIXED(N('$Data1'!AD195)*MIN(N('$Data1'!K195),N('$Data1'!P195))/3600*N('$Data1'!L195),7),"")&amp;",")</f>
        <v>0.0000000,</v>
      </c>
      <c r="G193" s="193" t="str">
        <f t="shared" ca="1" si="20"/>
        <v>,</v>
      </c>
      <c r="H193" s="193" t="str">
        <f ca="1">IF($B193="","",IF(E193="Flow/ExteriorArea,",'$Data1'!AE195/1000,"")&amp;",")</f>
        <v>,</v>
      </c>
      <c r="I193" s="193" t="str">
        <f t="shared" ca="1" si="21"/>
        <v>,</v>
      </c>
      <c r="J193" s="193" t="str">
        <f t="shared" ca="1" si="22"/>
        <v>1,</v>
      </c>
      <c r="K193" s="193" t="str">
        <f t="shared" ca="1" si="26"/>
        <v>0,</v>
      </c>
      <c r="L193" s="193" t="str">
        <f t="shared" ca="1" si="26"/>
        <v>0,</v>
      </c>
      <c r="M193" s="193" t="str">
        <f t="shared" ca="1" si="24"/>
        <v>0;</v>
      </c>
      <c r="N193" s="190" t="str">
        <f t="shared" ca="1" si="25"/>
        <v>! No heating infil for this zone</v>
      </c>
      <c r="O193" s="190"/>
      <c r="P193" s="190"/>
      <c r="Q193" s="190"/>
    </row>
    <row r="194" spans="1:17" ht="15">
      <c r="A194" s="193" t="str">
        <f t="shared" ca="1" si="18"/>
        <v>! NO ZoneInfiltration:DesignFlowRate,</v>
      </c>
      <c r="B194" s="193" t="str">
        <f ca="1">IF('$Data1'!E196="","",'$Data1'!E196&amp;" Infil-Htng,")</f>
        <v>1 Infil-Htng,</v>
      </c>
      <c r="C194" s="193" t="str">
        <f ca="1">IF(B194="","",'CSV-ZnSiz'!B194)</f>
        <v>1,</v>
      </c>
      <c r="D194" s="193" t="str">
        <f t="shared" ca="1" si="19"/>
        <v>ON ALWAYS,</v>
      </c>
      <c r="E194" s="193" t="str">
        <f ca="1">IF(B194="","",IF('$Data1'!AD196&gt;0,"Flow/Zone",IF('$Data1'!AE196&gt;0,"Flow/ExteriorArea",""))&amp;",")</f>
        <v>Flow/Zone,</v>
      </c>
      <c r="F194" s="193" t="str">
        <f ca="1">IF(B194="","",IF(E194="Flow/Zone,",FIXED(N('$Data1'!AD196)*MIN(N('$Data1'!K196),N('$Data1'!P196))/3600*N('$Data1'!L196),7),"")&amp;",")</f>
        <v>0.0000000,</v>
      </c>
      <c r="G194" s="193" t="str">
        <f t="shared" ca="1" si="20"/>
        <v>,</v>
      </c>
      <c r="H194" s="193" t="str">
        <f ca="1">IF($B194="","",IF(E194="Flow/ExteriorArea,",'$Data1'!AE196/1000,"")&amp;",")</f>
        <v>,</v>
      </c>
      <c r="I194" s="193" t="str">
        <f t="shared" ca="1" si="21"/>
        <v>,</v>
      </c>
      <c r="J194" s="193" t="str">
        <f t="shared" ca="1" si="22"/>
        <v>1,</v>
      </c>
      <c r="K194" s="193" t="str">
        <f t="shared" ca="1" si="26"/>
        <v>0,</v>
      </c>
      <c r="L194" s="193" t="str">
        <f t="shared" ca="1" si="26"/>
        <v>0,</v>
      </c>
      <c r="M194" s="193" t="str">
        <f t="shared" ca="1" si="24"/>
        <v>0;</v>
      </c>
      <c r="N194" s="190" t="str">
        <f t="shared" ca="1" si="25"/>
        <v>! No heating infil for this zone</v>
      </c>
      <c r="O194" s="190"/>
      <c r="P194" s="190"/>
      <c r="Q194" s="190"/>
    </row>
    <row r="195" spans="1:17" ht="15">
      <c r="A195" s="193" t="str">
        <f t="shared" ca="1" si="18"/>
        <v>! NO ZoneInfiltration:DesignFlowRate,</v>
      </c>
      <c r="B195" s="193" t="str">
        <f ca="1">IF('$Data1'!E197="","",'$Data1'!E197&amp;" Infil-Htng,")</f>
        <v>1 Infil-Htng,</v>
      </c>
      <c r="C195" s="193" t="str">
        <f ca="1">IF(B195="","",'CSV-ZnSiz'!B195)</f>
        <v>1,</v>
      </c>
      <c r="D195" s="193" t="str">
        <f t="shared" ca="1" si="19"/>
        <v>ON ALWAYS,</v>
      </c>
      <c r="E195" s="193" t="str">
        <f ca="1">IF(B195="","",IF('$Data1'!AD197&gt;0,"Flow/Zone",IF('$Data1'!AE197&gt;0,"Flow/ExteriorArea",""))&amp;",")</f>
        <v>Flow/Zone,</v>
      </c>
      <c r="F195" s="193" t="str">
        <f ca="1">IF(B195="","",IF(E195="Flow/Zone,",FIXED(N('$Data1'!AD197)*MIN(N('$Data1'!K197),N('$Data1'!P197))/3600*N('$Data1'!L197),7),"")&amp;",")</f>
        <v>0.0000000,</v>
      </c>
      <c r="G195" s="193" t="str">
        <f t="shared" ca="1" si="20"/>
        <v>,</v>
      </c>
      <c r="H195" s="193" t="str">
        <f ca="1">IF($B195="","",IF(E195="Flow/ExteriorArea,",'$Data1'!AE197/1000,"")&amp;",")</f>
        <v>,</v>
      </c>
      <c r="I195" s="193" t="str">
        <f t="shared" ca="1" si="21"/>
        <v>,</v>
      </c>
      <c r="J195" s="193" t="str">
        <f t="shared" ca="1" si="22"/>
        <v>1,</v>
      </c>
      <c r="K195" s="193" t="str">
        <f t="shared" ca="1" si="26"/>
        <v>0,</v>
      </c>
      <c r="L195" s="193" t="str">
        <f t="shared" ca="1" si="26"/>
        <v>0,</v>
      </c>
      <c r="M195" s="193" t="str">
        <f t="shared" ca="1" si="24"/>
        <v>0;</v>
      </c>
      <c r="N195" s="190" t="str">
        <f t="shared" ca="1" si="25"/>
        <v>! No heating infil for this zone</v>
      </c>
      <c r="O195" s="190"/>
      <c r="P195" s="190"/>
      <c r="Q195" s="190"/>
    </row>
    <row r="196" spans="1:17" ht="15">
      <c r="A196" s="193" t="str">
        <f t="shared" ca="1" si="18"/>
        <v>! NO ZoneInfiltration:DesignFlowRate,</v>
      </c>
      <c r="B196" s="193" t="str">
        <f ca="1">IF('$Data1'!E198="","",'$Data1'!E198&amp;" Infil-Htng,")</f>
        <v>1 Infil-Htng,</v>
      </c>
      <c r="C196" s="193" t="str">
        <f ca="1">IF(B196="","",'CSV-ZnSiz'!B196)</f>
        <v>1,</v>
      </c>
      <c r="D196" s="193" t="str">
        <f t="shared" ca="1" si="19"/>
        <v>ON ALWAYS,</v>
      </c>
      <c r="E196" s="193" t="str">
        <f ca="1">IF(B196="","",IF('$Data1'!AD198&gt;0,"Flow/Zone",IF('$Data1'!AE198&gt;0,"Flow/ExteriorArea",""))&amp;",")</f>
        <v>Flow/Zone,</v>
      </c>
      <c r="F196" s="193" t="str">
        <f ca="1">IF(B196="","",IF(E196="Flow/Zone,",FIXED(N('$Data1'!AD198)*MIN(N('$Data1'!K198),N('$Data1'!P198))/3600*N('$Data1'!L198),7),"")&amp;",")</f>
        <v>0.0000000,</v>
      </c>
      <c r="G196" s="193" t="str">
        <f t="shared" ca="1" si="20"/>
        <v>,</v>
      </c>
      <c r="H196" s="193" t="str">
        <f ca="1">IF($B196="","",IF(E196="Flow/ExteriorArea,",'$Data1'!AE198/1000,"")&amp;",")</f>
        <v>,</v>
      </c>
      <c r="I196" s="193" t="str">
        <f t="shared" ca="1" si="21"/>
        <v>,</v>
      </c>
      <c r="J196" s="193" t="str">
        <f t="shared" ca="1" si="22"/>
        <v>1,</v>
      </c>
      <c r="K196" s="193" t="str">
        <f t="shared" ca="1" si="26"/>
        <v>0,</v>
      </c>
      <c r="L196" s="193" t="str">
        <f t="shared" ca="1" si="26"/>
        <v>0,</v>
      </c>
      <c r="M196" s="193" t="str">
        <f t="shared" ca="1" si="24"/>
        <v>0;</v>
      </c>
      <c r="N196" s="190" t="str">
        <f t="shared" ca="1" si="25"/>
        <v>! No heating infil for this zone</v>
      </c>
      <c r="O196" s="190"/>
      <c r="P196" s="190"/>
      <c r="Q196" s="190"/>
    </row>
    <row r="197" spans="1:17" ht="15">
      <c r="A197" s="193" t="str">
        <f t="shared" ca="1" si="18"/>
        <v>! NO ZoneInfiltration:DesignFlowRate,</v>
      </c>
      <c r="B197" s="193" t="str">
        <f ca="1">IF('$Data1'!E199="","",'$Data1'!E199&amp;" Infil-Htng,")</f>
        <v>1 Infil-Htng,</v>
      </c>
      <c r="C197" s="193" t="str">
        <f ca="1">IF(B197="","",'CSV-ZnSiz'!B197)</f>
        <v>1,</v>
      </c>
      <c r="D197" s="193" t="str">
        <f t="shared" ca="1" si="19"/>
        <v>ON ALWAYS,</v>
      </c>
      <c r="E197" s="193" t="str">
        <f ca="1">IF(B197="","",IF('$Data1'!AD199&gt;0,"Flow/Zone",IF('$Data1'!AE199&gt;0,"Flow/ExteriorArea",""))&amp;",")</f>
        <v>Flow/Zone,</v>
      </c>
      <c r="F197" s="193" t="str">
        <f ca="1">IF(B197="","",IF(E197="Flow/Zone,",FIXED(N('$Data1'!AD199)*MIN(N('$Data1'!K199),N('$Data1'!P199))/3600*N('$Data1'!L199),7),"")&amp;",")</f>
        <v>0.0000000,</v>
      </c>
      <c r="G197" s="193" t="str">
        <f t="shared" ca="1" si="20"/>
        <v>,</v>
      </c>
      <c r="H197" s="193" t="str">
        <f ca="1">IF($B197="","",IF(E197="Flow/ExteriorArea,",'$Data1'!AE199/1000,"")&amp;",")</f>
        <v>,</v>
      </c>
      <c r="I197" s="193" t="str">
        <f t="shared" ca="1" si="21"/>
        <v>,</v>
      </c>
      <c r="J197" s="193" t="str">
        <f t="shared" ca="1" si="22"/>
        <v>1,</v>
      </c>
      <c r="K197" s="193" t="str">
        <f t="shared" ca="1" si="26"/>
        <v>0,</v>
      </c>
      <c r="L197" s="193" t="str">
        <f t="shared" ca="1" si="26"/>
        <v>0,</v>
      </c>
      <c r="M197" s="193" t="str">
        <f t="shared" ca="1" si="24"/>
        <v>0;</v>
      </c>
      <c r="N197" s="190" t="str">
        <f t="shared" ca="1" si="25"/>
        <v>! No heating infil for this zone</v>
      </c>
      <c r="O197" s="190"/>
      <c r="P197" s="190"/>
      <c r="Q197" s="190"/>
    </row>
    <row r="198" spans="1:17" ht="15">
      <c r="A198" s="193" t="str">
        <f t="shared" ca="1" si="18"/>
        <v>! NO ZoneInfiltration:DesignFlowRate,</v>
      </c>
      <c r="B198" s="193" t="str">
        <f ca="1">IF('$Data1'!E200="","",'$Data1'!E200&amp;" Infil-Htng,")</f>
        <v>1 Infil-Htng,</v>
      </c>
      <c r="C198" s="193" t="str">
        <f ca="1">IF(B198="","",'CSV-ZnSiz'!B198)</f>
        <v>1,</v>
      </c>
      <c r="D198" s="193" t="str">
        <f t="shared" ca="1" si="19"/>
        <v>ON ALWAYS,</v>
      </c>
      <c r="E198" s="193" t="str">
        <f ca="1">IF(B198="","",IF('$Data1'!AD200&gt;0,"Flow/Zone",IF('$Data1'!AE200&gt;0,"Flow/ExteriorArea",""))&amp;",")</f>
        <v>Flow/Zone,</v>
      </c>
      <c r="F198" s="193" t="str">
        <f ca="1">IF(B198="","",IF(E198="Flow/Zone,",FIXED(N('$Data1'!AD200)*MIN(N('$Data1'!K200),N('$Data1'!P200))/3600*N('$Data1'!L200),7),"")&amp;",")</f>
        <v>0.0000000,</v>
      </c>
      <c r="G198" s="193" t="str">
        <f t="shared" ca="1" si="20"/>
        <v>,</v>
      </c>
      <c r="H198" s="193" t="str">
        <f ca="1">IF($B198="","",IF(E198="Flow/ExteriorArea,",'$Data1'!AE200/1000,"")&amp;",")</f>
        <v>,</v>
      </c>
      <c r="I198" s="193" t="str">
        <f t="shared" ca="1" si="21"/>
        <v>,</v>
      </c>
      <c r="J198" s="193" t="str">
        <f t="shared" ca="1" si="22"/>
        <v>1,</v>
      </c>
      <c r="K198" s="193" t="str">
        <f t="shared" ca="1" si="26"/>
        <v>0,</v>
      </c>
      <c r="L198" s="193" t="str">
        <f t="shared" ca="1" si="26"/>
        <v>0,</v>
      </c>
      <c r="M198" s="193" t="str">
        <f t="shared" ca="1" si="24"/>
        <v>0;</v>
      </c>
      <c r="N198" s="190" t="str">
        <f t="shared" ca="1" si="25"/>
        <v>! No heating infil for this zone</v>
      </c>
      <c r="O198" s="190"/>
      <c r="P198" s="190"/>
      <c r="Q198" s="190"/>
    </row>
    <row r="199" spans="1:17" ht="15">
      <c r="A199" s="193" t="str">
        <f t="shared" ca="1" si="18"/>
        <v>! NO ZoneInfiltration:DesignFlowRate,</v>
      </c>
      <c r="B199" s="193" t="str">
        <f ca="1">IF('$Data1'!E201="","",'$Data1'!E201&amp;" Infil-Htng,")</f>
        <v>1 Infil-Htng,</v>
      </c>
      <c r="C199" s="193" t="str">
        <f ca="1">IF(B199="","",'CSV-ZnSiz'!B199)</f>
        <v>1,</v>
      </c>
      <c r="D199" s="193" t="str">
        <f t="shared" ca="1" si="19"/>
        <v>ON ALWAYS,</v>
      </c>
      <c r="E199" s="193" t="str">
        <f ca="1">IF(B199="","",IF('$Data1'!AD201&gt;0,"Flow/Zone",IF('$Data1'!AE201&gt;0,"Flow/ExteriorArea",""))&amp;",")</f>
        <v>Flow/Zone,</v>
      </c>
      <c r="F199" s="193" t="str">
        <f ca="1">IF(B199="","",IF(E199="Flow/Zone,",FIXED(N('$Data1'!AD201)*MIN(N('$Data1'!K201),N('$Data1'!P201))/3600*N('$Data1'!L201),7),"")&amp;",")</f>
        <v>0.0000000,</v>
      </c>
      <c r="G199" s="193" t="str">
        <f t="shared" ca="1" si="20"/>
        <v>,</v>
      </c>
      <c r="H199" s="193" t="str">
        <f ca="1">IF($B199="","",IF(E199="Flow/ExteriorArea,",'$Data1'!AE201/1000,"")&amp;",")</f>
        <v>,</v>
      </c>
      <c r="I199" s="193" t="str">
        <f t="shared" ca="1" si="21"/>
        <v>,</v>
      </c>
      <c r="J199" s="193" t="str">
        <f t="shared" ca="1" si="22"/>
        <v>1,</v>
      </c>
      <c r="K199" s="193" t="str">
        <f t="shared" ca="1" si="26"/>
        <v>0,</v>
      </c>
      <c r="L199" s="193" t="str">
        <f t="shared" ca="1" si="26"/>
        <v>0,</v>
      </c>
      <c r="M199" s="193" t="str">
        <f t="shared" ca="1" si="24"/>
        <v>0;</v>
      </c>
      <c r="N199" s="190" t="str">
        <f t="shared" ca="1" si="25"/>
        <v>! No heating infil for this zone</v>
      </c>
      <c r="O199" s="190"/>
      <c r="P199" s="190"/>
      <c r="Q199" s="190"/>
    </row>
    <row r="200" spans="1:17" ht="15">
      <c r="A200" s="193" t="str">
        <f t="shared" ref="A200:A206" ca="1" si="27">IF(B200="","",IF(LEFT(N200,4)="! No","! NO ","")&amp;"ZoneInfiltration:DesignFlowRate,")</f>
        <v>! NO ZoneInfiltration:DesignFlowRate,</v>
      </c>
      <c r="B200" s="193" t="str">
        <f ca="1">IF('$Data1'!E202="","",'$Data1'!E202&amp;" Infil-Htng,")</f>
        <v>1 Infil-Htng,</v>
      </c>
      <c r="C200" s="193" t="str">
        <f ca="1">IF(B200="","",'CSV-ZnSiz'!B200)</f>
        <v>1,</v>
      </c>
      <c r="D200" s="193" t="str">
        <f t="shared" ref="D200:D206" ca="1" si="28">IF(B200="","","ON ALWAYS,")</f>
        <v>ON ALWAYS,</v>
      </c>
      <c r="E200" s="193" t="str">
        <f ca="1">IF(B200="","",IF('$Data1'!AD202&gt;0,"Flow/Zone",IF('$Data1'!AE202&gt;0,"Flow/ExteriorArea",""))&amp;",")</f>
        <v>Flow/Zone,</v>
      </c>
      <c r="F200" s="193" t="str">
        <f ca="1">IF(B200="","",IF(E200="Flow/Zone,",FIXED(N('$Data1'!AD202)*MIN(N('$Data1'!K202),N('$Data1'!P202))/3600*N('$Data1'!L202),7),"")&amp;",")</f>
        <v>0.0000000,</v>
      </c>
      <c r="G200" s="193" t="str">
        <f t="shared" ref="G200:G206" ca="1" si="29">IF($B200="","",",")</f>
        <v>,</v>
      </c>
      <c r="H200" s="193" t="str">
        <f ca="1">IF($B200="","",IF(E200="Flow/ExteriorArea,",'$Data1'!AE202/1000,"")&amp;",")</f>
        <v>,</v>
      </c>
      <c r="I200" s="193" t="str">
        <f t="shared" ref="I200:I206" ca="1" si="30">IF($B200="","",",")</f>
        <v>,</v>
      </c>
      <c r="J200" s="193" t="str">
        <f t="shared" ref="J200:J206" ca="1" si="31">IF($B200="","","1,")</f>
        <v>1,</v>
      </c>
      <c r="K200" s="193" t="str">
        <f t="shared" ca="1" si="26"/>
        <v>0,</v>
      </c>
      <c r="L200" s="193" t="str">
        <f t="shared" ca="1" si="26"/>
        <v>0,</v>
      </c>
      <c r="M200" s="193" t="str">
        <f t="shared" ref="M200:M206" ca="1" si="32">IF(B200="","","0;")</f>
        <v>0;</v>
      </c>
      <c r="N200" s="190" t="str">
        <f t="shared" ref="N200:N206" ca="1" si="33">IF(AND(N(LEFT(F200,LEN(F200)-1))=0,N(LEFT(G200,LEN(G200)-1))=0),"! No heating infil for this zone","")</f>
        <v>! No heating infil for this zone</v>
      </c>
      <c r="O200" s="190"/>
      <c r="P200" s="190"/>
      <c r="Q200" s="190"/>
    </row>
    <row r="201" spans="1:17" ht="15">
      <c r="A201" s="193" t="str">
        <f t="shared" ca="1" si="27"/>
        <v>! NO ZoneInfiltration:DesignFlowRate,</v>
      </c>
      <c r="B201" s="193" t="str">
        <f ca="1">IF('$Data1'!E203="","",'$Data1'!E203&amp;" Infil-Htng,")</f>
        <v>1 Infil-Htng,</v>
      </c>
      <c r="C201" s="193" t="str">
        <f ca="1">IF(B201="","",'CSV-ZnSiz'!B201)</f>
        <v>1,</v>
      </c>
      <c r="D201" s="193" t="str">
        <f t="shared" ca="1" si="28"/>
        <v>ON ALWAYS,</v>
      </c>
      <c r="E201" s="193" t="str">
        <f ca="1">IF(B201="","",IF('$Data1'!AD203&gt;0,"Flow/Zone",IF('$Data1'!AE203&gt;0,"Flow/ExteriorArea",""))&amp;",")</f>
        <v>Flow/Zone,</v>
      </c>
      <c r="F201" s="193" t="str">
        <f ca="1">IF(B201="","",IF(E201="Flow/Zone,",FIXED(N('$Data1'!AD203)*MIN(N('$Data1'!K203),N('$Data1'!P203))/3600*N('$Data1'!L203),7),"")&amp;",")</f>
        <v>0.0000000,</v>
      </c>
      <c r="G201" s="193" t="str">
        <f t="shared" ca="1" si="29"/>
        <v>,</v>
      </c>
      <c r="H201" s="193" t="str">
        <f ca="1">IF($B201="","",IF(E201="Flow/ExteriorArea,",'$Data1'!AE203/1000,"")&amp;",")</f>
        <v>,</v>
      </c>
      <c r="I201" s="193" t="str">
        <f t="shared" ca="1" si="30"/>
        <v>,</v>
      </c>
      <c r="J201" s="193" t="str">
        <f t="shared" ca="1" si="31"/>
        <v>1,</v>
      </c>
      <c r="K201" s="193" t="str">
        <f t="shared" ca="1" si="26"/>
        <v>0,</v>
      </c>
      <c r="L201" s="193" t="str">
        <f t="shared" ca="1" si="26"/>
        <v>0,</v>
      </c>
      <c r="M201" s="193" t="str">
        <f t="shared" ca="1" si="32"/>
        <v>0;</v>
      </c>
      <c r="N201" s="190" t="str">
        <f t="shared" ca="1" si="33"/>
        <v>! No heating infil for this zone</v>
      </c>
      <c r="O201" s="190"/>
      <c r="P201" s="190"/>
      <c r="Q201" s="190"/>
    </row>
    <row r="202" spans="1:17" ht="15">
      <c r="A202" s="193" t="str">
        <f t="shared" ca="1" si="27"/>
        <v>! NO ZoneInfiltration:DesignFlowRate,</v>
      </c>
      <c r="B202" s="193" t="str">
        <f ca="1">IF('$Data1'!E204="","",'$Data1'!E204&amp;" Infil-Htng,")</f>
        <v>1 Infil-Htng,</v>
      </c>
      <c r="C202" s="193" t="str">
        <f ca="1">IF(B202="","",'CSV-ZnSiz'!B202)</f>
        <v>1,</v>
      </c>
      <c r="D202" s="193" t="str">
        <f t="shared" ca="1" si="28"/>
        <v>ON ALWAYS,</v>
      </c>
      <c r="E202" s="193" t="str">
        <f ca="1">IF(B202="","",IF('$Data1'!AD204&gt;0,"Flow/Zone",IF('$Data1'!AE204&gt;0,"Flow/ExteriorArea",""))&amp;",")</f>
        <v>Flow/Zone,</v>
      </c>
      <c r="F202" s="193" t="str">
        <f ca="1">IF(B202="","",IF(E202="Flow/Zone,",FIXED(N('$Data1'!AD204)*MIN(N('$Data1'!K204),N('$Data1'!P204))/3600*N('$Data1'!L204),7),"")&amp;",")</f>
        <v>0.0000000,</v>
      </c>
      <c r="G202" s="193" t="str">
        <f t="shared" ca="1" si="29"/>
        <v>,</v>
      </c>
      <c r="H202" s="193" t="str">
        <f ca="1">IF($B202="","",IF(E202="Flow/ExteriorArea,",'$Data1'!AE204/1000,"")&amp;",")</f>
        <v>,</v>
      </c>
      <c r="I202" s="193" t="str">
        <f t="shared" ca="1" si="30"/>
        <v>,</v>
      </c>
      <c r="J202" s="193" t="str">
        <f t="shared" ca="1" si="31"/>
        <v>1,</v>
      </c>
      <c r="K202" s="193" t="str">
        <f t="shared" ca="1" si="26"/>
        <v>0,</v>
      </c>
      <c r="L202" s="193" t="str">
        <f t="shared" ca="1" si="26"/>
        <v>0,</v>
      </c>
      <c r="M202" s="193" t="str">
        <f t="shared" ca="1" si="32"/>
        <v>0;</v>
      </c>
      <c r="N202" s="190" t="str">
        <f t="shared" ca="1" si="33"/>
        <v>! No heating infil for this zone</v>
      </c>
      <c r="O202" s="190"/>
      <c r="P202" s="190"/>
      <c r="Q202" s="190"/>
    </row>
    <row r="203" spans="1:17" ht="15">
      <c r="A203" s="193" t="str">
        <f t="shared" ca="1" si="27"/>
        <v>! NO ZoneInfiltration:DesignFlowRate,</v>
      </c>
      <c r="B203" s="193" t="str">
        <f ca="1">IF('$Data1'!E205="","",'$Data1'!E205&amp;" Infil-Htng,")</f>
        <v>1 Infil-Htng,</v>
      </c>
      <c r="C203" s="193" t="str">
        <f ca="1">IF(B203="","",'CSV-ZnSiz'!B203)</f>
        <v>1,</v>
      </c>
      <c r="D203" s="193" t="str">
        <f t="shared" ca="1" si="28"/>
        <v>ON ALWAYS,</v>
      </c>
      <c r="E203" s="193" t="str">
        <f ca="1">IF(B203="","",IF('$Data1'!AD205&gt;0,"Flow/Zone",IF('$Data1'!AE205&gt;0,"Flow/ExteriorArea",""))&amp;",")</f>
        <v>Flow/Zone,</v>
      </c>
      <c r="F203" s="193" t="str">
        <f ca="1">IF(B203="","",IF(E203="Flow/Zone,",FIXED(N('$Data1'!AD205)*MIN(N('$Data1'!K205),N('$Data1'!P205))/3600*N('$Data1'!L205),7),"")&amp;",")</f>
        <v>0.0000000,</v>
      </c>
      <c r="G203" s="193" t="str">
        <f t="shared" ca="1" si="29"/>
        <v>,</v>
      </c>
      <c r="H203" s="193" t="str">
        <f ca="1">IF($B203="","",IF(E203="Flow/ExteriorArea,",'$Data1'!AE205/1000,"")&amp;",")</f>
        <v>,</v>
      </c>
      <c r="I203" s="193" t="str">
        <f t="shared" ca="1" si="30"/>
        <v>,</v>
      </c>
      <c r="J203" s="193" t="str">
        <f t="shared" ca="1" si="31"/>
        <v>1,</v>
      </c>
      <c r="K203" s="193" t="str">
        <f t="shared" ca="1" si="26"/>
        <v>0,</v>
      </c>
      <c r="L203" s="193" t="str">
        <f t="shared" ca="1" si="26"/>
        <v>0,</v>
      </c>
      <c r="M203" s="193" t="str">
        <f t="shared" ca="1" si="32"/>
        <v>0;</v>
      </c>
      <c r="N203" s="190" t="str">
        <f t="shared" ca="1" si="33"/>
        <v>! No heating infil for this zone</v>
      </c>
      <c r="O203" s="190"/>
      <c r="P203" s="190"/>
      <c r="Q203" s="190"/>
    </row>
    <row r="204" spans="1:17" ht="15">
      <c r="A204" s="193" t="str">
        <f t="shared" ca="1" si="27"/>
        <v>! NO ZoneInfiltration:DesignFlowRate,</v>
      </c>
      <c r="B204" s="193" t="str">
        <f ca="1">IF('$Data1'!E206="","",'$Data1'!E206&amp;" Infil-Htng,")</f>
        <v>1 Infil-Htng,</v>
      </c>
      <c r="C204" s="193" t="str">
        <f ca="1">IF(B204="","",'CSV-ZnSiz'!B204)</f>
        <v>1,</v>
      </c>
      <c r="D204" s="193" t="str">
        <f t="shared" ca="1" si="28"/>
        <v>ON ALWAYS,</v>
      </c>
      <c r="E204" s="193" t="str">
        <f ca="1">IF(B204="","",IF('$Data1'!AD206&gt;0,"Flow/Zone",IF('$Data1'!AE206&gt;0,"Flow/ExteriorArea",""))&amp;",")</f>
        <v>Flow/Zone,</v>
      </c>
      <c r="F204" s="193" t="str">
        <f ca="1">IF(B204="","",IF(E204="Flow/Zone,",FIXED(N('$Data1'!AD206)*MIN(N('$Data1'!K206),N('$Data1'!P206))/3600*N('$Data1'!L206),7),"")&amp;",")</f>
        <v>0.0000000,</v>
      </c>
      <c r="G204" s="193" t="str">
        <f t="shared" ca="1" si="29"/>
        <v>,</v>
      </c>
      <c r="H204" s="193" t="str">
        <f ca="1">IF($B204="","",IF(E204="Flow/ExteriorArea,",'$Data1'!AE206/1000,"")&amp;",")</f>
        <v>,</v>
      </c>
      <c r="I204" s="193" t="str">
        <f t="shared" ca="1" si="30"/>
        <v>,</v>
      </c>
      <c r="J204" s="193" t="str">
        <f t="shared" ca="1" si="31"/>
        <v>1,</v>
      </c>
      <c r="K204" s="193" t="str">
        <f t="shared" ca="1" si="26"/>
        <v>0,</v>
      </c>
      <c r="L204" s="193" t="str">
        <f t="shared" ca="1" si="26"/>
        <v>0,</v>
      </c>
      <c r="M204" s="193" t="str">
        <f t="shared" ca="1" si="32"/>
        <v>0;</v>
      </c>
      <c r="N204" s="190" t="str">
        <f t="shared" ca="1" si="33"/>
        <v>! No heating infil for this zone</v>
      </c>
      <c r="O204" s="190"/>
      <c r="P204" s="190"/>
      <c r="Q204" s="190"/>
    </row>
    <row r="205" spans="1:17" ht="15">
      <c r="A205" s="193" t="str">
        <f t="shared" ca="1" si="27"/>
        <v>! NO ZoneInfiltration:DesignFlowRate,</v>
      </c>
      <c r="B205" s="193" t="str">
        <f ca="1">IF('$Data1'!E207="","",'$Data1'!E207&amp;" Infil-Htng,")</f>
        <v>1 Infil-Htng,</v>
      </c>
      <c r="C205" s="193" t="str">
        <f ca="1">IF(B205="","",'CSV-ZnSiz'!B205)</f>
        <v>1,</v>
      </c>
      <c r="D205" s="193" t="str">
        <f t="shared" ca="1" si="28"/>
        <v>ON ALWAYS,</v>
      </c>
      <c r="E205" s="193" t="str">
        <f ca="1">IF(B205="","",IF('$Data1'!AD207&gt;0,"Flow/Zone",IF('$Data1'!AE207&gt;0,"Flow/ExteriorArea",""))&amp;",")</f>
        <v>Flow/Zone,</v>
      </c>
      <c r="F205" s="193" t="str">
        <f ca="1">IF(B205="","",IF(E205="Flow/Zone,",FIXED(N('$Data1'!AD207)*MIN(N('$Data1'!K207),N('$Data1'!P207))/3600*N('$Data1'!L207),7),"")&amp;",")</f>
        <v>0.0000000,</v>
      </c>
      <c r="G205" s="193" t="str">
        <f t="shared" ca="1" si="29"/>
        <v>,</v>
      </c>
      <c r="H205" s="193" t="str">
        <f ca="1">IF($B205="","",IF(E205="Flow/ExteriorArea,",'$Data1'!AE207/1000,"")&amp;",")</f>
        <v>,</v>
      </c>
      <c r="I205" s="193" t="str">
        <f t="shared" ca="1" si="30"/>
        <v>,</v>
      </c>
      <c r="J205" s="193" t="str">
        <f t="shared" ca="1" si="31"/>
        <v>1,</v>
      </c>
      <c r="K205" s="193" t="str">
        <f t="shared" ca="1" si="26"/>
        <v>0,</v>
      </c>
      <c r="L205" s="193" t="str">
        <f t="shared" ca="1" si="26"/>
        <v>0,</v>
      </c>
      <c r="M205" s="193" t="str">
        <f t="shared" ca="1" si="32"/>
        <v>0;</v>
      </c>
      <c r="N205" s="190" t="str">
        <f t="shared" ca="1" si="33"/>
        <v>! No heating infil for this zone</v>
      </c>
      <c r="O205" s="190"/>
      <c r="P205" s="190"/>
      <c r="Q205" s="190"/>
    </row>
    <row r="206" spans="1:17" ht="15">
      <c r="A206" s="193" t="str">
        <f t="shared" ca="1" si="27"/>
        <v>! NO ZoneInfiltration:DesignFlowRate,</v>
      </c>
      <c r="B206" s="193" t="str">
        <f ca="1">IF('$Data1'!E208="","",'$Data1'!E208&amp;" Infil-Htng,")</f>
        <v>1 Infil-Htng,</v>
      </c>
      <c r="C206" s="193" t="str">
        <f ca="1">IF(B206="","",'CSV-ZnSiz'!B206)</f>
        <v>1,</v>
      </c>
      <c r="D206" s="193" t="str">
        <f t="shared" ca="1" si="28"/>
        <v>ON ALWAYS,</v>
      </c>
      <c r="E206" s="193" t="str">
        <f ca="1">IF(B206="","",IF('$Data1'!AD208&gt;0,"Flow/Zone",IF('$Data1'!AE208&gt;0,"Flow/ExteriorArea",""))&amp;",")</f>
        <v>Flow/Zone,</v>
      </c>
      <c r="F206" s="193" t="str">
        <f ca="1">IF(B206="","",IF(E206="Flow/Zone,",FIXED(N('$Data1'!AD208)*MIN(N('$Data1'!K208),N('$Data1'!P208))/3600*N('$Data1'!L208),7),"")&amp;",")</f>
        <v>0.0000000,</v>
      </c>
      <c r="G206" s="193" t="str">
        <f t="shared" ca="1" si="29"/>
        <v>,</v>
      </c>
      <c r="H206" s="193" t="str">
        <f ca="1">IF($B206="","",IF(E206="Flow/ExteriorArea,",'$Data1'!AE208/1000,"")&amp;",")</f>
        <v>,</v>
      </c>
      <c r="I206" s="193" t="str">
        <f t="shared" ca="1" si="30"/>
        <v>,</v>
      </c>
      <c r="J206" s="193" t="str">
        <f t="shared" ca="1" si="31"/>
        <v>1,</v>
      </c>
      <c r="K206" s="193" t="str">
        <f t="shared" ca="1" si="26"/>
        <v>0,</v>
      </c>
      <c r="L206" s="193" t="str">
        <f t="shared" ca="1" si="26"/>
        <v>0,</v>
      </c>
      <c r="M206" s="193" t="str">
        <f t="shared" ca="1" si="32"/>
        <v>0;</v>
      </c>
      <c r="N206" s="190" t="str">
        <f t="shared" ca="1" si="33"/>
        <v>! No heating infil for this zone</v>
      </c>
      <c r="O206" s="190"/>
      <c r="P206" s="190"/>
      <c r="Q206" s="190"/>
    </row>
  </sheetData>
  <pageMargins left="0.78749999999999998" right="0.78749999999999998" top="1.1229166666666699" bottom="1.1229166666666699" header="0.78749999999999998" footer="0.78749999999999998"/>
  <pageSetup paperSize="0" scale="0" firstPageNumber="0" orientation="portrait" usePrinterDefaults="0" horizontalDpi="0" verticalDpi="0" copies="0"/>
  <headerFooter>
    <oddHeader>&amp;C&amp;"Arial,Regular"&amp;A</oddHeader>
    <oddFooter>&amp;C&amp;"Arial,Regular"Page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6:L26"/>
  <sheetViews>
    <sheetView zoomScaleNormal="100" zoomScalePageLayoutView="60" workbookViewId="0">
      <selection activeCell="L31" sqref="L31"/>
    </sheetView>
  </sheetViews>
  <sheetFormatPr defaultRowHeight="14.25"/>
  <cols>
    <col min="1" max="1" width="8.625" customWidth="1"/>
    <col min="2" max="1025" width="7.625"/>
  </cols>
  <sheetData>
    <row r="6" spans="12:12">
      <c r="L6" t="s">
        <v>451</v>
      </c>
    </row>
    <row r="10" spans="12:12">
      <c r="L10" t="s">
        <v>452</v>
      </c>
    </row>
    <row r="15" spans="12:12">
      <c r="L15" t="s">
        <v>453</v>
      </c>
    </row>
    <row r="20" spans="12:12">
      <c r="L20" t="s">
        <v>454</v>
      </c>
    </row>
    <row r="26" spans="12:12">
      <c r="L26" t="s">
        <v>455</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3"/>
  <sheetViews>
    <sheetView topLeftCell="N1" zoomScaleNormal="100" zoomScalePageLayoutView="60" workbookViewId="0">
      <selection activeCell="AQ14" sqref="AQ14"/>
    </sheetView>
  </sheetViews>
  <sheetFormatPr defaultColWidth="9" defaultRowHeight="14.25"/>
  <cols>
    <col min="1" max="1" width="2" style="348" customWidth="1"/>
    <col min="2" max="2" width="3.25" style="153" customWidth="1"/>
    <col min="3" max="3" width="9" style="153" customWidth="1"/>
    <col min="4" max="4" width="2" style="153" customWidth="1"/>
    <col min="5" max="5" width="6" style="153" customWidth="1"/>
    <col min="6" max="6" width="6.75" style="153" customWidth="1"/>
    <col min="7" max="7" width="13.25" style="153" customWidth="1"/>
    <col min="8" max="9" width="9.125" style="153" customWidth="1"/>
    <col min="10" max="12" width="13.5" style="153" customWidth="1"/>
    <col min="13" max="13" width="4.25" style="153" customWidth="1"/>
    <col min="14" max="14" width="4.625" style="153" customWidth="1"/>
    <col min="15" max="15" width="1.625" style="348" customWidth="1"/>
    <col min="16" max="19" width="7" style="324" customWidth="1"/>
    <col min="20" max="20" width="4.25" style="324" customWidth="1"/>
    <col min="21" max="21" width="4.5" style="324" customWidth="1"/>
    <col min="22" max="22" width="5.25" style="326" customWidth="1"/>
    <col min="23" max="23" width="6.25" style="324" customWidth="1"/>
    <col min="24" max="24" width="5.25" style="324" customWidth="1"/>
    <col min="25" max="25" width="2.75" style="324" customWidth="1"/>
    <col min="26" max="26" width="10.75" style="324" customWidth="1"/>
    <col min="27" max="27" width="8.625" style="324" customWidth="1"/>
    <col min="28" max="28" width="8.5" style="324" customWidth="1"/>
    <col min="29" max="29" width="8.25" style="324" customWidth="1"/>
    <col min="30" max="37" width="5.625" style="324" customWidth="1"/>
    <col min="38" max="38" width="2.375" style="324" customWidth="1"/>
    <col min="39" max="39" width="5.625" style="324" customWidth="1"/>
    <col min="40" max="40" width="9.25" style="324" customWidth="1"/>
    <col min="41" max="41" width="8.5" style="324" customWidth="1"/>
    <col min="42" max="42" width="8.625" style="324" customWidth="1"/>
    <col min="43" max="47" width="5.625" style="324" customWidth="1"/>
    <col min="48" max="48" width="2.75" style="324" customWidth="1"/>
    <col min="49" max="49" width="14.25" style="324" customWidth="1"/>
    <col min="50" max="50" width="23.75" style="324" customWidth="1"/>
    <col min="51" max="51" width="7.375" style="324" customWidth="1"/>
    <col min="52" max="52" width="23.75" style="324" customWidth="1"/>
    <col min="53" max="53" width="7.375" style="324" customWidth="1"/>
    <col min="54" max="54" width="23.75" style="324" customWidth="1"/>
    <col min="55" max="55" width="7.375" style="324" customWidth="1"/>
    <col min="56" max="56" width="9.5" style="324" customWidth="1"/>
    <col min="57" max="57" width="2.375" style="324" customWidth="1"/>
    <col min="58" max="58" width="8.5" style="324" customWidth="1"/>
    <col min="59" max="1035" width="7.5" style="324"/>
    <col min="1036" max="16384" width="9" style="324"/>
  </cols>
  <sheetData>
    <row r="1" spans="1:73" customFormat="1">
      <c r="I1" s="153"/>
      <c r="K1" s="153"/>
      <c r="L1" s="153"/>
    </row>
    <row r="2" spans="1:73" s="290" customFormat="1" ht="17.25" customHeight="1" thickBot="1">
      <c r="A2" s="258"/>
      <c r="B2" s="498" t="s">
        <v>381</v>
      </c>
      <c r="C2" s="498"/>
      <c r="D2" s="498"/>
      <c r="E2" s="498"/>
      <c r="F2" s="498"/>
      <c r="G2" s="498"/>
      <c r="H2" s="498"/>
      <c r="I2" s="389"/>
      <c r="J2" s="544" t="s">
        <v>1</v>
      </c>
      <c r="K2" s="544"/>
      <c r="L2" s="544"/>
      <c r="M2" s="544"/>
      <c r="N2" s="544"/>
      <c r="O2" s="263"/>
      <c r="P2" s="371"/>
      <c r="Q2" s="371"/>
      <c r="R2" s="371"/>
      <c r="S2" s="371"/>
      <c r="T2" s="371"/>
      <c r="U2" s="371"/>
      <c r="V2" s="371"/>
      <c r="W2" s="371"/>
      <c r="X2" s="371"/>
      <c r="Y2" s="291"/>
      <c r="Z2" s="549" t="s">
        <v>65</v>
      </c>
      <c r="AA2" s="549"/>
      <c r="AB2" s="549"/>
      <c r="AC2" s="549"/>
      <c r="AD2" s="549"/>
      <c r="AE2" s="549"/>
      <c r="AF2" s="549"/>
      <c r="AG2" s="549"/>
      <c r="AH2" s="549"/>
      <c r="AI2" s="549"/>
      <c r="AJ2" s="549"/>
      <c r="AK2" s="549"/>
      <c r="AL2" s="291"/>
      <c r="AM2" s="549" t="s">
        <v>66</v>
      </c>
      <c r="AN2" s="549"/>
      <c r="AO2" s="550"/>
      <c r="AP2" s="549"/>
      <c r="AQ2" s="549"/>
      <c r="AR2" s="549"/>
      <c r="AS2" s="549"/>
      <c r="AT2" s="549"/>
      <c r="AU2" s="549"/>
      <c r="AV2" s="292"/>
      <c r="AW2" s="324"/>
      <c r="AX2" s="324"/>
      <c r="AY2" s="324"/>
      <c r="AZ2" s="324"/>
      <c r="BA2" s="324"/>
      <c r="BB2" s="324"/>
      <c r="BC2" s="324"/>
      <c r="BD2" s="324"/>
      <c r="BE2" s="324"/>
      <c r="BF2" s="324"/>
      <c r="BG2" s="324"/>
      <c r="BH2" s="324"/>
      <c r="BI2" s="324"/>
      <c r="BJ2" s="324"/>
      <c r="BK2" s="324"/>
      <c r="BL2" s="324"/>
      <c r="BM2" s="324"/>
      <c r="BN2" s="324"/>
      <c r="BO2" s="324"/>
      <c r="BP2" s="324"/>
      <c r="BQ2" s="324"/>
      <c r="BR2" s="324"/>
      <c r="BS2" s="324"/>
      <c r="BT2" s="324"/>
      <c r="BU2" s="324"/>
    </row>
    <row r="3" spans="1:73" s="294" customFormat="1" ht="28.35" customHeight="1" thickTop="1" thickBot="1">
      <c r="A3" s="284"/>
      <c r="B3" s="533" t="str">
        <f>UPPER("Zone Information")</f>
        <v>ZONE INFORMATION</v>
      </c>
      <c r="C3" s="534"/>
      <c r="D3" s="534"/>
      <c r="E3" s="534"/>
      <c r="F3" s="534"/>
      <c r="G3" s="534"/>
      <c r="H3" s="534"/>
      <c r="I3" s="534"/>
      <c r="J3" s="534"/>
      <c r="K3" s="534"/>
      <c r="L3" s="534"/>
      <c r="M3" s="534"/>
      <c r="N3" s="534"/>
      <c r="O3" s="277"/>
      <c r="P3" s="567" t="str">
        <f>UPPER("Sizing Derivation")</f>
        <v>SIZING DERIVATION</v>
      </c>
      <c r="Q3" s="567"/>
      <c r="R3" s="567"/>
      <c r="S3" s="567"/>
      <c r="T3" s="567"/>
      <c r="U3" s="567"/>
      <c r="V3" s="567"/>
      <c r="W3" s="567"/>
      <c r="X3" s="567"/>
      <c r="Y3" s="373"/>
      <c r="Z3" s="551" t="str">
        <f>UPPER("Cooling Load")</f>
        <v>COOLING LOAD</v>
      </c>
      <c r="AA3" s="551"/>
      <c r="AB3" s="551"/>
      <c r="AC3" s="551"/>
      <c r="AD3" s="552" t="str">
        <f>UPPER("Coincident loads")&amp;" (W/m2)"</f>
        <v>COINCIDENT LOADS (W/m2)</v>
      </c>
      <c r="AE3" s="552"/>
      <c r="AF3" s="552"/>
      <c r="AG3" s="552"/>
      <c r="AH3" s="552"/>
      <c r="AI3" s="552"/>
      <c r="AJ3" s="552"/>
      <c r="AK3" s="552"/>
      <c r="AL3" s="373"/>
      <c r="AM3" s="553" t="str">
        <f>UPPER("Heating Load")</f>
        <v>HEATING LOAD</v>
      </c>
      <c r="AN3" s="553"/>
      <c r="AO3" s="553"/>
      <c r="AP3" s="553"/>
      <c r="AQ3" s="554" t="str">
        <f>UPPER("Coincident Loads")&amp;" (W/m2)"</f>
        <v>COINCIDENT LOADS (W/m2)</v>
      </c>
      <c r="AR3" s="554"/>
      <c r="AS3" s="554"/>
      <c r="AT3" s="554"/>
      <c r="AU3" s="554"/>
      <c r="AV3" s="293"/>
      <c r="AW3" s="324"/>
      <c r="AX3" s="324"/>
      <c r="AY3" s="324"/>
      <c r="AZ3" s="324"/>
      <c r="BA3" s="324"/>
      <c r="BB3" s="324"/>
      <c r="BC3" s="324"/>
      <c r="BD3" s="324"/>
      <c r="BE3" s="324"/>
      <c r="BF3" s="324"/>
      <c r="BG3" s="324"/>
      <c r="BH3" s="324"/>
      <c r="BI3" s="324"/>
      <c r="BJ3" s="324"/>
      <c r="BK3" s="324"/>
      <c r="BL3" s="324"/>
      <c r="BM3" s="324"/>
      <c r="BN3" s="324"/>
      <c r="BO3" s="324"/>
      <c r="BP3" s="324"/>
      <c r="BQ3" s="324"/>
      <c r="BR3" s="324"/>
      <c r="BS3" s="324"/>
      <c r="BT3" s="324"/>
      <c r="BU3" s="324"/>
    </row>
    <row r="4" spans="1:73" s="296" customFormat="1" ht="41.1" customHeight="1" thickBot="1">
      <c r="A4" s="259"/>
      <c r="B4" s="536" t="s">
        <v>5</v>
      </c>
      <c r="C4" s="536"/>
      <c r="D4" s="248"/>
      <c r="E4" s="537" t="s">
        <v>6</v>
      </c>
      <c r="F4" s="537"/>
      <c r="G4" s="537"/>
      <c r="H4" s="538" t="s">
        <v>7</v>
      </c>
      <c r="I4" s="538"/>
      <c r="J4" s="538"/>
      <c r="K4" s="317"/>
      <c r="L4" s="317"/>
      <c r="M4" s="242" t="s">
        <v>600</v>
      </c>
      <c r="N4" s="317"/>
      <c r="O4" s="278"/>
      <c r="P4" s="374" t="s">
        <v>29</v>
      </c>
      <c r="Q4" s="374"/>
      <c r="R4" s="374"/>
      <c r="S4" s="374" t="s">
        <v>29</v>
      </c>
      <c r="T4" s="375" t="s">
        <v>8</v>
      </c>
      <c r="U4" s="375" t="s">
        <v>9</v>
      </c>
      <c r="V4" s="375" t="s">
        <v>433</v>
      </c>
      <c r="W4" s="375" t="s">
        <v>434</v>
      </c>
      <c r="X4" s="375" t="s">
        <v>449</v>
      </c>
      <c r="Y4" s="376"/>
      <c r="Z4" s="555" t="s">
        <v>74</v>
      </c>
      <c r="AA4" s="555"/>
      <c r="AB4" s="374" t="s">
        <v>75</v>
      </c>
      <c r="AC4" s="377"/>
      <c r="AD4" s="556" t="s">
        <v>67</v>
      </c>
      <c r="AE4" s="557" t="s">
        <v>68</v>
      </c>
      <c r="AF4" s="557" t="s">
        <v>69</v>
      </c>
      <c r="AG4" s="557" t="s">
        <v>70</v>
      </c>
      <c r="AH4" s="557" t="s">
        <v>71</v>
      </c>
      <c r="AI4" s="557" t="s">
        <v>72</v>
      </c>
      <c r="AJ4" s="557" t="s">
        <v>10</v>
      </c>
      <c r="AK4" s="557" t="s">
        <v>73</v>
      </c>
      <c r="AL4" s="297"/>
      <c r="AM4" s="558" t="s">
        <v>74</v>
      </c>
      <c r="AN4" s="558"/>
      <c r="AO4" s="299" t="s">
        <v>75</v>
      </c>
      <c r="AP4" s="298"/>
      <c r="AQ4" s="559" t="s">
        <v>10</v>
      </c>
      <c r="AR4" s="541" t="s">
        <v>68</v>
      </c>
      <c r="AS4" s="541" t="s">
        <v>69</v>
      </c>
      <c r="AT4" s="541" t="s">
        <v>436</v>
      </c>
      <c r="AU4" s="541" t="s">
        <v>437</v>
      </c>
      <c r="AV4" s="300"/>
      <c r="AW4" s="324"/>
      <c r="AX4" s="324"/>
      <c r="AY4" s="324"/>
      <c r="AZ4" s="324"/>
      <c r="BA4" s="324"/>
      <c r="BB4" s="324"/>
      <c r="BC4" s="324"/>
      <c r="BD4" s="324"/>
      <c r="BE4" s="324"/>
      <c r="BF4" s="324"/>
      <c r="BG4" s="324"/>
      <c r="BH4" s="324"/>
      <c r="BI4" s="324"/>
      <c r="BJ4" s="324"/>
      <c r="BK4" s="324"/>
      <c r="BL4" s="324"/>
      <c r="BM4" s="324"/>
      <c r="BN4" s="324"/>
      <c r="BO4" s="324"/>
      <c r="BP4" s="324"/>
      <c r="BQ4" s="324"/>
      <c r="BR4" s="324"/>
      <c r="BS4" s="324"/>
      <c r="BT4" s="324"/>
      <c r="BU4" s="324"/>
    </row>
    <row r="5" spans="1:73" s="301" customFormat="1" ht="18.600000000000001" customHeight="1" thickBot="1">
      <c r="A5" s="260"/>
      <c r="B5" s="274" t="s">
        <v>15</v>
      </c>
      <c r="C5" s="237" t="s">
        <v>16</v>
      </c>
      <c r="D5" s="238"/>
      <c r="E5" s="239" t="s">
        <v>595</v>
      </c>
      <c r="F5" s="239" t="s">
        <v>442</v>
      </c>
      <c r="G5" s="240" t="s">
        <v>20</v>
      </c>
      <c r="H5" s="241" t="s">
        <v>594</v>
      </c>
      <c r="I5" s="317"/>
      <c r="J5" s="247" t="s">
        <v>16</v>
      </c>
      <c r="K5" s="317"/>
      <c r="L5" s="317"/>
      <c r="M5" s="388" t="s">
        <v>592</v>
      </c>
      <c r="N5" s="317"/>
      <c r="O5" s="279"/>
      <c r="P5" s="302"/>
      <c r="Q5" s="302"/>
      <c r="R5" s="302"/>
      <c r="S5" s="302"/>
      <c r="T5" s="372"/>
      <c r="U5" s="372"/>
      <c r="V5" s="372"/>
      <c r="W5" s="372"/>
      <c r="X5" s="372"/>
      <c r="Y5" s="303"/>
      <c r="Z5" s="302" t="s">
        <v>448</v>
      </c>
      <c r="AA5" s="302" t="s">
        <v>77</v>
      </c>
      <c r="AB5" s="302"/>
      <c r="AC5" s="304"/>
      <c r="AD5" s="556"/>
      <c r="AE5" s="557"/>
      <c r="AF5" s="557"/>
      <c r="AG5" s="557"/>
      <c r="AH5" s="557"/>
      <c r="AI5" s="557"/>
      <c r="AJ5" s="557"/>
      <c r="AK5" s="557"/>
      <c r="AL5" s="297"/>
      <c r="AM5" s="302" t="s">
        <v>76</v>
      </c>
      <c r="AN5" s="302" t="s">
        <v>78</v>
      </c>
      <c r="AO5" s="305"/>
      <c r="AP5" s="304"/>
      <c r="AQ5" s="559"/>
      <c r="AR5" s="541"/>
      <c r="AS5" s="541"/>
      <c r="AT5" s="541"/>
      <c r="AU5" s="541"/>
      <c r="AV5" s="306"/>
      <c r="AW5" s="324"/>
      <c r="AX5" s="324"/>
      <c r="AY5" s="324"/>
      <c r="AZ5" s="324"/>
      <c r="BA5" s="324"/>
      <c r="BB5" s="324"/>
      <c r="BC5" s="324"/>
      <c r="BD5" s="324"/>
      <c r="BE5" s="324"/>
      <c r="BF5" s="324"/>
      <c r="BG5" s="324"/>
      <c r="BH5" s="324"/>
      <c r="BI5" s="324"/>
      <c r="BJ5" s="324"/>
      <c r="BK5" s="324"/>
      <c r="BL5" s="324"/>
      <c r="BM5" s="324"/>
      <c r="BN5" s="324"/>
      <c r="BO5" s="324"/>
      <c r="BP5" s="324"/>
      <c r="BQ5" s="324"/>
      <c r="BR5" s="324"/>
      <c r="BS5" s="324"/>
      <c r="BT5" s="324"/>
      <c r="BU5" s="324"/>
    </row>
    <row r="6" spans="1:73" s="290" customFormat="1" ht="17.100000000000001" customHeight="1" thickTop="1" thickBot="1">
      <c r="A6" s="261"/>
      <c r="B6" s="333"/>
      <c r="C6" s="334"/>
      <c r="D6" s="333"/>
      <c r="E6" s="335"/>
      <c r="F6" s="335"/>
      <c r="G6" s="334"/>
      <c r="H6" s="336"/>
      <c r="I6" s="317"/>
      <c r="J6" s="334"/>
      <c r="K6" s="317"/>
      <c r="L6" s="317"/>
      <c r="M6" s="337" t="s">
        <v>39</v>
      </c>
      <c r="N6" s="317"/>
      <c r="O6" s="280"/>
      <c r="P6" s="308"/>
      <c r="Q6" s="308"/>
      <c r="R6" s="308"/>
      <c r="S6" s="308"/>
      <c r="T6" s="308"/>
      <c r="U6" s="308"/>
      <c r="V6" s="309"/>
      <c r="W6" s="308"/>
      <c r="X6" s="308"/>
      <c r="Y6" s="307"/>
      <c r="Z6" s="307"/>
      <c r="AA6" s="310"/>
      <c r="AB6" s="310"/>
      <c r="AC6" s="311"/>
      <c r="AD6" s="312"/>
      <c r="AE6" s="307"/>
      <c r="AF6" s="307"/>
      <c r="AG6" s="307"/>
      <c r="AH6" s="307"/>
      <c r="AI6" s="307"/>
      <c r="AJ6" s="307"/>
      <c r="AK6" s="307"/>
      <c r="AL6" s="307"/>
      <c r="AM6" s="313"/>
      <c r="AN6" s="291"/>
      <c r="AO6" s="314"/>
      <c r="AP6" s="315"/>
      <c r="AQ6" s="313"/>
      <c r="AR6" s="291"/>
      <c r="AS6" s="291"/>
      <c r="AT6" s="291"/>
      <c r="AU6" s="291"/>
      <c r="AV6" s="316"/>
      <c r="AW6" s="324"/>
      <c r="AX6" s="324"/>
      <c r="AY6" s="324"/>
      <c r="AZ6" s="324"/>
      <c r="BA6" s="324"/>
      <c r="BB6" s="324"/>
      <c r="BC6" s="324"/>
      <c r="BD6" s="324"/>
      <c r="BE6" s="324"/>
      <c r="BF6" s="324"/>
      <c r="BG6" s="324"/>
      <c r="BH6" s="324"/>
      <c r="BI6" s="324"/>
      <c r="BJ6" s="324"/>
      <c r="BK6" s="324"/>
      <c r="BL6" s="324"/>
      <c r="BM6" s="324"/>
      <c r="BN6" s="324"/>
      <c r="BO6" s="324"/>
      <c r="BP6" s="324"/>
      <c r="BQ6" s="324"/>
      <c r="BR6" s="324"/>
      <c r="BS6" s="324"/>
      <c r="BT6" s="324"/>
      <c r="BU6" s="324"/>
    </row>
    <row r="7" spans="1:73" s="290" customFormat="1" ht="17.100000000000001" customHeight="1" thickTop="1">
      <c r="A7" s="262"/>
      <c r="B7" s="17"/>
      <c r="C7" s="15"/>
      <c r="D7" s="16"/>
      <c r="E7" s="17"/>
      <c r="F7" s="17"/>
      <c r="G7" s="18"/>
      <c r="H7" s="19"/>
      <c r="I7" s="24"/>
      <c r="J7" s="20"/>
      <c r="K7" s="386"/>
      <c r="L7" s="386"/>
      <c r="M7" s="19"/>
      <c r="N7" s="24"/>
      <c r="O7" s="281"/>
      <c r="P7" s="332" t="s">
        <v>438</v>
      </c>
      <c r="Q7" s="317"/>
      <c r="R7" s="317"/>
      <c r="S7" s="332" t="s">
        <v>435</v>
      </c>
      <c r="T7" s="317" t="str">
        <f>IF(DATABASE!J17=MAX(DATABASE!F16,DATABASE!E16),"X","")</f>
        <v/>
      </c>
      <c r="U7" s="317"/>
      <c r="V7" s="318" t="s">
        <v>435</v>
      </c>
      <c r="W7" s="317"/>
      <c r="X7" s="317" t="str">
        <f>IF(DATABASE!F17&gt;DATABASE!E17,"X","")</f>
        <v>X</v>
      </c>
      <c r="Z7" s="290" t="str">
        <f>DATABASE!D16</f>
        <v xml:space="preserve"> DesLoad</v>
      </c>
      <c r="AA7" s="319" t="e">
        <f>Z7/H7</f>
        <v>#VALUE!</v>
      </c>
      <c r="AB7" s="320" t="str">
        <f>DATABASE!H16</f>
        <v>Peak Month/Day Time</v>
      </c>
      <c r="AC7" s="321"/>
      <c r="AD7" s="313" t="s">
        <v>435</v>
      </c>
      <c r="AE7" s="313" t="s">
        <v>435</v>
      </c>
      <c r="AF7" s="313" t="s">
        <v>435</v>
      </c>
      <c r="AG7" s="313" t="s">
        <v>435</v>
      </c>
      <c r="AH7" s="313" t="s">
        <v>435</v>
      </c>
      <c r="AI7" s="313" t="s">
        <v>435</v>
      </c>
      <c r="AJ7" s="313" t="s">
        <v>435</v>
      </c>
      <c r="AK7" s="313" t="s">
        <v>435</v>
      </c>
      <c r="AM7" s="313" t="str">
        <f>DATABASE!D19</f>
        <v xml:space="preserve"> DesLoad</v>
      </c>
      <c r="AN7" s="291" t="e">
        <f>AM7/H7</f>
        <v>#VALUE!</v>
      </c>
      <c r="AO7" s="322" t="str">
        <f>DATABASE!H19</f>
        <v>Peak Month/Day Time</v>
      </c>
      <c r="AP7" s="315"/>
      <c r="AQ7" s="313" t="s">
        <v>435</v>
      </c>
      <c r="AR7" s="313" t="s">
        <v>435</v>
      </c>
      <c r="AS7" s="313" t="s">
        <v>435</v>
      </c>
      <c r="AT7" s="313" t="s">
        <v>435</v>
      </c>
      <c r="AU7" s="313" t="s">
        <v>435</v>
      </c>
      <c r="AV7" s="323"/>
      <c r="AW7" s="324"/>
      <c r="AX7" s="324"/>
      <c r="AY7" s="324"/>
      <c r="AZ7" s="324"/>
      <c r="BA7" s="324"/>
      <c r="BB7" s="324"/>
      <c r="BC7" s="324"/>
      <c r="BD7" s="324"/>
      <c r="BE7" s="324"/>
      <c r="BF7" s="324"/>
      <c r="BG7" s="324"/>
      <c r="BH7" s="324"/>
      <c r="BI7" s="324"/>
      <c r="BJ7" s="324"/>
      <c r="BK7" s="324"/>
      <c r="BL7" s="324"/>
      <c r="BM7" s="324"/>
      <c r="BN7" s="324"/>
      <c r="BO7" s="324"/>
      <c r="BP7" s="324"/>
      <c r="BQ7" s="324"/>
      <c r="BR7" s="324"/>
      <c r="BS7" s="324"/>
      <c r="BT7" s="324"/>
      <c r="BU7" s="324"/>
    </row>
    <row r="8" spans="1:73" s="290" customFormat="1" ht="17.100000000000001" customHeight="1">
      <c r="A8" s="262"/>
      <c r="B8" s="275"/>
      <c r="C8" s="34"/>
      <c r="D8" s="35"/>
      <c r="E8" s="36"/>
      <c r="F8" s="37"/>
      <c r="G8" s="34"/>
      <c r="H8" s="37"/>
      <c r="I8" s="382"/>
      <c r="J8" s="38"/>
      <c r="K8" s="38"/>
      <c r="L8" s="38"/>
      <c r="M8" s="39"/>
      <c r="N8" s="269"/>
      <c r="O8" s="282"/>
      <c r="P8" s="317"/>
      <c r="Q8" s="317"/>
      <c r="R8" s="317"/>
      <c r="S8" s="317"/>
      <c r="T8" s="317"/>
      <c r="U8" s="317"/>
      <c r="V8" s="318"/>
      <c r="W8" s="317"/>
      <c r="X8" s="317"/>
      <c r="AA8" s="319"/>
      <c r="AB8" s="319"/>
      <c r="AC8" s="321"/>
      <c r="AD8" s="313"/>
      <c r="AI8" s="295"/>
      <c r="AK8" s="291"/>
      <c r="AM8" s="313"/>
      <c r="AN8" s="291"/>
      <c r="AO8" s="322"/>
      <c r="AP8" s="315"/>
      <c r="AQ8" s="313"/>
      <c r="AR8" s="291"/>
      <c r="AS8" s="291"/>
      <c r="AT8" s="291"/>
      <c r="AU8" s="291"/>
      <c r="AV8" s="323"/>
      <c r="AW8" s="324"/>
      <c r="AX8" s="324"/>
      <c r="AY8" s="324"/>
      <c r="AZ8" s="324"/>
      <c r="BA8" s="324"/>
      <c r="BB8" s="324"/>
      <c r="BC8" s="324"/>
      <c r="BD8" s="324"/>
      <c r="BE8" s="324"/>
      <c r="BF8" s="324"/>
      <c r="BG8" s="324"/>
      <c r="BH8" s="324"/>
      <c r="BI8" s="324"/>
      <c r="BJ8" s="324"/>
      <c r="BK8" s="324"/>
      <c r="BL8" s="324"/>
      <c r="BM8" s="324"/>
      <c r="BN8" s="324"/>
      <c r="BO8" s="324"/>
      <c r="BP8" s="324"/>
      <c r="BQ8" s="324"/>
      <c r="BR8" s="324"/>
      <c r="BS8" s="324"/>
      <c r="BT8" s="324"/>
      <c r="BU8" s="324"/>
    </row>
    <row r="9" spans="1:73" s="290" customFormat="1" ht="17.100000000000001" customHeight="1" thickBot="1">
      <c r="A9" s="262"/>
      <c r="B9" s="276" t="s">
        <v>49</v>
      </c>
      <c r="C9" s="58" t="s">
        <v>50</v>
      </c>
      <c r="D9" s="59"/>
      <c r="E9" s="60" t="s">
        <v>51</v>
      </c>
      <c r="F9" s="60" t="s">
        <v>53</v>
      </c>
      <c r="G9" s="58" t="s">
        <v>54</v>
      </c>
      <c r="H9" s="61" t="s">
        <v>55</v>
      </c>
      <c r="I9" s="383"/>
      <c r="J9" s="62" t="s">
        <v>56</v>
      </c>
      <c r="K9" s="383"/>
      <c r="L9" s="383"/>
      <c r="M9" s="61" t="s">
        <v>57</v>
      </c>
      <c r="N9" s="270" t="s">
        <v>58</v>
      </c>
      <c r="O9" s="281"/>
      <c r="P9" s="317"/>
      <c r="Q9" s="317"/>
      <c r="R9" s="317"/>
      <c r="S9" s="317"/>
      <c r="T9" s="317"/>
      <c r="U9" s="317"/>
      <c r="V9" s="318"/>
      <c r="W9" s="317"/>
      <c r="X9" s="317"/>
      <c r="AA9" s="319"/>
      <c r="AB9" s="319"/>
      <c r="AC9" s="321"/>
      <c r="AD9" s="313"/>
      <c r="AK9" s="291"/>
      <c r="AM9" s="313"/>
      <c r="AN9" s="291"/>
      <c r="AO9" s="322"/>
      <c r="AP9" s="315"/>
      <c r="AQ9" s="313"/>
      <c r="AR9" s="291"/>
      <c r="AS9" s="291"/>
      <c r="AT9" s="291"/>
      <c r="AU9" s="291"/>
      <c r="AV9" s="323"/>
      <c r="AW9" s="324"/>
      <c r="AX9" s="324"/>
      <c r="AY9" s="324"/>
      <c r="AZ9" s="324"/>
      <c r="BA9" s="324"/>
      <c r="BB9" s="324"/>
      <c r="BC9" s="324"/>
      <c r="BD9" s="324"/>
      <c r="BE9" s="324"/>
      <c r="BF9" s="324"/>
      <c r="BG9" s="324"/>
      <c r="BH9" s="324"/>
      <c r="BI9" s="324"/>
      <c r="BJ9" s="324"/>
      <c r="BK9" s="324"/>
      <c r="BL9" s="324"/>
      <c r="BM9" s="324"/>
      <c r="BN9" s="324"/>
      <c r="BO9" s="324"/>
      <c r="BP9" s="324"/>
      <c r="BQ9" s="324"/>
      <c r="BR9" s="324"/>
      <c r="BS9" s="324"/>
      <c r="BT9" s="324"/>
      <c r="BU9" s="324"/>
    </row>
    <row r="10" spans="1:73" s="290" customFormat="1" ht="17.100000000000001" customHeight="1">
      <c r="A10" s="262"/>
      <c r="B10" s="523">
        <v>1</v>
      </c>
      <c r="C10" s="524"/>
      <c r="D10" s="397"/>
      <c r="E10" s="397" t="s">
        <v>441</v>
      </c>
      <c r="F10" s="397" t="s">
        <v>444</v>
      </c>
      <c r="G10" s="525" t="s">
        <v>380</v>
      </c>
      <c r="H10" s="547">
        <v>67</v>
      </c>
      <c r="I10" s="453"/>
      <c r="J10" s="542" t="str">
        <f>IF(E11="","",IF(H10="","",VLOOKUP(H10,TemplNames,2,0)))</f>
        <v>Patient Care : Patient Rm Class A facility</v>
      </c>
      <c r="K10" s="432"/>
      <c r="L10" s="433"/>
      <c r="M10" s="399">
        <v>400</v>
      </c>
      <c r="N10" s="545">
        <v>400</v>
      </c>
      <c r="O10" s="283"/>
      <c r="P10" s="317"/>
      <c r="Q10" s="317"/>
      <c r="R10" s="317"/>
      <c r="S10" s="317"/>
      <c r="T10" s="317"/>
      <c r="U10" s="317"/>
      <c r="V10" s="318"/>
      <c r="W10" s="317"/>
      <c r="X10" s="317"/>
      <c r="AA10" s="319"/>
      <c r="AB10" s="319"/>
      <c r="AC10" s="321"/>
      <c r="AD10" s="313"/>
      <c r="AK10" s="291"/>
      <c r="AM10" s="313"/>
      <c r="AN10" s="291"/>
      <c r="AO10" s="322"/>
      <c r="AP10" s="315"/>
      <c r="AQ10" s="313"/>
      <c r="AR10" s="291"/>
      <c r="AS10" s="291"/>
      <c r="AT10" s="291"/>
      <c r="AU10" s="291"/>
      <c r="AV10" s="323"/>
      <c r="AW10" s="324"/>
      <c r="AX10" s="324"/>
      <c r="AY10" s="324"/>
      <c r="AZ10" s="324"/>
      <c r="BA10" s="324"/>
      <c r="BB10" s="324"/>
      <c r="BC10" s="324"/>
      <c r="BD10" s="324"/>
      <c r="BE10" s="324"/>
      <c r="BF10" s="324"/>
      <c r="BG10" s="324"/>
      <c r="BH10" s="324"/>
      <c r="BI10" s="324"/>
      <c r="BJ10" s="324"/>
      <c r="BK10" s="324"/>
      <c r="BL10" s="324"/>
      <c r="BM10" s="324"/>
      <c r="BN10" s="324"/>
      <c r="BO10" s="324"/>
      <c r="BP10" s="324"/>
      <c r="BQ10" s="324"/>
      <c r="BR10" s="324"/>
      <c r="BS10" s="324"/>
      <c r="BT10" s="324"/>
      <c r="BU10" s="324"/>
    </row>
    <row r="11" spans="1:73" ht="15" thickBot="1">
      <c r="A11" s="363"/>
      <c r="B11" s="512"/>
      <c r="C11" s="514"/>
      <c r="D11" s="398"/>
      <c r="E11" s="398">
        <v>1</v>
      </c>
      <c r="F11" s="398" t="s">
        <v>443</v>
      </c>
      <c r="G11" s="516"/>
      <c r="H11" s="548"/>
      <c r="I11" s="454"/>
      <c r="J11" s="543"/>
      <c r="K11" s="435"/>
      <c r="L11" s="435"/>
      <c r="M11" s="400">
        <v>3.2</v>
      </c>
      <c r="N11" s="546"/>
      <c r="O11" s="365"/>
      <c r="P11" s="317"/>
      <c r="Q11" s="317"/>
      <c r="R11" s="317"/>
      <c r="S11" s="317"/>
      <c r="T11" s="317"/>
      <c r="U11" s="317"/>
      <c r="V11" s="318"/>
      <c r="W11" s="317"/>
      <c r="X11" s="317"/>
      <c r="Y11" s="290"/>
      <c r="Z11" s="290"/>
      <c r="AA11" s="319"/>
      <c r="AB11" s="319"/>
      <c r="AC11" s="321"/>
      <c r="AD11" s="313"/>
      <c r="AE11" s="290"/>
      <c r="AF11" s="290"/>
      <c r="AG11" s="290"/>
      <c r="AH11" s="290"/>
      <c r="AI11" s="295"/>
      <c r="AJ11" s="290"/>
      <c r="AK11" s="291"/>
      <c r="AL11" s="290"/>
      <c r="AM11" s="313"/>
      <c r="AN11" s="291"/>
      <c r="AO11" s="322"/>
      <c r="AP11" s="315"/>
      <c r="AQ11" s="313"/>
      <c r="AR11" s="291"/>
      <c r="AS11" s="291"/>
      <c r="AT11" s="291"/>
      <c r="AU11" s="291"/>
      <c r="AV11" s="323"/>
    </row>
    <row r="12" spans="1:73">
      <c r="A12" s="262"/>
      <c r="B12" s="523">
        <v>1</v>
      </c>
      <c r="C12" s="560"/>
      <c r="D12" s="358"/>
      <c r="E12" s="349" t="s">
        <v>441</v>
      </c>
      <c r="F12" s="358" t="s">
        <v>444</v>
      </c>
      <c r="G12" s="564" t="s">
        <v>380</v>
      </c>
      <c r="H12" s="547">
        <v>67</v>
      </c>
      <c r="I12" s="453"/>
      <c r="J12" s="542" t="str">
        <f>IF(E13="","",IF(H12="","",VLOOKUP(H12,TemplNames,2,0)))</f>
        <v>Patient Care : Patient Rm Class A facility</v>
      </c>
      <c r="K12" s="419"/>
      <c r="L12" s="419"/>
      <c r="M12" s="560">
        <v>3.2</v>
      </c>
      <c r="N12" s="562">
        <v>400</v>
      </c>
      <c r="O12" s="283"/>
      <c r="P12" s="317"/>
      <c r="Q12" s="317"/>
      <c r="R12" s="317"/>
      <c r="S12" s="317"/>
      <c r="T12" s="317"/>
      <c r="U12" s="317"/>
      <c r="V12" s="318"/>
      <c r="W12" s="317"/>
      <c r="X12" s="317"/>
      <c r="Y12" s="290"/>
      <c r="Z12" s="290"/>
      <c r="AA12" s="319"/>
      <c r="AB12" s="319"/>
      <c r="AC12" s="321"/>
      <c r="AD12" s="313"/>
      <c r="AE12" s="290"/>
      <c r="AF12" s="290"/>
      <c r="AG12" s="290"/>
      <c r="AH12" s="290"/>
      <c r="AI12" s="290"/>
      <c r="AJ12" s="290"/>
      <c r="AK12" s="291"/>
      <c r="AL12" s="290"/>
      <c r="AM12" s="313"/>
      <c r="AN12" s="291"/>
      <c r="AO12" s="322"/>
      <c r="AP12" s="315"/>
      <c r="AQ12" s="313"/>
      <c r="AR12" s="291"/>
      <c r="AS12" s="291"/>
      <c r="AT12" s="291"/>
      <c r="AU12" s="291"/>
      <c r="AV12" s="323"/>
    </row>
    <row r="13" spans="1:73" ht="15" thickBot="1">
      <c r="A13" s="262"/>
      <c r="B13" s="512"/>
      <c r="C13" s="561"/>
      <c r="D13" s="364"/>
      <c r="E13" s="364">
        <f>E11+1</f>
        <v>2</v>
      </c>
      <c r="F13" s="364" t="s">
        <v>443</v>
      </c>
      <c r="G13" s="543"/>
      <c r="H13" s="548"/>
      <c r="I13" s="454"/>
      <c r="J13" s="543"/>
      <c r="K13" s="395"/>
      <c r="L13" s="395"/>
      <c r="M13" s="561"/>
      <c r="N13" s="563"/>
      <c r="O13" s="365"/>
      <c r="P13" s="317"/>
      <c r="Q13" s="317"/>
      <c r="R13" s="317"/>
      <c r="S13" s="317"/>
      <c r="T13" s="317"/>
      <c r="U13" s="317"/>
      <c r="V13" s="318"/>
      <c r="W13" s="317"/>
      <c r="X13" s="317"/>
      <c r="Y13" s="290"/>
      <c r="Z13" s="290"/>
      <c r="AA13" s="319"/>
      <c r="AB13" s="319"/>
      <c r="AC13" s="321"/>
      <c r="AD13" s="313"/>
      <c r="AE13" s="290"/>
      <c r="AF13" s="290"/>
      <c r="AG13" s="290"/>
      <c r="AH13" s="290"/>
      <c r="AI13" s="295"/>
      <c r="AJ13" s="290"/>
      <c r="AK13" s="291"/>
      <c r="AL13" s="290"/>
      <c r="AM13" s="313"/>
      <c r="AN13" s="291"/>
      <c r="AO13" s="322"/>
      <c r="AP13" s="315"/>
      <c r="AQ13" s="313"/>
      <c r="AR13" s="291"/>
      <c r="AS13" s="291"/>
      <c r="AT13" s="291"/>
      <c r="AU13" s="291"/>
      <c r="AV13" s="323"/>
    </row>
    <row r="14" spans="1:73" s="290" customFormat="1" ht="17.100000000000001" customHeight="1">
      <c r="A14" s="262"/>
      <c r="B14" s="523">
        <v>1</v>
      </c>
      <c r="C14" s="560"/>
      <c r="D14" s="358"/>
      <c r="E14" s="349" t="s">
        <v>441</v>
      </c>
      <c r="F14" s="358" t="s">
        <v>444</v>
      </c>
      <c r="G14" s="564" t="s">
        <v>380</v>
      </c>
      <c r="H14" s="547">
        <v>1</v>
      </c>
      <c r="I14" s="401"/>
      <c r="J14" s="560" t="str">
        <f>IF(E15="","",IF(H14="","",VLOOKUP(H14,TemplNames,2,0)))</f>
        <v xml:space="preserve"> : </v>
      </c>
      <c r="K14" s="393"/>
      <c r="L14" s="393"/>
      <c r="M14" s="560">
        <v>3.2</v>
      </c>
      <c r="N14" s="562">
        <v>400</v>
      </c>
      <c r="O14" s="283"/>
      <c r="P14" s="317"/>
      <c r="Q14" s="317"/>
      <c r="R14" s="317"/>
      <c r="S14" s="317"/>
      <c r="T14" s="317"/>
      <c r="U14" s="317"/>
      <c r="V14" s="318"/>
      <c r="W14" s="317"/>
      <c r="X14" s="317"/>
      <c r="AA14" s="319"/>
      <c r="AB14" s="319"/>
      <c r="AC14" s="321"/>
      <c r="AD14" s="313"/>
      <c r="AI14" s="295"/>
      <c r="AK14" s="291"/>
      <c r="AM14" s="313"/>
      <c r="AN14" s="291"/>
      <c r="AO14" s="322"/>
      <c r="AP14" s="315"/>
      <c r="AQ14" s="313"/>
      <c r="AR14" s="291"/>
      <c r="AS14" s="291"/>
      <c r="AT14" s="291"/>
      <c r="AU14" s="291"/>
      <c r="AV14" s="323"/>
      <c r="AW14" s="324"/>
      <c r="AX14" s="324"/>
      <c r="AY14" s="324"/>
      <c r="AZ14" s="324"/>
      <c r="BA14" s="324"/>
      <c r="BB14" s="324"/>
      <c r="BC14" s="324"/>
      <c r="BD14" s="324"/>
      <c r="BE14" s="324"/>
      <c r="BF14" s="324"/>
      <c r="BG14" s="324"/>
      <c r="BH14" s="324"/>
      <c r="BI14" s="324"/>
      <c r="BJ14" s="324"/>
      <c r="BK14" s="324"/>
      <c r="BL14" s="324"/>
      <c r="BM14" s="324"/>
      <c r="BN14" s="324"/>
      <c r="BO14" s="324"/>
      <c r="BP14" s="324"/>
      <c r="BQ14" s="324"/>
      <c r="BR14" s="324"/>
      <c r="BS14" s="324"/>
      <c r="BT14" s="324"/>
      <c r="BU14" s="324"/>
    </row>
    <row r="15" spans="1:73" s="290" customFormat="1" ht="17.100000000000001" customHeight="1" thickBot="1">
      <c r="A15" s="262"/>
      <c r="B15" s="512"/>
      <c r="C15" s="561"/>
      <c r="D15" s="364"/>
      <c r="E15" s="364">
        <f t="shared" ref="E15" si="0">E13+1</f>
        <v>3</v>
      </c>
      <c r="F15" s="364" t="s">
        <v>443</v>
      </c>
      <c r="G15" s="543"/>
      <c r="H15" s="548"/>
      <c r="I15" s="402"/>
      <c r="J15" s="561"/>
      <c r="K15" s="394"/>
      <c r="L15" s="394"/>
      <c r="M15" s="561"/>
      <c r="N15" s="563"/>
      <c r="O15" s="365"/>
      <c r="P15" s="317"/>
      <c r="Q15" s="317"/>
      <c r="R15" s="317"/>
      <c r="S15" s="317"/>
      <c r="T15" s="317"/>
      <c r="U15" s="317"/>
      <c r="V15" s="318"/>
      <c r="W15" s="317"/>
      <c r="X15" s="317"/>
      <c r="AA15" s="319"/>
      <c r="AB15" s="319"/>
      <c r="AC15" s="321"/>
      <c r="AD15" s="313"/>
      <c r="AK15" s="291"/>
      <c r="AM15" s="313"/>
      <c r="AN15" s="291"/>
      <c r="AO15" s="322"/>
      <c r="AP15" s="315"/>
      <c r="AQ15" s="313"/>
      <c r="AR15" s="291"/>
      <c r="AS15" s="291"/>
      <c r="AT15" s="291"/>
      <c r="AU15" s="291"/>
      <c r="AV15" s="323"/>
      <c r="AW15" s="324"/>
      <c r="AX15" s="324"/>
      <c r="AY15" s="324"/>
      <c r="AZ15" s="324"/>
      <c r="BA15" s="324"/>
      <c r="BB15" s="324"/>
      <c r="BC15" s="324"/>
      <c r="BD15" s="324"/>
      <c r="BE15" s="324"/>
      <c r="BF15" s="324"/>
      <c r="BG15" s="324"/>
      <c r="BH15" s="324"/>
      <c r="BI15" s="324"/>
      <c r="BJ15" s="324"/>
      <c r="BK15" s="324"/>
      <c r="BL15" s="324"/>
      <c r="BM15" s="324"/>
      <c r="BN15" s="324"/>
      <c r="BO15" s="324"/>
      <c r="BP15" s="324"/>
      <c r="BQ15" s="324"/>
      <c r="BR15" s="324"/>
      <c r="BS15" s="324"/>
      <c r="BT15" s="324"/>
      <c r="BU15" s="324"/>
    </row>
    <row r="16" spans="1:73">
      <c r="A16" s="258"/>
      <c r="B16" s="523">
        <v>1</v>
      </c>
      <c r="C16" s="560"/>
      <c r="D16" s="358"/>
      <c r="E16" s="349" t="s">
        <v>441</v>
      </c>
      <c r="F16" s="358" t="s">
        <v>444</v>
      </c>
      <c r="G16" s="564" t="s">
        <v>380</v>
      </c>
      <c r="H16" s="547">
        <f>H14+1</f>
        <v>2</v>
      </c>
      <c r="I16" s="401"/>
      <c r="J16" s="560" t="str">
        <f>IF(E17="","",IF(H16="","",VLOOKUP(H16,TemplNames,2,0)))</f>
        <v>Support : Anaesthesia storage</v>
      </c>
      <c r="K16" s="393"/>
      <c r="L16" s="393"/>
      <c r="M16" s="560">
        <v>3.2</v>
      </c>
      <c r="N16" s="562">
        <v>400</v>
      </c>
      <c r="O16" s="283"/>
      <c r="P16" s="317"/>
      <c r="Q16" s="317"/>
      <c r="R16" s="317"/>
      <c r="S16" s="317"/>
      <c r="T16" s="317"/>
      <c r="U16" s="317"/>
      <c r="V16" s="318"/>
      <c r="W16" s="317"/>
      <c r="X16" s="317"/>
      <c r="Y16" s="290"/>
      <c r="Z16" s="290"/>
      <c r="AA16" s="319"/>
      <c r="AB16" s="319"/>
      <c r="AC16" s="321"/>
      <c r="AD16" s="313"/>
      <c r="AE16" s="290"/>
      <c r="AF16" s="290"/>
      <c r="AG16" s="290"/>
      <c r="AH16" s="290"/>
      <c r="AI16" s="290"/>
      <c r="AJ16" s="290"/>
      <c r="AK16" s="291"/>
      <c r="AL16" s="290"/>
      <c r="AM16" s="313"/>
      <c r="AN16" s="291"/>
      <c r="AO16" s="322"/>
      <c r="AP16" s="315"/>
      <c r="AQ16" s="313"/>
      <c r="AR16" s="291"/>
      <c r="AS16" s="291"/>
      <c r="AT16" s="291"/>
      <c r="AU16" s="291"/>
      <c r="AV16" s="323"/>
    </row>
    <row r="17" spans="1:55" ht="15" thickBot="1">
      <c r="A17" s="258"/>
      <c r="B17" s="512"/>
      <c r="C17" s="561"/>
      <c r="D17" s="364"/>
      <c r="E17" s="364">
        <f t="shared" ref="E17" si="1">E15+1</f>
        <v>4</v>
      </c>
      <c r="F17" s="364" t="s">
        <v>443</v>
      </c>
      <c r="G17" s="543"/>
      <c r="H17" s="548"/>
      <c r="I17" s="402"/>
      <c r="J17" s="561"/>
      <c r="K17" s="394"/>
      <c r="L17" s="394"/>
      <c r="M17" s="561"/>
      <c r="N17" s="563"/>
      <c r="O17" s="365"/>
      <c r="P17" s="317"/>
      <c r="Q17" s="317"/>
      <c r="R17" s="317"/>
      <c r="S17" s="317"/>
      <c r="T17" s="317"/>
      <c r="U17" s="317"/>
      <c r="V17" s="318"/>
      <c r="W17" s="317"/>
      <c r="X17" s="317"/>
      <c r="Y17" s="290"/>
      <c r="Z17" s="290"/>
      <c r="AA17" s="319"/>
      <c r="AB17" s="319"/>
      <c r="AC17" s="321"/>
      <c r="AD17" s="313"/>
      <c r="AE17" s="290"/>
      <c r="AF17" s="290"/>
      <c r="AG17" s="290"/>
      <c r="AH17" s="290"/>
      <c r="AI17" s="295"/>
      <c r="AJ17" s="290"/>
      <c r="AK17" s="291"/>
      <c r="AL17" s="290"/>
      <c r="AM17" s="313"/>
      <c r="AN17" s="291"/>
      <c r="AO17" s="322"/>
      <c r="AP17" s="315"/>
      <c r="AQ17" s="313"/>
      <c r="AR17" s="291"/>
      <c r="AS17" s="291"/>
      <c r="AT17" s="291"/>
      <c r="AU17" s="291"/>
      <c r="AV17" s="323"/>
    </row>
    <row r="18" spans="1:55">
      <c r="A18" s="258"/>
      <c r="B18" s="523">
        <v>1</v>
      </c>
      <c r="C18" s="560"/>
      <c r="D18" s="358"/>
      <c r="E18" s="349" t="s">
        <v>441</v>
      </c>
      <c r="F18" s="358" t="s">
        <v>444</v>
      </c>
      <c r="G18" s="564" t="s">
        <v>380</v>
      </c>
      <c r="H18" s="547">
        <f t="shared" ref="H18" si="2">H16+1</f>
        <v>3</v>
      </c>
      <c r="I18" s="401"/>
      <c r="J18" s="560" t="str">
        <f>IF(E19="","",IF(H18="","",VLOOKUP(H18,TemplNames,2,0)))</f>
        <v>Support : Anaesthetic equipment workroom</v>
      </c>
      <c r="K18" s="393"/>
      <c r="L18" s="393"/>
      <c r="M18" s="560">
        <v>3.2</v>
      </c>
      <c r="N18" s="562">
        <v>400</v>
      </c>
      <c r="O18" s="283"/>
      <c r="P18" s="317"/>
      <c r="Q18" s="317"/>
      <c r="R18" s="317"/>
      <c r="S18" s="317"/>
      <c r="T18" s="317"/>
      <c r="U18" s="317"/>
      <c r="V18" s="318"/>
      <c r="W18" s="317"/>
      <c r="X18" s="317"/>
      <c r="Y18" s="290"/>
      <c r="Z18" s="290"/>
      <c r="AA18" s="319"/>
      <c r="AB18" s="319"/>
      <c r="AC18" s="321"/>
      <c r="AD18" s="313"/>
      <c r="AE18" s="290"/>
      <c r="AF18" s="290"/>
      <c r="AG18" s="290"/>
      <c r="AH18" s="290"/>
      <c r="AI18" s="290"/>
      <c r="AJ18" s="290"/>
      <c r="AK18" s="291"/>
      <c r="AL18" s="290"/>
      <c r="AM18" s="313"/>
      <c r="AN18" s="291"/>
      <c r="AO18" s="322"/>
      <c r="AP18" s="315"/>
      <c r="AQ18" s="313"/>
      <c r="AR18" s="291"/>
      <c r="AS18" s="291"/>
      <c r="AT18" s="291"/>
      <c r="AU18" s="291"/>
      <c r="AV18" s="323"/>
    </row>
    <row r="19" spans="1:55" ht="15" thickBot="1">
      <c r="A19" s="258"/>
      <c r="B19" s="512"/>
      <c r="C19" s="561"/>
      <c r="D19" s="364"/>
      <c r="E19" s="364">
        <f t="shared" ref="E19" si="3">E17+1</f>
        <v>5</v>
      </c>
      <c r="F19" s="364" t="s">
        <v>443</v>
      </c>
      <c r="G19" s="543"/>
      <c r="H19" s="548"/>
      <c r="I19" s="402"/>
      <c r="J19" s="561"/>
      <c r="K19" s="394"/>
      <c r="L19" s="394"/>
      <c r="M19" s="561"/>
      <c r="N19" s="563"/>
      <c r="O19" s="365"/>
      <c r="P19" s="317"/>
      <c r="Q19" s="317"/>
      <c r="R19" s="317"/>
      <c r="S19" s="317"/>
      <c r="T19" s="317"/>
      <c r="U19" s="317"/>
      <c r="V19" s="318"/>
      <c r="W19" s="317"/>
      <c r="X19" s="317"/>
      <c r="Y19" s="290"/>
      <c r="Z19" s="290"/>
      <c r="AA19" s="319"/>
      <c r="AB19" s="319"/>
      <c r="AC19" s="321"/>
      <c r="AD19" s="313"/>
      <c r="AE19" s="290"/>
      <c r="AF19" s="290"/>
      <c r="AG19" s="290"/>
      <c r="AH19" s="290"/>
      <c r="AI19" s="295"/>
      <c r="AJ19" s="290"/>
      <c r="AK19" s="291"/>
      <c r="AL19" s="290"/>
      <c r="AM19" s="313"/>
      <c r="AN19" s="291"/>
      <c r="AO19" s="322"/>
      <c r="AP19" s="315"/>
      <c r="AQ19" s="313"/>
      <c r="AR19" s="291"/>
      <c r="AS19" s="291"/>
      <c r="AT19" s="291"/>
      <c r="AU19" s="291"/>
      <c r="AV19" s="323"/>
    </row>
    <row r="20" spans="1:55">
      <c r="A20" s="258"/>
      <c r="B20" s="523">
        <v>1</v>
      </c>
      <c r="C20" s="560"/>
      <c r="D20" s="358"/>
      <c r="E20" s="349" t="s">
        <v>441</v>
      </c>
      <c r="F20" s="358" t="s">
        <v>444</v>
      </c>
      <c r="G20" s="564" t="s">
        <v>380</v>
      </c>
      <c r="H20" s="547">
        <f t="shared" ref="H20" si="4">H18+1</f>
        <v>4</v>
      </c>
      <c r="I20" s="401"/>
      <c r="J20" s="560" t="str">
        <f>IF(E21="","",IF(H20="","",VLOOKUP(H20,TemplNames,2,0)))</f>
        <v>Laboratory : Animal Research and Lab: Holdings</v>
      </c>
      <c r="K20" s="393"/>
      <c r="L20" s="393"/>
      <c r="M20" s="560">
        <v>3.2</v>
      </c>
      <c r="N20" s="562">
        <v>400</v>
      </c>
      <c r="O20" s="283"/>
      <c r="P20" s="317"/>
      <c r="Q20" s="317"/>
      <c r="R20" s="317"/>
      <c r="S20" s="317"/>
      <c r="T20" s="317"/>
      <c r="U20" s="317"/>
      <c r="V20" s="318"/>
      <c r="W20" s="317"/>
      <c r="X20" s="317"/>
      <c r="Y20" s="290"/>
      <c r="Z20" s="290"/>
      <c r="AA20" s="319"/>
      <c r="AB20" s="319"/>
      <c r="AC20" s="321"/>
      <c r="AD20" s="313"/>
      <c r="AE20" s="290"/>
      <c r="AF20" s="290"/>
      <c r="AG20" s="290"/>
      <c r="AH20" s="290"/>
      <c r="AI20" s="290"/>
      <c r="AJ20" s="290"/>
      <c r="AK20" s="291"/>
      <c r="AL20" s="290"/>
      <c r="AM20" s="313"/>
      <c r="AN20" s="291"/>
      <c r="AO20" s="322"/>
      <c r="AP20" s="315"/>
      <c r="AQ20" s="313"/>
      <c r="AR20" s="291"/>
      <c r="AS20" s="291"/>
      <c r="AT20" s="291"/>
      <c r="AU20" s="291"/>
      <c r="AV20" s="323"/>
    </row>
    <row r="21" spans="1:55" ht="15" thickBot="1">
      <c r="A21" s="258"/>
      <c r="B21" s="512"/>
      <c r="C21" s="561"/>
      <c r="D21" s="364"/>
      <c r="E21" s="364">
        <f t="shared" ref="E21" si="5">E19+1</f>
        <v>6</v>
      </c>
      <c r="F21" s="364" t="s">
        <v>443</v>
      </c>
      <c r="G21" s="543"/>
      <c r="H21" s="548"/>
      <c r="I21" s="402"/>
      <c r="J21" s="561"/>
      <c r="K21" s="394"/>
      <c r="L21" s="394"/>
      <c r="M21" s="561"/>
      <c r="N21" s="563"/>
      <c r="O21" s="365"/>
      <c r="P21" s="317"/>
      <c r="Q21" s="317"/>
      <c r="R21" s="317"/>
      <c r="S21" s="317"/>
      <c r="T21" s="317"/>
      <c r="U21" s="317"/>
      <c r="V21" s="318"/>
      <c r="W21" s="317"/>
      <c r="X21" s="317"/>
      <c r="Y21" s="290"/>
      <c r="Z21" s="290"/>
      <c r="AA21" s="319"/>
      <c r="AB21" s="319"/>
      <c r="AC21" s="321"/>
      <c r="AD21" s="313"/>
      <c r="AE21" s="290"/>
      <c r="AF21" s="290"/>
      <c r="AG21" s="290"/>
      <c r="AH21" s="290"/>
      <c r="AI21" s="295"/>
      <c r="AJ21" s="290"/>
      <c r="AK21" s="291"/>
      <c r="AL21" s="290"/>
      <c r="AM21" s="313"/>
      <c r="AN21" s="291"/>
      <c r="AO21" s="322"/>
      <c r="AP21" s="315"/>
      <c r="AQ21" s="313"/>
      <c r="AR21" s="291"/>
      <c r="AS21" s="291"/>
      <c r="AT21" s="291"/>
      <c r="AU21" s="291"/>
      <c r="AV21" s="323"/>
    </row>
    <row r="22" spans="1:55">
      <c r="A22" s="258"/>
      <c r="B22" s="523">
        <v>1</v>
      </c>
      <c r="C22" s="560"/>
      <c r="D22" s="358"/>
      <c r="E22" s="349" t="s">
        <v>441</v>
      </c>
      <c r="F22" s="358" t="s">
        <v>444</v>
      </c>
      <c r="G22" s="564" t="s">
        <v>380</v>
      </c>
      <c r="H22" s="547">
        <f t="shared" ref="H22" si="6">H20+1</f>
        <v>5</v>
      </c>
      <c r="I22" s="401"/>
      <c r="J22" s="560" t="str">
        <f>IF(E23="","",IF(H22="","",VLOOKUP(H22,TemplNames,2,0)))</f>
        <v>Laboratory : Animal Research and Lab: Surgery</v>
      </c>
      <c r="K22" s="393"/>
      <c r="L22" s="393"/>
      <c r="M22" s="560">
        <v>3.2</v>
      </c>
      <c r="N22" s="562">
        <v>400</v>
      </c>
      <c r="O22" s="283"/>
      <c r="P22" s="317"/>
      <c r="Q22" s="317"/>
      <c r="R22" s="317"/>
      <c r="S22" s="317"/>
      <c r="T22" s="317"/>
      <c r="U22" s="317"/>
      <c r="V22" s="318"/>
      <c r="W22" s="317"/>
      <c r="X22" s="317"/>
      <c r="Y22" s="290"/>
      <c r="Z22" s="290"/>
      <c r="AA22" s="319"/>
      <c r="AB22" s="319"/>
      <c r="AC22" s="321"/>
      <c r="AD22" s="313"/>
      <c r="AE22" s="290"/>
      <c r="AF22" s="290"/>
      <c r="AG22" s="290"/>
      <c r="AH22" s="290"/>
      <c r="AI22" s="290"/>
      <c r="AJ22" s="290"/>
      <c r="AK22" s="291"/>
      <c r="AL22" s="290"/>
      <c r="AM22" s="313"/>
      <c r="AN22" s="291"/>
      <c r="AO22" s="322"/>
      <c r="AP22" s="315"/>
      <c r="AQ22" s="313"/>
      <c r="AR22" s="291"/>
      <c r="AS22" s="291"/>
      <c r="AT22" s="291"/>
      <c r="AU22" s="291"/>
      <c r="AV22" s="323"/>
    </row>
    <row r="23" spans="1:55" ht="15" thickBot="1">
      <c r="A23" s="258"/>
      <c r="B23" s="512"/>
      <c r="C23" s="561"/>
      <c r="D23" s="364"/>
      <c r="E23" s="364">
        <f t="shared" ref="E23" si="7">E21+1</f>
        <v>7</v>
      </c>
      <c r="F23" s="364" t="s">
        <v>443</v>
      </c>
      <c r="G23" s="543"/>
      <c r="H23" s="548"/>
      <c r="I23" s="402"/>
      <c r="J23" s="561"/>
      <c r="K23" s="394"/>
      <c r="L23" s="394"/>
      <c r="M23" s="561"/>
      <c r="N23" s="563"/>
      <c r="O23" s="365"/>
      <c r="P23" s="317"/>
      <c r="Q23" s="317"/>
      <c r="R23" s="317"/>
      <c r="S23" s="317"/>
      <c r="T23" s="317"/>
      <c r="U23" s="317"/>
      <c r="V23" s="318"/>
      <c r="W23" s="317"/>
      <c r="X23" s="317"/>
      <c r="Y23" s="290"/>
      <c r="Z23" s="290"/>
      <c r="AA23" s="319"/>
      <c r="AB23" s="319"/>
      <c r="AC23" s="321"/>
      <c r="AD23" s="313"/>
      <c r="AE23" s="290"/>
      <c r="AF23" s="290"/>
      <c r="AG23" s="290"/>
      <c r="AH23" s="290"/>
      <c r="AI23" s="295"/>
      <c r="AJ23" s="290"/>
      <c r="AK23" s="291"/>
      <c r="AL23" s="290"/>
      <c r="AM23" s="313"/>
      <c r="AN23" s="291"/>
      <c r="AO23" s="322"/>
      <c r="AP23" s="315"/>
      <c r="AQ23" s="313"/>
      <c r="AR23" s="291"/>
      <c r="AS23" s="291"/>
      <c r="AT23" s="291"/>
      <c r="AU23" s="291"/>
      <c r="AV23" s="323"/>
    </row>
    <row r="24" spans="1:55">
      <c r="A24" s="258"/>
      <c r="B24" s="523">
        <v>1</v>
      </c>
      <c r="C24" s="560"/>
      <c r="D24" s="358"/>
      <c r="E24" s="349" t="s">
        <v>441</v>
      </c>
      <c r="F24" s="358" t="s">
        <v>444</v>
      </c>
      <c r="G24" s="564" t="s">
        <v>380</v>
      </c>
      <c r="H24" s="547">
        <f t="shared" ref="H24" si="8">H22+1</f>
        <v>6</v>
      </c>
      <c r="I24" s="401"/>
      <c r="J24" s="560" t="str">
        <f>IF(E25="","",IF(H24="","",VLOOKUP(H24,TemplNames,2,0)))</f>
        <v>Morgue : Autopsy/morgue</v>
      </c>
      <c r="K24" s="393"/>
      <c r="L24" s="393"/>
      <c r="M24" s="560">
        <v>3.2</v>
      </c>
      <c r="N24" s="562">
        <v>400</v>
      </c>
      <c r="O24" s="283"/>
      <c r="P24" s="317"/>
      <c r="Q24" s="317"/>
      <c r="R24" s="317"/>
      <c r="S24" s="317"/>
      <c r="T24" s="317"/>
      <c r="U24" s="317"/>
      <c r="V24" s="318"/>
      <c r="W24" s="317"/>
      <c r="X24" s="317"/>
      <c r="Y24" s="290"/>
      <c r="Z24" s="290"/>
      <c r="AA24" s="319"/>
      <c r="AB24" s="319"/>
      <c r="AC24" s="321"/>
      <c r="AD24" s="313"/>
      <c r="AE24" s="290"/>
      <c r="AF24" s="290"/>
      <c r="AG24" s="290"/>
      <c r="AH24" s="290"/>
      <c r="AI24" s="290"/>
      <c r="AJ24" s="290"/>
      <c r="AK24" s="291"/>
      <c r="AL24" s="290"/>
      <c r="AM24" s="313"/>
      <c r="AN24" s="291"/>
      <c r="AO24" s="322"/>
      <c r="AP24" s="315"/>
      <c r="AQ24" s="313"/>
      <c r="AR24" s="291"/>
      <c r="AS24" s="291"/>
      <c r="AT24" s="291"/>
      <c r="AU24" s="291"/>
      <c r="AV24" s="323"/>
    </row>
    <row r="25" spans="1:55" ht="15" thickBot="1">
      <c r="A25" s="258"/>
      <c r="B25" s="512"/>
      <c r="C25" s="561"/>
      <c r="D25" s="364"/>
      <c r="E25" s="364">
        <f t="shared" ref="E25" si="9">E23+1</f>
        <v>8</v>
      </c>
      <c r="F25" s="364" t="s">
        <v>443</v>
      </c>
      <c r="G25" s="543"/>
      <c r="H25" s="548"/>
      <c r="I25" s="402"/>
      <c r="J25" s="561"/>
      <c r="K25" s="394"/>
      <c r="L25" s="394"/>
      <c r="M25" s="561"/>
      <c r="N25" s="563"/>
      <c r="O25" s="365"/>
      <c r="P25" s="317"/>
      <c r="Q25" s="317"/>
      <c r="R25" s="317"/>
      <c r="S25" s="317"/>
      <c r="T25" s="317"/>
      <c r="U25" s="317"/>
      <c r="V25" s="318"/>
      <c r="W25" s="317"/>
      <c r="X25" s="317"/>
      <c r="Y25" s="290"/>
      <c r="Z25" s="290"/>
      <c r="AA25" s="319"/>
      <c r="AB25" s="319"/>
      <c r="AC25" s="321"/>
      <c r="AD25" s="313"/>
      <c r="AE25" s="290"/>
      <c r="AF25" s="290"/>
      <c r="AG25" s="290"/>
      <c r="AH25" s="290"/>
      <c r="AI25" s="295"/>
      <c r="AJ25" s="290"/>
      <c r="AK25" s="291"/>
      <c r="AL25" s="290"/>
      <c r="AM25" s="313"/>
      <c r="AN25" s="291"/>
      <c r="AO25" s="322"/>
      <c r="AP25" s="315"/>
      <c r="AQ25" s="313"/>
      <c r="AR25" s="291"/>
      <c r="AS25" s="291"/>
      <c r="AT25" s="291"/>
      <c r="AU25" s="291"/>
      <c r="AV25" s="323"/>
    </row>
    <row r="26" spans="1:55">
      <c r="A26" s="258"/>
      <c r="B26" s="523">
        <v>1</v>
      </c>
      <c r="C26" s="560"/>
      <c r="D26" s="358"/>
      <c r="E26" s="349" t="s">
        <v>441</v>
      </c>
      <c r="F26" s="358" t="s">
        <v>444</v>
      </c>
      <c r="G26" s="564" t="s">
        <v>380</v>
      </c>
      <c r="H26" s="547">
        <f t="shared" ref="H26" si="10">H24+1</f>
        <v>7</v>
      </c>
      <c r="I26" s="401"/>
      <c r="J26" s="560" t="str">
        <f>IF(E27="","",IF(H26="","",VLOOKUP(H26,TemplNames,2,0)))</f>
        <v>Morgue : Morgue</v>
      </c>
      <c r="K26" s="393"/>
      <c r="L26" s="393"/>
      <c r="M26" s="560">
        <v>3.2</v>
      </c>
      <c r="N26" s="562">
        <v>400</v>
      </c>
      <c r="O26" s="283"/>
      <c r="P26" s="317"/>
      <c r="Q26" s="317"/>
      <c r="R26" s="317"/>
      <c r="S26" s="317"/>
      <c r="T26" s="317"/>
      <c r="U26" s="317"/>
      <c r="V26" s="318"/>
      <c r="W26" s="317"/>
      <c r="X26" s="317"/>
      <c r="Y26" s="290"/>
      <c r="Z26" s="290"/>
      <c r="AA26" s="319"/>
      <c r="AB26" s="319"/>
      <c r="AC26" s="321"/>
      <c r="AD26" s="313"/>
      <c r="AE26" s="290"/>
      <c r="AF26" s="290"/>
      <c r="AG26" s="290"/>
      <c r="AH26" s="290"/>
      <c r="AI26" s="290"/>
      <c r="AJ26" s="290"/>
      <c r="AK26" s="291"/>
      <c r="AL26" s="290"/>
      <c r="AM26" s="313"/>
      <c r="AN26" s="291"/>
      <c r="AO26" s="322"/>
      <c r="AP26" s="315"/>
      <c r="AQ26" s="313"/>
      <c r="AR26" s="291"/>
      <c r="AS26" s="291"/>
      <c r="AT26" s="291"/>
      <c r="AU26" s="291"/>
      <c r="AV26" s="323"/>
    </row>
    <row r="27" spans="1:55" ht="15" thickBot="1">
      <c r="A27" s="258"/>
      <c r="B27" s="512"/>
      <c r="C27" s="561"/>
      <c r="D27" s="364"/>
      <c r="E27" s="364">
        <f t="shared" ref="E27" si="11">E25+1</f>
        <v>9</v>
      </c>
      <c r="F27" s="364" t="s">
        <v>443</v>
      </c>
      <c r="G27" s="543"/>
      <c r="H27" s="548"/>
      <c r="I27" s="402"/>
      <c r="J27" s="561"/>
      <c r="K27" s="394"/>
      <c r="L27" s="394"/>
      <c r="M27" s="561"/>
      <c r="N27" s="563"/>
      <c r="O27" s="365"/>
      <c r="P27" s="317"/>
      <c r="Q27" s="317"/>
      <c r="R27" s="317"/>
      <c r="S27" s="317"/>
      <c r="T27" s="317"/>
      <c r="U27" s="317"/>
      <c r="V27" s="318"/>
      <c r="W27" s="317"/>
      <c r="X27" s="317"/>
      <c r="Y27" s="290"/>
      <c r="Z27" s="290"/>
      <c r="AA27" s="319"/>
      <c r="AB27" s="319"/>
      <c r="AC27" s="321"/>
      <c r="AD27" s="313"/>
      <c r="AE27" s="290"/>
      <c r="AF27" s="290"/>
      <c r="AG27" s="290"/>
      <c r="AH27" s="290"/>
      <c r="AI27" s="295"/>
      <c r="AJ27" s="290"/>
      <c r="AK27" s="291"/>
      <c r="AL27" s="290"/>
      <c r="AM27" s="313"/>
      <c r="AN27" s="291"/>
      <c r="AO27" s="322"/>
      <c r="AP27" s="315"/>
      <c r="AQ27" s="313"/>
      <c r="AR27" s="291"/>
      <c r="AS27" s="291"/>
      <c r="AT27" s="291"/>
      <c r="AU27" s="291"/>
      <c r="AV27" s="323"/>
    </row>
    <row r="28" spans="1:55">
      <c r="A28" s="258"/>
      <c r="B28" s="523">
        <v>1</v>
      </c>
      <c r="C28" s="560"/>
      <c r="D28" s="358"/>
      <c r="E28" s="349" t="s">
        <v>441</v>
      </c>
      <c r="F28" s="358" t="s">
        <v>444</v>
      </c>
      <c r="G28" s="564" t="s">
        <v>380</v>
      </c>
      <c r="H28" s="547">
        <f t="shared" ref="H28" si="12">H26+1</f>
        <v>8</v>
      </c>
      <c r="I28" s="401"/>
      <c r="J28" s="560" t="str">
        <f>IF(E29="","",IF(H28="","",VLOOKUP(H28,TemplNames,2,0)))</f>
        <v>Procedure : Cardiac catheterization procedure</v>
      </c>
      <c r="K28" s="393"/>
      <c r="L28" s="393"/>
      <c r="M28" s="560">
        <v>3.2</v>
      </c>
      <c r="N28" s="562">
        <v>400</v>
      </c>
      <c r="O28" s="283"/>
      <c r="P28" s="317"/>
      <c r="Q28" s="317"/>
      <c r="R28" s="317"/>
      <c r="S28" s="317"/>
      <c r="T28" s="317"/>
      <c r="U28" s="317"/>
      <c r="V28" s="318"/>
      <c r="W28" s="317"/>
      <c r="X28" s="317"/>
      <c r="Y28" s="290"/>
      <c r="Z28" s="290"/>
      <c r="AA28" s="319"/>
      <c r="AB28" s="319"/>
      <c r="AC28" s="321"/>
      <c r="AD28" s="313"/>
      <c r="AE28" s="290"/>
      <c r="AF28" s="290"/>
      <c r="AG28" s="290"/>
      <c r="AH28" s="290"/>
      <c r="AI28" s="290"/>
      <c r="AJ28" s="290"/>
      <c r="AK28" s="291"/>
      <c r="AL28" s="290"/>
      <c r="AM28" s="313"/>
      <c r="AN28" s="291"/>
      <c r="AO28" s="322"/>
      <c r="AP28" s="315"/>
      <c r="AQ28" s="313"/>
      <c r="AR28" s="291"/>
      <c r="AS28" s="291"/>
      <c r="AT28" s="291"/>
      <c r="AU28" s="291"/>
      <c r="AV28" s="323"/>
    </row>
    <row r="29" spans="1:55" ht="15" thickBot="1">
      <c r="A29" s="258"/>
      <c r="B29" s="512"/>
      <c r="C29" s="561"/>
      <c r="D29" s="364"/>
      <c r="E29" s="364">
        <f t="shared" ref="E29" si="13">E27+1</f>
        <v>10</v>
      </c>
      <c r="F29" s="364" t="s">
        <v>443</v>
      </c>
      <c r="G29" s="543"/>
      <c r="H29" s="548"/>
      <c r="I29" s="402"/>
      <c r="J29" s="561"/>
      <c r="K29" s="394"/>
      <c r="L29" s="394"/>
      <c r="M29" s="561"/>
      <c r="N29" s="563"/>
      <c r="O29" s="365"/>
      <c r="P29" s="317"/>
      <c r="Q29" s="317"/>
      <c r="R29" s="317"/>
      <c r="S29" s="317"/>
      <c r="T29" s="317"/>
      <c r="U29" s="317"/>
      <c r="V29" s="318"/>
      <c r="W29" s="317"/>
      <c r="X29" s="317"/>
      <c r="Y29" s="290"/>
      <c r="Z29" s="290"/>
      <c r="AA29" s="319"/>
      <c r="AB29" s="319"/>
      <c r="AC29" s="321"/>
      <c r="AD29" s="313"/>
      <c r="AE29" s="290"/>
      <c r="AF29" s="290"/>
      <c r="AG29" s="290"/>
      <c r="AH29" s="290"/>
      <c r="AI29" s="295"/>
      <c r="AJ29" s="290"/>
      <c r="AK29" s="291"/>
      <c r="AL29" s="290"/>
      <c r="AM29" s="313"/>
      <c r="AN29" s="291"/>
      <c r="AO29" s="322"/>
      <c r="AP29" s="315"/>
      <c r="AQ29" s="313"/>
      <c r="AR29" s="291"/>
      <c r="AS29" s="291"/>
      <c r="AT29" s="291"/>
      <c r="AU29" s="291"/>
      <c r="AV29" s="323"/>
    </row>
    <row r="30" spans="1:55">
      <c r="A30" s="258"/>
      <c r="B30" s="523">
        <v>1</v>
      </c>
      <c r="C30" s="560"/>
      <c r="D30" s="358"/>
      <c r="E30" s="349" t="s">
        <v>441</v>
      </c>
      <c r="F30" s="358" t="s">
        <v>444</v>
      </c>
      <c r="G30" s="564" t="s">
        <v>380</v>
      </c>
      <c r="H30" s="547">
        <f t="shared" ref="H30" si="14">H28+1</f>
        <v>9</v>
      </c>
      <c r="I30" s="401"/>
      <c r="J30" s="560" t="str">
        <f>IF(E31="","",IF(H30="","",VLOOKUP(H30,TemplNames,2,0)))</f>
        <v>Procedure : Cardiac catheterization equipment</v>
      </c>
      <c r="K30" s="393"/>
      <c r="L30" s="393"/>
      <c r="M30" s="560">
        <v>3.2</v>
      </c>
      <c r="N30" s="562">
        <v>400</v>
      </c>
      <c r="O30" s="283"/>
      <c r="P30" s="317"/>
      <c r="Q30" s="317"/>
      <c r="R30" s="317"/>
      <c r="S30" s="317"/>
      <c r="T30" s="317"/>
      <c r="U30" s="317"/>
      <c r="V30" s="318"/>
      <c r="W30" s="317"/>
      <c r="X30" s="317"/>
      <c r="Y30" s="290"/>
      <c r="Z30" s="290"/>
      <c r="AA30" s="319"/>
      <c r="AB30" s="319"/>
      <c r="AC30" s="321"/>
      <c r="AD30" s="313"/>
      <c r="AE30" s="290"/>
      <c r="AF30" s="290"/>
      <c r="AG30" s="290"/>
      <c r="AH30" s="290"/>
      <c r="AI30" s="290"/>
      <c r="AJ30" s="290"/>
      <c r="AK30" s="291"/>
      <c r="AL30" s="290"/>
      <c r="AM30" s="313"/>
      <c r="AN30" s="291"/>
      <c r="AO30" s="322"/>
      <c r="AP30" s="315"/>
      <c r="AQ30" s="313"/>
      <c r="AR30" s="291"/>
      <c r="AS30" s="291"/>
      <c r="AT30" s="291"/>
      <c r="AU30" s="291"/>
      <c r="AV30" s="323"/>
    </row>
    <row r="31" spans="1:55" ht="15" thickBot="1">
      <c r="A31" s="258"/>
      <c r="B31" s="512"/>
      <c r="C31" s="561"/>
      <c r="D31" s="364"/>
      <c r="E31" s="364">
        <f t="shared" ref="E31" si="15">E29+1</f>
        <v>11</v>
      </c>
      <c r="F31" s="364" t="s">
        <v>443</v>
      </c>
      <c r="G31" s="543"/>
      <c r="H31" s="548"/>
      <c r="I31" s="402"/>
      <c r="J31" s="561"/>
      <c r="K31" s="394"/>
      <c r="L31" s="394"/>
      <c r="M31" s="561"/>
      <c r="N31" s="563"/>
      <c r="O31" s="365"/>
      <c r="V31" s="289"/>
      <c r="AO31" s="289"/>
    </row>
    <row r="32" spans="1:55">
      <c r="A32" s="258"/>
      <c r="B32" s="523">
        <v>1</v>
      </c>
      <c r="C32" s="560"/>
      <c r="D32" s="358"/>
      <c r="E32" s="349" t="s">
        <v>441</v>
      </c>
      <c r="F32" s="358" t="s">
        <v>444</v>
      </c>
      <c r="G32" s="564" t="s">
        <v>380</v>
      </c>
      <c r="H32" s="547">
        <f t="shared" ref="H32" si="16">H30+1</f>
        <v>10</v>
      </c>
      <c r="I32" s="401"/>
      <c r="J32" s="560" t="str">
        <f>IF(E33="","",IF(H32="","",VLOOKUP(H32,TemplNames,2,0)))</f>
        <v>Procedure : Cardiac catheterization control</v>
      </c>
      <c r="K32" s="393"/>
      <c r="L32" s="393"/>
      <c r="M32" s="560">
        <v>3.2</v>
      </c>
      <c r="N32" s="562">
        <v>400</v>
      </c>
      <c r="O32" s="283"/>
      <c r="V32" s="289"/>
      <c r="AO32" s="289"/>
      <c r="BC32" s="325"/>
    </row>
    <row r="33" spans="1:55" ht="15" thickBot="1">
      <c r="A33" s="258"/>
      <c r="B33" s="512"/>
      <c r="C33" s="561"/>
      <c r="D33" s="364"/>
      <c r="E33" s="364">
        <f t="shared" ref="E33" si="17">E31+1</f>
        <v>12</v>
      </c>
      <c r="F33" s="364" t="s">
        <v>443</v>
      </c>
      <c r="G33" s="543"/>
      <c r="H33" s="548"/>
      <c r="I33" s="402"/>
      <c r="J33" s="561"/>
      <c r="K33" s="394"/>
      <c r="L33" s="394"/>
      <c r="M33" s="561"/>
      <c r="N33" s="563"/>
      <c r="O33" s="365"/>
      <c r="V33" s="289"/>
      <c r="AO33" s="289"/>
      <c r="BC33" s="325"/>
    </row>
    <row r="34" spans="1:55">
      <c r="A34" s="258"/>
      <c r="B34" s="523">
        <v>1</v>
      </c>
      <c r="C34" s="560"/>
      <c r="D34" s="358"/>
      <c r="E34" s="349" t="s">
        <v>441</v>
      </c>
      <c r="F34" s="358" t="s">
        <v>444</v>
      </c>
      <c r="G34" s="564" t="s">
        <v>380</v>
      </c>
      <c r="H34" s="547">
        <f t="shared" ref="H34" si="18">H32+1</f>
        <v>11</v>
      </c>
      <c r="I34" s="401"/>
      <c r="J34" s="560" t="str">
        <f>IF(E35="","",IF(H34="","",VLOOKUP(H34,TemplNames,2,0)))</f>
        <v>General : Soiled utility</v>
      </c>
      <c r="K34" s="393"/>
      <c r="L34" s="393"/>
      <c r="M34" s="560">
        <v>3.2</v>
      </c>
      <c r="N34" s="562">
        <v>400</v>
      </c>
      <c r="O34" s="283"/>
      <c r="V34" s="289"/>
      <c r="AO34" s="289"/>
      <c r="BC34" s="325"/>
    </row>
    <row r="35" spans="1:55" ht="15" thickBot="1">
      <c r="A35" s="258"/>
      <c r="B35" s="512"/>
      <c r="C35" s="561"/>
      <c r="D35" s="364"/>
      <c r="E35" s="364">
        <f t="shared" ref="E35" si="19">E33+1</f>
        <v>13</v>
      </c>
      <c r="F35" s="364" t="s">
        <v>443</v>
      </c>
      <c r="G35" s="543"/>
      <c r="H35" s="548"/>
      <c r="I35" s="402"/>
      <c r="J35" s="561"/>
      <c r="K35" s="394"/>
      <c r="L35" s="394"/>
      <c r="M35" s="561"/>
      <c r="N35" s="563"/>
      <c r="O35" s="365"/>
      <c r="V35" s="289"/>
      <c r="AO35" s="289"/>
      <c r="BC35" s="325"/>
    </row>
    <row r="36" spans="1:55">
      <c r="A36" s="258"/>
      <c r="B36" s="523">
        <v>1</v>
      </c>
      <c r="C36" s="560"/>
      <c r="D36" s="358"/>
      <c r="E36" s="349" t="s">
        <v>441</v>
      </c>
      <c r="F36" s="358" t="s">
        <v>444</v>
      </c>
      <c r="G36" s="564" t="s">
        <v>380</v>
      </c>
      <c r="H36" s="547">
        <f t="shared" ref="H36" si="20">H34+1</f>
        <v>12</v>
      </c>
      <c r="I36" s="401"/>
      <c r="J36" s="560" t="str">
        <f>IF(E37="","",IF(H36="","",VLOOKUP(H36,TemplNames,2,0)))</f>
        <v>General : Clean utility</v>
      </c>
      <c r="K36" s="393"/>
      <c r="L36" s="393"/>
      <c r="M36" s="560">
        <v>3.2</v>
      </c>
      <c r="N36" s="562">
        <v>400</v>
      </c>
      <c r="O36" s="283"/>
      <c r="V36" s="289"/>
      <c r="AO36" s="289"/>
      <c r="BC36" s="325"/>
    </row>
    <row r="37" spans="1:55" ht="15" thickBot="1">
      <c r="A37" s="258"/>
      <c r="B37" s="512"/>
      <c r="C37" s="561"/>
      <c r="D37" s="364"/>
      <c r="E37" s="364">
        <f t="shared" ref="E37" si="21">E35+1</f>
        <v>14</v>
      </c>
      <c r="F37" s="364" t="s">
        <v>443</v>
      </c>
      <c r="G37" s="543"/>
      <c r="H37" s="548"/>
      <c r="I37" s="402"/>
      <c r="J37" s="561"/>
      <c r="K37" s="394"/>
      <c r="L37" s="394"/>
      <c r="M37" s="561"/>
      <c r="N37" s="563"/>
      <c r="O37" s="365"/>
      <c r="V37" s="289"/>
      <c r="AO37" s="289"/>
      <c r="BC37" s="325"/>
    </row>
    <row r="38" spans="1:55">
      <c r="A38" s="258"/>
      <c r="B38" s="523">
        <v>1</v>
      </c>
      <c r="C38" s="560"/>
      <c r="D38" s="358"/>
      <c r="E38" s="349" t="s">
        <v>441</v>
      </c>
      <c r="F38" s="358" t="s">
        <v>444</v>
      </c>
      <c r="G38" s="564" t="s">
        <v>380</v>
      </c>
      <c r="H38" s="547">
        <f t="shared" ref="H38" si="22">H36+1</f>
        <v>13</v>
      </c>
      <c r="I38" s="401"/>
      <c r="J38" s="560" t="str">
        <f>IF(E39="","",IF(H38="","",VLOOKUP(H38,TemplNames,2,0)))</f>
        <v>General : Medication Room</v>
      </c>
      <c r="K38" s="393"/>
      <c r="L38" s="393"/>
      <c r="M38" s="560">
        <v>3.2</v>
      </c>
      <c r="N38" s="562">
        <v>400</v>
      </c>
      <c r="O38" s="283"/>
      <c r="V38" s="289"/>
      <c r="AO38" s="289"/>
      <c r="BC38" s="325"/>
    </row>
    <row r="39" spans="1:55" ht="15" thickBot="1">
      <c r="A39" s="258"/>
      <c r="B39" s="512"/>
      <c r="C39" s="561"/>
      <c r="D39" s="364"/>
      <c r="E39" s="364">
        <f t="shared" ref="E39" si="23">E37+1</f>
        <v>15</v>
      </c>
      <c r="F39" s="364" t="s">
        <v>443</v>
      </c>
      <c r="G39" s="543"/>
      <c r="H39" s="548"/>
      <c r="I39" s="402"/>
      <c r="J39" s="561"/>
      <c r="K39" s="394"/>
      <c r="L39" s="394"/>
      <c r="M39" s="561"/>
      <c r="N39" s="563"/>
      <c r="O39" s="365"/>
      <c r="V39" s="289"/>
      <c r="AO39" s="289"/>
      <c r="BC39" s="325"/>
    </row>
    <row r="40" spans="1:55">
      <c r="A40" s="258"/>
      <c r="B40" s="523">
        <v>1</v>
      </c>
      <c r="C40" s="560"/>
      <c r="D40" s="358"/>
      <c r="E40" s="349" t="s">
        <v>441</v>
      </c>
      <c r="F40" s="358" t="s">
        <v>444</v>
      </c>
      <c r="G40" s="564" t="s">
        <v>380</v>
      </c>
      <c r="H40" s="547">
        <f t="shared" ref="H40" si="24">H38+1</f>
        <v>14</v>
      </c>
      <c r="I40" s="401"/>
      <c r="J40" s="560" t="str">
        <f>IF(E41="","",IF(H40="","",VLOOKUP(H40,TemplNames,2,0)))</f>
        <v>General : Corridors</v>
      </c>
      <c r="K40" s="393"/>
      <c r="L40" s="393"/>
      <c r="M40" s="560">
        <v>3.2</v>
      </c>
      <c r="N40" s="562">
        <v>400</v>
      </c>
      <c r="O40" s="283"/>
      <c r="V40" s="289"/>
      <c r="AO40" s="289"/>
      <c r="BC40" s="325"/>
    </row>
    <row r="41" spans="1:55" ht="15" thickBot="1">
      <c r="A41" s="258"/>
      <c r="B41" s="512"/>
      <c r="C41" s="561"/>
      <c r="D41" s="364"/>
      <c r="E41" s="364">
        <f t="shared" ref="E41" si="25">E39+1</f>
        <v>16</v>
      </c>
      <c r="F41" s="364" t="s">
        <v>443</v>
      </c>
      <c r="G41" s="543"/>
      <c r="H41" s="548"/>
      <c r="I41" s="402"/>
      <c r="J41" s="561"/>
      <c r="K41" s="394"/>
      <c r="L41" s="394"/>
      <c r="M41" s="561"/>
      <c r="N41" s="563"/>
      <c r="O41" s="365"/>
      <c r="V41" s="289"/>
      <c r="AO41" s="289"/>
      <c r="BC41" s="325"/>
    </row>
    <row r="42" spans="1:55">
      <c r="A42" s="258"/>
      <c r="B42" s="523">
        <v>1</v>
      </c>
      <c r="C42" s="560"/>
      <c r="D42" s="358"/>
      <c r="E42" s="349" t="s">
        <v>441</v>
      </c>
      <c r="F42" s="358" t="s">
        <v>444</v>
      </c>
      <c r="G42" s="564" t="s">
        <v>380</v>
      </c>
      <c r="H42" s="547">
        <f t="shared" ref="H42" si="26">H40+1</f>
        <v>15</v>
      </c>
      <c r="I42" s="401"/>
      <c r="J42" s="560" t="str">
        <f>IF(E43="","",IF(H42="","",VLOOKUP(H42,TemplNames,2,0)))</f>
        <v>Critical &amp; Intensive : NICU, Level 2 nursery</v>
      </c>
      <c r="K42" s="393"/>
      <c r="L42" s="393"/>
      <c r="M42" s="560">
        <v>3.2</v>
      </c>
      <c r="N42" s="562">
        <v>400</v>
      </c>
      <c r="O42" s="283"/>
      <c r="V42" s="289"/>
      <c r="AO42" s="289"/>
      <c r="BC42" s="325"/>
    </row>
    <row r="43" spans="1:55" ht="15" thickBot="1">
      <c r="A43" s="258"/>
      <c r="B43" s="512"/>
      <c r="C43" s="561"/>
      <c r="D43" s="364"/>
      <c r="E43" s="364">
        <f t="shared" ref="E43" si="27">E41+1</f>
        <v>17</v>
      </c>
      <c r="F43" s="364" t="s">
        <v>443</v>
      </c>
      <c r="G43" s="543"/>
      <c r="H43" s="548"/>
      <c r="I43" s="402"/>
      <c r="J43" s="561"/>
      <c r="K43" s="394"/>
      <c r="L43" s="394"/>
      <c r="M43" s="561"/>
      <c r="N43" s="563"/>
      <c r="O43" s="365"/>
      <c r="V43" s="289"/>
      <c r="AO43" s="289"/>
      <c r="BC43" s="325"/>
    </row>
    <row r="44" spans="1:55">
      <c r="A44" s="258"/>
      <c r="B44" s="523">
        <v>1</v>
      </c>
      <c r="C44" s="560"/>
      <c r="D44" s="358"/>
      <c r="E44" s="349" t="s">
        <v>441</v>
      </c>
      <c r="F44" s="358" t="s">
        <v>444</v>
      </c>
      <c r="G44" s="564" t="s">
        <v>380</v>
      </c>
      <c r="H44" s="547">
        <f t="shared" ref="H44" si="28">H42+1</f>
        <v>16</v>
      </c>
      <c r="I44" s="401"/>
      <c r="J44" s="560" t="str">
        <f>IF(E45="","",IF(H44="","",VLOOKUP(H44,TemplNames,2,0)))</f>
        <v>Critical &amp; Intensive : Critical/intensive care unit</v>
      </c>
      <c r="K44" s="393"/>
      <c r="L44" s="393"/>
      <c r="M44" s="560">
        <v>3.2</v>
      </c>
      <c r="N44" s="562">
        <v>400</v>
      </c>
      <c r="O44" s="283"/>
      <c r="V44" s="289"/>
      <c r="AO44" s="289"/>
      <c r="BC44" s="325"/>
    </row>
    <row r="45" spans="1:55" ht="15" thickBot="1">
      <c r="A45" s="258"/>
      <c r="B45" s="512"/>
      <c r="C45" s="561"/>
      <c r="D45" s="364"/>
      <c r="E45" s="364">
        <f t="shared" ref="E45" si="29">E43+1</f>
        <v>18</v>
      </c>
      <c r="F45" s="364" t="s">
        <v>443</v>
      </c>
      <c r="G45" s="543"/>
      <c r="H45" s="548"/>
      <c r="I45" s="402"/>
      <c r="J45" s="561"/>
      <c r="K45" s="394"/>
      <c r="L45" s="394"/>
      <c r="M45" s="561"/>
      <c r="N45" s="563"/>
      <c r="O45" s="365"/>
      <c r="V45" s="289"/>
      <c r="AO45" s="289"/>
      <c r="BC45" s="325"/>
    </row>
    <row r="46" spans="1:55">
      <c r="A46" s="258"/>
      <c r="B46" s="523">
        <v>1</v>
      </c>
      <c r="C46" s="560"/>
      <c r="D46" s="358"/>
      <c r="E46" s="349" t="s">
        <v>441</v>
      </c>
      <c r="F46" s="358" t="s">
        <v>444</v>
      </c>
      <c r="G46" s="564" t="s">
        <v>380</v>
      </c>
      <c r="H46" s="547">
        <f t="shared" ref="H46" si="30">H44+1</f>
        <v>17</v>
      </c>
      <c r="I46" s="401"/>
      <c r="J46" s="560" t="str">
        <f>IF(E47="","",IF(H46="","",VLOOKUP(H46,TemplNames,2,0)))</f>
        <v>Critical &amp; Intensive : Coronary care unit</v>
      </c>
      <c r="K46" s="393"/>
      <c r="L46" s="393"/>
      <c r="M46" s="560">
        <v>3.2</v>
      </c>
      <c r="N46" s="562">
        <v>400</v>
      </c>
      <c r="O46" s="283"/>
      <c r="V46" s="289"/>
      <c r="AO46" s="289"/>
      <c r="BC46" s="325"/>
    </row>
    <row r="47" spans="1:55" ht="15" thickBot="1">
      <c r="A47" s="258"/>
      <c r="B47" s="512"/>
      <c r="C47" s="561"/>
      <c r="D47" s="364"/>
      <c r="E47" s="364">
        <f t="shared" ref="E47" si="31">E45+1</f>
        <v>19</v>
      </c>
      <c r="F47" s="364" t="s">
        <v>443</v>
      </c>
      <c r="G47" s="543"/>
      <c r="H47" s="548"/>
      <c r="I47" s="402"/>
      <c r="J47" s="561"/>
      <c r="K47" s="394"/>
      <c r="L47" s="394"/>
      <c r="M47" s="561"/>
      <c r="N47" s="563"/>
      <c r="O47" s="365"/>
      <c r="V47" s="289"/>
      <c r="AO47" s="289"/>
      <c r="BC47" s="325"/>
    </row>
    <row r="48" spans="1:55">
      <c r="A48" s="258"/>
      <c r="B48" s="523">
        <v>1</v>
      </c>
      <c r="C48" s="560"/>
      <c r="D48" s="358"/>
      <c r="E48" s="349" t="s">
        <v>441</v>
      </c>
      <c r="F48" s="358" t="s">
        <v>444</v>
      </c>
      <c r="G48" s="564" t="s">
        <v>380</v>
      </c>
      <c r="H48" s="547">
        <f t="shared" ref="H48" si="32">H46+1</f>
        <v>18</v>
      </c>
      <c r="I48" s="401"/>
      <c r="J48" s="560" t="str">
        <f>IF(E49="","",IF(H48="","",VLOOKUP(H48,TemplNames,2,0)))</f>
        <v>Clinical : Clinic</v>
      </c>
      <c r="K48" s="393"/>
      <c r="L48" s="393"/>
      <c r="M48" s="560">
        <v>3.2</v>
      </c>
      <c r="N48" s="562">
        <v>400</v>
      </c>
      <c r="O48" s="283"/>
      <c r="V48" s="289"/>
      <c r="AO48" s="289"/>
      <c r="BC48" s="325"/>
    </row>
    <row r="49" spans="1:55" ht="15" thickBot="1">
      <c r="A49" s="258"/>
      <c r="B49" s="512"/>
      <c r="C49" s="561"/>
      <c r="D49" s="364"/>
      <c r="E49" s="364">
        <f t="shared" ref="E49" si="33">E47+1</f>
        <v>20</v>
      </c>
      <c r="F49" s="364" t="s">
        <v>443</v>
      </c>
      <c r="G49" s="543"/>
      <c r="H49" s="548"/>
      <c r="I49" s="402"/>
      <c r="J49" s="561"/>
      <c r="K49" s="394"/>
      <c r="L49" s="394"/>
      <c r="M49" s="561"/>
      <c r="N49" s="563"/>
      <c r="O49" s="365"/>
      <c r="V49" s="289"/>
      <c r="AO49" s="289"/>
      <c r="BC49" s="325"/>
    </row>
    <row r="50" spans="1:55">
      <c r="A50" s="258"/>
      <c r="B50" s="523">
        <v>1</v>
      </c>
      <c r="C50" s="560"/>
      <c r="D50" s="358"/>
      <c r="E50" s="349" t="s">
        <v>441</v>
      </c>
      <c r="F50" s="358" t="s">
        <v>444</v>
      </c>
      <c r="G50" s="564" t="s">
        <v>380</v>
      </c>
      <c r="H50" s="547">
        <f t="shared" ref="H50" si="34">H48+1</f>
        <v>19</v>
      </c>
      <c r="I50" s="401"/>
      <c r="J50" s="560" t="str">
        <f>IF(E51="","",IF(H50="","",VLOOKUP(H50,TemplNames,2,0)))</f>
        <v>Clinical : Minor procedures</v>
      </c>
      <c r="K50" s="393"/>
      <c r="L50" s="393"/>
      <c r="M50" s="560">
        <v>3.2</v>
      </c>
      <c r="N50" s="562">
        <v>400</v>
      </c>
      <c r="O50" s="283"/>
      <c r="V50" s="289"/>
      <c r="AO50" s="289"/>
      <c r="BC50" s="325"/>
    </row>
    <row r="51" spans="1:55" ht="15" thickBot="1">
      <c r="A51" s="258"/>
      <c r="B51" s="512"/>
      <c r="C51" s="561"/>
      <c r="D51" s="364"/>
      <c r="E51" s="364">
        <f t="shared" ref="E51" si="35">E49+1</f>
        <v>21</v>
      </c>
      <c r="F51" s="364" t="s">
        <v>443</v>
      </c>
      <c r="G51" s="543"/>
      <c r="H51" s="548"/>
      <c r="I51" s="402"/>
      <c r="J51" s="561"/>
      <c r="K51" s="394"/>
      <c r="L51" s="394"/>
      <c r="M51" s="561"/>
      <c r="N51" s="563"/>
      <c r="O51" s="365"/>
      <c r="V51" s="289"/>
      <c r="AO51" s="289"/>
      <c r="BC51" s="325"/>
    </row>
    <row r="52" spans="1:55">
      <c r="A52" s="258"/>
      <c r="B52" s="523">
        <v>1</v>
      </c>
      <c r="C52" s="560"/>
      <c r="D52" s="358"/>
      <c r="E52" s="349" t="s">
        <v>441</v>
      </c>
      <c r="F52" s="358" t="s">
        <v>444</v>
      </c>
      <c r="G52" s="564" t="s">
        <v>380</v>
      </c>
      <c r="H52" s="547">
        <f t="shared" ref="H52" si="36">H50+1</f>
        <v>20</v>
      </c>
      <c r="I52" s="401"/>
      <c r="J52" s="560" t="str">
        <f>IF(E53="","",IF(H52="","",VLOOKUP(H52,TemplNames,2,0)))</f>
        <v>Emergency : Detoxification</v>
      </c>
      <c r="K52" s="393"/>
      <c r="L52" s="393"/>
      <c r="M52" s="560">
        <v>3.2</v>
      </c>
      <c r="N52" s="562">
        <v>400</v>
      </c>
      <c r="O52" s="283"/>
      <c r="V52" s="289"/>
      <c r="AO52" s="289"/>
      <c r="BC52" s="325"/>
    </row>
    <row r="53" spans="1:55" ht="15" thickBot="1">
      <c r="A53" s="258"/>
      <c r="B53" s="512"/>
      <c r="C53" s="561"/>
      <c r="D53" s="364"/>
      <c r="E53" s="364">
        <f t="shared" ref="E53" si="37">E51+1</f>
        <v>22</v>
      </c>
      <c r="F53" s="364" t="s">
        <v>443</v>
      </c>
      <c r="G53" s="543"/>
      <c r="H53" s="548"/>
      <c r="I53" s="402"/>
      <c r="J53" s="561"/>
      <c r="K53" s="394"/>
      <c r="L53" s="394"/>
      <c r="M53" s="561"/>
      <c r="N53" s="563"/>
      <c r="O53" s="365"/>
      <c r="V53" s="289"/>
      <c r="AO53" s="289"/>
      <c r="BC53" s="325"/>
    </row>
    <row r="54" spans="1:55">
      <c r="A54" s="258"/>
      <c r="B54" s="523">
        <v>1</v>
      </c>
      <c r="C54" s="560"/>
      <c r="D54" s="358"/>
      <c r="E54" s="349" t="s">
        <v>441</v>
      </c>
      <c r="F54" s="358" t="s">
        <v>444</v>
      </c>
      <c r="G54" s="564" t="s">
        <v>380</v>
      </c>
      <c r="H54" s="547">
        <f t="shared" ref="H54" si="38">H52+1</f>
        <v>21</v>
      </c>
      <c r="I54" s="401"/>
      <c r="J54" s="560" t="str">
        <f>IF(E55="","",IF(H54="","",VLOOKUP(H54,TemplNames,2,0)))</f>
        <v>Support : Kitchen</v>
      </c>
      <c r="K54" s="393"/>
      <c r="L54" s="393"/>
      <c r="M54" s="560">
        <v>3.2</v>
      </c>
      <c r="N54" s="562">
        <v>400</v>
      </c>
      <c r="O54" s="283"/>
      <c r="V54" s="289"/>
      <c r="AO54" s="289"/>
      <c r="BC54" s="325"/>
    </row>
    <row r="55" spans="1:55" ht="15" thickBot="1">
      <c r="A55" s="258"/>
      <c r="B55" s="512"/>
      <c r="C55" s="561"/>
      <c r="D55" s="364"/>
      <c r="E55" s="364">
        <f t="shared" ref="E55" si="39">E53+1</f>
        <v>23</v>
      </c>
      <c r="F55" s="364" t="s">
        <v>443</v>
      </c>
      <c r="G55" s="543"/>
      <c r="H55" s="548"/>
      <c r="I55" s="402"/>
      <c r="J55" s="561"/>
      <c r="K55" s="394"/>
      <c r="L55" s="394"/>
      <c r="M55" s="561"/>
      <c r="N55" s="563"/>
      <c r="O55" s="365"/>
      <c r="V55" s="289"/>
      <c r="AO55" s="289"/>
      <c r="BC55" s="325"/>
    </row>
    <row r="56" spans="1:55">
      <c r="A56" s="258"/>
      <c r="B56" s="523">
        <v>1</v>
      </c>
      <c r="C56" s="560"/>
      <c r="D56" s="358"/>
      <c r="E56" s="349" t="s">
        <v>441</v>
      </c>
      <c r="F56" s="358" t="s">
        <v>444</v>
      </c>
      <c r="G56" s="564" t="s">
        <v>380</v>
      </c>
      <c r="H56" s="547">
        <f t="shared" ref="H56" si="40">H54+1</f>
        <v>22</v>
      </c>
      <c r="I56" s="401"/>
      <c r="J56" s="560" t="str">
        <f>IF(E57="","",IF(H56="","",VLOOKUP(H56,TemplNames,2,0)))</f>
        <v>Support : Dishwashing (Room Data Sheets)</v>
      </c>
      <c r="K56" s="393"/>
      <c r="L56" s="393"/>
      <c r="M56" s="560">
        <v>3.2</v>
      </c>
      <c r="N56" s="562">
        <v>400</v>
      </c>
      <c r="O56" s="283"/>
      <c r="V56" s="289"/>
      <c r="AO56" s="289"/>
      <c r="BC56" s="325"/>
    </row>
    <row r="57" spans="1:55" ht="15" thickBot="1">
      <c r="A57" s="258"/>
      <c r="B57" s="512"/>
      <c r="C57" s="561"/>
      <c r="D57" s="364"/>
      <c r="E57" s="364">
        <f t="shared" ref="E57" si="41">E55+1</f>
        <v>24</v>
      </c>
      <c r="F57" s="364" t="s">
        <v>443</v>
      </c>
      <c r="G57" s="543"/>
      <c r="H57" s="548"/>
      <c r="I57" s="402"/>
      <c r="J57" s="561"/>
      <c r="K57" s="394"/>
      <c r="L57" s="394"/>
      <c r="M57" s="561"/>
      <c r="N57" s="563"/>
      <c r="O57" s="365"/>
      <c r="V57" s="289"/>
      <c r="AO57" s="289"/>
      <c r="BC57" s="325"/>
    </row>
    <row r="58" spans="1:55">
      <c r="A58" s="258"/>
      <c r="B58" s="523">
        <v>1</v>
      </c>
      <c r="C58" s="560"/>
      <c r="D58" s="358"/>
      <c r="E58" s="349" t="s">
        <v>441</v>
      </c>
      <c r="F58" s="358" t="s">
        <v>444</v>
      </c>
      <c r="G58" s="564" t="s">
        <v>380</v>
      </c>
      <c r="H58" s="547">
        <f t="shared" ref="H58" si="42">H56+1</f>
        <v>23</v>
      </c>
      <c r="I58" s="401"/>
      <c r="J58" s="560" t="str">
        <f>IF(E59="","",IF(H58="","",VLOOKUP(H58,TemplNames,2,0)))</f>
        <v>General : Dining</v>
      </c>
      <c r="K58" s="393"/>
      <c r="L58" s="393"/>
      <c r="M58" s="560">
        <v>3.2</v>
      </c>
      <c r="N58" s="562">
        <v>400</v>
      </c>
      <c r="O58" s="283"/>
      <c r="V58" s="289"/>
      <c r="AO58" s="289"/>
      <c r="BC58" s="325"/>
    </row>
    <row r="59" spans="1:55" ht="15" thickBot="1">
      <c r="A59" s="258"/>
      <c r="B59" s="512"/>
      <c r="C59" s="561"/>
      <c r="D59" s="364"/>
      <c r="E59" s="364">
        <f t="shared" ref="E59" si="43">E57+1</f>
        <v>25</v>
      </c>
      <c r="F59" s="364" t="s">
        <v>443</v>
      </c>
      <c r="G59" s="543"/>
      <c r="H59" s="548"/>
      <c r="I59" s="402"/>
      <c r="J59" s="561"/>
      <c r="K59" s="394"/>
      <c r="L59" s="394"/>
      <c r="M59" s="561"/>
      <c r="N59" s="563"/>
      <c r="O59" s="365"/>
      <c r="V59" s="289"/>
      <c r="AO59" s="289"/>
      <c r="BC59" s="325"/>
    </row>
    <row r="60" spans="1:55">
      <c r="A60" s="258"/>
      <c r="B60" s="523">
        <v>1</v>
      </c>
      <c r="C60" s="560"/>
      <c r="D60" s="358"/>
      <c r="E60" s="349" t="s">
        <v>441</v>
      </c>
      <c r="F60" s="358" t="s">
        <v>444</v>
      </c>
      <c r="G60" s="564" t="s">
        <v>380</v>
      </c>
      <c r="H60" s="547">
        <f t="shared" ref="H60" si="44">H58+1</f>
        <v>24</v>
      </c>
      <c r="I60" s="401"/>
      <c r="J60" s="560" t="str">
        <f>IF(E61="","",IF(H60="","",VLOOKUP(H60,TemplNames,2,0)))</f>
        <v>Clinical : Nuclear medicine</v>
      </c>
      <c r="K60" s="393"/>
      <c r="L60" s="393"/>
      <c r="M60" s="560">
        <v>3.2</v>
      </c>
      <c r="N60" s="562">
        <v>400</v>
      </c>
      <c r="O60" s="283"/>
      <c r="V60" s="289"/>
      <c r="AO60" s="289"/>
      <c r="BC60" s="325"/>
    </row>
    <row r="61" spans="1:55" ht="15" thickBot="1">
      <c r="A61" s="258"/>
      <c r="B61" s="512"/>
      <c r="C61" s="561"/>
      <c r="D61" s="364"/>
      <c r="E61" s="364">
        <f t="shared" ref="E61" si="45">E59+1</f>
        <v>26</v>
      </c>
      <c r="F61" s="364" t="s">
        <v>443</v>
      </c>
      <c r="G61" s="543"/>
      <c r="H61" s="548"/>
      <c r="I61" s="402"/>
      <c r="J61" s="561"/>
      <c r="K61" s="394"/>
      <c r="L61" s="394"/>
      <c r="M61" s="561"/>
      <c r="N61" s="563"/>
      <c r="O61" s="365"/>
      <c r="V61" s="289"/>
      <c r="AO61" s="289"/>
      <c r="BC61" s="325"/>
    </row>
    <row r="62" spans="1:55">
      <c r="A62" s="258"/>
      <c r="B62" s="523">
        <v>1</v>
      </c>
      <c r="C62" s="560"/>
      <c r="D62" s="358"/>
      <c r="E62" s="349" t="s">
        <v>441</v>
      </c>
      <c r="F62" s="358" t="s">
        <v>444</v>
      </c>
      <c r="G62" s="564" t="s">
        <v>380</v>
      </c>
      <c r="H62" s="547">
        <f t="shared" ref="H62" si="46">H60+1</f>
        <v>25</v>
      </c>
      <c r="I62" s="401"/>
      <c r="J62" s="560" t="str">
        <f>IF(E63="","",IF(H62="","",VLOOKUP(H62,TemplNames,2,0)))</f>
        <v>Procedure : Angio &amp; Special procedure</v>
      </c>
      <c r="K62" s="393"/>
      <c r="L62" s="393"/>
      <c r="M62" s="560">
        <v>3.2</v>
      </c>
      <c r="N62" s="562">
        <v>400</v>
      </c>
      <c r="O62" s="283"/>
      <c r="V62" s="289"/>
      <c r="AO62" s="289"/>
      <c r="BC62" s="325"/>
    </row>
    <row r="63" spans="1:55" ht="15" thickBot="1">
      <c r="A63" s="258"/>
      <c r="B63" s="512"/>
      <c r="C63" s="561"/>
      <c r="D63" s="364"/>
      <c r="E63" s="364">
        <f t="shared" ref="E63" si="47">E61+1</f>
        <v>27</v>
      </c>
      <c r="F63" s="364" t="s">
        <v>443</v>
      </c>
      <c r="G63" s="543"/>
      <c r="H63" s="548"/>
      <c r="I63" s="402"/>
      <c r="J63" s="561"/>
      <c r="K63" s="394"/>
      <c r="L63" s="394"/>
      <c r="M63" s="561"/>
      <c r="N63" s="563"/>
      <c r="O63" s="365"/>
      <c r="V63" s="289"/>
      <c r="AO63" s="289"/>
      <c r="BC63" s="325"/>
    </row>
    <row r="64" spans="1:55">
      <c r="A64" s="258"/>
      <c r="B64" s="523">
        <v>1</v>
      </c>
      <c r="C64" s="560"/>
      <c r="D64" s="358"/>
      <c r="E64" s="349" t="s">
        <v>441</v>
      </c>
      <c r="F64" s="358" t="s">
        <v>444</v>
      </c>
      <c r="G64" s="564" t="s">
        <v>380</v>
      </c>
      <c r="H64" s="547">
        <f t="shared" ref="H64" si="48">H62+1</f>
        <v>26</v>
      </c>
      <c r="I64" s="401"/>
      <c r="J64" s="560" t="str">
        <f>IF(E65="","",IF(H64="","",VLOOKUP(H64,TemplNames,2,0)))</f>
        <v>Procedure : Angio &amp; Special equipment</v>
      </c>
      <c r="K64" s="393"/>
      <c r="L64" s="393"/>
      <c r="M64" s="560">
        <v>3.2</v>
      </c>
      <c r="N64" s="562">
        <v>400</v>
      </c>
      <c r="O64" s="283"/>
      <c r="V64" s="289"/>
      <c r="AO64" s="289"/>
      <c r="BC64" s="325"/>
    </row>
    <row r="65" spans="1:55" ht="15" thickBot="1">
      <c r="A65" s="258"/>
      <c r="B65" s="512"/>
      <c r="C65" s="561"/>
      <c r="D65" s="364"/>
      <c r="E65" s="364">
        <f t="shared" ref="E65" si="49">E63+1</f>
        <v>28</v>
      </c>
      <c r="F65" s="364" t="s">
        <v>443</v>
      </c>
      <c r="G65" s="543"/>
      <c r="H65" s="548"/>
      <c r="I65" s="402"/>
      <c r="J65" s="561"/>
      <c r="K65" s="394"/>
      <c r="L65" s="394"/>
      <c r="M65" s="561"/>
      <c r="N65" s="563"/>
      <c r="O65" s="365"/>
      <c r="V65" s="289"/>
      <c r="AO65" s="289"/>
      <c r="BC65" s="325"/>
    </row>
    <row r="66" spans="1:55">
      <c r="A66" s="258"/>
      <c r="B66" s="523">
        <v>1</v>
      </c>
      <c r="C66" s="560"/>
      <c r="D66" s="358"/>
      <c r="E66" s="349" t="s">
        <v>441</v>
      </c>
      <c r="F66" s="358" t="s">
        <v>444</v>
      </c>
      <c r="G66" s="564" t="s">
        <v>380</v>
      </c>
      <c r="H66" s="547">
        <f t="shared" ref="H66" si="50">H64+1</f>
        <v>27</v>
      </c>
      <c r="I66" s="401"/>
      <c r="J66" s="560" t="str">
        <f>IF(E67="","",IF(H66="","",VLOOKUP(H66,TemplNames,2,0)))</f>
        <v>Procedure : Angio &amp; Special control</v>
      </c>
      <c r="K66" s="393"/>
      <c r="L66" s="393"/>
      <c r="M66" s="560">
        <v>3.2</v>
      </c>
      <c r="N66" s="562">
        <v>400</v>
      </c>
      <c r="O66" s="283"/>
      <c r="V66" s="289"/>
      <c r="AO66" s="289"/>
      <c r="BC66" s="325"/>
    </row>
    <row r="67" spans="1:55" ht="15" thickBot="1">
      <c r="A67" s="258"/>
      <c r="B67" s="512"/>
      <c r="C67" s="561"/>
      <c r="D67" s="364"/>
      <c r="E67" s="364">
        <f t="shared" ref="E67" si="51">E65+1</f>
        <v>29</v>
      </c>
      <c r="F67" s="364" t="s">
        <v>443</v>
      </c>
      <c r="G67" s="543"/>
      <c r="H67" s="548"/>
      <c r="I67" s="402"/>
      <c r="J67" s="561"/>
      <c r="K67" s="394"/>
      <c r="L67" s="394"/>
      <c r="M67" s="561"/>
      <c r="N67" s="563"/>
      <c r="O67" s="365"/>
      <c r="V67" s="289"/>
      <c r="AO67" s="289"/>
      <c r="BC67" s="325"/>
    </row>
    <row r="68" spans="1:55">
      <c r="A68" s="258"/>
      <c r="B68" s="523">
        <v>1</v>
      </c>
      <c r="C68" s="560"/>
      <c r="D68" s="358"/>
      <c r="E68" s="349" t="s">
        <v>441</v>
      </c>
      <c r="F68" s="358" t="s">
        <v>444</v>
      </c>
      <c r="G68" s="564" t="s">
        <v>380</v>
      </c>
      <c r="H68" s="547">
        <f t="shared" ref="H68" si="52">H66+1</f>
        <v>28</v>
      </c>
      <c r="I68" s="401"/>
      <c r="J68" s="560" t="str">
        <f>IF(E69="","",IF(H68="","",VLOOKUP(H68,TemplNames,2,0)))</f>
        <v>Clinical : Film storage</v>
      </c>
      <c r="K68" s="393"/>
      <c r="L68" s="393"/>
      <c r="M68" s="560">
        <v>3.2</v>
      </c>
      <c r="N68" s="562">
        <v>400</v>
      </c>
      <c r="O68" s="283"/>
      <c r="V68" s="289"/>
      <c r="AO68" s="289"/>
      <c r="BC68" s="325"/>
    </row>
    <row r="69" spans="1:55" ht="15" thickBot="1">
      <c r="A69" s="258"/>
      <c r="B69" s="512"/>
      <c r="C69" s="561"/>
      <c r="D69" s="364"/>
      <c r="E69" s="364">
        <f t="shared" ref="E69" si="53">E67+1</f>
        <v>30</v>
      </c>
      <c r="F69" s="364" t="s">
        <v>443</v>
      </c>
      <c r="G69" s="543"/>
      <c r="H69" s="548"/>
      <c r="I69" s="402"/>
      <c r="J69" s="561"/>
      <c r="K69" s="394"/>
      <c r="L69" s="394"/>
      <c r="M69" s="561"/>
      <c r="N69" s="563"/>
      <c r="O69" s="365"/>
      <c r="V69" s="289"/>
      <c r="AO69" s="289"/>
      <c r="BC69" s="325"/>
    </row>
    <row r="70" spans="1:55">
      <c r="A70" s="258"/>
      <c r="B70" s="523">
        <v>1</v>
      </c>
      <c r="C70" s="560"/>
      <c r="D70" s="358"/>
      <c r="E70" s="349" t="s">
        <v>441</v>
      </c>
      <c r="F70" s="358" t="s">
        <v>444</v>
      </c>
      <c r="G70" s="564" t="s">
        <v>380</v>
      </c>
      <c r="H70" s="547">
        <f t="shared" ref="H70" si="54">H68+1</f>
        <v>29</v>
      </c>
      <c r="I70" s="401"/>
      <c r="J70" s="560" t="str">
        <f>IF(E71="","",IF(H70="","",VLOOKUP(H70,TemplNames,2,0)))</f>
        <v>Clinical : Film processing (chemical)</v>
      </c>
      <c r="K70" s="393"/>
      <c r="L70" s="393"/>
      <c r="M70" s="560">
        <v>3.2</v>
      </c>
      <c r="N70" s="562">
        <v>400</v>
      </c>
      <c r="O70" s="283"/>
      <c r="V70" s="289"/>
      <c r="AO70" s="289"/>
      <c r="BC70" s="325"/>
    </row>
    <row r="71" spans="1:55" ht="15" thickBot="1">
      <c r="A71" s="258"/>
      <c r="B71" s="512"/>
      <c r="C71" s="561"/>
      <c r="D71" s="364"/>
      <c r="E71" s="364">
        <f t="shared" ref="E71" si="55">E69+1</f>
        <v>31</v>
      </c>
      <c r="F71" s="364" t="s">
        <v>443</v>
      </c>
      <c r="G71" s="543"/>
      <c r="H71" s="548"/>
      <c r="I71" s="402"/>
      <c r="J71" s="561"/>
      <c r="K71" s="394"/>
      <c r="L71" s="394"/>
      <c r="M71" s="561"/>
      <c r="N71" s="563"/>
      <c r="O71" s="365"/>
      <c r="V71" s="289"/>
      <c r="AO71" s="289"/>
      <c r="BC71" s="325"/>
    </row>
    <row r="72" spans="1:55">
      <c r="A72" s="258"/>
      <c r="B72" s="523">
        <v>1</v>
      </c>
      <c r="C72" s="560"/>
      <c r="D72" s="358"/>
      <c r="E72" s="349" t="s">
        <v>441</v>
      </c>
      <c r="F72" s="358" t="s">
        <v>444</v>
      </c>
      <c r="G72" s="564" t="s">
        <v>380</v>
      </c>
      <c r="H72" s="547">
        <f t="shared" ref="H72" si="56">H70+1</f>
        <v>30</v>
      </c>
      <c r="I72" s="401"/>
      <c r="J72" s="560" t="str">
        <f>IF(E73="","",IF(H72="","",VLOOKUP(H72,TemplNames,2,0)))</f>
        <v>Clinical : Dialysis unit</v>
      </c>
      <c r="K72" s="393"/>
      <c r="L72" s="393"/>
      <c r="M72" s="560">
        <v>3.2</v>
      </c>
      <c r="N72" s="562">
        <v>400</v>
      </c>
      <c r="O72" s="283"/>
      <c r="V72" s="289"/>
      <c r="AO72" s="289"/>
      <c r="BC72" s="325"/>
    </row>
    <row r="73" spans="1:55" ht="15" thickBot="1">
      <c r="A73" s="258"/>
      <c r="B73" s="512"/>
      <c r="C73" s="561"/>
      <c r="D73" s="364"/>
      <c r="E73" s="364">
        <f t="shared" ref="E73" si="57">E71+1</f>
        <v>32</v>
      </c>
      <c r="F73" s="364" t="s">
        <v>443</v>
      </c>
      <c r="G73" s="543"/>
      <c r="H73" s="548"/>
      <c r="I73" s="402"/>
      <c r="J73" s="561"/>
      <c r="K73" s="394"/>
      <c r="L73" s="394"/>
      <c r="M73" s="561"/>
      <c r="N73" s="563"/>
      <c r="O73" s="365"/>
      <c r="V73" s="289"/>
      <c r="AO73" s="289"/>
      <c r="BC73" s="325"/>
    </row>
    <row r="74" spans="1:55">
      <c r="A74" s="258"/>
      <c r="B74" s="523">
        <v>1</v>
      </c>
      <c r="C74" s="560"/>
      <c r="D74" s="358"/>
      <c r="E74" s="349" t="s">
        <v>441</v>
      </c>
      <c r="F74" s="358" t="s">
        <v>444</v>
      </c>
      <c r="G74" s="564" t="s">
        <v>380</v>
      </c>
      <c r="H74" s="547">
        <f t="shared" ref="H74" si="58">H72+1</f>
        <v>31</v>
      </c>
      <c r="I74" s="401"/>
      <c r="J74" s="560" t="str">
        <f>IF(E75="","",IF(H74="","",VLOOKUP(H74,TemplNames,2,0)))</f>
        <v>Emergency : General</v>
      </c>
      <c r="K74" s="393"/>
      <c r="L74" s="393"/>
      <c r="M74" s="560">
        <v>3.2</v>
      </c>
      <c r="N74" s="562">
        <v>400</v>
      </c>
      <c r="O74" s="283"/>
      <c r="V74" s="289"/>
      <c r="AO74" s="289"/>
      <c r="BC74" s="325"/>
    </row>
    <row r="75" spans="1:55" ht="15" thickBot="1">
      <c r="A75" s="258"/>
      <c r="B75" s="512"/>
      <c r="C75" s="561"/>
      <c r="D75" s="364"/>
      <c r="E75" s="364">
        <f t="shared" ref="E75" si="59">E73+1</f>
        <v>33</v>
      </c>
      <c r="F75" s="364" t="s">
        <v>443</v>
      </c>
      <c r="G75" s="543"/>
      <c r="H75" s="548"/>
      <c r="I75" s="402"/>
      <c r="J75" s="561"/>
      <c r="K75" s="394"/>
      <c r="L75" s="394"/>
      <c r="M75" s="561"/>
      <c r="N75" s="563"/>
      <c r="O75" s="365"/>
      <c r="V75" s="289"/>
      <c r="AO75" s="289"/>
      <c r="BC75" s="325"/>
    </row>
    <row r="76" spans="1:55">
      <c r="A76" s="258"/>
      <c r="B76" s="523">
        <v>1</v>
      </c>
      <c r="C76" s="560"/>
      <c r="D76" s="358"/>
      <c r="E76" s="349" t="s">
        <v>441</v>
      </c>
      <c r="F76" s="358" t="s">
        <v>444</v>
      </c>
      <c r="G76" s="564" t="s">
        <v>380</v>
      </c>
      <c r="H76" s="547">
        <f t="shared" ref="H76" si="60">H74+1</f>
        <v>32</v>
      </c>
      <c r="I76" s="401"/>
      <c r="J76" s="560" t="str">
        <f>IF(E77="","",IF(H76="","",VLOOKUP(H76,TemplNames,2,0)))</f>
        <v>Emergency : Exam/treatment</v>
      </c>
      <c r="K76" s="393"/>
      <c r="L76" s="393"/>
      <c r="M76" s="560">
        <v>3.2</v>
      </c>
      <c r="N76" s="562">
        <v>400</v>
      </c>
      <c r="O76" s="283"/>
      <c r="V76" s="289"/>
      <c r="AO76" s="289"/>
      <c r="BC76" s="325"/>
    </row>
    <row r="77" spans="1:55" ht="15" thickBot="1">
      <c r="A77" s="258"/>
      <c r="B77" s="512"/>
      <c r="C77" s="561"/>
      <c r="D77" s="364"/>
      <c r="E77" s="364">
        <f t="shared" ref="E77" si="61">E75+1</f>
        <v>34</v>
      </c>
      <c r="F77" s="364" t="s">
        <v>443</v>
      </c>
      <c r="G77" s="543"/>
      <c r="H77" s="548"/>
      <c r="I77" s="402"/>
      <c r="J77" s="561"/>
      <c r="K77" s="394"/>
      <c r="L77" s="394"/>
      <c r="M77" s="561"/>
      <c r="N77" s="563"/>
      <c r="O77" s="365"/>
      <c r="V77" s="289"/>
      <c r="AO77" s="289"/>
      <c r="BC77" s="325"/>
    </row>
    <row r="78" spans="1:55">
      <c r="A78" s="258"/>
      <c r="B78" s="523">
        <v>1</v>
      </c>
      <c r="C78" s="560"/>
      <c r="D78" s="358"/>
      <c r="E78" s="349" t="s">
        <v>441</v>
      </c>
      <c r="F78" s="358" t="s">
        <v>444</v>
      </c>
      <c r="G78" s="564" t="s">
        <v>380</v>
      </c>
      <c r="H78" s="547">
        <f t="shared" ref="H78" si="62">H76+1</f>
        <v>33</v>
      </c>
      <c r="I78" s="401"/>
      <c r="J78" s="560" t="str">
        <f>IF(E79="","",IF(H78="","",VLOOKUP(H78,TemplNames,2,0)))</f>
        <v>Emergency : Resuscitation or major assessments</v>
      </c>
      <c r="K78" s="393"/>
      <c r="L78" s="393"/>
      <c r="M78" s="560">
        <v>3.2</v>
      </c>
      <c r="N78" s="562">
        <v>400</v>
      </c>
      <c r="O78" s="283"/>
      <c r="V78" s="289"/>
      <c r="AO78" s="289"/>
      <c r="BC78" s="325"/>
    </row>
    <row r="79" spans="1:55" ht="15" thickBot="1">
      <c r="A79" s="258"/>
      <c r="B79" s="512"/>
      <c r="C79" s="561"/>
      <c r="D79" s="364"/>
      <c r="E79" s="364">
        <f t="shared" ref="E79" si="63">E77+1</f>
        <v>35</v>
      </c>
      <c r="F79" s="364" t="s">
        <v>443</v>
      </c>
      <c r="G79" s="543"/>
      <c r="H79" s="548"/>
      <c r="I79" s="402"/>
      <c r="J79" s="561"/>
      <c r="K79" s="394"/>
      <c r="L79" s="394"/>
      <c r="M79" s="561"/>
      <c r="N79" s="563"/>
      <c r="O79" s="365"/>
      <c r="V79" s="289"/>
      <c r="AO79" s="289"/>
      <c r="BC79" s="325"/>
    </row>
    <row r="80" spans="1:55">
      <c r="A80" s="258"/>
      <c r="B80" s="523">
        <v>1</v>
      </c>
      <c r="C80" s="560"/>
      <c r="D80" s="358"/>
      <c r="E80" s="349" t="s">
        <v>441</v>
      </c>
      <c r="F80" s="358" t="s">
        <v>444</v>
      </c>
      <c r="G80" s="564" t="s">
        <v>380</v>
      </c>
      <c r="H80" s="547">
        <f t="shared" ref="H80" si="64">H78+1</f>
        <v>34</v>
      </c>
      <c r="I80" s="401"/>
      <c r="J80" s="560" t="str">
        <f>IF(E81="","",IF(H80="","",VLOOKUP(H80,TemplNames,2,0)))</f>
        <v>Emergency : Fracture, cast</v>
      </c>
      <c r="K80" s="393"/>
      <c r="L80" s="393"/>
      <c r="M80" s="560">
        <v>3.2</v>
      </c>
      <c r="N80" s="562">
        <v>400</v>
      </c>
      <c r="O80" s="283"/>
      <c r="V80" s="289"/>
      <c r="AO80" s="289"/>
      <c r="BC80" s="325"/>
    </row>
    <row r="81" spans="1:55" ht="15" thickBot="1">
      <c r="A81" s="258"/>
      <c r="B81" s="512"/>
      <c r="C81" s="561"/>
      <c r="D81" s="364"/>
      <c r="E81" s="364">
        <f t="shared" ref="E81" si="65">E79+1</f>
        <v>36</v>
      </c>
      <c r="F81" s="364" t="s">
        <v>443</v>
      </c>
      <c r="G81" s="543"/>
      <c r="H81" s="548"/>
      <c r="I81" s="402"/>
      <c r="J81" s="561"/>
      <c r="K81" s="394"/>
      <c r="L81" s="394"/>
      <c r="M81" s="561"/>
      <c r="N81" s="563"/>
      <c r="O81" s="365"/>
      <c r="V81" s="289"/>
      <c r="AO81" s="289"/>
      <c r="BC81" s="325"/>
    </row>
    <row r="82" spans="1:55">
      <c r="A82" s="258"/>
      <c r="B82" s="523">
        <v>1</v>
      </c>
      <c r="C82" s="560"/>
      <c r="D82" s="358"/>
      <c r="E82" s="349" t="s">
        <v>441</v>
      </c>
      <c r="F82" s="358" t="s">
        <v>444</v>
      </c>
      <c r="G82" s="564" t="s">
        <v>380</v>
      </c>
      <c r="H82" s="547">
        <f t="shared" ref="H82" si="66">H80+1</f>
        <v>35</v>
      </c>
      <c r="I82" s="401"/>
      <c r="J82" s="560" t="str">
        <f>IF(E83="","",IF(H82="","",VLOOKUP(H82,TemplNames,2,0)))</f>
        <v>Emergency : Trauma room, life support</v>
      </c>
      <c r="K82" s="393"/>
      <c r="L82" s="393"/>
      <c r="M82" s="560">
        <v>3.2</v>
      </c>
      <c r="N82" s="562">
        <v>400</v>
      </c>
      <c r="O82" s="283"/>
      <c r="V82" s="289"/>
      <c r="AO82" s="289"/>
      <c r="BC82" s="325"/>
    </row>
    <row r="83" spans="1:55" ht="15" thickBot="1">
      <c r="A83" s="258"/>
      <c r="B83" s="512"/>
      <c r="C83" s="561"/>
      <c r="D83" s="364"/>
      <c r="E83" s="364">
        <f t="shared" ref="E83" si="67">E81+1</f>
        <v>37</v>
      </c>
      <c r="F83" s="364" t="s">
        <v>443</v>
      </c>
      <c r="G83" s="543"/>
      <c r="H83" s="548"/>
      <c r="I83" s="402"/>
      <c r="J83" s="561"/>
      <c r="K83" s="394"/>
      <c r="L83" s="394"/>
      <c r="M83" s="561"/>
      <c r="N83" s="563"/>
      <c r="O83" s="365"/>
      <c r="V83" s="289"/>
      <c r="AO83" s="289"/>
      <c r="BC83" s="325"/>
    </row>
    <row r="84" spans="1:55">
      <c r="A84" s="258"/>
      <c r="B84" s="523">
        <v>1</v>
      </c>
      <c r="C84" s="560"/>
      <c r="D84" s="358"/>
      <c r="E84" s="349" t="s">
        <v>441</v>
      </c>
      <c r="F84" s="358" t="s">
        <v>444</v>
      </c>
      <c r="G84" s="564" t="s">
        <v>380</v>
      </c>
      <c r="H84" s="547">
        <f t="shared" ref="H84" si="68">H82+1</f>
        <v>36</v>
      </c>
      <c r="I84" s="401"/>
      <c r="J84" s="560" t="str">
        <f>IF(E85="","",IF(H84="","",VLOOKUP(H84,TemplNames,2,0)))</f>
        <v>Emergency : Decontamination</v>
      </c>
      <c r="K84" s="393"/>
      <c r="L84" s="393"/>
      <c r="M84" s="560">
        <v>3.2</v>
      </c>
      <c r="N84" s="562">
        <v>400</v>
      </c>
      <c r="O84" s="283"/>
      <c r="V84" s="289"/>
      <c r="AO84" s="289"/>
      <c r="BC84" s="325"/>
    </row>
    <row r="85" spans="1:55" ht="15" thickBot="1">
      <c r="A85" s="258"/>
      <c r="B85" s="512"/>
      <c r="C85" s="561"/>
      <c r="D85" s="364"/>
      <c r="E85" s="364">
        <f t="shared" ref="E85" si="69">E83+1</f>
        <v>38</v>
      </c>
      <c r="F85" s="364" t="s">
        <v>443</v>
      </c>
      <c r="G85" s="543"/>
      <c r="H85" s="548"/>
      <c r="I85" s="402"/>
      <c r="J85" s="561"/>
      <c r="K85" s="394"/>
      <c r="L85" s="394"/>
      <c r="M85" s="561"/>
      <c r="N85" s="563"/>
      <c r="O85" s="365"/>
      <c r="V85" s="289"/>
      <c r="AO85" s="289"/>
      <c r="BC85" s="325"/>
    </row>
    <row r="86" spans="1:55">
      <c r="A86" s="258"/>
      <c r="B86" s="523">
        <v>1</v>
      </c>
      <c r="C86" s="560"/>
      <c r="D86" s="358"/>
      <c r="E86" s="349" t="s">
        <v>441</v>
      </c>
      <c r="F86" s="358" t="s">
        <v>444</v>
      </c>
      <c r="G86" s="564" t="s">
        <v>380</v>
      </c>
      <c r="H86" s="547">
        <f t="shared" ref="H86" si="70">H84+1</f>
        <v>37</v>
      </c>
      <c r="I86" s="401"/>
      <c r="J86" s="560" t="str">
        <f>IF(E87="","",IF(H86="","",VLOOKUP(H86,TemplNames,2,0)))</f>
        <v>Emergency : Examination/Treatment</v>
      </c>
      <c r="K86" s="393"/>
      <c r="L86" s="393"/>
      <c r="M86" s="560">
        <v>3.2</v>
      </c>
      <c r="N86" s="562">
        <v>400</v>
      </c>
      <c r="O86" s="283"/>
      <c r="V86" s="289"/>
      <c r="AO86" s="289"/>
      <c r="BC86" s="325"/>
    </row>
    <row r="87" spans="1:55" ht="15" thickBot="1">
      <c r="A87" s="258"/>
      <c r="B87" s="512"/>
      <c r="C87" s="561"/>
      <c r="D87" s="364"/>
      <c r="E87" s="364">
        <f t="shared" ref="E87" si="71">E85+1</f>
        <v>39</v>
      </c>
      <c r="F87" s="364" t="s">
        <v>443</v>
      </c>
      <c r="G87" s="543"/>
      <c r="H87" s="548"/>
      <c r="I87" s="402"/>
      <c r="J87" s="561"/>
      <c r="K87" s="394"/>
      <c r="L87" s="394"/>
      <c r="M87" s="561"/>
      <c r="N87" s="563"/>
      <c r="O87" s="365"/>
      <c r="V87" s="289"/>
      <c r="AO87" s="289"/>
      <c r="BC87" s="325"/>
    </row>
    <row r="88" spans="1:55">
      <c r="A88" s="258"/>
      <c r="B88" s="523">
        <v>1</v>
      </c>
      <c r="C88" s="560"/>
      <c r="D88" s="358"/>
      <c r="E88" s="349" t="s">
        <v>441</v>
      </c>
      <c r="F88" s="358" t="s">
        <v>444</v>
      </c>
      <c r="G88" s="564" t="s">
        <v>380</v>
      </c>
      <c r="H88" s="547">
        <f t="shared" ref="H88" si="72">H86+1</f>
        <v>38</v>
      </c>
      <c r="I88" s="401"/>
      <c r="J88" s="560" t="str">
        <f>IF(E89="","",IF(H88="","",VLOOKUP(H88,TemplNames,2,0)))</f>
        <v>Admin : Storage</v>
      </c>
      <c r="K88" s="393"/>
      <c r="L88" s="393"/>
      <c r="M88" s="560">
        <v>3.2</v>
      </c>
      <c r="N88" s="562">
        <v>400</v>
      </c>
      <c r="O88" s="283"/>
      <c r="V88" s="289"/>
      <c r="AO88" s="289"/>
      <c r="BC88" s="325"/>
    </row>
    <row r="89" spans="1:55" ht="15" thickBot="1">
      <c r="A89" s="258"/>
      <c r="B89" s="512"/>
      <c r="C89" s="561"/>
      <c r="D89" s="364"/>
      <c r="E89" s="364">
        <f t="shared" ref="E89" si="73">E87+1</f>
        <v>40</v>
      </c>
      <c r="F89" s="364" t="s">
        <v>443</v>
      </c>
      <c r="G89" s="543"/>
      <c r="H89" s="548"/>
      <c r="I89" s="402"/>
      <c r="J89" s="561"/>
      <c r="K89" s="394"/>
      <c r="L89" s="394"/>
      <c r="M89" s="561"/>
      <c r="N89" s="563"/>
      <c r="O89" s="365"/>
      <c r="V89" s="289"/>
      <c r="AO89" s="289"/>
      <c r="BC89" s="325"/>
    </row>
    <row r="90" spans="1:55">
      <c r="A90" s="258"/>
      <c r="B90" s="523">
        <v>1</v>
      </c>
      <c r="C90" s="560"/>
      <c r="D90" s="358"/>
      <c r="E90" s="349" t="s">
        <v>441</v>
      </c>
      <c r="F90" s="358" t="s">
        <v>444</v>
      </c>
      <c r="G90" s="564" t="s">
        <v>380</v>
      </c>
      <c r="H90" s="547">
        <f t="shared" ref="H90" si="74">H88+1</f>
        <v>39</v>
      </c>
      <c r="I90" s="401"/>
      <c r="J90" s="560" t="str">
        <f>IF(E91="","",IF(H90="","",VLOOKUP(H90,TemplNames,2,0)))</f>
        <v>Admin : Conference</v>
      </c>
      <c r="K90" s="393"/>
      <c r="L90" s="393"/>
      <c r="M90" s="560">
        <v>3.2</v>
      </c>
      <c r="N90" s="562">
        <v>400</v>
      </c>
      <c r="O90" s="283"/>
      <c r="V90" s="289"/>
      <c r="AO90" s="289"/>
      <c r="BC90" s="325"/>
    </row>
    <row r="91" spans="1:55" ht="15" thickBot="1">
      <c r="A91" s="258"/>
      <c r="B91" s="512"/>
      <c r="C91" s="561"/>
      <c r="D91" s="364"/>
      <c r="E91" s="364">
        <f t="shared" ref="E91" si="75">E89+1</f>
        <v>41</v>
      </c>
      <c r="F91" s="364" t="s">
        <v>443</v>
      </c>
      <c r="G91" s="543"/>
      <c r="H91" s="548"/>
      <c r="I91" s="402"/>
      <c r="J91" s="561"/>
      <c r="K91" s="394"/>
      <c r="L91" s="394"/>
      <c r="M91" s="561"/>
      <c r="N91" s="563"/>
      <c r="O91" s="365"/>
      <c r="V91" s="289"/>
      <c r="AO91" s="289"/>
      <c r="BC91" s="325"/>
    </row>
    <row r="92" spans="1:55">
      <c r="A92" s="258"/>
      <c r="B92" s="523">
        <v>1</v>
      </c>
      <c r="C92" s="560"/>
      <c r="D92" s="358"/>
      <c r="E92" s="349" t="s">
        <v>441</v>
      </c>
      <c r="F92" s="358" t="s">
        <v>444</v>
      </c>
      <c r="G92" s="564" t="s">
        <v>380</v>
      </c>
      <c r="H92" s="547">
        <f t="shared" ref="H92" si="76">H90+1</f>
        <v>40</v>
      </c>
      <c r="I92" s="401"/>
      <c r="J92" s="560" t="str">
        <f>IF(E93="","",IF(H92="","",VLOOKUP(H92,TemplNames,2,0)))</f>
        <v>Admin : Locker</v>
      </c>
      <c r="K92" s="393"/>
      <c r="L92" s="393"/>
      <c r="M92" s="560">
        <v>3.2</v>
      </c>
      <c r="N92" s="562">
        <v>400</v>
      </c>
      <c r="O92" s="283"/>
      <c r="V92" s="289"/>
      <c r="AO92" s="289"/>
      <c r="BC92" s="325"/>
    </row>
    <row r="93" spans="1:55" ht="15" thickBot="1">
      <c r="A93" s="258"/>
      <c r="B93" s="512"/>
      <c r="C93" s="561"/>
      <c r="D93" s="364"/>
      <c r="E93" s="364">
        <f t="shared" ref="E93" si="77">E91+1</f>
        <v>42</v>
      </c>
      <c r="F93" s="364" t="s">
        <v>443</v>
      </c>
      <c r="G93" s="543"/>
      <c r="H93" s="548"/>
      <c r="I93" s="402"/>
      <c r="J93" s="561"/>
      <c r="K93" s="394"/>
      <c r="L93" s="394"/>
      <c r="M93" s="561"/>
      <c r="N93" s="563"/>
      <c r="O93" s="365"/>
      <c r="V93" s="289"/>
      <c r="AO93" s="289"/>
      <c r="BC93" s="325"/>
    </row>
    <row r="94" spans="1:55">
      <c r="A94" s="258"/>
      <c r="B94" s="523">
        <v>1</v>
      </c>
      <c r="C94" s="560"/>
      <c r="D94" s="358"/>
      <c r="E94" s="349" t="s">
        <v>441</v>
      </c>
      <c r="F94" s="358" t="s">
        <v>444</v>
      </c>
      <c r="G94" s="564" t="s">
        <v>380</v>
      </c>
      <c r="H94" s="547">
        <f t="shared" ref="H94" si="78">H92+1</f>
        <v>41</v>
      </c>
      <c r="I94" s="401"/>
      <c r="J94" s="560" t="str">
        <f>IF(E95="","",IF(H94="","",VLOOKUP(H94,TemplNames,2,0)))</f>
        <v>Admin : Offices</v>
      </c>
      <c r="K94" s="393"/>
      <c r="L94" s="393"/>
      <c r="M94" s="560">
        <v>3.2</v>
      </c>
      <c r="N94" s="562">
        <v>400</v>
      </c>
      <c r="O94" s="283"/>
      <c r="V94" s="289"/>
      <c r="AO94" s="289"/>
      <c r="BC94" s="325"/>
    </row>
    <row r="95" spans="1:55" ht="15" thickBot="1">
      <c r="A95" s="258"/>
      <c r="B95" s="512"/>
      <c r="C95" s="561"/>
      <c r="D95" s="364"/>
      <c r="E95" s="364">
        <f t="shared" ref="E95" si="79">E93+1</f>
        <v>43</v>
      </c>
      <c r="F95" s="364" t="s">
        <v>443</v>
      </c>
      <c r="G95" s="543"/>
      <c r="H95" s="548"/>
      <c r="I95" s="402"/>
      <c r="J95" s="561"/>
      <c r="K95" s="394"/>
      <c r="L95" s="394"/>
      <c r="M95" s="561"/>
      <c r="N95" s="563"/>
      <c r="O95" s="365"/>
      <c r="V95" s="289"/>
      <c r="AO95" s="289"/>
      <c r="BC95" s="325"/>
    </row>
    <row r="96" spans="1:55">
      <c r="A96" s="258"/>
      <c r="B96" s="523">
        <v>1</v>
      </c>
      <c r="C96" s="560"/>
      <c r="D96" s="358"/>
      <c r="E96" s="349" t="s">
        <v>441</v>
      </c>
      <c r="F96" s="358" t="s">
        <v>444</v>
      </c>
      <c r="G96" s="564" t="s">
        <v>380</v>
      </c>
      <c r="H96" s="547">
        <f t="shared" ref="H96" si="80">H94+1</f>
        <v>42</v>
      </c>
      <c r="I96" s="401"/>
      <c r="J96" s="560" t="str">
        <f>IF(E97="","",IF(H96="","",VLOOKUP(H96,TemplNames,2,0)))</f>
        <v>Admin : Admitting</v>
      </c>
      <c r="K96" s="393"/>
      <c r="L96" s="393"/>
      <c r="M96" s="560">
        <v>3.2</v>
      </c>
      <c r="N96" s="562">
        <v>400</v>
      </c>
      <c r="O96" s="283"/>
      <c r="V96" s="289"/>
      <c r="AO96" s="289"/>
      <c r="BC96" s="325"/>
    </row>
    <row r="97" spans="1:55" ht="15" thickBot="1">
      <c r="A97" s="258"/>
      <c r="B97" s="512"/>
      <c r="C97" s="561"/>
      <c r="D97" s="364"/>
      <c r="E97" s="364">
        <f t="shared" ref="E97" si="81">E95+1</f>
        <v>44</v>
      </c>
      <c r="F97" s="364" t="s">
        <v>443</v>
      </c>
      <c r="G97" s="543"/>
      <c r="H97" s="548"/>
      <c r="I97" s="402"/>
      <c r="J97" s="561"/>
      <c r="K97" s="394"/>
      <c r="L97" s="394"/>
      <c r="M97" s="561"/>
      <c r="N97" s="563"/>
      <c r="O97" s="365"/>
      <c r="V97" s="289"/>
      <c r="AO97" s="289"/>
      <c r="BC97" s="325"/>
    </row>
    <row r="98" spans="1:55">
      <c r="A98" s="258"/>
      <c r="B98" s="523">
        <v>1</v>
      </c>
      <c r="C98" s="560"/>
      <c r="D98" s="358"/>
      <c r="E98" s="349" t="s">
        <v>441</v>
      </c>
      <c r="F98" s="358" t="s">
        <v>444</v>
      </c>
      <c r="G98" s="564" t="s">
        <v>380</v>
      </c>
      <c r="H98" s="547">
        <f t="shared" ref="H98" si="82">H96+1</f>
        <v>43</v>
      </c>
      <c r="I98" s="401"/>
      <c r="J98" s="560" t="str">
        <f>IF(E99="","",IF(H98="","",VLOOKUP(H98,TemplNames,2,0)))</f>
        <v>Patient Care : Hydrotherapy tub</v>
      </c>
      <c r="K98" s="393"/>
      <c r="L98" s="393"/>
      <c r="M98" s="560">
        <v>3.2</v>
      </c>
      <c r="N98" s="562">
        <v>400</v>
      </c>
      <c r="O98" s="283"/>
      <c r="V98" s="289"/>
      <c r="AO98" s="289"/>
      <c r="BC98" s="325"/>
    </row>
    <row r="99" spans="1:55" ht="15" thickBot="1">
      <c r="A99" s="258"/>
      <c r="B99" s="512"/>
      <c r="C99" s="561"/>
      <c r="D99" s="364"/>
      <c r="E99" s="364">
        <f t="shared" ref="E99" si="83">E97+1</f>
        <v>45</v>
      </c>
      <c r="F99" s="364" t="s">
        <v>443</v>
      </c>
      <c r="G99" s="543"/>
      <c r="H99" s="548"/>
      <c r="I99" s="402"/>
      <c r="J99" s="561"/>
      <c r="K99" s="394"/>
      <c r="L99" s="394"/>
      <c r="M99" s="561"/>
      <c r="N99" s="563"/>
      <c r="O99" s="365"/>
      <c r="V99" s="289"/>
      <c r="AO99" s="289"/>
      <c r="BC99" s="325"/>
    </row>
    <row r="100" spans="1:55">
      <c r="A100" s="258"/>
      <c r="B100" s="523">
        <v>1</v>
      </c>
      <c r="C100" s="560"/>
      <c r="D100" s="358"/>
      <c r="E100" s="349" t="s">
        <v>441</v>
      </c>
      <c r="F100" s="358" t="s">
        <v>444</v>
      </c>
      <c r="G100" s="564" t="s">
        <v>380</v>
      </c>
      <c r="H100" s="547">
        <f t="shared" ref="H100" si="84">H98+1</f>
        <v>44</v>
      </c>
      <c r="I100" s="401"/>
      <c r="J100" s="560" t="str">
        <f>IF(E101="","",IF(H100="","",VLOOKUP(H100,TemplNames,2,0)))</f>
        <v>Clinical : Janitor's closet</v>
      </c>
      <c r="K100" s="393"/>
      <c r="L100" s="393"/>
      <c r="M100" s="560">
        <v>3.2</v>
      </c>
      <c r="N100" s="562">
        <v>400</v>
      </c>
      <c r="O100" s="283"/>
      <c r="V100" s="289"/>
      <c r="AO100" s="289"/>
      <c r="BC100" s="325"/>
    </row>
    <row r="101" spans="1:55" ht="15" thickBot="1">
      <c r="A101" s="258"/>
      <c r="B101" s="512"/>
      <c r="C101" s="561"/>
      <c r="D101" s="364"/>
      <c r="E101" s="364">
        <f t="shared" ref="E101" si="85">E99+1</f>
        <v>46</v>
      </c>
      <c r="F101" s="364" t="s">
        <v>443</v>
      </c>
      <c r="G101" s="543"/>
      <c r="H101" s="548"/>
      <c r="I101" s="402"/>
      <c r="J101" s="561"/>
      <c r="K101" s="394"/>
      <c r="L101" s="394"/>
      <c r="M101" s="561"/>
      <c r="N101" s="563"/>
      <c r="O101" s="365"/>
      <c r="V101" s="289"/>
      <c r="AO101" s="289"/>
      <c r="BC101" s="325"/>
    </row>
    <row r="102" spans="1:55">
      <c r="A102" s="258"/>
      <c r="B102" s="523">
        <v>1</v>
      </c>
      <c r="C102" s="560"/>
      <c r="D102" s="358"/>
      <c r="E102" s="349" t="s">
        <v>441</v>
      </c>
      <c r="F102" s="358" t="s">
        <v>444</v>
      </c>
      <c r="G102" s="564" t="s">
        <v>380</v>
      </c>
      <c r="H102" s="547">
        <f t="shared" ref="H102" si="86">H100+1</f>
        <v>45</v>
      </c>
      <c r="I102" s="401"/>
      <c r="J102" s="560" t="str">
        <f>IF(E103="","",IF(H102="","",VLOOKUP(H102,TemplNames,2,0)))</f>
        <v>Clinical : General</v>
      </c>
      <c r="K102" s="393"/>
      <c r="L102" s="393"/>
      <c r="M102" s="560">
        <v>3.2</v>
      </c>
      <c r="N102" s="562">
        <v>400</v>
      </c>
      <c r="O102" s="283"/>
      <c r="V102" s="289"/>
      <c r="AO102" s="289"/>
      <c r="BC102" s="325"/>
    </row>
    <row r="103" spans="1:55" ht="15" thickBot="1">
      <c r="A103" s="258"/>
      <c r="B103" s="512"/>
      <c r="C103" s="561"/>
      <c r="D103" s="364"/>
      <c r="E103" s="364">
        <f t="shared" ref="E103" si="87">E101+1</f>
        <v>47</v>
      </c>
      <c r="F103" s="364" t="s">
        <v>443</v>
      </c>
      <c r="G103" s="543"/>
      <c r="H103" s="548"/>
      <c r="I103" s="402"/>
      <c r="J103" s="561"/>
      <c r="K103" s="394"/>
      <c r="L103" s="394"/>
      <c r="M103" s="561"/>
      <c r="N103" s="563"/>
      <c r="O103" s="365"/>
      <c r="V103" s="289"/>
      <c r="AO103" s="289"/>
      <c r="BC103" s="325"/>
    </row>
    <row r="104" spans="1:55">
      <c r="A104" s="258"/>
      <c r="B104" s="523">
        <v>1</v>
      </c>
      <c r="C104" s="560"/>
      <c r="D104" s="358"/>
      <c r="E104" s="349" t="s">
        <v>441</v>
      </c>
      <c r="F104" s="358" t="s">
        <v>444</v>
      </c>
      <c r="G104" s="564" t="s">
        <v>380</v>
      </c>
      <c r="H104" s="547">
        <f t="shared" ref="H104" si="88">H102+1</f>
        <v>46</v>
      </c>
      <c r="I104" s="401"/>
      <c r="J104" s="560" t="str">
        <f>IF(E105="","",IF(H104="","",VLOOKUP(H104,TemplNames,2,0)))</f>
        <v>Laboratory : Media preparation, tissue culture</v>
      </c>
      <c r="K104" s="393"/>
      <c r="L104" s="393"/>
      <c r="M104" s="560">
        <v>3.2</v>
      </c>
      <c r="N104" s="562">
        <v>400</v>
      </c>
      <c r="O104" s="283"/>
      <c r="V104" s="289"/>
      <c r="AO104" s="289"/>
      <c r="BC104" s="325"/>
    </row>
    <row r="105" spans="1:55" ht="15" thickBot="1">
      <c r="A105" s="258"/>
      <c r="B105" s="512"/>
      <c r="C105" s="561"/>
      <c r="D105" s="364"/>
      <c r="E105" s="364">
        <f t="shared" ref="E105" si="89">E103+1</f>
        <v>48</v>
      </c>
      <c r="F105" s="364" t="s">
        <v>443</v>
      </c>
      <c r="G105" s="543"/>
      <c r="H105" s="548"/>
      <c r="I105" s="402"/>
      <c r="J105" s="561"/>
      <c r="K105" s="394"/>
      <c r="L105" s="394"/>
      <c r="M105" s="561"/>
      <c r="N105" s="563"/>
      <c r="O105" s="365"/>
      <c r="V105" s="289"/>
      <c r="AO105" s="289"/>
      <c r="BC105" s="325"/>
    </row>
    <row r="106" spans="1:55">
      <c r="A106" s="258"/>
      <c r="B106" s="523">
        <v>1</v>
      </c>
      <c r="C106" s="560"/>
      <c r="D106" s="358"/>
      <c r="E106" s="349" t="s">
        <v>441</v>
      </c>
      <c r="F106" s="358" t="s">
        <v>444</v>
      </c>
      <c r="G106" s="564" t="s">
        <v>380</v>
      </c>
      <c r="H106" s="547">
        <f t="shared" ref="H106" si="90">H104+1</f>
        <v>47</v>
      </c>
      <c r="I106" s="401"/>
      <c r="J106" s="560" t="str">
        <f>IF(E107="","",IF(H106="","",VLOOKUP(H106,TemplNames,2,0)))</f>
        <v>Support : Laundry (Domestic)</v>
      </c>
      <c r="K106" s="393"/>
      <c r="L106" s="393"/>
      <c r="M106" s="560">
        <v>3.2</v>
      </c>
      <c r="N106" s="562">
        <v>400</v>
      </c>
      <c r="O106" s="283"/>
      <c r="V106" s="289"/>
      <c r="AO106" s="289"/>
      <c r="BC106" s="325"/>
    </row>
    <row r="107" spans="1:55" ht="15" thickBot="1">
      <c r="A107" s="258"/>
      <c r="B107" s="512"/>
      <c r="C107" s="561"/>
      <c r="D107" s="364"/>
      <c r="E107" s="364">
        <f t="shared" ref="E107" si="91">E105+1</f>
        <v>49</v>
      </c>
      <c r="F107" s="364" t="s">
        <v>443</v>
      </c>
      <c r="G107" s="543"/>
      <c r="H107" s="548"/>
      <c r="I107" s="402"/>
      <c r="J107" s="561"/>
      <c r="K107" s="394"/>
      <c r="L107" s="394"/>
      <c r="M107" s="561"/>
      <c r="N107" s="563"/>
      <c r="O107" s="365"/>
      <c r="V107" s="289"/>
      <c r="AO107" s="289"/>
      <c r="BC107" s="325"/>
    </row>
    <row r="108" spans="1:55">
      <c r="A108" s="258"/>
      <c r="B108" s="523">
        <v>1</v>
      </c>
      <c r="C108" s="560"/>
      <c r="D108" s="358"/>
      <c r="E108" s="349" t="s">
        <v>441</v>
      </c>
      <c r="F108" s="358" t="s">
        <v>444</v>
      </c>
      <c r="G108" s="564" t="s">
        <v>380</v>
      </c>
      <c r="H108" s="547">
        <f t="shared" ref="H108" si="92">H106+1</f>
        <v>48</v>
      </c>
      <c r="I108" s="401"/>
      <c r="J108" s="560" t="str">
        <f>IF(E109="","",IF(H108="","",VLOOKUP(H108,TemplNames,2,0)))</f>
        <v>Support : Laundry (Institutional)</v>
      </c>
      <c r="K108" s="393"/>
      <c r="L108" s="393"/>
      <c r="M108" s="560">
        <v>3.2</v>
      </c>
      <c r="N108" s="562">
        <v>400</v>
      </c>
      <c r="O108" s="283"/>
      <c r="V108" s="289"/>
      <c r="AO108" s="289"/>
      <c r="BC108" s="325"/>
    </row>
    <row r="109" spans="1:55" ht="15" thickBot="1">
      <c r="A109" s="258"/>
      <c r="B109" s="512"/>
      <c r="C109" s="561"/>
      <c r="D109" s="364"/>
      <c r="E109" s="364">
        <f t="shared" ref="E109" si="93">E107+1</f>
        <v>50</v>
      </c>
      <c r="F109" s="364" t="s">
        <v>443</v>
      </c>
      <c r="G109" s="543"/>
      <c r="H109" s="548"/>
      <c r="I109" s="402"/>
      <c r="J109" s="561"/>
      <c r="K109" s="394"/>
      <c r="L109" s="394"/>
      <c r="M109" s="561"/>
      <c r="N109" s="563"/>
      <c r="O109" s="365"/>
      <c r="V109" s="289"/>
      <c r="AO109" s="289"/>
      <c r="BC109" s="325"/>
    </row>
    <row r="110" spans="1:55">
      <c r="A110" s="258"/>
      <c r="B110" s="523">
        <v>1</v>
      </c>
      <c r="C110" s="560"/>
      <c r="D110" s="358"/>
      <c r="E110" s="349" t="s">
        <v>441</v>
      </c>
      <c r="F110" s="358" t="s">
        <v>444</v>
      </c>
      <c r="G110" s="564" t="s">
        <v>380</v>
      </c>
      <c r="H110" s="547">
        <f t="shared" ref="H110" si="94">H108+1</f>
        <v>49</v>
      </c>
      <c r="I110" s="401"/>
      <c r="J110" s="560" t="str">
        <f>IF(E111="","",IF(H110="","",VLOOKUP(H110,TemplNames,2,0)))</f>
        <v>Support : Soiled linen</v>
      </c>
      <c r="K110" s="393"/>
      <c r="L110" s="393"/>
      <c r="M110" s="560">
        <v>3.2</v>
      </c>
      <c r="N110" s="562">
        <v>400</v>
      </c>
      <c r="O110" s="283"/>
      <c r="V110" s="289"/>
      <c r="AO110" s="289"/>
      <c r="BC110" s="325"/>
    </row>
    <row r="111" spans="1:55" ht="15" thickBot="1">
      <c r="A111" s="258"/>
      <c r="B111" s="512"/>
      <c r="C111" s="561"/>
      <c r="D111" s="364"/>
      <c r="E111" s="364">
        <f t="shared" ref="E111" si="95">E109+1</f>
        <v>51</v>
      </c>
      <c r="F111" s="364" t="s">
        <v>443</v>
      </c>
      <c r="G111" s="543"/>
      <c r="H111" s="548"/>
      <c r="I111" s="402"/>
      <c r="J111" s="561"/>
      <c r="K111" s="394"/>
      <c r="L111" s="394"/>
      <c r="M111" s="561"/>
      <c r="N111" s="563"/>
      <c r="O111" s="365"/>
      <c r="V111" s="289"/>
      <c r="AO111" s="289"/>
      <c r="BC111" s="325"/>
    </row>
    <row r="112" spans="1:55">
      <c r="A112" s="258"/>
      <c r="B112" s="523">
        <v>1</v>
      </c>
      <c r="C112" s="560"/>
      <c r="D112" s="358"/>
      <c r="E112" s="349" t="s">
        <v>441</v>
      </c>
      <c r="F112" s="358" t="s">
        <v>444</v>
      </c>
      <c r="G112" s="564" t="s">
        <v>380</v>
      </c>
      <c r="H112" s="547">
        <f t="shared" ref="H112" si="96">H110+1</f>
        <v>50</v>
      </c>
      <c r="I112" s="401"/>
      <c r="J112" s="560" t="str">
        <f>IF(E113="","",IF(H112="","",VLOOKUP(H112,TemplNames,2,0)))</f>
        <v>Support : Clean linen folding</v>
      </c>
      <c r="K112" s="393"/>
      <c r="L112" s="393"/>
      <c r="M112" s="560">
        <v>3.2</v>
      </c>
      <c r="N112" s="562">
        <v>400</v>
      </c>
      <c r="O112" s="283"/>
      <c r="V112" s="289"/>
      <c r="AO112" s="289"/>
      <c r="BC112" s="325"/>
    </row>
    <row r="113" spans="1:55" ht="15" thickBot="1">
      <c r="A113" s="258"/>
      <c r="B113" s="512"/>
      <c r="C113" s="561"/>
      <c r="D113" s="364"/>
      <c r="E113" s="364">
        <f t="shared" ref="E113" si="97">E111+1</f>
        <v>52</v>
      </c>
      <c r="F113" s="364" t="s">
        <v>443</v>
      </c>
      <c r="G113" s="543"/>
      <c r="H113" s="548"/>
      <c r="I113" s="402"/>
      <c r="J113" s="561"/>
      <c r="K113" s="394"/>
      <c r="L113" s="394"/>
      <c r="M113" s="561"/>
      <c r="N113" s="563"/>
      <c r="O113" s="365"/>
      <c r="V113" s="289"/>
      <c r="AO113" s="289"/>
      <c r="BC113" s="325"/>
    </row>
    <row r="114" spans="1:55">
      <c r="A114" s="258"/>
      <c r="B114" s="523">
        <v>1</v>
      </c>
      <c r="C114" s="560"/>
      <c r="D114" s="358"/>
      <c r="E114" s="349" t="s">
        <v>441</v>
      </c>
      <c r="F114" s="358" t="s">
        <v>444</v>
      </c>
      <c r="G114" s="564" t="s">
        <v>380</v>
      </c>
      <c r="H114" s="547">
        <f t="shared" ref="H114" si="98">H112+1</f>
        <v>51</v>
      </c>
      <c r="I114" s="401"/>
      <c r="J114" s="560" t="str">
        <f>IF(E115="","",IF(H114="","",VLOOKUP(H114,TemplNames,2,0)))</f>
        <v>Support : Clean linen storage</v>
      </c>
      <c r="K114" s="393"/>
      <c r="L114" s="393"/>
      <c r="M114" s="560">
        <v>3.2</v>
      </c>
      <c r="N114" s="562">
        <v>400</v>
      </c>
      <c r="O114" s="283"/>
      <c r="V114" s="289"/>
      <c r="AO114" s="289"/>
      <c r="BC114" s="325"/>
    </row>
    <row r="115" spans="1:55" ht="15" thickBot="1">
      <c r="A115" s="258"/>
      <c r="B115" s="512"/>
      <c r="C115" s="561"/>
      <c r="D115" s="364"/>
      <c r="E115" s="364">
        <f t="shared" ref="E115" si="99">E113+1</f>
        <v>53</v>
      </c>
      <c r="F115" s="364" t="s">
        <v>443</v>
      </c>
      <c r="G115" s="543"/>
      <c r="H115" s="548"/>
      <c r="I115" s="402"/>
      <c r="J115" s="561"/>
      <c r="K115" s="394"/>
      <c r="L115" s="394"/>
      <c r="M115" s="561"/>
      <c r="N115" s="563"/>
      <c r="O115" s="365"/>
      <c r="V115" s="289"/>
      <c r="AO115" s="289"/>
      <c r="BC115" s="325"/>
    </row>
    <row r="116" spans="1:55">
      <c r="A116" s="258"/>
      <c r="B116" s="523">
        <v>1</v>
      </c>
      <c r="C116" s="560"/>
      <c r="D116" s="358"/>
      <c r="E116" s="349" t="s">
        <v>441</v>
      </c>
      <c r="F116" s="358" t="s">
        <v>444</v>
      </c>
      <c r="G116" s="564" t="s">
        <v>380</v>
      </c>
      <c r="H116" s="547">
        <f t="shared" ref="H116" si="100">H114+1</f>
        <v>52</v>
      </c>
      <c r="I116" s="401"/>
      <c r="J116" s="560" t="str">
        <f>IF(E117="","",IF(H116="","",VLOOKUP(H116,TemplNames,2,0)))</f>
        <v>Support : Nursing stations (Without Equipment)</v>
      </c>
      <c r="K116" s="393"/>
      <c r="L116" s="393"/>
      <c r="M116" s="560">
        <v>3.2</v>
      </c>
      <c r="N116" s="562">
        <v>400</v>
      </c>
      <c r="O116" s="283"/>
      <c r="V116" s="289"/>
      <c r="AO116" s="289"/>
      <c r="BC116" s="325"/>
    </row>
    <row r="117" spans="1:55" ht="15" thickBot="1">
      <c r="A117" s="258"/>
      <c r="B117" s="512"/>
      <c r="C117" s="561"/>
      <c r="D117" s="364"/>
      <c r="E117" s="364">
        <f t="shared" ref="E117" si="101">E115+1</f>
        <v>54</v>
      </c>
      <c r="F117" s="364" t="s">
        <v>443</v>
      </c>
      <c r="G117" s="543"/>
      <c r="H117" s="548"/>
      <c r="I117" s="402"/>
      <c r="J117" s="561"/>
      <c r="K117" s="394"/>
      <c r="L117" s="394"/>
      <c r="M117" s="561"/>
      <c r="N117" s="563"/>
      <c r="O117" s="365"/>
      <c r="V117" s="289"/>
      <c r="AO117" s="289"/>
      <c r="BC117" s="325"/>
    </row>
    <row r="118" spans="1:55">
      <c r="A118" s="258"/>
      <c r="B118" s="523">
        <v>1</v>
      </c>
      <c r="C118" s="560"/>
      <c r="D118" s="358"/>
      <c r="E118" s="349" t="s">
        <v>441</v>
      </c>
      <c r="F118" s="358" t="s">
        <v>444</v>
      </c>
      <c r="G118" s="564" t="s">
        <v>380</v>
      </c>
      <c r="H118" s="547">
        <f t="shared" ref="H118" si="102">H116+1</f>
        <v>53</v>
      </c>
      <c r="I118" s="401"/>
      <c r="J118" s="560" t="str">
        <f>IF(E119="","",IF(H118="","",VLOOKUP(H118,TemplNames,2,0)))</f>
        <v>Surgery : Labour and birthing</v>
      </c>
      <c r="K118" s="393"/>
      <c r="L118" s="393"/>
      <c r="M118" s="560">
        <v>3.2</v>
      </c>
      <c r="N118" s="562">
        <v>400</v>
      </c>
      <c r="O118" s="283"/>
      <c r="V118" s="289"/>
      <c r="AO118" s="289"/>
      <c r="BC118" s="325"/>
    </row>
    <row r="119" spans="1:55" ht="15" thickBot="1">
      <c r="A119" s="258"/>
      <c r="B119" s="512"/>
      <c r="C119" s="561"/>
      <c r="D119" s="364"/>
      <c r="E119" s="364">
        <f t="shared" ref="E119" si="103">E117+1</f>
        <v>55</v>
      </c>
      <c r="F119" s="364" t="s">
        <v>443</v>
      </c>
      <c r="G119" s="543"/>
      <c r="H119" s="548"/>
      <c r="I119" s="402"/>
      <c r="J119" s="561"/>
      <c r="K119" s="394"/>
      <c r="L119" s="394"/>
      <c r="M119" s="561"/>
      <c r="N119" s="563"/>
      <c r="O119" s="365"/>
      <c r="V119" s="289"/>
      <c r="AO119" s="289"/>
      <c r="BC119" s="325"/>
    </row>
    <row r="120" spans="1:55">
      <c r="A120" s="258"/>
      <c r="B120" s="523">
        <v>1</v>
      </c>
      <c r="C120" s="560"/>
      <c r="D120" s="358"/>
      <c r="E120" s="349" t="s">
        <v>441</v>
      </c>
      <c r="F120" s="358" t="s">
        <v>444</v>
      </c>
      <c r="G120" s="564" t="s">
        <v>380</v>
      </c>
      <c r="H120" s="547">
        <f t="shared" ref="H120" si="104">H118+1</f>
        <v>54</v>
      </c>
      <c r="I120" s="401"/>
      <c r="J120" s="560" t="str">
        <f>IF(E121="","",IF(H120="","",VLOOKUP(H120,TemplNames,2,0)))</f>
        <v>Surgery : Caesarean delivery</v>
      </c>
      <c r="K120" s="393"/>
      <c r="L120" s="393"/>
      <c r="M120" s="560">
        <v>3.2</v>
      </c>
      <c r="N120" s="562">
        <v>400</v>
      </c>
      <c r="O120" s="283"/>
      <c r="V120" s="289"/>
      <c r="AO120" s="289"/>
      <c r="BC120" s="325"/>
    </row>
    <row r="121" spans="1:55" ht="15" thickBot="1">
      <c r="A121" s="258"/>
      <c r="B121" s="512"/>
      <c r="C121" s="561"/>
      <c r="D121" s="364"/>
      <c r="E121" s="364">
        <f t="shared" ref="E121" si="105">E119+1</f>
        <v>56</v>
      </c>
      <c r="F121" s="364" t="s">
        <v>443</v>
      </c>
      <c r="G121" s="543"/>
      <c r="H121" s="548"/>
      <c r="I121" s="402"/>
      <c r="J121" s="561"/>
      <c r="K121" s="394"/>
      <c r="L121" s="394"/>
      <c r="M121" s="561"/>
      <c r="N121" s="563"/>
      <c r="O121" s="365"/>
      <c r="V121" s="289"/>
      <c r="AO121" s="289"/>
      <c r="BC121" s="325"/>
    </row>
    <row r="122" spans="1:55">
      <c r="A122" s="258"/>
      <c r="B122" s="523">
        <v>1</v>
      </c>
      <c r="C122" s="560"/>
      <c r="D122" s="358"/>
      <c r="E122" s="349" t="s">
        <v>441</v>
      </c>
      <c r="F122" s="358" t="s">
        <v>444</v>
      </c>
      <c r="G122" s="564" t="s">
        <v>380</v>
      </c>
      <c r="H122" s="547">
        <f t="shared" ref="H122" si="106">H120+1</f>
        <v>55</v>
      </c>
      <c r="I122" s="401"/>
      <c r="J122" s="560" t="str">
        <f>IF(E123="","",IF(H122="","",VLOOKUP(H122,TemplNames,2,0)))</f>
        <v>Patient Care : Nurseries</v>
      </c>
      <c r="K122" s="393"/>
      <c r="L122" s="393"/>
      <c r="M122" s="560">
        <v>3.2</v>
      </c>
      <c r="N122" s="562">
        <v>400</v>
      </c>
      <c r="O122" s="283"/>
      <c r="V122" s="289"/>
      <c r="AO122" s="289"/>
      <c r="BC122" s="325"/>
    </row>
    <row r="123" spans="1:55" ht="15" thickBot="1">
      <c r="A123" s="258"/>
      <c r="B123" s="512"/>
      <c r="C123" s="561"/>
      <c r="D123" s="364"/>
      <c r="E123" s="364">
        <f t="shared" ref="E123" si="107">E121+1</f>
        <v>57</v>
      </c>
      <c r="F123" s="364" t="s">
        <v>443</v>
      </c>
      <c r="G123" s="543"/>
      <c r="H123" s="548"/>
      <c r="I123" s="402"/>
      <c r="J123" s="561"/>
      <c r="K123" s="394"/>
      <c r="L123" s="394"/>
      <c r="M123" s="561"/>
      <c r="N123" s="563"/>
      <c r="O123" s="365"/>
      <c r="V123" s="289"/>
      <c r="AO123" s="289"/>
      <c r="BC123" s="325"/>
    </row>
    <row r="124" spans="1:55">
      <c r="A124" s="258"/>
      <c r="B124" s="523">
        <v>1</v>
      </c>
      <c r="C124" s="560"/>
      <c r="D124" s="358"/>
      <c r="E124" s="349" t="s">
        <v>441</v>
      </c>
      <c r="F124" s="358" t="s">
        <v>444</v>
      </c>
      <c r="G124" s="564" t="s">
        <v>380</v>
      </c>
      <c r="H124" s="547">
        <f t="shared" ref="H124" si="108">H122+1</f>
        <v>56</v>
      </c>
      <c r="I124" s="401"/>
      <c r="J124" s="560" t="str">
        <f>IF(E125="","",IF(H124="","",VLOOKUP(H124,TemplNames,2,0)))</f>
        <v>Sterile Processing : Decontamination/soiled</v>
      </c>
      <c r="K124" s="393"/>
      <c r="L124" s="393"/>
      <c r="M124" s="560">
        <v>3.2</v>
      </c>
      <c r="N124" s="562">
        <v>400</v>
      </c>
      <c r="O124" s="283"/>
      <c r="V124" s="289"/>
      <c r="AO124" s="289"/>
      <c r="BC124" s="325"/>
    </row>
    <row r="125" spans="1:55" ht="15" thickBot="1">
      <c r="A125" s="258"/>
      <c r="B125" s="512"/>
      <c r="C125" s="561"/>
      <c r="D125" s="364"/>
      <c r="E125" s="364">
        <f t="shared" ref="E125" si="109">E123+1</f>
        <v>58</v>
      </c>
      <c r="F125" s="364" t="s">
        <v>443</v>
      </c>
      <c r="G125" s="543"/>
      <c r="H125" s="548"/>
      <c r="I125" s="402"/>
      <c r="J125" s="561"/>
      <c r="K125" s="394"/>
      <c r="L125" s="394"/>
      <c r="M125" s="561"/>
      <c r="N125" s="563"/>
      <c r="O125" s="365"/>
      <c r="V125" s="289"/>
      <c r="AO125" s="289"/>
      <c r="BC125" s="325"/>
    </row>
    <row r="126" spans="1:55">
      <c r="A126" s="258"/>
      <c r="B126" s="523">
        <v>1</v>
      </c>
      <c r="C126" s="560"/>
      <c r="D126" s="358"/>
      <c r="E126" s="349" t="s">
        <v>441</v>
      </c>
      <c r="F126" s="358" t="s">
        <v>444</v>
      </c>
      <c r="G126" s="564" t="s">
        <v>380</v>
      </c>
      <c r="H126" s="547">
        <f t="shared" ref="H126" si="110">H124+1</f>
        <v>57</v>
      </c>
      <c r="I126" s="401"/>
      <c r="J126" s="560" t="str">
        <f>IF(E127="","",IF(H126="","",VLOOKUP(H126,TemplNames,2,0)))</f>
        <v>Sterile Processing : Ethylene oxide sterilizer</v>
      </c>
      <c r="K126" s="393"/>
      <c r="L126" s="393"/>
      <c r="M126" s="560">
        <v>3.2</v>
      </c>
      <c r="N126" s="562">
        <v>400</v>
      </c>
      <c r="O126" s="283"/>
      <c r="V126" s="289"/>
      <c r="AO126" s="289"/>
      <c r="BC126" s="325"/>
    </row>
    <row r="127" spans="1:55" ht="15" thickBot="1">
      <c r="A127" s="258"/>
      <c r="B127" s="512"/>
      <c r="C127" s="561"/>
      <c r="D127" s="364"/>
      <c r="E127" s="364">
        <f t="shared" ref="E127" si="111">E125+1</f>
        <v>59</v>
      </c>
      <c r="F127" s="364" t="s">
        <v>443</v>
      </c>
      <c r="G127" s="543"/>
      <c r="H127" s="548"/>
      <c r="I127" s="402"/>
      <c r="J127" s="561"/>
      <c r="K127" s="394"/>
      <c r="L127" s="394"/>
      <c r="M127" s="561"/>
      <c r="N127" s="563"/>
      <c r="O127" s="365"/>
      <c r="V127" s="289"/>
      <c r="AO127" s="289"/>
      <c r="BC127" s="325"/>
    </row>
    <row r="128" spans="1:55">
      <c r="A128" s="258"/>
      <c r="B128" s="523">
        <v>1</v>
      </c>
      <c r="C128" s="560"/>
      <c r="D128" s="358"/>
      <c r="E128" s="349" t="s">
        <v>441</v>
      </c>
      <c r="F128" s="358" t="s">
        <v>444</v>
      </c>
      <c r="G128" s="564" t="s">
        <v>380</v>
      </c>
      <c r="H128" s="547">
        <f t="shared" ref="H128" si="112">H126+1</f>
        <v>58</v>
      </c>
      <c r="I128" s="401"/>
      <c r="J128" s="560" t="str">
        <f>IF(E129="","",IF(H128="","",VLOOKUP(H128,TemplNames,2,0)))</f>
        <v>Sterile Processing : Prep. and Pack/Clean workroom</v>
      </c>
      <c r="K128" s="393"/>
      <c r="L128" s="393"/>
      <c r="M128" s="560">
        <v>3.2</v>
      </c>
      <c r="N128" s="562">
        <v>400</v>
      </c>
      <c r="O128" s="283"/>
      <c r="V128" s="289"/>
      <c r="AO128" s="289"/>
      <c r="BC128" s="325"/>
    </row>
    <row r="129" spans="1:55" ht="15" thickBot="1">
      <c r="A129" s="258"/>
      <c r="B129" s="512"/>
      <c r="C129" s="561"/>
      <c r="D129" s="364"/>
      <c r="E129" s="364">
        <f t="shared" ref="E129" si="113">E127+1</f>
        <v>60</v>
      </c>
      <c r="F129" s="364" t="s">
        <v>443</v>
      </c>
      <c r="G129" s="543"/>
      <c r="H129" s="548"/>
      <c r="I129" s="402"/>
      <c r="J129" s="561"/>
      <c r="K129" s="394"/>
      <c r="L129" s="394"/>
      <c r="M129" s="561"/>
      <c r="N129" s="563"/>
      <c r="O129" s="365"/>
      <c r="V129" s="289"/>
      <c r="AO129" s="289"/>
      <c r="BC129" s="325"/>
    </row>
    <row r="130" spans="1:55">
      <c r="A130" s="258"/>
      <c r="B130" s="523">
        <v>1</v>
      </c>
      <c r="C130" s="560"/>
      <c r="D130" s="358"/>
      <c r="E130" s="349" t="s">
        <v>441</v>
      </c>
      <c r="F130" s="358" t="s">
        <v>444</v>
      </c>
      <c r="G130" s="564" t="s">
        <v>380</v>
      </c>
      <c r="H130" s="547">
        <f t="shared" ref="H130" si="114">H128+1</f>
        <v>59</v>
      </c>
      <c r="I130" s="401"/>
      <c r="J130" s="560" t="str">
        <f>IF(E131="","",IF(H130="","",VLOOKUP(H130,TemplNames,2,0)))</f>
        <v>Sterile Processing : Scope reprocessing</v>
      </c>
      <c r="K130" s="393"/>
      <c r="L130" s="393"/>
      <c r="M130" s="560">
        <v>3.2</v>
      </c>
      <c r="N130" s="562">
        <v>400</v>
      </c>
      <c r="O130" s="283"/>
      <c r="V130" s="289"/>
      <c r="AO130" s="289"/>
      <c r="BC130" s="325"/>
    </row>
    <row r="131" spans="1:55" ht="15" thickBot="1">
      <c r="A131" s="258"/>
      <c r="B131" s="512"/>
      <c r="C131" s="561"/>
      <c r="D131" s="364"/>
      <c r="E131" s="364">
        <f t="shared" ref="E131" si="115">E129+1</f>
        <v>61</v>
      </c>
      <c r="F131" s="364" t="s">
        <v>443</v>
      </c>
      <c r="G131" s="543"/>
      <c r="H131" s="548"/>
      <c r="I131" s="402"/>
      <c r="J131" s="561"/>
      <c r="K131" s="394"/>
      <c r="L131" s="394"/>
      <c r="M131" s="561"/>
      <c r="N131" s="563"/>
      <c r="O131" s="365"/>
      <c r="V131" s="289"/>
      <c r="AO131" s="289"/>
      <c r="BC131" s="325"/>
    </row>
    <row r="132" spans="1:55">
      <c r="A132" s="258"/>
      <c r="B132" s="523">
        <v>1</v>
      </c>
      <c r="C132" s="560"/>
      <c r="D132" s="358"/>
      <c r="E132" s="349" t="s">
        <v>441</v>
      </c>
      <c r="F132" s="358" t="s">
        <v>444</v>
      </c>
      <c r="G132" s="564" t="s">
        <v>380</v>
      </c>
      <c r="H132" s="547">
        <f t="shared" ref="H132" si="116">H130+1</f>
        <v>60</v>
      </c>
      <c r="I132" s="401"/>
      <c r="J132" s="560" t="str">
        <f>IF(E133="","",IF(H132="","",VLOOKUP(H132,TemplNames,2,0)))</f>
        <v>Sterile Processing : Sterile storage</v>
      </c>
      <c r="K132" s="393"/>
      <c r="L132" s="393"/>
      <c r="M132" s="560">
        <v>3.2</v>
      </c>
      <c r="N132" s="562">
        <v>400</v>
      </c>
      <c r="O132" s="283"/>
      <c r="V132" s="289"/>
      <c r="AO132" s="289"/>
      <c r="BC132" s="325"/>
    </row>
    <row r="133" spans="1:55" ht="15" thickBot="1">
      <c r="A133" s="258"/>
      <c r="B133" s="512"/>
      <c r="C133" s="561"/>
      <c r="D133" s="364"/>
      <c r="E133" s="364">
        <f t="shared" ref="E133" si="117">E131+1</f>
        <v>62</v>
      </c>
      <c r="F133" s="364" t="s">
        <v>443</v>
      </c>
      <c r="G133" s="543"/>
      <c r="H133" s="548"/>
      <c r="I133" s="402"/>
      <c r="J133" s="561"/>
      <c r="K133" s="394"/>
      <c r="L133" s="394"/>
      <c r="M133" s="561"/>
      <c r="N133" s="563"/>
      <c r="O133" s="365"/>
      <c r="V133" s="289"/>
      <c r="AO133" s="289"/>
      <c r="BC133" s="325"/>
    </row>
    <row r="134" spans="1:55">
      <c r="A134" s="258"/>
      <c r="B134" s="523">
        <v>1</v>
      </c>
      <c r="C134" s="560"/>
      <c r="D134" s="358"/>
      <c r="E134" s="349" t="s">
        <v>441</v>
      </c>
      <c r="F134" s="358" t="s">
        <v>444</v>
      </c>
      <c r="G134" s="564" t="s">
        <v>380</v>
      </c>
      <c r="H134" s="547">
        <f t="shared" ref="H134" si="118">H132+1</f>
        <v>61</v>
      </c>
      <c r="I134" s="401"/>
      <c r="J134" s="560" t="str">
        <f>IF(E135="","",IF(H134="","",VLOOKUP(H134,TemplNames,2,0)))</f>
        <v>Surgery : Sterilizer equipment</v>
      </c>
      <c r="K134" s="393"/>
      <c r="L134" s="393"/>
      <c r="M134" s="560">
        <v>3.2</v>
      </c>
      <c r="N134" s="562">
        <v>400</v>
      </c>
      <c r="O134" s="283"/>
      <c r="V134" s="289"/>
      <c r="AO134" s="289"/>
      <c r="BC134" s="325"/>
    </row>
    <row r="135" spans="1:55" ht="15" thickBot="1">
      <c r="A135" s="258"/>
      <c r="B135" s="512"/>
      <c r="C135" s="561"/>
      <c r="D135" s="364"/>
      <c r="E135" s="364">
        <f t="shared" ref="E135" si="119">E133+1</f>
        <v>63</v>
      </c>
      <c r="F135" s="364" t="s">
        <v>443</v>
      </c>
      <c r="G135" s="543"/>
      <c r="H135" s="548"/>
      <c r="I135" s="402"/>
      <c r="J135" s="561"/>
      <c r="K135" s="394"/>
      <c r="L135" s="394"/>
      <c r="M135" s="561"/>
      <c r="N135" s="563"/>
      <c r="O135" s="365"/>
      <c r="V135" s="289"/>
      <c r="AO135" s="289"/>
      <c r="BC135" s="325"/>
    </row>
    <row r="136" spans="1:55">
      <c r="A136" s="258"/>
      <c r="B136" s="523">
        <v>1</v>
      </c>
      <c r="C136" s="560"/>
      <c r="D136" s="358"/>
      <c r="E136" s="349" t="s">
        <v>441</v>
      </c>
      <c r="F136" s="358" t="s">
        <v>444</v>
      </c>
      <c r="G136" s="564" t="s">
        <v>380</v>
      </c>
      <c r="H136" s="547">
        <f t="shared" ref="H136" si="120">H134+1</f>
        <v>62</v>
      </c>
      <c r="I136" s="401"/>
      <c r="J136" s="560" t="str">
        <f>IF(E137="","",IF(H136="","",VLOOKUP(H136,TemplNames,2,0)))</f>
        <v>Surgery : Minor Surgery</v>
      </c>
      <c r="K136" s="393"/>
      <c r="L136" s="393"/>
      <c r="M136" s="560">
        <v>3.2</v>
      </c>
      <c r="N136" s="562">
        <v>400</v>
      </c>
      <c r="O136" s="283"/>
      <c r="V136" s="289"/>
      <c r="AO136" s="289"/>
      <c r="BC136" s="325"/>
    </row>
    <row r="137" spans="1:55" ht="15" thickBot="1">
      <c r="A137" s="258"/>
      <c r="B137" s="512"/>
      <c r="C137" s="561"/>
      <c r="D137" s="364"/>
      <c r="E137" s="364">
        <f t="shared" ref="E137" si="121">E135+1</f>
        <v>64</v>
      </c>
      <c r="F137" s="364" t="s">
        <v>443</v>
      </c>
      <c r="G137" s="543"/>
      <c r="H137" s="548"/>
      <c r="I137" s="402"/>
      <c r="J137" s="561"/>
      <c r="K137" s="394"/>
      <c r="L137" s="394"/>
      <c r="M137" s="561"/>
      <c r="N137" s="563"/>
      <c r="O137" s="365"/>
      <c r="V137" s="289"/>
      <c r="AO137" s="289"/>
      <c r="BC137" s="325"/>
    </row>
    <row r="138" spans="1:55">
      <c r="A138" s="258"/>
      <c r="B138" s="523">
        <v>1</v>
      </c>
      <c r="C138" s="560"/>
      <c r="D138" s="358"/>
      <c r="E138" s="349" t="s">
        <v>441</v>
      </c>
      <c r="F138" s="358" t="s">
        <v>444</v>
      </c>
      <c r="G138" s="564" t="s">
        <v>380</v>
      </c>
      <c r="H138" s="547">
        <f t="shared" ref="H138" si="122">H136+1</f>
        <v>63</v>
      </c>
      <c r="I138" s="401"/>
      <c r="J138" s="560" t="str">
        <f>IF(E139="","",IF(H138="","",VLOOKUP(H138,TemplNames,2,0)))</f>
        <v>Surgery : Minor Endoscopy</v>
      </c>
      <c r="K138" s="393"/>
      <c r="L138" s="393"/>
      <c r="M138" s="560">
        <v>3.2</v>
      </c>
      <c r="N138" s="562">
        <v>400</v>
      </c>
      <c r="O138" s="283"/>
      <c r="V138" s="289"/>
      <c r="AO138" s="289"/>
      <c r="BC138" s="325"/>
    </row>
    <row r="139" spans="1:55" ht="15" thickBot="1">
      <c r="A139" s="258"/>
      <c r="B139" s="512"/>
      <c r="C139" s="561"/>
      <c r="D139" s="364"/>
      <c r="E139" s="364">
        <f t="shared" ref="E139" si="123">E137+1</f>
        <v>65</v>
      </c>
      <c r="F139" s="364" t="s">
        <v>443</v>
      </c>
      <c r="G139" s="543"/>
      <c r="H139" s="548"/>
      <c r="I139" s="402"/>
      <c r="J139" s="561"/>
      <c r="K139" s="394"/>
      <c r="L139" s="394"/>
      <c r="M139" s="561"/>
      <c r="N139" s="563"/>
      <c r="O139" s="365"/>
      <c r="V139" s="289"/>
      <c r="AO139" s="289"/>
      <c r="BC139" s="325"/>
    </row>
    <row r="140" spans="1:55">
      <c r="A140" s="258"/>
      <c r="B140" s="523">
        <v>1</v>
      </c>
      <c r="C140" s="560"/>
      <c r="D140" s="358"/>
      <c r="E140" s="349" t="s">
        <v>441</v>
      </c>
      <c r="F140" s="358" t="s">
        <v>444</v>
      </c>
      <c r="G140" s="564" t="s">
        <v>380</v>
      </c>
      <c r="H140" s="547">
        <f t="shared" ref="H140" si="124">H138+1</f>
        <v>64</v>
      </c>
      <c r="I140" s="401"/>
      <c r="J140" s="560" t="str">
        <f>IF(E141="","",IF(H140="","",VLOOKUP(H140,TemplNames,2,0)))</f>
        <v>Surgery : Minor bronchoscopy</v>
      </c>
      <c r="K140" s="393"/>
      <c r="L140" s="393"/>
      <c r="M140" s="560">
        <v>3.2</v>
      </c>
      <c r="N140" s="562">
        <v>400</v>
      </c>
      <c r="O140" s="283"/>
      <c r="V140" s="289"/>
      <c r="AO140" s="289"/>
      <c r="BC140" s="325"/>
    </row>
    <row r="141" spans="1:55" ht="15" thickBot="1">
      <c r="A141" s="258"/>
      <c r="B141" s="512"/>
      <c r="C141" s="561"/>
      <c r="D141" s="364"/>
      <c r="E141" s="364">
        <f t="shared" ref="E141" si="125">E139+1</f>
        <v>66</v>
      </c>
      <c r="F141" s="364" t="s">
        <v>443</v>
      </c>
      <c r="G141" s="543"/>
      <c r="H141" s="548"/>
      <c r="I141" s="402"/>
      <c r="J141" s="561"/>
      <c r="K141" s="394"/>
      <c r="L141" s="394"/>
      <c r="M141" s="561"/>
      <c r="N141" s="563"/>
      <c r="O141" s="365"/>
      <c r="V141" s="289"/>
      <c r="AO141" s="289"/>
      <c r="BC141" s="325"/>
    </row>
    <row r="142" spans="1:55">
      <c r="A142" s="258"/>
      <c r="B142" s="523">
        <v>1</v>
      </c>
      <c r="C142" s="560"/>
      <c r="D142" s="358"/>
      <c r="E142" s="349" t="s">
        <v>441</v>
      </c>
      <c r="F142" s="358" t="s">
        <v>444</v>
      </c>
      <c r="G142" s="564" t="s">
        <v>380</v>
      </c>
      <c r="H142" s="547">
        <f t="shared" ref="H142" si="126">H140+1</f>
        <v>65</v>
      </c>
      <c r="I142" s="401"/>
      <c r="J142" s="560" t="str">
        <f>IF(E143="","",IF(H142="","",VLOOKUP(H142,TemplNames,2,0)))</f>
        <v>Surgery : Cystoscopy minor surgery</v>
      </c>
      <c r="K142" s="393"/>
      <c r="L142" s="393"/>
      <c r="M142" s="560">
        <v>3.2</v>
      </c>
      <c r="N142" s="562">
        <v>400</v>
      </c>
      <c r="O142" s="283"/>
      <c r="V142" s="289"/>
      <c r="AO142" s="289"/>
      <c r="BC142" s="325"/>
    </row>
    <row r="143" spans="1:55" ht="15" thickBot="1">
      <c r="A143" s="258"/>
      <c r="B143" s="512"/>
      <c r="C143" s="561"/>
      <c r="D143" s="364"/>
      <c r="E143" s="364">
        <f t="shared" ref="E143" si="127">E141+1</f>
        <v>67</v>
      </c>
      <c r="F143" s="364" t="s">
        <v>443</v>
      </c>
      <c r="G143" s="543"/>
      <c r="H143" s="548"/>
      <c r="I143" s="402"/>
      <c r="J143" s="561"/>
      <c r="K143" s="394"/>
      <c r="L143" s="394"/>
      <c r="M143" s="561"/>
      <c r="N143" s="563"/>
      <c r="O143" s="365"/>
      <c r="V143" s="289"/>
      <c r="AO143" s="289"/>
      <c r="BC143" s="325"/>
    </row>
    <row r="144" spans="1:55">
      <c r="A144" s="258"/>
      <c r="B144" s="523">
        <v>1</v>
      </c>
      <c r="C144" s="560"/>
      <c r="D144" s="358"/>
      <c r="E144" s="349" t="s">
        <v>441</v>
      </c>
      <c r="F144" s="358" t="s">
        <v>444</v>
      </c>
      <c r="G144" s="564" t="s">
        <v>380</v>
      </c>
      <c r="H144" s="547">
        <f t="shared" ref="H144" si="128">H142+1</f>
        <v>66</v>
      </c>
      <c r="I144" s="401"/>
      <c r="J144" s="560" t="str">
        <f>IF(E145="","",IF(H144="","",VLOOKUP(H144,TemplNames,2,0)))</f>
        <v>Patient Care : Occupational therapy</v>
      </c>
      <c r="K144" s="393"/>
      <c r="L144" s="393"/>
      <c r="M144" s="560">
        <v>3.2</v>
      </c>
      <c r="N144" s="562">
        <v>400</v>
      </c>
      <c r="O144" s="283"/>
      <c r="V144" s="289"/>
      <c r="AO144" s="289"/>
      <c r="BC144" s="325"/>
    </row>
    <row r="145" spans="1:55" ht="15" thickBot="1">
      <c r="A145" s="258"/>
      <c r="B145" s="512"/>
      <c r="C145" s="561"/>
      <c r="D145" s="364"/>
      <c r="E145" s="364">
        <f t="shared" ref="E145" si="129">E143+1</f>
        <v>68</v>
      </c>
      <c r="F145" s="364" t="s">
        <v>443</v>
      </c>
      <c r="G145" s="543"/>
      <c r="H145" s="548"/>
      <c r="I145" s="402"/>
      <c r="J145" s="561"/>
      <c r="K145" s="394"/>
      <c r="L145" s="394"/>
      <c r="M145" s="561"/>
      <c r="N145" s="563"/>
      <c r="O145" s="365"/>
      <c r="V145" s="289"/>
      <c r="AO145" s="289"/>
      <c r="BC145" s="325"/>
    </row>
    <row r="146" spans="1:55">
      <c r="A146" s="258"/>
      <c r="B146" s="523">
        <v>1</v>
      </c>
      <c r="C146" s="560"/>
      <c r="D146" s="358"/>
      <c r="E146" s="349" t="s">
        <v>441</v>
      </c>
      <c r="F146" s="358" t="s">
        <v>444</v>
      </c>
      <c r="G146" s="564" t="s">
        <v>380</v>
      </c>
      <c r="H146" s="547">
        <f t="shared" ref="H146" si="130">H144+1</f>
        <v>67</v>
      </c>
      <c r="I146" s="401"/>
      <c r="J146" s="560" t="str">
        <f>IF(E147="","",IF(H146="","",VLOOKUP(H146,TemplNames,2,0)))</f>
        <v>Patient Care : Patient Rm Class A facility</v>
      </c>
      <c r="K146" s="393"/>
      <c r="L146" s="393"/>
      <c r="M146" s="560">
        <v>3.2</v>
      </c>
      <c r="N146" s="562">
        <v>400</v>
      </c>
      <c r="O146" s="283"/>
      <c r="V146" s="289"/>
      <c r="AO146" s="289"/>
      <c r="BC146" s="325"/>
    </row>
    <row r="147" spans="1:55" ht="15" thickBot="1">
      <c r="A147" s="258"/>
      <c r="B147" s="512"/>
      <c r="C147" s="561"/>
      <c r="D147" s="364"/>
      <c r="E147" s="364">
        <f t="shared" ref="E147" si="131">E145+1</f>
        <v>69</v>
      </c>
      <c r="F147" s="364" t="s">
        <v>443</v>
      </c>
      <c r="G147" s="543"/>
      <c r="H147" s="548"/>
      <c r="I147" s="402"/>
      <c r="J147" s="561"/>
      <c r="K147" s="394"/>
      <c r="L147" s="394"/>
      <c r="M147" s="561"/>
      <c r="N147" s="563"/>
      <c r="O147" s="365"/>
      <c r="V147" s="289"/>
      <c r="AO147" s="289"/>
      <c r="BC147" s="325"/>
    </row>
    <row r="148" spans="1:55">
      <c r="A148" s="258"/>
      <c r="B148" s="523">
        <v>1</v>
      </c>
      <c r="C148" s="560"/>
      <c r="D148" s="358"/>
      <c r="E148" s="349" t="s">
        <v>441</v>
      </c>
      <c r="F148" s="358" t="s">
        <v>444</v>
      </c>
      <c r="G148" s="564" t="s">
        <v>380</v>
      </c>
      <c r="H148" s="547">
        <f t="shared" ref="H148" si="132">H146+1</f>
        <v>68</v>
      </c>
      <c r="I148" s="401"/>
      <c r="J148" s="560" t="str">
        <f>IF(E149="","",IF(H148="","",VLOOKUP(H148,TemplNames,2,0)))</f>
        <v>Patient Care : Patient Rm Class B facility</v>
      </c>
      <c r="K148" s="393"/>
      <c r="L148" s="393"/>
      <c r="M148" s="560">
        <v>3.2</v>
      </c>
      <c r="N148" s="562">
        <v>400</v>
      </c>
      <c r="O148" s="283"/>
      <c r="V148" s="289"/>
      <c r="AO148" s="289"/>
      <c r="BC148" s="325"/>
    </row>
    <row r="149" spans="1:55" ht="15" thickBot="1">
      <c r="A149" s="258"/>
      <c r="B149" s="512"/>
      <c r="C149" s="561"/>
      <c r="D149" s="364"/>
      <c r="E149" s="364">
        <f t="shared" ref="E149" si="133">E147+1</f>
        <v>70</v>
      </c>
      <c r="F149" s="364" t="s">
        <v>443</v>
      </c>
      <c r="G149" s="543"/>
      <c r="H149" s="548"/>
      <c r="I149" s="402"/>
      <c r="J149" s="561"/>
      <c r="K149" s="394"/>
      <c r="L149" s="394"/>
      <c r="M149" s="561"/>
      <c r="N149" s="563"/>
      <c r="O149" s="365"/>
      <c r="V149" s="289"/>
      <c r="AO149" s="289"/>
      <c r="BC149" s="325"/>
    </row>
    <row r="150" spans="1:55">
      <c r="A150" s="258"/>
      <c r="B150" s="523">
        <v>1</v>
      </c>
      <c r="C150" s="560"/>
      <c r="D150" s="358"/>
      <c r="E150" s="349" t="s">
        <v>441</v>
      </c>
      <c r="F150" s="358" t="s">
        <v>444</v>
      </c>
      <c r="G150" s="564" t="s">
        <v>380</v>
      </c>
      <c r="H150" s="547">
        <f t="shared" ref="H150" si="134">H148+1</f>
        <v>69</v>
      </c>
      <c r="I150" s="401"/>
      <c r="J150" s="560" t="str">
        <f>IF(E151="","",IF(H150="","",VLOOKUP(H150,TemplNames,2,0)))</f>
        <v>Patient Care : Patient waitings</v>
      </c>
      <c r="K150" s="393"/>
      <c r="L150" s="393"/>
      <c r="M150" s="560">
        <v>3.2</v>
      </c>
      <c r="N150" s="562">
        <v>400</v>
      </c>
      <c r="O150" s="283"/>
      <c r="V150" s="289"/>
      <c r="AO150" s="289"/>
      <c r="BC150" s="325"/>
    </row>
    <row r="151" spans="1:55" ht="15" thickBot="1">
      <c r="A151" s="258"/>
      <c r="B151" s="512"/>
      <c r="C151" s="561"/>
      <c r="D151" s="364"/>
      <c r="E151" s="364">
        <f t="shared" ref="E151" si="135">E149+1</f>
        <v>71</v>
      </c>
      <c r="F151" s="364" t="s">
        <v>443</v>
      </c>
      <c r="G151" s="543"/>
      <c r="H151" s="548"/>
      <c r="I151" s="402"/>
      <c r="J151" s="561"/>
      <c r="K151" s="394"/>
      <c r="L151" s="394"/>
      <c r="M151" s="561"/>
      <c r="N151" s="563"/>
      <c r="O151" s="365"/>
      <c r="V151" s="289"/>
      <c r="AO151" s="289"/>
      <c r="BC151" s="325"/>
    </row>
    <row r="152" spans="1:55">
      <c r="A152" s="258"/>
      <c r="B152" s="523">
        <v>1</v>
      </c>
      <c r="C152" s="560"/>
      <c r="D152" s="358"/>
      <c r="E152" s="349" t="s">
        <v>441</v>
      </c>
      <c r="F152" s="358" t="s">
        <v>444</v>
      </c>
      <c r="G152" s="564" t="s">
        <v>380</v>
      </c>
      <c r="H152" s="547">
        <f t="shared" ref="H152" si="136">H150+1</f>
        <v>70</v>
      </c>
      <c r="I152" s="401"/>
      <c r="J152" s="560" t="str">
        <f>IF(E153="","",IF(H152="","",VLOOKUP(H152,TemplNames,2,0)))</f>
        <v>Patient Care : Patient washrooms, toilets</v>
      </c>
      <c r="K152" s="393"/>
      <c r="L152" s="393"/>
      <c r="M152" s="560">
        <v>3.2</v>
      </c>
      <c r="N152" s="562">
        <v>400</v>
      </c>
      <c r="O152" s="283"/>
      <c r="V152" s="289"/>
      <c r="AO152" s="289"/>
      <c r="BC152" s="325"/>
    </row>
    <row r="153" spans="1:55" ht="15" thickBot="1">
      <c r="A153" s="258"/>
      <c r="B153" s="512"/>
      <c r="C153" s="561"/>
      <c r="D153" s="364"/>
      <c r="E153" s="364">
        <f t="shared" ref="E153" si="137">E151+1</f>
        <v>72</v>
      </c>
      <c r="F153" s="364" t="s">
        <v>443</v>
      </c>
      <c r="G153" s="543"/>
      <c r="H153" s="548"/>
      <c r="I153" s="402"/>
      <c r="J153" s="561"/>
      <c r="K153" s="394"/>
      <c r="L153" s="394"/>
      <c r="M153" s="561"/>
      <c r="N153" s="563"/>
      <c r="O153" s="365"/>
      <c r="V153" s="289"/>
      <c r="AO153" s="289"/>
      <c r="BC153" s="325"/>
    </row>
    <row r="154" spans="1:55">
      <c r="A154" s="258"/>
      <c r="B154" s="523">
        <v>1</v>
      </c>
      <c r="C154" s="560"/>
      <c r="D154" s="358"/>
      <c r="E154" s="349" t="s">
        <v>441</v>
      </c>
      <c r="F154" s="358" t="s">
        <v>444</v>
      </c>
      <c r="G154" s="564" t="s">
        <v>380</v>
      </c>
      <c r="H154" s="547">
        <f t="shared" ref="H154" si="138">H152+1</f>
        <v>71</v>
      </c>
      <c r="I154" s="401"/>
      <c r="J154" s="560" t="str">
        <f>IF(E155="","",IF(H154="","",VLOOKUP(H154,TemplNames,2,0)))</f>
        <v>Support : Pharmacy</v>
      </c>
      <c r="K154" s="393"/>
      <c r="L154" s="393"/>
      <c r="M154" s="560">
        <v>3.2</v>
      </c>
      <c r="N154" s="562">
        <v>400</v>
      </c>
      <c r="O154" s="283"/>
      <c r="V154" s="289"/>
      <c r="AO154" s="289"/>
      <c r="BC154" s="325"/>
    </row>
    <row r="155" spans="1:55" ht="15" thickBot="1">
      <c r="A155" s="258"/>
      <c r="B155" s="512"/>
      <c r="C155" s="561"/>
      <c r="D155" s="364"/>
      <c r="E155" s="364">
        <f t="shared" ref="E155" si="139">E153+1</f>
        <v>73</v>
      </c>
      <c r="F155" s="364" t="s">
        <v>443</v>
      </c>
      <c r="G155" s="543"/>
      <c r="H155" s="548"/>
      <c r="I155" s="402"/>
      <c r="J155" s="561"/>
      <c r="K155" s="394"/>
      <c r="L155" s="394"/>
      <c r="M155" s="561"/>
      <c r="N155" s="563"/>
      <c r="O155" s="365"/>
      <c r="V155" s="289"/>
      <c r="AO155" s="289"/>
      <c r="BC155" s="325"/>
    </row>
    <row r="156" spans="1:55">
      <c r="A156" s="258"/>
      <c r="B156" s="523">
        <v>1</v>
      </c>
      <c r="C156" s="560"/>
      <c r="D156" s="358"/>
      <c r="E156" s="349" t="s">
        <v>441</v>
      </c>
      <c r="F156" s="358" t="s">
        <v>444</v>
      </c>
      <c r="G156" s="564" t="s">
        <v>380</v>
      </c>
      <c r="H156" s="547">
        <f t="shared" ref="H156" si="140">H154+1</f>
        <v>72</v>
      </c>
      <c r="I156" s="401"/>
      <c r="J156" s="560" t="str">
        <f>IF(E157="","",IF(H156="","",VLOOKUP(H156,TemplNames,2,0)))</f>
        <v>Support : Chiller</v>
      </c>
      <c r="K156" s="393"/>
      <c r="L156" s="393"/>
      <c r="M156" s="560">
        <v>3.2</v>
      </c>
      <c r="N156" s="562">
        <v>400</v>
      </c>
      <c r="O156" s="283"/>
      <c r="V156" s="289"/>
      <c r="AO156" s="289"/>
      <c r="BC156" s="325"/>
    </row>
    <row r="157" spans="1:55" ht="15" thickBot="1">
      <c r="A157" s="258"/>
      <c r="B157" s="512"/>
      <c r="C157" s="561"/>
      <c r="D157" s="364"/>
      <c r="E157" s="364">
        <f t="shared" ref="E157" si="141">E155+1</f>
        <v>74</v>
      </c>
      <c r="F157" s="364" t="s">
        <v>443</v>
      </c>
      <c r="G157" s="543"/>
      <c r="H157" s="548"/>
      <c r="I157" s="402"/>
      <c r="J157" s="561"/>
      <c r="K157" s="394"/>
      <c r="L157" s="394"/>
      <c r="M157" s="561"/>
      <c r="N157" s="563"/>
      <c r="O157" s="365"/>
      <c r="V157" s="289"/>
      <c r="AO157" s="289"/>
      <c r="BC157" s="325"/>
    </row>
    <row r="158" spans="1:55">
      <c r="A158" s="258"/>
      <c r="B158" s="523">
        <v>1</v>
      </c>
      <c r="C158" s="560"/>
      <c r="D158" s="358"/>
      <c r="E158" s="349" t="s">
        <v>441</v>
      </c>
      <c r="F158" s="358" t="s">
        <v>444</v>
      </c>
      <c r="G158" s="564" t="s">
        <v>380</v>
      </c>
      <c r="H158" s="547">
        <f t="shared" ref="H158" si="142">H156+1</f>
        <v>73</v>
      </c>
      <c r="I158" s="401"/>
      <c r="J158" s="560" t="str">
        <f>IF(E159="","",IF(H158="","",VLOOKUP(H158,TemplNames,2,0)))</f>
        <v>Support : Boiler</v>
      </c>
      <c r="K158" s="393"/>
      <c r="L158" s="393"/>
      <c r="M158" s="560">
        <v>3.2</v>
      </c>
      <c r="N158" s="562">
        <v>400</v>
      </c>
      <c r="O158" s="283"/>
      <c r="V158" s="289"/>
      <c r="AO158" s="289"/>
      <c r="BC158" s="325"/>
    </row>
    <row r="159" spans="1:55" ht="15" thickBot="1">
      <c r="A159" s="258"/>
      <c r="B159" s="512"/>
      <c r="C159" s="561"/>
      <c r="D159" s="364"/>
      <c r="E159" s="364">
        <f t="shared" ref="E159" si="143">E157+1</f>
        <v>75</v>
      </c>
      <c r="F159" s="364" t="s">
        <v>443</v>
      </c>
      <c r="G159" s="543"/>
      <c r="H159" s="548"/>
      <c r="I159" s="402"/>
      <c r="J159" s="561"/>
      <c r="K159" s="394"/>
      <c r="L159" s="394"/>
      <c r="M159" s="561"/>
      <c r="N159" s="563"/>
      <c r="O159" s="365"/>
      <c r="V159" s="289"/>
      <c r="AO159" s="289"/>
      <c r="BC159" s="325"/>
    </row>
    <row r="160" spans="1:55">
      <c r="A160" s="258"/>
      <c r="B160" s="523">
        <v>1</v>
      </c>
      <c r="C160" s="560"/>
      <c r="D160" s="358"/>
      <c r="E160" s="349" t="s">
        <v>441</v>
      </c>
      <c r="F160" s="358" t="s">
        <v>444</v>
      </c>
      <c r="G160" s="564" t="s">
        <v>380</v>
      </c>
      <c r="H160" s="547">
        <f t="shared" ref="H160" si="144">H158+1</f>
        <v>74</v>
      </c>
      <c r="I160" s="401"/>
      <c r="J160" s="560" t="str">
        <f>IF(E161="","",IF(H160="","",VLOOKUP(H160,TemplNames,2,0)))</f>
        <v>Support : Fan</v>
      </c>
      <c r="K160" s="393"/>
      <c r="L160" s="393"/>
      <c r="M160" s="560">
        <v>3.2</v>
      </c>
      <c r="N160" s="562">
        <v>400</v>
      </c>
      <c r="O160" s="283"/>
      <c r="V160" s="289"/>
      <c r="AO160" s="289"/>
      <c r="BC160" s="325"/>
    </row>
    <row r="161" spans="1:55" ht="15" thickBot="1">
      <c r="A161" s="258"/>
      <c r="B161" s="512"/>
      <c r="C161" s="561"/>
      <c r="D161" s="364"/>
      <c r="E161" s="364">
        <f t="shared" ref="E161" si="145">E159+1</f>
        <v>76</v>
      </c>
      <c r="F161" s="364" t="s">
        <v>443</v>
      </c>
      <c r="G161" s="543"/>
      <c r="H161" s="548"/>
      <c r="I161" s="402"/>
      <c r="J161" s="561"/>
      <c r="K161" s="394"/>
      <c r="L161" s="394"/>
      <c r="M161" s="561"/>
      <c r="N161" s="563"/>
      <c r="O161" s="365"/>
      <c r="V161" s="289"/>
      <c r="AO161" s="289"/>
      <c r="BC161" s="325"/>
    </row>
    <row r="162" spans="1:55">
      <c r="A162" s="258"/>
      <c r="B162" s="523">
        <v>1</v>
      </c>
      <c r="C162" s="560"/>
      <c r="D162" s="358"/>
      <c r="E162" s="349" t="s">
        <v>441</v>
      </c>
      <c r="F162" s="358" t="s">
        <v>444</v>
      </c>
      <c r="G162" s="564" t="s">
        <v>380</v>
      </c>
      <c r="H162" s="547">
        <f t="shared" ref="H162" si="146">H160+1</f>
        <v>75</v>
      </c>
      <c r="I162" s="401"/>
      <c r="J162" s="560" t="str">
        <f>IF(E163="","",IF(H162="","",VLOOKUP(H162,TemplNames,2,0)))</f>
        <v>Support : Pump</v>
      </c>
      <c r="K162" s="393"/>
      <c r="L162" s="393"/>
      <c r="M162" s="560">
        <v>3.2</v>
      </c>
      <c r="N162" s="562">
        <v>400</v>
      </c>
      <c r="O162" s="283"/>
      <c r="V162" s="289"/>
      <c r="AO162" s="289"/>
      <c r="BC162" s="325"/>
    </row>
    <row r="163" spans="1:55" ht="15" thickBot="1">
      <c r="A163" s="258"/>
      <c r="B163" s="512"/>
      <c r="C163" s="561"/>
      <c r="D163" s="364"/>
      <c r="E163" s="364">
        <f t="shared" ref="E163" si="147">E161+1</f>
        <v>77</v>
      </c>
      <c r="F163" s="364" t="s">
        <v>443</v>
      </c>
      <c r="G163" s="543"/>
      <c r="H163" s="548"/>
      <c r="I163" s="402"/>
      <c r="J163" s="561"/>
      <c r="K163" s="394"/>
      <c r="L163" s="394"/>
      <c r="M163" s="561"/>
      <c r="N163" s="563"/>
      <c r="O163" s="365"/>
      <c r="V163" s="289"/>
      <c r="AO163" s="289"/>
      <c r="BC163" s="325"/>
    </row>
    <row r="164" spans="1:55">
      <c r="A164" s="258"/>
      <c r="B164" s="523">
        <v>1</v>
      </c>
      <c r="C164" s="560"/>
      <c r="D164" s="358"/>
      <c r="E164" s="349" t="s">
        <v>441</v>
      </c>
      <c r="F164" s="358" t="s">
        <v>444</v>
      </c>
      <c r="G164" s="564" t="s">
        <v>380</v>
      </c>
      <c r="H164" s="547">
        <f t="shared" ref="H164" si="148">H162+1</f>
        <v>76</v>
      </c>
      <c r="I164" s="401"/>
      <c r="J164" s="560" t="str">
        <f>IF(E165="","",IF(H164="","",VLOOKUP(H164,TemplNames,2,0)))</f>
        <v>Support : Domestic Water Service</v>
      </c>
      <c r="K164" s="393"/>
      <c r="L164" s="393"/>
      <c r="M164" s="560">
        <v>3.2</v>
      </c>
      <c r="N164" s="562">
        <v>400</v>
      </c>
      <c r="O164" s="283"/>
      <c r="V164" s="289"/>
      <c r="AO164" s="289"/>
      <c r="BC164" s="325"/>
    </row>
    <row r="165" spans="1:55" ht="15" thickBot="1">
      <c r="A165" s="258"/>
      <c r="B165" s="512"/>
      <c r="C165" s="561"/>
      <c r="D165" s="364"/>
      <c r="E165" s="364">
        <f t="shared" ref="E165" si="149">E163+1</f>
        <v>78</v>
      </c>
      <c r="F165" s="364" t="s">
        <v>443</v>
      </c>
      <c r="G165" s="543"/>
      <c r="H165" s="548"/>
      <c r="I165" s="402"/>
      <c r="J165" s="561"/>
      <c r="K165" s="394"/>
      <c r="L165" s="394"/>
      <c r="M165" s="561"/>
      <c r="N165" s="563"/>
      <c r="O165" s="365"/>
      <c r="V165" s="289"/>
      <c r="AO165" s="289"/>
      <c r="BC165" s="325"/>
    </row>
    <row r="166" spans="1:55">
      <c r="A166" s="258"/>
      <c r="B166" s="523">
        <v>1</v>
      </c>
      <c r="C166" s="560"/>
      <c r="D166" s="358"/>
      <c r="E166" s="349" t="s">
        <v>441</v>
      </c>
      <c r="F166" s="358" t="s">
        <v>444</v>
      </c>
      <c r="G166" s="564" t="s">
        <v>380</v>
      </c>
      <c r="H166" s="547">
        <f t="shared" ref="H166" si="150">H164+1</f>
        <v>77</v>
      </c>
      <c r="I166" s="401"/>
      <c r="J166" s="560" t="str">
        <f>IF(E167="","",IF(H166="","",VLOOKUP(H166,TemplNames,2,0)))</f>
        <v>Support : Misc.</v>
      </c>
      <c r="K166" s="393"/>
      <c r="L166" s="393"/>
      <c r="M166" s="560">
        <v>3.2</v>
      </c>
      <c r="N166" s="562">
        <v>400</v>
      </c>
      <c r="O166" s="283"/>
      <c r="V166" s="289"/>
      <c r="AO166" s="289"/>
      <c r="BC166" s="325"/>
    </row>
    <row r="167" spans="1:55" ht="15" thickBot="1">
      <c r="A167" s="258"/>
      <c r="B167" s="512"/>
      <c r="C167" s="561"/>
      <c r="D167" s="364"/>
      <c r="E167" s="364">
        <f t="shared" ref="E167" si="151">E165+1</f>
        <v>79</v>
      </c>
      <c r="F167" s="364" t="s">
        <v>443</v>
      </c>
      <c r="G167" s="543"/>
      <c r="H167" s="548"/>
      <c r="I167" s="402"/>
      <c r="J167" s="561"/>
      <c r="K167" s="394"/>
      <c r="L167" s="394"/>
      <c r="M167" s="561"/>
      <c r="N167" s="563"/>
      <c r="O167" s="365"/>
      <c r="V167" s="289"/>
      <c r="AO167" s="289"/>
      <c r="BC167" s="325"/>
    </row>
    <row r="168" spans="1:55">
      <c r="A168" s="258"/>
      <c r="B168" s="523">
        <v>1</v>
      </c>
      <c r="C168" s="560"/>
      <c r="D168" s="358"/>
      <c r="E168" s="349" t="s">
        <v>441</v>
      </c>
      <c r="F168" s="358" t="s">
        <v>444</v>
      </c>
      <c r="G168" s="564" t="s">
        <v>380</v>
      </c>
      <c r="H168" s="547">
        <f t="shared" ref="H168" si="152">H166+1</f>
        <v>78</v>
      </c>
      <c r="I168" s="401"/>
      <c r="J168" s="560" t="str">
        <f>IF(E169="","",IF(H168="","",VLOOKUP(H168,TemplNames,2,0)))</f>
        <v>Support : Workshops</v>
      </c>
      <c r="K168" s="393"/>
      <c r="L168" s="393"/>
      <c r="M168" s="560">
        <v>3.2</v>
      </c>
      <c r="N168" s="562">
        <v>400</v>
      </c>
      <c r="O168" s="283"/>
      <c r="V168" s="289"/>
      <c r="AO168" s="289"/>
      <c r="BC168" s="325"/>
    </row>
    <row r="169" spans="1:55" ht="15" thickBot="1">
      <c r="A169" s="258"/>
      <c r="B169" s="512"/>
      <c r="C169" s="561"/>
      <c r="D169" s="364"/>
      <c r="E169" s="364">
        <f t="shared" ref="E169" si="153">E167+1</f>
        <v>80</v>
      </c>
      <c r="F169" s="364" t="s">
        <v>443</v>
      </c>
      <c r="G169" s="543"/>
      <c r="H169" s="548"/>
      <c r="I169" s="402"/>
      <c r="J169" s="561"/>
      <c r="K169" s="394"/>
      <c r="L169" s="394"/>
      <c r="M169" s="561"/>
      <c r="N169" s="563"/>
      <c r="O169" s="365"/>
      <c r="V169" s="289"/>
      <c r="AO169" s="289"/>
      <c r="BC169" s="325"/>
    </row>
    <row r="170" spans="1:55">
      <c r="A170" s="258"/>
      <c r="B170" s="523">
        <v>1</v>
      </c>
      <c r="C170" s="560"/>
      <c r="D170" s="358"/>
      <c r="E170" s="349" t="s">
        <v>441</v>
      </c>
      <c r="F170" s="358" t="s">
        <v>444</v>
      </c>
      <c r="G170" s="564" t="s">
        <v>380</v>
      </c>
      <c r="H170" s="547">
        <f t="shared" ref="H170" si="154">H168+1</f>
        <v>79</v>
      </c>
      <c r="I170" s="401"/>
      <c r="J170" s="560" t="str">
        <f>IF(E171="","",IF(H170="","",VLOOKUP(H170,TemplNames,2,0)))</f>
        <v>Support : Housekeeping</v>
      </c>
      <c r="K170" s="393"/>
      <c r="L170" s="393"/>
      <c r="M170" s="560">
        <v>3.2</v>
      </c>
      <c r="N170" s="562">
        <v>400</v>
      </c>
      <c r="O170" s="283"/>
      <c r="V170" s="289"/>
      <c r="AO170" s="289"/>
      <c r="BC170" s="325"/>
    </row>
    <row r="171" spans="1:55" ht="15" thickBot="1">
      <c r="A171" s="258"/>
      <c r="B171" s="512"/>
      <c r="C171" s="561"/>
      <c r="D171" s="364"/>
      <c r="E171" s="364">
        <f t="shared" ref="E171" si="155">E169+1</f>
        <v>81</v>
      </c>
      <c r="F171" s="364" t="s">
        <v>443</v>
      </c>
      <c r="G171" s="543"/>
      <c r="H171" s="548"/>
      <c r="I171" s="402"/>
      <c r="J171" s="561"/>
      <c r="K171" s="394"/>
      <c r="L171" s="394"/>
      <c r="M171" s="561"/>
      <c r="N171" s="563"/>
      <c r="O171" s="365"/>
      <c r="V171" s="289"/>
      <c r="AO171" s="289"/>
      <c r="BC171" s="325"/>
    </row>
    <row r="172" spans="1:55">
      <c r="A172" s="258"/>
      <c r="B172" s="523">
        <v>1</v>
      </c>
      <c r="C172" s="560"/>
      <c r="D172" s="358"/>
      <c r="E172" s="349" t="s">
        <v>441</v>
      </c>
      <c r="F172" s="358" t="s">
        <v>444</v>
      </c>
      <c r="G172" s="564" t="s">
        <v>380</v>
      </c>
      <c r="H172" s="547">
        <f t="shared" ref="H172" si="156">H170+1</f>
        <v>80</v>
      </c>
      <c r="I172" s="401"/>
      <c r="J172" s="560" t="str">
        <f>IF(E173="","",IF(H172="","",VLOOKUP(H172,TemplNames,2,0)))</f>
        <v>Patient Care : Physiotherapy</v>
      </c>
      <c r="K172" s="393"/>
      <c r="L172" s="393"/>
      <c r="M172" s="560">
        <v>3.2</v>
      </c>
      <c r="N172" s="562">
        <v>400</v>
      </c>
      <c r="O172" s="283"/>
      <c r="V172" s="289"/>
      <c r="AO172" s="289"/>
      <c r="BC172" s="325"/>
    </row>
    <row r="173" spans="1:55" ht="15" thickBot="1">
      <c r="A173" s="258"/>
      <c r="B173" s="512"/>
      <c r="C173" s="561"/>
      <c r="D173" s="364"/>
      <c r="E173" s="364">
        <f t="shared" ref="E173" si="157">E171+1</f>
        <v>82</v>
      </c>
      <c r="F173" s="364" t="s">
        <v>443</v>
      </c>
      <c r="G173" s="543"/>
      <c r="H173" s="548"/>
      <c r="I173" s="402"/>
      <c r="J173" s="561"/>
      <c r="K173" s="394"/>
      <c r="L173" s="394"/>
      <c r="M173" s="561"/>
      <c r="N173" s="563"/>
      <c r="O173" s="365"/>
      <c r="V173" s="289"/>
      <c r="AO173" s="289"/>
      <c r="BC173" s="325"/>
    </row>
    <row r="174" spans="1:55">
      <c r="A174" s="258"/>
      <c r="B174" s="523">
        <v>1</v>
      </c>
      <c r="C174" s="560"/>
      <c r="D174" s="358"/>
      <c r="E174" s="349" t="s">
        <v>441</v>
      </c>
      <c r="F174" s="358" t="s">
        <v>444</v>
      </c>
      <c r="G174" s="564" t="s">
        <v>380</v>
      </c>
      <c r="H174" s="547">
        <f t="shared" ref="H174" si="158">H172+1</f>
        <v>81</v>
      </c>
      <c r="I174" s="401"/>
      <c r="J174" s="560" t="str">
        <f>IF(E175="","",IF(H174="","",VLOOKUP(H174,TemplNames,2,0)))</f>
        <v>Patient Care : Physiotherapy pool</v>
      </c>
      <c r="K174" s="393"/>
      <c r="L174" s="393"/>
      <c r="M174" s="560">
        <v>3.2</v>
      </c>
      <c r="N174" s="562">
        <v>400</v>
      </c>
      <c r="O174" s="283"/>
      <c r="V174" s="289"/>
      <c r="AO174" s="289"/>
      <c r="BC174" s="325"/>
    </row>
    <row r="175" spans="1:55" ht="15" thickBot="1">
      <c r="A175" s="258"/>
      <c r="B175" s="512"/>
      <c r="C175" s="561"/>
      <c r="D175" s="364"/>
      <c r="E175" s="364">
        <f t="shared" ref="E175" si="159">E173+1</f>
        <v>83</v>
      </c>
      <c r="F175" s="364" t="s">
        <v>443</v>
      </c>
      <c r="G175" s="543"/>
      <c r="H175" s="548"/>
      <c r="I175" s="402"/>
      <c r="J175" s="561"/>
      <c r="K175" s="394"/>
      <c r="L175" s="394"/>
      <c r="M175" s="561"/>
      <c r="N175" s="563"/>
      <c r="O175" s="365"/>
      <c r="V175" s="289"/>
      <c r="AO175" s="289"/>
      <c r="BC175" s="325"/>
    </row>
    <row r="176" spans="1:55">
      <c r="A176" s="258"/>
      <c r="B176" s="523">
        <v>1</v>
      </c>
      <c r="C176" s="560"/>
      <c r="D176" s="358"/>
      <c r="E176" s="349" t="s">
        <v>441</v>
      </c>
      <c r="F176" s="358" t="s">
        <v>444</v>
      </c>
      <c r="G176" s="564" t="s">
        <v>380</v>
      </c>
      <c r="H176" s="547">
        <f t="shared" ref="H176" si="160">H174+1</f>
        <v>82</v>
      </c>
      <c r="I176" s="401"/>
      <c r="J176" s="560" t="str">
        <f>IF(E177="","",IF(H176="","",VLOOKUP(H176,TemplNames,2,0)))</f>
        <v>Clinical : Radiation treatment bunker</v>
      </c>
      <c r="K176" s="393"/>
      <c r="L176" s="393"/>
      <c r="M176" s="560">
        <v>3.2</v>
      </c>
      <c r="N176" s="562">
        <v>400</v>
      </c>
      <c r="O176" s="283"/>
      <c r="V176" s="289"/>
      <c r="AO176" s="289"/>
      <c r="BC176" s="325"/>
    </row>
    <row r="177" spans="1:55" ht="15" thickBot="1">
      <c r="A177" s="258"/>
      <c r="B177" s="512"/>
      <c r="C177" s="561"/>
      <c r="D177" s="364"/>
      <c r="E177" s="364">
        <f t="shared" ref="E177" si="161">E175+1</f>
        <v>84</v>
      </c>
      <c r="F177" s="364" t="s">
        <v>443</v>
      </c>
      <c r="G177" s="543"/>
      <c r="H177" s="548"/>
      <c r="I177" s="402"/>
      <c r="J177" s="561"/>
      <c r="K177" s="394"/>
      <c r="L177" s="394"/>
      <c r="M177" s="561"/>
      <c r="N177" s="563"/>
      <c r="O177" s="365"/>
      <c r="V177" s="289"/>
      <c r="AO177" s="289"/>
      <c r="BC177" s="325"/>
    </row>
    <row r="178" spans="1:55">
      <c r="A178" s="258"/>
      <c r="B178" s="523">
        <v>1</v>
      </c>
      <c r="C178" s="560"/>
      <c r="D178" s="358"/>
      <c r="E178" s="349" t="s">
        <v>441</v>
      </c>
      <c r="F178" s="358" t="s">
        <v>444</v>
      </c>
      <c r="G178" s="564" t="s">
        <v>380</v>
      </c>
      <c r="H178" s="547">
        <f t="shared" ref="H178" si="162">H176+1</f>
        <v>83</v>
      </c>
      <c r="I178" s="401"/>
      <c r="J178" s="560" t="str">
        <f>IF(E179="","",IF(H178="","",VLOOKUP(H178,TemplNames,2,0)))</f>
        <v>Clinical : Clinic</v>
      </c>
      <c r="K178" s="393"/>
      <c r="L178" s="393"/>
      <c r="M178" s="560">
        <v>3.2</v>
      </c>
      <c r="N178" s="562">
        <v>400</v>
      </c>
      <c r="O178" s="283"/>
      <c r="V178" s="289"/>
      <c r="AO178" s="289"/>
      <c r="BC178" s="325"/>
    </row>
    <row r="179" spans="1:55" ht="15" thickBot="1">
      <c r="A179" s="258"/>
      <c r="B179" s="512"/>
      <c r="C179" s="561"/>
      <c r="D179" s="364"/>
      <c r="E179" s="364">
        <f t="shared" ref="E179" si="163">E177+1</f>
        <v>85</v>
      </c>
      <c r="F179" s="364" t="s">
        <v>443</v>
      </c>
      <c r="G179" s="543"/>
      <c r="H179" s="548"/>
      <c r="I179" s="402"/>
      <c r="J179" s="561"/>
      <c r="K179" s="394"/>
      <c r="L179" s="394"/>
      <c r="M179" s="561"/>
      <c r="N179" s="563"/>
      <c r="O179" s="365"/>
      <c r="V179" s="289"/>
      <c r="AO179" s="289"/>
      <c r="BC179" s="325"/>
    </row>
    <row r="180" spans="1:55">
      <c r="A180" s="258"/>
      <c r="B180" s="523">
        <v>1</v>
      </c>
      <c r="C180" s="560"/>
      <c r="D180" s="358"/>
      <c r="E180" s="349" t="s">
        <v>441</v>
      </c>
      <c r="F180" s="358" t="s">
        <v>444</v>
      </c>
      <c r="G180" s="564" t="s">
        <v>380</v>
      </c>
      <c r="H180" s="547">
        <f t="shared" ref="H180" si="164">H178+1</f>
        <v>84</v>
      </c>
      <c r="I180" s="401"/>
      <c r="J180" s="560" t="str">
        <f>IF(E181="","",IF(H180="","",VLOOKUP(H180,TemplNames,2,0)))</f>
        <v>Critical &amp; Intensive : Workroom</v>
      </c>
      <c r="K180" s="393"/>
      <c r="L180" s="393"/>
      <c r="M180" s="560">
        <v>3.2</v>
      </c>
      <c r="N180" s="562">
        <v>400</v>
      </c>
      <c r="O180" s="283"/>
      <c r="V180" s="289"/>
      <c r="AO180" s="289"/>
      <c r="BC180" s="325"/>
    </row>
    <row r="181" spans="1:55" ht="15" thickBot="1">
      <c r="A181" s="258"/>
      <c r="B181" s="512"/>
      <c r="C181" s="561"/>
      <c r="D181" s="364"/>
      <c r="E181" s="364">
        <f t="shared" ref="E181" si="165">E179+1</f>
        <v>86</v>
      </c>
      <c r="F181" s="364" t="s">
        <v>443</v>
      </c>
      <c r="G181" s="543"/>
      <c r="H181" s="548"/>
      <c r="I181" s="402"/>
      <c r="J181" s="561"/>
      <c r="K181" s="394"/>
      <c r="L181" s="394"/>
      <c r="M181" s="561"/>
      <c r="N181" s="563"/>
      <c r="O181" s="365"/>
      <c r="V181" s="289"/>
      <c r="AO181" s="289"/>
      <c r="BC181" s="325"/>
    </row>
    <row r="182" spans="1:55">
      <c r="A182" s="258"/>
      <c r="B182" s="523">
        <v>1</v>
      </c>
      <c r="C182" s="560"/>
      <c r="D182" s="358"/>
      <c r="E182" s="349" t="s">
        <v>441</v>
      </c>
      <c r="F182" s="358" t="s">
        <v>444</v>
      </c>
      <c r="G182" s="564" t="s">
        <v>380</v>
      </c>
      <c r="H182" s="547">
        <f t="shared" ref="H182" si="166">H180+1</f>
        <v>85</v>
      </c>
      <c r="I182" s="401"/>
      <c r="J182" s="560" t="str">
        <f>IF(E183="","",IF(H182="","",VLOOKUP(H182,TemplNames,2,0)))</f>
        <v>Critical &amp; Intensive : Anteroom</v>
      </c>
      <c r="K182" s="393"/>
      <c r="L182" s="393"/>
      <c r="M182" s="560">
        <v>3.2</v>
      </c>
      <c r="N182" s="562">
        <v>400</v>
      </c>
      <c r="O182" s="283"/>
      <c r="V182" s="289"/>
      <c r="AO182" s="289"/>
      <c r="BC182" s="325"/>
    </row>
    <row r="183" spans="1:55" ht="15" thickBot="1">
      <c r="A183" s="258"/>
      <c r="B183" s="512"/>
      <c r="C183" s="561"/>
      <c r="D183" s="364"/>
      <c r="E183" s="364">
        <f t="shared" ref="E183" si="167">E181+1</f>
        <v>87</v>
      </c>
      <c r="F183" s="364" t="s">
        <v>443</v>
      </c>
      <c r="G183" s="543"/>
      <c r="H183" s="548"/>
      <c r="I183" s="402"/>
      <c r="J183" s="561"/>
      <c r="K183" s="394"/>
      <c r="L183" s="394"/>
      <c r="M183" s="561"/>
      <c r="N183" s="563"/>
      <c r="O183" s="365"/>
      <c r="V183" s="289"/>
      <c r="AO183" s="289"/>
      <c r="BC183" s="325"/>
    </row>
    <row r="184" spans="1:55">
      <c r="A184" s="258"/>
      <c r="B184" s="523">
        <v>1</v>
      </c>
      <c r="C184" s="560"/>
      <c r="D184" s="358"/>
      <c r="E184" s="349" t="s">
        <v>441</v>
      </c>
      <c r="F184" s="358" t="s">
        <v>444</v>
      </c>
      <c r="G184" s="564" t="s">
        <v>380</v>
      </c>
      <c r="H184" s="547">
        <f t="shared" ref="H184" si="168">H182+1</f>
        <v>86</v>
      </c>
      <c r="I184" s="401"/>
      <c r="J184" s="560" t="str">
        <f>IF(E185="","",IF(H184="","",VLOOKUP(H184,TemplNames,2,0)))</f>
        <v>Critical &amp; Intensive : Burn unit</v>
      </c>
      <c r="K184" s="393"/>
      <c r="L184" s="393"/>
      <c r="M184" s="560">
        <v>3.2</v>
      </c>
      <c r="N184" s="562">
        <v>400</v>
      </c>
      <c r="O184" s="283"/>
      <c r="V184" s="289"/>
      <c r="AO184" s="289"/>
      <c r="BC184" s="325"/>
    </row>
    <row r="185" spans="1:55" ht="15" thickBot="1">
      <c r="A185" s="258"/>
      <c r="B185" s="512"/>
      <c r="C185" s="561"/>
      <c r="D185" s="364"/>
      <c r="E185" s="364">
        <f t="shared" ref="E185" si="169">E183+1</f>
        <v>88</v>
      </c>
      <c r="F185" s="364" t="s">
        <v>443</v>
      </c>
      <c r="G185" s="543"/>
      <c r="H185" s="548"/>
      <c r="I185" s="402"/>
      <c r="J185" s="561"/>
      <c r="K185" s="394"/>
      <c r="L185" s="394"/>
      <c r="M185" s="561"/>
      <c r="N185" s="563"/>
      <c r="O185" s="365"/>
      <c r="V185" s="289"/>
      <c r="AO185" s="289"/>
      <c r="BC185" s="325"/>
    </row>
    <row r="186" spans="1:55">
      <c r="A186" s="258"/>
      <c r="B186" s="523">
        <v>1</v>
      </c>
      <c r="C186" s="560"/>
      <c r="D186" s="358"/>
      <c r="E186" s="349" t="s">
        <v>441</v>
      </c>
      <c r="F186" s="358" t="s">
        <v>444</v>
      </c>
      <c r="G186" s="564" t="s">
        <v>380</v>
      </c>
      <c r="H186" s="547">
        <f t="shared" ref="H186" si="170">H184+1</f>
        <v>87</v>
      </c>
      <c r="I186" s="401"/>
      <c r="J186" s="560" t="str">
        <f>IF(E187="","",IF(H186="","",VLOOKUP(H186,TemplNames,2,0)))</f>
        <v>Critical &amp; Intensive : Protective environment</v>
      </c>
      <c r="K186" s="393"/>
      <c r="L186" s="393"/>
      <c r="M186" s="560">
        <v>3.2</v>
      </c>
      <c r="N186" s="562">
        <v>400</v>
      </c>
      <c r="O186" s="283"/>
      <c r="V186" s="289"/>
      <c r="AO186" s="289"/>
      <c r="BC186" s="325"/>
    </row>
    <row r="187" spans="1:55" ht="15" thickBot="1">
      <c r="A187" s="258"/>
      <c r="B187" s="512"/>
      <c r="C187" s="561"/>
      <c r="D187" s="364"/>
      <c r="E187" s="364">
        <f t="shared" ref="E187" si="171">E185+1</f>
        <v>89</v>
      </c>
      <c r="F187" s="364" t="s">
        <v>443</v>
      </c>
      <c r="G187" s="543"/>
      <c r="H187" s="548"/>
      <c r="I187" s="402"/>
      <c r="J187" s="561"/>
      <c r="K187" s="394"/>
      <c r="L187" s="394"/>
      <c r="M187" s="561"/>
      <c r="N187" s="563"/>
      <c r="O187" s="365"/>
      <c r="V187" s="289"/>
      <c r="AO187" s="289"/>
      <c r="BC187" s="325"/>
    </row>
    <row r="188" spans="1:55">
      <c r="A188" s="258"/>
      <c r="B188" s="523">
        <v>1</v>
      </c>
      <c r="C188" s="560"/>
      <c r="D188" s="358"/>
      <c r="E188" s="349" t="s">
        <v>441</v>
      </c>
      <c r="F188" s="358" t="s">
        <v>444</v>
      </c>
      <c r="G188" s="564" t="s">
        <v>380</v>
      </c>
      <c r="H188" s="547">
        <f t="shared" ref="H188" si="172">H186+1</f>
        <v>88</v>
      </c>
      <c r="I188" s="401"/>
      <c r="J188" s="560" t="str">
        <f>IF(E189="","",IF(H188="","",VLOOKUP(H188,TemplNames,2,0)))</f>
        <v>Critical &amp; Intensive : Airborne infection isolation</v>
      </c>
      <c r="K188" s="393"/>
      <c r="L188" s="393"/>
      <c r="M188" s="560">
        <v>3.2</v>
      </c>
      <c r="N188" s="562">
        <v>400</v>
      </c>
      <c r="O188" s="283"/>
      <c r="V188" s="289"/>
      <c r="AO188" s="289"/>
      <c r="BC188" s="325"/>
    </row>
    <row r="189" spans="1:55" ht="15" thickBot="1">
      <c r="A189" s="258"/>
      <c r="B189" s="512"/>
      <c r="C189" s="561"/>
      <c r="D189" s="364"/>
      <c r="E189" s="364">
        <f t="shared" ref="E189" si="173">E187+1</f>
        <v>90</v>
      </c>
      <c r="F189" s="364" t="s">
        <v>443</v>
      </c>
      <c r="G189" s="543"/>
      <c r="H189" s="548"/>
      <c r="I189" s="402"/>
      <c r="J189" s="561"/>
      <c r="K189" s="394"/>
      <c r="L189" s="394"/>
      <c r="M189" s="561"/>
      <c r="N189" s="563"/>
      <c r="O189" s="365"/>
      <c r="V189" s="289"/>
      <c r="AO189" s="289"/>
      <c r="BC189" s="325"/>
    </row>
    <row r="190" spans="1:55">
      <c r="A190" s="258"/>
      <c r="B190" s="523">
        <v>1</v>
      </c>
      <c r="C190" s="560"/>
      <c r="D190" s="358"/>
      <c r="E190" s="349" t="s">
        <v>441</v>
      </c>
      <c r="F190" s="358" t="s">
        <v>444</v>
      </c>
      <c r="G190" s="564" t="s">
        <v>380</v>
      </c>
      <c r="H190" s="547">
        <f t="shared" ref="H190" si="174">H188+1</f>
        <v>89</v>
      </c>
      <c r="I190" s="401"/>
      <c r="J190" s="560" t="str">
        <f>IF(E191="","",IF(H190="","",VLOOKUP(H190,TemplNames,2,0)))</f>
        <v>Critical &amp; Intensive : Airborne precaution</v>
      </c>
      <c r="K190" s="393"/>
      <c r="L190" s="393"/>
      <c r="M190" s="560">
        <v>3.2</v>
      </c>
      <c r="N190" s="562">
        <v>400</v>
      </c>
      <c r="O190" s="283"/>
      <c r="V190" s="289"/>
      <c r="AO190" s="289"/>
      <c r="BC190" s="325"/>
    </row>
    <row r="191" spans="1:55" ht="15" thickBot="1">
      <c r="A191" s="258"/>
      <c r="B191" s="512"/>
      <c r="C191" s="561"/>
      <c r="D191" s="364"/>
      <c r="E191" s="364">
        <f t="shared" ref="E191" si="175">E189+1</f>
        <v>91</v>
      </c>
      <c r="F191" s="364" t="s">
        <v>443</v>
      </c>
      <c r="G191" s="543"/>
      <c r="H191" s="548"/>
      <c r="I191" s="402"/>
      <c r="J191" s="561"/>
      <c r="K191" s="394"/>
      <c r="L191" s="394"/>
      <c r="M191" s="561"/>
      <c r="N191" s="563"/>
      <c r="O191" s="365"/>
      <c r="V191" s="289"/>
      <c r="AO191" s="289"/>
      <c r="BC191" s="325"/>
    </row>
    <row r="192" spans="1:55">
      <c r="A192" s="258"/>
      <c r="B192" s="523">
        <v>1</v>
      </c>
      <c r="C192" s="560"/>
      <c r="D192" s="358"/>
      <c r="E192" s="349" t="s">
        <v>441</v>
      </c>
      <c r="F192" s="358" t="s">
        <v>444</v>
      </c>
      <c r="G192" s="564" t="s">
        <v>380</v>
      </c>
      <c r="H192" s="547">
        <f t="shared" ref="H192" si="176">H190+1</f>
        <v>90</v>
      </c>
      <c r="I192" s="401"/>
      <c r="J192" s="560" t="str">
        <f>IF(E193="","",IF(H192="","",VLOOKUP(H192,TemplNames,2,0)))</f>
        <v>Surgery : Clean corridor</v>
      </c>
      <c r="K192" s="393"/>
      <c r="L192" s="393"/>
      <c r="M192" s="560">
        <v>3.2</v>
      </c>
      <c r="N192" s="562">
        <v>400</v>
      </c>
      <c r="O192" s="283"/>
      <c r="V192" s="289"/>
      <c r="AO192" s="289"/>
      <c r="BC192" s="325"/>
    </row>
    <row r="193" spans="1:55" ht="15" thickBot="1">
      <c r="A193" s="258"/>
      <c r="B193" s="512"/>
      <c r="C193" s="561"/>
      <c r="D193" s="364"/>
      <c r="E193" s="364">
        <f t="shared" ref="E193" si="177">E191+1</f>
        <v>92</v>
      </c>
      <c r="F193" s="364" t="s">
        <v>443</v>
      </c>
      <c r="G193" s="543"/>
      <c r="H193" s="548"/>
      <c r="I193" s="402"/>
      <c r="J193" s="561"/>
      <c r="K193" s="394"/>
      <c r="L193" s="394"/>
      <c r="M193" s="561"/>
      <c r="N193" s="563"/>
      <c r="O193" s="365"/>
      <c r="V193" s="289"/>
      <c r="AO193" s="289"/>
      <c r="BC193" s="325"/>
    </row>
    <row r="194" spans="1:55">
      <c r="A194" s="258"/>
      <c r="B194" s="523">
        <v>1</v>
      </c>
      <c r="C194" s="560"/>
      <c r="D194" s="358"/>
      <c r="E194" s="349" t="s">
        <v>441</v>
      </c>
      <c r="F194" s="358" t="s">
        <v>444</v>
      </c>
      <c r="G194" s="564" t="s">
        <v>380</v>
      </c>
      <c r="H194" s="547">
        <f t="shared" ref="H194" si="178">H192+1</f>
        <v>91</v>
      </c>
      <c r="I194" s="401"/>
      <c r="J194" s="560" t="str">
        <f>IF(E195="","",IF(H194="","",VLOOKUP(H194,TemplNames,2,0)))</f>
        <v>Surgery : Day surgery (Stage 2 recovery)</v>
      </c>
      <c r="K194" s="393"/>
      <c r="L194" s="393"/>
      <c r="M194" s="560">
        <v>3.2</v>
      </c>
      <c r="N194" s="562">
        <v>400</v>
      </c>
      <c r="O194" s="283"/>
      <c r="V194" s="289"/>
      <c r="AO194" s="289"/>
      <c r="BC194" s="325"/>
    </row>
    <row r="195" spans="1:55" ht="15" thickBot="1">
      <c r="A195" s="258"/>
      <c r="B195" s="512"/>
      <c r="C195" s="561"/>
      <c r="D195" s="364"/>
      <c r="E195" s="364">
        <f t="shared" ref="E195" si="179">E193+1</f>
        <v>93</v>
      </c>
      <c r="F195" s="364" t="s">
        <v>443</v>
      </c>
      <c r="G195" s="543"/>
      <c r="H195" s="548"/>
      <c r="I195" s="402"/>
      <c r="J195" s="561"/>
      <c r="K195" s="394"/>
      <c r="L195" s="394"/>
      <c r="M195" s="561"/>
      <c r="N195" s="563"/>
      <c r="O195" s="365"/>
      <c r="V195" s="289"/>
      <c r="AO195" s="289"/>
      <c r="BC195" s="325"/>
    </row>
    <row r="196" spans="1:55">
      <c r="A196" s="258"/>
      <c r="B196" s="523">
        <v>1</v>
      </c>
      <c r="C196" s="560"/>
      <c r="D196" s="358"/>
      <c r="E196" s="349" t="s">
        <v>441</v>
      </c>
      <c r="F196" s="358" t="s">
        <v>444</v>
      </c>
      <c r="G196" s="564" t="s">
        <v>380</v>
      </c>
      <c r="H196" s="547">
        <f t="shared" ref="H196" si="180">H194+1</f>
        <v>92</v>
      </c>
      <c r="I196" s="401"/>
      <c r="J196" s="560" t="str">
        <f>IF(E197="","",IF(H196="","",VLOOKUP(H196,TemplNames,2,0)))</f>
        <v>Surgery : Operating</v>
      </c>
      <c r="K196" s="393"/>
      <c r="L196" s="393"/>
      <c r="M196" s="560">
        <v>3.2</v>
      </c>
      <c r="N196" s="562">
        <v>400</v>
      </c>
      <c r="O196" s="283"/>
      <c r="V196" s="289"/>
      <c r="AO196" s="289"/>
      <c r="BC196" s="325"/>
    </row>
    <row r="197" spans="1:55" ht="15" thickBot="1">
      <c r="A197" s="258"/>
      <c r="B197" s="512"/>
      <c r="C197" s="561"/>
      <c r="D197" s="364"/>
      <c r="E197" s="364">
        <f t="shared" ref="E197" si="181">E195+1</f>
        <v>94</v>
      </c>
      <c r="F197" s="364" t="s">
        <v>443</v>
      </c>
      <c r="G197" s="543"/>
      <c r="H197" s="548"/>
      <c r="I197" s="402"/>
      <c r="J197" s="561"/>
      <c r="K197" s="394"/>
      <c r="L197" s="394"/>
      <c r="M197" s="561"/>
      <c r="N197" s="563"/>
      <c r="O197" s="365"/>
      <c r="V197" s="289"/>
      <c r="AO197" s="289"/>
      <c r="BC197" s="325"/>
    </row>
    <row r="198" spans="1:55">
      <c r="A198" s="258"/>
      <c r="B198" s="523">
        <v>1</v>
      </c>
      <c r="C198" s="560"/>
      <c r="D198" s="358"/>
      <c r="E198" s="349" t="s">
        <v>441</v>
      </c>
      <c r="F198" s="358" t="s">
        <v>444</v>
      </c>
      <c r="G198" s="564" t="s">
        <v>380</v>
      </c>
      <c r="H198" s="547">
        <f t="shared" ref="H198" si="182">H196+1</f>
        <v>93</v>
      </c>
      <c r="I198" s="401"/>
      <c r="J198" s="560" t="str">
        <f>IF(E199="","",IF(H198="","",VLOOKUP(H198,TemplNames,2,0)))</f>
        <v>Surgery : Pre-operation holding</v>
      </c>
      <c r="K198" s="393"/>
      <c r="L198" s="393"/>
      <c r="M198" s="560">
        <v>3.2</v>
      </c>
      <c r="N198" s="562">
        <v>400</v>
      </c>
      <c r="O198" s="283"/>
      <c r="V198" s="289"/>
      <c r="AO198" s="289"/>
      <c r="BC198" s="325"/>
    </row>
    <row r="199" spans="1:55" ht="15" thickBot="1">
      <c r="A199" s="258"/>
      <c r="B199" s="512"/>
      <c r="C199" s="561"/>
      <c r="D199" s="364"/>
      <c r="E199" s="364">
        <f t="shared" ref="E199" si="183">E197+1</f>
        <v>95</v>
      </c>
      <c r="F199" s="364" t="s">
        <v>443</v>
      </c>
      <c r="G199" s="543"/>
      <c r="H199" s="548"/>
      <c r="I199" s="402"/>
      <c r="J199" s="561"/>
      <c r="K199" s="394"/>
      <c r="L199" s="394"/>
      <c r="M199" s="561"/>
      <c r="N199" s="563"/>
      <c r="O199" s="365"/>
      <c r="V199" s="289"/>
      <c r="AO199" s="289"/>
      <c r="BC199" s="325"/>
    </row>
    <row r="200" spans="1:55">
      <c r="A200" s="258"/>
      <c r="B200" s="523">
        <v>1</v>
      </c>
      <c r="C200" s="560"/>
      <c r="D200" s="358"/>
      <c r="E200" s="349" t="s">
        <v>441</v>
      </c>
      <c r="F200" s="358" t="s">
        <v>444</v>
      </c>
      <c r="G200" s="564" t="s">
        <v>380</v>
      </c>
      <c r="H200" s="547">
        <f t="shared" ref="H200" si="184">H198+1</f>
        <v>94</v>
      </c>
      <c r="I200" s="401"/>
      <c r="J200" s="560" t="str">
        <f>IF(E201="","",IF(H200="","",VLOOKUP(H200,TemplNames,2,0)))</f>
        <v>Surgery : Preparation/induction</v>
      </c>
      <c r="K200" s="393"/>
      <c r="L200" s="393"/>
      <c r="M200" s="560">
        <v>3.2</v>
      </c>
      <c r="N200" s="562">
        <v>400</v>
      </c>
      <c r="O200" s="283"/>
      <c r="V200" s="289"/>
      <c r="AO200" s="289"/>
      <c r="BC200" s="325"/>
    </row>
    <row r="201" spans="1:55" ht="15" thickBot="1">
      <c r="A201" s="258"/>
      <c r="B201" s="512"/>
      <c r="C201" s="561"/>
      <c r="D201" s="364"/>
      <c r="E201" s="364">
        <f t="shared" ref="E201" si="185">E199+1</f>
        <v>96</v>
      </c>
      <c r="F201" s="364" t="s">
        <v>443</v>
      </c>
      <c r="G201" s="543"/>
      <c r="H201" s="548"/>
      <c r="I201" s="402"/>
      <c r="J201" s="561"/>
      <c r="K201" s="394"/>
      <c r="L201" s="394"/>
      <c r="M201" s="561"/>
      <c r="N201" s="563"/>
      <c r="O201" s="365"/>
      <c r="V201" s="289"/>
      <c r="AO201" s="289"/>
      <c r="BC201" s="325"/>
    </row>
    <row r="202" spans="1:55">
      <c r="A202" s="258"/>
      <c r="B202" s="523">
        <v>1</v>
      </c>
      <c r="C202" s="560"/>
      <c r="D202" s="358"/>
      <c r="E202" s="349" t="s">
        <v>441</v>
      </c>
      <c r="F202" s="358" t="s">
        <v>444</v>
      </c>
      <c r="G202" s="564" t="s">
        <v>380</v>
      </c>
      <c r="H202" s="547">
        <f t="shared" ref="H202" si="186">H200+1</f>
        <v>95</v>
      </c>
      <c r="I202" s="401"/>
      <c r="J202" s="560" t="str">
        <f>IF(E203="","",IF(H202="","",VLOOKUP(H202,TemplNames,2,0)))</f>
        <v>Surgery : Recovery/PACU</v>
      </c>
      <c r="K202" s="393"/>
      <c r="L202" s="393"/>
      <c r="M202" s="560">
        <v>3.2</v>
      </c>
      <c r="N202" s="562">
        <v>400</v>
      </c>
      <c r="O202" s="283"/>
      <c r="V202" s="289"/>
      <c r="AO202" s="289"/>
      <c r="BC202" s="325"/>
    </row>
    <row r="203" spans="1:55" ht="15" thickBot="1">
      <c r="A203" s="258"/>
      <c r="B203" s="512"/>
      <c r="C203" s="561"/>
      <c r="D203" s="364"/>
      <c r="E203" s="364">
        <f t="shared" ref="E203" si="187">E201+1</f>
        <v>97</v>
      </c>
      <c r="F203" s="364" t="s">
        <v>443</v>
      </c>
      <c r="G203" s="543"/>
      <c r="H203" s="548"/>
      <c r="I203" s="402"/>
      <c r="J203" s="561"/>
      <c r="K203" s="394"/>
      <c r="L203" s="394"/>
      <c r="M203" s="561"/>
      <c r="N203" s="563"/>
      <c r="O203" s="365"/>
      <c r="V203" s="289"/>
      <c r="AO203" s="289"/>
      <c r="BC203" s="325"/>
    </row>
    <row r="204" spans="1:55">
      <c r="A204" s="258"/>
      <c r="B204" s="523">
        <v>1</v>
      </c>
      <c r="C204" s="560"/>
      <c r="D204" s="358"/>
      <c r="E204" s="349" t="s">
        <v>441</v>
      </c>
      <c r="F204" s="358" t="s">
        <v>444</v>
      </c>
      <c r="G204" s="564" t="s">
        <v>380</v>
      </c>
      <c r="H204" s="547">
        <f t="shared" ref="H204" si="188">H202+1</f>
        <v>96</v>
      </c>
      <c r="I204" s="401"/>
      <c r="J204" s="560" t="str">
        <f>IF(E205="","",IF(H204="","",VLOOKUP(H204,TemplNames,2,0)))</f>
        <v>Surgery : Scrub Room</v>
      </c>
      <c r="K204" s="393"/>
      <c r="L204" s="393"/>
      <c r="M204" s="560">
        <v>3.2</v>
      </c>
      <c r="N204" s="562">
        <v>400</v>
      </c>
      <c r="O204" s="283"/>
      <c r="V204" s="289"/>
      <c r="AO204" s="289"/>
      <c r="BC204" s="325"/>
    </row>
    <row r="205" spans="1:55" ht="15" thickBot="1">
      <c r="A205" s="258"/>
      <c r="B205" s="512"/>
      <c r="C205" s="561"/>
      <c r="D205" s="364"/>
      <c r="E205" s="364">
        <f t="shared" ref="E205" si="189">E203+1</f>
        <v>98</v>
      </c>
      <c r="F205" s="364" t="s">
        <v>443</v>
      </c>
      <c r="G205" s="543"/>
      <c r="H205" s="548"/>
      <c r="I205" s="402"/>
      <c r="J205" s="561"/>
      <c r="K205" s="394"/>
      <c r="L205" s="394"/>
      <c r="M205" s="561"/>
      <c r="N205" s="563"/>
      <c r="O205" s="365"/>
      <c r="V205" s="289"/>
      <c r="AO205" s="289"/>
      <c r="BC205" s="325"/>
    </row>
    <row r="206" spans="1:55">
      <c r="A206" s="258"/>
      <c r="B206" s="523">
        <v>1</v>
      </c>
      <c r="C206" s="560"/>
      <c r="D206" s="358"/>
      <c r="E206" s="349" t="s">
        <v>441</v>
      </c>
      <c r="F206" s="358" t="s">
        <v>444</v>
      </c>
      <c r="G206" s="564" t="s">
        <v>380</v>
      </c>
      <c r="H206" s="547">
        <f t="shared" ref="H206" si="190">H204+1</f>
        <v>97</v>
      </c>
      <c r="I206" s="401"/>
      <c r="J206" s="560" t="str">
        <f>IF(E207="","",IF(H206="","",VLOOKUP(H206,TemplNames,2,0)))</f>
        <v>Surgery : Sterile core</v>
      </c>
      <c r="K206" s="393"/>
      <c r="L206" s="393"/>
      <c r="M206" s="560">
        <v>3.2</v>
      </c>
      <c r="N206" s="562">
        <v>400</v>
      </c>
      <c r="O206" s="283"/>
      <c r="V206" s="289"/>
      <c r="AO206" s="289"/>
      <c r="BC206" s="325"/>
    </row>
    <row r="207" spans="1:55" ht="15" thickBot="1">
      <c r="A207" s="258"/>
      <c r="B207" s="512"/>
      <c r="C207" s="561"/>
      <c r="D207" s="364"/>
      <c r="E207" s="364">
        <f t="shared" ref="E207" si="191">E205+1</f>
        <v>99</v>
      </c>
      <c r="F207" s="364" t="s">
        <v>443</v>
      </c>
      <c r="G207" s="543"/>
      <c r="H207" s="548"/>
      <c r="I207" s="402"/>
      <c r="J207" s="561"/>
      <c r="K207" s="394"/>
      <c r="L207" s="394"/>
      <c r="M207" s="561"/>
      <c r="N207" s="563"/>
      <c r="O207" s="365"/>
      <c r="V207" s="289"/>
      <c r="AO207" s="289"/>
      <c r="BC207" s="325"/>
    </row>
    <row r="208" spans="1:55">
      <c r="A208" s="258"/>
      <c r="B208" s="523">
        <v>1</v>
      </c>
      <c r="C208" s="560"/>
      <c r="D208" s="358"/>
      <c r="E208" s="349" t="s">
        <v>441</v>
      </c>
      <c r="F208" s="358" t="s">
        <v>444</v>
      </c>
      <c r="G208" s="564" t="s">
        <v>380</v>
      </c>
      <c r="H208" s="547">
        <f t="shared" ref="H208" si="192">H206+1</f>
        <v>98</v>
      </c>
      <c r="I208" s="401"/>
      <c r="J208" s="560" t="str">
        <f>IF(E209="","",IF(H208="","",VLOOKUP(H208,TemplNames,2,0)))</f>
        <v>Surgery : Sub sterilization</v>
      </c>
      <c r="K208" s="393"/>
      <c r="L208" s="393"/>
      <c r="M208" s="560">
        <v>3.2</v>
      </c>
      <c r="N208" s="562">
        <v>400</v>
      </c>
      <c r="O208" s="283"/>
      <c r="V208" s="289"/>
      <c r="AO208" s="289"/>
      <c r="BC208" s="325"/>
    </row>
    <row r="209" spans="1:55" ht="15" thickBot="1">
      <c r="A209" s="258"/>
      <c r="B209" s="512"/>
      <c r="C209" s="561"/>
      <c r="D209" s="364"/>
      <c r="E209" s="364">
        <f t="shared" ref="E209" si="193">E207+1</f>
        <v>100</v>
      </c>
      <c r="F209" s="364" t="s">
        <v>443</v>
      </c>
      <c r="G209" s="543"/>
      <c r="H209" s="548"/>
      <c r="I209" s="402"/>
      <c r="J209" s="561"/>
      <c r="K209" s="394"/>
      <c r="L209" s="394"/>
      <c r="M209" s="561"/>
      <c r="N209" s="563"/>
      <c r="O209" s="365"/>
      <c r="V209" s="289"/>
      <c r="AO209" s="289"/>
      <c r="BC209" s="325"/>
    </row>
    <row r="210" spans="1:55">
      <c r="A210" s="258"/>
      <c r="B210" s="523">
        <v>1</v>
      </c>
      <c r="C210" s="560"/>
      <c r="D210" s="358"/>
      <c r="E210" s="349" t="s">
        <v>441</v>
      </c>
      <c r="F210" s="358" t="s">
        <v>444</v>
      </c>
      <c r="G210" s="564" t="s">
        <v>380</v>
      </c>
      <c r="H210" s="547">
        <f t="shared" ref="H210" si="194">H208+1</f>
        <v>99</v>
      </c>
      <c r="I210" s="401"/>
      <c r="J210" s="560" t="str">
        <f>IF(E211="","",IF(H210="","",VLOOKUP(H210,TemplNames,2,0)))</f>
        <v>Support : Non-refrigerated garbage</v>
      </c>
      <c r="K210" s="393"/>
      <c r="L210" s="393"/>
      <c r="M210" s="560">
        <v>3.2</v>
      </c>
      <c r="N210" s="562">
        <v>400</v>
      </c>
      <c r="O210" s="283"/>
      <c r="V210" s="289"/>
      <c r="AO210" s="289"/>
      <c r="BC210" s="325"/>
    </row>
    <row r="211" spans="1:55" ht="15" thickBot="1">
      <c r="A211" s="258"/>
      <c r="B211" s="512"/>
      <c r="C211" s="561"/>
      <c r="D211" s="364"/>
      <c r="E211" s="364">
        <f t="shared" ref="E211" si="195">E209+1</f>
        <v>101</v>
      </c>
      <c r="F211" s="364" t="s">
        <v>443</v>
      </c>
      <c r="G211" s="543"/>
      <c r="H211" s="548"/>
      <c r="I211" s="402"/>
      <c r="J211" s="561"/>
      <c r="K211" s="394"/>
      <c r="L211" s="394"/>
      <c r="M211" s="561"/>
      <c r="N211" s="563"/>
      <c r="O211" s="365"/>
      <c r="V211" s="289"/>
      <c r="AO211" s="289"/>
      <c r="BC211" s="325"/>
    </row>
    <row r="212" spans="1:55">
      <c r="A212" s="258"/>
      <c r="B212" s="523">
        <v>1</v>
      </c>
      <c r="C212" s="560"/>
      <c r="D212" s="358"/>
      <c r="E212" s="349" t="s">
        <v>441</v>
      </c>
      <c r="F212" s="358" t="s">
        <v>444</v>
      </c>
      <c r="G212" s="564" t="s">
        <v>380</v>
      </c>
      <c r="H212" s="547">
        <f t="shared" ref="H212" si="196">H210+1</f>
        <v>100</v>
      </c>
      <c r="I212" s="401"/>
      <c r="J212" s="560" t="str">
        <f>IF(E213="","",IF(H212="","",VLOOKUP(H212,TemplNames,2,0)))</f>
        <v>Support : Biomedical waste storage and processing</v>
      </c>
      <c r="K212" s="393"/>
      <c r="L212" s="393"/>
      <c r="M212" s="560">
        <v>3.2</v>
      </c>
      <c r="N212" s="562">
        <v>400</v>
      </c>
      <c r="O212" s="283"/>
      <c r="V212" s="289"/>
      <c r="AO212" s="289"/>
      <c r="BC212" s="325"/>
    </row>
    <row r="213" spans="1:55" ht="15" thickBot="1">
      <c r="A213" s="258"/>
      <c r="B213" s="512"/>
      <c r="C213" s="561"/>
      <c r="D213" s="364"/>
      <c r="E213" s="364">
        <f t="shared" ref="E213" si="197">E211+1</f>
        <v>102</v>
      </c>
      <c r="F213" s="364" t="s">
        <v>443</v>
      </c>
      <c r="G213" s="543"/>
      <c r="H213" s="548"/>
      <c r="I213" s="402"/>
      <c r="J213" s="561"/>
      <c r="K213" s="394"/>
      <c r="L213" s="394"/>
      <c r="M213" s="561"/>
      <c r="N213" s="563"/>
      <c r="O213" s="365"/>
      <c r="V213" s="289"/>
      <c r="AO213" s="289"/>
      <c r="BC213" s="325"/>
    </row>
    <row r="214" spans="1:55">
      <c r="A214" s="258"/>
      <c r="B214" s="523">
        <v>1</v>
      </c>
      <c r="C214" s="560"/>
      <c r="D214" s="358"/>
      <c r="E214" s="349" t="s">
        <v>441</v>
      </c>
      <c r="F214" s="358" t="s">
        <v>444</v>
      </c>
      <c r="G214" s="564" t="s">
        <v>380</v>
      </c>
      <c r="H214" s="547">
        <v>5</v>
      </c>
      <c r="I214" s="401"/>
      <c r="J214" s="560" t="str">
        <f>IF(E215="","",IF(H214="","",VLOOKUP(H214,TemplNames,2,0)))</f>
        <v>Laboratory : Animal Research and Lab: Surgery</v>
      </c>
      <c r="K214" s="393"/>
      <c r="L214" s="393"/>
      <c r="M214" s="560">
        <v>3.2</v>
      </c>
      <c r="N214" s="562">
        <v>400</v>
      </c>
      <c r="O214" s="283"/>
      <c r="V214" s="289"/>
      <c r="AO214" s="289"/>
      <c r="BC214" s="325"/>
    </row>
    <row r="215" spans="1:55" ht="15" thickBot="1">
      <c r="A215" s="258"/>
      <c r="B215" s="512"/>
      <c r="C215" s="561"/>
      <c r="D215" s="364"/>
      <c r="E215" s="364">
        <f t="shared" ref="E215" si="198">E213+1</f>
        <v>103</v>
      </c>
      <c r="F215" s="364" t="s">
        <v>443</v>
      </c>
      <c r="G215" s="543"/>
      <c r="H215" s="548"/>
      <c r="I215" s="402"/>
      <c r="J215" s="561"/>
      <c r="K215" s="394"/>
      <c r="L215" s="394"/>
      <c r="M215" s="561"/>
      <c r="N215" s="563"/>
      <c r="O215" s="365"/>
      <c r="V215" s="289"/>
      <c r="AO215" s="289"/>
      <c r="BC215" s="325"/>
    </row>
    <row r="216" spans="1:55">
      <c r="A216" s="258"/>
      <c r="B216" s="523">
        <v>1</v>
      </c>
      <c r="C216" s="560"/>
      <c r="D216" s="358"/>
      <c r="E216" s="349" t="s">
        <v>441</v>
      </c>
      <c r="F216" s="358" t="s">
        <v>444</v>
      </c>
      <c r="G216" s="564" t="s">
        <v>380</v>
      </c>
      <c r="H216" s="547">
        <f t="shared" ref="H216" si="199">H214+1</f>
        <v>6</v>
      </c>
      <c r="I216" s="401"/>
      <c r="J216" s="560" t="str">
        <f>IF(E217="","",IF(H216="","",VLOOKUP(H216,TemplNames,2,0)))</f>
        <v>Morgue : Autopsy/morgue</v>
      </c>
      <c r="K216" s="393"/>
      <c r="L216" s="393"/>
      <c r="M216" s="560">
        <v>3.2</v>
      </c>
      <c r="N216" s="562">
        <v>400</v>
      </c>
      <c r="O216" s="283"/>
      <c r="V216" s="289"/>
      <c r="AO216" s="289"/>
      <c r="BC216" s="325"/>
    </row>
    <row r="217" spans="1:55" ht="15" thickBot="1">
      <c r="A217" s="258"/>
      <c r="B217" s="512"/>
      <c r="C217" s="561"/>
      <c r="D217" s="364"/>
      <c r="E217" s="364">
        <f t="shared" ref="E217" si="200">E215+1</f>
        <v>104</v>
      </c>
      <c r="F217" s="364" t="s">
        <v>443</v>
      </c>
      <c r="G217" s="543"/>
      <c r="H217" s="548"/>
      <c r="I217" s="402"/>
      <c r="J217" s="561"/>
      <c r="K217" s="394"/>
      <c r="L217" s="394"/>
      <c r="M217" s="561"/>
      <c r="N217" s="563"/>
      <c r="O217" s="365"/>
      <c r="V217" s="289"/>
      <c r="AO217" s="289"/>
      <c r="BC217" s="325"/>
    </row>
    <row r="218" spans="1:55">
      <c r="A218" s="258"/>
      <c r="B218" s="523">
        <v>1</v>
      </c>
      <c r="C218" s="560"/>
      <c r="D218" s="358"/>
      <c r="E218" s="349" t="s">
        <v>441</v>
      </c>
      <c r="F218" s="358" t="s">
        <v>444</v>
      </c>
      <c r="G218" s="564" t="s">
        <v>380</v>
      </c>
      <c r="H218" s="547">
        <f t="shared" ref="H218" si="201">H216+1</f>
        <v>7</v>
      </c>
      <c r="I218" s="401"/>
      <c r="J218" s="560" t="str">
        <f>IF(E219="","",IF(H218="","",VLOOKUP(H218,TemplNames,2,0)))</f>
        <v>Morgue : Morgue</v>
      </c>
      <c r="K218" s="393"/>
      <c r="L218" s="393"/>
      <c r="M218" s="560">
        <v>3.2</v>
      </c>
      <c r="N218" s="562">
        <v>400</v>
      </c>
      <c r="O218" s="283"/>
      <c r="V218" s="289"/>
      <c r="AO218" s="289"/>
      <c r="BC218" s="325"/>
    </row>
    <row r="219" spans="1:55" ht="15" thickBot="1">
      <c r="A219" s="258"/>
      <c r="B219" s="512"/>
      <c r="C219" s="561"/>
      <c r="D219" s="364"/>
      <c r="E219" s="364">
        <f t="shared" ref="E219" si="202">E217+1</f>
        <v>105</v>
      </c>
      <c r="F219" s="364" t="s">
        <v>443</v>
      </c>
      <c r="G219" s="543"/>
      <c r="H219" s="548"/>
      <c r="I219" s="402"/>
      <c r="J219" s="561"/>
      <c r="K219" s="394"/>
      <c r="L219" s="394"/>
      <c r="M219" s="561"/>
      <c r="N219" s="563"/>
      <c r="O219" s="365"/>
      <c r="V219" s="289"/>
      <c r="AO219" s="289"/>
      <c r="BC219" s="325"/>
    </row>
    <row r="220" spans="1:55">
      <c r="A220" s="258"/>
      <c r="B220" s="523">
        <v>1</v>
      </c>
      <c r="C220" s="560"/>
      <c r="D220" s="358"/>
      <c r="E220" s="349" t="s">
        <v>441</v>
      </c>
      <c r="F220" s="358" t="s">
        <v>444</v>
      </c>
      <c r="G220" s="564" t="s">
        <v>380</v>
      </c>
      <c r="H220" s="547">
        <f t="shared" ref="H220" si="203">H218+1</f>
        <v>8</v>
      </c>
      <c r="I220" s="401"/>
      <c r="J220" s="560" t="str">
        <f>IF(E221="","",IF(H220="","",VLOOKUP(H220,TemplNames,2,0)))</f>
        <v>Procedure : Cardiac catheterization procedure</v>
      </c>
      <c r="K220" s="393"/>
      <c r="L220" s="393"/>
      <c r="M220" s="560">
        <v>3.2</v>
      </c>
      <c r="N220" s="562">
        <v>400</v>
      </c>
      <c r="O220" s="283"/>
      <c r="V220" s="289"/>
      <c r="AO220" s="289"/>
      <c r="BC220" s="325"/>
    </row>
    <row r="221" spans="1:55" ht="15" thickBot="1">
      <c r="A221" s="258"/>
      <c r="B221" s="512"/>
      <c r="C221" s="561"/>
      <c r="D221" s="364"/>
      <c r="E221" s="364">
        <f t="shared" ref="E221" si="204">E219+1</f>
        <v>106</v>
      </c>
      <c r="F221" s="364" t="s">
        <v>443</v>
      </c>
      <c r="G221" s="543"/>
      <c r="H221" s="548"/>
      <c r="I221" s="402"/>
      <c r="J221" s="561"/>
      <c r="K221" s="394"/>
      <c r="L221" s="394"/>
      <c r="M221" s="561"/>
      <c r="N221" s="563"/>
      <c r="O221" s="365"/>
      <c r="V221" s="289"/>
      <c r="AO221" s="289"/>
      <c r="BC221" s="325"/>
    </row>
    <row r="222" spans="1:55">
      <c r="A222" s="258"/>
      <c r="B222" s="523">
        <v>1</v>
      </c>
      <c r="C222" s="560"/>
      <c r="D222" s="358"/>
      <c r="E222" s="349" t="s">
        <v>441</v>
      </c>
      <c r="F222" s="358" t="s">
        <v>444</v>
      </c>
      <c r="G222" s="564" t="s">
        <v>380</v>
      </c>
      <c r="H222" s="547">
        <f t="shared" ref="H222" si="205">H220+1</f>
        <v>9</v>
      </c>
      <c r="I222" s="401"/>
      <c r="J222" s="560" t="str">
        <f>IF(E223="","",IF(H222="","",VLOOKUP(H222,TemplNames,2,0)))</f>
        <v>Procedure : Cardiac catheterization equipment</v>
      </c>
      <c r="K222" s="393"/>
      <c r="L222" s="393"/>
      <c r="M222" s="560">
        <v>3.2</v>
      </c>
      <c r="N222" s="562">
        <v>400</v>
      </c>
      <c r="O222" s="283"/>
      <c r="V222" s="289"/>
      <c r="AO222" s="289"/>
      <c r="BC222" s="325"/>
    </row>
    <row r="223" spans="1:55" ht="15" thickBot="1">
      <c r="A223" s="258"/>
      <c r="B223" s="512"/>
      <c r="C223" s="561"/>
      <c r="D223" s="364"/>
      <c r="E223" s="364">
        <f t="shared" ref="E223" si="206">E221+1</f>
        <v>107</v>
      </c>
      <c r="F223" s="364" t="s">
        <v>443</v>
      </c>
      <c r="G223" s="543"/>
      <c r="H223" s="548"/>
      <c r="I223" s="402"/>
      <c r="J223" s="561"/>
      <c r="K223" s="394"/>
      <c r="L223" s="394"/>
      <c r="M223" s="561"/>
      <c r="N223" s="563"/>
      <c r="O223" s="365"/>
      <c r="V223" s="289"/>
      <c r="AO223" s="289"/>
      <c r="BC223" s="325"/>
    </row>
    <row r="224" spans="1:55">
      <c r="A224" s="258"/>
      <c r="B224" s="523">
        <v>1</v>
      </c>
      <c r="C224" s="560"/>
      <c r="D224" s="358"/>
      <c r="E224" s="349" t="s">
        <v>441</v>
      </c>
      <c r="F224" s="358" t="s">
        <v>444</v>
      </c>
      <c r="G224" s="564" t="s">
        <v>380</v>
      </c>
      <c r="H224" s="547">
        <f t="shared" ref="H224" si="207">H222+1</f>
        <v>10</v>
      </c>
      <c r="I224" s="401"/>
      <c r="J224" s="560" t="str">
        <f>IF(E225="","",IF(H224="","",VLOOKUP(H224,TemplNames,2,0)))</f>
        <v>Procedure : Cardiac catheterization control</v>
      </c>
      <c r="K224" s="393"/>
      <c r="L224" s="393"/>
      <c r="M224" s="560">
        <v>3.2</v>
      </c>
      <c r="N224" s="562">
        <v>400</v>
      </c>
      <c r="O224" s="283"/>
      <c r="V224" s="289"/>
      <c r="AO224" s="289"/>
      <c r="BC224" s="325"/>
    </row>
    <row r="225" spans="1:55" ht="15" thickBot="1">
      <c r="A225" s="258"/>
      <c r="B225" s="512"/>
      <c r="C225" s="561"/>
      <c r="D225" s="364"/>
      <c r="E225" s="364">
        <f t="shared" ref="E225" si="208">E223+1</f>
        <v>108</v>
      </c>
      <c r="F225" s="364" t="s">
        <v>443</v>
      </c>
      <c r="G225" s="543"/>
      <c r="H225" s="548"/>
      <c r="I225" s="402"/>
      <c r="J225" s="561"/>
      <c r="K225" s="394"/>
      <c r="L225" s="394"/>
      <c r="M225" s="561"/>
      <c r="N225" s="563"/>
      <c r="O225" s="365"/>
      <c r="V225" s="289"/>
      <c r="AO225" s="289"/>
      <c r="BC225" s="325"/>
    </row>
    <row r="226" spans="1:55">
      <c r="A226" s="258"/>
      <c r="B226" s="523">
        <v>1</v>
      </c>
      <c r="C226" s="560"/>
      <c r="D226" s="358"/>
      <c r="E226" s="349" t="s">
        <v>441</v>
      </c>
      <c r="F226" s="358" t="s">
        <v>444</v>
      </c>
      <c r="G226" s="564" t="s">
        <v>380</v>
      </c>
      <c r="H226" s="547">
        <f t="shared" ref="H226" si="209">H224+1</f>
        <v>11</v>
      </c>
      <c r="I226" s="401"/>
      <c r="J226" s="560" t="str">
        <f>IF(E227="","",IF(H226="","",VLOOKUP(H226,TemplNames,2,0)))</f>
        <v>General : Soiled utility</v>
      </c>
      <c r="K226" s="393"/>
      <c r="L226" s="393"/>
      <c r="M226" s="560">
        <v>3.2</v>
      </c>
      <c r="N226" s="562">
        <v>400</v>
      </c>
      <c r="O226" s="283"/>
      <c r="V226" s="289"/>
      <c r="AO226" s="289"/>
      <c r="BC226" s="325"/>
    </row>
    <row r="227" spans="1:55" ht="15" thickBot="1">
      <c r="A227" s="258"/>
      <c r="B227" s="512"/>
      <c r="C227" s="561"/>
      <c r="D227" s="364"/>
      <c r="E227" s="364">
        <f t="shared" ref="E227" si="210">E225+1</f>
        <v>109</v>
      </c>
      <c r="F227" s="364" t="s">
        <v>443</v>
      </c>
      <c r="G227" s="543"/>
      <c r="H227" s="548"/>
      <c r="I227" s="402"/>
      <c r="J227" s="561"/>
      <c r="K227" s="394"/>
      <c r="L227" s="394"/>
      <c r="M227" s="561"/>
      <c r="N227" s="563"/>
      <c r="O227" s="365"/>
      <c r="V227" s="289"/>
      <c r="AO227" s="289"/>
      <c r="BC227" s="325"/>
    </row>
    <row r="228" spans="1:55">
      <c r="A228" s="258"/>
      <c r="B228" s="523">
        <v>1</v>
      </c>
      <c r="C228" s="560"/>
      <c r="D228" s="358"/>
      <c r="E228" s="349" t="s">
        <v>441</v>
      </c>
      <c r="F228" s="358" t="s">
        <v>444</v>
      </c>
      <c r="G228" s="564" t="s">
        <v>380</v>
      </c>
      <c r="H228" s="547">
        <f t="shared" ref="H228" si="211">H226+1</f>
        <v>12</v>
      </c>
      <c r="I228" s="401"/>
      <c r="J228" s="560" t="str">
        <f>IF(E229="","",IF(H228="","",VLOOKUP(H228,TemplNames,2,0)))</f>
        <v>General : Clean utility</v>
      </c>
      <c r="K228" s="393"/>
      <c r="L228" s="393"/>
      <c r="M228" s="560">
        <v>3.2</v>
      </c>
      <c r="N228" s="562">
        <v>400</v>
      </c>
      <c r="O228" s="283"/>
      <c r="V228" s="289"/>
      <c r="AO228" s="289"/>
      <c r="BC228" s="325"/>
    </row>
    <row r="229" spans="1:55" ht="15" thickBot="1">
      <c r="A229" s="258"/>
      <c r="B229" s="512"/>
      <c r="C229" s="561"/>
      <c r="D229" s="364"/>
      <c r="E229" s="364">
        <f t="shared" ref="E229" si="212">E227+1</f>
        <v>110</v>
      </c>
      <c r="F229" s="364" t="s">
        <v>443</v>
      </c>
      <c r="G229" s="543"/>
      <c r="H229" s="548"/>
      <c r="I229" s="402"/>
      <c r="J229" s="561"/>
      <c r="K229" s="394"/>
      <c r="L229" s="394"/>
      <c r="M229" s="561"/>
      <c r="N229" s="563"/>
      <c r="O229" s="365"/>
      <c r="V229" s="289"/>
      <c r="AO229" s="289"/>
      <c r="BC229" s="325"/>
    </row>
    <row r="230" spans="1:55">
      <c r="A230" s="258"/>
      <c r="B230" s="523">
        <v>1</v>
      </c>
      <c r="C230" s="560"/>
      <c r="D230" s="358"/>
      <c r="E230" s="349" t="s">
        <v>441</v>
      </c>
      <c r="F230" s="358" t="s">
        <v>444</v>
      </c>
      <c r="G230" s="564" t="s">
        <v>380</v>
      </c>
      <c r="H230" s="547">
        <f t="shared" ref="H230" si="213">H228+1</f>
        <v>13</v>
      </c>
      <c r="I230" s="401"/>
      <c r="J230" s="560" t="str">
        <f>IF(E231="","",IF(H230="","",VLOOKUP(H230,TemplNames,2,0)))</f>
        <v>General : Medication Room</v>
      </c>
      <c r="K230" s="393"/>
      <c r="L230" s="393"/>
      <c r="M230" s="560">
        <v>3.2</v>
      </c>
      <c r="N230" s="562">
        <v>400</v>
      </c>
      <c r="O230" s="283"/>
      <c r="V230" s="289"/>
      <c r="AO230" s="289"/>
      <c r="BC230" s="325"/>
    </row>
    <row r="231" spans="1:55" ht="15" thickBot="1">
      <c r="A231" s="258"/>
      <c r="B231" s="512"/>
      <c r="C231" s="561"/>
      <c r="D231" s="364"/>
      <c r="E231" s="364">
        <f t="shared" ref="E231" si="214">E229+1</f>
        <v>111</v>
      </c>
      <c r="F231" s="364" t="s">
        <v>443</v>
      </c>
      <c r="G231" s="543"/>
      <c r="H231" s="548"/>
      <c r="I231" s="402"/>
      <c r="J231" s="561"/>
      <c r="K231" s="394"/>
      <c r="L231" s="394"/>
      <c r="M231" s="561"/>
      <c r="N231" s="563"/>
      <c r="O231" s="365"/>
      <c r="V231" s="289"/>
      <c r="AO231" s="289"/>
      <c r="BC231" s="325"/>
    </row>
    <row r="232" spans="1:55">
      <c r="A232" s="258"/>
      <c r="B232" s="523">
        <v>1</v>
      </c>
      <c r="C232" s="560"/>
      <c r="D232" s="358"/>
      <c r="E232" s="349" t="s">
        <v>441</v>
      </c>
      <c r="F232" s="358" t="s">
        <v>444</v>
      </c>
      <c r="G232" s="564" t="s">
        <v>380</v>
      </c>
      <c r="H232" s="547">
        <f t="shared" ref="H232" si="215">H230+1</f>
        <v>14</v>
      </c>
      <c r="I232" s="401"/>
      <c r="J232" s="560" t="str">
        <f>IF(E233="","",IF(H232="","",VLOOKUP(H232,TemplNames,2,0)))</f>
        <v>General : Corridors</v>
      </c>
      <c r="K232" s="393"/>
      <c r="L232" s="393"/>
      <c r="M232" s="560">
        <v>3.2</v>
      </c>
      <c r="N232" s="562">
        <v>400</v>
      </c>
      <c r="O232" s="283"/>
      <c r="V232" s="289"/>
      <c r="AO232" s="289"/>
      <c r="BC232" s="325"/>
    </row>
    <row r="233" spans="1:55" ht="15" thickBot="1">
      <c r="A233" s="258"/>
      <c r="B233" s="512"/>
      <c r="C233" s="561"/>
      <c r="D233" s="364"/>
      <c r="E233" s="364">
        <f t="shared" ref="E233" si="216">E231+1</f>
        <v>112</v>
      </c>
      <c r="F233" s="364" t="s">
        <v>443</v>
      </c>
      <c r="G233" s="543"/>
      <c r="H233" s="548"/>
      <c r="I233" s="402"/>
      <c r="J233" s="561"/>
      <c r="K233" s="394"/>
      <c r="L233" s="394"/>
      <c r="M233" s="561"/>
      <c r="N233" s="563"/>
      <c r="O233" s="365"/>
      <c r="V233" s="289"/>
      <c r="AO233" s="289"/>
      <c r="BC233" s="325"/>
    </row>
    <row r="234" spans="1:55">
      <c r="A234" s="258"/>
      <c r="B234" s="523">
        <v>1</v>
      </c>
      <c r="C234" s="560"/>
      <c r="D234" s="358"/>
      <c r="E234" s="349" t="s">
        <v>441</v>
      </c>
      <c r="F234" s="358" t="s">
        <v>444</v>
      </c>
      <c r="G234" s="564" t="s">
        <v>380</v>
      </c>
      <c r="H234" s="547">
        <f t="shared" ref="H234" si="217">H232+1</f>
        <v>15</v>
      </c>
      <c r="I234" s="401"/>
      <c r="J234" s="560" t="str">
        <f>IF(E235="","",IF(H234="","",VLOOKUP(H234,TemplNames,2,0)))</f>
        <v>Critical &amp; Intensive : NICU, Level 2 nursery</v>
      </c>
      <c r="K234" s="393"/>
      <c r="L234" s="393"/>
      <c r="M234" s="560">
        <v>3.2</v>
      </c>
      <c r="N234" s="562">
        <v>400</v>
      </c>
      <c r="O234" s="283"/>
      <c r="V234" s="289"/>
      <c r="AO234" s="289"/>
      <c r="BC234" s="325"/>
    </row>
    <row r="235" spans="1:55" ht="15" thickBot="1">
      <c r="A235" s="258"/>
      <c r="B235" s="512"/>
      <c r="C235" s="561"/>
      <c r="D235" s="364"/>
      <c r="E235" s="364">
        <f t="shared" ref="E235" si="218">E233+1</f>
        <v>113</v>
      </c>
      <c r="F235" s="364" t="s">
        <v>443</v>
      </c>
      <c r="G235" s="543"/>
      <c r="H235" s="548"/>
      <c r="I235" s="402"/>
      <c r="J235" s="561"/>
      <c r="K235" s="394"/>
      <c r="L235" s="394"/>
      <c r="M235" s="561"/>
      <c r="N235" s="563"/>
      <c r="O235" s="365"/>
      <c r="V235" s="289"/>
      <c r="AO235" s="289"/>
      <c r="BC235" s="325"/>
    </row>
    <row r="236" spans="1:55">
      <c r="A236" s="258"/>
      <c r="B236" s="523">
        <v>1</v>
      </c>
      <c r="C236" s="560"/>
      <c r="D236" s="358"/>
      <c r="E236" s="349" t="s">
        <v>441</v>
      </c>
      <c r="F236" s="358" t="s">
        <v>444</v>
      </c>
      <c r="G236" s="564" t="s">
        <v>380</v>
      </c>
      <c r="H236" s="547">
        <f t="shared" ref="H236" si="219">H234+1</f>
        <v>16</v>
      </c>
      <c r="I236" s="401"/>
      <c r="J236" s="560" t="str">
        <f>IF(E237="","",IF(H236="","",VLOOKUP(H236,TemplNames,2,0)))</f>
        <v>Critical &amp; Intensive : Critical/intensive care unit</v>
      </c>
      <c r="K236" s="393"/>
      <c r="L236" s="393"/>
      <c r="M236" s="560">
        <v>3.2</v>
      </c>
      <c r="N236" s="562">
        <v>400</v>
      </c>
      <c r="O236" s="283"/>
      <c r="V236" s="289"/>
      <c r="AO236" s="289"/>
      <c r="BC236" s="325"/>
    </row>
    <row r="237" spans="1:55" ht="15" thickBot="1">
      <c r="A237" s="258"/>
      <c r="B237" s="512"/>
      <c r="C237" s="561"/>
      <c r="D237" s="364"/>
      <c r="E237" s="364">
        <f t="shared" ref="E237" si="220">E235+1</f>
        <v>114</v>
      </c>
      <c r="F237" s="364" t="s">
        <v>443</v>
      </c>
      <c r="G237" s="543"/>
      <c r="H237" s="548"/>
      <c r="I237" s="402"/>
      <c r="J237" s="561"/>
      <c r="K237" s="394"/>
      <c r="L237" s="394"/>
      <c r="M237" s="561"/>
      <c r="N237" s="563"/>
      <c r="O237" s="365"/>
      <c r="V237" s="289"/>
      <c r="AO237" s="289"/>
      <c r="BC237" s="325"/>
    </row>
    <row r="238" spans="1:55">
      <c r="A238" s="258"/>
      <c r="B238" s="523">
        <v>1</v>
      </c>
      <c r="C238" s="560"/>
      <c r="D238" s="358"/>
      <c r="E238" s="349" t="s">
        <v>441</v>
      </c>
      <c r="F238" s="358" t="s">
        <v>444</v>
      </c>
      <c r="G238" s="564" t="s">
        <v>380</v>
      </c>
      <c r="H238" s="547">
        <f t="shared" ref="H238" si="221">H236+1</f>
        <v>17</v>
      </c>
      <c r="I238" s="401"/>
      <c r="J238" s="560" t="str">
        <f>IF(E239="","",IF(H238="","",VLOOKUP(H238,TemplNames,2,0)))</f>
        <v>Critical &amp; Intensive : Coronary care unit</v>
      </c>
      <c r="K238" s="393"/>
      <c r="L238" s="393"/>
      <c r="M238" s="560">
        <v>3.2</v>
      </c>
      <c r="N238" s="562">
        <v>400</v>
      </c>
      <c r="O238" s="283"/>
      <c r="V238" s="289"/>
      <c r="AO238" s="289"/>
      <c r="BC238" s="325"/>
    </row>
    <row r="239" spans="1:55" ht="15" thickBot="1">
      <c r="A239" s="258"/>
      <c r="B239" s="512"/>
      <c r="C239" s="561"/>
      <c r="D239" s="364"/>
      <c r="E239" s="364">
        <f t="shared" ref="E239" si="222">E237+1</f>
        <v>115</v>
      </c>
      <c r="F239" s="364" t="s">
        <v>443</v>
      </c>
      <c r="G239" s="543"/>
      <c r="H239" s="548"/>
      <c r="I239" s="402"/>
      <c r="J239" s="561"/>
      <c r="K239" s="394"/>
      <c r="L239" s="394"/>
      <c r="M239" s="561"/>
      <c r="N239" s="563"/>
      <c r="O239" s="365"/>
      <c r="V239" s="289"/>
      <c r="AO239" s="289"/>
      <c r="BC239" s="325"/>
    </row>
    <row r="240" spans="1:55">
      <c r="A240" s="258"/>
      <c r="B240" s="523">
        <v>1</v>
      </c>
      <c r="C240" s="560"/>
      <c r="D240" s="358"/>
      <c r="E240" s="349" t="s">
        <v>441</v>
      </c>
      <c r="F240" s="358" t="s">
        <v>444</v>
      </c>
      <c r="G240" s="564" t="s">
        <v>380</v>
      </c>
      <c r="H240" s="547">
        <f t="shared" ref="H240" si="223">H238+1</f>
        <v>18</v>
      </c>
      <c r="I240" s="401"/>
      <c r="J240" s="560" t="str">
        <f>IF(E241="","",IF(H240="","",VLOOKUP(H240,TemplNames,2,0)))</f>
        <v>Clinical : Clinic</v>
      </c>
      <c r="K240" s="393"/>
      <c r="L240" s="393"/>
      <c r="M240" s="560">
        <v>3.2</v>
      </c>
      <c r="N240" s="562">
        <v>400</v>
      </c>
      <c r="O240" s="283"/>
      <c r="V240" s="289"/>
      <c r="AO240" s="289"/>
      <c r="BC240" s="325"/>
    </row>
    <row r="241" spans="1:55" ht="15" thickBot="1">
      <c r="A241" s="258"/>
      <c r="B241" s="512"/>
      <c r="C241" s="561"/>
      <c r="D241" s="364"/>
      <c r="E241" s="364">
        <f t="shared" ref="E241" si="224">E239+1</f>
        <v>116</v>
      </c>
      <c r="F241" s="364" t="s">
        <v>443</v>
      </c>
      <c r="G241" s="543"/>
      <c r="H241" s="548"/>
      <c r="I241" s="402"/>
      <c r="J241" s="561"/>
      <c r="K241" s="394"/>
      <c r="L241" s="394"/>
      <c r="M241" s="561"/>
      <c r="N241" s="563"/>
      <c r="O241" s="365"/>
      <c r="V241" s="289"/>
      <c r="AO241" s="289"/>
      <c r="BC241" s="325"/>
    </row>
    <row r="242" spans="1:55">
      <c r="A242" s="258"/>
      <c r="B242" s="523">
        <v>1</v>
      </c>
      <c r="C242" s="560"/>
      <c r="D242" s="358"/>
      <c r="E242" s="349" t="s">
        <v>441</v>
      </c>
      <c r="F242" s="358" t="s">
        <v>444</v>
      </c>
      <c r="G242" s="564" t="s">
        <v>380</v>
      </c>
      <c r="H242" s="547">
        <f t="shared" ref="H242" si="225">H240+1</f>
        <v>19</v>
      </c>
      <c r="I242" s="401"/>
      <c r="J242" s="560" t="str">
        <f>IF(E243="","",IF(H242="","",VLOOKUP(H242,TemplNames,2,0)))</f>
        <v>Clinical : Minor procedures</v>
      </c>
      <c r="K242" s="393"/>
      <c r="L242" s="393"/>
      <c r="M242" s="560">
        <v>3.2</v>
      </c>
      <c r="N242" s="562">
        <v>400</v>
      </c>
      <c r="O242" s="283"/>
      <c r="V242" s="289"/>
      <c r="AO242" s="289"/>
      <c r="BC242" s="325"/>
    </row>
    <row r="243" spans="1:55" ht="15" thickBot="1">
      <c r="A243" s="258"/>
      <c r="B243" s="512"/>
      <c r="C243" s="561"/>
      <c r="D243" s="364"/>
      <c r="E243" s="364">
        <f t="shared" ref="E243" si="226">E241+1</f>
        <v>117</v>
      </c>
      <c r="F243" s="364" t="s">
        <v>443</v>
      </c>
      <c r="G243" s="543"/>
      <c r="H243" s="548"/>
      <c r="I243" s="402"/>
      <c r="J243" s="561"/>
      <c r="K243" s="394"/>
      <c r="L243" s="394"/>
      <c r="M243" s="561"/>
      <c r="N243" s="563"/>
      <c r="O243" s="365"/>
      <c r="V243" s="289"/>
      <c r="AO243" s="289"/>
      <c r="BC243" s="325"/>
    </row>
    <row r="244" spans="1:55">
      <c r="A244" s="258"/>
      <c r="B244" s="523">
        <v>1</v>
      </c>
      <c r="C244" s="560"/>
      <c r="D244" s="358"/>
      <c r="E244" s="349" t="s">
        <v>441</v>
      </c>
      <c r="F244" s="358" t="s">
        <v>444</v>
      </c>
      <c r="G244" s="564" t="s">
        <v>380</v>
      </c>
      <c r="H244" s="547">
        <f t="shared" ref="H244" si="227">H242+1</f>
        <v>20</v>
      </c>
      <c r="I244" s="401"/>
      <c r="J244" s="560" t="str">
        <f>IF(E245="","",IF(H244="","",VLOOKUP(H244,TemplNames,2,0)))</f>
        <v>Emergency : Detoxification</v>
      </c>
      <c r="K244" s="393"/>
      <c r="L244" s="393"/>
      <c r="M244" s="560">
        <v>3.2</v>
      </c>
      <c r="N244" s="562">
        <v>400</v>
      </c>
      <c r="O244" s="283"/>
      <c r="V244" s="289"/>
      <c r="AO244" s="289"/>
      <c r="BC244" s="325"/>
    </row>
    <row r="245" spans="1:55" ht="15" thickBot="1">
      <c r="A245" s="258"/>
      <c r="B245" s="512"/>
      <c r="C245" s="561"/>
      <c r="D245" s="364"/>
      <c r="E245" s="364">
        <f t="shared" ref="E245" si="228">E243+1</f>
        <v>118</v>
      </c>
      <c r="F245" s="364" t="s">
        <v>443</v>
      </c>
      <c r="G245" s="543"/>
      <c r="H245" s="548"/>
      <c r="I245" s="402"/>
      <c r="J245" s="561"/>
      <c r="K245" s="394"/>
      <c r="L245" s="394"/>
      <c r="M245" s="561"/>
      <c r="N245" s="563"/>
      <c r="O245" s="365"/>
      <c r="V245" s="289"/>
      <c r="AO245" s="289"/>
      <c r="BC245" s="325"/>
    </row>
    <row r="246" spans="1:55">
      <c r="A246" s="258"/>
      <c r="B246" s="523">
        <v>1</v>
      </c>
      <c r="C246" s="560"/>
      <c r="D246" s="358"/>
      <c r="E246" s="349" t="s">
        <v>441</v>
      </c>
      <c r="F246" s="358" t="s">
        <v>444</v>
      </c>
      <c r="G246" s="564" t="s">
        <v>380</v>
      </c>
      <c r="H246" s="547">
        <f t="shared" ref="H246" si="229">H244+1</f>
        <v>21</v>
      </c>
      <c r="I246" s="401"/>
      <c r="J246" s="560" t="str">
        <f>IF(E247="","",IF(H246="","",VLOOKUP(H246,TemplNames,2,0)))</f>
        <v>Support : Kitchen</v>
      </c>
      <c r="K246" s="393"/>
      <c r="L246" s="393"/>
      <c r="M246" s="560">
        <v>3.2</v>
      </c>
      <c r="N246" s="562">
        <v>400</v>
      </c>
      <c r="O246" s="283"/>
      <c r="V246" s="289"/>
      <c r="AO246" s="289"/>
      <c r="BC246" s="325"/>
    </row>
    <row r="247" spans="1:55" ht="15" thickBot="1">
      <c r="A247" s="258"/>
      <c r="B247" s="512"/>
      <c r="C247" s="561"/>
      <c r="D247" s="364"/>
      <c r="E247" s="364">
        <f t="shared" ref="E247" si="230">E245+1</f>
        <v>119</v>
      </c>
      <c r="F247" s="364" t="s">
        <v>443</v>
      </c>
      <c r="G247" s="543"/>
      <c r="H247" s="548"/>
      <c r="I247" s="402"/>
      <c r="J247" s="561"/>
      <c r="K247" s="394"/>
      <c r="L247" s="394"/>
      <c r="M247" s="561"/>
      <c r="N247" s="563"/>
      <c r="O247" s="365"/>
      <c r="V247" s="289"/>
      <c r="AO247" s="289"/>
      <c r="BC247" s="325"/>
    </row>
    <row r="248" spans="1:55">
      <c r="A248" s="258"/>
      <c r="B248" s="523">
        <v>1</v>
      </c>
      <c r="C248" s="560"/>
      <c r="D248" s="358"/>
      <c r="E248" s="349" t="s">
        <v>441</v>
      </c>
      <c r="F248" s="358" t="s">
        <v>444</v>
      </c>
      <c r="G248" s="564" t="s">
        <v>380</v>
      </c>
      <c r="H248" s="547">
        <f t="shared" ref="H248" si="231">H246+1</f>
        <v>22</v>
      </c>
      <c r="I248" s="401"/>
      <c r="J248" s="560" t="str">
        <f>IF(E249="","",IF(H248="","",VLOOKUP(H248,TemplNames,2,0)))</f>
        <v>Support : Dishwashing (Room Data Sheets)</v>
      </c>
      <c r="K248" s="393"/>
      <c r="L248" s="393"/>
      <c r="M248" s="560">
        <v>3.2</v>
      </c>
      <c r="N248" s="562">
        <v>400</v>
      </c>
      <c r="O248" s="283"/>
      <c r="V248" s="289"/>
      <c r="AO248" s="289"/>
      <c r="BC248" s="325"/>
    </row>
    <row r="249" spans="1:55" ht="15" thickBot="1">
      <c r="A249" s="258"/>
      <c r="B249" s="512"/>
      <c r="C249" s="561"/>
      <c r="D249" s="364"/>
      <c r="E249" s="364">
        <f t="shared" ref="E249" si="232">E247+1</f>
        <v>120</v>
      </c>
      <c r="F249" s="364" t="s">
        <v>443</v>
      </c>
      <c r="G249" s="543"/>
      <c r="H249" s="548"/>
      <c r="I249" s="402"/>
      <c r="J249" s="561"/>
      <c r="K249" s="394"/>
      <c r="L249" s="394"/>
      <c r="M249" s="561"/>
      <c r="N249" s="563"/>
      <c r="O249" s="365"/>
      <c r="V249" s="289"/>
      <c r="AO249" s="289"/>
      <c r="BC249" s="325"/>
    </row>
    <row r="250" spans="1:55">
      <c r="A250" s="258"/>
      <c r="B250" s="523">
        <v>1</v>
      </c>
      <c r="C250" s="560"/>
      <c r="D250" s="358"/>
      <c r="E250" s="349" t="s">
        <v>441</v>
      </c>
      <c r="F250" s="358" t="s">
        <v>444</v>
      </c>
      <c r="G250" s="564" t="s">
        <v>380</v>
      </c>
      <c r="H250" s="547">
        <f t="shared" ref="H250" si="233">H248+1</f>
        <v>23</v>
      </c>
      <c r="I250" s="401"/>
      <c r="J250" s="560" t="str">
        <f>IF(E251="","",IF(H250="","",VLOOKUP(H250,TemplNames,2,0)))</f>
        <v>General : Dining</v>
      </c>
      <c r="K250" s="393"/>
      <c r="L250" s="393"/>
      <c r="M250" s="560">
        <v>3.2</v>
      </c>
      <c r="N250" s="562">
        <v>400</v>
      </c>
      <c r="O250" s="283"/>
      <c r="V250" s="289"/>
      <c r="AO250" s="289"/>
      <c r="BC250" s="325"/>
    </row>
    <row r="251" spans="1:55" ht="15" thickBot="1">
      <c r="A251" s="258"/>
      <c r="B251" s="512"/>
      <c r="C251" s="561"/>
      <c r="D251" s="364"/>
      <c r="E251" s="364">
        <f t="shared" ref="E251" si="234">E249+1</f>
        <v>121</v>
      </c>
      <c r="F251" s="364" t="s">
        <v>443</v>
      </c>
      <c r="G251" s="543"/>
      <c r="H251" s="548"/>
      <c r="I251" s="402"/>
      <c r="J251" s="561"/>
      <c r="K251" s="394"/>
      <c r="L251" s="394"/>
      <c r="M251" s="561"/>
      <c r="N251" s="563"/>
      <c r="O251" s="365"/>
      <c r="V251" s="289"/>
      <c r="AO251" s="289"/>
      <c r="BC251" s="325"/>
    </row>
    <row r="252" spans="1:55">
      <c r="A252" s="258"/>
      <c r="B252" s="523">
        <v>1</v>
      </c>
      <c r="C252" s="560"/>
      <c r="D252" s="358"/>
      <c r="E252" s="349" t="s">
        <v>441</v>
      </c>
      <c r="F252" s="358" t="s">
        <v>444</v>
      </c>
      <c r="G252" s="564" t="s">
        <v>380</v>
      </c>
      <c r="H252" s="547">
        <f t="shared" ref="H252" si="235">H250+1</f>
        <v>24</v>
      </c>
      <c r="I252" s="401"/>
      <c r="J252" s="560" t="str">
        <f>IF(E253="","",IF(H252="","",VLOOKUP(H252,TemplNames,2,0)))</f>
        <v>Clinical : Nuclear medicine</v>
      </c>
      <c r="K252" s="393"/>
      <c r="L252" s="393"/>
      <c r="M252" s="560">
        <v>3.2</v>
      </c>
      <c r="N252" s="562">
        <v>400</v>
      </c>
      <c r="O252" s="283"/>
      <c r="V252" s="289"/>
      <c r="AO252" s="289"/>
      <c r="BC252" s="325"/>
    </row>
    <row r="253" spans="1:55" ht="15" thickBot="1">
      <c r="A253" s="258"/>
      <c r="B253" s="512"/>
      <c r="C253" s="561"/>
      <c r="D253" s="364"/>
      <c r="E253" s="364">
        <f t="shared" ref="E253" si="236">E251+1</f>
        <v>122</v>
      </c>
      <c r="F253" s="364" t="s">
        <v>443</v>
      </c>
      <c r="G253" s="543"/>
      <c r="H253" s="548"/>
      <c r="I253" s="402"/>
      <c r="J253" s="561"/>
      <c r="K253" s="394"/>
      <c r="L253" s="394"/>
      <c r="M253" s="561"/>
      <c r="N253" s="563"/>
      <c r="O253" s="365"/>
      <c r="V253" s="289"/>
      <c r="AO253" s="289"/>
      <c r="BC253" s="325"/>
    </row>
    <row r="254" spans="1:55">
      <c r="A254" s="258"/>
      <c r="B254" s="523">
        <v>1</v>
      </c>
      <c r="C254" s="560"/>
      <c r="D254" s="358"/>
      <c r="E254" s="349" t="s">
        <v>441</v>
      </c>
      <c r="F254" s="358" t="s">
        <v>444</v>
      </c>
      <c r="G254" s="564" t="s">
        <v>380</v>
      </c>
      <c r="H254" s="547">
        <f t="shared" ref="H254" si="237">H252+1</f>
        <v>25</v>
      </c>
      <c r="I254" s="401"/>
      <c r="J254" s="560" t="str">
        <f>IF(E255="","",IF(H254="","",VLOOKUP(H254,TemplNames,2,0)))</f>
        <v>Procedure : Angio &amp; Special procedure</v>
      </c>
      <c r="K254" s="393"/>
      <c r="L254" s="393"/>
      <c r="M254" s="560">
        <v>3.2</v>
      </c>
      <c r="N254" s="562">
        <v>400</v>
      </c>
      <c r="O254" s="283"/>
      <c r="V254" s="289"/>
      <c r="AO254" s="289"/>
      <c r="BC254" s="325"/>
    </row>
    <row r="255" spans="1:55" ht="15" thickBot="1">
      <c r="A255" s="258"/>
      <c r="B255" s="512"/>
      <c r="C255" s="561"/>
      <c r="D255" s="364"/>
      <c r="E255" s="364">
        <f t="shared" ref="E255" si="238">E253+1</f>
        <v>123</v>
      </c>
      <c r="F255" s="364" t="s">
        <v>443</v>
      </c>
      <c r="G255" s="543"/>
      <c r="H255" s="548"/>
      <c r="I255" s="402"/>
      <c r="J255" s="561"/>
      <c r="K255" s="394"/>
      <c r="L255" s="394"/>
      <c r="M255" s="561"/>
      <c r="N255" s="563"/>
      <c r="O255" s="365"/>
      <c r="V255" s="289"/>
      <c r="AO255" s="289"/>
      <c r="BC255" s="325"/>
    </row>
    <row r="256" spans="1:55">
      <c r="A256" s="258"/>
      <c r="B256" s="523">
        <v>1</v>
      </c>
      <c r="C256" s="560"/>
      <c r="D256" s="358"/>
      <c r="E256" s="349" t="s">
        <v>441</v>
      </c>
      <c r="F256" s="358" t="s">
        <v>444</v>
      </c>
      <c r="G256" s="564" t="s">
        <v>380</v>
      </c>
      <c r="H256" s="547">
        <f t="shared" ref="H256" si="239">H254+1</f>
        <v>26</v>
      </c>
      <c r="I256" s="401"/>
      <c r="J256" s="560" t="str">
        <f>IF(E257="","",IF(H256="","",VLOOKUP(H256,TemplNames,2,0)))</f>
        <v>Procedure : Angio &amp; Special equipment</v>
      </c>
      <c r="K256" s="393"/>
      <c r="L256" s="393"/>
      <c r="M256" s="560">
        <v>3.2</v>
      </c>
      <c r="N256" s="562">
        <v>400</v>
      </c>
      <c r="O256" s="283"/>
      <c r="V256" s="289"/>
      <c r="AO256" s="289"/>
      <c r="BC256" s="325"/>
    </row>
    <row r="257" spans="1:55" ht="15" thickBot="1">
      <c r="A257" s="258"/>
      <c r="B257" s="512"/>
      <c r="C257" s="561"/>
      <c r="D257" s="364"/>
      <c r="E257" s="364">
        <f t="shared" ref="E257" si="240">E255+1</f>
        <v>124</v>
      </c>
      <c r="F257" s="364" t="s">
        <v>443</v>
      </c>
      <c r="G257" s="543"/>
      <c r="H257" s="548"/>
      <c r="I257" s="402"/>
      <c r="J257" s="561"/>
      <c r="K257" s="394"/>
      <c r="L257" s="394"/>
      <c r="M257" s="561"/>
      <c r="N257" s="563"/>
      <c r="O257" s="365"/>
      <c r="V257" s="289"/>
      <c r="AO257" s="289"/>
      <c r="BC257" s="325"/>
    </row>
    <row r="258" spans="1:55">
      <c r="A258" s="258"/>
      <c r="B258" s="523">
        <v>1</v>
      </c>
      <c r="C258" s="560"/>
      <c r="D258" s="358"/>
      <c r="E258" s="349" t="s">
        <v>441</v>
      </c>
      <c r="F258" s="358" t="s">
        <v>444</v>
      </c>
      <c r="G258" s="564" t="s">
        <v>380</v>
      </c>
      <c r="H258" s="547">
        <f t="shared" ref="H258" si="241">H256+1</f>
        <v>27</v>
      </c>
      <c r="I258" s="401"/>
      <c r="J258" s="560" t="str">
        <f>IF(E259="","",IF(H258="","",VLOOKUP(H258,TemplNames,2,0)))</f>
        <v>Procedure : Angio &amp; Special control</v>
      </c>
      <c r="K258" s="393"/>
      <c r="L258" s="393"/>
      <c r="M258" s="560">
        <v>3.2</v>
      </c>
      <c r="N258" s="562">
        <v>400</v>
      </c>
      <c r="O258" s="283"/>
      <c r="V258" s="289"/>
      <c r="AO258" s="289"/>
      <c r="BC258" s="325"/>
    </row>
    <row r="259" spans="1:55" ht="15" thickBot="1">
      <c r="A259" s="258"/>
      <c r="B259" s="512"/>
      <c r="C259" s="561"/>
      <c r="D259" s="364"/>
      <c r="E259" s="364">
        <f t="shared" ref="E259" si="242">E257+1</f>
        <v>125</v>
      </c>
      <c r="F259" s="364" t="s">
        <v>443</v>
      </c>
      <c r="G259" s="543"/>
      <c r="H259" s="548"/>
      <c r="I259" s="402"/>
      <c r="J259" s="561"/>
      <c r="K259" s="394"/>
      <c r="L259" s="394"/>
      <c r="M259" s="561"/>
      <c r="N259" s="563"/>
      <c r="O259" s="365"/>
      <c r="V259" s="289"/>
      <c r="AO259" s="289"/>
      <c r="BC259" s="325"/>
    </row>
    <row r="260" spans="1:55">
      <c r="A260" s="258"/>
      <c r="B260" s="523">
        <v>1</v>
      </c>
      <c r="C260" s="560"/>
      <c r="D260" s="358"/>
      <c r="E260" s="349" t="s">
        <v>441</v>
      </c>
      <c r="F260" s="358" t="s">
        <v>444</v>
      </c>
      <c r="G260" s="564" t="s">
        <v>380</v>
      </c>
      <c r="H260" s="547">
        <f t="shared" ref="H260" si="243">H258+1</f>
        <v>28</v>
      </c>
      <c r="I260" s="401"/>
      <c r="J260" s="560" t="str">
        <f>IF(E261="","",IF(H260="","",VLOOKUP(H260,TemplNames,2,0)))</f>
        <v>Clinical : Film storage</v>
      </c>
      <c r="K260" s="393"/>
      <c r="L260" s="393"/>
      <c r="M260" s="560">
        <v>3.2</v>
      </c>
      <c r="N260" s="562">
        <v>400</v>
      </c>
      <c r="O260" s="283"/>
      <c r="V260" s="289"/>
      <c r="AO260" s="289"/>
      <c r="BC260" s="325"/>
    </row>
    <row r="261" spans="1:55" ht="15" thickBot="1">
      <c r="A261" s="258"/>
      <c r="B261" s="512"/>
      <c r="C261" s="561"/>
      <c r="D261" s="364"/>
      <c r="E261" s="364">
        <f t="shared" ref="E261" si="244">E259+1</f>
        <v>126</v>
      </c>
      <c r="F261" s="364" t="s">
        <v>443</v>
      </c>
      <c r="G261" s="543"/>
      <c r="H261" s="548"/>
      <c r="I261" s="402"/>
      <c r="J261" s="561"/>
      <c r="K261" s="394"/>
      <c r="L261" s="394"/>
      <c r="M261" s="561"/>
      <c r="N261" s="563"/>
      <c r="O261" s="365"/>
      <c r="V261" s="289"/>
      <c r="AO261" s="289"/>
      <c r="BC261" s="325"/>
    </row>
    <row r="262" spans="1:55">
      <c r="A262" s="258"/>
      <c r="B262" s="523">
        <v>1</v>
      </c>
      <c r="C262" s="560"/>
      <c r="D262" s="358"/>
      <c r="E262" s="349" t="s">
        <v>441</v>
      </c>
      <c r="F262" s="358" t="s">
        <v>444</v>
      </c>
      <c r="G262" s="564" t="s">
        <v>380</v>
      </c>
      <c r="H262" s="547">
        <f t="shared" ref="H262" si="245">H260+1</f>
        <v>29</v>
      </c>
      <c r="I262" s="401"/>
      <c r="J262" s="560" t="str">
        <f>IF(E263="","",IF(H262="","",VLOOKUP(H262,TemplNames,2,0)))</f>
        <v>Clinical : Film processing (chemical)</v>
      </c>
      <c r="K262" s="393"/>
      <c r="L262" s="393"/>
      <c r="M262" s="560">
        <v>3.2</v>
      </c>
      <c r="N262" s="562">
        <v>400</v>
      </c>
      <c r="O262" s="283"/>
      <c r="V262" s="289"/>
      <c r="AO262" s="289"/>
      <c r="BC262" s="325"/>
    </row>
    <row r="263" spans="1:55" ht="15" thickBot="1">
      <c r="A263" s="258"/>
      <c r="B263" s="512"/>
      <c r="C263" s="561"/>
      <c r="D263" s="364"/>
      <c r="E263" s="364">
        <f t="shared" ref="E263" si="246">E261+1</f>
        <v>127</v>
      </c>
      <c r="F263" s="364" t="s">
        <v>443</v>
      </c>
      <c r="G263" s="543"/>
      <c r="H263" s="548"/>
      <c r="I263" s="402"/>
      <c r="J263" s="561"/>
      <c r="K263" s="394"/>
      <c r="L263" s="394"/>
      <c r="M263" s="561"/>
      <c r="N263" s="563"/>
      <c r="O263" s="365"/>
      <c r="V263" s="289"/>
      <c r="AO263" s="289"/>
      <c r="BC263" s="325"/>
    </row>
    <row r="264" spans="1:55">
      <c r="A264" s="258"/>
      <c r="B264" s="523">
        <v>1</v>
      </c>
      <c r="C264" s="560"/>
      <c r="D264" s="358"/>
      <c r="E264" s="349" t="s">
        <v>441</v>
      </c>
      <c r="F264" s="358" t="s">
        <v>444</v>
      </c>
      <c r="G264" s="564" t="s">
        <v>380</v>
      </c>
      <c r="H264" s="547">
        <f t="shared" ref="H264" si="247">H262+1</f>
        <v>30</v>
      </c>
      <c r="I264" s="401"/>
      <c r="J264" s="560" t="str">
        <f>IF(E265="","",IF(H264="","",VLOOKUP(H264,TemplNames,2,0)))</f>
        <v>Clinical : Dialysis unit</v>
      </c>
      <c r="K264" s="393"/>
      <c r="L264" s="393"/>
      <c r="M264" s="560">
        <v>3.2</v>
      </c>
      <c r="N264" s="562">
        <v>400</v>
      </c>
      <c r="O264" s="283"/>
      <c r="V264" s="289"/>
      <c r="AO264" s="289"/>
      <c r="BC264" s="325"/>
    </row>
    <row r="265" spans="1:55" ht="15" thickBot="1">
      <c r="A265" s="258"/>
      <c r="B265" s="512"/>
      <c r="C265" s="561"/>
      <c r="D265" s="364"/>
      <c r="E265" s="364">
        <f t="shared" ref="E265" si="248">E263+1</f>
        <v>128</v>
      </c>
      <c r="F265" s="364" t="s">
        <v>443</v>
      </c>
      <c r="G265" s="543"/>
      <c r="H265" s="548"/>
      <c r="I265" s="402"/>
      <c r="J265" s="561"/>
      <c r="K265" s="394"/>
      <c r="L265" s="394"/>
      <c r="M265" s="561"/>
      <c r="N265" s="563"/>
      <c r="O265" s="365"/>
      <c r="V265" s="289"/>
      <c r="AO265" s="289"/>
      <c r="BC265" s="325"/>
    </row>
    <row r="266" spans="1:55">
      <c r="A266" s="258"/>
      <c r="B266" s="523">
        <v>1</v>
      </c>
      <c r="C266" s="560"/>
      <c r="D266" s="358"/>
      <c r="E266" s="349" t="s">
        <v>441</v>
      </c>
      <c r="F266" s="358" t="s">
        <v>444</v>
      </c>
      <c r="G266" s="564" t="s">
        <v>380</v>
      </c>
      <c r="H266" s="547">
        <f t="shared" ref="H266" si="249">H264+1</f>
        <v>31</v>
      </c>
      <c r="I266" s="401"/>
      <c r="J266" s="560" t="str">
        <f>IF(E267="","",IF(H266="","",VLOOKUP(H266,TemplNames,2,0)))</f>
        <v>Emergency : General</v>
      </c>
      <c r="K266" s="393"/>
      <c r="L266" s="393"/>
      <c r="M266" s="560">
        <v>3.2</v>
      </c>
      <c r="N266" s="562">
        <v>400</v>
      </c>
      <c r="O266" s="283"/>
      <c r="V266" s="289"/>
      <c r="AO266" s="289"/>
      <c r="BC266" s="325"/>
    </row>
    <row r="267" spans="1:55" ht="15" thickBot="1">
      <c r="A267" s="258"/>
      <c r="B267" s="512"/>
      <c r="C267" s="561"/>
      <c r="D267" s="364"/>
      <c r="E267" s="364">
        <f t="shared" ref="E267" si="250">E265+1</f>
        <v>129</v>
      </c>
      <c r="F267" s="364" t="s">
        <v>443</v>
      </c>
      <c r="G267" s="543"/>
      <c r="H267" s="548"/>
      <c r="I267" s="402"/>
      <c r="J267" s="561"/>
      <c r="K267" s="394"/>
      <c r="L267" s="394"/>
      <c r="M267" s="561"/>
      <c r="N267" s="563"/>
      <c r="O267" s="365"/>
      <c r="V267" s="289"/>
      <c r="AO267" s="289"/>
      <c r="BC267" s="325"/>
    </row>
    <row r="268" spans="1:55">
      <c r="A268" s="258"/>
      <c r="B268" s="523">
        <v>1</v>
      </c>
      <c r="C268" s="560"/>
      <c r="D268" s="358"/>
      <c r="E268" s="349" t="s">
        <v>441</v>
      </c>
      <c r="F268" s="358" t="s">
        <v>444</v>
      </c>
      <c r="G268" s="564" t="s">
        <v>380</v>
      </c>
      <c r="H268" s="547">
        <f t="shared" ref="H268" si="251">H266+1</f>
        <v>32</v>
      </c>
      <c r="I268" s="401"/>
      <c r="J268" s="560" t="str">
        <f>IF(E269="","",IF(H268="","",VLOOKUP(H268,TemplNames,2,0)))</f>
        <v>Emergency : Exam/treatment</v>
      </c>
      <c r="K268" s="393"/>
      <c r="L268" s="393"/>
      <c r="M268" s="560">
        <v>3.2</v>
      </c>
      <c r="N268" s="562">
        <v>400</v>
      </c>
      <c r="O268" s="283"/>
      <c r="V268" s="289"/>
      <c r="AO268" s="289"/>
      <c r="BC268" s="325"/>
    </row>
    <row r="269" spans="1:55" ht="15" thickBot="1">
      <c r="A269" s="258"/>
      <c r="B269" s="512"/>
      <c r="C269" s="561"/>
      <c r="D269" s="364"/>
      <c r="E269" s="364">
        <f t="shared" ref="E269" si="252">E267+1</f>
        <v>130</v>
      </c>
      <c r="F269" s="364" t="s">
        <v>443</v>
      </c>
      <c r="G269" s="543"/>
      <c r="H269" s="548"/>
      <c r="I269" s="402"/>
      <c r="J269" s="561"/>
      <c r="K269" s="394"/>
      <c r="L269" s="394"/>
      <c r="M269" s="561"/>
      <c r="N269" s="563"/>
      <c r="O269" s="365"/>
      <c r="V269" s="289"/>
      <c r="AO269" s="289"/>
      <c r="BC269" s="325"/>
    </row>
    <row r="270" spans="1:55">
      <c r="A270" s="258"/>
      <c r="B270" s="523">
        <v>1</v>
      </c>
      <c r="C270" s="560"/>
      <c r="D270" s="358"/>
      <c r="E270" s="349" t="s">
        <v>441</v>
      </c>
      <c r="F270" s="358" t="s">
        <v>444</v>
      </c>
      <c r="G270" s="564" t="s">
        <v>380</v>
      </c>
      <c r="H270" s="547">
        <f t="shared" ref="H270" si="253">H268+1</f>
        <v>33</v>
      </c>
      <c r="I270" s="401"/>
      <c r="J270" s="560" t="str">
        <f>IF(E271="","",IF(H270="","",VLOOKUP(H270,TemplNames,2,0)))</f>
        <v>Emergency : Resuscitation or major assessments</v>
      </c>
      <c r="K270" s="393"/>
      <c r="L270" s="393"/>
      <c r="M270" s="560">
        <v>3.2</v>
      </c>
      <c r="N270" s="562">
        <v>400</v>
      </c>
      <c r="O270" s="283"/>
      <c r="V270" s="289"/>
      <c r="AO270" s="289"/>
      <c r="BC270" s="325"/>
    </row>
    <row r="271" spans="1:55" ht="15" thickBot="1">
      <c r="A271" s="258"/>
      <c r="B271" s="512"/>
      <c r="C271" s="561"/>
      <c r="D271" s="364"/>
      <c r="E271" s="364">
        <f t="shared" ref="E271" si="254">E269+1</f>
        <v>131</v>
      </c>
      <c r="F271" s="364" t="s">
        <v>443</v>
      </c>
      <c r="G271" s="543"/>
      <c r="H271" s="548"/>
      <c r="I271" s="402"/>
      <c r="J271" s="561"/>
      <c r="K271" s="394"/>
      <c r="L271" s="394"/>
      <c r="M271" s="561"/>
      <c r="N271" s="563"/>
      <c r="O271" s="365"/>
      <c r="V271" s="289"/>
      <c r="AO271" s="289"/>
      <c r="BC271" s="325"/>
    </row>
    <row r="272" spans="1:55">
      <c r="A272" s="258"/>
      <c r="B272" s="523">
        <v>1</v>
      </c>
      <c r="C272" s="560"/>
      <c r="D272" s="358"/>
      <c r="E272" s="349" t="s">
        <v>441</v>
      </c>
      <c r="F272" s="358" t="s">
        <v>444</v>
      </c>
      <c r="G272" s="564" t="s">
        <v>380</v>
      </c>
      <c r="H272" s="547">
        <f t="shared" ref="H272" si="255">H270+1</f>
        <v>34</v>
      </c>
      <c r="I272" s="401"/>
      <c r="J272" s="560" t="str">
        <f>IF(E273="","",IF(H272="","",VLOOKUP(H272,TemplNames,2,0)))</f>
        <v>Emergency : Fracture, cast</v>
      </c>
      <c r="K272" s="393"/>
      <c r="L272" s="393"/>
      <c r="M272" s="560">
        <v>3.2</v>
      </c>
      <c r="N272" s="562">
        <v>400</v>
      </c>
      <c r="O272" s="283"/>
      <c r="V272" s="289"/>
      <c r="AO272" s="289"/>
      <c r="BC272" s="325"/>
    </row>
    <row r="273" spans="1:55" ht="15" thickBot="1">
      <c r="A273" s="258"/>
      <c r="B273" s="512"/>
      <c r="C273" s="561"/>
      <c r="D273" s="364"/>
      <c r="E273" s="364">
        <f t="shared" ref="E273" si="256">E271+1</f>
        <v>132</v>
      </c>
      <c r="F273" s="364" t="s">
        <v>443</v>
      </c>
      <c r="G273" s="543"/>
      <c r="H273" s="548"/>
      <c r="I273" s="402"/>
      <c r="J273" s="561"/>
      <c r="K273" s="394"/>
      <c r="L273" s="394"/>
      <c r="M273" s="561"/>
      <c r="N273" s="563"/>
      <c r="O273" s="365"/>
      <c r="V273" s="289"/>
      <c r="AO273" s="289"/>
      <c r="BC273" s="325"/>
    </row>
    <row r="274" spans="1:55">
      <c r="A274" s="258"/>
      <c r="B274" s="523">
        <v>1</v>
      </c>
      <c r="C274" s="560"/>
      <c r="D274" s="358"/>
      <c r="E274" s="349" t="s">
        <v>441</v>
      </c>
      <c r="F274" s="358" t="s">
        <v>444</v>
      </c>
      <c r="G274" s="564" t="s">
        <v>380</v>
      </c>
      <c r="H274" s="547">
        <f t="shared" ref="H274" si="257">H272+1</f>
        <v>35</v>
      </c>
      <c r="I274" s="401"/>
      <c r="J274" s="560" t="str">
        <f>IF(E275="","",IF(H274="","",VLOOKUP(H274,TemplNames,2,0)))</f>
        <v>Emergency : Trauma room, life support</v>
      </c>
      <c r="K274" s="393"/>
      <c r="L274" s="393"/>
      <c r="M274" s="560">
        <v>3.2</v>
      </c>
      <c r="N274" s="562">
        <v>400</v>
      </c>
      <c r="O274" s="283"/>
      <c r="V274" s="289"/>
      <c r="AO274" s="289"/>
      <c r="BC274" s="325"/>
    </row>
    <row r="275" spans="1:55" ht="15" thickBot="1">
      <c r="A275" s="258"/>
      <c r="B275" s="512"/>
      <c r="C275" s="561"/>
      <c r="D275" s="364"/>
      <c r="E275" s="364">
        <f t="shared" ref="E275" si="258">E273+1</f>
        <v>133</v>
      </c>
      <c r="F275" s="364" t="s">
        <v>443</v>
      </c>
      <c r="G275" s="543"/>
      <c r="H275" s="548"/>
      <c r="I275" s="402"/>
      <c r="J275" s="561"/>
      <c r="K275" s="394"/>
      <c r="L275" s="394"/>
      <c r="M275" s="561"/>
      <c r="N275" s="563"/>
      <c r="O275" s="365"/>
      <c r="V275" s="289"/>
      <c r="AO275" s="289"/>
      <c r="BC275" s="325"/>
    </row>
    <row r="276" spans="1:55">
      <c r="A276" s="258"/>
      <c r="B276" s="523">
        <v>1</v>
      </c>
      <c r="C276" s="560"/>
      <c r="D276" s="358"/>
      <c r="E276" s="349" t="s">
        <v>441</v>
      </c>
      <c r="F276" s="358" t="s">
        <v>444</v>
      </c>
      <c r="G276" s="564" t="s">
        <v>380</v>
      </c>
      <c r="H276" s="547">
        <f t="shared" ref="H276" si="259">H274+1</f>
        <v>36</v>
      </c>
      <c r="I276" s="401"/>
      <c r="J276" s="560" t="str">
        <f>IF(E277="","",IF(H276="","",VLOOKUP(H276,TemplNames,2,0)))</f>
        <v>Emergency : Decontamination</v>
      </c>
      <c r="K276" s="393"/>
      <c r="L276" s="393"/>
      <c r="M276" s="560">
        <v>3.2</v>
      </c>
      <c r="N276" s="562">
        <v>400</v>
      </c>
      <c r="O276" s="283"/>
      <c r="V276" s="289"/>
      <c r="AO276" s="289"/>
      <c r="BC276" s="325"/>
    </row>
    <row r="277" spans="1:55" ht="15" thickBot="1">
      <c r="A277" s="258"/>
      <c r="B277" s="512"/>
      <c r="C277" s="561"/>
      <c r="D277" s="364"/>
      <c r="E277" s="364">
        <f t="shared" ref="E277" si="260">E275+1</f>
        <v>134</v>
      </c>
      <c r="F277" s="364" t="s">
        <v>443</v>
      </c>
      <c r="G277" s="543"/>
      <c r="H277" s="548"/>
      <c r="I277" s="402"/>
      <c r="J277" s="561"/>
      <c r="K277" s="394"/>
      <c r="L277" s="394"/>
      <c r="M277" s="561"/>
      <c r="N277" s="563"/>
      <c r="O277" s="365"/>
      <c r="V277" s="289"/>
      <c r="AO277" s="289"/>
      <c r="BC277" s="325"/>
    </row>
    <row r="278" spans="1:55">
      <c r="A278" s="258"/>
      <c r="B278" s="523">
        <v>1</v>
      </c>
      <c r="C278" s="560"/>
      <c r="D278" s="358"/>
      <c r="E278" s="349" t="s">
        <v>441</v>
      </c>
      <c r="F278" s="358" t="s">
        <v>444</v>
      </c>
      <c r="G278" s="564" t="s">
        <v>380</v>
      </c>
      <c r="H278" s="547">
        <f t="shared" ref="H278" si="261">H276+1</f>
        <v>37</v>
      </c>
      <c r="I278" s="401"/>
      <c r="J278" s="560" t="str">
        <f>IF(E279="","",IF(H278="","",VLOOKUP(H278,TemplNames,2,0)))</f>
        <v>Emergency : Examination/Treatment</v>
      </c>
      <c r="K278" s="393"/>
      <c r="L278" s="393"/>
      <c r="M278" s="560">
        <v>3.2</v>
      </c>
      <c r="N278" s="562">
        <v>400</v>
      </c>
      <c r="O278" s="283"/>
      <c r="V278" s="289"/>
      <c r="AO278" s="289"/>
      <c r="BC278" s="325"/>
    </row>
    <row r="279" spans="1:55" ht="15" thickBot="1">
      <c r="A279" s="258"/>
      <c r="B279" s="512"/>
      <c r="C279" s="561"/>
      <c r="D279" s="364"/>
      <c r="E279" s="364">
        <f t="shared" ref="E279" si="262">E277+1</f>
        <v>135</v>
      </c>
      <c r="F279" s="364" t="s">
        <v>443</v>
      </c>
      <c r="G279" s="543"/>
      <c r="H279" s="548"/>
      <c r="I279" s="402"/>
      <c r="J279" s="561"/>
      <c r="K279" s="394"/>
      <c r="L279" s="394"/>
      <c r="M279" s="561"/>
      <c r="N279" s="563"/>
      <c r="O279" s="365"/>
      <c r="V279" s="289"/>
      <c r="AO279" s="289"/>
      <c r="BC279" s="325"/>
    </row>
    <row r="280" spans="1:55">
      <c r="A280" s="258"/>
      <c r="B280" s="523">
        <v>1</v>
      </c>
      <c r="C280" s="560"/>
      <c r="D280" s="358"/>
      <c r="E280" s="349" t="s">
        <v>441</v>
      </c>
      <c r="F280" s="358" t="s">
        <v>444</v>
      </c>
      <c r="G280" s="564" t="s">
        <v>380</v>
      </c>
      <c r="H280" s="547">
        <f t="shared" ref="H280" si="263">H278+1</f>
        <v>38</v>
      </c>
      <c r="I280" s="401"/>
      <c r="J280" s="560" t="str">
        <f>IF(E281="","",IF(H280="","",VLOOKUP(H280,TemplNames,2,0)))</f>
        <v>Admin : Storage</v>
      </c>
      <c r="K280" s="393"/>
      <c r="L280" s="393"/>
      <c r="M280" s="560">
        <v>3.2</v>
      </c>
      <c r="N280" s="562">
        <v>400</v>
      </c>
      <c r="O280" s="283"/>
      <c r="V280" s="289"/>
      <c r="AO280" s="289"/>
      <c r="BC280" s="325"/>
    </row>
    <row r="281" spans="1:55" ht="15" thickBot="1">
      <c r="A281" s="258"/>
      <c r="B281" s="512"/>
      <c r="C281" s="561"/>
      <c r="D281" s="364"/>
      <c r="E281" s="364">
        <f t="shared" ref="E281" si="264">E279+1</f>
        <v>136</v>
      </c>
      <c r="F281" s="364" t="s">
        <v>443</v>
      </c>
      <c r="G281" s="543"/>
      <c r="H281" s="548"/>
      <c r="I281" s="402"/>
      <c r="J281" s="561"/>
      <c r="K281" s="394"/>
      <c r="L281" s="394"/>
      <c r="M281" s="561"/>
      <c r="N281" s="563"/>
      <c r="O281" s="365"/>
      <c r="V281" s="289"/>
      <c r="AO281" s="289"/>
      <c r="BC281" s="325"/>
    </row>
    <row r="282" spans="1:55">
      <c r="A282" s="258"/>
      <c r="B282" s="523">
        <v>1</v>
      </c>
      <c r="C282" s="560"/>
      <c r="D282" s="358"/>
      <c r="E282" s="349" t="s">
        <v>441</v>
      </c>
      <c r="F282" s="358" t="s">
        <v>444</v>
      </c>
      <c r="G282" s="564" t="s">
        <v>380</v>
      </c>
      <c r="H282" s="547">
        <f t="shared" ref="H282" si="265">H280+1</f>
        <v>39</v>
      </c>
      <c r="I282" s="401"/>
      <c r="J282" s="560" t="str">
        <f>IF(E283="","",IF(H282="","",VLOOKUP(H282,TemplNames,2,0)))</f>
        <v>Admin : Conference</v>
      </c>
      <c r="K282" s="393"/>
      <c r="L282" s="393"/>
      <c r="M282" s="560">
        <v>3.2</v>
      </c>
      <c r="N282" s="562">
        <v>400</v>
      </c>
      <c r="O282" s="283"/>
      <c r="V282" s="289"/>
      <c r="AO282" s="289"/>
      <c r="BC282" s="325"/>
    </row>
    <row r="283" spans="1:55" ht="15" thickBot="1">
      <c r="A283" s="258"/>
      <c r="B283" s="512"/>
      <c r="C283" s="561"/>
      <c r="D283" s="364"/>
      <c r="E283" s="364">
        <f t="shared" ref="E283" si="266">E281+1</f>
        <v>137</v>
      </c>
      <c r="F283" s="364" t="s">
        <v>443</v>
      </c>
      <c r="G283" s="543"/>
      <c r="H283" s="548"/>
      <c r="I283" s="402"/>
      <c r="J283" s="561"/>
      <c r="K283" s="394"/>
      <c r="L283" s="394"/>
      <c r="M283" s="561"/>
      <c r="N283" s="563"/>
      <c r="O283" s="365"/>
      <c r="V283" s="289"/>
      <c r="AO283" s="289"/>
      <c r="BC283" s="325"/>
    </row>
    <row r="284" spans="1:55">
      <c r="A284" s="258"/>
      <c r="B284" s="523">
        <v>1</v>
      </c>
      <c r="C284" s="560"/>
      <c r="D284" s="358"/>
      <c r="E284" s="349" t="s">
        <v>441</v>
      </c>
      <c r="F284" s="358" t="s">
        <v>444</v>
      </c>
      <c r="G284" s="564" t="s">
        <v>380</v>
      </c>
      <c r="H284" s="547">
        <f t="shared" ref="H284" si="267">H282+1</f>
        <v>40</v>
      </c>
      <c r="I284" s="401"/>
      <c r="J284" s="560" t="str">
        <f>IF(E285="","",IF(H284="","",VLOOKUP(H284,TemplNames,2,0)))</f>
        <v>Admin : Locker</v>
      </c>
      <c r="K284" s="393"/>
      <c r="L284" s="393"/>
      <c r="M284" s="560">
        <v>3.2</v>
      </c>
      <c r="N284" s="562">
        <v>400</v>
      </c>
      <c r="O284" s="283"/>
      <c r="V284" s="289"/>
      <c r="AO284" s="289"/>
      <c r="BC284" s="325"/>
    </row>
    <row r="285" spans="1:55" ht="15" thickBot="1">
      <c r="A285" s="258"/>
      <c r="B285" s="512"/>
      <c r="C285" s="561"/>
      <c r="D285" s="364"/>
      <c r="E285" s="364">
        <f t="shared" ref="E285" si="268">E283+1</f>
        <v>138</v>
      </c>
      <c r="F285" s="364" t="s">
        <v>443</v>
      </c>
      <c r="G285" s="543"/>
      <c r="H285" s="548"/>
      <c r="I285" s="402"/>
      <c r="J285" s="561"/>
      <c r="K285" s="394"/>
      <c r="L285" s="394"/>
      <c r="M285" s="561"/>
      <c r="N285" s="563"/>
      <c r="O285" s="365"/>
      <c r="V285" s="289"/>
      <c r="AO285" s="289"/>
      <c r="BC285" s="325"/>
    </row>
    <row r="286" spans="1:55">
      <c r="A286" s="258"/>
      <c r="B286" s="523">
        <v>1</v>
      </c>
      <c r="C286" s="560"/>
      <c r="D286" s="358"/>
      <c r="E286" s="349" t="s">
        <v>441</v>
      </c>
      <c r="F286" s="358" t="s">
        <v>444</v>
      </c>
      <c r="G286" s="564" t="s">
        <v>380</v>
      </c>
      <c r="H286" s="547">
        <f t="shared" ref="H286" si="269">H284+1</f>
        <v>41</v>
      </c>
      <c r="I286" s="401"/>
      <c r="J286" s="560" t="str">
        <f>IF(E287="","",IF(H286="","",VLOOKUP(H286,TemplNames,2,0)))</f>
        <v>Admin : Offices</v>
      </c>
      <c r="K286" s="393"/>
      <c r="L286" s="393"/>
      <c r="M286" s="560">
        <v>3.2</v>
      </c>
      <c r="N286" s="562">
        <v>400</v>
      </c>
      <c r="O286" s="283"/>
      <c r="V286" s="289"/>
      <c r="AO286" s="289"/>
      <c r="BC286" s="325"/>
    </row>
    <row r="287" spans="1:55" ht="15" thickBot="1">
      <c r="A287" s="258"/>
      <c r="B287" s="512"/>
      <c r="C287" s="561"/>
      <c r="D287" s="364"/>
      <c r="E287" s="364">
        <f t="shared" ref="E287" si="270">E285+1</f>
        <v>139</v>
      </c>
      <c r="F287" s="364" t="s">
        <v>443</v>
      </c>
      <c r="G287" s="543"/>
      <c r="H287" s="548"/>
      <c r="I287" s="402"/>
      <c r="J287" s="561"/>
      <c r="K287" s="394"/>
      <c r="L287" s="394"/>
      <c r="M287" s="561"/>
      <c r="N287" s="563"/>
      <c r="O287" s="365"/>
      <c r="V287" s="289"/>
      <c r="AO287" s="289"/>
      <c r="BC287" s="325"/>
    </row>
    <row r="288" spans="1:55">
      <c r="A288" s="258"/>
      <c r="B288" s="523">
        <v>1</v>
      </c>
      <c r="C288" s="560"/>
      <c r="D288" s="358"/>
      <c r="E288" s="349" t="s">
        <v>441</v>
      </c>
      <c r="F288" s="358" t="s">
        <v>444</v>
      </c>
      <c r="G288" s="564" t="s">
        <v>380</v>
      </c>
      <c r="H288" s="547">
        <f t="shared" ref="H288" si="271">H286+1</f>
        <v>42</v>
      </c>
      <c r="I288" s="401"/>
      <c r="J288" s="560" t="str">
        <f>IF(E289="","",IF(H288="","",VLOOKUP(H288,TemplNames,2,0)))</f>
        <v>Admin : Admitting</v>
      </c>
      <c r="K288" s="393"/>
      <c r="L288" s="393"/>
      <c r="M288" s="560">
        <v>3.2</v>
      </c>
      <c r="N288" s="562">
        <v>400</v>
      </c>
      <c r="O288" s="283"/>
      <c r="V288" s="289"/>
      <c r="AO288" s="289"/>
      <c r="BC288" s="325"/>
    </row>
    <row r="289" spans="1:55" ht="15" thickBot="1">
      <c r="A289" s="258"/>
      <c r="B289" s="512"/>
      <c r="C289" s="561"/>
      <c r="D289" s="364"/>
      <c r="E289" s="364">
        <f t="shared" ref="E289" si="272">E287+1</f>
        <v>140</v>
      </c>
      <c r="F289" s="364" t="s">
        <v>443</v>
      </c>
      <c r="G289" s="543"/>
      <c r="H289" s="548"/>
      <c r="I289" s="402"/>
      <c r="J289" s="561"/>
      <c r="K289" s="394"/>
      <c r="L289" s="394"/>
      <c r="M289" s="561"/>
      <c r="N289" s="563"/>
      <c r="O289" s="365"/>
      <c r="V289" s="289"/>
      <c r="AO289" s="289"/>
      <c r="BC289" s="325"/>
    </row>
    <row r="290" spans="1:55">
      <c r="A290" s="258"/>
      <c r="B290" s="523">
        <v>1</v>
      </c>
      <c r="C290" s="560"/>
      <c r="D290" s="358"/>
      <c r="E290" s="349" t="s">
        <v>441</v>
      </c>
      <c r="F290" s="358" t="s">
        <v>444</v>
      </c>
      <c r="G290" s="564" t="s">
        <v>380</v>
      </c>
      <c r="H290" s="547">
        <f t="shared" ref="H290" si="273">H288+1</f>
        <v>43</v>
      </c>
      <c r="I290" s="401"/>
      <c r="J290" s="560" t="str">
        <f>IF(E291="","",IF(H290="","",VLOOKUP(H290,TemplNames,2,0)))</f>
        <v>Patient Care : Hydrotherapy tub</v>
      </c>
      <c r="K290" s="393"/>
      <c r="L290" s="393"/>
      <c r="M290" s="560">
        <v>3.2</v>
      </c>
      <c r="N290" s="562">
        <v>400</v>
      </c>
      <c r="O290" s="283"/>
      <c r="V290" s="289"/>
      <c r="AO290" s="289"/>
      <c r="BC290" s="325"/>
    </row>
    <row r="291" spans="1:55" ht="15" thickBot="1">
      <c r="A291" s="258"/>
      <c r="B291" s="512"/>
      <c r="C291" s="561"/>
      <c r="D291" s="364"/>
      <c r="E291" s="364">
        <f t="shared" ref="E291" si="274">E289+1</f>
        <v>141</v>
      </c>
      <c r="F291" s="364" t="s">
        <v>443</v>
      </c>
      <c r="G291" s="543"/>
      <c r="H291" s="548"/>
      <c r="I291" s="402"/>
      <c r="J291" s="561"/>
      <c r="K291" s="394"/>
      <c r="L291" s="394"/>
      <c r="M291" s="561"/>
      <c r="N291" s="563"/>
      <c r="O291" s="365"/>
      <c r="V291" s="289"/>
      <c r="AO291" s="289"/>
      <c r="BC291" s="325"/>
    </row>
    <row r="292" spans="1:55">
      <c r="A292" s="258"/>
      <c r="B292" s="523">
        <v>1</v>
      </c>
      <c r="C292" s="560"/>
      <c r="D292" s="358"/>
      <c r="E292" s="349" t="s">
        <v>441</v>
      </c>
      <c r="F292" s="358" t="s">
        <v>444</v>
      </c>
      <c r="G292" s="564" t="s">
        <v>380</v>
      </c>
      <c r="H292" s="547">
        <f t="shared" ref="H292" si="275">H290+1</f>
        <v>44</v>
      </c>
      <c r="I292" s="401"/>
      <c r="J292" s="560" t="str">
        <f>IF(E293="","",IF(H292="","",VLOOKUP(H292,TemplNames,2,0)))</f>
        <v>Clinical : Janitor's closet</v>
      </c>
      <c r="K292" s="393"/>
      <c r="L292" s="393"/>
      <c r="M292" s="560">
        <v>3.2</v>
      </c>
      <c r="N292" s="562">
        <v>400</v>
      </c>
      <c r="O292" s="283"/>
      <c r="V292" s="289"/>
      <c r="AO292" s="289"/>
      <c r="BC292" s="325"/>
    </row>
    <row r="293" spans="1:55" ht="15" thickBot="1">
      <c r="A293" s="258"/>
      <c r="B293" s="512"/>
      <c r="C293" s="561"/>
      <c r="D293" s="364"/>
      <c r="E293" s="364">
        <f t="shared" ref="E293" si="276">E291+1</f>
        <v>142</v>
      </c>
      <c r="F293" s="364" t="s">
        <v>443</v>
      </c>
      <c r="G293" s="543"/>
      <c r="H293" s="548"/>
      <c r="I293" s="402"/>
      <c r="J293" s="561"/>
      <c r="K293" s="394"/>
      <c r="L293" s="394"/>
      <c r="M293" s="561"/>
      <c r="N293" s="563"/>
      <c r="O293" s="365"/>
      <c r="V293" s="289"/>
      <c r="AO293" s="289"/>
      <c r="BC293" s="325"/>
    </row>
    <row r="294" spans="1:55">
      <c r="A294" s="258"/>
      <c r="B294" s="523">
        <v>1</v>
      </c>
      <c r="C294" s="560"/>
      <c r="D294" s="358"/>
      <c r="E294" s="349" t="s">
        <v>441</v>
      </c>
      <c r="F294" s="358" t="s">
        <v>444</v>
      </c>
      <c r="G294" s="564" t="s">
        <v>380</v>
      </c>
      <c r="H294" s="547">
        <f t="shared" ref="H294" si="277">H292+1</f>
        <v>45</v>
      </c>
      <c r="I294" s="401"/>
      <c r="J294" s="560" t="str">
        <f>IF(E295="","",IF(H294="","",VLOOKUP(H294,TemplNames,2,0)))</f>
        <v>Clinical : General</v>
      </c>
      <c r="K294" s="393"/>
      <c r="L294" s="393"/>
      <c r="M294" s="560">
        <v>3.2</v>
      </c>
      <c r="N294" s="562">
        <v>400</v>
      </c>
      <c r="O294" s="283"/>
      <c r="V294" s="289"/>
      <c r="AO294" s="289"/>
      <c r="BC294" s="325"/>
    </row>
    <row r="295" spans="1:55" ht="15" thickBot="1">
      <c r="A295" s="258"/>
      <c r="B295" s="512"/>
      <c r="C295" s="561"/>
      <c r="D295" s="364"/>
      <c r="E295" s="364">
        <f t="shared" ref="E295" si="278">E293+1</f>
        <v>143</v>
      </c>
      <c r="F295" s="364" t="s">
        <v>443</v>
      </c>
      <c r="G295" s="543"/>
      <c r="H295" s="548"/>
      <c r="I295" s="402"/>
      <c r="J295" s="561"/>
      <c r="K295" s="394"/>
      <c r="L295" s="394"/>
      <c r="M295" s="561"/>
      <c r="N295" s="563"/>
      <c r="O295" s="365"/>
      <c r="V295" s="289"/>
      <c r="AO295" s="289"/>
      <c r="BC295" s="325"/>
    </row>
    <row r="296" spans="1:55">
      <c r="A296" s="258"/>
      <c r="B296" s="523">
        <v>1</v>
      </c>
      <c r="C296" s="560"/>
      <c r="D296" s="358"/>
      <c r="E296" s="349" t="s">
        <v>441</v>
      </c>
      <c r="F296" s="358" t="s">
        <v>444</v>
      </c>
      <c r="G296" s="564" t="s">
        <v>380</v>
      </c>
      <c r="H296" s="547">
        <f t="shared" ref="H296" si="279">H294+1</f>
        <v>46</v>
      </c>
      <c r="I296" s="401"/>
      <c r="J296" s="560" t="str">
        <f>IF(E297="","",IF(H296="","",VLOOKUP(H296,TemplNames,2,0)))</f>
        <v>Laboratory : Media preparation, tissue culture</v>
      </c>
      <c r="K296" s="393"/>
      <c r="L296" s="393"/>
      <c r="M296" s="560">
        <v>3.2</v>
      </c>
      <c r="N296" s="562">
        <v>400</v>
      </c>
      <c r="O296" s="283"/>
      <c r="V296" s="289"/>
      <c r="AO296" s="289"/>
      <c r="BC296" s="325"/>
    </row>
    <row r="297" spans="1:55" ht="15" thickBot="1">
      <c r="A297" s="258"/>
      <c r="B297" s="512"/>
      <c r="C297" s="561"/>
      <c r="D297" s="364"/>
      <c r="E297" s="364">
        <f t="shared" ref="E297" si="280">E295+1</f>
        <v>144</v>
      </c>
      <c r="F297" s="364" t="s">
        <v>443</v>
      </c>
      <c r="G297" s="543"/>
      <c r="H297" s="548"/>
      <c r="I297" s="402"/>
      <c r="J297" s="561"/>
      <c r="K297" s="394"/>
      <c r="L297" s="394"/>
      <c r="M297" s="561"/>
      <c r="N297" s="563"/>
      <c r="O297" s="365"/>
      <c r="V297" s="289"/>
      <c r="AO297" s="289"/>
      <c r="BC297" s="325"/>
    </row>
    <row r="298" spans="1:55">
      <c r="A298" s="258"/>
      <c r="B298" s="523">
        <v>1</v>
      </c>
      <c r="C298" s="560"/>
      <c r="D298" s="358"/>
      <c r="E298" s="349" t="s">
        <v>441</v>
      </c>
      <c r="F298" s="358" t="s">
        <v>444</v>
      </c>
      <c r="G298" s="564" t="s">
        <v>380</v>
      </c>
      <c r="H298" s="547">
        <f t="shared" ref="H298" si="281">H296+1</f>
        <v>47</v>
      </c>
      <c r="I298" s="401"/>
      <c r="J298" s="560" t="str">
        <f>IF(E299="","",IF(H298="","",VLOOKUP(H298,TemplNames,2,0)))</f>
        <v>Support : Laundry (Domestic)</v>
      </c>
      <c r="K298" s="393"/>
      <c r="L298" s="393"/>
      <c r="M298" s="560">
        <v>3.2</v>
      </c>
      <c r="N298" s="562">
        <v>400</v>
      </c>
      <c r="O298" s="283"/>
      <c r="V298" s="289"/>
      <c r="AO298" s="289"/>
      <c r="BC298" s="325"/>
    </row>
    <row r="299" spans="1:55" ht="15" thickBot="1">
      <c r="A299" s="258"/>
      <c r="B299" s="512"/>
      <c r="C299" s="561"/>
      <c r="D299" s="364"/>
      <c r="E299" s="364">
        <f t="shared" ref="E299" si="282">E297+1</f>
        <v>145</v>
      </c>
      <c r="F299" s="364" t="s">
        <v>443</v>
      </c>
      <c r="G299" s="543"/>
      <c r="H299" s="548"/>
      <c r="I299" s="402"/>
      <c r="J299" s="561"/>
      <c r="K299" s="394"/>
      <c r="L299" s="394"/>
      <c r="M299" s="561"/>
      <c r="N299" s="563"/>
      <c r="O299" s="365"/>
      <c r="V299" s="289"/>
      <c r="AO299" s="289"/>
      <c r="BC299" s="325"/>
    </row>
    <row r="300" spans="1:55">
      <c r="A300" s="258"/>
      <c r="B300" s="523">
        <v>1</v>
      </c>
      <c r="C300" s="560"/>
      <c r="D300" s="358"/>
      <c r="E300" s="349" t="s">
        <v>441</v>
      </c>
      <c r="F300" s="358" t="s">
        <v>444</v>
      </c>
      <c r="G300" s="564" t="s">
        <v>380</v>
      </c>
      <c r="H300" s="547">
        <f t="shared" ref="H300" si="283">H298+1</f>
        <v>48</v>
      </c>
      <c r="I300" s="401"/>
      <c r="J300" s="560" t="str">
        <f>IF(E301="","",IF(H300="","",VLOOKUP(H300,TemplNames,2,0)))</f>
        <v>Support : Laundry (Institutional)</v>
      </c>
      <c r="K300" s="393"/>
      <c r="L300" s="393"/>
      <c r="M300" s="560">
        <v>3.2</v>
      </c>
      <c r="N300" s="562">
        <v>400</v>
      </c>
      <c r="O300" s="283"/>
      <c r="V300" s="289"/>
      <c r="AO300" s="289"/>
      <c r="BC300" s="325"/>
    </row>
    <row r="301" spans="1:55" ht="15" thickBot="1">
      <c r="A301" s="258"/>
      <c r="B301" s="512"/>
      <c r="C301" s="561"/>
      <c r="D301" s="364"/>
      <c r="E301" s="364">
        <f t="shared" ref="E301" si="284">E299+1</f>
        <v>146</v>
      </c>
      <c r="F301" s="364" t="s">
        <v>443</v>
      </c>
      <c r="G301" s="543"/>
      <c r="H301" s="548"/>
      <c r="I301" s="402"/>
      <c r="J301" s="561"/>
      <c r="K301" s="394"/>
      <c r="L301" s="394"/>
      <c r="M301" s="561"/>
      <c r="N301" s="563"/>
      <c r="O301" s="365"/>
      <c r="V301" s="289"/>
      <c r="AO301" s="289"/>
      <c r="BC301" s="325"/>
    </row>
    <row r="302" spans="1:55">
      <c r="A302" s="258"/>
      <c r="B302" s="523">
        <v>1</v>
      </c>
      <c r="C302" s="560"/>
      <c r="D302" s="358"/>
      <c r="E302" s="349" t="s">
        <v>441</v>
      </c>
      <c r="F302" s="358" t="s">
        <v>444</v>
      </c>
      <c r="G302" s="564" t="s">
        <v>380</v>
      </c>
      <c r="H302" s="547">
        <f t="shared" ref="H302" si="285">H300+1</f>
        <v>49</v>
      </c>
      <c r="I302" s="401"/>
      <c r="J302" s="560" t="str">
        <f>IF(E303="","",IF(H302="","",VLOOKUP(H302,TemplNames,2,0)))</f>
        <v>Support : Soiled linen</v>
      </c>
      <c r="K302" s="393"/>
      <c r="L302" s="393"/>
      <c r="M302" s="560">
        <v>3.2</v>
      </c>
      <c r="N302" s="562">
        <v>400</v>
      </c>
      <c r="O302" s="283"/>
      <c r="V302" s="289"/>
      <c r="AO302" s="289"/>
      <c r="BC302" s="325"/>
    </row>
    <row r="303" spans="1:55" ht="15" thickBot="1">
      <c r="A303" s="258"/>
      <c r="B303" s="512"/>
      <c r="C303" s="561"/>
      <c r="D303" s="364"/>
      <c r="E303" s="364">
        <f t="shared" ref="E303" si="286">E301+1</f>
        <v>147</v>
      </c>
      <c r="F303" s="364" t="s">
        <v>443</v>
      </c>
      <c r="G303" s="543"/>
      <c r="H303" s="548"/>
      <c r="I303" s="402"/>
      <c r="J303" s="561"/>
      <c r="K303" s="394"/>
      <c r="L303" s="394"/>
      <c r="M303" s="561"/>
      <c r="N303" s="563"/>
      <c r="O303" s="365"/>
      <c r="V303" s="289"/>
      <c r="AO303" s="289"/>
      <c r="BC303" s="325"/>
    </row>
    <row r="304" spans="1:55">
      <c r="A304" s="258"/>
      <c r="B304" s="523">
        <v>1</v>
      </c>
      <c r="C304" s="560"/>
      <c r="D304" s="358"/>
      <c r="E304" s="349" t="s">
        <v>441</v>
      </c>
      <c r="F304" s="358" t="s">
        <v>444</v>
      </c>
      <c r="G304" s="564" t="s">
        <v>380</v>
      </c>
      <c r="H304" s="547">
        <f t="shared" ref="H304" si="287">H302+1</f>
        <v>50</v>
      </c>
      <c r="I304" s="401"/>
      <c r="J304" s="560" t="str">
        <f>IF(E305="","",IF(H304="","",VLOOKUP(H304,TemplNames,2,0)))</f>
        <v>Support : Clean linen folding</v>
      </c>
      <c r="K304" s="393"/>
      <c r="L304" s="393"/>
      <c r="M304" s="560">
        <v>3.2</v>
      </c>
      <c r="N304" s="562">
        <v>400</v>
      </c>
      <c r="O304" s="283"/>
      <c r="V304" s="289"/>
      <c r="AO304" s="289"/>
      <c r="BC304" s="325"/>
    </row>
    <row r="305" spans="1:55" ht="15" thickBot="1">
      <c r="A305" s="258"/>
      <c r="B305" s="512"/>
      <c r="C305" s="561"/>
      <c r="D305" s="364"/>
      <c r="E305" s="364">
        <f t="shared" ref="E305" si="288">E303+1</f>
        <v>148</v>
      </c>
      <c r="F305" s="364" t="s">
        <v>443</v>
      </c>
      <c r="G305" s="543"/>
      <c r="H305" s="548"/>
      <c r="I305" s="402"/>
      <c r="J305" s="561"/>
      <c r="K305" s="394"/>
      <c r="L305" s="394"/>
      <c r="M305" s="561"/>
      <c r="N305" s="563"/>
      <c r="O305" s="365"/>
      <c r="V305" s="289"/>
      <c r="AO305" s="289"/>
      <c r="BC305" s="325"/>
    </row>
    <row r="306" spans="1:55">
      <c r="A306" s="258"/>
      <c r="B306" s="523">
        <v>1</v>
      </c>
      <c r="C306" s="560"/>
      <c r="D306" s="358"/>
      <c r="E306" s="349" t="s">
        <v>441</v>
      </c>
      <c r="F306" s="358" t="s">
        <v>444</v>
      </c>
      <c r="G306" s="564" t="s">
        <v>380</v>
      </c>
      <c r="H306" s="547">
        <f t="shared" ref="H306" si="289">H304+1</f>
        <v>51</v>
      </c>
      <c r="I306" s="401"/>
      <c r="J306" s="560" t="str">
        <f>IF(E307="","",IF(H306="","",VLOOKUP(H306,TemplNames,2,0)))</f>
        <v>Support : Clean linen storage</v>
      </c>
      <c r="K306" s="393"/>
      <c r="L306" s="393"/>
      <c r="M306" s="560">
        <v>3.2</v>
      </c>
      <c r="N306" s="562">
        <v>400</v>
      </c>
      <c r="O306" s="283"/>
      <c r="V306" s="289"/>
      <c r="AO306" s="289"/>
      <c r="BC306" s="325"/>
    </row>
    <row r="307" spans="1:55" ht="15" thickBot="1">
      <c r="A307" s="258"/>
      <c r="B307" s="512"/>
      <c r="C307" s="561"/>
      <c r="D307" s="364"/>
      <c r="E307" s="364">
        <f t="shared" ref="E307" si="290">E305+1</f>
        <v>149</v>
      </c>
      <c r="F307" s="364" t="s">
        <v>443</v>
      </c>
      <c r="G307" s="543"/>
      <c r="H307" s="548"/>
      <c r="I307" s="402"/>
      <c r="J307" s="561"/>
      <c r="K307" s="394"/>
      <c r="L307" s="394"/>
      <c r="M307" s="561"/>
      <c r="N307" s="563"/>
      <c r="O307" s="365"/>
      <c r="V307" s="289"/>
      <c r="AO307" s="289"/>
      <c r="BC307" s="325"/>
    </row>
    <row r="308" spans="1:55">
      <c r="A308" s="258"/>
      <c r="B308" s="523">
        <v>1</v>
      </c>
      <c r="C308" s="560"/>
      <c r="D308" s="358"/>
      <c r="E308" s="349" t="s">
        <v>441</v>
      </c>
      <c r="F308" s="358" t="s">
        <v>444</v>
      </c>
      <c r="G308" s="564" t="s">
        <v>380</v>
      </c>
      <c r="H308" s="547">
        <f t="shared" ref="H308" si="291">H306+1</f>
        <v>52</v>
      </c>
      <c r="I308" s="401"/>
      <c r="J308" s="560" t="str">
        <f>IF(E309="","",IF(H308="","",VLOOKUP(H308,TemplNames,2,0)))</f>
        <v>Support : Nursing stations (Without Equipment)</v>
      </c>
      <c r="K308" s="393"/>
      <c r="L308" s="393"/>
      <c r="M308" s="560">
        <v>3.2</v>
      </c>
      <c r="N308" s="562">
        <v>400</v>
      </c>
      <c r="O308" s="283"/>
      <c r="V308" s="289"/>
      <c r="AO308" s="289"/>
      <c r="BC308" s="325"/>
    </row>
    <row r="309" spans="1:55" ht="15" thickBot="1">
      <c r="A309" s="258"/>
      <c r="B309" s="512"/>
      <c r="C309" s="561"/>
      <c r="D309" s="364"/>
      <c r="E309" s="364">
        <f t="shared" ref="E309" si="292">E307+1</f>
        <v>150</v>
      </c>
      <c r="F309" s="364" t="s">
        <v>443</v>
      </c>
      <c r="G309" s="543"/>
      <c r="H309" s="548"/>
      <c r="I309" s="402"/>
      <c r="J309" s="561"/>
      <c r="K309" s="394"/>
      <c r="L309" s="394"/>
      <c r="M309" s="561"/>
      <c r="N309" s="563"/>
      <c r="O309" s="365"/>
      <c r="V309" s="289"/>
      <c r="AO309" s="289"/>
      <c r="BC309" s="325"/>
    </row>
    <row r="310" spans="1:55">
      <c r="A310" s="258"/>
      <c r="B310" s="523">
        <v>1</v>
      </c>
      <c r="C310" s="560"/>
      <c r="D310" s="358"/>
      <c r="E310" s="349" t="s">
        <v>441</v>
      </c>
      <c r="F310" s="358" t="s">
        <v>444</v>
      </c>
      <c r="G310" s="564" t="s">
        <v>380</v>
      </c>
      <c r="H310" s="547">
        <f t="shared" ref="H310" si="293">H308+1</f>
        <v>53</v>
      </c>
      <c r="I310" s="401"/>
      <c r="J310" s="560" t="str">
        <f>IF(E311="","",IF(H310="","",VLOOKUP(H310,TemplNames,2,0)))</f>
        <v>Surgery : Labour and birthing</v>
      </c>
      <c r="K310" s="393"/>
      <c r="L310" s="393"/>
      <c r="M310" s="560">
        <v>3.2</v>
      </c>
      <c r="N310" s="562">
        <v>400</v>
      </c>
      <c r="O310" s="283"/>
      <c r="V310" s="289"/>
      <c r="AO310" s="289"/>
      <c r="BC310" s="325"/>
    </row>
    <row r="311" spans="1:55" ht="15" thickBot="1">
      <c r="A311" s="258"/>
      <c r="B311" s="512"/>
      <c r="C311" s="561"/>
      <c r="D311" s="364"/>
      <c r="E311" s="364">
        <f t="shared" ref="E311" si="294">E309+1</f>
        <v>151</v>
      </c>
      <c r="F311" s="364" t="s">
        <v>443</v>
      </c>
      <c r="G311" s="543"/>
      <c r="H311" s="548"/>
      <c r="I311" s="402"/>
      <c r="J311" s="561"/>
      <c r="K311" s="394"/>
      <c r="L311" s="394"/>
      <c r="M311" s="561"/>
      <c r="N311" s="563"/>
      <c r="O311" s="365"/>
      <c r="V311" s="289"/>
      <c r="AO311" s="289"/>
      <c r="BC311" s="325"/>
    </row>
    <row r="312" spans="1:55">
      <c r="A312" s="258"/>
      <c r="B312" s="523">
        <v>1</v>
      </c>
      <c r="C312" s="560"/>
      <c r="D312" s="358"/>
      <c r="E312" s="349" t="s">
        <v>441</v>
      </c>
      <c r="F312" s="358" t="s">
        <v>444</v>
      </c>
      <c r="G312" s="564" t="s">
        <v>380</v>
      </c>
      <c r="H312" s="547">
        <f t="shared" ref="H312" si="295">H310+1</f>
        <v>54</v>
      </c>
      <c r="I312" s="401"/>
      <c r="J312" s="560" t="str">
        <f>IF(E313="","",IF(H312="","",VLOOKUP(H312,TemplNames,2,0)))</f>
        <v>Surgery : Caesarean delivery</v>
      </c>
      <c r="K312" s="393"/>
      <c r="L312" s="393"/>
      <c r="M312" s="560">
        <v>3.2</v>
      </c>
      <c r="N312" s="562">
        <v>400</v>
      </c>
      <c r="O312" s="283"/>
      <c r="V312" s="289"/>
      <c r="AO312" s="289"/>
      <c r="BC312" s="325"/>
    </row>
    <row r="313" spans="1:55" ht="15" thickBot="1">
      <c r="A313" s="258"/>
      <c r="B313" s="512"/>
      <c r="C313" s="561"/>
      <c r="D313" s="364"/>
      <c r="E313" s="364">
        <f t="shared" ref="E313" si="296">E311+1</f>
        <v>152</v>
      </c>
      <c r="F313" s="364" t="s">
        <v>443</v>
      </c>
      <c r="G313" s="543"/>
      <c r="H313" s="548"/>
      <c r="I313" s="402"/>
      <c r="J313" s="561"/>
      <c r="K313" s="394"/>
      <c r="L313" s="394"/>
      <c r="M313" s="561"/>
      <c r="N313" s="563"/>
      <c r="O313" s="365"/>
      <c r="V313" s="289"/>
      <c r="AO313" s="289"/>
      <c r="BC313" s="325"/>
    </row>
    <row r="314" spans="1:55">
      <c r="A314" s="258"/>
      <c r="B314" s="523">
        <v>1</v>
      </c>
      <c r="C314" s="560"/>
      <c r="D314" s="358"/>
      <c r="E314" s="349" t="s">
        <v>441</v>
      </c>
      <c r="F314" s="358" t="s">
        <v>444</v>
      </c>
      <c r="G314" s="564" t="s">
        <v>380</v>
      </c>
      <c r="H314" s="547">
        <f t="shared" ref="H314" si="297">H312+1</f>
        <v>55</v>
      </c>
      <c r="I314" s="401"/>
      <c r="J314" s="560" t="str">
        <f>IF(E315="","",IF(H314="","",VLOOKUP(H314,TemplNames,2,0)))</f>
        <v>Patient Care : Nurseries</v>
      </c>
      <c r="K314" s="393"/>
      <c r="L314" s="393"/>
      <c r="M314" s="560">
        <v>3.2</v>
      </c>
      <c r="N314" s="562">
        <v>400</v>
      </c>
      <c r="O314" s="283"/>
      <c r="V314" s="289"/>
      <c r="AO314" s="289"/>
      <c r="BC314" s="325"/>
    </row>
    <row r="315" spans="1:55" ht="15" thickBot="1">
      <c r="A315" s="258"/>
      <c r="B315" s="512"/>
      <c r="C315" s="561"/>
      <c r="D315" s="364"/>
      <c r="E315" s="364">
        <f t="shared" ref="E315" si="298">E313+1</f>
        <v>153</v>
      </c>
      <c r="F315" s="364" t="s">
        <v>443</v>
      </c>
      <c r="G315" s="543"/>
      <c r="H315" s="548"/>
      <c r="I315" s="402"/>
      <c r="J315" s="561"/>
      <c r="K315" s="394"/>
      <c r="L315" s="394"/>
      <c r="M315" s="561"/>
      <c r="N315" s="563"/>
      <c r="O315" s="365"/>
      <c r="V315" s="289"/>
      <c r="AO315" s="289"/>
      <c r="BC315" s="325"/>
    </row>
    <row r="316" spans="1:55">
      <c r="A316" s="258"/>
      <c r="B316" s="523">
        <v>1</v>
      </c>
      <c r="C316" s="560"/>
      <c r="D316" s="358"/>
      <c r="E316" s="349" t="s">
        <v>441</v>
      </c>
      <c r="F316" s="358" t="s">
        <v>444</v>
      </c>
      <c r="G316" s="564" t="s">
        <v>380</v>
      </c>
      <c r="H316" s="547">
        <f t="shared" ref="H316" si="299">H314+1</f>
        <v>56</v>
      </c>
      <c r="I316" s="401"/>
      <c r="J316" s="560" t="str">
        <f>IF(E317="","",IF(H316="","",VLOOKUP(H316,TemplNames,2,0)))</f>
        <v>Sterile Processing : Decontamination/soiled</v>
      </c>
      <c r="K316" s="393"/>
      <c r="L316" s="393"/>
      <c r="M316" s="560">
        <v>3.2</v>
      </c>
      <c r="N316" s="562">
        <v>400</v>
      </c>
      <c r="O316" s="283"/>
      <c r="V316" s="289"/>
      <c r="AO316" s="289"/>
      <c r="BC316" s="325"/>
    </row>
    <row r="317" spans="1:55" ht="15" thickBot="1">
      <c r="A317" s="258"/>
      <c r="B317" s="512"/>
      <c r="C317" s="561"/>
      <c r="D317" s="364"/>
      <c r="E317" s="364">
        <f t="shared" ref="E317" si="300">E315+1</f>
        <v>154</v>
      </c>
      <c r="F317" s="364" t="s">
        <v>443</v>
      </c>
      <c r="G317" s="543"/>
      <c r="H317" s="548"/>
      <c r="I317" s="402"/>
      <c r="J317" s="561"/>
      <c r="K317" s="394"/>
      <c r="L317" s="394"/>
      <c r="M317" s="561"/>
      <c r="N317" s="563"/>
      <c r="O317" s="365"/>
      <c r="V317" s="289"/>
      <c r="AO317" s="289"/>
      <c r="BC317" s="325"/>
    </row>
    <row r="318" spans="1:55">
      <c r="A318" s="258"/>
      <c r="B318" s="523">
        <v>1</v>
      </c>
      <c r="C318" s="560"/>
      <c r="D318" s="358"/>
      <c r="E318" s="349" t="s">
        <v>441</v>
      </c>
      <c r="F318" s="358" t="s">
        <v>444</v>
      </c>
      <c r="G318" s="564" t="s">
        <v>380</v>
      </c>
      <c r="H318" s="547">
        <f t="shared" ref="H318" si="301">H316+1</f>
        <v>57</v>
      </c>
      <c r="I318" s="401"/>
      <c r="J318" s="560" t="str">
        <f>IF(E319="","",IF(H318="","",VLOOKUP(H318,TemplNames,2,0)))</f>
        <v>Sterile Processing : Ethylene oxide sterilizer</v>
      </c>
      <c r="K318" s="393"/>
      <c r="L318" s="393"/>
      <c r="M318" s="560">
        <v>3.2</v>
      </c>
      <c r="N318" s="562">
        <v>400</v>
      </c>
      <c r="O318" s="283"/>
      <c r="V318" s="289"/>
      <c r="AO318" s="289"/>
      <c r="BC318" s="325"/>
    </row>
    <row r="319" spans="1:55" ht="15" thickBot="1">
      <c r="A319" s="258"/>
      <c r="B319" s="512"/>
      <c r="C319" s="561"/>
      <c r="D319" s="364"/>
      <c r="E319" s="364">
        <f t="shared" ref="E319" si="302">E317+1</f>
        <v>155</v>
      </c>
      <c r="F319" s="364" t="s">
        <v>443</v>
      </c>
      <c r="G319" s="543"/>
      <c r="H319" s="548"/>
      <c r="I319" s="402"/>
      <c r="J319" s="561"/>
      <c r="K319" s="394"/>
      <c r="L319" s="394"/>
      <c r="M319" s="561"/>
      <c r="N319" s="563"/>
      <c r="O319" s="365"/>
      <c r="V319" s="289"/>
      <c r="AO319" s="289"/>
      <c r="BC319" s="325"/>
    </row>
    <row r="320" spans="1:55">
      <c r="A320" s="258"/>
      <c r="B320" s="523">
        <v>1</v>
      </c>
      <c r="C320" s="560"/>
      <c r="D320" s="358"/>
      <c r="E320" s="349" t="s">
        <v>441</v>
      </c>
      <c r="F320" s="358" t="s">
        <v>444</v>
      </c>
      <c r="G320" s="564" t="s">
        <v>380</v>
      </c>
      <c r="H320" s="547">
        <f t="shared" ref="H320" si="303">H318+1</f>
        <v>58</v>
      </c>
      <c r="I320" s="401"/>
      <c r="J320" s="560" t="str">
        <f>IF(E321="","",IF(H320="","",VLOOKUP(H320,TemplNames,2,0)))</f>
        <v>Sterile Processing : Prep. and Pack/Clean workroom</v>
      </c>
      <c r="K320" s="393"/>
      <c r="L320" s="393"/>
      <c r="M320" s="560">
        <v>3.2</v>
      </c>
      <c r="N320" s="562">
        <v>400</v>
      </c>
      <c r="O320" s="283"/>
      <c r="V320" s="289"/>
      <c r="AO320" s="289"/>
      <c r="BC320" s="325"/>
    </row>
    <row r="321" spans="1:55" ht="15" thickBot="1">
      <c r="A321" s="258"/>
      <c r="B321" s="512"/>
      <c r="C321" s="561"/>
      <c r="D321" s="364"/>
      <c r="E321" s="364">
        <f t="shared" ref="E321" si="304">E319+1</f>
        <v>156</v>
      </c>
      <c r="F321" s="364" t="s">
        <v>443</v>
      </c>
      <c r="G321" s="543"/>
      <c r="H321" s="548"/>
      <c r="I321" s="402"/>
      <c r="J321" s="561"/>
      <c r="K321" s="394"/>
      <c r="L321" s="394"/>
      <c r="M321" s="561"/>
      <c r="N321" s="563"/>
      <c r="O321" s="365"/>
      <c r="V321" s="289"/>
      <c r="AO321" s="289"/>
      <c r="BC321" s="325"/>
    </row>
    <row r="322" spans="1:55">
      <c r="A322" s="258"/>
      <c r="B322" s="523">
        <v>1</v>
      </c>
      <c r="C322" s="560"/>
      <c r="D322" s="358"/>
      <c r="E322" s="349" t="s">
        <v>441</v>
      </c>
      <c r="F322" s="358" t="s">
        <v>444</v>
      </c>
      <c r="G322" s="564" t="s">
        <v>380</v>
      </c>
      <c r="H322" s="547">
        <f t="shared" ref="H322" si="305">H320+1</f>
        <v>59</v>
      </c>
      <c r="I322" s="401"/>
      <c r="J322" s="560" t="str">
        <f>IF(E323="","",IF(H322="","",VLOOKUP(H322,TemplNames,2,0)))</f>
        <v>Sterile Processing : Scope reprocessing</v>
      </c>
      <c r="K322" s="393"/>
      <c r="L322" s="393"/>
      <c r="M322" s="560">
        <v>3.2</v>
      </c>
      <c r="N322" s="562">
        <v>400</v>
      </c>
      <c r="O322" s="283"/>
      <c r="V322" s="289"/>
      <c r="AO322" s="289"/>
      <c r="BC322" s="325"/>
    </row>
    <row r="323" spans="1:55" ht="15" thickBot="1">
      <c r="A323" s="258"/>
      <c r="B323" s="512"/>
      <c r="C323" s="561"/>
      <c r="D323" s="364"/>
      <c r="E323" s="364">
        <f t="shared" ref="E323" si="306">E321+1</f>
        <v>157</v>
      </c>
      <c r="F323" s="364" t="s">
        <v>443</v>
      </c>
      <c r="G323" s="543"/>
      <c r="H323" s="548"/>
      <c r="I323" s="402"/>
      <c r="J323" s="561"/>
      <c r="K323" s="394"/>
      <c r="L323" s="394"/>
      <c r="M323" s="561"/>
      <c r="N323" s="563"/>
      <c r="O323" s="365"/>
      <c r="V323" s="289"/>
      <c r="AO323" s="289"/>
      <c r="BC323" s="325"/>
    </row>
    <row r="324" spans="1:55">
      <c r="A324" s="258"/>
      <c r="B324" s="523">
        <v>1</v>
      </c>
      <c r="C324" s="560"/>
      <c r="D324" s="358"/>
      <c r="E324" s="349" t="s">
        <v>441</v>
      </c>
      <c r="F324" s="358" t="s">
        <v>444</v>
      </c>
      <c r="G324" s="564" t="s">
        <v>380</v>
      </c>
      <c r="H324" s="547">
        <f t="shared" ref="H324" si="307">H322+1</f>
        <v>60</v>
      </c>
      <c r="I324" s="401"/>
      <c r="J324" s="560" t="str">
        <f>IF(E325="","",IF(H324="","",VLOOKUP(H324,TemplNames,2,0)))</f>
        <v>Sterile Processing : Sterile storage</v>
      </c>
      <c r="K324" s="393"/>
      <c r="L324" s="393"/>
      <c r="M324" s="560">
        <v>3.2</v>
      </c>
      <c r="N324" s="562">
        <v>400</v>
      </c>
      <c r="O324" s="283"/>
      <c r="V324" s="289"/>
      <c r="AO324" s="289"/>
      <c r="BC324" s="325"/>
    </row>
    <row r="325" spans="1:55" ht="15" thickBot="1">
      <c r="A325" s="258"/>
      <c r="B325" s="512"/>
      <c r="C325" s="561"/>
      <c r="D325" s="364"/>
      <c r="E325" s="364">
        <f t="shared" ref="E325" si="308">E323+1</f>
        <v>158</v>
      </c>
      <c r="F325" s="364" t="s">
        <v>443</v>
      </c>
      <c r="G325" s="543"/>
      <c r="H325" s="548"/>
      <c r="I325" s="402"/>
      <c r="J325" s="561"/>
      <c r="K325" s="394"/>
      <c r="L325" s="394"/>
      <c r="M325" s="561"/>
      <c r="N325" s="563"/>
      <c r="O325" s="365"/>
      <c r="V325" s="289"/>
      <c r="AO325" s="289"/>
      <c r="BC325" s="325"/>
    </row>
    <row r="326" spans="1:55">
      <c r="A326" s="258"/>
      <c r="B326" s="523">
        <v>1</v>
      </c>
      <c r="C326" s="560"/>
      <c r="D326" s="358"/>
      <c r="E326" s="349" t="s">
        <v>441</v>
      </c>
      <c r="F326" s="358" t="s">
        <v>444</v>
      </c>
      <c r="G326" s="564" t="s">
        <v>380</v>
      </c>
      <c r="H326" s="547">
        <f t="shared" ref="H326" si="309">H324+1</f>
        <v>61</v>
      </c>
      <c r="I326" s="401"/>
      <c r="J326" s="560" t="str">
        <f>IF(E327="","",IF(H326="","",VLOOKUP(H326,TemplNames,2,0)))</f>
        <v>Surgery : Sterilizer equipment</v>
      </c>
      <c r="K326" s="393"/>
      <c r="L326" s="393"/>
      <c r="M326" s="560">
        <v>3.2</v>
      </c>
      <c r="N326" s="562">
        <v>400</v>
      </c>
      <c r="O326" s="283"/>
      <c r="V326" s="289"/>
      <c r="AO326" s="289"/>
      <c r="BC326" s="325"/>
    </row>
    <row r="327" spans="1:55" ht="15" thickBot="1">
      <c r="A327" s="258"/>
      <c r="B327" s="512"/>
      <c r="C327" s="561"/>
      <c r="D327" s="364"/>
      <c r="E327" s="364">
        <f t="shared" ref="E327" si="310">E325+1</f>
        <v>159</v>
      </c>
      <c r="F327" s="364" t="s">
        <v>443</v>
      </c>
      <c r="G327" s="543"/>
      <c r="H327" s="548"/>
      <c r="I327" s="402"/>
      <c r="J327" s="561"/>
      <c r="K327" s="394"/>
      <c r="L327" s="394"/>
      <c r="M327" s="561"/>
      <c r="N327" s="563"/>
      <c r="O327" s="365"/>
      <c r="V327" s="289"/>
      <c r="AO327" s="289"/>
      <c r="BC327" s="325"/>
    </row>
    <row r="328" spans="1:55">
      <c r="A328" s="258"/>
      <c r="B328" s="523">
        <v>1</v>
      </c>
      <c r="C328" s="560"/>
      <c r="D328" s="358"/>
      <c r="E328" s="349" t="s">
        <v>441</v>
      </c>
      <c r="F328" s="358" t="s">
        <v>444</v>
      </c>
      <c r="G328" s="564" t="s">
        <v>380</v>
      </c>
      <c r="H328" s="547">
        <f t="shared" ref="H328" si="311">H326+1</f>
        <v>62</v>
      </c>
      <c r="I328" s="401"/>
      <c r="J328" s="560" t="str">
        <f>IF(E329="","",IF(H328="","",VLOOKUP(H328,TemplNames,2,0)))</f>
        <v>Surgery : Minor Surgery</v>
      </c>
      <c r="K328" s="393"/>
      <c r="L328" s="393"/>
      <c r="M328" s="560">
        <v>3.2</v>
      </c>
      <c r="N328" s="562">
        <v>400</v>
      </c>
      <c r="O328" s="283"/>
      <c r="V328" s="289"/>
      <c r="AO328" s="289"/>
      <c r="BC328" s="325"/>
    </row>
    <row r="329" spans="1:55" ht="15" thickBot="1">
      <c r="A329" s="258"/>
      <c r="B329" s="512"/>
      <c r="C329" s="561"/>
      <c r="D329" s="364"/>
      <c r="E329" s="364">
        <f t="shared" ref="E329" si="312">E327+1</f>
        <v>160</v>
      </c>
      <c r="F329" s="364" t="s">
        <v>443</v>
      </c>
      <c r="G329" s="543"/>
      <c r="H329" s="548"/>
      <c r="I329" s="402"/>
      <c r="J329" s="561"/>
      <c r="K329" s="394"/>
      <c r="L329" s="394"/>
      <c r="M329" s="561"/>
      <c r="N329" s="563"/>
      <c r="O329" s="365"/>
      <c r="V329" s="289"/>
      <c r="AO329" s="289"/>
      <c r="BC329" s="325"/>
    </row>
    <row r="330" spans="1:55">
      <c r="A330" s="258"/>
      <c r="B330" s="523">
        <v>1</v>
      </c>
      <c r="C330" s="560"/>
      <c r="D330" s="358"/>
      <c r="E330" s="349" t="s">
        <v>441</v>
      </c>
      <c r="F330" s="358" t="s">
        <v>444</v>
      </c>
      <c r="G330" s="564" t="s">
        <v>380</v>
      </c>
      <c r="H330" s="547">
        <f t="shared" ref="H330" si="313">H328+1</f>
        <v>63</v>
      </c>
      <c r="I330" s="401"/>
      <c r="J330" s="560" t="str">
        <f>IF(E331="","",IF(H330="","",VLOOKUP(H330,TemplNames,2,0)))</f>
        <v>Surgery : Minor Endoscopy</v>
      </c>
      <c r="K330" s="393"/>
      <c r="L330" s="393"/>
      <c r="M330" s="560">
        <v>3.2</v>
      </c>
      <c r="N330" s="562">
        <v>400</v>
      </c>
      <c r="O330" s="283"/>
      <c r="V330" s="289"/>
      <c r="AO330" s="289"/>
      <c r="BC330" s="325"/>
    </row>
    <row r="331" spans="1:55" ht="15" thickBot="1">
      <c r="A331" s="258"/>
      <c r="B331" s="512"/>
      <c r="C331" s="561"/>
      <c r="D331" s="364"/>
      <c r="E331" s="364">
        <f t="shared" ref="E331" si="314">E329+1</f>
        <v>161</v>
      </c>
      <c r="F331" s="364" t="s">
        <v>443</v>
      </c>
      <c r="G331" s="543"/>
      <c r="H331" s="548"/>
      <c r="I331" s="402"/>
      <c r="J331" s="561"/>
      <c r="K331" s="394"/>
      <c r="L331" s="394"/>
      <c r="M331" s="561"/>
      <c r="N331" s="563"/>
      <c r="O331" s="365"/>
      <c r="V331" s="289"/>
      <c r="AO331" s="289"/>
      <c r="BC331" s="325"/>
    </row>
    <row r="332" spans="1:55">
      <c r="A332" s="258"/>
      <c r="B332" s="523">
        <v>1</v>
      </c>
      <c r="C332" s="560"/>
      <c r="D332" s="358"/>
      <c r="E332" s="349" t="s">
        <v>441</v>
      </c>
      <c r="F332" s="358" t="s">
        <v>444</v>
      </c>
      <c r="G332" s="564" t="s">
        <v>380</v>
      </c>
      <c r="H332" s="547">
        <f t="shared" ref="H332" si="315">H330+1</f>
        <v>64</v>
      </c>
      <c r="I332" s="401"/>
      <c r="J332" s="560" t="str">
        <f>IF(E333="","",IF(H332="","",VLOOKUP(H332,TemplNames,2,0)))</f>
        <v>Surgery : Minor bronchoscopy</v>
      </c>
      <c r="K332" s="393"/>
      <c r="L332" s="393"/>
      <c r="M332" s="560">
        <v>3.2</v>
      </c>
      <c r="N332" s="562">
        <v>400</v>
      </c>
      <c r="O332" s="283"/>
      <c r="V332" s="289"/>
      <c r="AO332" s="289"/>
      <c r="BC332" s="325"/>
    </row>
    <row r="333" spans="1:55" ht="15" thickBot="1">
      <c r="A333" s="258"/>
      <c r="B333" s="512"/>
      <c r="C333" s="561"/>
      <c r="D333" s="364"/>
      <c r="E333" s="364">
        <f t="shared" ref="E333" si="316">E331+1</f>
        <v>162</v>
      </c>
      <c r="F333" s="364" t="s">
        <v>443</v>
      </c>
      <c r="G333" s="543"/>
      <c r="H333" s="548"/>
      <c r="I333" s="402"/>
      <c r="J333" s="561"/>
      <c r="K333" s="394"/>
      <c r="L333" s="394"/>
      <c r="M333" s="561"/>
      <c r="N333" s="563"/>
      <c r="O333" s="365"/>
      <c r="V333" s="289"/>
      <c r="AO333" s="289"/>
      <c r="BC333" s="325"/>
    </row>
    <row r="334" spans="1:55">
      <c r="A334" s="258"/>
      <c r="B334" s="523">
        <v>1</v>
      </c>
      <c r="C334" s="560"/>
      <c r="D334" s="358"/>
      <c r="E334" s="349" t="s">
        <v>441</v>
      </c>
      <c r="F334" s="358" t="s">
        <v>444</v>
      </c>
      <c r="G334" s="564" t="s">
        <v>380</v>
      </c>
      <c r="H334" s="547">
        <f t="shared" ref="H334" si="317">H332+1</f>
        <v>65</v>
      </c>
      <c r="I334" s="401"/>
      <c r="J334" s="560" t="str">
        <f>IF(E335="","",IF(H334="","",VLOOKUP(H334,TemplNames,2,0)))</f>
        <v>Surgery : Cystoscopy minor surgery</v>
      </c>
      <c r="K334" s="393"/>
      <c r="L334" s="393"/>
      <c r="M334" s="560">
        <v>3.2</v>
      </c>
      <c r="N334" s="562">
        <v>400</v>
      </c>
      <c r="O334" s="283"/>
      <c r="V334" s="289"/>
      <c r="AO334" s="289"/>
      <c r="BC334" s="325"/>
    </row>
    <row r="335" spans="1:55" ht="15" thickBot="1">
      <c r="A335" s="258"/>
      <c r="B335" s="512"/>
      <c r="C335" s="561"/>
      <c r="D335" s="364"/>
      <c r="E335" s="364">
        <f t="shared" ref="E335" si="318">E333+1</f>
        <v>163</v>
      </c>
      <c r="F335" s="364" t="s">
        <v>443</v>
      </c>
      <c r="G335" s="543"/>
      <c r="H335" s="548"/>
      <c r="I335" s="402"/>
      <c r="J335" s="561"/>
      <c r="K335" s="394"/>
      <c r="L335" s="394"/>
      <c r="M335" s="561"/>
      <c r="N335" s="563"/>
      <c r="O335" s="365"/>
      <c r="V335" s="289"/>
      <c r="AO335" s="289"/>
      <c r="BC335" s="325"/>
    </row>
    <row r="336" spans="1:55">
      <c r="A336" s="258"/>
      <c r="B336" s="523">
        <v>1</v>
      </c>
      <c r="C336" s="560"/>
      <c r="D336" s="358"/>
      <c r="E336" s="349" t="s">
        <v>441</v>
      </c>
      <c r="F336" s="358" t="s">
        <v>444</v>
      </c>
      <c r="G336" s="564" t="s">
        <v>380</v>
      </c>
      <c r="H336" s="547">
        <f t="shared" ref="H336" si="319">H334+1</f>
        <v>66</v>
      </c>
      <c r="I336" s="401"/>
      <c r="J336" s="560" t="str">
        <f>IF(E337="","",IF(H336="","",VLOOKUP(H336,TemplNames,2,0)))</f>
        <v>Patient Care : Occupational therapy</v>
      </c>
      <c r="K336" s="393"/>
      <c r="L336" s="393"/>
      <c r="M336" s="560">
        <v>3.2</v>
      </c>
      <c r="N336" s="562">
        <v>400</v>
      </c>
      <c r="O336" s="283"/>
      <c r="V336" s="289"/>
      <c r="AO336" s="289"/>
      <c r="BC336" s="325"/>
    </row>
    <row r="337" spans="1:55" ht="15" thickBot="1">
      <c r="A337" s="258"/>
      <c r="B337" s="512"/>
      <c r="C337" s="561"/>
      <c r="D337" s="364"/>
      <c r="E337" s="364">
        <f t="shared" ref="E337" si="320">E335+1</f>
        <v>164</v>
      </c>
      <c r="F337" s="364" t="s">
        <v>443</v>
      </c>
      <c r="G337" s="543"/>
      <c r="H337" s="548"/>
      <c r="I337" s="402"/>
      <c r="J337" s="561"/>
      <c r="K337" s="394"/>
      <c r="L337" s="394"/>
      <c r="M337" s="561"/>
      <c r="N337" s="563"/>
      <c r="O337" s="365"/>
      <c r="V337" s="289"/>
      <c r="AO337" s="289"/>
      <c r="BC337" s="325"/>
    </row>
    <row r="338" spans="1:55">
      <c r="A338" s="258"/>
      <c r="B338" s="523">
        <v>1</v>
      </c>
      <c r="C338" s="560"/>
      <c r="D338" s="358"/>
      <c r="E338" s="349" t="s">
        <v>441</v>
      </c>
      <c r="F338" s="358" t="s">
        <v>444</v>
      </c>
      <c r="G338" s="564" t="s">
        <v>380</v>
      </c>
      <c r="H338" s="547">
        <f t="shared" ref="H338" si="321">H336+1</f>
        <v>67</v>
      </c>
      <c r="I338" s="401"/>
      <c r="J338" s="560" t="str">
        <f>IF(E339="","",IF(H338="","",VLOOKUP(H338,TemplNames,2,0)))</f>
        <v>Patient Care : Patient Rm Class A facility</v>
      </c>
      <c r="K338" s="393"/>
      <c r="L338" s="393"/>
      <c r="M338" s="560">
        <v>3.2</v>
      </c>
      <c r="N338" s="562">
        <v>400</v>
      </c>
      <c r="O338" s="283"/>
      <c r="V338" s="289"/>
      <c r="AO338" s="289"/>
      <c r="BC338" s="325"/>
    </row>
    <row r="339" spans="1:55" ht="15" thickBot="1">
      <c r="A339" s="258"/>
      <c r="B339" s="512"/>
      <c r="C339" s="561"/>
      <c r="D339" s="364"/>
      <c r="E339" s="364">
        <f t="shared" ref="E339" si="322">E337+1</f>
        <v>165</v>
      </c>
      <c r="F339" s="364" t="s">
        <v>443</v>
      </c>
      <c r="G339" s="543"/>
      <c r="H339" s="548"/>
      <c r="I339" s="402"/>
      <c r="J339" s="561"/>
      <c r="K339" s="394"/>
      <c r="L339" s="394"/>
      <c r="M339" s="561"/>
      <c r="N339" s="563"/>
      <c r="O339" s="365"/>
      <c r="V339" s="289"/>
      <c r="AO339" s="289"/>
      <c r="BC339" s="325"/>
    </row>
    <row r="340" spans="1:55">
      <c r="A340" s="258"/>
      <c r="B340" s="523">
        <v>1</v>
      </c>
      <c r="C340" s="560"/>
      <c r="D340" s="358"/>
      <c r="E340" s="349" t="s">
        <v>441</v>
      </c>
      <c r="F340" s="358" t="s">
        <v>444</v>
      </c>
      <c r="G340" s="564" t="s">
        <v>380</v>
      </c>
      <c r="H340" s="547">
        <f t="shared" ref="H340" si="323">H338+1</f>
        <v>68</v>
      </c>
      <c r="I340" s="401"/>
      <c r="J340" s="560" t="str">
        <f>IF(E341="","",IF(H340="","",VLOOKUP(H340,TemplNames,2,0)))</f>
        <v>Patient Care : Patient Rm Class B facility</v>
      </c>
      <c r="K340" s="393"/>
      <c r="L340" s="393"/>
      <c r="M340" s="560">
        <v>3.2</v>
      </c>
      <c r="N340" s="562">
        <v>400</v>
      </c>
      <c r="O340" s="283"/>
      <c r="V340" s="289"/>
      <c r="AO340" s="289"/>
      <c r="BC340" s="325"/>
    </row>
    <row r="341" spans="1:55" ht="15" thickBot="1">
      <c r="A341" s="258"/>
      <c r="B341" s="512"/>
      <c r="C341" s="561"/>
      <c r="D341" s="364"/>
      <c r="E341" s="364">
        <f t="shared" ref="E341" si="324">E339+1</f>
        <v>166</v>
      </c>
      <c r="F341" s="364" t="s">
        <v>443</v>
      </c>
      <c r="G341" s="543"/>
      <c r="H341" s="548"/>
      <c r="I341" s="402"/>
      <c r="J341" s="561"/>
      <c r="K341" s="394"/>
      <c r="L341" s="394"/>
      <c r="M341" s="561"/>
      <c r="N341" s="563"/>
      <c r="O341" s="365"/>
      <c r="V341" s="289"/>
      <c r="AO341" s="289"/>
      <c r="BC341" s="325"/>
    </row>
    <row r="342" spans="1:55">
      <c r="A342" s="258"/>
      <c r="B342" s="523">
        <v>1</v>
      </c>
      <c r="C342" s="560"/>
      <c r="D342" s="358"/>
      <c r="E342" s="349" t="s">
        <v>441</v>
      </c>
      <c r="F342" s="358" t="s">
        <v>444</v>
      </c>
      <c r="G342" s="564" t="s">
        <v>380</v>
      </c>
      <c r="H342" s="547">
        <f t="shared" ref="H342" si="325">H340+1</f>
        <v>69</v>
      </c>
      <c r="I342" s="401"/>
      <c r="J342" s="560" t="str">
        <f>IF(E343="","",IF(H342="","",VLOOKUP(H342,TemplNames,2,0)))</f>
        <v>Patient Care : Patient waitings</v>
      </c>
      <c r="K342" s="393"/>
      <c r="L342" s="393"/>
      <c r="M342" s="560">
        <v>3.2</v>
      </c>
      <c r="N342" s="562">
        <v>400</v>
      </c>
      <c r="O342" s="283"/>
      <c r="V342" s="289"/>
      <c r="AO342" s="289"/>
      <c r="BC342" s="325"/>
    </row>
    <row r="343" spans="1:55" ht="15" thickBot="1">
      <c r="A343" s="258"/>
      <c r="B343" s="512"/>
      <c r="C343" s="561"/>
      <c r="D343" s="364"/>
      <c r="E343" s="364">
        <f t="shared" ref="E343" si="326">E341+1</f>
        <v>167</v>
      </c>
      <c r="F343" s="364" t="s">
        <v>443</v>
      </c>
      <c r="G343" s="543"/>
      <c r="H343" s="548"/>
      <c r="I343" s="402"/>
      <c r="J343" s="561"/>
      <c r="K343" s="394"/>
      <c r="L343" s="394"/>
      <c r="M343" s="561"/>
      <c r="N343" s="563"/>
      <c r="O343" s="365"/>
      <c r="V343" s="289"/>
      <c r="AO343" s="289"/>
      <c r="BC343" s="325"/>
    </row>
    <row r="344" spans="1:55">
      <c r="A344" s="258"/>
      <c r="B344" s="523">
        <v>1</v>
      </c>
      <c r="C344" s="560"/>
      <c r="D344" s="358"/>
      <c r="E344" s="349" t="s">
        <v>441</v>
      </c>
      <c r="F344" s="358" t="s">
        <v>444</v>
      </c>
      <c r="G344" s="564" t="s">
        <v>380</v>
      </c>
      <c r="H344" s="547">
        <f t="shared" ref="H344" si="327">H342+1</f>
        <v>70</v>
      </c>
      <c r="I344" s="401"/>
      <c r="J344" s="560" t="str">
        <f>IF(E345="","",IF(H344="","",VLOOKUP(H344,TemplNames,2,0)))</f>
        <v>Patient Care : Patient washrooms, toilets</v>
      </c>
      <c r="K344" s="393"/>
      <c r="L344" s="393"/>
      <c r="M344" s="560">
        <v>3.2</v>
      </c>
      <c r="N344" s="562">
        <v>400</v>
      </c>
      <c r="O344" s="283"/>
      <c r="V344" s="289"/>
      <c r="AO344" s="289"/>
      <c r="BC344" s="325"/>
    </row>
    <row r="345" spans="1:55" ht="15" thickBot="1">
      <c r="A345" s="258"/>
      <c r="B345" s="512"/>
      <c r="C345" s="561"/>
      <c r="D345" s="364"/>
      <c r="E345" s="364">
        <f t="shared" ref="E345" si="328">E343+1</f>
        <v>168</v>
      </c>
      <c r="F345" s="364" t="s">
        <v>443</v>
      </c>
      <c r="G345" s="543"/>
      <c r="H345" s="548"/>
      <c r="I345" s="402"/>
      <c r="J345" s="561"/>
      <c r="K345" s="394"/>
      <c r="L345" s="394"/>
      <c r="M345" s="561"/>
      <c r="N345" s="563"/>
      <c r="O345" s="365"/>
      <c r="V345" s="289"/>
      <c r="AO345" s="289"/>
      <c r="BC345" s="325"/>
    </row>
    <row r="346" spans="1:55">
      <c r="A346" s="258"/>
      <c r="B346" s="523">
        <v>1</v>
      </c>
      <c r="C346" s="560"/>
      <c r="D346" s="358"/>
      <c r="E346" s="349" t="s">
        <v>441</v>
      </c>
      <c r="F346" s="358" t="s">
        <v>444</v>
      </c>
      <c r="G346" s="564" t="s">
        <v>380</v>
      </c>
      <c r="H346" s="547">
        <f t="shared" ref="H346" si="329">H344+1</f>
        <v>71</v>
      </c>
      <c r="I346" s="401"/>
      <c r="J346" s="560" t="str">
        <f>IF(E347="","",IF(H346="","",VLOOKUP(H346,TemplNames,2,0)))</f>
        <v>Support : Pharmacy</v>
      </c>
      <c r="K346" s="393"/>
      <c r="L346" s="393"/>
      <c r="M346" s="560">
        <v>3.2</v>
      </c>
      <c r="N346" s="562">
        <v>400</v>
      </c>
      <c r="O346" s="283"/>
      <c r="V346" s="289"/>
      <c r="AO346" s="289"/>
      <c r="BC346" s="325"/>
    </row>
    <row r="347" spans="1:55" ht="15" thickBot="1">
      <c r="A347" s="258"/>
      <c r="B347" s="512"/>
      <c r="C347" s="561"/>
      <c r="D347" s="364"/>
      <c r="E347" s="364">
        <f t="shared" ref="E347" si="330">E345+1</f>
        <v>169</v>
      </c>
      <c r="F347" s="364" t="s">
        <v>443</v>
      </c>
      <c r="G347" s="543"/>
      <c r="H347" s="548"/>
      <c r="I347" s="402"/>
      <c r="J347" s="561"/>
      <c r="K347" s="394"/>
      <c r="L347" s="394"/>
      <c r="M347" s="561"/>
      <c r="N347" s="563"/>
      <c r="O347" s="365"/>
      <c r="V347" s="289"/>
      <c r="AO347" s="289"/>
      <c r="BC347" s="325"/>
    </row>
    <row r="348" spans="1:55">
      <c r="A348" s="258"/>
      <c r="B348" s="523">
        <v>1</v>
      </c>
      <c r="C348" s="560"/>
      <c r="D348" s="358"/>
      <c r="E348" s="349" t="s">
        <v>441</v>
      </c>
      <c r="F348" s="358" t="s">
        <v>444</v>
      </c>
      <c r="G348" s="564" t="s">
        <v>380</v>
      </c>
      <c r="H348" s="547">
        <f t="shared" ref="H348" si="331">H346+1</f>
        <v>72</v>
      </c>
      <c r="I348" s="401"/>
      <c r="J348" s="560" t="str">
        <f>IF(E349="","",IF(H348="","",VLOOKUP(H348,TemplNames,2,0)))</f>
        <v>Support : Chiller</v>
      </c>
      <c r="K348" s="393"/>
      <c r="L348" s="393"/>
      <c r="M348" s="560">
        <v>3.2</v>
      </c>
      <c r="N348" s="562">
        <v>400</v>
      </c>
      <c r="O348" s="283"/>
      <c r="V348" s="289"/>
      <c r="AO348" s="289"/>
      <c r="BC348" s="325"/>
    </row>
    <row r="349" spans="1:55" ht="15" thickBot="1">
      <c r="A349" s="258"/>
      <c r="B349" s="512"/>
      <c r="C349" s="561"/>
      <c r="D349" s="364"/>
      <c r="E349" s="364">
        <f t="shared" ref="E349" si="332">E347+1</f>
        <v>170</v>
      </c>
      <c r="F349" s="364" t="s">
        <v>443</v>
      </c>
      <c r="G349" s="543"/>
      <c r="H349" s="548"/>
      <c r="I349" s="402"/>
      <c r="J349" s="561"/>
      <c r="K349" s="394"/>
      <c r="L349" s="394"/>
      <c r="M349" s="561"/>
      <c r="N349" s="563"/>
      <c r="O349" s="365"/>
      <c r="V349" s="289"/>
      <c r="AO349" s="289"/>
      <c r="BC349" s="325"/>
    </row>
    <row r="350" spans="1:55">
      <c r="A350" s="258"/>
      <c r="B350" s="523">
        <v>1</v>
      </c>
      <c r="C350" s="560"/>
      <c r="D350" s="358"/>
      <c r="E350" s="349" t="s">
        <v>441</v>
      </c>
      <c r="F350" s="358" t="s">
        <v>444</v>
      </c>
      <c r="G350" s="564" t="s">
        <v>380</v>
      </c>
      <c r="H350" s="547">
        <f t="shared" ref="H350" si="333">H348+1</f>
        <v>73</v>
      </c>
      <c r="I350" s="401"/>
      <c r="J350" s="560" t="str">
        <f>IF(E351="","",IF(H350="","",VLOOKUP(H350,TemplNames,2,0)))</f>
        <v>Support : Boiler</v>
      </c>
      <c r="K350" s="393"/>
      <c r="L350" s="393"/>
      <c r="M350" s="560">
        <v>3.2</v>
      </c>
      <c r="N350" s="562">
        <v>400</v>
      </c>
      <c r="O350" s="283"/>
      <c r="V350" s="289"/>
      <c r="AO350" s="289"/>
      <c r="BC350" s="325"/>
    </row>
    <row r="351" spans="1:55" ht="15" thickBot="1">
      <c r="A351" s="258"/>
      <c r="B351" s="512"/>
      <c r="C351" s="561"/>
      <c r="D351" s="364"/>
      <c r="E351" s="364">
        <f t="shared" ref="E351" si="334">E349+1</f>
        <v>171</v>
      </c>
      <c r="F351" s="364" t="s">
        <v>443</v>
      </c>
      <c r="G351" s="543"/>
      <c r="H351" s="548"/>
      <c r="I351" s="402"/>
      <c r="J351" s="561"/>
      <c r="K351" s="394"/>
      <c r="L351" s="394"/>
      <c r="M351" s="561"/>
      <c r="N351" s="563"/>
      <c r="O351" s="365"/>
      <c r="V351" s="289"/>
      <c r="AO351" s="289"/>
      <c r="BC351" s="325"/>
    </row>
    <row r="352" spans="1:55">
      <c r="A352" s="258"/>
      <c r="B352" s="523">
        <v>1</v>
      </c>
      <c r="C352" s="560"/>
      <c r="D352" s="358"/>
      <c r="E352" s="349" t="s">
        <v>441</v>
      </c>
      <c r="F352" s="358" t="s">
        <v>444</v>
      </c>
      <c r="G352" s="564" t="s">
        <v>380</v>
      </c>
      <c r="H352" s="547">
        <f t="shared" ref="H352" si="335">H350+1</f>
        <v>74</v>
      </c>
      <c r="I352" s="401"/>
      <c r="J352" s="560" t="str">
        <f>IF(E353="","",IF(H352="","",VLOOKUP(H352,TemplNames,2,0)))</f>
        <v>Support : Fan</v>
      </c>
      <c r="K352" s="393"/>
      <c r="L352" s="393"/>
      <c r="M352" s="560">
        <v>3.2</v>
      </c>
      <c r="N352" s="562">
        <v>400</v>
      </c>
      <c r="O352" s="283"/>
      <c r="V352" s="289"/>
      <c r="AO352" s="289"/>
      <c r="BC352" s="325"/>
    </row>
    <row r="353" spans="1:55" ht="15" thickBot="1">
      <c r="A353" s="258"/>
      <c r="B353" s="512"/>
      <c r="C353" s="561"/>
      <c r="D353" s="364"/>
      <c r="E353" s="364">
        <f t="shared" ref="E353" si="336">E351+1</f>
        <v>172</v>
      </c>
      <c r="F353" s="364" t="s">
        <v>443</v>
      </c>
      <c r="G353" s="543"/>
      <c r="H353" s="548"/>
      <c r="I353" s="402"/>
      <c r="J353" s="561"/>
      <c r="K353" s="394"/>
      <c r="L353" s="394"/>
      <c r="M353" s="561"/>
      <c r="N353" s="563"/>
      <c r="O353" s="365"/>
      <c r="V353" s="289"/>
      <c r="AO353" s="289"/>
      <c r="BC353" s="325"/>
    </row>
    <row r="354" spans="1:55">
      <c r="A354" s="258"/>
      <c r="B354" s="523">
        <v>1</v>
      </c>
      <c r="C354" s="560"/>
      <c r="D354" s="358"/>
      <c r="E354" s="349" t="s">
        <v>441</v>
      </c>
      <c r="F354" s="358" t="s">
        <v>444</v>
      </c>
      <c r="G354" s="564" t="s">
        <v>380</v>
      </c>
      <c r="H354" s="547">
        <f t="shared" ref="H354" si="337">H352+1</f>
        <v>75</v>
      </c>
      <c r="I354" s="401"/>
      <c r="J354" s="560" t="str">
        <f>IF(E355="","",IF(H354="","",VLOOKUP(H354,TemplNames,2,0)))</f>
        <v>Support : Pump</v>
      </c>
      <c r="K354" s="393"/>
      <c r="L354" s="393"/>
      <c r="M354" s="560">
        <v>3.2</v>
      </c>
      <c r="N354" s="562">
        <v>400</v>
      </c>
      <c r="O354" s="283"/>
      <c r="V354" s="289"/>
      <c r="AO354" s="289"/>
      <c r="BC354" s="325"/>
    </row>
    <row r="355" spans="1:55" ht="15" thickBot="1">
      <c r="A355" s="258"/>
      <c r="B355" s="512"/>
      <c r="C355" s="561"/>
      <c r="D355" s="364"/>
      <c r="E355" s="364">
        <f t="shared" ref="E355" si="338">E353+1</f>
        <v>173</v>
      </c>
      <c r="F355" s="364" t="s">
        <v>443</v>
      </c>
      <c r="G355" s="543"/>
      <c r="H355" s="548"/>
      <c r="I355" s="402"/>
      <c r="J355" s="561"/>
      <c r="K355" s="394"/>
      <c r="L355" s="394"/>
      <c r="M355" s="561"/>
      <c r="N355" s="563"/>
      <c r="O355" s="365"/>
      <c r="V355" s="289"/>
      <c r="AO355" s="289"/>
      <c r="BC355" s="325"/>
    </row>
    <row r="356" spans="1:55">
      <c r="A356" s="258"/>
      <c r="B356" s="523">
        <v>1</v>
      </c>
      <c r="C356" s="560"/>
      <c r="D356" s="358"/>
      <c r="E356" s="349" t="s">
        <v>441</v>
      </c>
      <c r="F356" s="358" t="s">
        <v>444</v>
      </c>
      <c r="G356" s="564" t="s">
        <v>380</v>
      </c>
      <c r="H356" s="547">
        <f t="shared" ref="H356" si="339">H354+1</f>
        <v>76</v>
      </c>
      <c r="I356" s="401"/>
      <c r="J356" s="560" t="str">
        <f>IF(E357="","",IF(H356="","",VLOOKUP(H356,TemplNames,2,0)))</f>
        <v>Support : Domestic Water Service</v>
      </c>
      <c r="K356" s="393"/>
      <c r="L356" s="393"/>
      <c r="M356" s="560">
        <v>3.2</v>
      </c>
      <c r="N356" s="562">
        <v>400</v>
      </c>
      <c r="O356" s="283"/>
      <c r="V356" s="289"/>
      <c r="AO356" s="289"/>
      <c r="BC356" s="325"/>
    </row>
    <row r="357" spans="1:55" ht="15" thickBot="1">
      <c r="A357" s="258"/>
      <c r="B357" s="512"/>
      <c r="C357" s="561"/>
      <c r="D357" s="364"/>
      <c r="E357" s="364">
        <f t="shared" ref="E357" si="340">E355+1</f>
        <v>174</v>
      </c>
      <c r="F357" s="364" t="s">
        <v>443</v>
      </c>
      <c r="G357" s="543"/>
      <c r="H357" s="548"/>
      <c r="I357" s="402"/>
      <c r="J357" s="561"/>
      <c r="K357" s="394"/>
      <c r="L357" s="394"/>
      <c r="M357" s="561"/>
      <c r="N357" s="563"/>
      <c r="O357" s="365"/>
      <c r="V357" s="289"/>
      <c r="AO357" s="289"/>
      <c r="BC357" s="325"/>
    </row>
    <row r="358" spans="1:55">
      <c r="A358" s="258"/>
      <c r="B358" s="523">
        <v>1</v>
      </c>
      <c r="C358" s="560"/>
      <c r="D358" s="358"/>
      <c r="E358" s="349" t="s">
        <v>441</v>
      </c>
      <c r="F358" s="358" t="s">
        <v>444</v>
      </c>
      <c r="G358" s="564" t="s">
        <v>380</v>
      </c>
      <c r="H358" s="547">
        <f t="shared" ref="H358" si="341">H356+1</f>
        <v>77</v>
      </c>
      <c r="I358" s="401"/>
      <c r="J358" s="560" t="str">
        <f>IF(E359="","",IF(H358="","",VLOOKUP(H358,TemplNames,2,0)))</f>
        <v>Support : Misc.</v>
      </c>
      <c r="K358" s="393"/>
      <c r="L358" s="393"/>
      <c r="M358" s="560">
        <v>3.2</v>
      </c>
      <c r="N358" s="562">
        <v>400</v>
      </c>
      <c r="O358" s="283"/>
      <c r="V358" s="289"/>
      <c r="AO358" s="289"/>
      <c r="BC358" s="325"/>
    </row>
    <row r="359" spans="1:55" ht="15" thickBot="1">
      <c r="A359" s="258"/>
      <c r="B359" s="512"/>
      <c r="C359" s="561"/>
      <c r="D359" s="364"/>
      <c r="E359" s="364">
        <f t="shared" ref="E359" si="342">E357+1</f>
        <v>175</v>
      </c>
      <c r="F359" s="364" t="s">
        <v>443</v>
      </c>
      <c r="G359" s="543"/>
      <c r="H359" s="548"/>
      <c r="I359" s="402"/>
      <c r="J359" s="561"/>
      <c r="K359" s="394"/>
      <c r="L359" s="394"/>
      <c r="M359" s="561"/>
      <c r="N359" s="563"/>
      <c r="O359" s="365"/>
      <c r="V359" s="289"/>
      <c r="AO359" s="289"/>
      <c r="BC359" s="325"/>
    </row>
    <row r="360" spans="1:55">
      <c r="A360" s="258"/>
      <c r="B360" s="523">
        <v>1</v>
      </c>
      <c r="C360" s="560"/>
      <c r="D360" s="358"/>
      <c r="E360" s="349" t="s">
        <v>441</v>
      </c>
      <c r="F360" s="358" t="s">
        <v>444</v>
      </c>
      <c r="G360" s="564" t="s">
        <v>380</v>
      </c>
      <c r="H360" s="547">
        <f t="shared" ref="H360" si="343">H358+1</f>
        <v>78</v>
      </c>
      <c r="I360" s="401"/>
      <c r="J360" s="560" t="str">
        <f>IF(E361="","",IF(H360="","",VLOOKUP(H360,TemplNames,2,0)))</f>
        <v>Support : Workshops</v>
      </c>
      <c r="K360" s="393"/>
      <c r="L360" s="393"/>
      <c r="M360" s="560">
        <v>3.2</v>
      </c>
      <c r="N360" s="562">
        <v>400</v>
      </c>
      <c r="O360" s="283"/>
      <c r="V360" s="289"/>
      <c r="AO360" s="289"/>
      <c r="BC360" s="325"/>
    </row>
    <row r="361" spans="1:55" ht="15" thickBot="1">
      <c r="A361" s="258"/>
      <c r="B361" s="512"/>
      <c r="C361" s="561"/>
      <c r="D361" s="364"/>
      <c r="E361" s="364">
        <f t="shared" ref="E361" si="344">E359+1</f>
        <v>176</v>
      </c>
      <c r="F361" s="364" t="s">
        <v>443</v>
      </c>
      <c r="G361" s="543"/>
      <c r="H361" s="548"/>
      <c r="I361" s="402"/>
      <c r="J361" s="561"/>
      <c r="K361" s="394"/>
      <c r="L361" s="394"/>
      <c r="M361" s="561"/>
      <c r="N361" s="563"/>
      <c r="O361" s="365"/>
      <c r="V361" s="289"/>
      <c r="AO361" s="289"/>
      <c r="BC361" s="325"/>
    </row>
    <row r="362" spans="1:55">
      <c r="A362" s="258"/>
      <c r="B362" s="523">
        <v>1</v>
      </c>
      <c r="C362" s="560"/>
      <c r="D362" s="358"/>
      <c r="E362" s="349" t="s">
        <v>441</v>
      </c>
      <c r="F362" s="358" t="s">
        <v>444</v>
      </c>
      <c r="G362" s="564" t="s">
        <v>380</v>
      </c>
      <c r="H362" s="547">
        <f t="shared" ref="H362" si="345">H360+1</f>
        <v>79</v>
      </c>
      <c r="I362" s="401"/>
      <c r="J362" s="560" t="str">
        <f>IF(E363="","",IF(H362="","",VLOOKUP(H362,TemplNames,2,0)))</f>
        <v>Support : Housekeeping</v>
      </c>
      <c r="K362" s="393"/>
      <c r="L362" s="393"/>
      <c r="M362" s="560">
        <v>3.2</v>
      </c>
      <c r="N362" s="562">
        <v>400</v>
      </c>
      <c r="O362" s="283"/>
      <c r="V362" s="289"/>
      <c r="AO362" s="289"/>
      <c r="BC362" s="325"/>
    </row>
    <row r="363" spans="1:55" ht="15" thickBot="1">
      <c r="A363" s="258"/>
      <c r="B363" s="512"/>
      <c r="C363" s="561"/>
      <c r="D363" s="364"/>
      <c r="E363" s="364">
        <f t="shared" ref="E363" si="346">E361+1</f>
        <v>177</v>
      </c>
      <c r="F363" s="364" t="s">
        <v>443</v>
      </c>
      <c r="G363" s="543"/>
      <c r="H363" s="548"/>
      <c r="I363" s="402"/>
      <c r="J363" s="561"/>
      <c r="K363" s="394"/>
      <c r="L363" s="394"/>
      <c r="M363" s="561"/>
      <c r="N363" s="563"/>
      <c r="O363" s="365"/>
      <c r="V363" s="289"/>
      <c r="AO363" s="289"/>
      <c r="BC363" s="325"/>
    </row>
    <row r="364" spans="1:55">
      <c r="A364" s="258"/>
      <c r="B364" s="523">
        <v>1</v>
      </c>
      <c r="C364" s="560"/>
      <c r="D364" s="358"/>
      <c r="E364" s="349" t="s">
        <v>441</v>
      </c>
      <c r="F364" s="358" t="s">
        <v>444</v>
      </c>
      <c r="G364" s="564" t="s">
        <v>380</v>
      </c>
      <c r="H364" s="547">
        <f t="shared" ref="H364" si="347">H362+1</f>
        <v>80</v>
      </c>
      <c r="I364" s="401"/>
      <c r="J364" s="560" t="str">
        <f>IF(E365="","",IF(H364="","",VLOOKUP(H364,TemplNames,2,0)))</f>
        <v>Patient Care : Physiotherapy</v>
      </c>
      <c r="K364" s="393"/>
      <c r="L364" s="393"/>
      <c r="M364" s="560">
        <v>3.2</v>
      </c>
      <c r="N364" s="562">
        <v>400</v>
      </c>
      <c r="O364" s="283"/>
      <c r="V364" s="289"/>
      <c r="AO364" s="289"/>
      <c r="BC364" s="325"/>
    </row>
    <row r="365" spans="1:55" ht="15" thickBot="1">
      <c r="A365" s="258"/>
      <c r="B365" s="512"/>
      <c r="C365" s="561"/>
      <c r="D365" s="364"/>
      <c r="E365" s="364">
        <f t="shared" ref="E365" si="348">E363+1</f>
        <v>178</v>
      </c>
      <c r="F365" s="364" t="s">
        <v>443</v>
      </c>
      <c r="G365" s="543"/>
      <c r="H365" s="548"/>
      <c r="I365" s="402"/>
      <c r="J365" s="561"/>
      <c r="K365" s="394"/>
      <c r="L365" s="394"/>
      <c r="M365" s="561"/>
      <c r="N365" s="563"/>
      <c r="O365" s="365"/>
      <c r="V365" s="289"/>
      <c r="AO365" s="289"/>
      <c r="BC365" s="325"/>
    </row>
    <row r="366" spans="1:55">
      <c r="A366" s="258"/>
      <c r="B366" s="523">
        <v>1</v>
      </c>
      <c r="C366" s="560"/>
      <c r="D366" s="358"/>
      <c r="E366" s="349" t="s">
        <v>441</v>
      </c>
      <c r="F366" s="358" t="s">
        <v>444</v>
      </c>
      <c r="G366" s="564" t="s">
        <v>380</v>
      </c>
      <c r="H366" s="547">
        <f t="shared" ref="H366" si="349">H364+1</f>
        <v>81</v>
      </c>
      <c r="I366" s="401"/>
      <c r="J366" s="560" t="str">
        <f>IF(E367="","",IF(H366="","",VLOOKUP(H366,TemplNames,2,0)))</f>
        <v>Patient Care : Physiotherapy pool</v>
      </c>
      <c r="K366" s="393"/>
      <c r="L366" s="393"/>
      <c r="M366" s="560">
        <v>3.2</v>
      </c>
      <c r="N366" s="562">
        <v>400</v>
      </c>
      <c r="O366" s="283"/>
      <c r="V366" s="289"/>
      <c r="AO366" s="289"/>
      <c r="BC366" s="325"/>
    </row>
    <row r="367" spans="1:55" ht="15" thickBot="1">
      <c r="A367" s="258"/>
      <c r="B367" s="512"/>
      <c r="C367" s="561"/>
      <c r="D367" s="364"/>
      <c r="E367" s="364">
        <f t="shared" ref="E367" si="350">E365+1</f>
        <v>179</v>
      </c>
      <c r="F367" s="364" t="s">
        <v>443</v>
      </c>
      <c r="G367" s="543"/>
      <c r="H367" s="548"/>
      <c r="I367" s="402"/>
      <c r="J367" s="561"/>
      <c r="K367" s="394"/>
      <c r="L367" s="394"/>
      <c r="M367" s="561"/>
      <c r="N367" s="563"/>
      <c r="O367" s="365"/>
      <c r="V367" s="289"/>
      <c r="AO367" s="289"/>
      <c r="BC367" s="325"/>
    </row>
    <row r="368" spans="1:55">
      <c r="A368" s="258"/>
      <c r="B368" s="523">
        <v>1</v>
      </c>
      <c r="C368" s="560"/>
      <c r="D368" s="358"/>
      <c r="E368" s="349" t="s">
        <v>441</v>
      </c>
      <c r="F368" s="358" t="s">
        <v>444</v>
      </c>
      <c r="G368" s="564" t="s">
        <v>380</v>
      </c>
      <c r="H368" s="547">
        <f t="shared" ref="H368" si="351">H366+1</f>
        <v>82</v>
      </c>
      <c r="I368" s="401"/>
      <c r="J368" s="560" t="str">
        <f>IF(E369="","",IF(H368="","",VLOOKUP(H368,TemplNames,2,0)))</f>
        <v>Clinical : Radiation treatment bunker</v>
      </c>
      <c r="K368" s="393"/>
      <c r="L368" s="393"/>
      <c r="M368" s="560">
        <v>3.2</v>
      </c>
      <c r="N368" s="562">
        <v>400</v>
      </c>
      <c r="O368" s="283"/>
      <c r="V368" s="289"/>
      <c r="AO368" s="289"/>
      <c r="BC368" s="325"/>
    </row>
    <row r="369" spans="1:55" ht="15" thickBot="1">
      <c r="A369" s="258"/>
      <c r="B369" s="512"/>
      <c r="C369" s="561"/>
      <c r="D369" s="364"/>
      <c r="E369" s="364">
        <f t="shared" ref="E369" si="352">E367+1</f>
        <v>180</v>
      </c>
      <c r="F369" s="364" t="s">
        <v>443</v>
      </c>
      <c r="G369" s="543"/>
      <c r="H369" s="548"/>
      <c r="I369" s="402"/>
      <c r="J369" s="561"/>
      <c r="K369" s="394"/>
      <c r="L369" s="394"/>
      <c r="M369" s="561"/>
      <c r="N369" s="563"/>
      <c r="O369" s="365"/>
      <c r="V369" s="289"/>
      <c r="AO369" s="289"/>
      <c r="BC369" s="325"/>
    </row>
    <row r="370" spans="1:55">
      <c r="A370" s="258"/>
      <c r="B370" s="523">
        <v>1</v>
      </c>
      <c r="C370" s="560"/>
      <c r="D370" s="358"/>
      <c r="E370" s="349" t="s">
        <v>441</v>
      </c>
      <c r="F370" s="358" t="s">
        <v>444</v>
      </c>
      <c r="G370" s="564" t="s">
        <v>380</v>
      </c>
      <c r="H370" s="547">
        <f t="shared" ref="H370" si="353">H368+1</f>
        <v>83</v>
      </c>
      <c r="I370" s="401"/>
      <c r="J370" s="560" t="str">
        <f>IF(E371="","",IF(H370="","",VLOOKUP(H370,TemplNames,2,0)))</f>
        <v>Clinical : Clinic</v>
      </c>
      <c r="K370" s="393"/>
      <c r="L370" s="393"/>
      <c r="M370" s="560">
        <v>3.2</v>
      </c>
      <c r="N370" s="562">
        <v>400</v>
      </c>
      <c r="O370" s="283"/>
      <c r="V370" s="289"/>
      <c r="AO370" s="289"/>
      <c r="BC370" s="325"/>
    </row>
    <row r="371" spans="1:55" ht="15" thickBot="1">
      <c r="A371" s="258"/>
      <c r="B371" s="512"/>
      <c r="C371" s="561"/>
      <c r="D371" s="364"/>
      <c r="E371" s="364">
        <f t="shared" ref="E371" si="354">E369+1</f>
        <v>181</v>
      </c>
      <c r="F371" s="364" t="s">
        <v>443</v>
      </c>
      <c r="G371" s="543"/>
      <c r="H371" s="548"/>
      <c r="I371" s="402"/>
      <c r="J371" s="561"/>
      <c r="K371" s="394"/>
      <c r="L371" s="394"/>
      <c r="M371" s="561"/>
      <c r="N371" s="563"/>
      <c r="O371" s="365"/>
      <c r="V371" s="289"/>
      <c r="AO371" s="289"/>
      <c r="BC371" s="325"/>
    </row>
    <row r="372" spans="1:55">
      <c r="A372" s="258"/>
      <c r="B372" s="523">
        <v>1</v>
      </c>
      <c r="C372" s="560"/>
      <c r="D372" s="358"/>
      <c r="E372" s="349" t="s">
        <v>441</v>
      </c>
      <c r="F372" s="358" t="s">
        <v>444</v>
      </c>
      <c r="G372" s="564" t="s">
        <v>380</v>
      </c>
      <c r="H372" s="547">
        <f t="shared" ref="H372" si="355">H370+1</f>
        <v>84</v>
      </c>
      <c r="I372" s="401"/>
      <c r="J372" s="560" t="str">
        <f>IF(E373="","",IF(H372="","",VLOOKUP(H372,TemplNames,2,0)))</f>
        <v>Critical &amp; Intensive : Workroom</v>
      </c>
      <c r="K372" s="393"/>
      <c r="L372" s="393"/>
      <c r="M372" s="560">
        <v>3.2</v>
      </c>
      <c r="N372" s="562">
        <v>400</v>
      </c>
      <c r="O372" s="283"/>
      <c r="V372" s="289"/>
      <c r="AO372" s="289"/>
      <c r="BC372" s="325"/>
    </row>
    <row r="373" spans="1:55" ht="15" thickBot="1">
      <c r="A373" s="258"/>
      <c r="B373" s="512"/>
      <c r="C373" s="561"/>
      <c r="D373" s="364"/>
      <c r="E373" s="364">
        <f t="shared" ref="E373" si="356">E371+1</f>
        <v>182</v>
      </c>
      <c r="F373" s="364" t="s">
        <v>443</v>
      </c>
      <c r="G373" s="543"/>
      <c r="H373" s="548"/>
      <c r="I373" s="402"/>
      <c r="J373" s="561"/>
      <c r="K373" s="394"/>
      <c r="L373" s="394"/>
      <c r="M373" s="561"/>
      <c r="N373" s="563"/>
      <c r="O373" s="365"/>
      <c r="V373" s="289"/>
      <c r="AO373" s="289"/>
      <c r="BC373" s="325"/>
    </row>
    <row r="374" spans="1:55">
      <c r="A374" s="258"/>
      <c r="B374" s="523">
        <v>1</v>
      </c>
      <c r="C374" s="560"/>
      <c r="D374" s="358"/>
      <c r="E374" s="349" t="s">
        <v>441</v>
      </c>
      <c r="F374" s="358" t="s">
        <v>444</v>
      </c>
      <c r="G374" s="564" t="s">
        <v>380</v>
      </c>
      <c r="H374" s="547">
        <f t="shared" ref="H374" si="357">H372+1</f>
        <v>85</v>
      </c>
      <c r="I374" s="401"/>
      <c r="J374" s="560" t="str">
        <f>IF(E375="","",IF(H374="","",VLOOKUP(H374,TemplNames,2,0)))</f>
        <v>Critical &amp; Intensive : Anteroom</v>
      </c>
      <c r="K374" s="393"/>
      <c r="L374" s="393"/>
      <c r="M374" s="560">
        <v>3.2</v>
      </c>
      <c r="N374" s="562">
        <v>400</v>
      </c>
      <c r="O374" s="283"/>
      <c r="V374" s="289"/>
      <c r="AO374" s="289"/>
      <c r="BC374" s="325"/>
    </row>
    <row r="375" spans="1:55" ht="15" thickBot="1">
      <c r="A375" s="258"/>
      <c r="B375" s="512"/>
      <c r="C375" s="561"/>
      <c r="D375" s="364"/>
      <c r="E375" s="364">
        <f t="shared" ref="E375" si="358">E373+1</f>
        <v>183</v>
      </c>
      <c r="F375" s="364" t="s">
        <v>443</v>
      </c>
      <c r="G375" s="543"/>
      <c r="H375" s="548"/>
      <c r="I375" s="402"/>
      <c r="J375" s="561"/>
      <c r="K375" s="394"/>
      <c r="L375" s="394"/>
      <c r="M375" s="561"/>
      <c r="N375" s="563"/>
      <c r="O375" s="365"/>
      <c r="V375" s="289"/>
      <c r="AO375" s="289"/>
      <c r="BC375" s="325"/>
    </row>
    <row r="376" spans="1:55">
      <c r="A376" s="258"/>
      <c r="B376" s="523">
        <v>1</v>
      </c>
      <c r="C376" s="560"/>
      <c r="D376" s="358"/>
      <c r="E376" s="349" t="s">
        <v>441</v>
      </c>
      <c r="F376" s="358" t="s">
        <v>444</v>
      </c>
      <c r="G376" s="564" t="s">
        <v>380</v>
      </c>
      <c r="H376" s="547">
        <f t="shared" ref="H376" si="359">H374+1</f>
        <v>86</v>
      </c>
      <c r="I376" s="401"/>
      <c r="J376" s="560" t="str">
        <f>IF(E377="","",IF(H376="","",VLOOKUP(H376,TemplNames,2,0)))</f>
        <v>Critical &amp; Intensive : Burn unit</v>
      </c>
      <c r="K376" s="393"/>
      <c r="L376" s="393"/>
      <c r="M376" s="560">
        <v>3.2</v>
      </c>
      <c r="N376" s="562">
        <v>400</v>
      </c>
      <c r="O376" s="283"/>
      <c r="V376" s="289"/>
      <c r="AO376" s="289"/>
      <c r="BC376" s="325"/>
    </row>
    <row r="377" spans="1:55" ht="15" thickBot="1">
      <c r="A377" s="258"/>
      <c r="B377" s="512"/>
      <c r="C377" s="561"/>
      <c r="D377" s="364"/>
      <c r="E377" s="364">
        <f t="shared" ref="E377" si="360">E375+1</f>
        <v>184</v>
      </c>
      <c r="F377" s="364" t="s">
        <v>443</v>
      </c>
      <c r="G377" s="543"/>
      <c r="H377" s="548"/>
      <c r="I377" s="402"/>
      <c r="J377" s="561"/>
      <c r="K377" s="394"/>
      <c r="L377" s="394"/>
      <c r="M377" s="561"/>
      <c r="N377" s="563"/>
      <c r="O377" s="365"/>
      <c r="V377" s="289"/>
      <c r="AO377" s="289"/>
      <c r="BC377" s="325"/>
    </row>
    <row r="378" spans="1:55">
      <c r="A378" s="258"/>
      <c r="B378" s="523">
        <v>1</v>
      </c>
      <c r="C378" s="560"/>
      <c r="D378" s="358"/>
      <c r="E378" s="349" t="s">
        <v>441</v>
      </c>
      <c r="F378" s="358" t="s">
        <v>444</v>
      </c>
      <c r="G378" s="564" t="s">
        <v>380</v>
      </c>
      <c r="H378" s="547">
        <f t="shared" ref="H378" si="361">H376+1</f>
        <v>87</v>
      </c>
      <c r="I378" s="401"/>
      <c r="J378" s="560" t="str">
        <f>IF(E379="","",IF(H378="","",VLOOKUP(H378,TemplNames,2,0)))</f>
        <v>Critical &amp; Intensive : Protective environment</v>
      </c>
      <c r="K378" s="393"/>
      <c r="L378" s="393"/>
      <c r="M378" s="560">
        <v>3.2</v>
      </c>
      <c r="N378" s="562">
        <v>400</v>
      </c>
      <c r="O378" s="283"/>
      <c r="V378" s="289"/>
      <c r="AO378" s="289"/>
      <c r="BC378" s="325"/>
    </row>
    <row r="379" spans="1:55" ht="15" thickBot="1">
      <c r="A379" s="258"/>
      <c r="B379" s="512"/>
      <c r="C379" s="561"/>
      <c r="D379" s="364"/>
      <c r="E379" s="364">
        <f t="shared" ref="E379" si="362">E377+1</f>
        <v>185</v>
      </c>
      <c r="F379" s="364" t="s">
        <v>443</v>
      </c>
      <c r="G379" s="543"/>
      <c r="H379" s="548"/>
      <c r="I379" s="402"/>
      <c r="J379" s="561"/>
      <c r="K379" s="394"/>
      <c r="L379" s="394"/>
      <c r="M379" s="561"/>
      <c r="N379" s="563"/>
      <c r="O379" s="365"/>
      <c r="V379" s="289"/>
      <c r="AO379" s="289"/>
      <c r="BC379" s="325"/>
    </row>
    <row r="380" spans="1:55">
      <c r="A380" s="258"/>
      <c r="B380" s="523">
        <v>1</v>
      </c>
      <c r="C380" s="560"/>
      <c r="D380" s="358"/>
      <c r="E380" s="349" t="s">
        <v>441</v>
      </c>
      <c r="F380" s="358" t="s">
        <v>444</v>
      </c>
      <c r="G380" s="564" t="s">
        <v>380</v>
      </c>
      <c r="H380" s="547">
        <f t="shared" ref="H380" si="363">H378+1</f>
        <v>88</v>
      </c>
      <c r="I380" s="401"/>
      <c r="J380" s="560" t="str">
        <f>IF(E381="","",IF(H380="","",VLOOKUP(H380,TemplNames,2,0)))</f>
        <v>Critical &amp; Intensive : Airborne infection isolation</v>
      </c>
      <c r="K380" s="393"/>
      <c r="L380" s="393"/>
      <c r="M380" s="560">
        <v>3.2</v>
      </c>
      <c r="N380" s="562">
        <v>400</v>
      </c>
      <c r="O380" s="283"/>
      <c r="V380" s="289"/>
      <c r="AO380" s="289"/>
      <c r="BC380" s="325"/>
    </row>
    <row r="381" spans="1:55" ht="15" thickBot="1">
      <c r="A381" s="258"/>
      <c r="B381" s="512"/>
      <c r="C381" s="561"/>
      <c r="D381" s="364"/>
      <c r="E381" s="364">
        <f t="shared" ref="E381" si="364">E379+1</f>
        <v>186</v>
      </c>
      <c r="F381" s="364" t="s">
        <v>443</v>
      </c>
      <c r="G381" s="543"/>
      <c r="H381" s="548"/>
      <c r="I381" s="402"/>
      <c r="J381" s="561"/>
      <c r="K381" s="394"/>
      <c r="L381" s="394"/>
      <c r="M381" s="561"/>
      <c r="N381" s="563"/>
      <c r="O381" s="365"/>
      <c r="V381" s="289"/>
      <c r="AO381" s="289"/>
      <c r="BC381" s="325"/>
    </row>
    <row r="382" spans="1:55">
      <c r="A382" s="258"/>
      <c r="B382" s="523">
        <v>1</v>
      </c>
      <c r="C382" s="560"/>
      <c r="D382" s="358"/>
      <c r="E382" s="349" t="s">
        <v>441</v>
      </c>
      <c r="F382" s="358" t="s">
        <v>444</v>
      </c>
      <c r="G382" s="564" t="s">
        <v>380</v>
      </c>
      <c r="H382" s="547">
        <f t="shared" ref="H382" si="365">H380+1</f>
        <v>89</v>
      </c>
      <c r="I382" s="401"/>
      <c r="J382" s="560" t="str">
        <f>IF(E383="","",IF(H382="","",VLOOKUP(H382,TemplNames,2,0)))</f>
        <v>Critical &amp; Intensive : Airborne precaution</v>
      </c>
      <c r="K382" s="393"/>
      <c r="L382" s="393"/>
      <c r="M382" s="560">
        <v>3.2</v>
      </c>
      <c r="N382" s="562">
        <v>400</v>
      </c>
      <c r="O382" s="283"/>
      <c r="V382" s="289"/>
      <c r="AO382" s="289"/>
      <c r="BC382" s="325"/>
    </row>
    <row r="383" spans="1:55" ht="15" thickBot="1">
      <c r="A383" s="258"/>
      <c r="B383" s="512"/>
      <c r="C383" s="561"/>
      <c r="D383" s="364"/>
      <c r="E383" s="364">
        <f t="shared" ref="E383" si="366">E381+1</f>
        <v>187</v>
      </c>
      <c r="F383" s="364" t="s">
        <v>443</v>
      </c>
      <c r="G383" s="543"/>
      <c r="H383" s="548"/>
      <c r="I383" s="402"/>
      <c r="J383" s="561"/>
      <c r="K383" s="394"/>
      <c r="L383" s="394"/>
      <c r="M383" s="561"/>
      <c r="N383" s="563"/>
      <c r="O383" s="365"/>
      <c r="V383" s="289"/>
      <c r="AO383" s="289"/>
      <c r="BC383" s="325"/>
    </row>
    <row r="384" spans="1:55">
      <c r="A384" s="258"/>
      <c r="B384" s="523">
        <v>1</v>
      </c>
      <c r="C384" s="560"/>
      <c r="D384" s="358"/>
      <c r="E384" s="349" t="s">
        <v>441</v>
      </c>
      <c r="F384" s="358" t="s">
        <v>444</v>
      </c>
      <c r="G384" s="564" t="s">
        <v>380</v>
      </c>
      <c r="H384" s="547">
        <f t="shared" ref="H384" si="367">H382+1</f>
        <v>90</v>
      </c>
      <c r="I384" s="401"/>
      <c r="J384" s="560" t="str">
        <f>IF(E385="","",IF(H384="","",VLOOKUP(H384,TemplNames,2,0)))</f>
        <v>Surgery : Clean corridor</v>
      </c>
      <c r="K384" s="393"/>
      <c r="L384" s="393"/>
      <c r="M384" s="560">
        <v>3.2</v>
      </c>
      <c r="N384" s="562">
        <v>400</v>
      </c>
      <c r="O384" s="283"/>
      <c r="V384" s="289"/>
      <c r="AO384" s="289"/>
      <c r="BC384" s="325"/>
    </row>
    <row r="385" spans="1:55" ht="15" thickBot="1">
      <c r="A385" s="258"/>
      <c r="B385" s="512"/>
      <c r="C385" s="561"/>
      <c r="D385" s="364"/>
      <c r="E385" s="364">
        <f t="shared" ref="E385" si="368">E383+1</f>
        <v>188</v>
      </c>
      <c r="F385" s="364" t="s">
        <v>443</v>
      </c>
      <c r="G385" s="543"/>
      <c r="H385" s="548"/>
      <c r="I385" s="402"/>
      <c r="J385" s="561"/>
      <c r="K385" s="394"/>
      <c r="L385" s="394"/>
      <c r="M385" s="561"/>
      <c r="N385" s="563"/>
      <c r="O385" s="365"/>
      <c r="V385" s="289"/>
      <c r="AO385" s="289"/>
      <c r="BC385" s="325"/>
    </row>
    <row r="386" spans="1:55">
      <c r="A386" s="258"/>
      <c r="B386" s="523">
        <v>1</v>
      </c>
      <c r="C386" s="560"/>
      <c r="D386" s="358"/>
      <c r="E386" s="349" t="s">
        <v>441</v>
      </c>
      <c r="F386" s="358" t="s">
        <v>444</v>
      </c>
      <c r="G386" s="564" t="s">
        <v>380</v>
      </c>
      <c r="H386" s="547">
        <f t="shared" ref="H386" si="369">H384+1</f>
        <v>91</v>
      </c>
      <c r="I386" s="401"/>
      <c r="J386" s="560" t="str">
        <f>IF(E387="","",IF(H386="","",VLOOKUP(H386,TemplNames,2,0)))</f>
        <v>Surgery : Day surgery (Stage 2 recovery)</v>
      </c>
      <c r="K386" s="393"/>
      <c r="L386" s="393"/>
      <c r="M386" s="560">
        <v>3.2</v>
      </c>
      <c r="N386" s="562">
        <v>400</v>
      </c>
      <c r="O386" s="283"/>
      <c r="V386" s="289"/>
      <c r="AO386" s="289"/>
      <c r="BC386" s="325"/>
    </row>
    <row r="387" spans="1:55" ht="15" thickBot="1">
      <c r="A387" s="258"/>
      <c r="B387" s="512"/>
      <c r="C387" s="561"/>
      <c r="D387" s="364"/>
      <c r="E387" s="364">
        <f t="shared" ref="E387" si="370">E385+1</f>
        <v>189</v>
      </c>
      <c r="F387" s="364" t="s">
        <v>443</v>
      </c>
      <c r="G387" s="543"/>
      <c r="H387" s="548"/>
      <c r="I387" s="402"/>
      <c r="J387" s="561"/>
      <c r="K387" s="394"/>
      <c r="L387" s="394"/>
      <c r="M387" s="561"/>
      <c r="N387" s="563"/>
      <c r="O387" s="365"/>
      <c r="V387" s="289"/>
      <c r="AO387" s="289"/>
      <c r="BC387" s="325"/>
    </row>
    <row r="388" spans="1:55">
      <c r="A388" s="258"/>
      <c r="B388" s="523">
        <v>1</v>
      </c>
      <c r="C388" s="560"/>
      <c r="D388" s="358"/>
      <c r="E388" s="349" t="s">
        <v>441</v>
      </c>
      <c r="F388" s="358" t="s">
        <v>444</v>
      </c>
      <c r="G388" s="564" t="s">
        <v>380</v>
      </c>
      <c r="H388" s="547">
        <f t="shared" ref="H388" si="371">H386+1</f>
        <v>92</v>
      </c>
      <c r="I388" s="401"/>
      <c r="J388" s="560" t="str">
        <f>IF(E389="","",IF(H388="","",VLOOKUP(H388,TemplNames,2,0)))</f>
        <v>Surgery : Operating</v>
      </c>
      <c r="K388" s="393"/>
      <c r="L388" s="393"/>
      <c r="M388" s="560">
        <v>3.2</v>
      </c>
      <c r="N388" s="562">
        <v>400</v>
      </c>
      <c r="O388" s="283"/>
      <c r="V388" s="289"/>
      <c r="AO388" s="289"/>
      <c r="BC388" s="325"/>
    </row>
    <row r="389" spans="1:55" ht="15" thickBot="1">
      <c r="A389" s="258"/>
      <c r="B389" s="512"/>
      <c r="C389" s="561"/>
      <c r="D389" s="364"/>
      <c r="E389" s="364">
        <f t="shared" ref="E389" si="372">E387+1</f>
        <v>190</v>
      </c>
      <c r="F389" s="364" t="s">
        <v>443</v>
      </c>
      <c r="G389" s="543"/>
      <c r="H389" s="548"/>
      <c r="I389" s="402"/>
      <c r="J389" s="561"/>
      <c r="K389" s="394"/>
      <c r="L389" s="394"/>
      <c r="M389" s="561"/>
      <c r="N389" s="563"/>
      <c r="O389" s="365"/>
      <c r="V389" s="289"/>
      <c r="AO389" s="289"/>
      <c r="BC389" s="325"/>
    </row>
    <row r="390" spans="1:55">
      <c r="A390" s="258"/>
      <c r="B390" s="523">
        <v>1</v>
      </c>
      <c r="C390" s="560"/>
      <c r="D390" s="358"/>
      <c r="E390" s="349" t="s">
        <v>441</v>
      </c>
      <c r="F390" s="358" t="s">
        <v>444</v>
      </c>
      <c r="G390" s="564" t="s">
        <v>380</v>
      </c>
      <c r="H390" s="547">
        <f t="shared" ref="H390" si="373">H388+1</f>
        <v>93</v>
      </c>
      <c r="I390" s="401"/>
      <c r="J390" s="560" t="str">
        <f>IF(E391="","",IF(H390="","",VLOOKUP(H390,TemplNames,2,0)))</f>
        <v>Surgery : Pre-operation holding</v>
      </c>
      <c r="K390" s="393"/>
      <c r="L390" s="393"/>
      <c r="M390" s="560">
        <v>3.2</v>
      </c>
      <c r="N390" s="562">
        <v>400</v>
      </c>
      <c r="O390" s="283"/>
      <c r="V390" s="289"/>
      <c r="AO390" s="289"/>
      <c r="BC390" s="325"/>
    </row>
    <row r="391" spans="1:55" ht="15" thickBot="1">
      <c r="A391" s="258"/>
      <c r="B391" s="512"/>
      <c r="C391" s="561"/>
      <c r="D391" s="364"/>
      <c r="E391" s="364">
        <f t="shared" ref="E391" si="374">E389+1</f>
        <v>191</v>
      </c>
      <c r="F391" s="364" t="s">
        <v>443</v>
      </c>
      <c r="G391" s="543"/>
      <c r="H391" s="548"/>
      <c r="I391" s="402"/>
      <c r="J391" s="561"/>
      <c r="K391" s="394"/>
      <c r="L391" s="394"/>
      <c r="M391" s="561"/>
      <c r="N391" s="563"/>
      <c r="O391" s="365"/>
      <c r="V391" s="289"/>
      <c r="AO391" s="289"/>
      <c r="BC391" s="325"/>
    </row>
    <row r="392" spans="1:55">
      <c r="A392" s="258"/>
      <c r="B392" s="523">
        <v>1</v>
      </c>
      <c r="C392" s="560"/>
      <c r="D392" s="358"/>
      <c r="E392" s="349" t="s">
        <v>441</v>
      </c>
      <c r="F392" s="358" t="s">
        <v>444</v>
      </c>
      <c r="G392" s="564" t="s">
        <v>380</v>
      </c>
      <c r="H392" s="547">
        <f t="shared" ref="H392" si="375">H390+1</f>
        <v>94</v>
      </c>
      <c r="I392" s="401"/>
      <c r="J392" s="560" t="str">
        <f>IF(E393="","",IF(H392="","",VLOOKUP(H392,TemplNames,2,0)))</f>
        <v>Surgery : Preparation/induction</v>
      </c>
      <c r="K392" s="393"/>
      <c r="L392" s="393"/>
      <c r="M392" s="560">
        <v>3.2</v>
      </c>
      <c r="N392" s="562">
        <v>400</v>
      </c>
      <c r="O392" s="283"/>
      <c r="V392" s="289"/>
      <c r="AO392" s="289"/>
      <c r="BC392" s="325"/>
    </row>
    <row r="393" spans="1:55" ht="15" thickBot="1">
      <c r="A393" s="258"/>
      <c r="B393" s="512"/>
      <c r="C393" s="561"/>
      <c r="D393" s="364"/>
      <c r="E393" s="364">
        <f t="shared" ref="E393" si="376">E391+1</f>
        <v>192</v>
      </c>
      <c r="F393" s="364" t="s">
        <v>443</v>
      </c>
      <c r="G393" s="543"/>
      <c r="H393" s="548"/>
      <c r="I393" s="402"/>
      <c r="J393" s="561"/>
      <c r="K393" s="394"/>
      <c r="L393" s="394"/>
      <c r="M393" s="561"/>
      <c r="N393" s="563"/>
      <c r="O393" s="365"/>
      <c r="V393" s="289"/>
      <c r="AO393" s="289"/>
      <c r="BC393" s="325"/>
    </row>
    <row r="394" spans="1:55">
      <c r="A394" s="258"/>
      <c r="B394" s="523">
        <v>1</v>
      </c>
      <c r="C394" s="560"/>
      <c r="D394" s="358"/>
      <c r="E394" s="349" t="s">
        <v>441</v>
      </c>
      <c r="F394" s="358" t="s">
        <v>444</v>
      </c>
      <c r="G394" s="564" t="s">
        <v>380</v>
      </c>
      <c r="H394" s="547">
        <f t="shared" ref="H394" si="377">H392+1</f>
        <v>95</v>
      </c>
      <c r="I394" s="401"/>
      <c r="J394" s="560" t="str">
        <f>IF(E395="","",IF(H394="","",VLOOKUP(H394,TemplNames,2,0)))</f>
        <v>Surgery : Recovery/PACU</v>
      </c>
      <c r="K394" s="393"/>
      <c r="L394" s="393"/>
      <c r="M394" s="560">
        <v>3.2</v>
      </c>
      <c r="N394" s="562">
        <v>400</v>
      </c>
      <c r="O394" s="283"/>
      <c r="V394" s="289"/>
      <c r="AO394" s="289"/>
      <c r="BC394" s="325"/>
    </row>
    <row r="395" spans="1:55" ht="15" thickBot="1">
      <c r="A395" s="258"/>
      <c r="B395" s="512"/>
      <c r="C395" s="561"/>
      <c r="D395" s="364"/>
      <c r="E395" s="364">
        <f t="shared" ref="E395" si="378">E393+1</f>
        <v>193</v>
      </c>
      <c r="F395" s="364" t="s">
        <v>443</v>
      </c>
      <c r="G395" s="543"/>
      <c r="H395" s="548"/>
      <c r="I395" s="402"/>
      <c r="J395" s="561"/>
      <c r="K395" s="394"/>
      <c r="L395" s="394"/>
      <c r="M395" s="561"/>
      <c r="N395" s="563"/>
      <c r="O395" s="365"/>
      <c r="V395" s="289"/>
      <c r="AO395" s="289"/>
      <c r="BC395" s="325"/>
    </row>
    <row r="396" spans="1:55">
      <c r="A396" s="258"/>
      <c r="B396" s="523">
        <v>1</v>
      </c>
      <c r="C396" s="560"/>
      <c r="D396" s="358"/>
      <c r="E396" s="349" t="s">
        <v>441</v>
      </c>
      <c r="F396" s="358" t="s">
        <v>444</v>
      </c>
      <c r="G396" s="564" t="s">
        <v>380</v>
      </c>
      <c r="H396" s="547">
        <f t="shared" ref="H396" si="379">H394+1</f>
        <v>96</v>
      </c>
      <c r="I396" s="401"/>
      <c r="J396" s="560" t="str">
        <f>IF(E397="","",IF(H396="","",VLOOKUP(H396,TemplNames,2,0)))</f>
        <v>Surgery : Scrub Room</v>
      </c>
      <c r="K396" s="393"/>
      <c r="L396" s="393"/>
      <c r="M396" s="560">
        <v>3.2</v>
      </c>
      <c r="N396" s="562">
        <v>400</v>
      </c>
      <c r="O396" s="283"/>
      <c r="V396" s="289"/>
      <c r="AO396" s="289"/>
      <c r="BC396" s="325"/>
    </row>
    <row r="397" spans="1:55" ht="15" thickBot="1">
      <c r="A397" s="258"/>
      <c r="B397" s="512"/>
      <c r="C397" s="561"/>
      <c r="D397" s="364"/>
      <c r="E397" s="364">
        <f t="shared" ref="E397" si="380">E395+1</f>
        <v>194</v>
      </c>
      <c r="F397" s="364" t="s">
        <v>443</v>
      </c>
      <c r="G397" s="543"/>
      <c r="H397" s="548"/>
      <c r="I397" s="402"/>
      <c r="J397" s="561"/>
      <c r="K397" s="394"/>
      <c r="L397" s="394"/>
      <c r="M397" s="561"/>
      <c r="N397" s="563"/>
      <c r="O397" s="365"/>
      <c r="V397" s="289"/>
      <c r="AO397" s="289"/>
      <c r="BC397" s="325"/>
    </row>
    <row r="398" spans="1:55">
      <c r="A398" s="258"/>
      <c r="B398" s="523">
        <v>1</v>
      </c>
      <c r="C398" s="560"/>
      <c r="D398" s="358"/>
      <c r="E398" s="349" t="s">
        <v>441</v>
      </c>
      <c r="F398" s="358" t="s">
        <v>444</v>
      </c>
      <c r="G398" s="564" t="s">
        <v>380</v>
      </c>
      <c r="H398" s="547">
        <f t="shared" ref="H398" si="381">H396+1</f>
        <v>97</v>
      </c>
      <c r="I398" s="401"/>
      <c r="J398" s="560" t="str">
        <f>IF(E399="","",IF(H398="","",VLOOKUP(H398,TemplNames,2,0)))</f>
        <v>Surgery : Sterile core</v>
      </c>
      <c r="K398" s="393"/>
      <c r="L398" s="393"/>
      <c r="M398" s="560">
        <v>3.2</v>
      </c>
      <c r="N398" s="562">
        <v>400</v>
      </c>
      <c r="O398" s="283"/>
      <c r="V398" s="289"/>
      <c r="AO398" s="289"/>
      <c r="BC398" s="325"/>
    </row>
    <row r="399" spans="1:55" ht="15" thickBot="1">
      <c r="A399" s="258"/>
      <c r="B399" s="512"/>
      <c r="C399" s="561"/>
      <c r="D399" s="364"/>
      <c r="E399" s="364">
        <f t="shared" ref="E399" si="382">E397+1</f>
        <v>195</v>
      </c>
      <c r="F399" s="364" t="s">
        <v>443</v>
      </c>
      <c r="G399" s="543"/>
      <c r="H399" s="548"/>
      <c r="I399" s="402"/>
      <c r="J399" s="561"/>
      <c r="K399" s="394"/>
      <c r="L399" s="394"/>
      <c r="M399" s="561"/>
      <c r="N399" s="563"/>
      <c r="O399" s="365"/>
      <c r="V399" s="289"/>
      <c r="AO399" s="289"/>
      <c r="BC399" s="325"/>
    </row>
    <row r="400" spans="1:55">
      <c r="A400" s="258"/>
      <c r="B400" s="523">
        <v>1</v>
      </c>
      <c r="C400" s="560"/>
      <c r="D400" s="358"/>
      <c r="E400" s="349" t="s">
        <v>441</v>
      </c>
      <c r="F400" s="358" t="s">
        <v>444</v>
      </c>
      <c r="G400" s="564" t="s">
        <v>380</v>
      </c>
      <c r="H400" s="547">
        <f t="shared" ref="H400" si="383">H398+1</f>
        <v>98</v>
      </c>
      <c r="I400" s="401"/>
      <c r="J400" s="560" t="str">
        <f>IF(E401="","",IF(H400="","",VLOOKUP(H400,TemplNames,2,0)))</f>
        <v>Surgery : Sub sterilization</v>
      </c>
      <c r="K400" s="393"/>
      <c r="L400" s="393"/>
      <c r="M400" s="560">
        <v>3.2</v>
      </c>
      <c r="N400" s="562">
        <v>400</v>
      </c>
      <c r="O400" s="283"/>
      <c r="V400" s="289"/>
      <c r="AO400" s="289"/>
      <c r="BC400" s="325"/>
    </row>
    <row r="401" spans="1:55" ht="15" thickBot="1">
      <c r="A401" s="258"/>
      <c r="B401" s="512"/>
      <c r="C401" s="561"/>
      <c r="D401" s="364"/>
      <c r="E401" s="364">
        <f t="shared" ref="E401" si="384">E399+1</f>
        <v>196</v>
      </c>
      <c r="F401" s="364" t="s">
        <v>443</v>
      </c>
      <c r="G401" s="543"/>
      <c r="H401" s="548"/>
      <c r="I401" s="402"/>
      <c r="J401" s="561"/>
      <c r="K401" s="394"/>
      <c r="L401" s="394"/>
      <c r="M401" s="561"/>
      <c r="N401" s="563"/>
      <c r="O401" s="365"/>
      <c r="V401" s="289"/>
      <c r="AO401" s="289"/>
      <c r="BC401" s="325"/>
    </row>
    <row r="402" spans="1:55">
      <c r="A402" s="258"/>
      <c r="B402" s="523">
        <v>1</v>
      </c>
      <c r="C402" s="560"/>
      <c r="D402" s="358"/>
      <c r="E402" s="349" t="s">
        <v>441</v>
      </c>
      <c r="F402" s="358" t="s">
        <v>444</v>
      </c>
      <c r="G402" s="564" t="s">
        <v>380</v>
      </c>
      <c r="H402" s="547">
        <f t="shared" ref="H402" si="385">H400+1</f>
        <v>99</v>
      </c>
      <c r="I402" s="401"/>
      <c r="J402" s="560" t="str">
        <f>IF(E403="","",IF(H402="","",VLOOKUP(H402,TemplNames,2,0)))</f>
        <v>Support : Non-refrigerated garbage</v>
      </c>
      <c r="K402" s="393"/>
      <c r="L402" s="393"/>
      <c r="M402" s="560">
        <v>3.2</v>
      </c>
      <c r="N402" s="562">
        <v>400</v>
      </c>
      <c r="O402" s="283"/>
      <c r="V402" s="289"/>
      <c r="AO402" s="289"/>
      <c r="BC402" s="325"/>
    </row>
    <row r="403" spans="1:55" ht="15" thickBot="1">
      <c r="A403" s="258"/>
      <c r="B403" s="512"/>
      <c r="C403" s="561"/>
      <c r="D403" s="364"/>
      <c r="E403" s="364">
        <f t="shared" ref="E403" si="386">E401+1</f>
        <v>197</v>
      </c>
      <c r="F403" s="364" t="s">
        <v>443</v>
      </c>
      <c r="G403" s="543"/>
      <c r="H403" s="548"/>
      <c r="I403" s="402"/>
      <c r="J403" s="561"/>
      <c r="K403" s="394"/>
      <c r="L403" s="394"/>
      <c r="M403" s="561"/>
      <c r="N403" s="563"/>
      <c r="O403" s="365"/>
      <c r="V403" s="289"/>
      <c r="AO403" s="289"/>
      <c r="BC403" s="325"/>
    </row>
    <row r="404" spans="1:55">
      <c r="A404" s="258"/>
      <c r="B404" s="523">
        <v>1</v>
      </c>
      <c r="C404" s="560"/>
      <c r="D404" s="358"/>
      <c r="E404" s="349" t="s">
        <v>441</v>
      </c>
      <c r="F404" s="358" t="s">
        <v>444</v>
      </c>
      <c r="G404" s="564" t="s">
        <v>380</v>
      </c>
      <c r="H404" s="547">
        <f t="shared" ref="H404" si="387">H402+1</f>
        <v>100</v>
      </c>
      <c r="I404" s="401"/>
      <c r="J404" s="560" t="str">
        <f>IF(E405="","",IF(H404="","",VLOOKUP(H404,TemplNames,2,0)))</f>
        <v>Support : Biomedical waste storage and processing</v>
      </c>
      <c r="K404" s="393"/>
      <c r="L404" s="393"/>
      <c r="M404" s="560">
        <v>3.2</v>
      </c>
      <c r="N404" s="562">
        <v>400</v>
      </c>
      <c r="O404" s="283"/>
      <c r="V404" s="289"/>
      <c r="AO404" s="289"/>
      <c r="BC404" s="325"/>
    </row>
    <row r="405" spans="1:55" ht="15" thickBot="1">
      <c r="A405" s="258"/>
      <c r="B405" s="512"/>
      <c r="C405" s="561"/>
      <c r="D405" s="364"/>
      <c r="E405" s="364">
        <f t="shared" ref="E405" si="388">E403+1</f>
        <v>198</v>
      </c>
      <c r="F405" s="364" t="s">
        <v>443</v>
      </c>
      <c r="G405" s="543"/>
      <c r="H405" s="548"/>
      <c r="I405" s="402"/>
      <c r="J405" s="561"/>
      <c r="K405" s="394"/>
      <c r="L405" s="394"/>
      <c r="M405" s="561"/>
      <c r="N405" s="563"/>
      <c r="O405" s="365"/>
      <c r="V405" s="289"/>
      <c r="AO405" s="289"/>
      <c r="BC405" s="325"/>
    </row>
    <row r="406" spans="1:55">
      <c r="A406" s="258"/>
      <c r="B406" s="523">
        <v>1</v>
      </c>
      <c r="C406" s="560"/>
      <c r="D406" s="358"/>
      <c r="E406" s="349" t="s">
        <v>441</v>
      </c>
      <c r="F406" s="358" t="s">
        <v>444</v>
      </c>
      <c r="G406" s="564" t="s">
        <v>380</v>
      </c>
      <c r="H406" s="547">
        <f t="shared" ref="H406" si="389">H404+1</f>
        <v>101</v>
      </c>
      <c r="I406" s="401"/>
      <c r="J406" s="560" t="str">
        <f>IF(E407="","",IF(H406="","",VLOOKUP(H406,TemplNames,2,0)))</f>
        <v xml:space="preserve">Surgery : </v>
      </c>
      <c r="K406" s="393"/>
      <c r="L406" s="393"/>
      <c r="M406" s="560">
        <v>3.2</v>
      </c>
      <c r="N406" s="562">
        <v>400</v>
      </c>
      <c r="O406" s="283"/>
      <c r="V406" s="289"/>
      <c r="AO406" s="289"/>
      <c r="BC406" s="325"/>
    </row>
    <row r="407" spans="1:55" ht="15" thickBot="1">
      <c r="A407" s="258"/>
      <c r="B407" s="512"/>
      <c r="C407" s="561"/>
      <c r="D407" s="364"/>
      <c r="E407" s="364">
        <f t="shared" ref="E407" si="390">E405+1</f>
        <v>199</v>
      </c>
      <c r="F407" s="364" t="s">
        <v>443</v>
      </c>
      <c r="G407" s="543"/>
      <c r="H407" s="548"/>
      <c r="I407" s="402"/>
      <c r="J407" s="561"/>
      <c r="K407" s="394"/>
      <c r="L407" s="394"/>
      <c r="M407" s="561"/>
      <c r="N407" s="563"/>
      <c r="O407" s="365"/>
      <c r="V407" s="289"/>
      <c r="AO407" s="289"/>
      <c r="BC407" s="325"/>
    </row>
    <row r="408" spans="1:55">
      <c r="A408" s="258"/>
      <c r="B408" s="523">
        <v>1</v>
      </c>
      <c r="C408" s="560"/>
      <c r="D408" s="358"/>
      <c r="E408" s="349" t="s">
        <v>441</v>
      </c>
      <c r="F408" s="358" t="s">
        <v>444</v>
      </c>
      <c r="G408" s="564" t="s">
        <v>380</v>
      </c>
      <c r="H408" s="547">
        <f t="shared" ref="H408" si="391">H406+1</f>
        <v>102</v>
      </c>
      <c r="I408" s="401"/>
      <c r="J408" s="560" t="e">
        <f>IF(E409="","",IF(H408="","",VLOOKUP(H408,TemplNames,2,0)))</f>
        <v>#N/A</v>
      </c>
      <c r="K408" s="393"/>
      <c r="L408" s="393"/>
      <c r="M408" s="560">
        <v>3.2</v>
      </c>
      <c r="N408" s="562">
        <v>400</v>
      </c>
      <c r="O408" s="283"/>
      <c r="V408" s="289"/>
      <c r="AO408" s="289"/>
      <c r="BC408" s="325"/>
    </row>
    <row r="409" spans="1:55" ht="15" thickBot="1">
      <c r="A409" s="258"/>
      <c r="B409" s="512"/>
      <c r="C409" s="561"/>
      <c r="D409" s="364"/>
      <c r="E409" s="364">
        <f t="shared" ref="E409" si="392">E407+1</f>
        <v>200</v>
      </c>
      <c r="F409" s="364" t="s">
        <v>443</v>
      </c>
      <c r="G409" s="543"/>
      <c r="H409" s="548"/>
      <c r="I409" s="402"/>
      <c r="J409" s="561"/>
      <c r="K409" s="394"/>
      <c r="L409" s="394"/>
      <c r="M409" s="561"/>
      <c r="N409" s="563"/>
      <c r="O409" s="365"/>
      <c r="V409" s="289"/>
      <c r="AO409" s="289"/>
      <c r="BC409" s="325"/>
    </row>
    <row r="410" spans="1:55">
      <c r="A410" s="258"/>
      <c r="B410" s="523"/>
      <c r="C410" s="565"/>
      <c r="D410" s="347"/>
      <c r="E410" s="565"/>
      <c r="F410" s="565"/>
      <c r="G410" s="565"/>
      <c r="H410" s="566"/>
      <c r="I410" s="392"/>
      <c r="J410" s="565"/>
      <c r="K410" s="391"/>
      <c r="L410" s="391"/>
      <c r="M410" s="565"/>
      <c r="N410" s="562"/>
      <c r="O410" s="283"/>
      <c r="V410" s="289"/>
      <c r="AO410" s="289"/>
      <c r="BC410" s="325"/>
    </row>
    <row r="411" spans="1:55">
      <c r="A411" s="258"/>
      <c r="B411" s="523"/>
      <c r="C411" s="565"/>
      <c r="D411" s="347"/>
      <c r="E411" s="565"/>
      <c r="F411" s="565"/>
      <c r="G411" s="565"/>
      <c r="H411" s="566"/>
      <c r="I411" s="392"/>
      <c r="J411" s="565"/>
      <c r="K411" s="391"/>
      <c r="L411" s="391"/>
      <c r="M411" s="565"/>
      <c r="N411" s="562"/>
      <c r="O411" s="283"/>
      <c r="V411" s="289"/>
      <c r="AO411" s="289"/>
      <c r="BC411" s="325"/>
    </row>
    <row r="412" spans="1:55">
      <c r="A412" s="258"/>
      <c r="B412" s="523"/>
      <c r="C412" s="565"/>
      <c r="D412" s="347"/>
      <c r="E412" s="565"/>
      <c r="F412" s="565"/>
      <c r="G412" s="565"/>
      <c r="H412" s="566"/>
      <c r="I412" s="392"/>
      <c r="J412" s="565"/>
      <c r="K412" s="391"/>
      <c r="L412" s="391"/>
      <c r="M412" s="565"/>
      <c r="N412" s="562"/>
      <c r="O412" s="283"/>
      <c r="V412" s="289"/>
      <c r="AO412" s="289"/>
      <c r="BC412" s="325"/>
    </row>
    <row r="413" spans="1:55">
      <c r="A413" s="258"/>
      <c r="B413" s="523"/>
      <c r="C413" s="565"/>
      <c r="D413" s="347"/>
      <c r="E413" s="565"/>
      <c r="F413" s="565"/>
      <c r="G413" s="565"/>
      <c r="H413" s="566"/>
      <c r="I413" s="392"/>
      <c r="J413" s="565"/>
      <c r="K413" s="391"/>
      <c r="L413" s="391"/>
      <c r="M413" s="565"/>
      <c r="N413" s="562"/>
      <c r="O413" s="283"/>
      <c r="V413" s="289"/>
      <c r="AO413" s="289"/>
      <c r="BC413" s="325"/>
    </row>
    <row r="414" spans="1:55">
      <c r="A414" s="258"/>
      <c r="B414" s="523"/>
      <c r="C414" s="565"/>
      <c r="D414" s="347"/>
      <c r="E414" s="565"/>
      <c r="F414" s="565"/>
      <c r="G414" s="565"/>
      <c r="H414" s="566"/>
      <c r="I414" s="392"/>
      <c r="J414" s="565"/>
      <c r="K414" s="391"/>
      <c r="L414" s="391"/>
      <c r="M414" s="565"/>
      <c r="N414" s="562"/>
      <c r="O414" s="283"/>
      <c r="V414" s="289"/>
      <c r="AO414" s="289"/>
      <c r="BC414" s="325"/>
    </row>
    <row r="415" spans="1:55">
      <c r="A415" s="258"/>
      <c r="B415" s="523"/>
      <c r="C415" s="565"/>
      <c r="D415" s="347"/>
      <c r="E415" s="565"/>
      <c r="F415" s="565"/>
      <c r="G415" s="565"/>
      <c r="H415" s="566"/>
      <c r="I415" s="392"/>
      <c r="J415" s="565"/>
      <c r="K415" s="391"/>
      <c r="L415" s="391"/>
      <c r="M415" s="565"/>
      <c r="N415" s="562"/>
      <c r="O415" s="283"/>
      <c r="V415" s="289"/>
      <c r="AO415" s="289"/>
      <c r="BC415" s="325"/>
    </row>
    <row r="416" spans="1:55">
      <c r="A416" s="258"/>
      <c r="B416" s="523"/>
      <c r="C416" s="565"/>
      <c r="D416" s="347"/>
      <c r="E416" s="565"/>
      <c r="F416" s="565"/>
      <c r="G416" s="565"/>
      <c r="H416" s="566"/>
      <c r="I416" s="392"/>
      <c r="J416" s="565"/>
      <c r="K416" s="391"/>
      <c r="L416" s="391"/>
      <c r="M416" s="565"/>
      <c r="N416" s="562"/>
      <c r="O416" s="283"/>
      <c r="V416" s="289"/>
      <c r="AO416" s="289"/>
      <c r="BC416" s="325"/>
    </row>
    <row r="417" spans="1:55">
      <c r="A417" s="258"/>
      <c r="B417" s="523"/>
      <c r="C417" s="565"/>
      <c r="D417" s="347"/>
      <c r="E417" s="565"/>
      <c r="F417" s="565"/>
      <c r="G417" s="565"/>
      <c r="H417" s="566"/>
      <c r="I417" s="392"/>
      <c r="J417" s="565"/>
      <c r="K417" s="391"/>
      <c r="L417" s="391"/>
      <c r="M417" s="565"/>
      <c r="N417" s="562"/>
      <c r="O417" s="283"/>
      <c r="V417" s="289"/>
      <c r="AO417" s="289"/>
      <c r="BC417" s="325"/>
    </row>
    <row r="418" spans="1:55">
      <c r="A418" s="258"/>
      <c r="B418" s="523"/>
      <c r="C418" s="565"/>
      <c r="D418" s="347"/>
      <c r="E418" s="565"/>
      <c r="F418" s="565"/>
      <c r="G418" s="565"/>
      <c r="H418" s="566"/>
      <c r="I418" s="392"/>
      <c r="J418" s="565"/>
      <c r="K418" s="391"/>
      <c r="L418" s="391"/>
      <c r="M418" s="565"/>
      <c r="N418" s="562"/>
      <c r="O418" s="283"/>
      <c r="V418" s="289"/>
      <c r="AO418" s="289"/>
      <c r="BC418" s="325"/>
    </row>
    <row r="419" spans="1:55">
      <c r="A419" s="258"/>
      <c r="B419" s="523"/>
      <c r="C419" s="565"/>
      <c r="D419" s="347"/>
      <c r="E419" s="565"/>
      <c r="F419" s="565"/>
      <c r="G419" s="565"/>
      <c r="H419" s="566"/>
      <c r="I419" s="392"/>
      <c r="J419" s="565"/>
      <c r="K419" s="391"/>
      <c r="L419" s="391"/>
      <c r="M419" s="565"/>
      <c r="N419" s="562"/>
      <c r="O419" s="283"/>
      <c r="V419" s="289"/>
      <c r="AO419" s="289"/>
      <c r="BC419" s="325"/>
    </row>
    <row r="420" spans="1:55">
      <c r="A420" s="258"/>
      <c r="B420" s="523"/>
      <c r="C420" s="565"/>
      <c r="D420" s="347"/>
      <c r="E420" s="565"/>
      <c r="F420" s="565"/>
      <c r="G420" s="565"/>
      <c r="H420" s="566"/>
      <c r="I420" s="392"/>
      <c r="J420" s="565"/>
      <c r="K420" s="391"/>
      <c r="L420" s="391"/>
      <c r="M420" s="565"/>
      <c r="N420" s="562"/>
      <c r="O420" s="283"/>
      <c r="V420" s="289"/>
      <c r="AO420" s="289"/>
      <c r="BC420" s="325"/>
    </row>
    <row r="421" spans="1:55">
      <c r="A421" s="258"/>
      <c r="B421" s="523"/>
      <c r="C421" s="565"/>
      <c r="D421" s="347"/>
      <c r="E421" s="565"/>
      <c r="F421" s="565"/>
      <c r="G421" s="565"/>
      <c r="H421" s="566"/>
      <c r="I421" s="392"/>
      <c r="J421" s="565"/>
      <c r="K421" s="391"/>
      <c r="L421" s="391"/>
      <c r="M421" s="565"/>
      <c r="N421" s="562"/>
      <c r="O421" s="283"/>
      <c r="V421" s="289"/>
      <c r="AO421" s="289"/>
      <c r="BC421" s="325"/>
    </row>
    <row r="422" spans="1:55">
      <c r="A422" s="258"/>
      <c r="B422" s="523"/>
      <c r="C422" s="565"/>
      <c r="D422" s="347"/>
      <c r="E422" s="565"/>
      <c r="F422" s="565"/>
      <c r="G422" s="565"/>
      <c r="H422" s="566"/>
      <c r="I422" s="392"/>
      <c r="J422" s="565"/>
      <c r="K422" s="391"/>
      <c r="L422" s="391"/>
      <c r="M422" s="565"/>
      <c r="N422" s="562"/>
      <c r="O422" s="283"/>
      <c r="V422" s="289"/>
      <c r="AO422" s="289"/>
      <c r="BC422" s="325"/>
    </row>
    <row r="423" spans="1:55">
      <c r="A423" s="258"/>
      <c r="B423" s="523"/>
      <c r="C423" s="565"/>
      <c r="D423" s="347"/>
      <c r="E423" s="565"/>
      <c r="F423" s="565"/>
      <c r="G423" s="565"/>
      <c r="H423" s="566"/>
      <c r="I423" s="392"/>
      <c r="J423" s="565"/>
      <c r="K423" s="391"/>
      <c r="L423" s="391"/>
      <c r="M423" s="565"/>
      <c r="N423" s="562"/>
      <c r="O423" s="283"/>
      <c r="V423" s="289"/>
      <c r="AO423" s="289"/>
      <c r="BC423" s="325"/>
    </row>
    <row r="424" spans="1:55">
      <c r="A424" s="258"/>
      <c r="B424" s="523"/>
      <c r="C424" s="565"/>
      <c r="D424" s="347"/>
      <c r="E424" s="565"/>
      <c r="F424" s="565"/>
      <c r="G424" s="565"/>
      <c r="H424" s="566"/>
      <c r="I424" s="392"/>
      <c r="J424" s="565"/>
      <c r="K424" s="391"/>
      <c r="L424" s="391"/>
      <c r="M424" s="565"/>
      <c r="N424" s="562"/>
      <c r="O424" s="283"/>
      <c r="V424" s="289"/>
      <c r="AO424" s="289"/>
      <c r="BC424" s="325"/>
    </row>
    <row r="425" spans="1:55">
      <c r="A425" s="258"/>
      <c r="B425" s="523"/>
      <c r="C425" s="565"/>
      <c r="D425" s="347"/>
      <c r="E425" s="565"/>
      <c r="F425" s="565"/>
      <c r="G425" s="565"/>
      <c r="H425" s="566"/>
      <c r="I425" s="392"/>
      <c r="J425" s="565"/>
      <c r="K425" s="391"/>
      <c r="L425" s="391"/>
      <c r="M425" s="565"/>
      <c r="N425" s="562"/>
      <c r="O425" s="283"/>
      <c r="V425" s="289"/>
      <c r="AO425" s="289"/>
      <c r="BC425" s="325"/>
    </row>
    <row r="426" spans="1:55">
      <c r="A426" s="258"/>
      <c r="B426" s="523"/>
      <c r="C426" s="565"/>
      <c r="D426" s="347"/>
      <c r="E426" s="565"/>
      <c r="F426" s="565"/>
      <c r="G426" s="565"/>
      <c r="H426" s="566"/>
      <c r="I426" s="392"/>
      <c r="J426" s="565"/>
      <c r="K426" s="391"/>
      <c r="L426" s="391"/>
      <c r="M426" s="565"/>
      <c r="N426" s="562"/>
      <c r="O426" s="283"/>
      <c r="V426" s="289"/>
      <c r="AO426" s="289"/>
      <c r="BC426" s="325"/>
    </row>
    <row r="427" spans="1:55">
      <c r="A427" s="258"/>
      <c r="B427" s="523"/>
      <c r="C427" s="565"/>
      <c r="D427" s="347"/>
      <c r="E427" s="565"/>
      <c r="F427" s="565"/>
      <c r="G427" s="565"/>
      <c r="H427" s="566"/>
      <c r="I427" s="392"/>
      <c r="J427" s="565"/>
      <c r="K427" s="391"/>
      <c r="L427" s="391"/>
      <c r="M427" s="565"/>
      <c r="N427" s="562"/>
      <c r="O427" s="283"/>
      <c r="V427" s="289"/>
      <c r="AO427" s="289"/>
      <c r="BC427" s="325"/>
    </row>
    <row r="428" spans="1:55">
      <c r="A428" s="258"/>
      <c r="B428" s="523"/>
      <c r="C428" s="565"/>
      <c r="D428" s="347"/>
      <c r="E428" s="565"/>
      <c r="F428" s="565"/>
      <c r="G428" s="565"/>
      <c r="H428" s="566"/>
      <c r="I428" s="392"/>
      <c r="J428" s="565"/>
      <c r="K428" s="391"/>
      <c r="L428" s="391"/>
      <c r="M428" s="565"/>
      <c r="N428" s="562"/>
      <c r="O428" s="283"/>
      <c r="V428" s="289"/>
      <c r="AO428" s="289"/>
      <c r="BC428" s="325"/>
    </row>
    <row r="429" spans="1:55">
      <c r="A429" s="258"/>
      <c r="B429" s="523"/>
      <c r="C429" s="565"/>
      <c r="D429" s="347"/>
      <c r="E429" s="565"/>
      <c r="F429" s="565"/>
      <c r="G429" s="565"/>
      <c r="H429" s="566"/>
      <c r="I429" s="392"/>
      <c r="J429" s="565"/>
      <c r="K429" s="391"/>
      <c r="L429" s="391"/>
      <c r="M429" s="565"/>
      <c r="N429" s="562"/>
      <c r="O429" s="283"/>
      <c r="V429" s="289"/>
      <c r="AO429" s="289"/>
      <c r="BC429" s="325"/>
    </row>
    <row r="430" spans="1:55">
      <c r="A430" s="258"/>
      <c r="B430" s="523"/>
      <c r="C430" s="565"/>
      <c r="D430" s="347"/>
      <c r="E430" s="565"/>
      <c r="F430" s="565"/>
      <c r="G430" s="565"/>
      <c r="H430" s="566"/>
      <c r="I430" s="392"/>
      <c r="J430" s="565"/>
      <c r="K430" s="391"/>
      <c r="L430" s="391"/>
      <c r="M430" s="565"/>
      <c r="N430" s="562"/>
      <c r="O430" s="283"/>
      <c r="V430" s="289"/>
      <c r="AO430" s="289"/>
      <c r="BC430" s="325"/>
    </row>
    <row r="431" spans="1:55">
      <c r="A431" s="258"/>
      <c r="B431" s="523"/>
      <c r="C431" s="565"/>
      <c r="D431" s="347"/>
      <c r="E431" s="565"/>
      <c r="F431" s="565"/>
      <c r="G431" s="565"/>
      <c r="H431" s="566"/>
      <c r="I431" s="392"/>
      <c r="J431" s="565"/>
      <c r="K431" s="391"/>
      <c r="L431" s="391"/>
      <c r="M431" s="565"/>
      <c r="N431" s="562"/>
      <c r="O431" s="283"/>
      <c r="V431" s="289"/>
      <c r="AO431" s="289"/>
      <c r="BC431" s="325"/>
    </row>
    <row r="432" spans="1:55">
      <c r="A432" s="258"/>
      <c r="B432" s="523"/>
      <c r="C432" s="565"/>
      <c r="D432" s="347"/>
      <c r="E432" s="565"/>
      <c r="F432" s="565"/>
      <c r="G432" s="565"/>
      <c r="H432" s="566"/>
      <c r="I432" s="392"/>
      <c r="J432" s="565"/>
      <c r="K432" s="391"/>
      <c r="L432" s="391"/>
      <c r="M432" s="565"/>
      <c r="N432" s="562"/>
      <c r="O432" s="283"/>
      <c r="V432" s="289"/>
      <c r="AO432" s="289"/>
      <c r="BC432" s="325"/>
    </row>
    <row r="433" spans="1:55">
      <c r="A433" s="258"/>
      <c r="B433" s="523"/>
      <c r="C433" s="565"/>
      <c r="D433" s="347"/>
      <c r="E433" s="565"/>
      <c r="F433" s="565"/>
      <c r="G433" s="565"/>
      <c r="H433" s="566"/>
      <c r="I433" s="392"/>
      <c r="J433" s="565"/>
      <c r="K433" s="391"/>
      <c r="L433" s="391"/>
      <c r="M433" s="565"/>
      <c r="N433" s="562"/>
      <c r="O433" s="283"/>
      <c r="V433" s="289"/>
      <c r="AO433" s="289"/>
      <c r="BC433" s="325"/>
    </row>
    <row r="434" spans="1:55">
      <c r="A434" s="258"/>
      <c r="B434" s="523"/>
      <c r="C434" s="565"/>
      <c r="D434" s="347"/>
      <c r="E434" s="565"/>
      <c r="F434" s="565"/>
      <c r="G434" s="565"/>
      <c r="H434" s="566"/>
      <c r="I434" s="392"/>
      <c r="J434" s="565"/>
      <c r="K434" s="391"/>
      <c r="L434" s="391"/>
      <c r="M434" s="565"/>
      <c r="N434" s="562"/>
      <c r="O434" s="283"/>
      <c r="V434" s="289"/>
      <c r="AO434" s="289"/>
      <c r="BC434" s="325"/>
    </row>
    <row r="435" spans="1:55">
      <c r="A435" s="258"/>
      <c r="B435" s="523"/>
      <c r="C435" s="565"/>
      <c r="D435" s="347"/>
      <c r="E435" s="565"/>
      <c r="F435" s="565"/>
      <c r="G435" s="565"/>
      <c r="H435" s="566"/>
      <c r="I435" s="392"/>
      <c r="J435" s="565"/>
      <c r="K435" s="391"/>
      <c r="L435" s="391"/>
      <c r="M435" s="565"/>
      <c r="N435" s="562"/>
      <c r="O435" s="283"/>
      <c r="V435" s="289"/>
      <c r="AO435" s="289"/>
      <c r="BC435" s="325"/>
    </row>
    <row r="436" spans="1:55">
      <c r="A436" s="258"/>
      <c r="B436" s="523"/>
      <c r="C436" s="565"/>
      <c r="D436" s="347"/>
      <c r="E436" s="565"/>
      <c r="F436" s="565"/>
      <c r="G436" s="565"/>
      <c r="H436" s="566"/>
      <c r="I436" s="392"/>
      <c r="J436" s="565"/>
      <c r="K436" s="391"/>
      <c r="L436" s="391"/>
      <c r="M436" s="565"/>
      <c r="N436" s="562"/>
      <c r="O436" s="283"/>
      <c r="V436" s="289"/>
      <c r="AO436" s="289"/>
      <c r="BC436" s="325"/>
    </row>
    <row r="437" spans="1:55">
      <c r="A437" s="258"/>
      <c r="B437" s="523"/>
      <c r="C437" s="565"/>
      <c r="D437" s="347"/>
      <c r="E437" s="565"/>
      <c r="F437" s="565"/>
      <c r="G437" s="565"/>
      <c r="H437" s="566"/>
      <c r="I437" s="392"/>
      <c r="J437" s="565"/>
      <c r="K437" s="391"/>
      <c r="L437" s="391"/>
      <c r="M437" s="565"/>
      <c r="N437" s="562"/>
      <c r="O437" s="283"/>
      <c r="V437" s="289"/>
      <c r="AO437" s="289"/>
      <c r="BC437" s="325"/>
    </row>
    <row r="438" spans="1:55">
      <c r="A438" s="258"/>
      <c r="B438" s="523"/>
      <c r="C438" s="565"/>
      <c r="D438" s="347"/>
      <c r="E438" s="565"/>
      <c r="F438" s="565"/>
      <c r="G438" s="565"/>
      <c r="H438" s="566"/>
      <c r="I438" s="392"/>
      <c r="J438" s="565"/>
      <c r="K438" s="391"/>
      <c r="L438" s="391"/>
      <c r="M438" s="565"/>
      <c r="N438" s="562"/>
      <c r="O438" s="283"/>
      <c r="V438" s="289"/>
      <c r="AO438" s="289"/>
      <c r="BC438" s="325"/>
    </row>
    <row r="439" spans="1:55">
      <c r="A439" s="258"/>
      <c r="B439" s="523"/>
      <c r="C439" s="565"/>
      <c r="D439" s="347"/>
      <c r="E439" s="565"/>
      <c r="F439" s="565"/>
      <c r="G439" s="565"/>
      <c r="H439" s="566"/>
      <c r="I439" s="392"/>
      <c r="J439" s="565"/>
      <c r="K439" s="391"/>
      <c r="L439" s="391"/>
      <c r="M439" s="565"/>
      <c r="N439" s="562"/>
      <c r="O439" s="283"/>
      <c r="V439" s="289"/>
      <c r="AO439" s="289"/>
      <c r="BC439" s="325"/>
    </row>
    <row r="440" spans="1:55">
      <c r="A440" s="258"/>
      <c r="B440" s="523"/>
      <c r="C440" s="565"/>
      <c r="D440" s="347"/>
      <c r="E440" s="565"/>
      <c r="F440" s="565"/>
      <c r="G440" s="565"/>
      <c r="H440" s="566"/>
      <c r="I440" s="392"/>
      <c r="J440" s="565"/>
      <c r="K440" s="391"/>
      <c r="L440" s="391"/>
      <c r="M440" s="565"/>
      <c r="N440" s="562"/>
      <c r="O440" s="283"/>
      <c r="V440" s="289"/>
      <c r="AO440" s="289"/>
      <c r="BC440" s="325"/>
    </row>
    <row r="441" spans="1:55">
      <c r="A441" s="258"/>
      <c r="B441" s="523"/>
      <c r="C441" s="565"/>
      <c r="D441" s="347"/>
      <c r="E441" s="565"/>
      <c r="F441" s="565"/>
      <c r="G441" s="565"/>
      <c r="H441" s="566"/>
      <c r="I441" s="392"/>
      <c r="J441" s="565"/>
      <c r="K441" s="391"/>
      <c r="L441" s="391"/>
      <c r="M441" s="565"/>
      <c r="N441" s="562"/>
      <c r="O441" s="283"/>
      <c r="V441" s="289"/>
      <c r="AO441" s="289"/>
      <c r="BC441" s="325"/>
    </row>
    <row r="442" spans="1:55">
      <c r="A442" s="258"/>
      <c r="B442" s="523"/>
      <c r="C442" s="565"/>
      <c r="D442" s="347"/>
      <c r="E442" s="565"/>
      <c r="F442" s="565"/>
      <c r="G442" s="565"/>
      <c r="H442" s="566"/>
      <c r="I442" s="392"/>
      <c r="J442" s="565"/>
      <c r="K442" s="391"/>
      <c r="L442" s="391"/>
      <c r="M442" s="565"/>
      <c r="N442" s="562"/>
      <c r="O442" s="283"/>
      <c r="V442" s="289"/>
      <c r="AO442" s="289"/>
      <c r="BC442" s="325"/>
    </row>
    <row r="443" spans="1:55">
      <c r="A443" s="258"/>
      <c r="B443" s="523"/>
      <c r="C443" s="565"/>
      <c r="D443" s="347"/>
      <c r="E443" s="565"/>
      <c r="F443" s="565"/>
      <c r="G443" s="565"/>
      <c r="H443" s="566"/>
      <c r="I443" s="392"/>
      <c r="J443" s="565"/>
      <c r="K443" s="391"/>
      <c r="L443" s="391"/>
      <c r="M443" s="565"/>
      <c r="N443" s="562"/>
      <c r="O443" s="283"/>
      <c r="V443" s="289"/>
      <c r="AO443" s="289"/>
      <c r="BC443" s="325"/>
    </row>
    <row r="444" spans="1:55">
      <c r="A444" s="258"/>
      <c r="B444" s="523"/>
      <c r="C444" s="565"/>
      <c r="D444" s="347"/>
      <c r="E444" s="565"/>
      <c r="F444" s="565"/>
      <c r="G444" s="565"/>
      <c r="H444" s="566"/>
      <c r="I444" s="392"/>
      <c r="J444" s="565"/>
      <c r="K444" s="391"/>
      <c r="L444" s="391"/>
      <c r="M444" s="565"/>
      <c r="N444" s="562"/>
      <c r="O444" s="283"/>
      <c r="V444" s="289"/>
      <c r="AO444" s="289"/>
      <c r="BC444" s="325"/>
    </row>
    <row r="445" spans="1:55">
      <c r="A445" s="258"/>
      <c r="B445" s="523"/>
      <c r="C445" s="565"/>
      <c r="D445" s="347"/>
      <c r="E445" s="565"/>
      <c r="F445" s="565"/>
      <c r="G445" s="565"/>
      <c r="H445" s="566"/>
      <c r="I445" s="392"/>
      <c r="J445" s="565"/>
      <c r="K445" s="391"/>
      <c r="L445" s="391"/>
      <c r="M445" s="565"/>
      <c r="N445" s="562"/>
      <c r="O445" s="283"/>
      <c r="V445" s="289"/>
      <c r="AO445" s="289"/>
      <c r="BC445" s="325"/>
    </row>
    <row r="446" spans="1:55">
      <c r="A446" s="258"/>
      <c r="B446" s="523"/>
      <c r="C446" s="565"/>
      <c r="D446" s="347"/>
      <c r="E446" s="565"/>
      <c r="F446" s="565"/>
      <c r="G446" s="565"/>
      <c r="H446" s="566"/>
      <c r="I446" s="392"/>
      <c r="J446" s="565"/>
      <c r="K446" s="391"/>
      <c r="L446" s="391"/>
      <c r="M446" s="565"/>
      <c r="N446" s="562"/>
      <c r="O446" s="283"/>
      <c r="V446" s="289"/>
      <c r="AO446" s="289"/>
      <c r="BC446" s="325"/>
    </row>
    <row r="447" spans="1:55">
      <c r="A447" s="258"/>
      <c r="B447" s="523"/>
      <c r="C447" s="565"/>
      <c r="D447" s="347"/>
      <c r="E447" s="565"/>
      <c r="F447" s="565"/>
      <c r="G447" s="565"/>
      <c r="H447" s="566"/>
      <c r="I447" s="392"/>
      <c r="J447" s="565"/>
      <c r="K447" s="391"/>
      <c r="L447" s="391"/>
      <c r="M447" s="565"/>
      <c r="N447" s="562"/>
      <c r="O447" s="283"/>
      <c r="V447" s="289"/>
      <c r="AO447" s="289"/>
      <c r="BC447" s="325"/>
    </row>
    <row r="448" spans="1:55">
      <c r="A448" s="258"/>
      <c r="B448" s="523"/>
      <c r="C448" s="565"/>
      <c r="D448" s="347"/>
      <c r="E448" s="565"/>
      <c r="F448" s="565"/>
      <c r="G448" s="565"/>
      <c r="H448" s="566"/>
      <c r="I448" s="392"/>
      <c r="J448" s="565"/>
      <c r="K448" s="391"/>
      <c r="L448" s="391"/>
      <c r="M448" s="565"/>
      <c r="N448" s="562"/>
      <c r="O448" s="283"/>
      <c r="V448" s="289"/>
      <c r="AO448" s="289"/>
      <c r="BC448" s="325"/>
    </row>
    <row r="449" spans="1:55">
      <c r="A449" s="258"/>
      <c r="B449" s="523"/>
      <c r="C449" s="565"/>
      <c r="D449" s="347"/>
      <c r="E449" s="565"/>
      <c r="F449" s="565"/>
      <c r="G449" s="565"/>
      <c r="H449" s="566"/>
      <c r="I449" s="392"/>
      <c r="J449" s="565"/>
      <c r="K449" s="391"/>
      <c r="L449" s="391"/>
      <c r="M449" s="565"/>
      <c r="N449" s="562"/>
      <c r="O449" s="283"/>
      <c r="V449" s="289"/>
      <c r="AO449" s="289"/>
      <c r="BC449" s="325"/>
    </row>
    <row r="450" spans="1:55">
      <c r="A450" s="258"/>
      <c r="B450" s="523"/>
      <c r="C450" s="565"/>
      <c r="D450" s="347"/>
      <c r="E450" s="565"/>
      <c r="F450" s="565"/>
      <c r="G450" s="565"/>
      <c r="H450" s="566"/>
      <c r="I450" s="392"/>
      <c r="J450" s="565"/>
      <c r="K450" s="391"/>
      <c r="L450" s="391"/>
      <c r="M450" s="565"/>
      <c r="N450" s="562"/>
      <c r="O450" s="283"/>
      <c r="V450" s="289"/>
      <c r="AO450" s="289"/>
      <c r="BC450" s="325"/>
    </row>
    <row r="451" spans="1:55">
      <c r="A451" s="258"/>
      <c r="B451" s="523"/>
      <c r="C451" s="565"/>
      <c r="D451" s="347"/>
      <c r="E451" s="565"/>
      <c r="F451" s="565"/>
      <c r="G451" s="565"/>
      <c r="H451" s="566"/>
      <c r="I451" s="392"/>
      <c r="J451" s="565"/>
      <c r="K451" s="391"/>
      <c r="L451" s="391"/>
      <c r="M451" s="565"/>
      <c r="N451" s="562"/>
      <c r="O451" s="283"/>
      <c r="V451" s="289"/>
      <c r="AO451" s="289"/>
      <c r="BC451" s="325"/>
    </row>
    <row r="452" spans="1:55">
      <c r="A452" s="258"/>
      <c r="B452" s="523"/>
      <c r="C452" s="565"/>
      <c r="D452" s="347"/>
      <c r="E452" s="565"/>
      <c r="F452" s="565"/>
      <c r="G452" s="565"/>
      <c r="H452" s="566"/>
      <c r="I452" s="392"/>
      <c r="J452" s="565"/>
      <c r="K452" s="391"/>
      <c r="L452" s="391"/>
      <c r="M452" s="565"/>
      <c r="N452" s="562"/>
      <c r="O452" s="283"/>
      <c r="V452" s="289"/>
      <c r="AO452" s="289"/>
      <c r="BC452" s="325"/>
    </row>
    <row r="453" spans="1:55">
      <c r="A453" s="258"/>
      <c r="B453" s="523"/>
      <c r="C453" s="565"/>
      <c r="D453" s="347"/>
      <c r="E453" s="565"/>
      <c r="F453" s="565"/>
      <c r="G453" s="565"/>
      <c r="H453" s="566"/>
      <c r="I453" s="392"/>
      <c r="J453" s="565"/>
      <c r="K453" s="391"/>
      <c r="L453" s="391"/>
      <c r="M453" s="565"/>
      <c r="N453" s="562"/>
      <c r="O453" s="283"/>
      <c r="V453" s="289"/>
      <c r="AO453" s="289"/>
      <c r="BC453" s="325"/>
    </row>
    <row r="454" spans="1:55">
      <c r="A454" s="258"/>
      <c r="B454" s="523"/>
      <c r="C454" s="565"/>
      <c r="D454" s="347"/>
      <c r="E454" s="565"/>
      <c r="F454" s="565"/>
      <c r="G454" s="565"/>
      <c r="H454" s="566"/>
      <c r="I454" s="392"/>
      <c r="J454" s="565"/>
      <c r="K454" s="391"/>
      <c r="L454" s="391"/>
      <c r="M454" s="565"/>
      <c r="N454" s="562"/>
      <c r="O454" s="283"/>
      <c r="V454" s="289"/>
      <c r="AO454" s="289"/>
      <c r="BC454" s="325"/>
    </row>
    <row r="455" spans="1:55">
      <c r="A455" s="258"/>
      <c r="B455" s="523"/>
      <c r="C455" s="565"/>
      <c r="D455" s="347"/>
      <c r="E455" s="565"/>
      <c r="F455" s="565"/>
      <c r="G455" s="565"/>
      <c r="H455" s="566"/>
      <c r="I455" s="392"/>
      <c r="J455" s="565"/>
      <c r="K455" s="391"/>
      <c r="L455" s="391"/>
      <c r="M455" s="565"/>
      <c r="N455" s="562"/>
      <c r="O455" s="283"/>
      <c r="V455" s="289"/>
      <c r="AO455" s="289"/>
      <c r="BC455" s="325"/>
    </row>
    <row r="456" spans="1:55">
      <c r="A456" s="258"/>
      <c r="B456" s="523"/>
      <c r="C456" s="565"/>
      <c r="D456" s="347"/>
      <c r="E456" s="565"/>
      <c r="F456" s="565"/>
      <c r="G456" s="565"/>
      <c r="H456" s="566"/>
      <c r="I456" s="392"/>
      <c r="J456" s="565"/>
      <c r="K456" s="391"/>
      <c r="L456" s="391"/>
      <c r="M456" s="565"/>
      <c r="N456" s="562"/>
      <c r="O456" s="283"/>
      <c r="V456" s="289"/>
      <c r="AO456" s="289"/>
      <c r="BC456" s="325"/>
    </row>
    <row r="457" spans="1:55">
      <c r="A457" s="258"/>
      <c r="B457" s="523"/>
      <c r="C457" s="565"/>
      <c r="D457" s="347"/>
      <c r="E457" s="565"/>
      <c r="F457" s="565"/>
      <c r="G457" s="565"/>
      <c r="H457" s="566"/>
      <c r="I457" s="392"/>
      <c r="J457" s="565"/>
      <c r="K457" s="391"/>
      <c r="L457" s="391"/>
      <c r="M457" s="565"/>
      <c r="N457" s="562"/>
      <c r="O457" s="283"/>
      <c r="V457" s="289"/>
      <c r="AO457" s="289"/>
      <c r="BC457" s="325"/>
    </row>
    <row r="458" spans="1:55">
      <c r="A458" s="258"/>
      <c r="B458" s="523"/>
      <c r="C458" s="565"/>
      <c r="D458" s="347"/>
      <c r="E458" s="565"/>
      <c r="F458" s="565"/>
      <c r="G458" s="565"/>
      <c r="H458" s="566"/>
      <c r="I458" s="392"/>
      <c r="J458" s="565"/>
      <c r="K458" s="391"/>
      <c r="L458" s="391"/>
      <c r="M458" s="565"/>
      <c r="N458" s="562"/>
      <c r="O458" s="283"/>
      <c r="V458" s="289"/>
      <c r="AO458" s="289"/>
      <c r="BC458" s="325"/>
    </row>
    <row r="459" spans="1:55">
      <c r="A459" s="258"/>
      <c r="B459" s="523"/>
      <c r="C459" s="565"/>
      <c r="D459" s="347"/>
      <c r="E459" s="565"/>
      <c r="F459" s="565"/>
      <c r="G459" s="565"/>
      <c r="H459" s="566"/>
      <c r="I459" s="392"/>
      <c r="J459" s="565"/>
      <c r="K459" s="391"/>
      <c r="L459" s="391"/>
      <c r="M459" s="565"/>
      <c r="N459" s="562"/>
      <c r="O459" s="283"/>
      <c r="V459" s="289"/>
      <c r="AO459" s="289"/>
      <c r="BC459" s="325"/>
    </row>
    <row r="460" spans="1:55">
      <c r="A460" s="258"/>
      <c r="B460" s="523"/>
      <c r="C460" s="565"/>
      <c r="D460" s="347"/>
      <c r="E460" s="565"/>
      <c r="F460" s="565"/>
      <c r="G460" s="565"/>
      <c r="H460" s="566"/>
      <c r="I460" s="392"/>
      <c r="J460" s="565"/>
      <c r="K460" s="391"/>
      <c r="L460" s="391"/>
      <c r="M460" s="565"/>
      <c r="N460" s="562"/>
      <c r="O460" s="283"/>
      <c r="V460" s="289"/>
      <c r="AO460" s="289"/>
      <c r="BC460" s="325"/>
    </row>
    <row r="461" spans="1:55">
      <c r="A461" s="258"/>
      <c r="B461" s="523"/>
      <c r="C461" s="565"/>
      <c r="D461" s="347"/>
      <c r="E461" s="565"/>
      <c r="F461" s="565"/>
      <c r="G461" s="565"/>
      <c r="H461" s="566"/>
      <c r="I461" s="392"/>
      <c r="J461" s="565"/>
      <c r="K461" s="391"/>
      <c r="L461" s="391"/>
      <c r="M461" s="565"/>
      <c r="N461" s="562"/>
      <c r="O461" s="283"/>
      <c r="V461" s="289"/>
      <c r="AO461" s="289"/>
      <c r="BC461" s="325"/>
    </row>
    <row r="462" spans="1:55">
      <c r="A462" s="258"/>
      <c r="B462" s="523"/>
      <c r="C462" s="565"/>
      <c r="D462" s="347"/>
      <c r="E462" s="565"/>
      <c r="F462" s="565"/>
      <c r="G462" s="565"/>
      <c r="H462" s="566"/>
      <c r="I462" s="392"/>
      <c r="J462" s="565"/>
      <c r="K462" s="391"/>
      <c r="L462" s="391"/>
      <c r="M462" s="565"/>
      <c r="N462" s="562"/>
      <c r="O462" s="283"/>
      <c r="V462" s="289"/>
      <c r="AO462" s="289"/>
      <c r="BC462" s="325"/>
    </row>
    <row r="463" spans="1:55">
      <c r="A463" s="258"/>
      <c r="B463" s="523"/>
      <c r="C463" s="565"/>
      <c r="D463" s="347"/>
      <c r="E463" s="565"/>
      <c r="F463" s="565"/>
      <c r="G463" s="565"/>
      <c r="H463" s="566"/>
      <c r="I463" s="392"/>
      <c r="J463" s="565"/>
      <c r="K463" s="391"/>
      <c r="L463" s="391"/>
      <c r="M463" s="565"/>
      <c r="N463" s="562"/>
      <c r="O463" s="283"/>
      <c r="V463" s="289"/>
      <c r="AO463" s="289"/>
      <c r="BC463" s="325"/>
    </row>
    <row r="464" spans="1:55">
      <c r="A464" s="258"/>
      <c r="B464" s="523"/>
      <c r="C464" s="565"/>
      <c r="D464" s="347"/>
      <c r="E464" s="565"/>
      <c r="F464" s="565"/>
      <c r="G464" s="565"/>
      <c r="H464" s="566"/>
      <c r="I464" s="392"/>
      <c r="J464" s="565"/>
      <c r="K464" s="391"/>
      <c r="L464" s="391"/>
      <c r="M464" s="565"/>
      <c r="N464" s="562"/>
      <c r="O464" s="283"/>
      <c r="V464" s="289"/>
      <c r="AO464" s="289"/>
      <c r="BC464" s="325"/>
    </row>
    <row r="465" spans="1:55">
      <c r="A465" s="258"/>
      <c r="B465" s="523"/>
      <c r="C465" s="565"/>
      <c r="D465" s="347"/>
      <c r="E465" s="565"/>
      <c r="F465" s="565"/>
      <c r="G465" s="565"/>
      <c r="H465" s="566"/>
      <c r="I465" s="392"/>
      <c r="J465" s="565"/>
      <c r="K465" s="391"/>
      <c r="L465" s="391"/>
      <c r="M465" s="565"/>
      <c r="N465" s="562"/>
      <c r="O465" s="283"/>
      <c r="V465" s="289"/>
      <c r="AO465" s="289"/>
      <c r="BC465" s="325"/>
    </row>
    <row r="466" spans="1:55">
      <c r="A466" s="258"/>
      <c r="B466" s="523"/>
      <c r="C466" s="565"/>
      <c r="D466" s="347"/>
      <c r="E466" s="565"/>
      <c r="F466" s="565"/>
      <c r="G466" s="565"/>
      <c r="H466" s="566"/>
      <c r="I466" s="392"/>
      <c r="J466" s="565"/>
      <c r="K466" s="391"/>
      <c r="L466" s="391"/>
      <c r="M466" s="565"/>
      <c r="N466" s="562"/>
      <c r="O466" s="283"/>
      <c r="V466" s="289"/>
      <c r="AO466" s="289"/>
      <c r="BC466" s="325"/>
    </row>
    <row r="467" spans="1:55">
      <c r="A467" s="258"/>
      <c r="B467" s="523"/>
      <c r="C467" s="565"/>
      <c r="D467" s="347"/>
      <c r="E467" s="565"/>
      <c r="F467" s="565"/>
      <c r="G467" s="565"/>
      <c r="H467" s="566"/>
      <c r="I467" s="392"/>
      <c r="J467" s="565"/>
      <c r="K467" s="391"/>
      <c r="L467" s="391"/>
      <c r="M467" s="565"/>
      <c r="N467" s="562"/>
      <c r="O467" s="283"/>
      <c r="V467" s="289"/>
      <c r="AO467" s="289"/>
      <c r="BC467" s="325"/>
    </row>
    <row r="468" spans="1:55">
      <c r="A468" s="258"/>
      <c r="B468" s="523"/>
      <c r="C468" s="565"/>
      <c r="D468" s="347"/>
      <c r="E468" s="565"/>
      <c r="F468" s="565"/>
      <c r="G468" s="565"/>
      <c r="H468" s="566"/>
      <c r="I468" s="392"/>
      <c r="J468" s="565"/>
      <c r="K468" s="391"/>
      <c r="L468" s="391"/>
      <c r="M468" s="565"/>
      <c r="N468" s="562"/>
      <c r="O468" s="283"/>
      <c r="V468" s="289"/>
      <c r="AO468" s="289"/>
      <c r="BC468" s="325"/>
    </row>
    <row r="469" spans="1:55">
      <c r="A469" s="258"/>
      <c r="B469" s="523"/>
      <c r="C469" s="565"/>
      <c r="D469" s="347"/>
      <c r="E469" s="565"/>
      <c r="F469" s="565"/>
      <c r="G469" s="565"/>
      <c r="H469" s="566"/>
      <c r="I469" s="392"/>
      <c r="J469" s="565"/>
      <c r="K469" s="391"/>
      <c r="L469" s="391"/>
      <c r="M469" s="565"/>
      <c r="N469" s="562"/>
      <c r="O469" s="283"/>
      <c r="V469" s="289"/>
      <c r="AO469" s="289"/>
      <c r="BC469" s="325"/>
    </row>
    <row r="470" spans="1:55">
      <c r="A470" s="258"/>
      <c r="B470" s="523"/>
      <c r="C470" s="565"/>
      <c r="D470" s="347"/>
      <c r="E470" s="565"/>
      <c r="F470" s="565"/>
      <c r="G470" s="565"/>
      <c r="H470" s="566"/>
      <c r="I470" s="392"/>
      <c r="J470" s="565"/>
      <c r="K470" s="391"/>
      <c r="L470" s="391"/>
      <c r="M470" s="565"/>
      <c r="N470" s="562"/>
      <c r="O470" s="283"/>
      <c r="V470" s="289"/>
      <c r="AO470" s="289"/>
      <c r="BC470" s="325"/>
    </row>
    <row r="471" spans="1:55">
      <c r="A471" s="258"/>
      <c r="B471" s="523"/>
      <c r="C471" s="565"/>
      <c r="D471" s="347"/>
      <c r="E471" s="565"/>
      <c r="F471" s="565"/>
      <c r="G471" s="565"/>
      <c r="H471" s="566"/>
      <c r="I471" s="392"/>
      <c r="J471" s="565"/>
      <c r="K471" s="391"/>
      <c r="L471" s="391"/>
      <c r="M471" s="565"/>
      <c r="N471" s="562"/>
      <c r="O471" s="283"/>
      <c r="V471" s="289"/>
      <c r="AO471" s="289"/>
      <c r="BC471" s="325"/>
    </row>
    <row r="472" spans="1:55">
      <c r="A472" s="258"/>
      <c r="B472" s="523"/>
      <c r="C472" s="565"/>
      <c r="D472" s="347"/>
      <c r="E472" s="565"/>
      <c r="F472" s="565"/>
      <c r="G472" s="565"/>
      <c r="H472" s="566"/>
      <c r="I472" s="392"/>
      <c r="J472" s="565"/>
      <c r="K472" s="391"/>
      <c r="L472" s="391"/>
      <c r="M472" s="565"/>
      <c r="N472" s="562"/>
      <c r="O472" s="283"/>
      <c r="V472" s="289"/>
      <c r="AO472" s="289"/>
      <c r="BC472" s="325"/>
    </row>
    <row r="473" spans="1:55">
      <c r="A473" s="258"/>
      <c r="B473" s="523"/>
      <c r="C473" s="565"/>
      <c r="D473" s="347"/>
      <c r="E473" s="565"/>
      <c r="F473" s="565"/>
      <c r="G473" s="565"/>
      <c r="H473" s="566"/>
      <c r="I473" s="392"/>
      <c r="J473" s="565"/>
      <c r="K473" s="391"/>
      <c r="L473" s="391"/>
      <c r="M473" s="565"/>
      <c r="N473" s="562"/>
      <c r="O473" s="283"/>
      <c r="V473" s="289"/>
      <c r="AO473" s="289"/>
      <c r="BC473" s="325"/>
    </row>
    <row r="474" spans="1:55">
      <c r="A474" s="258"/>
      <c r="B474" s="523"/>
      <c r="C474" s="565"/>
      <c r="D474" s="347"/>
      <c r="E474" s="565"/>
      <c r="F474" s="565"/>
      <c r="G474" s="565"/>
      <c r="H474" s="566"/>
      <c r="I474" s="392"/>
      <c r="J474" s="565"/>
      <c r="K474" s="391"/>
      <c r="L474" s="391"/>
      <c r="M474" s="565"/>
      <c r="N474" s="562"/>
      <c r="O474" s="283"/>
      <c r="V474" s="289"/>
      <c r="AO474" s="289"/>
      <c r="BC474" s="325"/>
    </row>
    <row r="475" spans="1:55">
      <c r="A475" s="258"/>
      <c r="B475" s="523"/>
      <c r="C475" s="565"/>
      <c r="D475" s="347"/>
      <c r="E475" s="565"/>
      <c r="F475" s="565"/>
      <c r="G475" s="565"/>
      <c r="H475" s="566"/>
      <c r="I475" s="392"/>
      <c r="J475" s="565"/>
      <c r="K475" s="391"/>
      <c r="L475" s="391"/>
      <c r="M475" s="565"/>
      <c r="N475" s="562"/>
      <c r="O475" s="283"/>
      <c r="V475" s="289"/>
      <c r="AO475" s="289"/>
      <c r="BC475" s="325"/>
    </row>
    <row r="476" spans="1:55">
      <c r="A476" s="258"/>
      <c r="B476" s="523"/>
      <c r="C476" s="565"/>
      <c r="D476" s="347"/>
      <c r="E476" s="565"/>
      <c r="F476" s="565"/>
      <c r="G476" s="565"/>
      <c r="H476" s="566"/>
      <c r="I476" s="392"/>
      <c r="J476" s="565"/>
      <c r="K476" s="391"/>
      <c r="L476" s="391"/>
      <c r="M476" s="565"/>
      <c r="N476" s="562"/>
      <c r="O476" s="283"/>
      <c r="V476" s="289"/>
      <c r="AO476" s="289"/>
      <c r="BC476" s="325"/>
    </row>
    <row r="477" spans="1:55">
      <c r="A477" s="258"/>
      <c r="B477" s="523"/>
      <c r="C477" s="565"/>
      <c r="D477" s="347"/>
      <c r="E477" s="565"/>
      <c r="F477" s="565"/>
      <c r="G477" s="565"/>
      <c r="H477" s="566"/>
      <c r="I477" s="392"/>
      <c r="J477" s="565"/>
      <c r="K477" s="391"/>
      <c r="L477" s="391"/>
      <c r="M477" s="565"/>
      <c r="N477" s="562"/>
      <c r="O477" s="283"/>
      <c r="V477" s="289"/>
      <c r="AO477" s="289"/>
      <c r="BC477" s="325"/>
    </row>
    <row r="478" spans="1:55">
      <c r="A478" s="258"/>
      <c r="B478" s="523"/>
      <c r="C478" s="565"/>
      <c r="D478" s="347"/>
      <c r="E478" s="565"/>
      <c r="F478" s="565"/>
      <c r="G478" s="565"/>
      <c r="H478" s="566"/>
      <c r="I478" s="392"/>
      <c r="J478" s="565"/>
      <c r="K478" s="391"/>
      <c r="L478" s="391"/>
      <c r="M478" s="565"/>
      <c r="N478" s="562"/>
      <c r="O478" s="283"/>
      <c r="V478" s="289"/>
      <c r="AO478" s="289"/>
      <c r="BC478" s="325"/>
    </row>
    <row r="479" spans="1:55">
      <c r="A479" s="258"/>
      <c r="B479" s="523"/>
      <c r="C479" s="565"/>
      <c r="D479" s="347"/>
      <c r="E479" s="565"/>
      <c r="F479" s="565"/>
      <c r="G479" s="565"/>
      <c r="H479" s="566"/>
      <c r="I479" s="392"/>
      <c r="J479" s="565"/>
      <c r="K479" s="391"/>
      <c r="L479" s="391"/>
      <c r="M479" s="565"/>
      <c r="N479" s="562"/>
      <c r="O479" s="283"/>
      <c r="V479" s="289"/>
      <c r="AO479" s="289"/>
      <c r="BC479" s="325"/>
    </row>
    <row r="480" spans="1:55">
      <c r="A480" s="258"/>
      <c r="B480" s="523"/>
      <c r="C480" s="565"/>
      <c r="D480" s="347"/>
      <c r="E480" s="565"/>
      <c r="F480" s="565"/>
      <c r="G480" s="565"/>
      <c r="H480" s="566"/>
      <c r="I480" s="392"/>
      <c r="J480" s="565"/>
      <c r="K480" s="391"/>
      <c r="L480" s="391"/>
      <c r="M480" s="565"/>
      <c r="N480" s="562"/>
      <c r="O480" s="283"/>
      <c r="V480" s="289"/>
      <c r="AO480" s="289"/>
      <c r="BC480" s="325"/>
    </row>
    <row r="481" spans="1:55">
      <c r="A481" s="258"/>
      <c r="B481" s="523"/>
      <c r="C481" s="565"/>
      <c r="D481" s="347"/>
      <c r="E481" s="565"/>
      <c r="F481" s="565"/>
      <c r="G481" s="565"/>
      <c r="H481" s="566"/>
      <c r="I481" s="392"/>
      <c r="J481" s="565"/>
      <c r="K481" s="391"/>
      <c r="L481" s="391"/>
      <c r="M481" s="565"/>
      <c r="N481" s="562"/>
      <c r="O481" s="283"/>
      <c r="V481" s="289"/>
      <c r="AO481" s="289"/>
      <c r="BC481" s="325"/>
    </row>
    <row r="482" spans="1:55">
      <c r="A482" s="258"/>
      <c r="B482" s="523"/>
      <c r="C482" s="565"/>
      <c r="D482" s="347"/>
      <c r="E482" s="565"/>
      <c r="F482" s="565"/>
      <c r="G482" s="565"/>
      <c r="H482" s="566"/>
      <c r="I482" s="392"/>
      <c r="J482" s="565"/>
      <c r="K482" s="391"/>
      <c r="L482" s="391"/>
      <c r="M482" s="565"/>
      <c r="N482" s="562"/>
      <c r="O482" s="283"/>
      <c r="V482" s="289"/>
      <c r="AO482" s="289"/>
      <c r="BC482" s="325"/>
    </row>
    <row r="483" spans="1:55">
      <c r="A483" s="258"/>
      <c r="B483" s="523"/>
      <c r="C483" s="565"/>
      <c r="D483" s="347"/>
      <c r="E483" s="565"/>
      <c r="F483" s="565"/>
      <c r="G483" s="565"/>
      <c r="H483" s="566"/>
      <c r="I483" s="392"/>
      <c r="J483" s="565"/>
      <c r="K483" s="391"/>
      <c r="L483" s="391"/>
      <c r="M483" s="565"/>
      <c r="N483" s="562"/>
      <c r="O483" s="283"/>
      <c r="V483" s="289"/>
      <c r="AO483" s="289"/>
      <c r="BC483" s="325"/>
    </row>
    <row r="484" spans="1:55">
      <c r="A484" s="258"/>
      <c r="B484" s="523"/>
      <c r="C484" s="565"/>
      <c r="D484" s="347"/>
      <c r="E484" s="565"/>
      <c r="F484" s="565"/>
      <c r="G484" s="565"/>
      <c r="H484" s="566"/>
      <c r="I484" s="392"/>
      <c r="J484" s="565"/>
      <c r="K484" s="391"/>
      <c r="L484" s="391"/>
      <c r="M484" s="565"/>
      <c r="N484" s="562"/>
      <c r="O484" s="283"/>
      <c r="V484" s="289"/>
      <c r="AO484" s="289"/>
      <c r="BC484" s="325"/>
    </row>
    <row r="485" spans="1:55">
      <c r="A485" s="258"/>
      <c r="B485" s="523"/>
      <c r="C485" s="565"/>
      <c r="D485" s="347"/>
      <c r="E485" s="565"/>
      <c r="F485" s="565"/>
      <c r="G485" s="565"/>
      <c r="H485" s="566"/>
      <c r="I485" s="392"/>
      <c r="J485" s="565"/>
      <c r="K485" s="391"/>
      <c r="L485" s="391"/>
      <c r="M485" s="565"/>
      <c r="N485" s="562"/>
      <c r="O485" s="283"/>
      <c r="V485" s="289"/>
      <c r="AO485" s="289"/>
      <c r="BC485" s="325"/>
    </row>
    <row r="486" spans="1:55">
      <c r="A486" s="258"/>
      <c r="B486" s="523"/>
      <c r="C486" s="565"/>
      <c r="D486" s="347"/>
      <c r="E486" s="565"/>
      <c r="F486" s="565"/>
      <c r="G486" s="565"/>
      <c r="H486" s="566"/>
      <c r="I486" s="392"/>
      <c r="J486" s="565"/>
      <c r="K486" s="391"/>
      <c r="L486" s="391"/>
      <c r="M486" s="565"/>
      <c r="N486" s="562"/>
      <c r="O486" s="283"/>
      <c r="V486" s="289"/>
      <c r="AO486" s="289"/>
      <c r="BC486" s="325"/>
    </row>
    <row r="487" spans="1:55">
      <c r="A487" s="258"/>
      <c r="B487" s="523"/>
      <c r="C487" s="565"/>
      <c r="D487" s="347"/>
      <c r="E487" s="565"/>
      <c r="F487" s="565"/>
      <c r="G487" s="565"/>
      <c r="H487" s="566"/>
      <c r="I487" s="392"/>
      <c r="J487" s="565"/>
      <c r="K487" s="391"/>
      <c r="L487" s="391"/>
      <c r="M487" s="565"/>
      <c r="N487" s="562"/>
      <c r="O487" s="283"/>
      <c r="V487" s="289"/>
      <c r="AO487" s="289"/>
      <c r="BC487" s="325"/>
    </row>
    <row r="488" spans="1:55">
      <c r="A488" s="258"/>
      <c r="B488" s="523"/>
      <c r="C488" s="565"/>
      <c r="D488" s="347"/>
      <c r="E488" s="565"/>
      <c r="F488" s="565"/>
      <c r="G488" s="565"/>
      <c r="H488" s="566"/>
      <c r="I488" s="392"/>
      <c r="J488" s="565"/>
      <c r="K488" s="391"/>
      <c r="L488" s="391"/>
      <c r="M488" s="565"/>
      <c r="N488" s="562"/>
      <c r="O488" s="283"/>
      <c r="V488" s="289"/>
      <c r="AO488" s="289"/>
      <c r="BC488" s="325"/>
    </row>
    <row r="489" spans="1:55">
      <c r="A489" s="258"/>
      <c r="B489" s="523"/>
      <c r="C489" s="565"/>
      <c r="D489" s="347"/>
      <c r="E489" s="565"/>
      <c r="F489" s="565"/>
      <c r="G489" s="565"/>
      <c r="H489" s="566"/>
      <c r="I489" s="392"/>
      <c r="J489" s="565"/>
      <c r="K489" s="391"/>
      <c r="L489" s="391"/>
      <c r="M489" s="565"/>
      <c r="N489" s="562"/>
      <c r="O489" s="283"/>
      <c r="V489" s="289"/>
      <c r="AO489" s="289"/>
      <c r="BC489" s="325"/>
    </row>
    <row r="490" spans="1:55">
      <c r="A490" s="258"/>
      <c r="B490" s="523"/>
      <c r="C490" s="565"/>
      <c r="D490" s="347"/>
      <c r="E490" s="565"/>
      <c r="F490" s="565"/>
      <c r="G490" s="565"/>
      <c r="H490" s="566"/>
      <c r="I490" s="392"/>
      <c r="J490" s="565"/>
      <c r="K490" s="391"/>
      <c r="L490" s="391"/>
      <c r="M490" s="565"/>
      <c r="N490" s="562"/>
      <c r="O490" s="283"/>
      <c r="V490" s="289"/>
      <c r="AO490" s="289"/>
      <c r="BC490" s="325"/>
    </row>
    <row r="491" spans="1:55">
      <c r="A491" s="258"/>
      <c r="B491" s="523"/>
      <c r="C491" s="565"/>
      <c r="D491" s="347"/>
      <c r="E491" s="565"/>
      <c r="F491" s="565"/>
      <c r="G491" s="565"/>
      <c r="H491" s="566"/>
      <c r="I491" s="392"/>
      <c r="J491" s="565"/>
      <c r="K491" s="391"/>
      <c r="L491" s="391"/>
      <c r="M491" s="565"/>
      <c r="N491" s="562"/>
      <c r="O491" s="283"/>
      <c r="V491" s="289"/>
      <c r="AO491" s="289"/>
      <c r="BC491" s="325"/>
    </row>
    <row r="492" spans="1:55">
      <c r="A492" s="258"/>
      <c r="B492" s="523"/>
      <c r="C492" s="565"/>
      <c r="D492" s="347"/>
      <c r="E492" s="565"/>
      <c r="F492" s="565"/>
      <c r="G492" s="565"/>
      <c r="H492" s="566"/>
      <c r="I492" s="392"/>
      <c r="J492" s="565"/>
      <c r="K492" s="391"/>
      <c r="L492" s="391"/>
      <c r="M492" s="565"/>
      <c r="N492" s="562"/>
      <c r="O492" s="283"/>
      <c r="V492" s="289"/>
      <c r="AO492" s="289"/>
      <c r="BC492" s="325"/>
    </row>
    <row r="493" spans="1:55">
      <c r="A493" s="258"/>
      <c r="B493" s="523"/>
      <c r="C493" s="565"/>
      <c r="D493" s="347"/>
      <c r="E493" s="565"/>
      <c r="F493" s="565"/>
      <c r="G493" s="565"/>
      <c r="H493" s="566"/>
      <c r="I493" s="392"/>
      <c r="J493" s="565"/>
      <c r="K493" s="391"/>
      <c r="L493" s="391"/>
      <c r="M493" s="565"/>
      <c r="N493" s="562"/>
      <c r="O493" s="283"/>
      <c r="V493" s="289"/>
      <c r="AO493" s="289"/>
      <c r="BC493" s="325"/>
    </row>
    <row r="494" spans="1:55">
      <c r="A494" s="258"/>
      <c r="B494" s="523"/>
      <c r="C494" s="565"/>
      <c r="D494" s="347"/>
      <c r="E494" s="565"/>
      <c r="F494" s="565"/>
      <c r="G494" s="565"/>
      <c r="H494" s="566"/>
      <c r="I494" s="392"/>
      <c r="J494" s="565"/>
      <c r="K494" s="391"/>
      <c r="L494" s="391"/>
      <c r="M494" s="565"/>
      <c r="N494" s="562"/>
      <c r="O494" s="283"/>
      <c r="V494" s="289"/>
      <c r="AO494" s="289"/>
      <c r="BC494" s="325"/>
    </row>
    <row r="495" spans="1:55">
      <c r="A495" s="258"/>
      <c r="B495" s="523"/>
      <c r="C495" s="565"/>
      <c r="D495" s="347"/>
      <c r="E495" s="565"/>
      <c r="F495" s="565"/>
      <c r="G495" s="565"/>
      <c r="H495" s="566"/>
      <c r="I495" s="392"/>
      <c r="J495" s="565"/>
      <c r="K495" s="391"/>
      <c r="L495" s="391"/>
      <c r="M495" s="565"/>
      <c r="N495" s="562"/>
      <c r="O495" s="283"/>
      <c r="V495" s="289"/>
      <c r="AO495" s="289"/>
      <c r="BC495" s="325"/>
    </row>
    <row r="496" spans="1:55">
      <c r="A496" s="258"/>
      <c r="B496" s="523"/>
      <c r="C496" s="565"/>
      <c r="D496" s="347"/>
      <c r="E496" s="565"/>
      <c r="F496" s="565"/>
      <c r="G496" s="565"/>
      <c r="H496" s="566"/>
      <c r="I496" s="392"/>
      <c r="J496" s="565"/>
      <c r="K496" s="391"/>
      <c r="L496" s="391"/>
      <c r="M496" s="565"/>
      <c r="N496" s="562"/>
      <c r="O496" s="283"/>
      <c r="V496" s="289"/>
      <c r="AO496" s="289"/>
      <c r="BC496" s="325"/>
    </row>
    <row r="497" spans="1:55">
      <c r="A497" s="258"/>
      <c r="B497" s="523"/>
      <c r="C497" s="565"/>
      <c r="D497" s="347"/>
      <c r="E497" s="565"/>
      <c r="F497" s="565"/>
      <c r="G497" s="565"/>
      <c r="H497" s="566"/>
      <c r="I497" s="392"/>
      <c r="J497" s="565"/>
      <c r="K497" s="391"/>
      <c r="L497" s="391"/>
      <c r="M497" s="565"/>
      <c r="N497" s="562"/>
      <c r="O497" s="283"/>
      <c r="V497" s="289"/>
      <c r="AO497" s="289"/>
      <c r="BC497" s="325"/>
    </row>
    <row r="498" spans="1:55">
      <c r="A498" s="258"/>
      <c r="B498" s="523"/>
      <c r="C498" s="565"/>
      <c r="D498" s="347"/>
      <c r="E498" s="565"/>
      <c r="F498" s="565"/>
      <c r="G498" s="565"/>
      <c r="H498" s="566"/>
      <c r="I498" s="392"/>
      <c r="J498" s="565"/>
      <c r="K498" s="391"/>
      <c r="L498" s="391"/>
      <c r="M498" s="565"/>
      <c r="N498" s="562"/>
      <c r="O498" s="283"/>
      <c r="V498" s="289"/>
      <c r="AO498" s="289"/>
      <c r="BC498" s="325"/>
    </row>
    <row r="499" spans="1:55">
      <c r="A499" s="258"/>
      <c r="B499" s="523"/>
      <c r="C499" s="565"/>
      <c r="D499" s="347"/>
      <c r="E499" s="565"/>
      <c r="F499" s="565"/>
      <c r="G499" s="565"/>
      <c r="H499" s="566"/>
      <c r="I499" s="392"/>
      <c r="J499" s="565"/>
      <c r="K499" s="391"/>
      <c r="L499" s="391"/>
      <c r="M499" s="565"/>
      <c r="N499" s="562"/>
      <c r="O499" s="283"/>
      <c r="V499" s="289"/>
      <c r="AO499" s="289"/>
      <c r="BC499" s="325"/>
    </row>
    <row r="500" spans="1:55">
      <c r="A500" s="258"/>
      <c r="B500" s="523"/>
      <c r="C500" s="565"/>
      <c r="D500" s="347"/>
      <c r="E500" s="565"/>
      <c r="F500" s="565"/>
      <c r="G500" s="565"/>
      <c r="H500" s="566"/>
      <c r="I500" s="392"/>
      <c r="J500" s="565"/>
      <c r="K500" s="391"/>
      <c r="L500" s="391"/>
      <c r="M500" s="565"/>
      <c r="N500" s="562"/>
      <c r="O500" s="283"/>
      <c r="V500" s="289"/>
      <c r="AO500" s="289"/>
      <c r="BC500" s="325"/>
    </row>
    <row r="501" spans="1:55">
      <c r="A501" s="258"/>
      <c r="B501" s="523"/>
      <c r="C501" s="565"/>
      <c r="D501" s="347"/>
      <c r="E501" s="565"/>
      <c r="F501" s="565"/>
      <c r="G501" s="565"/>
      <c r="H501" s="566"/>
      <c r="I501" s="392"/>
      <c r="J501" s="565"/>
      <c r="K501" s="391"/>
      <c r="L501" s="391"/>
      <c r="M501" s="565"/>
      <c r="N501" s="562"/>
      <c r="O501" s="283"/>
      <c r="V501" s="289"/>
      <c r="AO501" s="289"/>
      <c r="BC501" s="325"/>
    </row>
    <row r="502" spans="1:55">
      <c r="A502" s="258"/>
      <c r="B502" s="523"/>
      <c r="C502" s="565"/>
      <c r="D502" s="347"/>
      <c r="E502" s="565"/>
      <c r="F502" s="565"/>
      <c r="G502" s="565"/>
      <c r="H502" s="566"/>
      <c r="I502" s="392"/>
      <c r="J502" s="565"/>
      <c r="K502" s="391"/>
      <c r="L502" s="391"/>
      <c r="M502" s="565"/>
      <c r="N502" s="562"/>
      <c r="O502" s="283"/>
      <c r="V502" s="289"/>
      <c r="AO502" s="289"/>
      <c r="BC502" s="325"/>
    </row>
    <row r="503" spans="1:55">
      <c r="A503" s="258"/>
      <c r="B503" s="523"/>
      <c r="C503" s="565"/>
      <c r="D503" s="347"/>
      <c r="E503" s="565"/>
      <c r="F503" s="565"/>
      <c r="G503" s="565"/>
      <c r="H503" s="566"/>
      <c r="I503" s="392"/>
      <c r="J503" s="565"/>
      <c r="K503" s="391"/>
      <c r="L503" s="391"/>
      <c r="M503" s="565"/>
      <c r="N503" s="562"/>
      <c r="O503" s="283"/>
      <c r="V503" s="289"/>
      <c r="AO503" s="289"/>
      <c r="BC503" s="325"/>
    </row>
    <row r="504" spans="1:55">
      <c r="A504" s="258"/>
      <c r="B504" s="523"/>
      <c r="C504" s="565"/>
      <c r="D504" s="347"/>
      <c r="E504" s="565"/>
      <c r="F504" s="565"/>
      <c r="G504" s="565"/>
      <c r="H504" s="566"/>
      <c r="I504" s="392"/>
      <c r="J504" s="565"/>
      <c r="K504" s="391"/>
      <c r="L504" s="391"/>
      <c r="M504" s="565"/>
      <c r="N504" s="562"/>
      <c r="O504" s="283"/>
      <c r="V504" s="289"/>
      <c r="AO504" s="289"/>
      <c r="BC504" s="325"/>
    </row>
    <row r="505" spans="1:55">
      <c r="A505" s="258"/>
      <c r="B505" s="523"/>
      <c r="C505" s="565"/>
      <c r="D505" s="347"/>
      <c r="E505" s="565"/>
      <c r="F505" s="565"/>
      <c r="G505" s="565"/>
      <c r="H505" s="566"/>
      <c r="I505" s="392"/>
      <c r="J505" s="565"/>
      <c r="K505" s="391"/>
      <c r="L505" s="391"/>
      <c r="M505" s="565"/>
      <c r="N505" s="562"/>
      <c r="O505" s="283"/>
      <c r="V505" s="289"/>
      <c r="AO505" s="289"/>
      <c r="BC505" s="325"/>
    </row>
    <row r="506" spans="1:55">
      <c r="A506" s="258"/>
      <c r="B506" s="523"/>
      <c r="C506" s="565"/>
      <c r="D506" s="347"/>
      <c r="E506" s="565"/>
      <c r="F506" s="565"/>
      <c r="G506" s="565"/>
      <c r="H506" s="566"/>
      <c r="I506" s="392"/>
      <c r="J506" s="565"/>
      <c r="K506" s="391"/>
      <c r="L506" s="391"/>
      <c r="M506" s="565"/>
      <c r="N506" s="562"/>
      <c r="O506" s="283"/>
      <c r="V506" s="289"/>
      <c r="AO506" s="289"/>
      <c r="BC506" s="325"/>
    </row>
    <row r="507" spans="1:55">
      <c r="A507" s="258"/>
      <c r="B507" s="523"/>
      <c r="C507" s="565"/>
      <c r="D507" s="347"/>
      <c r="E507" s="565"/>
      <c r="F507" s="565"/>
      <c r="G507" s="565"/>
      <c r="H507" s="566"/>
      <c r="I507" s="392"/>
      <c r="J507" s="565"/>
      <c r="K507" s="391"/>
      <c r="L507" s="391"/>
      <c r="M507" s="565"/>
      <c r="N507" s="562"/>
      <c r="O507" s="283"/>
      <c r="V507" s="289"/>
      <c r="AO507" s="289"/>
      <c r="BC507" s="325"/>
    </row>
    <row r="508" spans="1:55">
      <c r="A508" s="258"/>
      <c r="B508" s="523"/>
      <c r="C508" s="565"/>
      <c r="D508" s="347"/>
      <c r="E508" s="565"/>
      <c r="F508" s="565"/>
      <c r="G508" s="565"/>
      <c r="H508" s="566"/>
      <c r="I508" s="392"/>
      <c r="J508" s="565"/>
      <c r="K508" s="391"/>
      <c r="L508" s="391"/>
      <c r="M508" s="565"/>
      <c r="N508" s="562"/>
      <c r="O508" s="283"/>
      <c r="V508" s="289"/>
      <c r="AO508" s="289"/>
      <c r="BC508" s="325"/>
    </row>
    <row r="509" spans="1:55">
      <c r="A509" s="258"/>
      <c r="B509" s="523"/>
      <c r="C509" s="565"/>
      <c r="D509" s="347"/>
      <c r="E509" s="565"/>
      <c r="F509" s="565"/>
      <c r="G509" s="565"/>
      <c r="H509" s="566"/>
      <c r="I509" s="392"/>
      <c r="J509" s="565"/>
      <c r="K509" s="391"/>
      <c r="L509" s="391"/>
      <c r="M509" s="565"/>
      <c r="N509" s="562"/>
      <c r="O509" s="283"/>
      <c r="V509" s="289"/>
      <c r="AO509" s="289"/>
      <c r="BC509" s="325"/>
    </row>
    <row r="510" spans="1:55">
      <c r="A510" s="258"/>
      <c r="B510" s="523"/>
      <c r="C510" s="565"/>
      <c r="D510" s="347"/>
      <c r="E510" s="565"/>
      <c r="F510" s="565"/>
      <c r="G510" s="565"/>
      <c r="H510" s="566"/>
      <c r="I510" s="392"/>
      <c r="J510" s="565"/>
      <c r="K510" s="391"/>
      <c r="L510" s="391"/>
      <c r="M510" s="565"/>
      <c r="N510" s="562"/>
      <c r="O510" s="283"/>
      <c r="V510" s="289"/>
      <c r="AO510" s="289"/>
      <c r="BC510" s="325"/>
    </row>
    <row r="511" spans="1:55">
      <c r="A511" s="258"/>
      <c r="B511" s="523"/>
      <c r="C511" s="565"/>
      <c r="D511" s="347"/>
      <c r="E511" s="565"/>
      <c r="F511" s="565"/>
      <c r="G511" s="565"/>
      <c r="H511" s="566"/>
      <c r="I511" s="392"/>
      <c r="J511" s="565"/>
      <c r="K511" s="391"/>
      <c r="L511" s="391"/>
      <c r="M511" s="565"/>
      <c r="N511" s="562"/>
      <c r="O511" s="283"/>
      <c r="V511" s="289"/>
      <c r="AO511" s="289"/>
      <c r="BC511" s="325"/>
    </row>
    <row r="512" spans="1:55">
      <c r="A512" s="258"/>
      <c r="B512" s="523"/>
      <c r="C512" s="565"/>
      <c r="D512" s="347"/>
      <c r="E512" s="565"/>
      <c r="F512" s="565"/>
      <c r="G512" s="565"/>
      <c r="H512" s="566"/>
      <c r="I512" s="392"/>
      <c r="J512" s="565"/>
      <c r="K512" s="391"/>
      <c r="L512" s="391"/>
      <c r="M512" s="565"/>
      <c r="N512" s="562"/>
      <c r="O512" s="283"/>
      <c r="V512" s="289"/>
      <c r="AO512" s="289"/>
      <c r="BC512" s="325"/>
    </row>
    <row r="513" spans="1:55">
      <c r="A513" s="258"/>
      <c r="B513" s="523"/>
      <c r="C513" s="565"/>
      <c r="D513" s="347"/>
      <c r="E513" s="565"/>
      <c r="F513" s="565"/>
      <c r="G513" s="565"/>
      <c r="H513" s="566"/>
      <c r="I513" s="392"/>
      <c r="J513" s="565"/>
      <c r="K513" s="391"/>
      <c r="L513" s="391"/>
      <c r="M513" s="565"/>
      <c r="N513" s="562"/>
      <c r="O513" s="283"/>
      <c r="V513" s="289"/>
      <c r="AO513" s="289"/>
      <c r="BC513" s="325"/>
    </row>
  </sheetData>
  <mergeCells count="1895">
    <mergeCell ref="H512:H513"/>
    <mergeCell ref="J512:J513"/>
    <mergeCell ref="M512:M513"/>
    <mergeCell ref="N512:N513"/>
    <mergeCell ref="P3:X3"/>
    <mergeCell ref="B512:B513"/>
    <mergeCell ref="C512:C513"/>
    <mergeCell ref="E512:E513"/>
    <mergeCell ref="F512:F513"/>
    <mergeCell ref="G512:G513"/>
    <mergeCell ref="H508:H509"/>
    <mergeCell ref="J508:J509"/>
    <mergeCell ref="M508:M509"/>
    <mergeCell ref="N508:N509"/>
    <mergeCell ref="B510:B511"/>
    <mergeCell ref="C510:C511"/>
    <mergeCell ref="E510:E511"/>
    <mergeCell ref="F510:F511"/>
    <mergeCell ref="G510:G511"/>
    <mergeCell ref="H510:H511"/>
    <mergeCell ref="J510:J511"/>
    <mergeCell ref="M510:M511"/>
    <mergeCell ref="N510:N511"/>
    <mergeCell ref="B508:B509"/>
    <mergeCell ref="C508:C509"/>
    <mergeCell ref="E508:E509"/>
    <mergeCell ref="F508:F509"/>
    <mergeCell ref="G508:G509"/>
    <mergeCell ref="H504:H505"/>
    <mergeCell ref="J504:J505"/>
    <mergeCell ref="M504:M505"/>
    <mergeCell ref="N504:N505"/>
    <mergeCell ref="B506:B507"/>
    <mergeCell ref="C506:C507"/>
    <mergeCell ref="E506:E507"/>
    <mergeCell ref="F506:F507"/>
    <mergeCell ref="G506:G507"/>
    <mergeCell ref="H506:H507"/>
    <mergeCell ref="J506:J507"/>
    <mergeCell ref="M506:M507"/>
    <mergeCell ref="N506:N507"/>
    <mergeCell ref="B504:B505"/>
    <mergeCell ref="C504:C505"/>
    <mergeCell ref="E504:E505"/>
    <mergeCell ref="F504:F505"/>
    <mergeCell ref="G504:G505"/>
    <mergeCell ref="H500:H501"/>
    <mergeCell ref="J500:J501"/>
    <mergeCell ref="M500:M501"/>
    <mergeCell ref="N500:N501"/>
    <mergeCell ref="B502:B503"/>
    <mergeCell ref="C502:C503"/>
    <mergeCell ref="E502:E503"/>
    <mergeCell ref="F502:F503"/>
    <mergeCell ref="G502:G503"/>
    <mergeCell ref="H502:H503"/>
    <mergeCell ref="J502:J503"/>
    <mergeCell ref="M502:M503"/>
    <mergeCell ref="N502:N503"/>
    <mergeCell ref="B500:B501"/>
    <mergeCell ref="C500:C501"/>
    <mergeCell ref="E500:E501"/>
    <mergeCell ref="F500:F501"/>
    <mergeCell ref="G500:G501"/>
    <mergeCell ref="H496:H497"/>
    <mergeCell ref="J496:J497"/>
    <mergeCell ref="M496:M497"/>
    <mergeCell ref="N496:N497"/>
    <mergeCell ref="B498:B499"/>
    <mergeCell ref="C498:C499"/>
    <mergeCell ref="E498:E499"/>
    <mergeCell ref="F498:F499"/>
    <mergeCell ref="G498:G499"/>
    <mergeCell ref="H498:H499"/>
    <mergeCell ref="J498:J499"/>
    <mergeCell ref="M498:M499"/>
    <mergeCell ref="N498:N499"/>
    <mergeCell ref="B496:B497"/>
    <mergeCell ref="C496:C497"/>
    <mergeCell ref="E496:E497"/>
    <mergeCell ref="F496:F497"/>
    <mergeCell ref="G496:G497"/>
    <mergeCell ref="H492:H493"/>
    <mergeCell ref="J492:J493"/>
    <mergeCell ref="M492:M493"/>
    <mergeCell ref="N492:N493"/>
    <mergeCell ref="B494:B495"/>
    <mergeCell ref="C494:C495"/>
    <mergeCell ref="E494:E495"/>
    <mergeCell ref="F494:F495"/>
    <mergeCell ref="G494:G495"/>
    <mergeCell ref="H494:H495"/>
    <mergeCell ref="J494:J495"/>
    <mergeCell ref="M494:M495"/>
    <mergeCell ref="N494:N495"/>
    <mergeCell ref="B492:B493"/>
    <mergeCell ref="C492:C493"/>
    <mergeCell ref="E492:E493"/>
    <mergeCell ref="F492:F493"/>
    <mergeCell ref="G492:G493"/>
    <mergeCell ref="H488:H489"/>
    <mergeCell ref="J488:J489"/>
    <mergeCell ref="M488:M489"/>
    <mergeCell ref="N488:N489"/>
    <mergeCell ref="B490:B491"/>
    <mergeCell ref="C490:C491"/>
    <mergeCell ref="E490:E491"/>
    <mergeCell ref="F490:F491"/>
    <mergeCell ref="G490:G491"/>
    <mergeCell ref="H490:H491"/>
    <mergeCell ref="J490:J491"/>
    <mergeCell ref="M490:M491"/>
    <mergeCell ref="N490:N491"/>
    <mergeCell ref="B488:B489"/>
    <mergeCell ref="C488:C489"/>
    <mergeCell ref="E488:E489"/>
    <mergeCell ref="F488:F489"/>
    <mergeCell ref="G488:G489"/>
    <mergeCell ref="H484:H485"/>
    <mergeCell ref="J484:J485"/>
    <mergeCell ref="M484:M485"/>
    <mergeCell ref="N484:N485"/>
    <mergeCell ref="B486:B487"/>
    <mergeCell ref="C486:C487"/>
    <mergeCell ref="E486:E487"/>
    <mergeCell ref="F486:F487"/>
    <mergeCell ref="G486:G487"/>
    <mergeCell ref="H486:H487"/>
    <mergeCell ref="J486:J487"/>
    <mergeCell ref="M486:M487"/>
    <mergeCell ref="N486:N487"/>
    <mergeCell ref="B484:B485"/>
    <mergeCell ref="C484:C485"/>
    <mergeCell ref="E484:E485"/>
    <mergeCell ref="F484:F485"/>
    <mergeCell ref="G484:G485"/>
    <mergeCell ref="H480:H481"/>
    <mergeCell ref="J480:J481"/>
    <mergeCell ref="M480:M481"/>
    <mergeCell ref="N480:N481"/>
    <mergeCell ref="B482:B483"/>
    <mergeCell ref="C482:C483"/>
    <mergeCell ref="E482:E483"/>
    <mergeCell ref="F482:F483"/>
    <mergeCell ref="G482:G483"/>
    <mergeCell ref="H482:H483"/>
    <mergeCell ref="J482:J483"/>
    <mergeCell ref="M482:M483"/>
    <mergeCell ref="N482:N483"/>
    <mergeCell ref="B480:B481"/>
    <mergeCell ref="C480:C481"/>
    <mergeCell ref="E480:E481"/>
    <mergeCell ref="F480:F481"/>
    <mergeCell ref="G480:G481"/>
    <mergeCell ref="H476:H477"/>
    <mergeCell ref="J476:J477"/>
    <mergeCell ref="M476:M477"/>
    <mergeCell ref="N476:N477"/>
    <mergeCell ref="B478:B479"/>
    <mergeCell ref="C478:C479"/>
    <mergeCell ref="E478:E479"/>
    <mergeCell ref="F478:F479"/>
    <mergeCell ref="G478:G479"/>
    <mergeCell ref="H478:H479"/>
    <mergeCell ref="J478:J479"/>
    <mergeCell ref="M478:M479"/>
    <mergeCell ref="N478:N479"/>
    <mergeCell ref="B476:B477"/>
    <mergeCell ref="C476:C477"/>
    <mergeCell ref="E476:E477"/>
    <mergeCell ref="F476:F477"/>
    <mergeCell ref="G476:G477"/>
    <mergeCell ref="H472:H473"/>
    <mergeCell ref="J472:J473"/>
    <mergeCell ref="M472:M473"/>
    <mergeCell ref="N472:N473"/>
    <mergeCell ref="B474:B475"/>
    <mergeCell ref="C474:C475"/>
    <mergeCell ref="E474:E475"/>
    <mergeCell ref="F474:F475"/>
    <mergeCell ref="G474:G475"/>
    <mergeCell ref="H474:H475"/>
    <mergeCell ref="J474:J475"/>
    <mergeCell ref="M474:M475"/>
    <mergeCell ref="N474:N475"/>
    <mergeCell ref="B472:B473"/>
    <mergeCell ref="C472:C473"/>
    <mergeCell ref="E472:E473"/>
    <mergeCell ref="F472:F473"/>
    <mergeCell ref="G472:G473"/>
    <mergeCell ref="H468:H469"/>
    <mergeCell ref="J468:J469"/>
    <mergeCell ref="M468:M469"/>
    <mergeCell ref="N468:N469"/>
    <mergeCell ref="B470:B471"/>
    <mergeCell ref="C470:C471"/>
    <mergeCell ref="E470:E471"/>
    <mergeCell ref="F470:F471"/>
    <mergeCell ref="G470:G471"/>
    <mergeCell ref="H470:H471"/>
    <mergeCell ref="J470:J471"/>
    <mergeCell ref="M470:M471"/>
    <mergeCell ref="N470:N471"/>
    <mergeCell ref="B468:B469"/>
    <mergeCell ref="C468:C469"/>
    <mergeCell ref="E468:E469"/>
    <mergeCell ref="F468:F469"/>
    <mergeCell ref="G468:G469"/>
    <mergeCell ref="H464:H465"/>
    <mergeCell ref="J464:J465"/>
    <mergeCell ref="M464:M465"/>
    <mergeCell ref="N464:N465"/>
    <mergeCell ref="B466:B467"/>
    <mergeCell ref="C466:C467"/>
    <mergeCell ref="E466:E467"/>
    <mergeCell ref="F466:F467"/>
    <mergeCell ref="G466:G467"/>
    <mergeCell ref="H466:H467"/>
    <mergeCell ref="J466:J467"/>
    <mergeCell ref="M466:M467"/>
    <mergeCell ref="N466:N467"/>
    <mergeCell ref="B464:B465"/>
    <mergeCell ref="C464:C465"/>
    <mergeCell ref="E464:E465"/>
    <mergeCell ref="F464:F465"/>
    <mergeCell ref="G464:G465"/>
    <mergeCell ref="H460:H461"/>
    <mergeCell ref="J460:J461"/>
    <mergeCell ref="M460:M461"/>
    <mergeCell ref="N460:N461"/>
    <mergeCell ref="B462:B463"/>
    <mergeCell ref="C462:C463"/>
    <mergeCell ref="E462:E463"/>
    <mergeCell ref="F462:F463"/>
    <mergeCell ref="G462:G463"/>
    <mergeCell ref="H462:H463"/>
    <mergeCell ref="J462:J463"/>
    <mergeCell ref="M462:M463"/>
    <mergeCell ref="N462:N463"/>
    <mergeCell ref="B460:B461"/>
    <mergeCell ref="C460:C461"/>
    <mergeCell ref="E460:E461"/>
    <mergeCell ref="F460:F461"/>
    <mergeCell ref="G460:G461"/>
    <mergeCell ref="H456:H457"/>
    <mergeCell ref="J456:J457"/>
    <mergeCell ref="M456:M457"/>
    <mergeCell ref="N456:N457"/>
    <mergeCell ref="B458:B459"/>
    <mergeCell ref="C458:C459"/>
    <mergeCell ref="E458:E459"/>
    <mergeCell ref="F458:F459"/>
    <mergeCell ref="G458:G459"/>
    <mergeCell ref="H458:H459"/>
    <mergeCell ref="J458:J459"/>
    <mergeCell ref="M458:M459"/>
    <mergeCell ref="N458:N459"/>
    <mergeCell ref="B456:B457"/>
    <mergeCell ref="C456:C457"/>
    <mergeCell ref="E456:E457"/>
    <mergeCell ref="F456:F457"/>
    <mergeCell ref="G456:G457"/>
    <mergeCell ref="H452:H453"/>
    <mergeCell ref="J452:J453"/>
    <mergeCell ref="M452:M453"/>
    <mergeCell ref="N452:N453"/>
    <mergeCell ref="B454:B455"/>
    <mergeCell ref="C454:C455"/>
    <mergeCell ref="E454:E455"/>
    <mergeCell ref="F454:F455"/>
    <mergeCell ref="G454:G455"/>
    <mergeCell ref="H454:H455"/>
    <mergeCell ref="J454:J455"/>
    <mergeCell ref="M454:M455"/>
    <mergeCell ref="N454:N455"/>
    <mergeCell ref="B452:B453"/>
    <mergeCell ref="C452:C453"/>
    <mergeCell ref="E452:E453"/>
    <mergeCell ref="F452:F453"/>
    <mergeCell ref="G452:G453"/>
    <mergeCell ref="H448:H449"/>
    <mergeCell ref="J448:J449"/>
    <mergeCell ref="M448:M449"/>
    <mergeCell ref="N448:N449"/>
    <mergeCell ref="B450:B451"/>
    <mergeCell ref="C450:C451"/>
    <mergeCell ref="E450:E451"/>
    <mergeCell ref="F450:F451"/>
    <mergeCell ref="G450:G451"/>
    <mergeCell ref="H450:H451"/>
    <mergeCell ref="J450:J451"/>
    <mergeCell ref="M450:M451"/>
    <mergeCell ref="N450:N451"/>
    <mergeCell ref="B448:B449"/>
    <mergeCell ref="C448:C449"/>
    <mergeCell ref="E448:E449"/>
    <mergeCell ref="F448:F449"/>
    <mergeCell ref="G448:G449"/>
    <mergeCell ref="H444:H445"/>
    <mergeCell ref="J444:J445"/>
    <mergeCell ref="M444:M445"/>
    <mergeCell ref="N444:N445"/>
    <mergeCell ref="B446:B447"/>
    <mergeCell ref="C446:C447"/>
    <mergeCell ref="E446:E447"/>
    <mergeCell ref="F446:F447"/>
    <mergeCell ref="G446:G447"/>
    <mergeCell ref="H446:H447"/>
    <mergeCell ref="J446:J447"/>
    <mergeCell ref="M446:M447"/>
    <mergeCell ref="N446:N447"/>
    <mergeCell ref="B444:B445"/>
    <mergeCell ref="C444:C445"/>
    <mergeCell ref="E444:E445"/>
    <mergeCell ref="F444:F445"/>
    <mergeCell ref="G444:G445"/>
    <mergeCell ref="H440:H441"/>
    <mergeCell ref="J440:J441"/>
    <mergeCell ref="M440:M441"/>
    <mergeCell ref="N440:N441"/>
    <mergeCell ref="B442:B443"/>
    <mergeCell ref="C442:C443"/>
    <mergeCell ref="E442:E443"/>
    <mergeCell ref="F442:F443"/>
    <mergeCell ref="G442:G443"/>
    <mergeCell ref="H442:H443"/>
    <mergeCell ref="J442:J443"/>
    <mergeCell ref="M442:M443"/>
    <mergeCell ref="N442:N443"/>
    <mergeCell ref="B440:B441"/>
    <mergeCell ref="C440:C441"/>
    <mergeCell ref="E440:E441"/>
    <mergeCell ref="F440:F441"/>
    <mergeCell ref="G440:G441"/>
    <mergeCell ref="H436:H437"/>
    <mergeCell ref="J436:J437"/>
    <mergeCell ref="M436:M437"/>
    <mergeCell ref="N436:N437"/>
    <mergeCell ref="B438:B439"/>
    <mergeCell ref="C438:C439"/>
    <mergeCell ref="E438:E439"/>
    <mergeCell ref="F438:F439"/>
    <mergeCell ref="G438:G439"/>
    <mergeCell ref="H438:H439"/>
    <mergeCell ref="J438:J439"/>
    <mergeCell ref="M438:M439"/>
    <mergeCell ref="N438:N439"/>
    <mergeCell ref="B436:B437"/>
    <mergeCell ref="C436:C437"/>
    <mergeCell ref="E436:E437"/>
    <mergeCell ref="F436:F437"/>
    <mergeCell ref="G436:G437"/>
    <mergeCell ref="H432:H433"/>
    <mergeCell ref="J432:J433"/>
    <mergeCell ref="M432:M433"/>
    <mergeCell ref="N432:N433"/>
    <mergeCell ref="B434:B435"/>
    <mergeCell ref="C434:C435"/>
    <mergeCell ref="E434:E435"/>
    <mergeCell ref="F434:F435"/>
    <mergeCell ref="G434:G435"/>
    <mergeCell ref="H434:H435"/>
    <mergeCell ref="J434:J435"/>
    <mergeCell ref="M434:M435"/>
    <mergeCell ref="N434:N435"/>
    <mergeCell ref="B432:B433"/>
    <mergeCell ref="C432:C433"/>
    <mergeCell ref="E432:E433"/>
    <mergeCell ref="F432:F433"/>
    <mergeCell ref="G432:G433"/>
    <mergeCell ref="H428:H429"/>
    <mergeCell ref="J428:J429"/>
    <mergeCell ref="M428:M429"/>
    <mergeCell ref="N428:N429"/>
    <mergeCell ref="B430:B431"/>
    <mergeCell ref="C430:C431"/>
    <mergeCell ref="E430:E431"/>
    <mergeCell ref="F430:F431"/>
    <mergeCell ref="G430:G431"/>
    <mergeCell ref="H430:H431"/>
    <mergeCell ref="J430:J431"/>
    <mergeCell ref="M430:M431"/>
    <mergeCell ref="N430:N431"/>
    <mergeCell ref="B428:B429"/>
    <mergeCell ref="C428:C429"/>
    <mergeCell ref="E428:E429"/>
    <mergeCell ref="F428:F429"/>
    <mergeCell ref="G428:G429"/>
    <mergeCell ref="H424:H425"/>
    <mergeCell ref="J424:J425"/>
    <mergeCell ref="M424:M425"/>
    <mergeCell ref="N424:N425"/>
    <mergeCell ref="B426:B427"/>
    <mergeCell ref="C426:C427"/>
    <mergeCell ref="E426:E427"/>
    <mergeCell ref="F426:F427"/>
    <mergeCell ref="G426:G427"/>
    <mergeCell ref="H426:H427"/>
    <mergeCell ref="J426:J427"/>
    <mergeCell ref="M426:M427"/>
    <mergeCell ref="N426:N427"/>
    <mergeCell ref="B424:B425"/>
    <mergeCell ref="C424:C425"/>
    <mergeCell ref="E424:E425"/>
    <mergeCell ref="F424:F425"/>
    <mergeCell ref="G424:G425"/>
    <mergeCell ref="H420:H421"/>
    <mergeCell ref="J420:J421"/>
    <mergeCell ref="M420:M421"/>
    <mergeCell ref="N420:N421"/>
    <mergeCell ref="B422:B423"/>
    <mergeCell ref="C422:C423"/>
    <mergeCell ref="E422:E423"/>
    <mergeCell ref="F422:F423"/>
    <mergeCell ref="G422:G423"/>
    <mergeCell ref="H422:H423"/>
    <mergeCell ref="J422:J423"/>
    <mergeCell ref="M422:M423"/>
    <mergeCell ref="N422:N423"/>
    <mergeCell ref="B420:B421"/>
    <mergeCell ref="C420:C421"/>
    <mergeCell ref="E420:E421"/>
    <mergeCell ref="F420:F421"/>
    <mergeCell ref="G420:G421"/>
    <mergeCell ref="H416:H417"/>
    <mergeCell ref="J416:J417"/>
    <mergeCell ref="M416:M417"/>
    <mergeCell ref="N416:N417"/>
    <mergeCell ref="B418:B419"/>
    <mergeCell ref="C418:C419"/>
    <mergeCell ref="E418:E419"/>
    <mergeCell ref="F418:F419"/>
    <mergeCell ref="G418:G419"/>
    <mergeCell ref="H418:H419"/>
    <mergeCell ref="J418:J419"/>
    <mergeCell ref="M418:M419"/>
    <mergeCell ref="N418:N419"/>
    <mergeCell ref="B416:B417"/>
    <mergeCell ref="C416:C417"/>
    <mergeCell ref="E416:E417"/>
    <mergeCell ref="F416:F417"/>
    <mergeCell ref="G416:G417"/>
    <mergeCell ref="H412:H413"/>
    <mergeCell ref="J412:J413"/>
    <mergeCell ref="M412:M413"/>
    <mergeCell ref="N412:N413"/>
    <mergeCell ref="B414:B415"/>
    <mergeCell ref="C414:C415"/>
    <mergeCell ref="E414:E415"/>
    <mergeCell ref="F414:F415"/>
    <mergeCell ref="G414:G415"/>
    <mergeCell ref="H414:H415"/>
    <mergeCell ref="J414:J415"/>
    <mergeCell ref="M414:M415"/>
    <mergeCell ref="N414:N415"/>
    <mergeCell ref="B412:B413"/>
    <mergeCell ref="C412:C413"/>
    <mergeCell ref="E412:E413"/>
    <mergeCell ref="F412:F413"/>
    <mergeCell ref="G412:G413"/>
    <mergeCell ref="M408:M409"/>
    <mergeCell ref="N408:N409"/>
    <mergeCell ref="B410:B411"/>
    <mergeCell ref="C410:C411"/>
    <mergeCell ref="E410:E411"/>
    <mergeCell ref="F410:F411"/>
    <mergeCell ref="G410:G411"/>
    <mergeCell ref="H410:H411"/>
    <mergeCell ref="J410:J411"/>
    <mergeCell ref="M410:M411"/>
    <mergeCell ref="N410:N411"/>
    <mergeCell ref="B408:B409"/>
    <mergeCell ref="C408:C409"/>
    <mergeCell ref="G408:G409"/>
    <mergeCell ref="H408:H409"/>
    <mergeCell ref="J408:J409"/>
    <mergeCell ref="M404:M405"/>
    <mergeCell ref="N404:N405"/>
    <mergeCell ref="B406:B407"/>
    <mergeCell ref="C406:C407"/>
    <mergeCell ref="G406:G407"/>
    <mergeCell ref="H406:H407"/>
    <mergeCell ref="J406:J407"/>
    <mergeCell ref="M406:M407"/>
    <mergeCell ref="N406:N407"/>
    <mergeCell ref="B404:B405"/>
    <mergeCell ref="C404:C405"/>
    <mergeCell ref="G404:G405"/>
    <mergeCell ref="H404:H405"/>
    <mergeCell ref="J404:J405"/>
    <mergeCell ref="M400:M401"/>
    <mergeCell ref="N400:N401"/>
    <mergeCell ref="B402:B403"/>
    <mergeCell ref="C402:C403"/>
    <mergeCell ref="G402:G403"/>
    <mergeCell ref="H402:H403"/>
    <mergeCell ref="J402:J403"/>
    <mergeCell ref="M402:M403"/>
    <mergeCell ref="N402:N403"/>
    <mergeCell ref="B400:B401"/>
    <mergeCell ref="C400:C401"/>
    <mergeCell ref="G400:G401"/>
    <mergeCell ref="H400:H401"/>
    <mergeCell ref="J400:J401"/>
    <mergeCell ref="M396:M397"/>
    <mergeCell ref="N396:N397"/>
    <mergeCell ref="B398:B399"/>
    <mergeCell ref="C398:C399"/>
    <mergeCell ref="G398:G399"/>
    <mergeCell ref="H398:H399"/>
    <mergeCell ref="J398:J399"/>
    <mergeCell ref="M398:M399"/>
    <mergeCell ref="N398:N399"/>
    <mergeCell ref="B396:B397"/>
    <mergeCell ref="C396:C397"/>
    <mergeCell ref="G396:G397"/>
    <mergeCell ref="H396:H397"/>
    <mergeCell ref="J396:J397"/>
    <mergeCell ref="M392:M393"/>
    <mergeCell ref="N392:N393"/>
    <mergeCell ref="B394:B395"/>
    <mergeCell ref="C394:C395"/>
    <mergeCell ref="G394:G395"/>
    <mergeCell ref="H394:H395"/>
    <mergeCell ref="J394:J395"/>
    <mergeCell ref="M394:M395"/>
    <mergeCell ref="N394:N395"/>
    <mergeCell ref="B392:B393"/>
    <mergeCell ref="C392:C393"/>
    <mergeCell ref="G392:G393"/>
    <mergeCell ref="H392:H393"/>
    <mergeCell ref="J392:J393"/>
    <mergeCell ref="M388:M389"/>
    <mergeCell ref="N388:N389"/>
    <mergeCell ref="B390:B391"/>
    <mergeCell ref="C390:C391"/>
    <mergeCell ref="G390:G391"/>
    <mergeCell ref="H390:H391"/>
    <mergeCell ref="J390:J391"/>
    <mergeCell ref="M390:M391"/>
    <mergeCell ref="N390:N391"/>
    <mergeCell ref="B388:B389"/>
    <mergeCell ref="C388:C389"/>
    <mergeCell ref="G388:G389"/>
    <mergeCell ref="H388:H389"/>
    <mergeCell ref="J388:J389"/>
    <mergeCell ref="M384:M385"/>
    <mergeCell ref="N384:N385"/>
    <mergeCell ref="B386:B387"/>
    <mergeCell ref="C386:C387"/>
    <mergeCell ref="G386:G387"/>
    <mergeCell ref="H386:H387"/>
    <mergeCell ref="J386:J387"/>
    <mergeCell ref="M386:M387"/>
    <mergeCell ref="N386:N387"/>
    <mergeCell ref="B384:B385"/>
    <mergeCell ref="C384:C385"/>
    <mergeCell ref="G384:G385"/>
    <mergeCell ref="H384:H385"/>
    <mergeCell ref="J384:J385"/>
    <mergeCell ref="M380:M381"/>
    <mergeCell ref="N380:N381"/>
    <mergeCell ref="B382:B383"/>
    <mergeCell ref="C382:C383"/>
    <mergeCell ref="G382:G383"/>
    <mergeCell ref="H382:H383"/>
    <mergeCell ref="J382:J383"/>
    <mergeCell ref="M382:M383"/>
    <mergeCell ref="N382:N383"/>
    <mergeCell ref="B380:B381"/>
    <mergeCell ref="C380:C381"/>
    <mergeCell ref="G380:G381"/>
    <mergeCell ref="H380:H381"/>
    <mergeCell ref="J380:J381"/>
    <mergeCell ref="M376:M377"/>
    <mergeCell ref="N376:N377"/>
    <mergeCell ref="B378:B379"/>
    <mergeCell ref="C378:C379"/>
    <mergeCell ref="G378:G379"/>
    <mergeCell ref="H378:H379"/>
    <mergeCell ref="J378:J379"/>
    <mergeCell ref="M378:M379"/>
    <mergeCell ref="N378:N379"/>
    <mergeCell ref="B376:B377"/>
    <mergeCell ref="C376:C377"/>
    <mergeCell ref="G376:G377"/>
    <mergeCell ref="H376:H377"/>
    <mergeCell ref="J376:J377"/>
    <mergeCell ref="M372:M373"/>
    <mergeCell ref="N372:N373"/>
    <mergeCell ref="B374:B375"/>
    <mergeCell ref="C374:C375"/>
    <mergeCell ref="G374:G375"/>
    <mergeCell ref="H374:H375"/>
    <mergeCell ref="J374:J375"/>
    <mergeCell ref="M374:M375"/>
    <mergeCell ref="N374:N375"/>
    <mergeCell ref="B372:B373"/>
    <mergeCell ref="C372:C373"/>
    <mergeCell ref="G372:G373"/>
    <mergeCell ref="H372:H373"/>
    <mergeCell ref="J372:J373"/>
    <mergeCell ref="M368:M369"/>
    <mergeCell ref="N368:N369"/>
    <mergeCell ref="B370:B371"/>
    <mergeCell ref="C370:C371"/>
    <mergeCell ref="G370:G371"/>
    <mergeCell ref="H370:H371"/>
    <mergeCell ref="J370:J371"/>
    <mergeCell ref="M370:M371"/>
    <mergeCell ref="N370:N371"/>
    <mergeCell ref="B368:B369"/>
    <mergeCell ref="C368:C369"/>
    <mergeCell ref="G368:G369"/>
    <mergeCell ref="H368:H369"/>
    <mergeCell ref="J368:J369"/>
    <mergeCell ref="M364:M365"/>
    <mergeCell ref="N364:N365"/>
    <mergeCell ref="B366:B367"/>
    <mergeCell ref="C366:C367"/>
    <mergeCell ref="G366:G367"/>
    <mergeCell ref="H366:H367"/>
    <mergeCell ref="J366:J367"/>
    <mergeCell ref="M366:M367"/>
    <mergeCell ref="N366:N367"/>
    <mergeCell ref="B364:B365"/>
    <mergeCell ref="C364:C365"/>
    <mergeCell ref="G364:G365"/>
    <mergeCell ref="H364:H365"/>
    <mergeCell ref="J364:J365"/>
    <mergeCell ref="M360:M361"/>
    <mergeCell ref="N360:N361"/>
    <mergeCell ref="B362:B363"/>
    <mergeCell ref="C362:C363"/>
    <mergeCell ref="G362:G363"/>
    <mergeCell ref="H362:H363"/>
    <mergeCell ref="J362:J363"/>
    <mergeCell ref="M362:M363"/>
    <mergeCell ref="N362:N363"/>
    <mergeCell ref="B360:B361"/>
    <mergeCell ref="C360:C361"/>
    <mergeCell ref="G360:G361"/>
    <mergeCell ref="H360:H361"/>
    <mergeCell ref="J360:J361"/>
    <mergeCell ref="M356:M357"/>
    <mergeCell ref="N356:N357"/>
    <mergeCell ref="B358:B359"/>
    <mergeCell ref="C358:C359"/>
    <mergeCell ref="G358:G359"/>
    <mergeCell ref="H358:H359"/>
    <mergeCell ref="J358:J359"/>
    <mergeCell ref="M358:M359"/>
    <mergeCell ref="N358:N359"/>
    <mergeCell ref="B356:B357"/>
    <mergeCell ref="C356:C357"/>
    <mergeCell ref="G356:G357"/>
    <mergeCell ref="H356:H357"/>
    <mergeCell ref="J356:J357"/>
    <mergeCell ref="M352:M353"/>
    <mergeCell ref="N352:N353"/>
    <mergeCell ref="B354:B355"/>
    <mergeCell ref="C354:C355"/>
    <mergeCell ref="G354:G355"/>
    <mergeCell ref="H354:H355"/>
    <mergeCell ref="J354:J355"/>
    <mergeCell ref="M354:M355"/>
    <mergeCell ref="N354:N355"/>
    <mergeCell ref="B352:B353"/>
    <mergeCell ref="C352:C353"/>
    <mergeCell ref="G352:G353"/>
    <mergeCell ref="H352:H353"/>
    <mergeCell ref="J352:J353"/>
    <mergeCell ref="M348:M349"/>
    <mergeCell ref="N348:N349"/>
    <mergeCell ref="B350:B351"/>
    <mergeCell ref="C350:C351"/>
    <mergeCell ref="G350:G351"/>
    <mergeCell ref="H350:H351"/>
    <mergeCell ref="J350:J351"/>
    <mergeCell ref="M350:M351"/>
    <mergeCell ref="N350:N351"/>
    <mergeCell ref="B348:B349"/>
    <mergeCell ref="C348:C349"/>
    <mergeCell ref="G348:G349"/>
    <mergeCell ref="H348:H349"/>
    <mergeCell ref="J348:J349"/>
    <mergeCell ref="M344:M345"/>
    <mergeCell ref="N344:N345"/>
    <mergeCell ref="B346:B347"/>
    <mergeCell ref="C346:C347"/>
    <mergeCell ref="G346:G347"/>
    <mergeCell ref="H346:H347"/>
    <mergeCell ref="J346:J347"/>
    <mergeCell ref="M346:M347"/>
    <mergeCell ref="N346:N347"/>
    <mergeCell ref="B344:B345"/>
    <mergeCell ref="C344:C345"/>
    <mergeCell ref="G344:G345"/>
    <mergeCell ref="H344:H345"/>
    <mergeCell ref="J344:J345"/>
    <mergeCell ref="M340:M341"/>
    <mergeCell ref="N340:N341"/>
    <mergeCell ref="B342:B343"/>
    <mergeCell ref="C342:C343"/>
    <mergeCell ref="G342:G343"/>
    <mergeCell ref="H342:H343"/>
    <mergeCell ref="J342:J343"/>
    <mergeCell ref="M342:M343"/>
    <mergeCell ref="N342:N343"/>
    <mergeCell ref="B340:B341"/>
    <mergeCell ref="C340:C341"/>
    <mergeCell ref="G340:G341"/>
    <mergeCell ref="H340:H341"/>
    <mergeCell ref="J340:J341"/>
    <mergeCell ref="M336:M337"/>
    <mergeCell ref="N336:N337"/>
    <mergeCell ref="B338:B339"/>
    <mergeCell ref="C338:C339"/>
    <mergeCell ref="G338:G339"/>
    <mergeCell ref="H338:H339"/>
    <mergeCell ref="J338:J339"/>
    <mergeCell ref="M338:M339"/>
    <mergeCell ref="N338:N339"/>
    <mergeCell ref="B336:B337"/>
    <mergeCell ref="C336:C337"/>
    <mergeCell ref="G336:G337"/>
    <mergeCell ref="H336:H337"/>
    <mergeCell ref="J336:J337"/>
    <mergeCell ref="M332:M333"/>
    <mergeCell ref="N332:N333"/>
    <mergeCell ref="B334:B335"/>
    <mergeCell ref="C334:C335"/>
    <mergeCell ref="G334:G335"/>
    <mergeCell ref="H334:H335"/>
    <mergeCell ref="J334:J335"/>
    <mergeCell ref="M334:M335"/>
    <mergeCell ref="N334:N335"/>
    <mergeCell ref="B332:B333"/>
    <mergeCell ref="C332:C333"/>
    <mergeCell ref="G332:G333"/>
    <mergeCell ref="H332:H333"/>
    <mergeCell ref="J332:J333"/>
    <mergeCell ref="M328:M329"/>
    <mergeCell ref="N328:N329"/>
    <mergeCell ref="B330:B331"/>
    <mergeCell ref="C330:C331"/>
    <mergeCell ref="G330:G331"/>
    <mergeCell ref="H330:H331"/>
    <mergeCell ref="J330:J331"/>
    <mergeCell ref="M330:M331"/>
    <mergeCell ref="N330:N331"/>
    <mergeCell ref="B328:B329"/>
    <mergeCell ref="C328:C329"/>
    <mergeCell ref="G328:G329"/>
    <mergeCell ref="H328:H329"/>
    <mergeCell ref="J328:J329"/>
    <mergeCell ref="M324:M325"/>
    <mergeCell ref="N324:N325"/>
    <mergeCell ref="B326:B327"/>
    <mergeCell ref="C326:C327"/>
    <mergeCell ref="G326:G327"/>
    <mergeCell ref="H326:H327"/>
    <mergeCell ref="J326:J327"/>
    <mergeCell ref="M326:M327"/>
    <mergeCell ref="N326:N327"/>
    <mergeCell ref="B324:B325"/>
    <mergeCell ref="C324:C325"/>
    <mergeCell ref="G324:G325"/>
    <mergeCell ref="H324:H325"/>
    <mergeCell ref="J324:J325"/>
    <mergeCell ref="M320:M321"/>
    <mergeCell ref="N320:N321"/>
    <mergeCell ref="B322:B323"/>
    <mergeCell ref="C322:C323"/>
    <mergeCell ref="G322:G323"/>
    <mergeCell ref="H322:H323"/>
    <mergeCell ref="J322:J323"/>
    <mergeCell ref="M322:M323"/>
    <mergeCell ref="N322:N323"/>
    <mergeCell ref="B320:B321"/>
    <mergeCell ref="C320:C321"/>
    <mergeCell ref="G320:G321"/>
    <mergeCell ref="H320:H321"/>
    <mergeCell ref="J320:J321"/>
    <mergeCell ref="M316:M317"/>
    <mergeCell ref="N316:N317"/>
    <mergeCell ref="B318:B319"/>
    <mergeCell ref="C318:C319"/>
    <mergeCell ref="G318:G319"/>
    <mergeCell ref="H318:H319"/>
    <mergeCell ref="J318:J319"/>
    <mergeCell ref="M318:M319"/>
    <mergeCell ref="N318:N319"/>
    <mergeCell ref="B316:B317"/>
    <mergeCell ref="C316:C317"/>
    <mergeCell ref="G316:G317"/>
    <mergeCell ref="H316:H317"/>
    <mergeCell ref="J316:J317"/>
    <mergeCell ref="M312:M313"/>
    <mergeCell ref="N312:N313"/>
    <mergeCell ref="B314:B315"/>
    <mergeCell ref="C314:C315"/>
    <mergeCell ref="G314:G315"/>
    <mergeCell ref="H314:H315"/>
    <mergeCell ref="J314:J315"/>
    <mergeCell ref="M314:M315"/>
    <mergeCell ref="N314:N315"/>
    <mergeCell ref="B312:B313"/>
    <mergeCell ref="C312:C313"/>
    <mergeCell ref="G312:G313"/>
    <mergeCell ref="H312:H313"/>
    <mergeCell ref="J312:J313"/>
    <mergeCell ref="M308:M309"/>
    <mergeCell ref="N308:N309"/>
    <mergeCell ref="B310:B311"/>
    <mergeCell ref="C310:C311"/>
    <mergeCell ref="G310:G311"/>
    <mergeCell ref="H310:H311"/>
    <mergeCell ref="J310:J311"/>
    <mergeCell ref="M310:M311"/>
    <mergeCell ref="N310:N311"/>
    <mergeCell ref="B308:B309"/>
    <mergeCell ref="C308:C309"/>
    <mergeCell ref="G308:G309"/>
    <mergeCell ref="H308:H309"/>
    <mergeCell ref="J308:J309"/>
    <mergeCell ref="M304:M305"/>
    <mergeCell ref="N304:N305"/>
    <mergeCell ref="B306:B307"/>
    <mergeCell ref="C306:C307"/>
    <mergeCell ref="G306:G307"/>
    <mergeCell ref="H306:H307"/>
    <mergeCell ref="J306:J307"/>
    <mergeCell ref="M306:M307"/>
    <mergeCell ref="N306:N307"/>
    <mergeCell ref="B304:B305"/>
    <mergeCell ref="C304:C305"/>
    <mergeCell ref="G304:G305"/>
    <mergeCell ref="H304:H305"/>
    <mergeCell ref="J304:J305"/>
    <mergeCell ref="M300:M301"/>
    <mergeCell ref="N300:N301"/>
    <mergeCell ref="B302:B303"/>
    <mergeCell ref="C302:C303"/>
    <mergeCell ref="G302:G303"/>
    <mergeCell ref="H302:H303"/>
    <mergeCell ref="J302:J303"/>
    <mergeCell ref="M302:M303"/>
    <mergeCell ref="N302:N303"/>
    <mergeCell ref="B300:B301"/>
    <mergeCell ref="C300:C301"/>
    <mergeCell ref="G300:G301"/>
    <mergeCell ref="H300:H301"/>
    <mergeCell ref="J300:J301"/>
    <mergeCell ref="M296:M297"/>
    <mergeCell ref="N296:N297"/>
    <mergeCell ref="B298:B299"/>
    <mergeCell ref="C298:C299"/>
    <mergeCell ref="G298:G299"/>
    <mergeCell ref="H298:H299"/>
    <mergeCell ref="J298:J299"/>
    <mergeCell ref="M298:M299"/>
    <mergeCell ref="N298:N299"/>
    <mergeCell ref="B296:B297"/>
    <mergeCell ref="C296:C297"/>
    <mergeCell ref="G296:G297"/>
    <mergeCell ref="H296:H297"/>
    <mergeCell ref="J296:J297"/>
    <mergeCell ref="M292:M293"/>
    <mergeCell ref="N292:N293"/>
    <mergeCell ref="B294:B295"/>
    <mergeCell ref="C294:C295"/>
    <mergeCell ref="G294:G295"/>
    <mergeCell ref="H294:H295"/>
    <mergeCell ref="J294:J295"/>
    <mergeCell ref="M294:M295"/>
    <mergeCell ref="N294:N295"/>
    <mergeCell ref="B292:B293"/>
    <mergeCell ref="C292:C293"/>
    <mergeCell ref="G292:G293"/>
    <mergeCell ref="H292:H293"/>
    <mergeCell ref="J292:J293"/>
    <mergeCell ref="M288:M289"/>
    <mergeCell ref="N288:N289"/>
    <mergeCell ref="B290:B291"/>
    <mergeCell ref="C290:C291"/>
    <mergeCell ref="G290:G291"/>
    <mergeCell ref="H290:H291"/>
    <mergeCell ref="J290:J291"/>
    <mergeCell ref="M290:M291"/>
    <mergeCell ref="N290:N291"/>
    <mergeCell ref="B288:B289"/>
    <mergeCell ref="C288:C289"/>
    <mergeCell ref="G288:G289"/>
    <mergeCell ref="H288:H289"/>
    <mergeCell ref="J288:J289"/>
    <mergeCell ref="M284:M285"/>
    <mergeCell ref="N284:N285"/>
    <mergeCell ref="B286:B287"/>
    <mergeCell ref="C286:C287"/>
    <mergeCell ref="G286:G287"/>
    <mergeCell ref="H286:H287"/>
    <mergeCell ref="J286:J287"/>
    <mergeCell ref="M286:M287"/>
    <mergeCell ref="N286:N287"/>
    <mergeCell ref="B284:B285"/>
    <mergeCell ref="C284:C285"/>
    <mergeCell ref="G284:G285"/>
    <mergeCell ref="H284:H285"/>
    <mergeCell ref="J284:J285"/>
    <mergeCell ref="M280:M281"/>
    <mergeCell ref="N280:N281"/>
    <mergeCell ref="B282:B283"/>
    <mergeCell ref="C282:C283"/>
    <mergeCell ref="G282:G283"/>
    <mergeCell ref="H282:H283"/>
    <mergeCell ref="J282:J283"/>
    <mergeCell ref="M282:M283"/>
    <mergeCell ref="N282:N283"/>
    <mergeCell ref="B280:B281"/>
    <mergeCell ref="C280:C281"/>
    <mergeCell ref="G280:G281"/>
    <mergeCell ref="H280:H281"/>
    <mergeCell ref="J280:J281"/>
    <mergeCell ref="M276:M277"/>
    <mergeCell ref="N276:N277"/>
    <mergeCell ref="B278:B279"/>
    <mergeCell ref="C278:C279"/>
    <mergeCell ref="G278:G279"/>
    <mergeCell ref="H278:H279"/>
    <mergeCell ref="J278:J279"/>
    <mergeCell ref="M278:M279"/>
    <mergeCell ref="N278:N279"/>
    <mergeCell ref="B276:B277"/>
    <mergeCell ref="C276:C277"/>
    <mergeCell ref="G276:G277"/>
    <mergeCell ref="H276:H277"/>
    <mergeCell ref="J276:J277"/>
    <mergeCell ref="M272:M273"/>
    <mergeCell ref="N272:N273"/>
    <mergeCell ref="B274:B275"/>
    <mergeCell ref="C274:C275"/>
    <mergeCell ref="G274:G275"/>
    <mergeCell ref="H274:H275"/>
    <mergeCell ref="J274:J275"/>
    <mergeCell ref="M274:M275"/>
    <mergeCell ref="N274:N275"/>
    <mergeCell ref="B272:B273"/>
    <mergeCell ref="C272:C273"/>
    <mergeCell ref="G272:G273"/>
    <mergeCell ref="H272:H273"/>
    <mergeCell ref="J272:J273"/>
    <mergeCell ref="M268:M269"/>
    <mergeCell ref="N268:N269"/>
    <mergeCell ref="B270:B271"/>
    <mergeCell ref="C270:C271"/>
    <mergeCell ref="G270:G271"/>
    <mergeCell ref="H270:H271"/>
    <mergeCell ref="J270:J271"/>
    <mergeCell ref="M270:M271"/>
    <mergeCell ref="N270:N271"/>
    <mergeCell ref="B268:B269"/>
    <mergeCell ref="C268:C269"/>
    <mergeCell ref="G268:G269"/>
    <mergeCell ref="H268:H269"/>
    <mergeCell ref="J268:J269"/>
    <mergeCell ref="M264:M265"/>
    <mergeCell ref="N264:N265"/>
    <mergeCell ref="B266:B267"/>
    <mergeCell ref="C266:C267"/>
    <mergeCell ref="G266:G267"/>
    <mergeCell ref="H266:H267"/>
    <mergeCell ref="J266:J267"/>
    <mergeCell ref="M266:M267"/>
    <mergeCell ref="N266:N267"/>
    <mergeCell ref="B264:B265"/>
    <mergeCell ref="C264:C265"/>
    <mergeCell ref="G264:G265"/>
    <mergeCell ref="H264:H265"/>
    <mergeCell ref="J264:J265"/>
    <mergeCell ref="M260:M261"/>
    <mergeCell ref="N260:N261"/>
    <mergeCell ref="B262:B263"/>
    <mergeCell ref="C262:C263"/>
    <mergeCell ref="G262:G263"/>
    <mergeCell ref="H262:H263"/>
    <mergeCell ref="J262:J263"/>
    <mergeCell ref="M262:M263"/>
    <mergeCell ref="N262:N263"/>
    <mergeCell ref="B260:B261"/>
    <mergeCell ref="C260:C261"/>
    <mergeCell ref="G260:G261"/>
    <mergeCell ref="H260:H261"/>
    <mergeCell ref="J260:J261"/>
    <mergeCell ref="M256:M257"/>
    <mergeCell ref="N256:N257"/>
    <mergeCell ref="B258:B259"/>
    <mergeCell ref="C258:C259"/>
    <mergeCell ref="G258:G259"/>
    <mergeCell ref="H258:H259"/>
    <mergeCell ref="J258:J259"/>
    <mergeCell ref="M258:M259"/>
    <mergeCell ref="N258:N259"/>
    <mergeCell ref="B256:B257"/>
    <mergeCell ref="C256:C257"/>
    <mergeCell ref="G256:G257"/>
    <mergeCell ref="H256:H257"/>
    <mergeCell ref="J256:J257"/>
    <mergeCell ref="M252:M253"/>
    <mergeCell ref="N252:N253"/>
    <mergeCell ref="B254:B255"/>
    <mergeCell ref="C254:C255"/>
    <mergeCell ref="G254:G255"/>
    <mergeCell ref="H254:H255"/>
    <mergeCell ref="J254:J255"/>
    <mergeCell ref="M254:M255"/>
    <mergeCell ref="N254:N255"/>
    <mergeCell ref="B252:B253"/>
    <mergeCell ref="C252:C253"/>
    <mergeCell ref="G252:G253"/>
    <mergeCell ref="H252:H253"/>
    <mergeCell ref="J252:J253"/>
    <mergeCell ref="M248:M249"/>
    <mergeCell ref="N248:N249"/>
    <mergeCell ref="B250:B251"/>
    <mergeCell ref="C250:C251"/>
    <mergeCell ref="G250:G251"/>
    <mergeCell ref="H250:H251"/>
    <mergeCell ref="J250:J251"/>
    <mergeCell ref="M250:M251"/>
    <mergeCell ref="N250:N251"/>
    <mergeCell ref="B248:B249"/>
    <mergeCell ref="C248:C249"/>
    <mergeCell ref="G248:G249"/>
    <mergeCell ref="H248:H249"/>
    <mergeCell ref="J248:J249"/>
    <mergeCell ref="M244:M245"/>
    <mergeCell ref="N244:N245"/>
    <mergeCell ref="B246:B247"/>
    <mergeCell ref="C246:C247"/>
    <mergeCell ref="G246:G247"/>
    <mergeCell ref="H246:H247"/>
    <mergeCell ref="J246:J247"/>
    <mergeCell ref="M246:M247"/>
    <mergeCell ref="N246:N247"/>
    <mergeCell ref="B244:B245"/>
    <mergeCell ref="C244:C245"/>
    <mergeCell ref="G244:G245"/>
    <mergeCell ref="H244:H245"/>
    <mergeCell ref="J244:J245"/>
    <mergeCell ref="M240:M241"/>
    <mergeCell ref="N240:N241"/>
    <mergeCell ref="B242:B243"/>
    <mergeCell ref="C242:C243"/>
    <mergeCell ref="G242:G243"/>
    <mergeCell ref="H242:H243"/>
    <mergeCell ref="J242:J243"/>
    <mergeCell ref="M242:M243"/>
    <mergeCell ref="N242:N243"/>
    <mergeCell ref="B240:B241"/>
    <mergeCell ref="C240:C241"/>
    <mergeCell ref="G240:G241"/>
    <mergeCell ref="H240:H241"/>
    <mergeCell ref="J240:J241"/>
    <mergeCell ref="M236:M237"/>
    <mergeCell ref="N236:N237"/>
    <mergeCell ref="B238:B239"/>
    <mergeCell ref="C238:C239"/>
    <mergeCell ref="G238:G239"/>
    <mergeCell ref="H238:H239"/>
    <mergeCell ref="J238:J239"/>
    <mergeCell ref="M238:M239"/>
    <mergeCell ref="N238:N239"/>
    <mergeCell ref="B236:B237"/>
    <mergeCell ref="C236:C237"/>
    <mergeCell ref="G236:G237"/>
    <mergeCell ref="H236:H237"/>
    <mergeCell ref="J236:J237"/>
    <mergeCell ref="M232:M233"/>
    <mergeCell ref="N232:N233"/>
    <mergeCell ref="B234:B235"/>
    <mergeCell ref="C234:C235"/>
    <mergeCell ref="G234:G235"/>
    <mergeCell ref="H234:H235"/>
    <mergeCell ref="J234:J235"/>
    <mergeCell ref="M234:M235"/>
    <mergeCell ref="N234:N235"/>
    <mergeCell ref="B232:B233"/>
    <mergeCell ref="C232:C233"/>
    <mergeCell ref="G232:G233"/>
    <mergeCell ref="H232:H233"/>
    <mergeCell ref="J232:J233"/>
    <mergeCell ref="M228:M229"/>
    <mergeCell ref="N228:N229"/>
    <mergeCell ref="B230:B231"/>
    <mergeCell ref="C230:C231"/>
    <mergeCell ref="G230:G231"/>
    <mergeCell ref="H230:H231"/>
    <mergeCell ref="J230:J231"/>
    <mergeCell ref="M230:M231"/>
    <mergeCell ref="N230:N231"/>
    <mergeCell ref="B228:B229"/>
    <mergeCell ref="C228:C229"/>
    <mergeCell ref="G228:G229"/>
    <mergeCell ref="H228:H229"/>
    <mergeCell ref="J228:J229"/>
    <mergeCell ref="M224:M225"/>
    <mergeCell ref="N224:N225"/>
    <mergeCell ref="B226:B227"/>
    <mergeCell ref="C226:C227"/>
    <mergeCell ref="G226:G227"/>
    <mergeCell ref="H226:H227"/>
    <mergeCell ref="J226:J227"/>
    <mergeCell ref="M226:M227"/>
    <mergeCell ref="N226:N227"/>
    <mergeCell ref="B224:B225"/>
    <mergeCell ref="C224:C225"/>
    <mergeCell ref="G224:G225"/>
    <mergeCell ref="H224:H225"/>
    <mergeCell ref="J224:J225"/>
    <mergeCell ref="M220:M221"/>
    <mergeCell ref="N220:N221"/>
    <mergeCell ref="B222:B223"/>
    <mergeCell ref="C222:C223"/>
    <mergeCell ref="G222:G223"/>
    <mergeCell ref="H222:H223"/>
    <mergeCell ref="J222:J223"/>
    <mergeCell ref="M222:M223"/>
    <mergeCell ref="N222:N223"/>
    <mergeCell ref="B220:B221"/>
    <mergeCell ref="C220:C221"/>
    <mergeCell ref="G220:G221"/>
    <mergeCell ref="H220:H221"/>
    <mergeCell ref="J220:J221"/>
    <mergeCell ref="M216:M217"/>
    <mergeCell ref="N216:N217"/>
    <mergeCell ref="B218:B219"/>
    <mergeCell ref="C218:C219"/>
    <mergeCell ref="G218:G219"/>
    <mergeCell ref="H218:H219"/>
    <mergeCell ref="J218:J219"/>
    <mergeCell ref="M218:M219"/>
    <mergeCell ref="N218:N219"/>
    <mergeCell ref="B216:B217"/>
    <mergeCell ref="C216:C217"/>
    <mergeCell ref="G216:G217"/>
    <mergeCell ref="H216:H217"/>
    <mergeCell ref="J216:J217"/>
    <mergeCell ref="M212:M213"/>
    <mergeCell ref="N212:N213"/>
    <mergeCell ref="B214:B215"/>
    <mergeCell ref="C214:C215"/>
    <mergeCell ref="G214:G215"/>
    <mergeCell ref="H214:H215"/>
    <mergeCell ref="J214:J215"/>
    <mergeCell ref="M214:M215"/>
    <mergeCell ref="N214:N215"/>
    <mergeCell ref="B212:B213"/>
    <mergeCell ref="C212:C213"/>
    <mergeCell ref="G212:G213"/>
    <mergeCell ref="H212:H213"/>
    <mergeCell ref="J212:J213"/>
    <mergeCell ref="M208:M209"/>
    <mergeCell ref="N208:N209"/>
    <mergeCell ref="B210:B211"/>
    <mergeCell ref="C210:C211"/>
    <mergeCell ref="G210:G211"/>
    <mergeCell ref="H210:H211"/>
    <mergeCell ref="J210:J211"/>
    <mergeCell ref="M210:M211"/>
    <mergeCell ref="N210:N211"/>
    <mergeCell ref="B208:B209"/>
    <mergeCell ref="C208:C209"/>
    <mergeCell ref="G208:G209"/>
    <mergeCell ref="H208:H209"/>
    <mergeCell ref="J208:J209"/>
    <mergeCell ref="M204:M205"/>
    <mergeCell ref="N204:N205"/>
    <mergeCell ref="B206:B207"/>
    <mergeCell ref="C206:C207"/>
    <mergeCell ref="G206:G207"/>
    <mergeCell ref="H206:H207"/>
    <mergeCell ref="J206:J207"/>
    <mergeCell ref="M206:M207"/>
    <mergeCell ref="N206:N207"/>
    <mergeCell ref="B204:B205"/>
    <mergeCell ref="C204:C205"/>
    <mergeCell ref="G204:G205"/>
    <mergeCell ref="H204:H205"/>
    <mergeCell ref="J204:J205"/>
    <mergeCell ref="M200:M201"/>
    <mergeCell ref="N200:N201"/>
    <mergeCell ref="B202:B203"/>
    <mergeCell ref="C202:C203"/>
    <mergeCell ref="G202:G203"/>
    <mergeCell ref="H202:H203"/>
    <mergeCell ref="J202:J203"/>
    <mergeCell ref="M202:M203"/>
    <mergeCell ref="N202:N203"/>
    <mergeCell ref="B200:B201"/>
    <mergeCell ref="C200:C201"/>
    <mergeCell ref="G200:G201"/>
    <mergeCell ref="H200:H201"/>
    <mergeCell ref="J200:J201"/>
    <mergeCell ref="M196:M197"/>
    <mergeCell ref="N196:N197"/>
    <mergeCell ref="B198:B199"/>
    <mergeCell ref="C198:C199"/>
    <mergeCell ref="G198:G199"/>
    <mergeCell ref="H198:H199"/>
    <mergeCell ref="J198:J199"/>
    <mergeCell ref="M198:M199"/>
    <mergeCell ref="N198:N199"/>
    <mergeCell ref="B196:B197"/>
    <mergeCell ref="C196:C197"/>
    <mergeCell ref="G196:G197"/>
    <mergeCell ref="H196:H197"/>
    <mergeCell ref="J196:J197"/>
    <mergeCell ref="M192:M193"/>
    <mergeCell ref="N192:N193"/>
    <mergeCell ref="B194:B195"/>
    <mergeCell ref="C194:C195"/>
    <mergeCell ref="G194:G195"/>
    <mergeCell ref="H194:H195"/>
    <mergeCell ref="J194:J195"/>
    <mergeCell ref="M194:M195"/>
    <mergeCell ref="N194:N195"/>
    <mergeCell ref="B192:B193"/>
    <mergeCell ref="C192:C193"/>
    <mergeCell ref="G192:G193"/>
    <mergeCell ref="H192:H193"/>
    <mergeCell ref="J192:J193"/>
    <mergeCell ref="M188:M189"/>
    <mergeCell ref="N188:N189"/>
    <mergeCell ref="B190:B191"/>
    <mergeCell ref="C190:C191"/>
    <mergeCell ref="G190:G191"/>
    <mergeCell ref="H190:H191"/>
    <mergeCell ref="J190:J191"/>
    <mergeCell ref="M190:M191"/>
    <mergeCell ref="N190:N191"/>
    <mergeCell ref="B188:B189"/>
    <mergeCell ref="C188:C189"/>
    <mergeCell ref="G188:G189"/>
    <mergeCell ref="H188:H189"/>
    <mergeCell ref="J188:J189"/>
    <mergeCell ref="M184:M185"/>
    <mergeCell ref="N184:N185"/>
    <mergeCell ref="B186:B187"/>
    <mergeCell ref="C186:C187"/>
    <mergeCell ref="G186:G187"/>
    <mergeCell ref="H186:H187"/>
    <mergeCell ref="J186:J187"/>
    <mergeCell ref="M186:M187"/>
    <mergeCell ref="N186:N187"/>
    <mergeCell ref="B184:B185"/>
    <mergeCell ref="C184:C185"/>
    <mergeCell ref="G184:G185"/>
    <mergeCell ref="H184:H185"/>
    <mergeCell ref="J184:J185"/>
    <mergeCell ref="M180:M181"/>
    <mergeCell ref="N180:N181"/>
    <mergeCell ref="B182:B183"/>
    <mergeCell ref="C182:C183"/>
    <mergeCell ref="G182:G183"/>
    <mergeCell ref="H182:H183"/>
    <mergeCell ref="J182:J183"/>
    <mergeCell ref="M182:M183"/>
    <mergeCell ref="N182:N183"/>
    <mergeCell ref="B180:B181"/>
    <mergeCell ref="C180:C181"/>
    <mergeCell ref="G180:G181"/>
    <mergeCell ref="H180:H181"/>
    <mergeCell ref="J180:J181"/>
    <mergeCell ref="M176:M177"/>
    <mergeCell ref="N176:N177"/>
    <mergeCell ref="B178:B179"/>
    <mergeCell ref="C178:C179"/>
    <mergeCell ref="G178:G179"/>
    <mergeCell ref="H178:H179"/>
    <mergeCell ref="J178:J179"/>
    <mergeCell ref="M178:M179"/>
    <mergeCell ref="N178:N179"/>
    <mergeCell ref="B176:B177"/>
    <mergeCell ref="C176:C177"/>
    <mergeCell ref="G176:G177"/>
    <mergeCell ref="H176:H177"/>
    <mergeCell ref="J176:J177"/>
    <mergeCell ref="M172:M173"/>
    <mergeCell ref="N172:N173"/>
    <mergeCell ref="B174:B175"/>
    <mergeCell ref="C174:C175"/>
    <mergeCell ref="G174:G175"/>
    <mergeCell ref="H174:H175"/>
    <mergeCell ref="J174:J175"/>
    <mergeCell ref="M174:M175"/>
    <mergeCell ref="N174:N175"/>
    <mergeCell ref="B172:B173"/>
    <mergeCell ref="C172:C173"/>
    <mergeCell ref="G172:G173"/>
    <mergeCell ref="H172:H173"/>
    <mergeCell ref="J172:J173"/>
    <mergeCell ref="M168:M169"/>
    <mergeCell ref="N168:N169"/>
    <mergeCell ref="B170:B171"/>
    <mergeCell ref="C170:C171"/>
    <mergeCell ref="G170:G171"/>
    <mergeCell ref="H170:H171"/>
    <mergeCell ref="J170:J171"/>
    <mergeCell ref="M170:M171"/>
    <mergeCell ref="N170:N171"/>
    <mergeCell ref="B168:B169"/>
    <mergeCell ref="C168:C169"/>
    <mergeCell ref="G168:G169"/>
    <mergeCell ref="H168:H169"/>
    <mergeCell ref="J168:J169"/>
    <mergeCell ref="M164:M165"/>
    <mergeCell ref="N164:N165"/>
    <mergeCell ref="B166:B167"/>
    <mergeCell ref="C166:C167"/>
    <mergeCell ref="G166:G167"/>
    <mergeCell ref="H166:H167"/>
    <mergeCell ref="J166:J167"/>
    <mergeCell ref="M166:M167"/>
    <mergeCell ref="N166:N167"/>
    <mergeCell ref="B164:B165"/>
    <mergeCell ref="C164:C165"/>
    <mergeCell ref="G164:G165"/>
    <mergeCell ref="H164:H165"/>
    <mergeCell ref="J164:J165"/>
    <mergeCell ref="M160:M161"/>
    <mergeCell ref="N160:N161"/>
    <mergeCell ref="B162:B163"/>
    <mergeCell ref="C162:C163"/>
    <mergeCell ref="G162:G163"/>
    <mergeCell ref="H162:H163"/>
    <mergeCell ref="J162:J163"/>
    <mergeCell ref="M162:M163"/>
    <mergeCell ref="N162:N163"/>
    <mergeCell ref="B160:B161"/>
    <mergeCell ref="C160:C161"/>
    <mergeCell ref="G160:G161"/>
    <mergeCell ref="H160:H161"/>
    <mergeCell ref="J160:J161"/>
    <mergeCell ref="M156:M157"/>
    <mergeCell ref="N156:N157"/>
    <mergeCell ref="B158:B159"/>
    <mergeCell ref="C158:C159"/>
    <mergeCell ref="G158:G159"/>
    <mergeCell ref="H158:H159"/>
    <mergeCell ref="J158:J159"/>
    <mergeCell ref="M158:M159"/>
    <mergeCell ref="N158:N159"/>
    <mergeCell ref="B156:B157"/>
    <mergeCell ref="C156:C157"/>
    <mergeCell ref="G156:G157"/>
    <mergeCell ref="H156:H157"/>
    <mergeCell ref="J156:J157"/>
    <mergeCell ref="M152:M153"/>
    <mergeCell ref="N152:N153"/>
    <mergeCell ref="B154:B155"/>
    <mergeCell ref="C154:C155"/>
    <mergeCell ref="G154:G155"/>
    <mergeCell ref="H154:H155"/>
    <mergeCell ref="J154:J155"/>
    <mergeCell ref="M154:M155"/>
    <mergeCell ref="N154:N155"/>
    <mergeCell ref="B152:B153"/>
    <mergeCell ref="C152:C153"/>
    <mergeCell ref="G152:G153"/>
    <mergeCell ref="H152:H153"/>
    <mergeCell ref="J152:J153"/>
    <mergeCell ref="M148:M149"/>
    <mergeCell ref="N148:N149"/>
    <mergeCell ref="B150:B151"/>
    <mergeCell ref="C150:C151"/>
    <mergeCell ref="G150:G151"/>
    <mergeCell ref="H150:H151"/>
    <mergeCell ref="J150:J151"/>
    <mergeCell ref="M150:M151"/>
    <mergeCell ref="N150:N151"/>
    <mergeCell ref="B148:B149"/>
    <mergeCell ref="C148:C149"/>
    <mergeCell ref="G148:G149"/>
    <mergeCell ref="H148:H149"/>
    <mergeCell ref="J148:J149"/>
    <mergeCell ref="M144:M145"/>
    <mergeCell ref="N144:N145"/>
    <mergeCell ref="B146:B147"/>
    <mergeCell ref="C146:C147"/>
    <mergeCell ref="G146:G147"/>
    <mergeCell ref="H146:H147"/>
    <mergeCell ref="J146:J147"/>
    <mergeCell ref="M146:M147"/>
    <mergeCell ref="N146:N147"/>
    <mergeCell ref="B144:B145"/>
    <mergeCell ref="C144:C145"/>
    <mergeCell ref="G144:G145"/>
    <mergeCell ref="H144:H145"/>
    <mergeCell ref="J144:J145"/>
    <mergeCell ref="M140:M141"/>
    <mergeCell ref="N140:N141"/>
    <mergeCell ref="B142:B143"/>
    <mergeCell ref="C142:C143"/>
    <mergeCell ref="G142:G143"/>
    <mergeCell ref="H142:H143"/>
    <mergeCell ref="J142:J143"/>
    <mergeCell ref="M142:M143"/>
    <mergeCell ref="N142:N143"/>
    <mergeCell ref="B140:B141"/>
    <mergeCell ref="C140:C141"/>
    <mergeCell ref="G140:G141"/>
    <mergeCell ref="H140:H141"/>
    <mergeCell ref="J140:J141"/>
    <mergeCell ref="M136:M137"/>
    <mergeCell ref="N136:N137"/>
    <mergeCell ref="B138:B139"/>
    <mergeCell ref="C138:C139"/>
    <mergeCell ref="G138:G139"/>
    <mergeCell ref="H138:H139"/>
    <mergeCell ref="J138:J139"/>
    <mergeCell ref="M138:M139"/>
    <mergeCell ref="N138:N139"/>
    <mergeCell ref="B136:B137"/>
    <mergeCell ref="C136:C137"/>
    <mergeCell ref="G136:G137"/>
    <mergeCell ref="H136:H137"/>
    <mergeCell ref="J136:J137"/>
    <mergeCell ref="M132:M133"/>
    <mergeCell ref="N132:N133"/>
    <mergeCell ref="B134:B135"/>
    <mergeCell ref="C134:C135"/>
    <mergeCell ref="G134:G135"/>
    <mergeCell ref="H134:H135"/>
    <mergeCell ref="J134:J135"/>
    <mergeCell ref="M134:M135"/>
    <mergeCell ref="N134:N135"/>
    <mergeCell ref="B132:B133"/>
    <mergeCell ref="C132:C133"/>
    <mergeCell ref="G132:G133"/>
    <mergeCell ref="H132:H133"/>
    <mergeCell ref="J132:J133"/>
    <mergeCell ref="M128:M129"/>
    <mergeCell ref="N128:N129"/>
    <mergeCell ref="B130:B131"/>
    <mergeCell ref="C130:C131"/>
    <mergeCell ref="G130:G131"/>
    <mergeCell ref="H130:H131"/>
    <mergeCell ref="J130:J131"/>
    <mergeCell ref="M130:M131"/>
    <mergeCell ref="N130:N131"/>
    <mergeCell ref="B128:B129"/>
    <mergeCell ref="C128:C129"/>
    <mergeCell ref="G128:G129"/>
    <mergeCell ref="H128:H129"/>
    <mergeCell ref="J128:J129"/>
    <mergeCell ref="M124:M125"/>
    <mergeCell ref="N124:N125"/>
    <mergeCell ref="B126:B127"/>
    <mergeCell ref="C126:C127"/>
    <mergeCell ref="G126:G127"/>
    <mergeCell ref="H126:H127"/>
    <mergeCell ref="J126:J127"/>
    <mergeCell ref="M126:M127"/>
    <mergeCell ref="N126:N127"/>
    <mergeCell ref="B124:B125"/>
    <mergeCell ref="C124:C125"/>
    <mergeCell ref="G124:G125"/>
    <mergeCell ref="H124:H125"/>
    <mergeCell ref="J124:J125"/>
    <mergeCell ref="M120:M121"/>
    <mergeCell ref="N120:N121"/>
    <mergeCell ref="B122:B123"/>
    <mergeCell ref="C122:C123"/>
    <mergeCell ref="G122:G123"/>
    <mergeCell ref="H122:H123"/>
    <mergeCell ref="J122:J123"/>
    <mergeCell ref="M122:M123"/>
    <mergeCell ref="N122:N123"/>
    <mergeCell ref="B120:B121"/>
    <mergeCell ref="C120:C121"/>
    <mergeCell ref="G120:G121"/>
    <mergeCell ref="H120:H121"/>
    <mergeCell ref="J120:J121"/>
    <mergeCell ref="M116:M117"/>
    <mergeCell ref="N116:N117"/>
    <mergeCell ref="B118:B119"/>
    <mergeCell ref="C118:C119"/>
    <mergeCell ref="G118:G119"/>
    <mergeCell ref="H118:H119"/>
    <mergeCell ref="J118:J119"/>
    <mergeCell ref="M118:M119"/>
    <mergeCell ref="N118:N119"/>
    <mergeCell ref="B116:B117"/>
    <mergeCell ref="C116:C117"/>
    <mergeCell ref="G116:G117"/>
    <mergeCell ref="H116:H117"/>
    <mergeCell ref="J116:J117"/>
    <mergeCell ref="M112:M113"/>
    <mergeCell ref="N112:N113"/>
    <mergeCell ref="B114:B115"/>
    <mergeCell ref="C114:C115"/>
    <mergeCell ref="G114:G115"/>
    <mergeCell ref="H114:H115"/>
    <mergeCell ref="J114:J115"/>
    <mergeCell ref="M114:M115"/>
    <mergeCell ref="N114:N115"/>
    <mergeCell ref="B112:B113"/>
    <mergeCell ref="C112:C113"/>
    <mergeCell ref="G112:G113"/>
    <mergeCell ref="H112:H113"/>
    <mergeCell ref="J112:J113"/>
    <mergeCell ref="M108:M109"/>
    <mergeCell ref="N108:N109"/>
    <mergeCell ref="B110:B111"/>
    <mergeCell ref="C110:C111"/>
    <mergeCell ref="G110:G111"/>
    <mergeCell ref="H110:H111"/>
    <mergeCell ref="J110:J111"/>
    <mergeCell ref="M110:M111"/>
    <mergeCell ref="N110:N111"/>
    <mergeCell ref="B108:B109"/>
    <mergeCell ref="C108:C109"/>
    <mergeCell ref="G108:G109"/>
    <mergeCell ref="H108:H109"/>
    <mergeCell ref="J108:J109"/>
    <mergeCell ref="M104:M105"/>
    <mergeCell ref="N104:N105"/>
    <mergeCell ref="B106:B107"/>
    <mergeCell ref="C106:C107"/>
    <mergeCell ref="G106:G107"/>
    <mergeCell ref="H106:H107"/>
    <mergeCell ref="J106:J107"/>
    <mergeCell ref="M106:M107"/>
    <mergeCell ref="N106:N107"/>
    <mergeCell ref="B104:B105"/>
    <mergeCell ref="C104:C105"/>
    <mergeCell ref="G104:G105"/>
    <mergeCell ref="H104:H105"/>
    <mergeCell ref="J104:J105"/>
    <mergeCell ref="M100:M101"/>
    <mergeCell ref="N100:N101"/>
    <mergeCell ref="B102:B103"/>
    <mergeCell ref="C102:C103"/>
    <mergeCell ref="G102:G103"/>
    <mergeCell ref="H102:H103"/>
    <mergeCell ref="J102:J103"/>
    <mergeCell ref="M102:M103"/>
    <mergeCell ref="N102:N103"/>
    <mergeCell ref="B100:B101"/>
    <mergeCell ref="C100:C101"/>
    <mergeCell ref="G100:G101"/>
    <mergeCell ref="H100:H101"/>
    <mergeCell ref="J100:J101"/>
    <mergeCell ref="M96:M97"/>
    <mergeCell ref="N96:N97"/>
    <mergeCell ref="B98:B99"/>
    <mergeCell ref="C98:C99"/>
    <mergeCell ref="G98:G99"/>
    <mergeCell ref="H98:H99"/>
    <mergeCell ref="J98:J99"/>
    <mergeCell ref="M98:M99"/>
    <mergeCell ref="N98:N99"/>
    <mergeCell ref="B96:B97"/>
    <mergeCell ref="C96:C97"/>
    <mergeCell ref="G96:G97"/>
    <mergeCell ref="H96:H97"/>
    <mergeCell ref="J96:J97"/>
    <mergeCell ref="M92:M93"/>
    <mergeCell ref="N92:N93"/>
    <mergeCell ref="B94:B95"/>
    <mergeCell ref="C94:C95"/>
    <mergeCell ref="G94:G95"/>
    <mergeCell ref="H94:H95"/>
    <mergeCell ref="J94:J95"/>
    <mergeCell ref="M94:M95"/>
    <mergeCell ref="N94:N95"/>
    <mergeCell ref="B92:B93"/>
    <mergeCell ref="C92:C93"/>
    <mergeCell ref="G92:G93"/>
    <mergeCell ref="H92:H93"/>
    <mergeCell ref="J92:J93"/>
    <mergeCell ref="M88:M89"/>
    <mergeCell ref="N88:N89"/>
    <mergeCell ref="B90:B91"/>
    <mergeCell ref="C90:C91"/>
    <mergeCell ref="G90:G91"/>
    <mergeCell ref="H90:H91"/>
    <mergeCell ref="J90:J91"/>
    <mergeCell ref="M90:M91"/>
    <mergeCell ref="N90:N91"/>
    <mergeCell ref="B88:B89"/>
    <mergeCell ref="C88:C89"/>
    <mergeCell ref="G88:G89"/>
    <mergeCell ref="H88:H89"/>
    <mergeCell ref="J88:J89"/>
    <mergeCell ref="M84:M85"/>
    <mergeCell ref="N84:N85"/>
    <mergeCell ref="B86:B87"/>
    <mergeCell ref="C86:C87"/>
    <mergeCell ref="G86:G87"/>
    <mergeCell ref="H86:H87"/>
    <mergeCell ref="J86:J87"/>
    <mergeCell ref="M86:M87"/>
    <mergeCell ref="N86:N87"/>
    <mergeCell ref="B84:B85"/>
    <mergeCell ref="C84:C85"/>
    <mergeCell ref="G84:G85"/>
    <mergeCell ref="H84:H85"/>
    <mergeCell ref="J84:J85"/>
    <mergeCell ref="M80:M81"/>
    <mergeCell ref="N80:N81"/>
    <mergeCell ref="B82:B83"/>
    <mergeCell ref="C82:C83"/>
    <mergeCell ref="G82:G83"/>
    <mergeCell ref="H82:H83"/>
    <mergeCell ref="J82:J83"/>
    <mergeCell ref="M82:M83"/>
    <mergeCell ref="N82:N83"/>
    <mergeCell ref="B80:B81"/>
    <mergeCell ref="C80:C81"/>
    <mergeCell ref="G80:G81"/>
    <mergeCell ref="H80:H81"/>
    <mergeCell ref="J80:J81"/>
    <mergeCell ref="M76:M77"/>
    <mergeCell ref="N76:N77"/>
    <mergeCell ref="B78:B79"/>
    <mergeCell ref="C78:C79"/>
    <mergeCell ref="G78:G79"/>
    <mergeCell ref="H78:H79"/>
    <mergeCell ref="J78:J79"/>
    <mergeCell ref="M78:M79"/>
    <mergeCell ref="N78:N79"/>
    <mergeCell ref="B76:B77"/>
    <mergeCell ref="C76:C77"/>
    <mergeCell ref="G76:G77"/>
    <mergeCell ref="H76:H77"/>
    <mergeCell ref="J76:J77"/>
    <mergeCell ref="M72:M73"/>
    <mergeCell ref="N72:N73"/>
    <mergeCell ref="B74:B75"/>
    <mergeCell ref="C74:C75"/>
    <mergeCell ref="G74:G75"/>
    <mergeCell ref="H74:H75"/>
    <mergeCell ref="J74:J75"/>
    <mergeCell ref="M74:M75"/>
    <mergeCell ref="N74:N75"/>
    <mergeCell ref="B72:B73"/>
    <mergeCell ref="C72:C73"/>
    <mergeCell ref="G72:G73"/>
    <mergeCell ref="H72:H73"/>
    <mergeCell ref="J72:J73"/>
    <mergeCell ref="M68:M69"/>
    <mergeCell ref="N68:N69"/>
    <mergeCell ref="B70:B71"/>
    <mergeCell ref="C70:C71"/>
    <mergeCell ref="G70:G71"/>
    <mergeCell ref="H70:H71"/>
    <mergeCell ref="J70:J71"/>
    <mergeCell ref="M70:M71"/>
    <mergeCell ref="N70:N71"/>
    <mergeCell ref="B68:B69"/>
    <mergeCell ref="C68:C69"/>
    <mergeCell ref="G68:G69"/>
    <mergeCell ref="H68:H69"/>
    <mergeCell ref="J68:J69"/>
    <mergeCell ref="M64:M65"/>
    <mergeCell ref="N64:N65"/>
    <mergeCell ref="B66:B67"/>
    <mergeCell ref="C66:C67"/>
    <mergeCell ref="G66:G67"/>
    <mergeCell ref="H66:H67"/>
    <mergeCell ref="J66:J67"/>
    <mergeCell ref="M66:M67"/>
    <mergeCell ref="N66:N67"/>
    <mergeCell ref="B64:B65"/>
    <mergeCell ref="C64:C65"/>
    <mergeCell ref="G64:G65"/>
    <mergeCell ref="H64:H65"/>
    <mergeCell ref="J64:J65"/>
    <mergeCell ref="M60:M61"/>
    <mergeCell ref="N60:N61"/>
    <mergeCell ref="B62:B63"/>
    <mergeCell ref="C62:C63"/>
    <mergeCell ref="G62:G63"/>
    <mergeCell ref="H62:H63"/>
    <mergeCell ref="J62:J63"/>
    <mergeCell ref="M62:M63"/>
    <mergeCell ref="N62:N63"/>
    <mergeCell ref="B60:B61"/>
    <mergeCell ref="C60:C61"/>
    <mergeCell ref="G60:G61"/>
    <mergeCell ref="H60:H61"/>
    <mergeCell ref="J60:J61"/>
    <mergeCell ref="M56:M57"/>
    <mergeCell ref="N56:N57"/>
    <mergeCell ref="B58:B59"/>
    <mergeCell ref="C58:C59"/>
    <mergeCell ref="G58:G59"/>
    <mergeCell ref="H58:H59"/>
    <mergeCell ref="J58:J59"/>
    <mergeCell ref="M58:M59"/>
    <mergeCell ref="N58:N59"/>
    <mergeCell ref="B56:B57"/>
    <mergeCell ref="C56:C57"/>
    <mergeCell ref="G56:G57"/>
    <mergeCell ref="H56:H57"/>
    <mergeCell ref="J56:J57"/>
    <mergeCell ref="M52:M53"/>
    <mergeCell ref="N52:N53"/>
    <mergeCell ref="B54:B55"/>
    <mergeCell ref="C54:C55"/>
    <mergeCell ref="G54:G55"/>
    <mergeCell ref="H54:H55"/>
    <mergeCell ref="J54:J55"/>
    <mergeCell ref="M54:M55"/>
    <mergeCell ref="N54:N55"/>
    <mergeCell ref="B52:B53"/>
    <mergeCell ref="C52:C53"/>
    <mergeCell ref="G52:G53"/>
    <mergeCell ref="H52:H53"/>
    <mergeCell ref="J52:J53"/>
    <mergeCell ref="M48:M49"/>
    <mergeCell ref="N48:N49"/>
    <mergeCell ref="B50:B51"/>
    <mergeCell ref="C50:C51"/>
    <mergeCell ref="G50:G51"/>
    <mergeCell ref="H50:H51"/>
    <mergeCell ref="J50:J51"/>
    <mergeCell ref="M50:M51"/>
    <mergeCell ref="N50:N51"/>
    <mergeCell ref="B48:B49"/>
    <mergeCell ref="C48:C49"/>
    <mergeCell ref="G48:G49"/>
    <mergeCell ref="H48:H49"/>
    <mergeCell ref="J48:J49"/>
    <mergeCell ref="M44:M45"/>
    <mergeCell ref="N44:N45"/>
    <mergeCell ref="B46:B47"/>
    <mergeCell ref="C46:C47"/>
    <mergeCell ref="G46:G47"/>
    <mergeCell ref="H46:H47"/>
    <mergeCell ref="J46:J47"/>
    <mergeCell ref="M46:M47"/>
    <mergeCell ref="N46:N47"/>
    <mergeCell ref="B44:B45"/>
    <mergeCell ref="C44:C45"/>
    <mergeCell ref="G44:G45"/>
    <mergeCell ref="H44:H45"/>
    <mergeCell ref="J44:J45"/>
    <mergeCell ref="M40:M41"/>
    <mergeCell ref="N40:N41"/>
    <mergeCell ref="B42:B43"/>
    <mergeCell ref="C42:C43"/>
    <mergeCell ref="G42:G43"/>
    <mergeCell ref="H42:H43"/>
    <mergeCell ref="J42:J43"/>
    <mergeCell ref="M42:M43"/>
    <mergeCell ref="N42:N43"/>
    <mergeCell ref="B40:B41"/>
    <mergeCell ref="C40:C41"/>
    <mergeCell ref="G40:G41"/>
    <mergeCell ref="H40:H41"/>
    <mergeCell ref="J40:J41"/>
    <mergeCell ref="M36:M37"/>
    <mergeCell ref="N36:N37"/>
    <mergeCell ref="B38:B39"/>
    <mergeCell ref="C38:C39"/>
    <mergeCell ref="G38:G39"/>
    <mergeCell ref="H38:H39"/>
    <mergeCell ref="J38:J39"/>
    <mergeCell ref="M38:M39"/>
    <mergeCell ref="N38:N39"/>
    <mergeCell ref="B36:B37"/>
    <mergeCell ref="C36:C37"/>
    <mergeCell ref="G36:G37"/>
    <mergeCell ref="H36:H37"/>
    <mergeCell ref="J36:J37"/>
    <mergeCell ref="M32:M33"/>
    <mergeCell ref="N32:N33"/>
    <mergeCell ref="B34:B35"/>
    <mergeCell ref="C34:C35"/>
    <mergeCell ref="G34:G35"/>
    <mergeCell ref="H34:H35"/>
    <mergeCell ref="J34:J35"/>
    <mergeCell ref="M34:M35"/>
    <mergeCell ref="N34:N35"/>
    <mergeCell ref="B32:B33"/>
    <mergeCell ref="C32:C33"/>
    <mergeCell ref="G32:G33"/>
    <mergeCell ref="H32:H33"/>
    <mergeCell ref="J32:J33"/>
    <mergeCell ref="M28:M29"/>
    <mergeCell ref="N28:N29"/>
    <mergeCell ref="B30:B31"/>
    <mergeCell ref="C30:C31"/>
    <mergeCell ref="G30:G31"/>
    <mergeCell ref="H30:H31"/>
    <mergeCell ref="J30:J31"/>
    <mergeCell ref="M30:M31"/>
    <mergeCell ref="N30:N31"/>
    <mergeCell ref="B28:B29"/>
    <mergeCell ref="C28:C29"/>
    <mergeCell ref="G28:G29"/>
    <mergeCell ref="H28:H29"/>
    <mergeCell ref="J28:J29"/>
    <mergeCell ref="M24:M25"/>
    <mergeCell ref="N24:N25"/>
    <mergeCell ref="B26:B27"/>
    <mergeCell ref="C26:C27"/>
    <mergeCell ref="G26:G27"/>
    <mergeCell ref="H26:H27"/>
    <mergeCell ref="J26:J27"/>
    <mergeCell ref="M26:M27"/>
    <mergeCell ref="N26:N27"/>
    <mergeCell ref="B24:B25"/>
    <mergeCell ref="C24:C25"/>
    <mergeCell ref="G24:G25"/>
    <mergeCell ref="H24:H25"/>
    <mergeCell ref="J24:J25"/>
    <mergeCell ref="M20:M21"/>
    <mergeCell ref="N20:N21"/>
    <mergeCell ref="B22:B23"/>
    <mergeCell ref="C22:C23"/>
    <mergeCell ref="G22:G23"/>
    <mergeCell ref="H22:H23"/>
    <mergeCell ref="J22:J23"/>
    <mergeCell ref="M22:M23"/>
    <mergeCell ref="N22:N23"/>
    <mergeCell ref="B20:B21"/>
    <mergeCell ref="C20:C21"/>
    <mergeCell ref="G20:G21"/>
    <mergeCell ref="H20:H21"/>
    <mergeCell ref="J20:J21"/>
    <mergeCell ref="AS4:AS5"/>
    <mergeCell ref="M16:M17"/>
    <mergeCell ref="N16:N17"/>
    <mergeCell ref="B18:B19"/>
    <mergeCell ref="C18:C19"/>
    <mergeCell ref="G18:G19"/>
    <mergeCell ref="H18:H19"/>
    <mergeCell ref="J18:J19"/>
    <mergeCell ref="M18:M19"/>
    <mergeCell ref="N18:N19"/>
    <mergeCell ref="B16:B17"/>
    <mergeCell ref="C16:C17"/>
    <mergeCell ref="G16:G17"/>
    <mergeCell ref="H16:H17"/>
    <mergeCell ref="J16:J17"/>
    <mergeCell ref="M12:M13"/>
    <mergeCell ref="N12:N13"/>
    <mergeCell ref="B14:B15"/>
    <mergeCell ref="C14:C15"/>
    <mergeCell ref="G14:G15"/>
    <mergeCell ref="H14:H15"/>
    <mergeCell ref="J14:J15"/>
    <mergeCell ref="M14:M15"/>
    <mergeCell ref="N14:N15"/>
    <mergeCell ref="B12:B13"/>
    <mergeCell ref="C12:C13"/>
    <mergeCell ref="G12:G13"/>
    <mergeCell ref="H12:H13"/>
    <mergeCell ref="J12:J13"/>
    <mergeCell ref="AU4:AU5"/>
    <mergeCell ref="AT4:AT5"/>
    <mergeCell ref="J10:J11"/>
    <mergeCell ref="B2:H2"/>
    <mergeCell ref="J2:N2"/>
    <mergeCell ref="B3:N3"/>
    <mergeCell ref="B4:C4"/>
    <mergeCell ref="E4:G4"/>
    <mergeCell ref="H4:J4"/>
    <mergeCell ref="C10:C11"/>
    <mergeCell ref="N10:N11"/>
    <mergeCell ref="B10:B11"/>
    <mergeCell ref="G10:G11"/>
    <mergeCell ref="H10:H11"/>
    <mergeCell ref="Z2:AK2"/>
    <mergeCell ref="AM2:AU2"/>
    <mergeCell ref="Z3:AC3"/>
    <mergeCell ref="AD3:AK3"/>
    <mergeCell ref="AM3:AP3"/>
    <mergeCell ref="AQ3:AU3"/>
    <mergeCell ref="Z4:AA4"/>
    <mergeCell ref="AD4:AD5"/>
    <mergeCell ref="AE4:AE5"/>
    <mergeCell ref="AF4:AF5"/>
    <mergeCell ref="AG4:AG5"/>
    <mergeCell ref="AH4:AH5"/>
    <mergeCell ref="AI4:AI5"/>
    <mergeCell ref="AJ4:AJ5"/>
    <mergeCell ref="AK4:AK5"/>
    <mergeCell ref="AM4:AN4"/>
    <mergeCell ref="AQ4:AQ5"/>
    <mergeCell ref="AR4:AR5"/>
  </mergeCells>
  <dataValidations count="1">
    <dataValidation type="list" allowBlank="1" showDropDown="1" showInputMessage="1" showErrorMessage="1" sqref="A8:A513 N8:O513 B8:M9 B12:M513 B10:J11 M10:M11">
      <formula1>LTE_Units</formula1>
      <formula2>0</formula2>
    </dataValidation>
  </dataValidations>
  <printOptions gridLines="1"/>
  <pageMargins left="0.39374999999999999" right="0.39374999999999999" top="0.33541666666666697" bottom="0.59027777777777801" header="0.196527777777778" footer="0.51180555555555496"/>
  <pageSetup paperSize="0" scale="0" orientation="portrait" usePrinterDefaults="0" useFirstPageNumber="1" horizontalDpi="0" verticalDpi="0" copies="0"/>
  <headerFooter>
    <oddHeader>&amp;L&amp;"Arial,Regular"HHA #&amp;C&amp;"Arial,Regular"&amp;A&amp;R&amp;"Arial,Regular"Printed &amp;D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17"/>
  <sheetViews>
    <sheetView workbookViewId="0">
      <selection activeCell="C27" sqref="C27"/>
    </sheetView>
  </sheetViews>
  <sheetFormatPr defaultColWidth="9" defaultRowHeight="14.25"/>
  <cols>
    <col min="1" max="1" width="42.625" style="326" customWidth="1"/>
    <col min="2" max="2" width="45.625" style="324" customWidth="1"/>
    <col min="3" max="3" width="12.875" style="324" customWidth="1"/>
    <col min="4" max="4" width="14.125" style="324" customWidth="1"/>
    <col min="5" max="5" width="15.625" style="324" customWidth="1"/>
    <col min="6" max="6" width="18.25" style="324" customWidth="1"/>
    <col min="7" max="7" width="20.125" style="324" customWidth="1"/>
    <col min="8" max="8" width="15.375" style="324" customWidth="1"/>
    <col min="9" max="9" width="19.75" style="324" customWidth="1"/>
    <col min="10" max="12" width="9" style="324"/>
    <col min="13" max="13" width="9" style="326"/>
    <col min="14" max="16384" width="9" style="324"/>
  </cols>
  <sheetData>
    <row r="1" spans="1:45">
      <c r="A1" s="289"/>
      <c r="AF1" s="289"/>
      <c r="AS1" s="325"/>
    </row>
    <row r="2" spans="1:45" ht="15.75">
      <c r="A2" s="329" t="s">
        <v>401</v>
      </c>
      <c r="B2" s="326"/>
      <c r="C2" s="326"/>
      <c r="D2" s="326"/>
      <c r="E2" s="326"/>
      <c r="F2" s="326"/>
      <c r="G2" s="326"/>
      <c r="H2" s="326"/>
      <c r="I2" s="326"/>
      <c r="J2" s="326"/>
      <c r="K2" s="326"/>
      <c r="L2" s="326"/>
      <c r="M2" s="289"/>
      <c r="N2" s="326"/>
      <c r="O2" s="326"/>
      <c r="P2" s="326"/>
      <c r="Q2" s="326"/>
      <c r="R2" s="326"/>
      <c r="S2" s="326"/>
      <c r="T2" s="326"/>
      <c r="U2" s="326"/>
      <c r="V2" s="326"/>
      <c r="W2" s="326"/>
      <c r="X2" s="326"/>
      <c r="Y2" s="326"/>
      <c r="Z2" s="326"/>
      <c r="AA2" s="326"/>
      <c r="AB2" s="326"/>
      <c r="AC2" s="326"/>
      <c r="AD2" s="326"/>
      <c r="AE2" s="326"/>
      <c r="AF2" s="289"/>
      <c r="AG2" s="326"/>
      <c r="AH2" s="326"/>
      <c r="AI2" s="326"/>
      <c r="AJ2" s="326"/>
      <c r="AK2" s="326"/>
      <c r="AL2" s="326"/>
      <c r="AM2" s="326"/>
      <c r="AN2" s="326"/>
      <c r="AO2" s="326"/>
      <c r="AP2" s="326"/>
      <c r="AQ2" s="326"/>
      <c r="AR2" s="326"/>
      <c r="AS2" s="325"/>
    </row>
    <row r="3" spans="1:45">
      <c r="A3" s="289" t="s">
        <v>427</v>
      </c>
      <c r="M3" s="289"/>
      <c r="AB3" s="326"/>
      <c r="AC3" s="326"/>
      <c r="AD3" s="326"/>
      <c r="AE3" s="326"/>
      <c r="AF3" s="289"/>
      <c r="AG3" s="326"/>
      <c r="AH3" s="326"/>
      <c r="AI3" s="326"/>
      <c r="AP3" s="326"/>
      <c r="AQ3" s="326"/>
      <c r="AR3" s="326"/>
      <c r="AS3" s="325"/>
    </row>
    <row r="4" spans="1:45">
      <c r="A4" s="330" t="s">
        <v>428</v>
      </c>
      <c r="B4" s="289" t="s">
        <v>402</v>
      </c>
      <c r="C4" s="324" t="s">
        <v>391</v>
      </c>
      <c r="D4" s="324" t="s">
        <v>403</v>
      </c>
      <c r="E4" s="324" t="s">
        <v>392</v>
      </c>
      <c r="F4" s="324" t="s">
        <v>393</v>
      </c>
      <c r="G4" s="324" t="s">
        <v>394</v>
      </c>
      <c r="H4" s="324" t="s">
        <v>395</v>
      </c>
      <c r="I4" s="324" t="s">
        <v>404</v>
      </c>
      <c r="J4" s="324" t="s">
        <v>405</v>
      </c>
      <c r="K4" s="324" t="s">
        <v>406</v>
      </c>
      <c r="L4" s="324" t="s">
        <v>407</v>
      </c>
      <c r="M4" s="289" t="s">
        <v>408</v>
      </c>
      <c r="N4" s="324" t="s">
        <v>409</v>
      </c>
      <c r="AB4" s="326"/>
      <c r="AC4" s="326"/>
      <c r="AD4" s="326"/>
      <c r="AE4" s="326"/>
      <c r="AF4" s="289"/>
      <c r="AG4" s="326"/>
      <c r="AH4" s="326"/>
      <c r="AI4" s="326"/>
      <c r="AP4" s="326"/>
      <c r="AQ4" s="326"/>
      <c r="AR4" s="326"/>
      <c r="AS4" s="325"/>
    </row>
    <row r="5" spans="1:45">
      <c r="A5" s="330" t="s">
        <v>429</v>
      </c>
      <c r="B5" s="289" t="s">
        <v>410</v>
      </c>
      <c r="C5" s="324" t="s">
        <v>411</v>
      </c>
      <c r="D5" s="324" t="s">
        <v>412</v>
      </c>
      <c r="E5" s="324" t="s">
        <v>413</v>
      </c>
      <c r="F5" s="324" t="s">
        <v>414</v>
      </c>
      <c r="G5" s="324" t="s">
        <v>415</v>
      </c>
      <c r="H5" s="324" t="s">
        <v>416</v>
      </c>
      <c r="I5" s="324" t="s">
        <v>396</v>
      </c>
      <c r="J5" s="324" t="s">
        <v>417</v>
      </c>
      <c r="K5" s="324" t="s">
        <v>418</v>
      </c>
      <c r="L5" s="324" t="s">
        <v>397</v>
      </c>
      <c r="M5" s="289" t="s">
        <v>419</v>
      </c>
      <c r="N5" s="324" t="s">
        <v>398</v>
      </c>
      <c r="AB5" s="326"/>
      <c r="AC5" s="326"/>
      <c r="AD5" s="326"/>
      <c r="AE5" s="326"/>
      <c r="AF5" s="289"/>
      <c r="AG5" s="326"/>
      <c r="AH5" s="326"/>
      <c r="AI5" s="326"/>
      <c r="AP5" s="326"/>
      <c r="AQ5" s="326"/>
      <c r="AR5" s="326"/>
      <c r="AS5" s="325"/>
    </row>
    <row r="6" spans="1:45">
      <c r="A6" s="331" t="s">
        <v>429</v>
      </c>
      <c r="B6" s="324" t="s">
        <v>410</v>
      </c>
      <c r="C6" s="324" t="s">
        <v>411</v>
      </c>
      <c r="D6" s="324" t="s">
        <v>420</v>
      </c>
      <c r="E6" s="324" t="s">
        <v>421</v>
      </c>
      <c r="F6" s="324" t="s">
        <v>422</v>
      </c>
      <c r="G6" s="324" t="s">
        <v>398</v>
      </c>
      <c r="H6" s="324" t="s">
        <v>423</v>
      </c>
      <c r="I6" s="324" t="s">
        <v>424</v>
      </c>
      <c r="J6" s="324" t="s">
        <v>425</v>
      </c>
      <c r="K6" s="324" t="s">
        <v>426</v>
      </c>
      <c r="L6" s="324" t="s">
        <v>397</v>
      </c>
      <c r="M6" s="289" t="s">
        <v>419</v>
      </c>
      <c r="N6" s="324" t="s">
        <v>398</v>
      </c>
      <c r="AF6" s="289"/>
      <c r="AP6" s="326"/>
      <c r="AQ6" s="326"/>
      <c r="AR6" s="326"/>
      <c r="AS6" s="325"/>
    </row>
    <row r="7" spans="1:45">
      <c r="A7" s="331"/>
      <c r="M7" s="289"/>
      <c r="AF7" s="289"/>
      <c r="AP7" s="326"/>
      <c r="AQ7" s="326"/>
      <c r="AR7" s="326"/>
      <c r="AS7" s="325"/>
    </row>
    <row r="8" spans="1:45">
      <c r="A8" s="331"/>
      <c r="M8" s="289"/>
      <c r="AF8" s="289"/>
      <c r="AP8" s="326"/>
      <c r="AQ8" s="326"/>
      <c r="AR8" s="326"/>
      <c r="AS8" s="325"/>
    </row>
    <row r="9" spans="1:45">
      <c r="A9" s="331"/>
      <c r="M9" s="289"/>
      <c r="AF9" s="289"/>
      <c r="AP9" s="326"/>
      <c r="AQ9" s="326"/>
      <c r="AR9" s="326"/>
      <c r="AS9" s="325"/>
    </row>
    <row r="10" spans="1:45">
      <c r="A10" s="289"/>
      <c r="M10" s="289"/>
      <c r="AF10" s="289"/>
      <c r="AP10" s="326"/>
      <c r="AQ10" s="326"/>
      <c r="AR10" s="326"/>
      <c r="AS10" s="325"/>
    </row>
    <row r="11" spans="1:45">
      <c r="A11" s="289"/>
      <c r="M11" s="289"/>
      <c r="AF11" s="289"/>
      <c r="AP11" s="326"/>
      <c r="AQ11" s="326"/>
      <c r="AR11" s="326"/>
      <c r="AS11" s="325"/>
    </row>
    <row r="12" spans="1:45">
      <c r="A12" s="289"/>
      <c r="M12" s="289"/>
      <c r="AF12" s="289"/>
      <c r="AS12" s="325"/>
    </row>
    <row r="13" spans="1:45">
      <c r="A13" s="289"/>
      <c r="M13" s="289"/>
      <c r="AF13" s="289"/>
      <c r="AS13" s="325"/>
    </row>
    <row r="14" spans="1:45" ht="15.75">
      <c r="A14" s="329" t="s">
        <v>399</v>
      </c>
      <c r="M14" s="289"/>
      <c r="AF14" s="289"/>
      <c r="AS14" s="325"/>
    </row>
    <row r="15" spans="1:45">
      <c r="A15" s="289"/>
      <c r="M15" s="289"/>
      <c r="AF15" s="289"/>
      <c r="AS15" s="325"/>
    </row>
    <row r="16" spans="1:45">
      <c r="A16" s="330" t="s">
        <v>400</v>
      </c>
      <c r="B16" s="289" t="s">
        <v>382</v>
      </c>
      <c r="C16" s="324" t="s">
        <v>383</v>
      </c>
      <c r="D16" s="324" t="s">
        <v>384</v>
      </c>
      <c r="E16" s="324" t="s">
        <v>385</v>
      </c>
      <c r="F16" s="324" t="s">
        <v>386</v>
      </c>
      <c r="G16" s="324" t="s">
        <v>387</v>
      </c>
      <c r="H16" s="324" t="s">
        <v>388</v>
      </c>
      <c r="I16" s="324" t="s">
        <v>389</v>
      </c>
      <c r="J16" s="324" t="s">
        <v>390</v>
      </c>
      <c r="M16" s="289"/>
      <c r="AF16" s="289"/>
      <c r="AS16" s="325"/>
    </row>
    <row r="17" spans="1:45">
      <c r="A17" s="330" t="s">
        <v>430</v>
      </c>
      <c r="B17" s="289" t="str">
        <f>B5&amp;" with 'Load Type' = "&amp;D5</f>
        <v xml:space="preserve"> Zone Sizing Information with 'Load Type' =  Cooling</v>
      </c>
      <c r="C17" s="324" t="s">
        <v>391</v>
      </c>
      <c r="D17" s="324" t="s">
        <v>392</v>
      </c>
      <c r="E17" s="324" t="s">
        <v>393</v>
      </c>
      <c r="F17" s="324" t="s">
        <v>394</v>
      </c>
      <c r="G17" s="324" t="s">
        <v>395</v>
      </c>
      <c r="H17" s="324" t="s">
        <v>396</v>
      </c>
      <c r="I17" s="324" t="s">
        <v>397</v>
      </c>
      <c r="J17" s="324" t="s">
        <v>398</v>
      </c>
      <c r="M17" s="289"/>
      <c r="AF17" s="289"/>
      <c r="AS17" s="325"/>
    </row>
    <row r="18" spans="1:45">
      <c r="A18" s="289"/>
      <c r="M18" s="289"/>
      <c r="AF18" s="289"/>
      <c r="AS18" s="325"/>
    </row>
    <row r="19" spans="1:45">
      <c r="A19" s="330" t="s">
        <v>400</v>
      </c>
      <c r="B19" s="289" t="s">
        <v>432</v>
      </c>
      <c r="C19" s="324" t="s">
        <v>383</v>
      </c>
      <c r="D19" s="324" t="s">
        <v>384</v>
      </c>
      <c r="E19" s="324" t="s">
        <v>385</v>
      </c>
      <c r="F19" s="324" t="s">
        <v>386</v>
      </c>
      <c r="G19" s="324" t="s">
        <v>387</v>
      </c>
      <c r="H19" s="324" t="s">
        <v>388</v>
      </c>
      <c r="I19" s="324" t="s">
        <v>389</v>
      </c>
      <c r="J19" s="324" t="s">
        <v>390</v>
      </c>
      <c r="M19" s="289"/>
      <c r="AF19" s="289"/>
      <c r="AS19" s="325"/>
    </row>
    <row r="20" spans="1:45">
      <c r="A20" s="330" t="s">
        <v>430</v>
      </c>
      <c r="B20" s="289" t="str">
        <f>B8&amp;" with 'Load Type' = "&amp;D6</f>
        <v xml:space="preserve"> with 'Load Type' =  Heating</v>
      </c>
      <c r="C20" s="324" t="s">
        <v>391</v>
      </c>
      <c r="D20" s="324" t="s">
        <v>392</v>
      </c>
      <c r="E20" s="324" t="s">
        <v>393</v>
      </c>
      <c r="F20" s="324" t="s">
        <v>394</v>
      </c>
      <c r="G20" s="324" t="s">
        <v>395</v>
      </c>
      <c r="H20" s="324" t="s">
        <v>396</v>
      </c>
      <c r="I20" s="324" t="s">
        <v>397</v>
      </c>
      <c r="J20" s="324" t="s">
        <v>398</v>
      </c>
      <c r="M20" s="289"/>
      <c r="AF20" s="289"/>
      <c r="AS20" s="325"/>
    </row>
    <row r="21" spans="1:45">
      <c r="A21" s="289"/>
      <c r="M21" s="289"/>
      <c r="AF21" s="289"/>
      <c r="AS21" s="325"/>
    </row>
    <row r="22" spans="1:45">
      <c r="A22" s="289"/>
      <c r="M22" s="289"/>
      <c r="AF22" s="289"/>
      <c r="AS22" s="325"/>
    </row>
    <row r="23" spans="1:45">
      <c r="A23" s="289"/>
      <c r="M23" s="289"/>
      <c r="AF23" s="289"/>
      <c r="AS23" s="325"/>
    </row>
    <row r="24" spans="1:45">
      <c r="A24" s="289" t="s">
        <v>431</v>
      </c>
      <c r="M24" s="289"/>
      <c r="AF24" s="289"/>
      <c r="AS24" s="325"/>
    </row>
    <row r="25" spans="1:45">
      <c r="A25" s="289"/>
      <c r="M25" s="289"/>
      <c r="AF25" s="289"/>
      <c r="AS25" s="325"/>
    </row>
    <row r="26" spans="1:45">
      <c r="A26" s="289"/>
      <c r="M26" s="289"/>
      <c r="AF26" s="289"/>
      <c r="AS26" s="325"/>
    </row>
    <row r="27" spans="1:45">
      <c r="A27" s="289"/>
      <c r="M27" s="289"/>
      <c r="AF27" s="289"/>
      <c r="AS27" s="325"/>
    </row>
    <row r="28" spans="1:45">
      <c r="A28" s="289"/>
      <c r="M28" s="289"/>
      <c r="AF28" s="289"/>
      <c r="AS28" s="325"/>
    </row>
    <row r="29" spans="1:45">
      <c r="A29" s="289"/>
      <c r="M29" s="289"/>
      <c r="AF29" s="289"/>
      <c r="AS29" s="325"/>
    </row>
    <row r="30" spans="1:45">
      <c r="A30" s="289"/>
      <c r="M30" s="289"/>
      <c r="AF30" s="289"/>
      <c r="AS30" s="325"/>
    </row>
    <row r="31" spans="1:45">
      <c r="A31" s="289"/>
      <c r="M31" s="289"/>
      <c r="AF31" s="289"/>
      <c r="AS31" s="325"/>
    </row>
    <row r="32" spans="1:45">
      <c r="A32" s="289"/>
      <c r="M32" s="289"/>
      <c r="AF32" s="289"/>
      <c r="AS32" s="325"/>
    </row>
    <row r="33" spans="1:45">
      <c r="A33" s="289"/>
      <c r="M33" s="289"/>
      <c r="AF33" s="289"/>
      <c r="AS33" s="325"/>
    </row>
    <row r="34" spans="1:45">
      <c r="A34" s="289"/>
      <c r="M34" s="289"/>
      <c r="AF34" s="289"/>
      <c r="AS34" s="325"/>
    </row>
    <row r="35" spans="1:45">
      <c r="A35" s="289"/>
      <c r="M35" s="289"/>
      <c r="AF35" s="289"/>
      <c r="AS35" s="325"/>
    </row>
    <row r="36" spans="1:45">
      <c r="A36" s="289"/>
      <c r="M36" s="289"/>
      <c r="AF36" s="289"/>
      <c r="AS36" s="325"/>
    </row>
    <row r="37" spans="1:45">
      <c r="A37" s="289"/>
      <c r="M37" s="289"/>
      <c r="AF37" s="289"/>
      <c r="AS37" s="325"/>
    </row>
    <row r="38" spans="1:45">
      <c r="A38" s="289"/>
      <c r="M38" s="289"/>
      <c r="AF38" s="289"/>
      <c r="AS38" s="325"/>
    </row>
    <row r="39" spans="1:45">
      <c r="A39" s="289"/>
      <c r="M39" s="289"/>
      <c r="AF39" s="289"/>
      <c r="AS39" s="325"/>
    </row>
    <row r="40" spans="1:45">
      <c r="A40" s="289"/>
      <c r="M40" s="289"/>
      <c r="AF40" s="289"/>
      <c r="AS40" s="325"/>
    </row>
    <row r="41" spans="1:45">
      <c r="A41" s="289"/>
      <c r="M41" s="289"/>
      <c r="AF41" s="289"/>
      <c r="AS41" s="325"/>
    </row>
    <row r="42" spans="1:45">
      <c r="A42" s="289"/>
      <c r="M42" s="289"/>
      <c r="AF42" s="289"/>
      <c r="AS42" s="325"/>
    </row>
    <row r="43" spans="1:45">
      <c r="A43" s="289"/>
      <c r="M43" s="289"/>
      <c r="AF43" s="289"/>
      <c r="AS43" s="325"/>
    </row>
    <row r="44" spans="1:45">
      <c r="A44" s="289"/>
      <c r="M44" s="289"/>
      <c r="AF44" s="289"/>
      <c r="AS44" s="325"/>
    </row>
    <row r="45" spans="1:45">
      <c r="A45" s="289"/>
      <c r="M45" s="289"/>
      <c r="AF45" s="289"/>
      <c r="AS45" s="325"/>
    </row>
    <row r="46" spans="1:45">
      <c r="A46" s="289"/>
      <c r="M46" s="289"/>
      <c r="AF46" s="289"/>
      <c r="AS46" s="325"/>
    </row>
    <row r="47" spans="1:45">
      <c r="A47" s="289"/>
      <c r="M47" s="289"/>
      <c r="AF47" s="289"/>
      <c r="AS47" s="325"/>
    </row>
    <row r="48" spans="1:45">
      <c r="A48" s="289"/>
      <c r="M48" s="289"/>
      <c r="AF48" s="289"/>
      <c r="AS48" s="325"/>
    </row>
    <row r="49" spans="1:45">
      <c r="A49" s="289"/>
      <c r="M49" s="289"/>
      <c r="AF49" s="289"/>
      <c r="AS49" s="325"/>
    </row>
    <row r="50" spans="1:45">
      <c r="A50" s="289"/>
      <c r="M50" s="289"/>
      <c r="AF50" s="289"/>
      <c r="AS50" s="325"/>
    </row>
    <row r="51" spans="1:45">
      <c r="A51" s="289"/>
      <c r="M51" s="289"/>
      <c r="AF51" s="289"/>
      <c r="AS51" s="325"/>
    </row>
    <row r="52" spans="1:45">
      <c r="A52" s="289"/>
      <c r="M52" s="289"/>
      <c r="AF52" s="289"/>
      <c r="AS52" s="325"/>
    </row>
    <row r="53" spans="1:45">
      <c r="A53" s="289"/>
      <c r="M53" s="289"/>
      <c r="AF53" s="289"/>
      <c r="AS53" s="325"/>
    </row>
    <row r="54" spans="1:45">
      <c r="A54" s="289"/>
      <c r="M54" s="289"/>
      <c r="AF54" s="289"/>
      <c r="AS54" s="325"/>
    </row>
    <row r="55" spans="1:45">
      <c r="A55" s="289"/>
      <c r="M55" s="289"/>
      <c r="AF55" s="289"/>
      <c r="AS55" s="325"/>
    </row>
    <row r="56" spans="1:45">
      <c r="A56" s="289"/>
      <c r="M56" s="289"/>
      <c r="AF56" s="289"/>
      <c r="AS56" s="325"/>
    </row>
    <row r="57" spans="1:45">
      <c r="A57" s="289"/>
      <c r="M57" s="289"/>
      <c r="AF57" s="289"/>
      <c r="AS57" s="325"/>
    </row>
    <row r="58" spans="1:45">
      <c r="A58" s="289"/>
      <c r="M58" s="289"/>
      <c r="AF58" s="289"/>
      <c r="AS58" s="325"/>
    </row>
    <row r="59" spans="1:45">
      <c r="A59" s="289"/>
      <c r="M59" s="289"/>
      <c r="AF59" s="289"/>
      <c r="AS59" s="325"/>
    </row>
    <row r="60" spans="1:45">
      <c r="A60" s="289"/>
      <c r="M60" s="289"/>
      <c r="AF60" s="289"/>
      <c r="AS60" s="325"/>
    </row>
    <row r="61" spans="1:45">
      <c r="A61" s="289"/>
      <c r="M61" s="289"/>
      <c r="AF61" s="289"/>
      <c r="AS61" s="325"/>
    </row>
    <row r="62" spans="1:45">
      <c r="A62" s="289"/>
      <c r="M62" s="289"/>
      <c r="AF62" s="289"/>
      <c r="AS62" s="325"/>
    </row>
    <row r="63" spans="1:45">
      <c r="A63" s="289"/>
      <c r="M63" s="289"/>
      <c r="AF63" s="289"/>
      <c r="AS63" s="325"/>
    </row>
    <row r="64" spans="1:45">
      <c r="A64" s="289"/>
      <c r="M64" s="289"/>
      <c r="AF64" s="289"/>
      <c r="AS64" s="325"/>
    </row>
    <row r="65" spans="1:45">
      <c r="A65" s="289"/>
      <c r="M65" s="289"/>
      <c r="AF65" s="289"/>
      <c r="AS65" s="325"/>
    </row>
    <row r="66" spans="1:45">
      <c r="A66" s="289"/>
      <c r="M66" s="289"/>
      <c r="AF66" s="289"/>
      <c r="AS66" s="325"/>
    </row>
    <row r="67" spans="1:45">
      <c r="A67" s="289"/>
      <c r="M67" s="289"/>
      <c r="AF67" s="289"/>
      <c r="AS67" s="325"/>
    </row>
    <row r="68" spans="1:45">
      <c r="A68" s="289"/>
      <c r="M68" s="289"/>
      <c r="AF68" s="289"/>
      <c r="AS68" s="325"/>
    </row>
    <row r="69" spans="1:45">
      <c r="A69" s="289"/>
      <c r="M69" s="289"/>
      <c r="AF69" s="289"/>
      <c r="AS69" s="325"/>
    </row>
    <row r="70" spans="1:45">
      <c r="A70" s="289"/>
      <c r="M70" s="289"/>
      <c r="AF70" s="289"/>
      <c r="AS70" s="325"/>
    </row>
    <row r="71" spans="1:45">
      <c r="A71" s="289"/>
      <c r="M71" s="289"/>
      <c r="AF71" s="289"/>
      <c r="AS71" s="325"/>
    </row>
    <row r="72" spans="1:45">
      <c r="A72" s="289"/>
      <c r="M72" s="289"/>
      <c r="AF72" s="289"/>
      <c r="AS72" s="325"/>
    </row>
    <row r="73" spans="1:45">
      <c r="A73" s="289"/>
      <c r="M73" s="289"/>
      <c r="AF73" s="289"/>
      <c r="AS73" s="325"/>
    </row>
    <row r="74" spans="1:45">
      <c r="A74" s="289"/>
      <c r="M74" s="289"/>
      <c r="AF74" s="289"/>
      <c r="AS74" s="325"/>
    </row>
    <row r="75" spans="1:45">
      <c r="A75" s="289"/>
      <c r="M75" s="289"/>
      <c r="AF75" s="289"/>
      <c r="AS75" s="325"/>
    </row>
    <row r="76" spans="1:45">
      <c r="A76" s="289"/>
      <c r="M76" s="289"/>
      <c r="AF76" s="289"/>
      <c r="AS76" s="325"/>
    </row>
    <row r="77" spans="1:45">
      <c r="A77" s="289"/>
      <c r="M77" s="289"/>
      <c r="AF77" s="289"/>
      <c r="AS77" s="325"/>
    </row>
    <row r="78" spans="1:45">
      <c r="A78" s="289"/>
      <c r="M78" s="289"/>
      <c r="AF78" s="289"/>
      <c r="AS78" s="325"/>
    </row>
    <row r="79" spans="1:45">
      <c r="A79" s="289"/>
      <c r="M79" s="289"/>
      <c r="AF79" s="289"/>
      <c r="AS79" s="325"/>
    </row>
    <row r="80" spans="1:45">
      <c r="A80" s="289"/>
      <c r="M80" s="289"/>
      <c r="AF80" s="289"/>
      <c r="AS80" s="325"/>
    </row>
    <row r="81" spans="1:45">
      <c r="A81" s="289"/>
      <c r="M81" s="289"/>
      <c r="AF81" s="289"/>
      <c r="AS81" s="325"/>
    </row>
    <row r="82" spans="1:45">
      <c r="A82" s="289"/>
      <c r="M82" s="289"/>
      <c r="AF82" s="289"/>
      <c r="AS82" s="325"/>
    </row>
    <row r="83" spans="1:45">
      <c r="A83" s="289"/>
      <c r="M83" s="289"/>
      <c r="AF83" s="289"/>
      <c r="AS83" s="325"/>
    </row>
    <row r="84" spans="1:45">
      <c r="A84" s="289"/>
      <c r="M84" s="289"/>
      <c r="AF84" s="289"/>
      <c r="AS84" s="325"/>
    </row>
    <row r="85" spans="1:45">
      <c r="A85" s="289"/>
      <c r="M85" s="289"/>
      <c r="AF85" s="289"/>
      <c r="AS85" s="325"/>
    </row>
    <row r="86" spans="1:45">
      <c r="A86" s="289"/>
      <c r="M86" s="289"/>
      <c r="AF86" s="289"/>
      <c r="AS86" s="325"/>
    </row>
    <row r="87" spans="1:45">
      <c r="A87" s="289"/>
      <c r="M87" s="289"/>
      <c r="AF87" s="289"/>
      <c r="AS87" s="325"/>
    </row>
    <row r="88" spans="1:45">
      <c r="A88" s="289"/>
      <c r="M88" s="289"/>
      <c r="AF88" s="289"/>
      <c r="AS88" s="325"/>
    </row>
    <row r="89" spans="1:45">
      <c r="A89" s="289"/>
      <c r="M89" s="289"/>
      <c r="AF89" s="289"/>
      <c r="AS89" s="325"/>
    </row>
    <row r="90" spans="1:45">
      <c r="A90" s="289"/>
      <c r="M90" s="289"/>
      <c r="AF90" s="289"/>
      <c r="AS90" s="325"/>
    </row>
    <row r="91" spans="1:45">
      <c r="A91" s="289"/>
      <c r="M91" s="289"/>
      <c r="AF91" s="289"/>
      <c r="AS91" s="325"/>
    </row>
    <row r="92" spans="1:45">
      <c r="A92" s="289"/>
      <c r="M92" s="289"/>
      <c r="AF92" s="289"/>
      <c r="AS92" s="325"/>
    </row>
    <row r="93" spans="1:45">
      <c r="A93" s="289"/>
      <c r="M93" s="289"/>
      <c r="AF93" s="289"/>
      <c r="AS93" s="325"/>
    </row>
    <row r="94" spans="1:45">
      <c r="A94" s="289"/>
      <c r="M94" s="289"/>
      <c r="AF94" s="289"/>
      <c r="AS94" s="325"/>
    </row>
    <row r="95" spans="1:45">
      <c r="A95" s="289"/>
      <c r="M95" s="289"/>
      <c r="AF95" s="289"/>
      <c r="AS95" s="325"/>
    </row>
    <row r="96" spans="1:45">
      <c r="A96" s="289"/>
      <c r="M96" s="289"/>
      <c r="AF96" s="289"/>
      <c r="AS96" s="325"/>
    </row>
    <row r="97" spans="1:45">
      <c r="A97" s="289"/>
      <c r="M97" s="289"/>
      <c r="AF97" s="289"/>
      <c r="AS97" s="325"/>
    </row>
    <row r="98" spans="1:45">
      <c r="A98" s="289"/>
      <c r="M98" s="289"/>
      <c r="AF98" s="289"/>
      <c r="AS98" s="325"/>
    </row>
    <row r="99" spans="1:45">
      <c r="A99" s="289"/>
      <c r="M99" s="289"/>
      <c r="AF99" s="289"/>
      <c r="AS99" s="325"/>
    </row>
    <row r="100" spans="1:45">
      <c r="A100" s="289"/>
      <c r="M100" s="289"/>
      <c r="AF100" s="289"/>
      <c r="AS100" s="325"/>
    </row>
    <row r="101" spans="1:45">
      <c r="A101" s="289"/>
      <c r="M101" s="289"/>
      <c r="AF101" s="289"/>
      <c r="AS101" s="325"/>
    </row>
    <row r="102" spans="1:45">
      <c r="A102" s="289"/>
      <c r="M102" s="289"/>
      <c r="AF102" s="289"/>
      <c r="AS102" s="325"/>
    </row>
    <row r="103" spans="1:45">
      <c r="A103" s="289"/>
      <c r="M103" s="289"/>
      <c r="AF103" s="289"/>
      <c r="AS103" s="325"/>
    </row>
    <row r="104" spans="1:45">
      <c r="A104" s="289"/>
      <c r="M104" s="289"/>
      <c r="AF104" s="289"/>
      <c r="AS104" s="325"/>
    </row>
    <row r="105" spans="1:45">
      <c r="A105" s="289"/>
      <c r="M105" s="289"/>
      <c r="AF105" s="289"/>
      <c r="AS105" s="325"/>
    </row>
    <row r="106" spans="1:45">
      <c r="A106" s="289"/>
      <c r="M106" s="289"/>
      <c r="AF106" s="289"/>
      <c r="AS106" s="325"/>
    </row>
    <row r="107" spans="1:45">
      <c r="A107" s="289"/>
      <c r="M107" s="289"/>
      <c r="AF107" s="289"/>
      <c r="AS107" s="325"/>
    </row>
    <row r="108" spans="1:45">
      <c r="A108" s="289"/>
      <c r="M108" s="289"/>
      <c r="AF108" s="289"/>
      <c r="AS108" s="325"/>
    </row>
    <row r="109" spans="1:45">
      <c r="A109" s="289"/>
      <c r="M109" s="289"/>
      <c r="AF109" s="289"/>
      <c r="AS109" s="325"/>
    </row>
    <row r="110" spans="1:45">
      <c r="A110" s="289"/>
      <c r="M110" s="289"/>
      <c r="AF110" s="289"/>
      <c r="AS110" s="325"/>
    </row>
    <row r="111" spans="1:45">
      <c r="A111" s="289"/>
      <c r="M111" s="289"/>
      <c r="AF111" s="289"/>
      <c r="AS111" s="325"/>
    </row>
    <row r="112" spans="1:45">
      <c r="A112" s="289"/>
      <c r="M112" s="289"/>
      <c r="AF112" s="289"/>
      <c r="AS112" s="325"/>
    </row>
    <row r="113" spans="1:45">
      <c r="A113" s="289"/>
      <c r="M113" s="289"/>
      <c r="AF113" s="289"/>
      <c r="AS113" s="325"/>
    </row>
    <row r="114" spans="1:45">
      <c r="A114" s="289"/>
      <c r="M114" s="289"/>
      <c r="AF114" s="289"/>
      <c r="AS114" s="325"/>
    </row>
    <row r="115" spans="1:45">
      <c r="A115" s="289"/>
      <c r="M115" s="289"/>
      <c r="AF115" s="289"/>
      <c r="AS115" s="325"/>
    </row>
    <row r="116" spans="1:45">
      <c r="A116" s="289"/>
      <c r="M116" s="289"/>
      <c r="AF116" s="289"/>
      <c r="AS116" s="325"/>
    </row>
    <row r="117" spans="1:45">
      <c r="A117" s="289"/>
      <c r="M117" s="289"/>
      <c r="AF117" s="289"/>
      <c r="AS117" s="325"/>
    </row>
    <row r="118" spans="1:45">
      <c r="A118" s="289"/>
      <c r="M118" s="289"/>
      <c r="AF118" s="289"/>
      <c r="AS118" s="325"/>
    </row>
    <row r="119" spans="1:45">
      <c r="A119" s="289"/>
      <c r="M119" s="289"/>
      <c r="AF119" s="289"/>
      <c r="AS119" s="325"/>
    </row>
    <row r="120" spans="1:45">
      <c r="A120" s="289"/>
      <c r="M120" s="289"/>
      <c r="AF120" s="289"/>
      <c r="AS120" s="325"/>
    </row>
    <row r="121" spans="1:45">
      <c r="A121" s="289"/>
      <c r="M121" s="289"/>
      <c r="AF121" s="289"/>
      <c r="AS121" s="325"/>
    </row>
    <row r="122" spans="1:45">
      <c r="A122" s="289"/>
      <c r="M122" s="289"/>
      <c r="AF122" s="289"/>
      <c r="AS122" s="325"/>
    </row>
    <row r="123" spans="1:45">
      <c r="A123" s="289"/>
      <c r="M123" s="289"/>
      <c r="AF123" s="289"/>
      <c r="AS123" s="325"/>
    </row>
    <row r="124" spans="1:45">
      <c r="A124" s="289"/>
      <c r="M124" s="289"/>
      <c r="AF124" s="289"/>
      <c r="AS124" s="325"/>
    </row>
    <row r="125" spans="1:45">
      <c r="A125" s="289"/>
      <c r="M125" s="289"/>
      <c r="AF125" s="289"/>
      <c r="AS125" s="325"/>
    </row>
    <row r="126" spans="1:45">
      <c r="A126" s="289"/>
      <c r="M126" s="289"/>
      <c r="AF126" s="289"/>
      <c r="AS126" s="325"/>
    </row>
    <row r="127" spans="1:45">
      <c r="A127" s="289"/>
      <c r="M127" s="289"/>
      <c r="AF127" s="289"/>
      <c r="AS127" s="325"/>
    </row>
    <row r="128" spans="1:45">
      <c r="A128" s="289"/>
      <c r="M128" s="289"/>
      <c r="AF128" s="289"/>
      <c r="AS128" s="325"/>
    </row>
    <row r="129" spans="1:45">
      <c r="A129" s="289"/>
      <c r="M129" s="289"/>
      <c r="AF129" s="289"/>
      <c r="AS129" s="325"/>
    </row>
    <row r="130" spans="1:45">
      <c r="A130" s="289"/>
      <c r="M130" s="289"/>
      <c r="AF130" s="289"/>
      <c r="AS130" s="325"/>
    </row>
    <row r="131" spans="1:45">
      <c r="A131" s="289"/>
      <c r="M131" s="289"/>
      <c r="AF131" s="289"/>
      <c r="AS131" s="325"/>
    </row>
    <row r="132" spans="1:45">
      <c r="A132" s="289"/>
      <c r="M132" s="289"/>
      <c r="AF132" s="289"/>
      <c r="AS132" s="325"/>
    </row>
    <row r="133" spans="1:45">
      <c r="A133" s="289"/>
      <c r="M133" s="289"/>
      <c r="AF133" s="289"/>
      <c r="AS133" s="325"/>
    </row>
    <row r="134" spans="1:45">
      <c r="A134" s="289"/>
      <c r="M134" s="289"/>
      <c r="AF134" s="289"/>
      <c r="AS134" s="325"/>
    </row>
    <row r="135" spans="1:45">
      <c r="A135" s="289"/>
      <c r="M135" s="289"/>
      <c r="AF135" s="289"/>
      <c r="AS135" s="325"/>
    </row>
    <row r="136" spans="1:45">
      <c r="A136" s="289"/>
      <c r="M136" s="289"/>
      <c r="AF136" s="289"/>
      <c r="AS136" s="325"/>
    </row>
    <row r="137" spans="1:45">
      <c r="A137" s="289"/>
      <c r="M137" s="289"/>
      <c r="AF137" s="289"/>
      <c r="AS137" s="325"/>
    </row>
    <row r="138" spans="1:45">
      <c r="A138" s="289"/>
      <c r="M138" s="289"/>
      <c r="AF138" s="289"/>
      <c r="AS138" s="325"/>
    </row>
    <row r="139" spans="1:45">
      <c r="A139" s="289"/>
      <c r="M139" s="289"/>
      <c r="AF139" s="289"/>
      <c r="AS139" s="325"/>
    </row>
    <row r="140" spans="1:45">
      <c r="A140" s="289"/>
      <c r="M140" s="289"/>
      <c r="AF140" s="289"/>
      <c r="AS140" s="325"/>
    </row>
    <row r="141" spans="1:45">
      <c r="A141" s="289"/>
      <c r="M141" s="289"/>
      <c r="AF141" s="289"/>
      <c r="AS141" s="325"/>
    </row>
    <row r="142" spans="1:45">
      <c r="A142" s="289"/>
      <c r="M142" s="289"/>
      <c r="AF142" s="289"/>
      <c r="AS142" s="325"/>
    </row>
    <row r="143" spans="1:45">
      <c r="A143" s="289"/>
      <c r="M143" s="289"/>
      <c r="AF143" s="289"/>
      <c r="AS143" s="325"/>
    </row>
    <row r="144" spans="1:45">
      <c r="A144" s="289"/>
      <c r="M144" s="289"/>
      <c r="AF144" s="289"/>
      <c r="AS144" s="325"/>
    </row>
    <row r="145" spans="1:45">
      <c r="A145" s="289"/>
      <c r="M145" s="289"/>
      <c r="AF145" s="289"/>
      <c r="AS145" s="325"/>
    </row>
    <row r="146" spans="1:45">
      <c r="A146" s="289"/>
      <c r="M146" s="289"/>
      <c r="AF146" s="289"/>
      <c r="AS146" s="325"/>
    </row>
    <row r="147" spans="1:45">
      <c r="A147" s="289"/>
      <c r="M147" s="289"/>
      <c r="AF147" s="289"/>
      <c r="AS147" s="325"/>
    </row>
    <row r="148" spans="1:45">
      <c r="A148" s="289"/>
      <c r="M148" s="289"/>
      <c r="AF148" s="289"/>
      <c r="AS148" s="325"/>
    </row>
    <row r="149" spans="1:45">
      <c r="A149" s="289"/>
      <c r="M149" s="289"/>
      <c r="AF149" s="289"/>
      <c r="AS149" s="325"/>
    </row>
    <row r="150" spans="1:45">
      <c r="A150" s="289"/>
      <c r="M150" s="289"/>
      <c r="AF150" s="289"/>
      <c r="AS150" s="325"/>
    </row>
    <row r="151" spans="1:45">
      <c r="A151" s="289"/>
      <c r="M151" s="289"/>
      <c r="AF151" s="289"/>
      <c r="AS151" s="325"/>
    </row>
    <row r="152" spans="1:45">
      <c r="A152" s="289"/>
      <c r="M152" s="289"/>
      <c r="AF152" s="289"/>
      <c r="AS152" s="325"/>
    </row>
    <row r="153" spans="1:45">
      <c r="A153" s="289"/>
      <c r="M153" s="289"/>
      <c r="AF153" s="289"/>
      <c r="AS153" s="325"/>
    </row>
    <row r="154" spans="1:45">
      <c r="A154" s="289"/>
      <c r="M154" s="289"/>
      <c r="AF154" s="289"/>
      <c r="AS154" s="325"/>
    </row>
    <row r="155" spans="1:45">
      <c r="A155" s="289"/>
      <c r="M155" s="289"/>
      <c r="AF155" s="289"/>
      <c r="AS155" s="325"/>
    </row>
    <row r="156" spans="1:45">
      <c r="A156" s="289"/>
      <c r="M156" s="289"/>
      <c r="AF156" s="289"/>
      <c r="AS156" s="325"/>
    </row>
    <row r="157" spans="1:45">
      <c r="A157" s="289"/>
      <c r="M157" s="289"/>
      <c r="AF157" s="289"/>
      <c r="AS157" s="325"/>
    </row>
    <row r="158" spans="1:45">
      <c r="A158" s="289"/>
      <c r="M158" s="289"/>
      <c r="AF158" s="289"/>
      <c r="AS158" s="325"/>
    </row>
    <row r="159" spans="1:45">
      <c r="A159" s="289"/>
      <c r="M159" s="289"/>
      <c r="AF159" s="289"/>
      <c r="AS159" s="325"/>
    </row>
    <row r="160" spans="1:45">
      <c r="A160" s="289"/>
      <c r="M160" s="289"/>
      <c r="AF160" s="289"/>
      <c r="AS160" s="325"/>
    </row>
    <row r="161" spans="1:45">
      <c r="A161" s="289"/>
      <c r="M161" s="289"/>
      <c r="AF161" s="289"/>
      <c r="AS161" s="325"/>
    </row>
    <row r="162" spans="1:45">
      <c r="A162" s="289"/>
      <c r="M162" s="289"/>
      <c r="AF162" s="289"/>
      <c r="AS162" s="325"/>
    </row>
    <row r="163" spans="1:45">
      <c r="A163" s="289"/>
      <c r="M163" s="289"/>
      <c r="AF163" s="289"/>
      <c r="AS163" s="325"/>
    </row>
    <row r="164" spans="1:45">
      <c r="A164" s="289"/>
      <c r="M164" s="289"/>
      <c r="AF164" s="289"/>
      <c r="AS164" s="325"/>
    </row>
    <row r="165" spans="1:45">
      <c r="A165" s="289"/>
      <c r="M165" s="289"/>
      <c r="AF165" s="289"/>
      <c r="AS165" s="325"/>
    </row>
    <row r="166" spans="1:45">
      <c r="A166" s="289"/>
      <c r="M166" s="289"/>
      <c r="AF166" s="289"/>
      <c r="AS166" s="325"/>
    </row>
    <row r="167" spans="1:45">
      <c r="A167" s="289"/>
      <c r="M167" s="289"/>
      <c r="AF167" s="289"/>
      <c r="AS167" s="325"/>
    </row>
    <row r="168" spans="1:45">
      <c r="A168" s="289"/>
      <c r="M168" s="289"/>
      <c r="AF168" s="289"/>
      <c r="AS168" s="325"/>
    </row>
    <row r="169" spans="1:45">
      <c r="A169" s="289"/>
      <c r="M169" s="289"/>
      <c r="AF169" s="289"/>
      <c r="AS169" s="325"/>
    </row>
    <row r="170" spans="1:45">
      <c r="A170" s="289"/>
      <c r="M170" s="289"/>
      <c r="AF170" s="289"/>
      <c r="AS170" s="325"/>
    </row>
    <row r="171" spans="1:45">
      <c r="A171" s="289"/>
      <c r="M171" s="289"/>
      <c r="AF171" s="289"/>
      <c r="AS171" s="325"/>
    </row>
    <row r="172" spans="1:45">
      <c r="A172" s="289"/>
      <c r="M172" s="289"/>
      <c r="AF172" s="289"/>
      <c r="AS172" s="325"/>
    </row>
    <row r="173" spans="1:45">
      <c r="A173" s="289"/>
      <c r="M173" s="289"/>
      <c r="AF173" s="289"/>
      <c r="AS173" s="325"/>
    </row>
    <row r="174" spans="1:45">
      <c r="A174" s="289"/>
      <c r="M174" s="289"/>
      <c r="AF174" s="289"/>
      <c r="AS174" s="325"/>
    </row>
    <row r="175" spans="1:45">
      <c r="A175" s="289"/>
      <c r="M175" s="289"/>
      <c r="AF175" s="289"/>
      <c r="AS175" s="325"/>
    </row>
    <row r="176" spans="1:45">
      <c r="A176" s="289"/>
      <c r="M176" s="289"/>
      <c r="AF176" s="289"/>
      <c r="AS176" s="325"/>
    </row>
    <row r="177" spans="1:45">
      <c r="A177" s="289"/>
      <c r="M177" s="289"/>
      <c r="AF177" s="289"/>
      <c r="AS177" s="325"/>
    </row>
    <row r="178" spans="1:45">
      <c r="A178" s="289"/>
      <c r="M178" s="289"/>
      <c r="AF178" s="289"/>
      <c r="AS178" s="325"/>
    </row>
    <row r="179" spans="1:45">
      <c r="A179" s="289"/>
      <c r="M179" s="289"/>
      <c r="AF179" s="289"/>
      <c r="AS179" s="325"/>
    </row>
    <row r="180" spans="1:45">
      <c r="A180" s="289"/>
      <c r="M180" s="289"/>
      <c r="AF180" s="289"/>
      <c r="AS180" s="325"/>
    </row>
    <row r="181" spans="1:45">
      <c r="A181" s="289"/>
      <c r="M181" s="289"/>
      <c r="AF181" s="289"/>
      <c r="AS181" s="325"/>
    </row>
    <row r="182" spans="1:45">
      <c r="A182" s="289"/>
      <c r="M182" s="289"/>
      <c r="AF182" s="289"/>
      <c r="AS182" s="325"/>
    </row>
    <row r="183" spans="1:45">
      <c r="A183" s="289"/>
      <c r="M183" s="289"/>
      <c r="AF183" s="289"/>
      <c r="AS183" s="325"/>
    </row>
    <row r="184" spans="1:45">
      <c r="A184" s="289"/>
      <c r="M184" s="289"/>
      <c r="AF184" s="289"/>
      <c r="AS184" s="325"/>
    </row>
    <row r="185" spans="1:45">
      <c r="A185" s="289"/>
      <c r="M185" s="289"/>
      <c r="AF185" s="289"/>
      <c r="AS185" s="325"/>
    </row>
    <row r="186" spans="1:45">
      <c r="A186" s="289"/>
      <c r="M186" s="289"/>
      <c r="AF186" s="289"/>
      <c r="AS186" s="325"/>
    </row>
    <row r="187" spans="1:45">
      <c r="A187" s="289"/>
      <c r="M187" s="289"/>
      <c r="AF187" s="289"/>
      <c r="AS187" s="325"/>
    </row>
    <row r="188" spans="1:45">
      <c r="A188" s="289"/>
      <c r="M188" s="289"/>
      <c r="AF188" s="289"/>
      <c r="AS188" s="325"/>
    </row>
    <row r="189" spans="1:45">
      <c r="A189" s="289"/>
      <c r="M189" s="289"/>
      <c r="AF189" s="289"/>
      <c r="AS189" s="325"/>
    </row>
    <row r="190" spans="1:45">
      <c r="A190" s="289"/>
      <c r="M190" s="289"/>
      <c r="AF190" s="289"/>
      <c r="AS190" s="325"/>
    </row>
    <row r="191" spans="1:45">
      <c r="A191" s="289"/>
      <c r="M191" s="289"/>
      <c r="AF191" s="289"/>
      <c r="AS191" s="325"/>
    </row>
    <row r="192" spans="1:45">
      <c r="A192" s="289"/>
      <c r="M192" s="289"/>
      <c r="AF192" s="289"/>
      <c r="AS192" s="325"/>
    </row>
    <row r="193" spans="1:45">
      <c r="A193" s="289"/>
      <c r="M193" s="289"/>
      <c r="AF193" s="289"/>
      <c r="AS193" s="325"/>
    </row>
    <row r="194" spans="1:45">
      <c r="A194" s="289"/>
      <c r="M194" s="289"/>
      <c r="AF194" s="289"/>
      <c r="AS194" s="325"/>
    </row>
    <row r="195" spans="1:45">
      <c r="A195" s="289"/>
      <c r="M195" s="289"/>
      <c r="AF195" s="289"/>
      <c r="AS195" s="325"/>
    </row>
    <row r="196" spans="1:45">
      <c r="A196" s="289"/>
      <c r="M196" s="289"/>
      <c r="AF196" s="289"/>
      <c r="AS196" s="325"/>
    </row>
    <row r="197" spans="1:45">
      <c r="A197" s="289"/>
      <c r="M197" s="289"/>
      <c r="AF197" s="289"/>
      <c r="AS197" s="325"/>
    </row>
    <row r="198" spans="1:45">
      <c r="A198" s="289"/>
      <c r="M198" s="289"/>
      <c r="AF198" s="289"/>
      <c r="AS198" s="325"/>
    </row>
    <row r="199" spans="1:45">
      <c r="A199" s="289"/>
      <c r="M199" s="289"/>
      <c r="AF199" s="289"/>
      <c r="AS199" s="325"/>
    </row>
    <row r="200" spans="1:45">
      <c r="A200" s="289"/>
      <c r="M200" s="289"/>
      <c r="AF200" s="289"/>
      <c r="AS200" s="325"/>
    </row>
    <row r="201" spans="1:45">
      <c r="A201" s="289"/>
      <c r="M201" s="289"/>
      <c r="AF201" s="289"/>
      <c r="AS201" s="325"/>
    </row>
    <row r="202" spans="1:45">
      <c r="A202" s="289"/>
      <c r="M202" s="289"/>
      <c r="AF202" s="289"/>
      <c r="AS202" s="325"/>
    </row>
    <row r="203" spans="1:45">
      <c r="A203" s="289"/>
      <c r="M203" s="289"/>
      <c r="AF203" s="289"/>
      <c r="AS203" s="325"/>
    </row>
    <row r="204" spans="1:45">
      <c r="A204" s="289"/>
      <c r="M204" s="289"/>
      <c r="AF204" s="289"/>
      <c r="AS204" s="325"/>
    </row>
    <row r="205" spans="1:45">
      <c r="A205" s="289"/>
      <c r="M205" s="289"/>
      <c r="AF205" s="289"/>
      <c r="AS205" s="325"/>
    </row>
    <row r="206" spans="1:45">
      <c r="A206" s="289"/>
      <c r="M206" s="289"/>
      <c r="AF206" s="289"/>
      <c r="AS206" s="325"/>
    </row>
    <row r="207" spans="1:45">
      <c r="A207" s="289"/>
      <c r="M207" s="289"/>
      <c r="AF207" s="289"/>
      <c r="AS207" s="325"/>
    </row>
    <row r="208" spans="1:45">
      <c r="A208" s="289"/>
      <c r="M208" s="289"/>
      <c r="AF208" s="289"/>
      <c r="AS208" s="325"/>
    </row>
    <row r="209" spans="1:45">
      <c r="A209" s="289"/>
      <c r="M209" s="289"/>
      <c r="AF209" s="289"/>
      <c r="AS209" s="325"/>
    </row>
    <row r="210" spans="1:45">
      <c r="A210" s="289"/>
      <c r="M210" s="289"/>
      <c r="AF210" s="289"/>
      <c r="AS210" s="325"/>
    </row>
    <row r="211" spans="1:45">
      <c r="A211" s="289"/>
      <c r="M211" s="289"/>
      <c r="AF211" s="289"/>
      <c r="AS211" s="325"/>
    </row>
    <row r="212" spans="1:45">
      <c r="A212" s="289"/>
      <c r="M212" s="289"/>
      <c r="AF212" s="289"/>
      <c r="AS212" s="325"/>
    </row>
    <row r="213" spans="1:45">
      <c r="A213" s="289"/>
      <c r="M213" s="289"/>
      <c r="AF213" s="289"/>
      <c r="AS213" s="325"/>
    </row>
    <row r="214" spans="1:45">
      <c r="A214" s="289"/>
      <c r="M214" s="289"/>
      <c r="AF214" s="289"/>
      <c r="AS214" s="325"/>
    </row>
    <row r="215" spans="1:45">
      <c r="A215" s="289"/>
      <c r="M215" s="289"/>
      <c r="AF215" s="289"/>
      <c r="AS215" s="325"/>
    </row>
    <row r="216" spans="1:45">
      <c r="A216" s="289"/>
      <c r="M216" s="289"/>
      <c r="AF216" s="289"/>
      <c r="AS216" s="325"/>
    </row>
    <row r="217" spans="1:45">
      <c r="A217" s="289"/>
      <c r="M217" s="289"/>
      <c r="AF217" s="289"/>
      <c r="AS217" s="325"/>
    </row>
    <row r="218" spans="1:45">
      <c r="A218" s="289"/>
      <c r="M218" s="289"/>
      <c r="AF218" s="289"/>
      <c r="AS218" s="325"/>
    </row>
    <row r="219" spans="1:45">
      <c r="A219" s="289"/>
      <c r="M219" s="289"/>
      <c r="AF219" s="289"/>
      <c r="AS219" s="325"/>
    </row>
    <row r="220" spans="1:45">
      <c r="A220" s="289"/>
      <c r="M220" s="289"/>
      <c r="AF220" s="289"/>
      <c r="AS220" s="325"/>
    </row>
    <row r="221" spans="1:45">
      <c r="A221" s="289"/>
      <c r="M221" s="289"/>
      <c r="AF221" s="289"/>
      <c r="AS221" s="325"/>
    </row>
    <row r="222" spans="1:45">
      <c r="A222" s="289"/>
      <c r="M222" s="289"/>
      <c r="AF222" s="289"/>
      <c r="AS222" s="325"/>
    </row>
    <row r="223" spans="1:45">
      <c r="A223" s="289"/>
      <c r="M223" s="289"/>
      <c r="AF223" s="289"/>
      <c r="AS223" s="325"/>
    </row>
    <row r="224" spans="1:45">
      <c r="A224" s="289"/>
      <c r="M224" s="289"/>
      <c r="AF224" s="289"/>
      <c r="AS224" s="325"/>
    </row>
    <row r="225" spans="1:45">
      <c r="A225" s="289"/>
      <c r="M225" s="289"/>
      <c r="AF225" s="289"/>
      <c r="AS225" s="325"/>
    </row>
    <row r="226" spans="1:45">
      <c r="A226" s="289"/>
      <c r="M226" s="289"/>
      <c r="AF226" s="289"/>
      <c r="AS226" s="325"/>
    </row>
    <row r="227" spans="1:45">
      <c r="A227" s="289"/>
      <c r="M227" s="289"/>
      <c r="AF227" s="289"/>
      <c r="AS227" s="325"/>
    </row>
    <row r="228" spans="1:45">
      <c r="A228" s="289"/>
      <c r="M228" s="289"/>
      <c r="AF228" s="289"/>
      <c r="AS228" s="325"/>
    </row>
    <row r="229" spans="1:45">
      <c r="A229" s="289"/>
      <c r="M229" s="289"/>
      <c r="AF229" s="289"/>
      <c r="AS229" s="325"/>
    </row>
    <row r="230" spans="1:45">
      <c r="A230" s="289"/>
      <c r="M230" s="289"/>
      <c r="AF230" s="289"/>
      <c r="AS230" s="325"/>
    </row>
    <row r="231" spans="1:45">
      <c r="A231" s="289"/>
      <c r="M231" s="289"/>
      <c r="AF231" s="289"/>
      <c r="AS231" s="325"/>
    </row>
    <row r="232" spans="1:45">
      <c r="A232" s="289"/>
      <c r="M232" s="289"/>
      <c r="AF232" s="289"/>
      <c r="AS232" s="325"/>
    </row>
    <row r="233" spans="1:45">
      <c r="A233" s="289"/>
      <c r="M233" s="289"/>
      <c r="AF233" s="289"/>
      <c r="AS233" s="325"/>
    </row>
    <row r="234" spans="1:45">
      <c r="A234" s="289"/>
      <c r="M234" s="289"/>
      <c r="AF234" s="289"/>
      <c r="AS234" s="325"/>
    </row>
    <row r="235" spans="1:45">
      <c r="A235" s="289"/>
      <c r="M235" s="289"/>
      <c r="AF235" s="289"/>
      <c r="AS235" s="325"/>
    </row>
    <row r="236" spans="1:45">
      <c r="A236" s="289"/>
      <c r="M236" s="289"/>
      <c r="AF236" s="289"/>
      <c r="AS236" s="325"/>
    </row>
    <row r="237" spans="1:45">
      <c r="A237" s="289"/>
      <c r="M237" s="289"/>
      <c r="AF237" s="289"/>
      <c r="AS237" s="325"/>
    </row>
    <row r="238" spans="1:45">
      <c r="A238" s="289"/>
      <c r="M238" s="289"/>
      <c r="AF238" s="289"/>
      <c r="AS238" s="325"/>
    </row>
    <row r="239" spans="1:45">
      <c r="A239" s="289"/>
      <c r="M239" s="289"/>
      <c r="AF239" s="289"/>
      <c r="AS239" s="325"/>
    </row>
    <row r="240" spans="1:45">
      <c r="A240" s="289"/>
      <c r="M240" s="289"/>
      <c r="AF240" s="289"/>
      <c r="AS240" s="325"/>
    </row>
    <row r="241" spans="1:45">
      <c r="A241" s="289"/>
      <c r="M241" s="289"/>
      <c r="AF241" s="289"/>
      <c r="AS241" s="325"/>
    </row>
    <row r="242" spans="1:45">
      <c r="A242" s="289"/>
      <c r="M242" s="289"/>
      <c r="AF242" s="289"/>
      <c r="AS242" s="325"/>
    </row>
    <row r="243" spans="1:45">
      <c r="A243" s="289"/>
      <c r="M243" s="289"/>
      <c r="AF243" s="289"/>
      <c r="AS243" s="325"/>
    </row>
    <row r="244" spans="1:45">
      <c r="A244" s="289"/>
      <c r="M244" s="289"/>
      <c r="AF244" s="289"/>
      <c r="AS244" s="325"/>
    </row>
    <row r="245" spans="1:45">
      <c r="A245" s="289"/>
      <c r="M245" s="289"/>
      <c r="AF245" s="289"/>
      <c r="AS245" s="325"/>
    </row>
    <row r="246" spans="1:45">
      <c r="A246" s="289"/>
      <c r="M246" s="289"/>
      <c r="AF246" s="289"/>
      <c r="AS246" s="325"/>
    </row>
    <row r="247" spans="1:45">
      <c r="A247" s="289"/>
      <c r="M247" s="289"/>
      <c r="AF247" s="289"/>
      <c r="AS247" s="325"/>
    </row>
    <row r="248" spans="1:45">
      <c r="A248" s="289"/>
      <c r="M248" s="289"/>
      <c r="AF248" s="289"/>
      <c r="AS248" s="325"/>
    </row>
    <row r="249" spans="1:45">
      <c r="A249" s="289"/>
      <c r="M249" s="289"/>
      <c r="AF249" s="289"/>
      <c r="AS249" s="325"/>
    </row>
    <row r="250" spans="1:45">
      <c r="A250" s="289"/>
      <c r="M250" s="289"/>
      <c r="AF250" s="289"/>
      <c r="AS250" s="325"/>
    </row>
    <row r="251" spans="1:45">
      <c r="A251" s="289"/>
      <c r="M251" s="289"/>
      <c r="AF251" s="289"/>
      <c r="AS251" s="325"/>
    </row>
    <row r="252" spans="1:45">
      <c r="A252" s="289"/>
      <c r="M252" s="289"/>
      <c r="AF252" s="289"/>
      <c r="AS252" s="325"/>
    </row>
    <row r="253" spans="1:45">
      <c r="A253" s="289"/>
      <c r="M253" s="289"/>
      <c r="AF253" s="289"/>
      <c r="AS253" s="325"/>
    </row>
    <row r="254" spans="1:45">
      <c r="A254" s="289"/>
      <c r="M254" s="289"/>
      <c r="AF254" s="289"/>
      <c r="AS254" s="325"/>
    </row>
    <row r="255" spans="1:45">
      <c r="A255" s="289"/>
      <c r="M255" s="289"/>
      <c r="AF255" s="289"/>
      <c r="AS255" s="325"/>
    </row>
    <row r="256" spans="1:45">
      <c r="A256" s="289"/>
      <c r="M256" s="289"/>
      <c r="AF256" s="289"/>
      <c r="AS256" s="325"/>
    </row>
    <row r="257" spans="1:45">
      <c r="A257" s="289"/>
      <c r="M257" s="289"/>
      <c r="AF257" s="289"/>
      <c r="AS257" s="325"/>
    </row>
    <row r="258" spans="1:45">
      <c r="A258" s="289"/>
      <c r="M258" s="289"/>
      <c r="AF258" s="289"/>
      <c r="AS258" s="325"/>
    </row>
    <row r="259" spans="1:45">
      <c r="A259" s="289"/>
      <c r="M259" s="289"/>
      <c r="AF259" s="289"/>
      <c r="AS259" s="325"/>
    </row>
    <row r="260" spans="1:45">
      <c r="A260" s="289"/>
      <c r="M260" s="289"/>
      <c r="AF260" s="289"/>
      <c r="AS260" s="325"/>
    </row>
    <row r="261" spans="1:45">
      <c r="A261" s="289"/>
      <c r="M261" s="289"/>
      <c r="AF261" s="289"/>
      <c r="AS261" s="325"/>
    </row>
    <row r="262" spans="1:45">
      <c r="A262" s="289"/>
      <c r="M262" s="289"/>
      <c r="AF262" s="289"/>
      <c r="AS262" s="325"/>
    </row>
    <row r="263" spans="1:45">
      <c r="A263" s="289"/>
      <c r="M263" s="289"/>
      <c r="AF263" s="289"/>
      <c r="AS263" s="325"/>
    </row>
    <row r="264" spans="1:45">
      <c r="A264" s="289"/>
      <c r="M264" s="289"/>
      <c r="AF264" s="289"/>
      <c r="AS264" s="325"/>
    </row>
    <row r="265" spans="1:45">
      <c r="A265" s="289"/>
      <c r="M265" s="289"/>
      <c r="AF265" s="289"/>
      <c r="AS265" s="325"/>
    </row>
    <row r="266" spans="1:45">
      <c r="A266" s="289"/>
      <c r="M266" s="289"/>
      <c r="AF266" s="289"/>
      <c r="AS266" s="325"/>
    </row>
    <row r="267" spans="1:45">
      <c r="A267" s="289"/>
      <c r="M267" s="289"/>
      <c r="AF267" s="289"/>
      <c r="AS267" s="325"/>
    </row>
    <row r="268" spans="1:45">
      <c r="A268" s="289"/>
      <c r="M268" s="289"/>
      <c r="AF268" s="289"/>
      <c r="AS268" s="325"/>
    </row>
    <row r="269" spans="1:45">
      <c r="A269" s="289"/>
      <c r="M269" s="289"/>
      <c r="AF269" s="289"/>
      <c r="AS269" s="325"/>
    </row>
    <row r="270" spans="1:45">
      <c r="A270" s="289"/>
      <c r="M270" s="289"/>
      <c r="AF270" s="289"/>
      <c r="AS270" s="325"/>
    </row>
    <row r="271" spans="1:45">
      <c r="A271" s="289"/>
      <c r="M271" s="289"/>
      <c r="AF271" s="289"/>
      <c r="AS271" s="325"/>
    </row>
    <row r="272" spans="1:45">
      <c r="A272" s="289"/>
      <c r="M272" s="289"/>
      <c r="AF272" s="289"/>
      <c r="AS272" s="325"/>
    </row>
    <row r="273" spans="1:45">
      <c r="A273" s="289"/>
      <c r="M273" s="289"/>
      <c r="AF273" s="289"/>
      <c r="AS273" s="325"/>
    </row>
    <row r="274" spans="1:45">
      <c r="A274" s="289"/>
      <c r="M274" s="289"/>
      <c r="AF274" s="289"/>
      <c r="AS274" s="325"/>
    </row>
    <row r="275" spans="1:45">
      <c r="A275" s="289"/>
      <c r="M275" s="289"/>
      <c r="AF275" s="289"/>
      <c r="AS275" s="325"/>
    </row>
    <row r="276" spans="1:45">
      <c r="A276" s="289"/>
      <c r="M276" s="289"/>
      <c r="AF276" s="289"/>
      <c r="AS276" s="325"/>
    </row>
    <row r="277" spans="1:45">
      <c r="A277" s="289"/>
      <c r="M277" s="289"/>
      <c r="AF277" s="289"/>
      <c r="AS277" s="325"/>
    </row>
    <row r="278" spans="1:45">
      <c r="A278" s="289"/>
      <c r="M278" s="289"/>
      <c r="AF278" s="289"/>
      <c r="AS278" s="325"/>
    </row>
    <row r="279" spans="1:45">
      <c r="A279" s="289"/>
      <c r="M279" s="289"/>
      <c r="AF279" s="289"/>
      <c r="AS279" s="325"/>
    </row>
    <row r="280" spans="1:45">
      <c r="A280" s="289"/>
      <c r="M280" s="289"/>
      <c r="AF280" s="289"/>
      <c r="AS280" s="325"/>
    </row>
    <row r="281" spans="1:45">
      <c r="A281" s="289"/>
      <c r="M281" s="289"/>
      <c r="AF281" s="289"/>
      <c r="AS281" s="325"/>
    </row>
    <row r="282" spans="1:45">
      <c r="A282" s="289"/>
      <c r="M282" s="289"/>
      <c r="AF282" s="289"/>
      <c r="AS282" s="325"/>
    </row>
    <row r="283" spans="1:45">
      <c r="A283" s="289"/>
      <c r="M283" s="289"/>
      <c r="AF283" s="289"/>
      <c r="AS283" s="325"/>
    </row>
    <row r="284" spans="1:45">
      <c r="A284" s="289"/>
      <c r="M284" s="289"/>
      <c r="AF284" s="289"/>
      <c r="AS284" s="325"/>
    </row>
    <row r="285" spans="1:45">
      <c r="A285" s="289"/>
      <c r="M285" s="289"/>
      <c r="AF285" s="289"/>
      <c r="AS285" s="325"/>
    </row>
    <row r="286" spans="1:45">
      <c r="A286" s="289"/>
      <c r="M286" s="289"/>
      <c r="AF286" s="289"/>
      <c r="AS286" s="325"/>
    </row>
    <row r="287" spans="1:45">
      <c r="A287" s="289"/>
      <c r="M287" s="289"/>
      <c r="AF287" s="289"/>
      <c r="AS287" s="325"/>
    </row>
    <row r="288" spans="1:45">
      <c r="A288" s="289"/>
      <c r="M288" s="289"/>
      <c r="AF288" s="289"/>
      <c r="AS288" s="325"/>
    </row>
    <row r="289" spans="1:45">
      <c r="A289" s="289"/>
      <c r="M289" s="289"/>
      <c r="AF289" s="289"/>
      <c r="AS289" s="325"/>
    </row>
    <row r="290" spans="1:45">
      <c r="A290" s="289"/>
      <c r="M290" s="289"/>
      <c r="AF290" s="289"/>
      <c r="AS290" s="325"/>
    </row>
    <row r="291" spans="1:45">
      <c r="A291" s="289"/>
      <c r="M291" s="289"/>
      <c r="AF291" s="289"/>
      <c r="AS291" s="325"/>
    </row>
    <row r="292" spans="1:45">
      <c r="A292" s="289"/>
      <c r="M292" s="289"/>
      <c r="AF292" s="289"/>
      <c r="AS292" s="325"/>
    </row>
    <row r="293" spans="1:45">
      <c r="A293" s="289"/>
      <c r="M293" s="289"/>
      <c r="AF293" s="289"/>
      <c r="AS293" s="325"/>
    </row>
    <row r="294" spans="1:45">
      <c r="A294" s="289"/>
      <c r="M294" s="289"/>
      <c r="AF294" s="289"/>
      <c r="AS294" s="325"/>
    </row>
    <row r="295" spans="1:45">
      <c r="A295" s="289"/>
      <c r="M295" s="289"/>
      <c r="AF295" s="289"/>
      <c r="AS295" s="325"/>
    </row>
    <row r="296" spans="1:45">
      <c r="A296" s="289"/>
      <c r="M296" s="289"/>
      <c r="AF296" s="289"/>
      <c r="AS296" s="325"/>
    </row>
    <row r="297" spans="1:45">
      <c r="A297" s="289"/>
      <c r="M297" s="289"/>
      <c r="AF297" s="289"/>
      <c r="AS297" s="325"/>
    </row>
    <row r="298" spans="1:45">
      <c r="A298" s="289"/>
      <c r="M298" s="289"/>
      <c r="AF298" s="289"/>
      <c r="AS298" s="325"/>
    </row>
    <row r="299" spans="1:45">
      <c r="A299" s="289"/>
      <c r="M299" s="289"/>
      <c r="AF299" s="289"/>
      <c r="AS299" s="325"/>
    </row>
    <row r="300" spans="1:45">
      <c r="A300" s="289"/>
      <c r="M300" s="289"/>
      <c r="AF300" s="289"/>
      <c r="AS300" s="325"/>
    </row>
    <row r="301" spans="1:45">
      <c r="A301" s="289"/>
      <c r="M301" s="289"/>
      <c r="AF301" s="289"/>
      <c r="AS301" s="325"/>
    </row>
    <row r="302" spans="1:45">
      <c r="A302" s="289"/>
      <c r="M302" s="289"/>
      <c r="AF302" s="289"/>
      <c r="AS302" s="325"/>
    </row>
    <row r="303" spans="1:45">
      <c r="A303" s="289"/>
      <c r="M303" s="289"/>
      <c r="AF303" s="289"/>
      <c r="AS303" s="325"/>
    </row>
    <row r="304" spans="1:45">
      <c r="A304" s="289"/>
      <c r="M304" s="289"/>
      <c r="AF304" s="289"/>
      <c r="AS304" s="325"/>
    </row>
    <row r="305" spans="1:45">
      <c r="A305" s="289"/>
      <c r="M305" s="289"/>
      <c r="AF305" s="289"/>
      <c r="AS305" s="325"/>
    </row>
    <row r="306" spans="1:45">
      <c r="A306" s="289"/>
      <c r="M306" s="289"/>
      <c r="AF306" s="289"/>
      <c r="AS306" s="325"/>
    </row>
    <row r="307" spans="1:45">
      <c r="A307" s="289"/>
      <c r="M307" s="289"/>
      <c r="AF307" s="289"/>
      <c r="AS307" s="325"/>
    </row>
    <row r="308" spans="1:45">
      <c r="A308" s="289"/>
      <c r="M308" s="289"/>
      <c r="AF308" s="289"/>
      <c r="AS308" s="325"/>
    </row>
    <row r="309" spans="1:45">
      <c r="A309" s="289"/>
      <c r="M309" s="289"/>
      <c r="AF309" s="289"/>
      <c r="AS309" s="325"/>
    </row>
    <row r="310" spans="1:45">
      <c r="A310" s="289"/>
      <c r="M310" s="289"/>
      <c r="AF310" s="289"/>
      <c r="AS310" s="325"/>
    </row>
    <row r="311" spans="1:45">
      <c r="A311" s="289"/>
      <c r="M311" s="289"/>
      <c r="AF311" s="289"/>
      <c r="AS311" s="325"/>
    </row>
    <row r="312" spans="1:45">
      <c r="A312" s="289"/>
      <c r="M312" s="289"/>
      <c r="AF312" s="289"/>
      <c r="AS312" s="325"/>
    </row>
    <row r="313" spans="1:45">
      <c r="A313" s="289"/>
      <c r="M313" s="289"/>
      <c r="AF313" s="289"/>
      <c r="AS313" s="325"/>
    </row>
    <row r="314" spans="1:45">
      <c r="A314" s="289"/>
      <c r="M314" s="289"/>
      <c r="AF314" s="289"/>
      <c r="AS314" s="325"/>
    </row>
    <row r="315" spans="1:45">
      <c r="A315" s="289"/>
      <c r="M315" s="289"/>
      <c r="AF315" s="289"/>
      <c r="AS315" s="325"/>
    </row>
    <row r="316" spans="1:45">
      <c r="A316" s="289"/>
      <c r="M316" s="289"/>
      <c r="AF316" s="289"/>
      <c r="AS316" s="325"/>
    </row>
    <row r="317" spans="1:45">
      <c r="A317" s="289"/>
      <c r="M317" s="289"/>
      <c r="AF317" s="289"/>
      <c r="AS317" s="325"/>
    </row>
    <row r="318" spans="1:45">
      <c r="A318" s="289"/>
      <c r="M318" s="289"/>
      <c r="AF318" s="289"/>
      <c r="AS318" s="325"/>
    </row>
    <row r="319" spans="1:45">
      <c r="A319" s="289"/>
      <c r="M319" s="289"/>
      <c r="AF319" s="289"/>
      <c r="AS319" s="325"/>
    </row>
    <row r="320" spans="1:45">
      <c r="A320" s="289"/>
      <c r="M320" s="289"/>
      <c r="AF320" s="289"/>
      <c r="AS320" s="325"/>
    </row>
    <row r="321" spans="1:45">
      <c r="A321" s="289"/>
      <c r="M321" s="289"/>
      <c r="AF321" s="289"/>
      <c r="AS321" s="325"/>
    </row>
    <row r="322" spans="1:45">
      <c r="A322" s="289"/>
      <c r="M322" s="289"/>
      <c r="AF322" s="289"/>
      <c r="AS322" s="325"/>
    </row>
    <row r="323" spans="1:45">
      <c r="A323" s="289"/>
      <c r="M323" s="289"/>
      <c r="AF323" s="289"/>
      <c r="AS323" s="325"/>
    </row>
    <row r="324" spans="1:45">
      <c r="A324" s="289"/>
      <c r="M324" s="289"/>
      <c r="AF324" s="289"/>
      <c r="AS324" s="325"/>
    </row>
    <row r="325" spans="1:45">
      <c r="A325" s="289"/>
      <c r="M325" s="289"/>
      <c r="AF325" s="289"/>
      <c r="AS325" s="325"/>
    </row>
    <row r="326" spans="1:45">
      <c r="A326" s="289"/>
      <c r="M326" s="289"/>
      <c r="AF326" s="289"/>
      <c r="AS326" s="325"/>
    </row>
    <row r="327" spans="1:45">
      <c r="A327" s="289"/>
      <c r="M327" s="289"/>
      <c r="AF327" s="289"/>
      <c r="AS327" s="325"/>
    </row>
    <row r="328" spans="1:45">
      <c r="A328" s="289"/>
      <c r="M328" s="289"/>
      <c r="AF328" s="289"/>
      <c r="AS328" s="325"/>
    </row>
    <row r="329" spans="1:45">
      <c r="A329" s="289"/>
      <c r="M329" s="289"/>
      <c r="AF329" s="289"/>
      <c r="AS329" s="325"/>
    </row>
    <row r="330" spans="1:45">
      <c r="A330" s="289"/>
      <c r="M330" s="289"/>
      <c r="AF330" s="289"/>
      <c r="AS330" s="325"/>
    </row>
    <row r="331" spans="1:45">
      <c r="A331" s="289"/>
      <c r="M331" s="289"/>
      <c r="AF331" s="289"/>
      <c r="AS331" s="325"/>
    </row>
    <row r="332" spans="1:45">
      <c r="A332" s="289"/>
      <c r="M332" s="289"/>
      <c r="AF332" s="289"/>
      <c r="AS332" s="325"/>
    </row>
    <row r="333" spans="1:45">
      <c r="A333" s="289"/>
      <c r="M333" s="289"/>
      <c r="AF333" s="289"/>
      <c r="AS333" s="325"/>
    </row>
    <row r="334" spans="1:45">
      <c r="A334" s="289"/>
      <c r="M334" s="289"/>
      <c r="AF334" s="289"/>
      <c r="AS334" s="325"/>
    </row>
    <row r="335" spans="1:45">
      <c r="A335" s="289"/>
      <c r="M335" s="289"/>
      <c r="AF335" s="289"/>
      <c r="AS335" s="325"/>
    </row>
    <row r="336" spans="1:45">
      <c r="A336" s="289"/>
      <c r="M336" s="289"/>
      <c r="AF336" s="289"/>
      <c r="AS336" s="325"/>
    </row>
    <row r="337" spans="1:45">
      <c r="A337" s="289"/>
      <c r="M337" s="289"/>
      <c r="AF337" s="289"/>
      <c r="AS337" s="325"/>
    </row>
    <row r="338" spans="1:45">
      <c r="A338" s="289"/>
      <c r="M338" s="289"/>
      <c r="AF338" s="289"/>
      <c r="AS338" s="325"/>
    </row>
    <row r="339" spans="1:45">
      <c r="A339" s="289"/>
      <c r="M339" s="289"/>
      <c r="AF339" s="289"/>
      <c r="AS339" s="325"/>
    </row>
    <row r="340" spans="1:45">
      <c r="A340" s="289"/>
      <c r="M340" s="289"/>
      <c r="AF340" s="289"/>
      <c r="AS340" s="325"/>
    </row>
    <row r="341" spans="1:45">
      <c r="A341" s="289"/>
      <c r="M341" s="289"/>
      <c r="AF341" s="289"/>
      <c r="AS341" s="325"/>
    </row>
    <row r="342" spans="1:45">
      <c r="A342" s="289"/>
      <c r="M342" s="289"/>
      <c r="AF342" s="289"/>
      <c r="AS342" s="325"/>
    </row>
    <row r="343" spans="1:45">
      <c r="A343" s="289"/>
      <c r="M343" s="289"/>
      <c r="AF343" s="289"/>
      <c r="AS343" s="325"/>
    </row>
    <row r="344" spans="1:45">
      <c r="A344" s="289"/>
      <c r="M344" s="289"/>
      <c r="AF344" s="289"/>
      <c r="AS344" s="325"/>
    </row>
    <row r="345" spans="1:45">
      <c r="A345" s="289"/>
      <c r="M345" s="289"/>
      <c r="AF345" s="289"/>
      <c r="AS345" s="325"/>
    </row>
    <row r="346" spans="1:45">
      <c r="A346" s="289"/>
      <c r="M346" s="289"/>
      <c r="AF346" s="289"/>
      <c r="AS346" s="325"/>
    </row>
    <row r="347" spans="1:45">
      <c r="A347" s="289"/>
      <c r="M347" s="289"/>
      <c r="AF347" s="289"/>
      <c r="AS347" s="325"/>
    </row>
    <row r="348" spans="1:45">
      <c r="A348" s="289"/>
      <c r="M348" s="289"/>
      <c r="AF348" s="289"/>
      <c r="AS348" s="325"/>
    </row>
    <row r="349" spans="1:45">
      <c r="A349" s="289"/>
      <c r="M349" s="289"/>
      <c r="AF349" s="289"/>
      <c r="AS349" s="325"/>
    </row>
    <row r="350" spans="1:45">
      <c r="A350" s="289"/>
      <c r="M350" s="289"/>
      <c r="AF350" s="289"/>
      <c r="AS350" s="325"/>
    </row>
    <row r="351" spans="1:45">
      <c r="A351" s="289"/>
      <c r="M351" s="289"/>
      <c r="AF351" s="289"/>
      <c r="AS351" s="325"/>
    </row>
    <row r="352" spans="1:45">
      <c r="A352" s="289"/>
      <c r="M352" s="289"/>
      <c r="AF352" s="289"/>
      <c r="AS352" s="325"/>
    </row>
    <row r="353" spans="1:45">
      <c r="A353" s="289"/>
      <c r="M353" s="289"/>
      <c r="AF353" s="289"/>
      <c r="AS353" s="325"/>
    </row>
    <row r="354" spans="1:45">
      <c r="A354" s="289"/>
      <c r="M354" s="289"/>
      <c r="AF354" s="289"/>
      <c r="AS354" s="325"/>
    </row>
    <row r="355" spans="1:45">
      <c r="A355" s="289"/>
      <c r="M355" s="289"/>
      <c r="AF355" s="289"/>
      <c r="AS355" s="325"/>
    </row>
    <row r="356" spans="1:45">
      <c r="A356" s="289"/>
      <c r="M356" s="289"/>
      <c r="AF356" s="289"/>
      <c r="AS356" s="325"/>
    </row>
    <row r="357" spans="1:45">
      <c r="A357" s="289"/>
      <c r="M357" s="289"/>
      <c r="AF357" s="289"/>
      <c r="AS357" s="325"/>
    </row>
    <row r="358" spans="1:45">
      <c r="A358" s="289"/>
      <c r="M358" s="289"/>
      <c r="AF358" s="289"/>
      <c r="AS358" s="325"/>
    </row>
    <row r="359" spans="1:45">
      <c r="A359" s="289"/>
      <c r="M359" s="289"/>
      <c r="AF359" s="289"/>
      <c r="AS359" s="325"/>
    </row>
    <row r="360" spans="1:45">
      <c r="A360" s="289"/>
      <c r="M360" s="289"/>
      <c r="AF360" s="289"/>
      <c r="AS360" s="325"/>
    </row>
    <row r="361" spans="1:45">
      <c r="A361" s="289"/>
      <c r="M361" s="289"/>
      <c r="AF361" s="289"/>
      <c r="AS361" s="325"/>
    </row>
    <row r="362" spans="1:45">
      <c r="A362" s="289"/>
      <c r="M362" s="289"/>
      <c r="AF362" s="289"/>
      <c r="AS362" s="325"/>
    </row>
    <row r="363" spans="1:45">
      <c r="A363" s="289"/>
      <c r="M363" s="289"/>
      <c r="AF363" s="289"/>
      <c r="AS363" s="325"/>
    </row>
    <row r="364" spans="1:45">
      <c r="A364" s="289"/>
      <c r="M364" s="289"/>
      <c r="AF364" s="289"/>
      <c r="AS364" s="325"/>
    </row>
    <row r="365" spans="1:45">
      <c r="A365" s="289"/>
      <c r="M365" s="289"/>
      <c r="AF365" s="289"/>
      <c r="AS365" s="325"/>
    </row>
    <row r="366" spans="1:45">
      <c r="A366" s="289"/>
      <c r="M366" s="289"/>
      <c r="AF366" s="289"/>
      <c r="AS366" s="325"/>
    </row>
    <row r="367" spans="1:45">
      <c r="A367" s="289"/>
      <c r="M367" s="289"/>
      <c r="AF367" s="289"/>
      <c r="AS367" s="325"/>
    </row>
    <row r="368" spans="1:45">
      <c r="A368" s="289"/>
      <c r="M368" s="289"/>
      <c r="AF368" s="289"/>
      <c r="AS368" s="325"/>
    </row>
    <row r="369" spans="1:45">
      <c r="A369" s="289"/>
      <c r="M369" s="289"/>
      <c r="AF369" s="289"/>
      <c r="AS369" s="325"/>
    </row>
    <row r="370" spans="1:45">
      <c r="A370" s="289"/>
      <c r="M370" s="289"/>
      <c r="AF370" s="289"/>
      <c r="AS370" s="325"/>
    </row>
    <row r="371" spans="1:45">
      <c r="A371" s="289"/>
      <c r="M371" s="289"/>
      <c r="AF371" s="289"/>
      <c r="AS371" s="325"/>
    </row>
    <row r="372" spans="1:45">
      <c r="A372" s="289"/>
      <c r="M372" s="289"/>
      <c r="AF372" s="289"/>
      <c r="AS372" s="325"/>
    </row>
    <row r="373" spans="1:45">
      <c r="A373" s="289"/>
      <c r="M373" s="289"/>
      <c r="AF373" s="289"/>
      <c r="AS373" s="325"/>
    </row>
    <row r="374" spans="1:45">
      <c r="A374" s="289"/>
      <c r="M374" s="289"/>
      <c r="AF374" s="289"/>
      <c r="AS374" s="325"/>
    </row>
    <row r="375" spans="1:45">
      <c r="A375" s="289"/>
      <c r="M375" s="289"/>
      <c r="AF375" s="289"/>
      <c r="AS375" s="325"/>
    </row>
    <row r="376" spans="1:45">
      <c r="A376" s="289"/>
      <c r="M376" s="289"/>
      <c r="AF376" s="289"/>
      <c r="AS376" s="325"/>
    </row>
    <row r="377" spans="1:45">
      <c r="A377" s="289"/>
      <c r="M377" s="289"/>
      <c r="AF377" s="289"/>
      <c r="AS377" s="325"/>
    </row>
    <row r="378" spans="1:45">
      <c r="A378" s="289"/>
      <c r="M378" s="289"/>
      <c r="AF378" s="289"/>
      <c r="AS378" s="325"/>
    </row>
    <row r="379" spans="1:45">
      <c r="A379" s="289"/>
      <c r="M379" s="289"/>
      <c r="AF379" s="289"/>
      <c r="AS379" s="325"/>
    </row>
    <row r="380" spans="1:45">
      <c r="A380" s="289"/>
      <c r="M380" s="289"/>
      <c r="AF380" s="289"/>
      <c r="AS380" s="325"/>
    </row>
    <row r="381" spans="1:45">
      <c r="A381" s="289"/>
      <c r="M381" s="289"/>
      <c r="AF381" s="289"/>
      <c r="AS381" s="325"/>
    </row>
    <row r="382" spans="1:45">
      <c r="A382" s="289"/>
      <c r="M382" s="289"/>
      <c r="AF382" s="289"/>
      <c r="AS382" s="325"/>
    </row>
    <row r="383" spans="1:45">
      <c r="A383" s="289"/>
      <c r="M383" s="289"/>
      <c r="AF383" s="289"/>
      <c r="AS383" s="325"/>
    </row>
    <row r="384" spans="1:45">
      <c r="A384" s="289"/>
      <c r="M384" s="289"/>
      <c r="AF384" s="289"/>
      <c r="AS384" s="325"/>
    </row>
    <row r="385" spans="1:45">
      <c r="A385" s="289"/>
      <c r="M385" s="289"/>
      <c r="AF385" s="289"/>
      <c r="AS385" s="325"/>
    </row>
    <row r="386" spans="1:45">
      <c r="A386" s="289"/>
      <c r="M386" s="289"/>
      <c r="AF386" s="289"/>
      <c r="AS386" s="325"/>
    </row>
    <row r="387" spans="1:45">
      <c r="A387" s="289"/>
      <c r="M387" s="289"/>
      <c r="AF387" s="289"/>
      <c r="AS387" s="325"/>
    </row>
    <row r="388" spans="1:45">
      <c r="A388" s="289"/>
      <c r="M388" s="289"/>
      <c r="AF388" s="289"/>
      <c r="AS388" s="325"/>
    </row>
    <row r="389" spans="1:45">
      <c r="A389" s="289"/>
      <c r="M389" s="289"/>
      <c r="AF389" s="289"/>
      <c r="AS389" s="325"/>
    </row>
    <row r="390" spans="1:45">
      <c r="A390" s="289"/>
      <c r="M390" s="289"/>
      <c r="AF390" s="289"/>
      <c r="AS390" s="325"/>
    </row>
    <row r="391" spans="1:45">
      <c r="A391" s="289"/>
      <c r="M391" s="289"/>
      <c r="AF391" s="289"/>
      <c r="AS391" s="325"/>
    </row>
    <row r="392" spans="1:45">
      <c r="A392" s="289"/>
      <c r="M392" s="289"/>
      <c r="AF392" s="289"/>
      <c r="AS392" s="325"/>
    </row>
    <row r="393" spans="1:45">
      <c r="A393" s="289"/>
      <c r="M393" s="289"/>
      <c r="AF393" s="289"/>
      <c r="AS393" s="325"/>
    </row>
    <row r="394" spans="1:45">
      <c r="A394" s="289"/>
      <c r="M394" s="289"/>
      <c r="AF394" s="289"/>
      <c r="AS394" s="325"/>
    </row>
    <row r="395" spans="1:45">
      <c r="A395" s="289"/>
      <c r="M395" s="289"/>
      <c r="AF395" s="289"/>
      <c r="AS395" s="325"/>
    </row>
    <row r="396" spans="1:45">
      <c r="A396" s="289"/>
      <c r="M396" s="289"/>
      <c r="AF396" s="289"/>
      <c r="AS396" s="325"/>
    </row>
    <row r="397" spans="1:45">
      <c r="A397" s="289"/>
      <c r="M397" s="289"/>
      <c r="AF397" s="289"/>
      <c r="AS397" s="325"/>
    </row>
    <row r="398" spans="1:45">
      <c r="A398" s="289"/>
      <c r="M398" s="289"/>
      <c r="AF398" s="289"/>
      <c r="AS398" s="325"/>
    </row>
    <row r="399" spans="1:45">
      <c r="A399" s="289"/>
      <c r="M399" s="289"/>
      <c r="AF399" s="289"/>
      <c r="AS399" s="325"/>
    </row>
    <row r="400" spans="1:45">
      <c r="A400" s="289"/>
      <c r="M400" s="289"/>
      <c r="AF400" s="289"/>
      <c r="AS400" s="325"/>
    </row>
    <row r="401" spans="1:45">
      <c r="A401" s="289"/>
      <c r="M401" s="289"/>
      <c r="AF401" s="289"/>
      <c r="AS401" s="325"/>
    </row>
    <row r="402" spans="1:45">
      <c r="A402" s="289"/>
      <c r="M402" s="289"/>
      <c r="AF402" s="289"/>
      <c r="AS402" s="325"/>
    </row>
    <row r="403" spans="1:45">
      <c r="A403" s="289"/>
      <c r="M403" s="289"/>
      <c r="AF403" s="289"/>
      <c r="AS403" s="325"/>
    </row>
    <row r="404" spans="1:45">
      <c r="A404" s="289"/>
      <c r="M404" s="289"/>
      <c r="AF404" s="289"/>
      <c r="AS404" s="325"/>
    </row>
    <row r="405" spans="1:45">
      <c r="A405" s="289"/>
      <c r="M405" s="289"/>
      <c r="AF405" s="289"/>
      <c r="AS405" s="325"/>
    </row>
    <row r="406" spans="1:45">
      <c r="A406" s="289"/>
      <c r="M406" s="289"/>
      <c r="AF406" s="289"/>
      <c r="AS406" s="325"/>
    </row>
    <row r="407" spans="1:45">
      <c r="A407" s="289"/>
      <c r="M407" s="289"/>
      <c r="AF407" s="289"/>
      <c r="AS407" s="325"/>
    </row>
    <row r="408" spans="1:45">
      <c r="A408" s="289"/>
      <c r="M408" s="289"/>
      <c r="AF408" s="289"/>
      <c r="AS408" s="325"/>
    </row>
    <row r="409" spans="1:45">
      <c r="A409" s="289"/>
      <c r="M409" s="289"/>
      <c r="AF409" s="289"/>
      <c r="AS409" s="325"/>
    </row>
    <row r="410" spans="1:45">
      <c r="A410" s="289"/>
      <c r="M410" s="289"/>
      <c r="AF410" s="289"/>
      <c r="AS410" s="325"/>
    </row>
    <row r="411" spans="1:45">
      <c r="A411" s="289"/>
      <c r="M411" s="289"/>
      <c r="AF411" s="289"/>
      <c r="AS411" s="325"/>
    </row>
    <row r="412" spans="1:45">
      <c r="A412" s="289"/>
      <c r="M412" s="289"/>
      <c r="AF412" s="289"/>
      <c r="AS412" s="325"/>
    </row>
    <row r="413" spans="1:45">
      <c r="A413" s="289"/>
      <c r="M413" s="289"/>
      <c r="AF413" s="289"/>
      <c r="AS413" s="325"/>
    </row>
    <row r="414" spans="1:45">
      <c r="A414" s="289"/>
      <c r="M414" s="289"/>
      <c r="AF414" s="289"/>
      <c r="AS414" s="325"/>
    </row>
    <row r="415" spans="1:45">
      <c r="A415" s="289"/>
      <c r="M415" s="289"/>
      <c r="AF415" s="289"/>
      <c r="AS415" s="325"/>
    </row>
    <row r="416" spans="1:45">
      <c r="A416" s="289"/>
      <c r="M416" s="289"/>
      <c r="AF416" s="289"/>
      <c r="AS416" s="325"/>
    </row>
    <row r="417" spans="1:45">
      <c r="A417" s="289"/>
      <c r="M417" s="289"/>
      <c r="AF417" s="289"/>
      <c r="AS417" s="325"/>
    </row>
    <row r="418" spans="1:45">
      <c r="A418" s="289"/>
      <c r="M418" s="289"/>
      <c r="AF418" s="289"/>
      <c r="AS418" s="325"/>
    </row>
    <row r="419" spans="1:45">
      <c r="A419" s="289"/>
      <c r="M419" s="289"/>
      <c r="AF419" s="289"/>
      <c r="AS419" s="325"/>
    </row>
    <row r="420" spans="1:45">
      <c r="A420" s="289"/>
      <c r="M420" s="289"/>
      <c r="AF420" s="289"/>
      <c r="AS420" s="325"/>
    </row>
    <row r="421" spans="1:45">
      <c r="A421" s="289"/>
      <c r="M421" s="289"/>
      <c r="AF421" s="289"/>
      <c r="AS421" s="325"/>
    </row>
    <row r="422" spans="1:45">
      <c r="A422" s="289"/>
      <c r="M422" s="289"/>
      <c r="AF422" s="289"/>
      <c r="AS422" s="325"/>
    </row>
    <row r="423" spans="1:45">
      <c r="A423" s="289"/>
      <c r="M423" s="289"/>
      <c r="AF423" s="289"/>
      <c r="AS423" s="325"/>
    </row>
    <row r="424" spans="1:45">
      <c r="A424" s="289"/>
      <c r="M424" s="289"/>
      <c r="AF424" s="289"/>
      <c r="AS424" s="325"/>
    </row>
    <row r="425" spans="1:45">
      <c r="A425" s="289"/>
      <c r="M425" s="289"/>
      <c r="AF425" s="289"/>
      <c r="AS425" s="325"/>
    </row>
    <row r="426" spans="1:45">
      <c r="A426" s="289"/>
      <c r="M426" s="289"/>
      <c r="AF426" s="289"/>
      <c r="AS426" s="325"/>
    </row>
    <row r="427" spans="1:45">
      <c r="A427" s="289"/>
      <c r="M427" s="289"/>
      <c r="AF427" s="289"/>
      <c r="AS427" s="325"/>
    </row>
    <row r="428" spans="1:45">
      <c r="A428" s="289"/>
      <c r="M428" s="289"/>
      <c r="AF428" s="289"/>
      <c r="AS428" s="325"/>
    </row>
    <row r="429" spans="1:45">
      <c r="A429" s="289"/>
      <c r="M429" s="289"/>
      <c r="AF429" s="289"/>
      <c r="AS429" s="325"/>
    </row>
    <row r="430" spans="1:45">
      <c r="A430" s="289"/>
      <c r="M430" s="289"/>
      <c r="AF430" s="289"/>
      <c r="AS430" s="325"/>
    </row>
    <row r="431" spans="1:45">
      <c r="A431" s="289"/>
      <c r="M431" s="289"/>
      <c r="AF431" s="289"/>
      <c r="AS431" s="325"/>
    </row>
    <row r="432" spans="1:45">
      <c r="A432" s="289"/>
      <c r="M432" s="289"/>
      <c r="AF432" s="289"/>
      <c r="AS432" s="325"/>
    </row>
    <row r="433" spans="1:45">
      <c r="A433" s="289"/>
      <c r="M433" s="289"/>
      <c r="AF433" s="289"/>
      <c r="AS433" s="325"/>
    </row>
    <row r="434" spans="1:45">
      <c r="A434" s="289"/>
      <c r="M434" s="289"/>
      <c r="AF434" s="289"/>
      <c r="AS434" s="325"/>
    </row>
    <row r="435" spans="1:45">
      <c r="A435" s="289"/>
      <c r="M435" s="289"/>
      <c r="AF435" s="289"/>
      <c r="AS435" s="325"/>
    </row>
    <row r="436" spans="1:45">
      <c r="A436" s="289"/>
      <c r="M436" s="289"/>
      <c r="AF436" s="289"/>
      <c r="AS436" s="325"/>
    </row>
    <row r="437" spans="1:45">
      <c r="A437" s="289"/>
      <c r="M437" s="289"/>
      <c r="AF437" s="289"/>
      <c r="AS437" s="325"/>
    </row>
    <row r="438" spans="1:45">
      <c r="A438" s="289"/>
      <c r="M438" s="289"/>
      <c r="AF438" s="289"/>
      <c r="AS438" s="325"/>
    </row>
    <row r="439" spans="1:45">
      <c r="A439" s="289"/>
      <c r="M439" s="289"/>
      <c r="AF439" s="289"/>
      <c r="AS439" s="325"/>
    </row>
    <row r="440" spans="1:45">
      <c r="A440" s="289"/>
      <c r="M440" s="289"/>
      <c r="AF440" s="289"/>
      <c r="AS440" s="325"/>
    </row>
    <row r="441" spans="1:45">
      <c r="A441" s="289"/>
      <c r="M441" s="289"/>
      <c r="AF441" s="289"/>
      <c r="AS441" s="325"/>
    </row>
    <row r="442" spans="1:45">
      <c r="A442" s="289"/>
      <c r="M442" s="289"/>
      <c r="AF442" s="289"/>
      <c r="AS442" s="325"/>
    </row>
    <row r="443" spans="1:45">
      <c r="A443" s="289"/>
      <c r="M443" s="289"/>
      <c r="AF443" s="289"/>
      <c r="AS443" s="325"/>
    </row>
    <row r="444" spans="1:45">
      <c r="A444" s="289"/>
      <c r="M444" s="289"/>
      <c r="AF444" s="289"/>
      <c r="AS444" s="325"/>
    </row>
    <row r="445" spans="1:45">
      <c r="A445" s="289"/>
      <c r="M445" s="289"/>
      <c r="AF445" s="289"/>
      <c r="AS445" s="325"/>
    </row>
    <row r="446" spans="1:45">
      <c r="A446" s="289"/>
      <c r="M446" s="289"/>
      <c r="AF446" s="289"/>
      <c r="AS446" s="325"/>
    </row>
    <row r="447" spans="1:45">
      <c r="A447" s="289"/>
      <c r="M447" s="289"/>
      <c r="AF447" s="289"/>
      <c r="AS447" s="325"/>
    </row>
    <row r="448" spans="1:45">
      <c r="A448" s="289"/>
      <c r="M448" s="289"/>
      <c r="AF448" s="289"/>
      <c r="AS448" s="325"/>
    </row>
    <row r="449" spans="1:45">
      <c r="A449" s="289"/>
      <c r="M449" s="289"/>
      <c r="AF449" s="289"/>
      <c r="AS449" s="325"/>
    </row>
    <row r="450" spans="1:45">
      <c r="A450" s="289"/>
      <c r="M450" s="289"/>
      <c r="AF450" s="289"/>
      <c r="AS450" s="325"/>
    </row>
    <row r="451" spans="1:45">
      <c r="A451" s="289"/>
      <c r="M451" s="289"/>
      <c r="AF451" s="289"/>
      <c r="AS451" s="325"/>
    </row>
    <row r="452" spans="1:45">
      <c r="A452" s="289"/>
      <c r="M452" s="289"/>
      <c r="AF452" s="289"/>
      <c r="AS452" s="325"/>
    </row>
    <row r="453" spans="1:45">
      <c r="A453" s="289"/>
      <c r="M453" s="289"/>
      <c r="AF453" s="289"/>
      <c r="AS453" s="325"/>
    </row>
    <row r="454" spans="1:45">
      <c r="A454" s="289"/>
      <c r="M454" s="289"/>
      <c r="AF454" s="289"/>
      <c r="AS454" s="325"/>
    </row>
    <row r="455" spans="1:45">
      <c r="A455" s="289"/>
      <c r="M455" s="289"/>
      <c r="AF455" s="289"/>
      <c r="AS455" s="325"/>
    </row>
    <row r="456" spans="1:45">
      <c r="A456" s="289"/>
      <c r="M456" s="289"/>
      <c r="AF456" s="289"/>
      <c r="AS456" s="325"/>
    </row>
    <row r="457" spans="1:45">
      <c r="A457" s="289"/>
      <c r="M457" s="289"/>
      <c r="AF457" s="289"/>
      <c r="AS457" s="325"/>
    </row>
    <row r="458" spans="1:45">
      <c r="A458" s="289"/>
      <c r="M458" s="289"/>
      <c r="AF458" s="289"/>
      <c r="AS458" s="325"/>
    </row>
    <row r="459" spans="1:45">
      <c r="A459" s="289"/>
      <c r="M459" s="289"/>
      <c r="AF459" s="289"/>
      <c r="AS459" s="325"/>
    </row>
    <row r="460" spans="1:45">
      <c r="A460" s="289"/>
      <c r="M460" s="289"/>
      <c r="AF460" s="289"/>
      <c r="AS460" s="325"/>
    </row>
    <row r="461" spans="1:45">
      <c r="A461" s="289"/>
      <c r="M461" s="289"/>
      <c r="AF461" s="289"/>
      <c r="AS461" s="325"/>
    </row>
    <row r="462" spans="1:45">
      <c r="A462" s="289"/>
      <c r="M462" s="289"/>
      <c r="AF462" s="289"/>
      <c r="AS462" s="325"/>
    </row>
    <row r="463" spans="1:45">
      <c r="A463" s="289"/>
      <c r="M463" s="289"/>
      <c r="AF463" s="289"/>
      <c r="AS463" s="325"/>
    </row>
    <row r="464" spans="1:45">
      <c r="A464" s="289"/>
      <c r="M464" s="289"/>
      <c r="AF464" s="289"/>
      <c r="AS464" s="325"/>
    </row>
    <row r="465" spans="1:45">
      <c r="A465" s="289"/>
      <c r="M465" s="289"/>
      <c r="AF465" s="289"/>
      <c r="AS465" s="325"/>
    </row>
    <row r="466" spans="1:45">
      <c r="A466" s="289"/>
      <c r="M466" s="289"/>
      <c r="AF466" s="289"/>
      <c r="AS466" s="325"/>
    </row>
    <row r="467" spans="1:45">
      <c r="A467" s="289"/>
      <c r="M467" s="289"/>
      <c r="AF467" s="289"/>
      <c r="AS467" s="325"/>
    </row>
    <row r="468" spans="1:45">
      <c r="A468" s="289"/>
      <c r="M468" s="289"/>
      <c r="AF468" s="289"/>
      <c r="AS468" s="325"/>
    </row>
    <row r="469" spans="1:45">
      <c r="A469" s="289"/>
      <c r="M469" s="289"/>
      <c r="AF469" s="289"/>
      <c r="AS469" s="325"/>
    </row>
    <row r="470" spans="1:45">
      <c r="A470" s="289"/>
      <c r="M470" s="289"/>
      <c r="AF470" s="289"/>
      <c r="AS470" s="325"/>
    </row>
    <row r="471" spans="1:45">
      <c r="A471" s="289"/>
      <c r="M471" s="289"/>
      <c r="AF471" s="289"/>
      <c r="AS471" s="325"/>
    </row>
    <row r="472" spans="1:45">
      <c r="A472" s="289"/>
      <c r="M472" s="289"/>
      <c r="AF472" s="289"/>
      <c r="AS472" s="325"/>
    </row>
    <row r="473" spans="1:45">
      <c r="A473" s="289"/>
      <c r="M473" s="289"/>
      <c r="AF473" s="289"/>
      <c r="AS473" s="325"/>
    </row>
    <row r="474" spans="1:45">
      <c r="A474" s="289"/>
      <c r="M474" s="289"/>
      <c r="AF474" s="289"/>
      <c r="AS474" s="325"/>
    </row>
    <row r="475" spans="1:45">
      <c r="A475" s="289"/>
      <c r="M475" s="289"/>
      <c r="AF475" s="289"/>
      <c r="AS475" s="325"/>
    </row>
    <row r="476" spans="1:45">
      <c r="A476" s="289"/>
      <c r="M476" s="289"/>
      <c r="AF476" s="289"/>
      <c r="AS476" s="325"/>
    </row>
    <row r="477" spans="1:45">
      <c r="A477" s="289"/>
      <c r="M477" s="289"/>
      <c r="AF477" s="289"/>
      <c r="AS477" s="325"/>
    </row>
    <row r="478" spans="1:45">
      <c r="A478" s="289"/>
      <c r="M478" s="289"/>
      <c r="AF478" s="289"/>
      <c r="AS478" s="325"/>
    </row>
    <row r="479" spans="1:45">
      <c r="A479" s="289"/>
      <c r="M479" s="289"/>
      <c r="AF479" s="289"/>
      <c r="AS479" s="325"/>
    </row>
    <row r="480" spans="1:45">
      <c r="A480" s="289"/>
      <c r="M480" s="289"/>
      <c r="AF480" s="289"/>
      <c r="AS480" s="325"/>
    </row>
    <row r="481" spans="1:45">
      <c r="A481" s="289"/>
      <c r="M481" s="289"/>
      <c r="AF481" s="289"/>
      <c r="AS481" s="325"/>
    </row>
    <row r="482" spans="1:45">
      <c r="A482" s="289"/>
      <c r="M482" s="289"/>
      <c r="AF482" s="289"/>
      <c r="AS482" s="325"/>
    </row>
    <row r="483" spans="1:45">
      <c r="A483" s="289"/>
      <c r="M483" s="289"/>
      <c r="AF483" s="289"/>
      <c r="AS483" s="325"/>
    </row>
    <row r="484" spans="1:45">
      <c r="A484" s="289"/>
      <c r="M484" s="289"/>
      <c r="AF484" s="289"/>
      <c r="AS484" s="325"/>
    </row>
    <row r="485" spans="1:45">
      <c r="A485" s="289"/>
      <c r="M485" s="289"/>
      <c r="AF485" s="289"/>
      <c r="AS485" s="325"/>
    </row>
    <row r="486" spans="1:45">
      <c r="A486" s="289"/>
      <c r="M486" s="289"/>
      <c r="AF486" s="289"/>
      <c r="AS486" s="325"/>
    </row>
    <row r="487" spans="1:45">
      <c r="A487" s="289"/>
      <c r="M487" s="289"/>
      <c r="AF487" s="289"/>
      <c r="AS487" s="325"/>
    </row>
    <row r="488" spans="1:45">
      <c r="A488" s="289"/>
      <c r="M488" s="289"/>
      <c r="AF488" s="289"/>
      <c r="AS488" s="325"/>
    </row>
    <row r="489" spans="1:45">
      <c r="A489" s="289"/>
      <c r="M489" s="289"/>
      <c r="AF489" s="289"/>
      <c r="AS489" s="325"/>
    </row>
    <row r="490" spans="1:45">
      <c r="A490" s="289"/>
      <c r="M490" s="289"/>
      <c r="AF490" s="289"/>
      <c r="AS490" s="325"/>
    </row>
    <row r="491" spans="1:45">
      <c r="A491" s="289"/>
      <c r="M491" s="289"/>
      <c r="AF491" s="289"/>
      <c r="AS491" s="325"/>
    </row>
    <row r="492" spans="1:45">
      <c r="A492" s="289"/>
      <c r="M492" s="289"/>
      <c r="AF492" s="289"/>
      <c r="AS492" s="325"/>
    </row>
    <row r="493" spans="1:45">
      <c r="A493" s="289"/>
      <c r="M493" s="289"/>
      <c r="AF493" s="289"/>
      <c r="AS493" s="325"/>
    </row>
    <row r="494" spans="1:45">
      <c r="A494" s="289"/>
      <c r="M494" s="289"/>
      <c r="AF494" s="289"/>
      <c r="AS494" s="325"/>
    </row>
    <row r="495" spans="1:45">
      <c r="A495" s="289"/>
      <c r="M495" s="289"/>
      <c r="AF495" s="289"/>
      <c r="AS495" s="325"/>
    </row>
    <row r="496" spans="1:45">
      <c r="A496" s="289"/>
      <c r="M496" s="289"/>
      <c r="AF496" s="289"/>
      <c r="AS496" s="325"/>
    </row>
    <row r="497" spans="1:45">
      <c r="A497" s="289"/>
      <c r="M497" s="289"/>
      <c r="AF497" s="289"/>
      <c r="AS497" s="325"/>
    </row>
    <row r="498" spans="1:45">
      <c r="A498" s="289"/>
      <c r="M498" s="289"/>
      <c r="AF498" s="289"/>
      <c r="AS498" s="325"/>
    </row>
    <row r="499" spans="1:45">
      <c r="A499" s="289"/>
      <c r="M499" s="289"/>
      <c r="AF499" s="289"/>
      <c r="AS499" s="325"/>
    </row>
    <row r="500" spans="1:45">
      <c r="A500" s="289"/>
      <c r="M500" s="289"/>
      <c r="AF500" s="289"/>
      <c r="AS500" s="325"/>
    </row>
    <row r="501" spans="1:45">
      <c r="A501" s="289"/>
      <c r="M501" s="289"/>
      <c r="AF501" s="289"/>
      <c r="AS501" s="325"/>
    </row>
    <row r="502" spans="1:45">
      <c r="A502" s="289"/>
      <c r="M502" s="289"/>
      <c r="AF502" s="289"/>
      <c r="AS502" s="325"/>
    </row>
    <row r="503" spans="1:45">
      <c r="A503" s="289"/>
      <c r="M503" s="289"/>
      <c r="AF503" s="289"/>
      <c r="AS503" s="325"/>
    </row>
    <row r="504" spans="1:45">
      <c r="A504" s="289"/>
      <c r="M504" s="289"/>
      <c r="AF504" s="289"/>
      <c r="AS504" s="325"/>
    </row>
    <row r="505" spans="1:45">
      <c r="A505" s="289"/>
      <c r="M505" s="289"/>
      <c r="AF505" s="289"/>
      <c r="AS505" s="325"/>
    </row>
    <row r="506" spans="1:45">
      <c r="A506" s="289"/>
      <c r="M506" s="289"/>
      <c r="AF506" s="289"/>
      <c r="AS506" s="325"/>
    </row>
    <row r="507" spans="1:45">
      <c r="A507" s="289"/>
      <c r="M507" s="289"/>
      <c r="AF507" s="289"/>
      <c r="AS507" s="325"/>
    </row>
    <row r="508" spans="1:45">
      <c r="A508" s="289"/>
      <c r="M508" s="289"/>
      <c r="AF508" s="289"/>
      <c r="AS508" s="325"/>
    </row>
    <row r="509" spans="1:45">
      <c r="A509" s="289"/>
      <c r="M509" s="289"/>
      <c r="AF509" s="289"/>
      <c r="AS509" s="325"/>
    </row>
    <row r="510" spans="1:45">
      <c r="A510" s="289"/>
      <c r="M510" s="289"/>
      <c r="AF510" s="289"/>
      <c r="AS510" s="325"/>
    </row>
    <row r="511" spans="1:45">
      <c r="A511" s="289"/>
      <c r="M511" s="289"/>
      <c r="AF511" s="289"/>
      <c r="AS511" s="325"/>
    </row>
    <row r="512" spans="1:45">
      <c r="A512" s="289"/>
      <c r="M512" s="289"/>
      <c r="AF512" s="289"/>
      <c r="AS512" s="325"/>
    </row>
    <row r="513" spans="1:45">
      <c r="A513" s="289"/>
      <c r="M513" s="289"/>
      <c r="AF513" s="289"/>
      <c r="AS513" s="325"/>
    </row>
    <row r="514" spans="1:45">
      <c r="A514" s="289"/>
      <c r="M514" s="289"/>
      <c r="AF514" s="289"/>
      <c r="AS514" s="325"/>
    </row>
    <row r="515" spans="1:45">
      <c r="A515" s="289"/>
      <c r="M515" s="289"/>
      <c r="AF515" s="289"/>
      <c r="AS515" s="325"/>
    </row>
    <row r="516" spans="1:45">
      <c r="A516" s="289"/>
      <c r="M516" s="289"/>
      <c r="AF516" s="289"/>
      <c r="AS516" s="325"/>
    </row>
    <row r="517" spans="1:45">
      <c r="A517" s="289"/>
      <c r="M517" s="289"/>
      <c r="AF517" s="289"/>
      <c r="AS517" s="3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726"/>
  <sheetViews>
    <sheetView topLeftCell="A10" zoomScaleNormal="100" zoomScalePageLayoutView="60" workbookViewId="0">
      <selection activeCell="AC9" sqref="AC9"/>
    </sheetView>
  </sheetViews>
  <sheetFormatPr defaultRowHeight="14.25"/>
  <cols>
    <col min="1" max="1" width="0.5" customWidth="1"/>
    <col min="2" max="2" width="2.75" customWidth="1"/>
    <col min="3" max="3" width="12" customWidth="1"/>
    <col min="4" max="4" width="2" customWidth="1"/>
    <col min="5" max="5" width="6.875" customWidth="1"/>
    <col min="6" max="6" width="3" customWidth="1"/>
    <col min="7" max="7" width="8" customWidth="1"/>
    <col min="8" max="8" width="13.25" customWidth="1"/>
    <col min="9" max="9" width="3.875" customWidth="1"/>
    <col min="10" max="10" width="16.875" customWidth="1"/>
    <col min="11" max="11" width="4.5" customWidth="1"/>
    <col min="12" max="12" width="4.375" customWidth="1"/>
    <col min="13" max="13" width="0" hidden="1"/>
    <col min="14" max="15" width="1.375" customWidth="1"/>
    <col min="16" max="16" width="5.5" customWidth="1"/>
    <col min="17" max="17" width="4.75" customWidth="1"/>
    <col min="18" max="18" width="3" customWidth="1"/>
    <col min="19" max="19" width="4" customWidth="1"/>
    <col min="20" max="20" width="2.75" customWidth="1"/>
    <col min="21" max="21" width="3.875" customWidth="1"/>
    <col min="22" max="22" width="4" customWidth="1"/>
    <col min="23" max="24" width="4.375" customWidth="1"/>
    <col min="25" max="25" width="3.5" customWidth="1"/>
    <col min="26" max="26" width="4.25" customWidth="1"/>
    <col min="27" max="27" width="3.5" customWidth="1"/>
    <col min="28" max="28" width="3.375" customWidth="1"/>
    <col min="29" max="29" width="5.5" customWidth="1"/>
    <col min="30" max="30" width="3.375" customWidth="1"/>
    <col min="31" max="31" width="5.5" customWidth="1"/>
    <col min="32" max="32" width="0" hidden="1"/>
    <col min="33" max="33" width="4.5" customWidth="1"/>
    <col min="34" max="34" width="4.75" customWidth="1"/>
    <col min="35" max="35" width="3.75" customWidth="1"/>
    <col min="36" max="36" width="4.5" customWidth="1"/>
    <col min="37" max="37" width="5" customWidth="1"/>
    <col min="38" max="38" width="4.25" customWidth="1"/>
    <col min="39" max="39" width="5.5" customWidth="1"/>
    <col min="40" max="40" width="3.75" customWidth="1"/>
    <col min="41" max="41" width="5.25" customWidth="1"/>
    <col min="42" max="42" width="5.375" customWidth="1"/>
    <col min="43" max="44" width="4.625" customWidth="1"/>
    <col min="45" max="45" width="0.5" customWidth="1"/>
    <col min="46" max="46" width="3.5" customWidth="1"/>
    <col min="47" max="48" width="5.625" customWidth="1"/>
    <col min="49" max="49" width="6.875" customWidth="1"/>
    <col min="50" max="50" width="5.625" customWidth="1"/>
    <col min="51" max="62" width="5.625" style="153" customWidth="1"/>
    <col min="63" max="63" width="6" customWidth="1"/>
    <col min="64" max="84" width="5.625" customWidth="1"/>
    <col min="85" max="92" width="9.25" customWidth="1"/>
    <col min="93" max="1037" width="8.125"/>
  </cols>
  <sheetData>
    <row r="1" spans="1:91" ht="19.350000000000001" customHeight="1">
      <c r="B1" s="498" t="s">
        <v>0</v>
      </c>
      <c r="C1" s="498"/>
      <c r="D1" s="498"/>
      <c r="E1" s="498"/>
      <c r="F1" s="498"/>
      <c r="G1" s="498"/>
      <c r="H1" s="498"/>
      <c r="I1" s="498"/>
      <c r="J1" s="544" t="s">
        <v>1</v>
      </c>
      <c r="K1" s="544"/>
      <c r="L1" s="544"/>
      <c r="M1" s="544"/>
      <c r="N1" s="544"/>
      <c r="O1" s="544"/>
      <c r="P1" s="544"/>
      <c r="Q1" s="520">
        <v>0</v>
      </c>
      <c r="R1" s="520"/>
      <c r="S1" s="520"/>
      <c r="T1" s="520"/>
      <c r="U1" s="520"/>
      <c r="V1" s="520"/>
      <c r="W1" s="520"/>
      <c r="X1" s="520"/>
      <c r="Y1" s="520"/>
      <c r="Z1" s="520"/>
      <c r="AA1" s="520"/>
      <c r="AB1" s="520"/>
      <c r="AC1" s="520"/>
      <c r="AD1" s="520"/>
      <c r="AE1" s="520"/>
      <c r="AG1" s="517">
        <v>0</v>
      </c>
      <c r="AH1" s="517"/>
      <c r="AI1" s="517"/>
      <c r="AJ1" s="517"/>
      <c r="AK1" s="517"/>
      <c r="AL1" s="517"/>
      <c r="AM1" s="517"/>
      <c r="AN1" s="517"/>
      <c r="AO1" s="517"/>
      <c r="AP1" s="517"/>
      <c r="AQ1" s="517"/>
      <c r="AR1" s="517"/>
      <c r="AS1" s="1"/>
      <c r="AT1" s="2"/>
      <c r="AU1" s="2"/>
    </row>
    <row r="2" spans="1:91" ht="17.25" customHeight="1">
      <c r="A2" s="3"/>
      <c r="B2" s="576" t="s">
        <v>2</v>
      </c>
      <c r="C2" s="576"/>
      <c r="D2" s="576"/>
      <c r="E2" s="576"/>
      <c r="F2" s="576"/>
      <c r="G2" s="576"/>
      <c r="H2" s="576"/>
      <c r="I2" s="576"/>
      <c r="J2" s="576"/>
      <c r="K2" s="576"/>
      <c r="L2" s="576"/>
      <c r="M2" s="75"/>
      <c r="N2" s="577" t="s">
        <v>3</v>
      </c>
      <c r="O2" s="577"/>
      <c r="P2" s="577"/>
      <c r="Q2" s="577"/>
      <c r="R2" s="577"/>
      <c r="S2" s="577"/>
      <c r="T2" s="577"/>
      <c r="U2" s="577"/>
      <c r="V2" s="577"/>
      <c r="W2" s="577"/>
      <c r="X2" s="577"/>
      <c r="Y2" s="577"/>
      <c r="Z2" s="577"/>
      <c r="AA2" s="577"/>
      <c r="AB2" s="577"/>
      <c r="AC2" s="577"/>
      <c r="AD2" s="577"/>
      <c r="AE2" s="577"/>
      <c r="AF2" s="76"/>
      <c r="AG2" s="578" t="s">
        <v>4</v>
      </c>
      <c r="AH2" s="578"/>
      <c r="AI2" s="578"/>
      <c r="AJ2" s="578"/>
      <c r="AK2" s="578"/>
      <c r="AL2" s="578"/>
      <c r="AM2" s="578"/>
      <c r="AN2" s="578"/>
      <c r="AO2" s="578"/>
      <c r="AP2" s="578"/>
      <c r="AQ2" s="578"/>
      <c r="AR2" s="578"/>
      <c r="AS2" s="1"/>
      <c r="AT2" s="2"/>
      <c r="AU2" s="2"/>
    </row>
    <row r="3" spans="1:91" ht="17.850000000000001" customHeight="1">
      <c r="A3" s="4"/>
      <c r="B3" s="573" t="s">
        <v>5</v>
      </c>
      <c r="C3" s="573"/>
      <c r="D3" s="77"/>
      <c r="E3" s="574" t="s">
        <v>6</v>
      </c>
      <c r="F3" s="574"/>
      <c r="G3" s="574"/>
      <c r="H3" s="574"/>
      <c r="I3" s="572" t="s">
        <v>7</v>
      </c>
      <c r="J3" s="572"/>
      <c r="K3" s="78"/>
      <c r="L3" s="78"/>
      <c r="M3" s="78"/>
      <c r="N3" s="575"/>
      <c r="O3" s="575"/>
      <c r="P3" s="575"/>
      <c r="Q3" s="575"/>
      <c r="R3" s="575"/>
      <c r="S3" s="575"/>
      <c r="T3" s="575"/>
      <c r="U3" s="575" t="s">
        <v>8</v>
      </c>
      <c r="V3" s="575"/>
      <c r="W3" s="575"/>
      <c r="X3" s="572" t="s">
        <v>9</v>
      </c>
      <c r="Y3" s="572"/>
      <c r="Z3" s="572"/>
      <c r="AA3" s="572"/>
      <c r="AB3" s="572" t="s">
        <v>10</v>
      </c>
      <c r="AC3" s="572"/>
      <c r="AD3" s="572"/>
      <c r="AE3" s="572"/>
      <c r="AF3" s="79"/>
      <c r="AG3" s="572" t="s">
        <v>11</v>
      </c>
      <c r="AH3" s="572"/>
      <c r="AI3" s="572"/>
      <c r="AJ3" s="572" t="s">
        <v>12</v>
      </c>
      <c r="AK3" s="572"/>
      <c r="AL3" s="572" t="s">
        <v>13</v>
      </c>
      <c r="AM3" s="572"/>
      <c r="AN3" s="572"/>
      <c r="AO3" s="572"/>
      <c r="AP3" s="568" t="s">
        <v>14</v>
      </c>
      <c r="AQ3" s="568"/>
      <c r="AR3" s="568"/>
      <c r="AS3" s="5"/>
      <c r="AT3" s="2"/>
      <c r="AU3" s="2"/>
    </row>
    <row r="4" spans="1:91" ht="55.5" customHeight="1">
      <c r="A4" s="6"/>
      <c r="B4" s="80" t="s">
        <v>15</v>
      </c>
      <c r="C4" s="81" t="s">
        <v>16</v>
      </c>
      <c r="D4" s="82"/>
      <c r="E4" s="83" t="s">
        <v>17</v>
      </c>
      <c r="F4" s="83" t="s">
        <v>18</v>
      </c>
      <c r="G4" s="83" t="s">
        <v>19</v>
      </c>
      <c r="H4" s="84" t="s">
        <v>20</v>
      </c>
      <c r="I4" s="85" t="s">
        <v>15</v>
      </c>
      <c r="J4" s="81" t="s">
        <v>21</v>
      </c>
      <c r="K4" s="86" t="s">
        <v>22</v>
      </c>
      <c r="L4" s="87" t="s">
        <v>23</v>
      </c>
      <c r="M4" s="88"/>
      <c r="N4" s="86"/>
      <c r="O4" s="89"/>
      <c r="P4" s="87" t="s">
        <v>24</v>
      </c>
      <c r="Q4" s="569" t="s">
        <v>25</v>
      </c>
      <c r="R4" s="569"/>
      <c r="S4" s="569"/>
      <c r="T4" s="569"/>
      <c r="U4" s="85" t="s">
        <v>26</v>
      </c>
      <c r="V4" s="83" t="s">
        <v>27</v>
      </c>
      <c r="W4" s="90" t="s">
        <v>28</v>
      </c>
      <c r="X4" s="570" t="s">
        <v>29</v>
      </c>
      <c r="Y4" s="570"/>
      <c r="Z4" s="570" t="s">
        <v>30</v>
      </c>
      <c r="AA4" s="570"/>
      <c r="AB4" s="570" t="s">
        <v>31</v>
      </c>
      <c r="AC4" s="570"/>
      <c r="AD4" s="571" t="s">
        <v>32</v>
      </c>
      <c r="AE4" s="571"/>
      <c r="AF4" s="83"/>
      <c r="AG4" s="85" t="s">
        <v>33</v>
      </c>
      <c r="AH4" s="91" t="s">
        <v>34</v>
      </c>
      <c r="AI4" s="83" t="s">
        <v>35</v>
      </c>
      <c r="AJ4" s="85" t="s">
        <v>33</v>
      </c>
      <c r="AK4" s="83" t="s">
        <v>34</v>
      </c>
      <c r="AL4" s="85" t="s">
        <v>36</v>
      </c>
      <c r="AM4" s="83" t="s">
        <v>34</v>
      </c>
      <c r="AN4" s="83" t="s">
        <v>37</v>
      </c>
      <c r="AO4" s="83" t="s">
        <v>38</v>
      </c>
      <c r="AP4" s="85" t="s">
        <v>33</v>
      </c>
      <c r="AQ4" s="92" t="s">
        <v>34</v>
      </c>
      <c r="AR4" s="93" t="s">
        <v>38</v>
      </c>
      <c r="AS4" s="7"/>
      <c r="AT4" s="2"/>
      <c r="AU4" s="2"/>
    </row>
    <row r="5" spans="1:91" ht="30.75" customHeight="1">
      <c r="A5" s="8"/>
      <c r="B5" s="94"/>
      <c r="C5" s="95"/>
      <c r="D5" s="96"/>
      <c r="E5" s="97"/>
      <c r="F5" s="97"/>
      <c r="G5" s="97"/>
      <c r="H5" s="95"/>
      <c r="I5" s="98"/>
      <c r="J5" s="95"/>
      <c r="K5" s="99" t="s">
        <v>39</v>
      </c>
      <c r="L5" s="95" t="s">
        <v>40</v>
      </c>
      <c r="M5" s="100"/>
      <c r="N5" s="99"/>
      <c r="O5" s="97"/>
      <c r="P5" s="95" t="s">
        <v>39</v>
      </c>
      <c r="Q5" s="101" t="s">
        <v>41</v>
      </c>
      <c r="R5" s="102" t="s">
        <v>42</v>
      </c>
      <c r="S5" s="103" t="s">
        <v>41</v>
      </c>
      <c r="T5" s="104" t="s">
        <v>42</v>
      </c>
      <c r="U5" s="99" t="s">
        <v>43</v>
      </c>
      <c r="V5" s="105" t="s">
        <v>44</v>
      </c>
      <c r="W5" s="106" t="s">
        <v>45</v>
      </c>
      <c r="X5" s="107" t="s">
        <v>45</v>
      </c>
      <c r="Y5" s="95" t="s">
        <v>43</v>
      </c>
      <c r="Z5" s="99" t="s">
        <v>46</v>
      </c>
      <c r="AA5" s="108" t="s">
        <v>43</v>
      </c>
      <c r="AB5" s="99" t="s">
        <v>43</v>
      </c>
      <c r="AC5" s="108" t="s">
        <v>47</v>
      </c>
      <c r="AD5" s="99" t="s">
        <v>43</v>
      </c>
      <c r="AE5" s="108" t="s">
        <v>47</v>
      </c>
      <c r="AF5" s="109"/>
      <c r="AG5" s="110"/>
      <c r="AH5" s="111"/>
      <c r="AI5" s="109"/>
      <c r="AJ5" s="110"/>
      <c r="AK5" s="109"/>
      <c r="AL5" s="110"/>
      <c r="AM5" s="112"/>
      <c r="AN5" s="97" t="s">
        <v>48</v>
      </c>
      <c r="AO5" s="109"/>
      <c r="AP5" s="110"/>
      <c r="AQ5" s="112"/>
      <c r="AR5" s="113"/>
      <c r="AS5" s="11"/>
      <c r="AT5" s="12"/>
      <c r="AU5" s="2"/>
    </row>
    <row r="6" spans="1:91" ht="16.5" customHeight="1">
      <c r="A6" s="13"/>
      <c r="B6" s="14"/>
      <c r="C6" s="15"/>
      <c r="D6" s="16"/>
      <c r="E6" s="17"/>
      <c r="F6" s="17"/>
      <c r="G6" s="17"/>
      <c r="H6" s="18"/>
      <c r="I6" s="19"/>
      <c r="J6" s="20"/>
      <c r="K6" s="19"/>
      <c r="L6" s="21"/>
      <c r="M6" s="22"/>
      <c r="N6" s="23"/>
      <c r="O6" s="24"/>
      <c r="P6" s="20"/>
      <c r="Q6" s="25"/>
      <c r="R6" s="25"/>
      <c r="S6" s="25"/>
      <c r="T6" s="26"/>
      <c r="U6" s="25"/>
      <c r="V6" s="24"/>
      <c r="W6" s="20"/>
      <c r="X6" s="24"/>
      <c r="Y6" s="26"/>
      <c r="Z6" s="24"/>
      <c r="AA6" s="20"/>
      <c r="AB6" s="24"/>
      <c r="AC6" s="20"/>
      <c r="AD6" s="24"/>
      <c r="AE6" s="20"/>
      <c r="AF6" s="27"/>
      <c r="AG6" s="28"/>
      <c r="AH6" s="29"/>
      <c r="AI6" s="20"/>
      <c r="AJ6" s="25"/>
      <c r="AK6" s="26"/>
      <c r="AL6" s="25"/>
      <c r="AM6" s="29"/>
      <c r="AN6" s="30"/>
      <c r="AO6" s="20"/>
      <c r="AP6" s="25"/>
      <c r="AQ6" s="29"/>
      <c r="AR6" s="31"/>
      <c r="AS6" s="32"/>
      <c r="AT6" s="2"/>
      <c r="AU6" s="2"/>
    </row>
    <row r="7" spans="1:91">
      <c r="A7" s="13"/>
      <c r="B7" s="33"/>
      <c r="C7" s="34"/>
      <c r="D7" s="35"/>
      <c r="E7" s="36"/>
      <c r="F7" s="37"/>
      <c r="G7" s="37"/>
      <c r="H7" s="34"/>
      <c r="I7" s="37"/>
      <c r="J7" s="38"/>
      <c r="K7" s="39"/>
      <c r="L7" s="40"/>
      <c r="M7" s="41"/>
      <c r="N7" s="42"/>
      <c r="O7" s="43"/>
      <c r="P7" s="44"/>
      <c r="Q7" s="45" t="str">
        <f>IF(E7="","",IF(I7="","",VLOOKUP(I7,TemplValues,4,0)))</f>
        <v/>
      </c>
      <c r="R7" s="46" t="str">
        <f>IF(E7="","",IF(I7="","",VLOOKUP(I7,TemplValues,5,0)))</f>
        <v/>
      </c>
      <c r="S7" s="47" t="str">
        <f>IF(E7="","",IF(I7="","",VLOOKUP(I7,TemplValues,6,0)))</f>
        <v/>
      </c>
      <c r="T7" s="48" t="str">
        <f>IF(E7="","",IF(I7="","",VLOOKUP(I7,TemplValues,7,0)))</f>
        <v/>
      </c>
      <c r="U7" s="49" t="str">
        <f>IF(E7="","",IF(I7="","",VLOOKUP(I7,TemplValues,8,0)))</f>
        <v/>
      </c>
      <c r="V7" s="50"/>
      <c r="W7" s="50"/>
      <c r="X7" s="49"/>
      <c r="Y7" s="50" t="str">
        <f>IF(E7="","",IF(I7="","",VLOOKUP(I7,TemplValues,9,0)))</f>
        <v/>
      </c>
      <c r="Z7" s="49"/>
      <c r="AA7" s="50"/>
      <c r="AB7" s="49"/>
      <c r="AC7" s="51"/>
      <c r="AD7" s="49"/>
      <c r="AE7" s="52"/>
      <c r="AF7" s="41"/>
      <c r="AG7" s="53" t="str">
        <f>IF(E7="","",IF(I7="","",VLOOKUP(I7,TemplValues,10,0)))</f>
        <v/>
      </c>
      <c r="AH7" s="54" t="str">
        <f>IF(E7="","",IF(I7="","",VLOOKUP(I7,TemplValues,11,0)))</f>
        <v/>
      </c>
      <c r="AI7" s="55"/>
      <c r="AJ7" s="49" t="str">
        <f>IF(E7="","",IF(I7="","",VLOOKUP(I7,TemplValues,12,0)))</f>
        <v/>
      </c>
      <c r="AK7" s="54" t="str">
        <f>IF(E7="","",IF(I7="","",VLOOKUP(I7,TemplValues,13,0)))</f>
        <v/>
      </c>
      <c r="AL7" s="49" t="str">
        <f>IF(E7="","",IF(I7="","",VLOOKUP(I7,TemplValues,16,0)))</f>
        <v/>
      </c>
      <c r="AM7" s="54" t="str">
        <f>IF(E7="","",IF(I7="","",VLOOKUP(I7,TemplValues,17,0)))</f>
        <v/>
      </c>
      <c r="AN7" s="50"/>
      <c r="AO7" s="50"/>
      <c r="AP7" s="49" t="str">
        <f>IF(E7="","",IF(I7="","",VLOOKUP(I7,TemplValues,14,0)))</f>
        <v/>
      </c>
      <c r="AQ7" s="56" t="str">
        <f>IF(E7="","",IF(I7="","",VLOOKUP(I7,TemplValues,15,0)))</f>
        <v/>
      </c>
      <c r="AR7" s="57"/>
      <c r="AS7" s="32"/>
      <c r="AT7" s="2"/>
      <c r="AU7" s="2"/>
    </row>
    <row r="8" spans="1:91" ht="148.5" hidden="1">
      <c r="A8" s="13"/>
      <c r="B8" s="114" t="s">
        <v>49</v>
      </c>
      <c r="C8" s="115" t="s">
        <v>50</v>
      </c>
      <c r="D8" s="116"/>
      <c r="E8" s="117" t="s">
        <v>51</v>
      </c>
      <c r="F8" s="117" t="s">
        <v>52</v>
      </c>
      <c r="G8" s="117" t="s">
        <v>53</v>
      </c>
      <c r="H8" s="115" t="s">
        <v>54</v>
      </c>
      <c r="I8" s="118" t="s">
        <v>55</v>
      </c>
      <c r="J8" s="119" t="s">
        <v>56</v>
      </c>
      <c r="K8" s="118" t="s">
        <v>57</v>
      </c>
      <c r="L8" s="120" t="s">
        <v>58</v>
      </c>
      <c r="M8" s="121"/>
      <c r="N8" s="122"/>
      <c r="O8" s="123"/>
      <c r="P8" s="120"/>
      <c r="Q8" s="124"/>
      <c r="R8" s="125"/>
      <c r="S8" s="125"/>
      <c r="T8" s="126"/>
      <c r="U8" s="127"/>
      <c r="V8" s="123"/>
      <c r="W8" s="123"/>
      <c r="X8" s="127"/>
      <c r="Y8" s="123"/>
      <c r="Z8" s="127"/>
      <c r="AA8" s="123"/>
      <c r="AB8" s="127"/>
      <c r="AC8" s="123"/>
      <c r="AD8" s="127"/>
      <c r="AE8" s="128"/>
      <c r="AF8" s="121"/>
      <c r="AG8" s="129"/>
      <c r="AH8" s="130" t="s">
        <v>59</v>
      </c>
      <c r="AI8" s="131"/>
      <c r="AJ8" s="127"/>
      <c r="AK8" s="130" t="s">
        <v>59</v>
      </c>
      <c r="AL8" s="127"/>
      <c r="AM8" s="130" t="s">
        <v>60</v>
      </c>
      <c r="AN8" s="132"/>
      <c r="AO8" s="133"/>
      <c r="AP8" s="127"/>
      <c r="AQ8" s="130" t="s">
        <v>59</v>
      </c>
      <c r="AR8" s="134"/>
      <c r="AS8" s="32"/>
      <c r="AT8" s="2"/>
      <c r="AU8" s="2"/>
    </row>
    <row r="9" spans="1:91" ht="191.25">
      <c r="A9" s="135"/>
      <c r="B9" s="137" t="str">
        <f t="shared" ref="B9:K9" ca="1" si="0">IF(INDIRECT("'ZONES'!"&amp;AZ$9&amp;$AU9)="","",INDIRECT("'ZONES'!"&amp;AZ$9&amp;$AU9))</f>
        <v>HHA ZONE, Field 13: System#</v>
      </c>
      <c r="C9" s="34" t="e">
        <f t="shared" ref="C9" ca="1" si="1">IF(E9="","",VLOOKUP(B9,Systems,2,0))</f>
        <v>#N/A</v>
      </c>
      <c r="D9" s="137" t="str">
        <f t="shared" ca="1" si="0"/>
        <v/>
      </c>
      <c r="E9" s="137" t="str">
        <f t="shared" ca="1" si="0"/>
        <v>HHA ZONE , Field 1: Zone #</v>
      </c>
      <c r="F9" s="137" t="str">
        <f t="shared" ca="1" si="0"/>
        <v>HHA ZONE Field 3, [Hard Return] Field 16</v>
      </c>
      <c r="G9" s="137" t="str">
        <f t="shared" ca="1" si="0"/>
        <v>HHA ZONE, Field 2: Zone Name ! Field 11 Room Name</v>
      </c>
      <c r="H9" s="137" t="str">
        <f t="shared" ca="1" si="0"/>
        <v>From Template Sheet, Lookup function</v>
      </c>
      <c r="I9" s="137" t="str">
        <f t="shared" ca="1" si="0"/>
        <v/>
      </c>
      <c r="J9" s="137" t="str">
        <f t="shared" ca="1" si="0"/>
        <v/>
      </c>
      <c r="K9" s="137" t="str">
        <f t="shared" ca="1" si="0"/>
        <v>HHA ZONE Field 12: Template #</v>
      </c>
      <c r="L9" s="137" t="str">
        <f ca="1">IF(INDIRECT("'ZONES'!"&amp;BJ$9&amp;$AU9)="","",INDIRECT("'ZONES'!"&amp;BJ$9&amp;$AU9))</f>
        <v/>
      </c>
      <c r="M9" s="138" t="str">
        <f>IF(ZONES!O10="","",ZONES!O10)</f>
        <v/>
      </c>
      <c r="N9" s="136" t="str">
        <f>IF(ZONES!P10="","",ZONES!P10)</f>
        <v/>
      </c>
      <c r="O9" s="139" t="str">
        <f ca="1">IF(INDIRECT("'ZONES'!"&amp;BJ9&amp;$AU9)="",IF(ISNUMBER(INDIRECT("'ZONES'!"&amp;BJ9&amp;$AV9)),INDIRECT("'ZONES'!"&amp;BJ9&amp;$AV9),""),INDIRECT("'ZONES'!"&amp;BJ9&amp;$AU9))</f>
        <v/>
      </c>
      <c r="P9" s="139" t="str">
        <f ca="1">IF(INDIRECT("'ZONES'!"&amp;BK$9&amp;$AU9)="",IF(ISNUMBER(INDIRECT("'ZONES'!"&amp;BK$9&amp;$AV9)),INDIRECT("'ZONES'!"&amp;BK$9&amp;$AV9),""),INDIRECT("'ZONES'!"&amp;BK$9&amp;$AU9))</f>
        <v/>
      </c>
      <c r="Q9" s="140" t="str">
        <f t="shared" ref="Q9:AN9" ca="1" si="2">IF(INDIRECT("'ZONES'!"&amp;BL$9&amp;$AU9)="",IF(ISNUMBER(INDIRECT("'ZONES'!"&amp;BL$9&amp;$AV9)),INDIRECT("'ZONES'!"&amp;BL$9&amp;$AV9),""),INDIRECT("'ZONES'!"&amp;BL$9&amp;$AU9))</f>
        <v/>
      </c>
      <c r="R9" s="250">
        <f t="shared" ca="1" si="2"/>
        <v>3.2</v>
      </c>
      <c r="S9" s="140">
        <f t="shared" ca="1" si="2"/>
        <v>3.2</v>
      </c>
      <c r="T9" s="250" t="str">
        <f t="shared" ca="1" si="2"/>
        <v/>
      </c>
      <c r="U9" s="251" t="str">
        <f t="shared" ca="1" si="2"/>
        <v/>
      </c>
      <c r="V9" s="252" t="str">
        <f t="shared" ca="1" si="2"/>
        <v/>
      </c>
      <c r="W9" s="252" t="str">
        <f t="shared" ca="1" si="2"/>
        <v/>
      </c>
      <c r="X9" s="251" t="str">
        <f t="shared" ca="1" si="2"/>
        <v/>
      </c>
      <c r="Y9" s="252" t="str">
        <f t="shared" ca="1" si="2"/>
        <v/>
      </c>
      <c r="Z9" s="251" t="str">
        <f t="shared" ca="1" si="2"/>
        <v/>
      </c>
      <c r="AA9" s="252" t="str">
        <f t="shared" ca="1" si="2"/>
        <v/>
      </c>
      <c r="AB9" s="251" t="str">
        <f t="shared" ca="1" si="2"/>
        <v/>
      </c>
      <c r="AC9" s="253" t="str">
        <f t="shared" ca="1" si="2"/>
        <v/>
      </c>
      <c r="AD9" s="251" t="str">
        <f t="shared" ca="1" si="2"/>
        <v/>
      </c>
      <c r="AE9" s="254" t="str">
        <f t="shared" ca="1" si="2"/>
        <v/>
      </c>
      <c r="AF9" s="255" t="str">
        <f t="shared" ca="1" si="2"/>
        <v/>
      </c>
      <c r="AG9" s="256" t="str">
        <f t="shared" ca="1" si="2"/>
        <v/>
      </c>
      <c r="AH9" s="256" t="str">
        <f ca="1">IF(INDIRECT("'ZONES'!"&amp;CC$9&amp;$AU9)="",IF(ISTEXT(INDIRECT("'ZONES'!"&amp;CC$9&amp;$AV9)),INDIRECT("'ZONES'!"&amp;CC$9&amp;$AV9),""),INDIRECT("'ZONES'!"&amp;CC$9&amp;$AU9))</f>
        <v/>
      </c>
      <c r="AI9" s="150" t="str">
        <f t="shared" ca="1" si="2"/>
        <v/>
      </c>
      <c r="AJ9" s="144" t="str">
        <f t="shared" ca="1" si="2"/>
        <v/>
      </c>
      <c r="AK9" s="256" t="str">
        <f ca="1">IF(INDIRECT("'ZONES'!"&amp;CF$9&amp;$AU9)="",IF(ISTEXT(INDIRECT("'ZONES'!"&amp;CF$9&amp;$AV9)),INDIRECT("'ZONES'!"&amp;CF$9&amp;$AV9),""),INDIRECT("'ZONES'!"&amp;CF$9&amp;$AU9))</f>
        <v/>
      </c>
      <c r="AL9" s="144" t="str">
        <f t="shared" ca="1" si="2"/>
        <v/>
      </c>
      <c r="AM9" s="256" t="str">
        <f ca="1">IF(INDIRECT("'ZONES'!"&amp;CH$9&amp;$AU9)="",IF(ISTEXT(INDIRECT("'ZONES'!"&amp;CH$9&amp;$AV9)),INDIRECT("'ZONES'!"&amp;CH$9&amp;$AV9),""),INDIRECT("'ZONES'!"&amp;CH$9&amp;$AU9))</f>
        <v/>
      </c>
      <c r="AN9" s="145" t="str">
        <f t="shared" ca="1" si="2"/>
        <v/>
      </c>
      <c r="AO9" s="145" t="str">
        <f t="shared" ref="AO9" ca="1" si="3">IF(INDIRECT("'ZONES'!"&amp;CJ$9&amp;$AU9)="",IF(ISNUMBER(INDIRECT("'ZONES'!"&amp;CJ$9&amp;$AV9)),INDIRECT("'ZONES'!"&amp;CJ$9&amp;$AV9),""),INDIRECT("'ZONES'!"&amp;CJ$9&amp;$AU9))</f>
        <v/>
      </c>
      <c r="AP9" s="144" t="str">
        <f t="shared" ref="AP9" ca="1" si="4">IF(INDIRECT("'ZONES'!"&amp;CK$9&amp;$AU9)="",IF(ISNUMBER(INDIRECT("'ZONES'!"&amp;CK$9&amp;$AV9)),INDIRECT("'ZONES'!"&amp;CK$9&amp;$AV9),""),INDIRECT("'ZONES'!"&amp;CK$9&amp;$AU9))</f>
        <v/>
      </c>
      <c r="AQ9" s="256" t="str">
        <f ca="1">IF(INDIRECT("'ZONES'!"&amp;CL$9&amp;$AU9)="",IF(ISTEXT(INDIRECT("'ZONES'!"&amp;CL$9&amp;$AV9)),INDIRECT("'ZONES'!"&amp;CL$9&amp;$AV9),""),INDIRECT("'ZONES'!"&amp;CL$9&amp;$AU9))</f>
        <v/>
      </c>
      <c r="AR9" s="152">
        <f t="shared" ref="AR9" ca="1" si="5">IF(INDIRECT("'ZONES'!"&amp;CM$9&amp;$AU9)="",IF(ISNUMBER(INDIRECT("'ZONES'!"&amp;CM$9&amp;$AV9)),INDIRECT("'ZONES'!"&amp;CM$9&amp;$AV9),""),INDIRECT("'ZONES'!"&amp;CM$9&amp;$AU9))</f>
        <v>0.25</v>
      </c>
      <c r="AS9" s="5"/>
      <c r="AT9" s="2">
        <v>9</v>
      </c>
      <c r="AU9" s="2">
        <v>9</v>
      </c>
      <c r="AV9">
        <v>10</v>
      </c>
      <c r="AW9" s="153">
        <f t="shared" ref="AW9:AW40" si="6">AT9-8</f>
        <v>1</v>
      </c>
      <c r="AX9" s="153">
        <f t="shared" ref="AX9:AX72" si="7">AW9*2+1</f>
        <v>3</v>
      </c>
      <c r="AY9" s="153" t="s">
        <v>359</v>
      </c>
      <c r="AZ9" s="153" t="s">
        <v>360</v>
      </c>
      <c r="BA9" s="153" t="s">
        <v>361</v>
      </c>
      <c r="BB9" s="153" t="s">
        <v>362</v>
      </c>
      <c r="BC9" s="153" t="s">
        <v>367</v>
      </c>
      <c r="BD9" s="153" t="s">
        <v>368</v>
      </c>
      <c r="BE9" s="153" t="s">
        <v>369</v>
      </c>
      <c r="BF9" s="153" t="s">
        <v>370</v>
      </c>
      <c r="BG9" s="153" t="s">
        <v>371</v>
      </c>
      <c r="BH9" s="153" t="s">
        <v>372</v>
      </c>
      <c r="BI9" s="153" t="s">
        <v>373</v>
      </c>
      <c r="BJ9" s="153" t="s">
        <v>374</v>
      </c>
      <c r="BK9" t="s">
        <v>79</v>
      </c>
      <c r="BL9" t="s">
        <v>80</v>
      </c>
      <c r="BM9" t="s">
        <v>81</v>
      </c>
      <c r="BN9" t="s">
        <v>82</v>
      </c>
      <c r="BO9" t="s">
        <v>83</v>
      </c>
      <c r="BP9" t="s">
        <v>84</v>
      </c>
      <c r="BQ9" t="s">
        <v>85</v>
      </c>
      <c r="BR9" t="s">
        <v>62</v>
      </c>
      <c r="BS9" t="s">
        <v>86</v>
      </c>
      <c r="BT9" t="s">
        <v>87</v>
      </c>
      <c r="BU9" t="s">
        <v>88</v>
      </c>
      <c r="BV9" t="s">
        <v>89</v>
      </c>
      <c r="BW9" t="s">
        <v>90</v>
      </c>
      <c r="BX9" t="s">
        <v>91</v>
      </c>
      <c r="BY9" t="s">
        <v>92</v>
      </c>
      <c r="BZ9" t="s">
        <v>93</v>
      </c>
      <c r="CA9" t="s">
        <v>94</v>
      </c>
      <c r="CB9" t="s">
        <v>95</v>
      </c>
      <c r="CC9" t="s">
        <v>96</v>
      </c>
      <c r="CD9" t="s">
        <v>97</v>
      </c>
      <c r="CE9" t="s">
        <v>98</v>
      </c>
      <c r="CF9" t="s">
        <v>99</v>
      </c>
      <c r="CG9" t="s">
        <v>100</v>
      </c>
      <c r="CH9" t="s">
        <v>101</v>
      </c>
      <c r="CI9" t="s">
        <v>102</v>
      </c>
      <c r="CJ9" t="s">
        <v>103</v>
      </c>
      <c r="CK9" t="s">
        <v>104</v>
      </c>
      <c r="CL9" t="s">
        <v>105</v>
      </c>
      <c r="CM9" t="s">
        <v>106</v>
      </c>
    </row>
    <row r="10" spans="1:91" ht="38.25">
      <c r="A10" s="135"/>
      <c r="B10" s="137" t="str">
        <f t="shared" ref="B10:B73" ca="1" si="8">IF(INDIRECT("'ZONES'!"&amp;AZ$9&amp;$AU10)="","",INDIRECT("'ZONES'!"&amp;AZ$9&amp;$AU10))</f>
        <v/>
      </c>
      <c r="C10" s="34" t="e">
        <f t="shared" ref="C10:C73" ca="1" si="9">IF(E10="","",VLOOKUP(B10,Systems,2,0))</f>
        <v>#N/A</v>
      </c>
      <c r="D10" s="137" t="str">
        <f t="shared" ref="D10:D73" ca="1" si="10">IF(INDIRECT("'ZONES'!"&amp;BB$9&amp;$AU10)="","",INDIRECT("'ZONES'!"&amp;BB$9&amp;$AU10))</f>
        <v/>
      </c>
      <c r="E10" s="137">
        <f t="shared" ref="E10:E73" ca="1" si="11">IF(INDIRECT("'ZONES'!"&amp;BC$9&amp;$AU10)="","",INDIRECT("'ZONES'!"&amp;BC$9&amp;$AU10))</f>
        <v>1</v>
      </c>
      <c r="F10" s="137" t="str">
        <f t="shared" ref="F10:F73" ca="1" si="12">IF(INDIRECT("'ZONES'!"&amp;BD$9&amp;$AU10)="","",INDIRECT("'ZONES'!"&amp;BD$9&amp;$AU10))</f>
        <v>PERIM.</v>
      </c>
      <c r="G10" s="137" t="str">
        <f t="shared" ref="G10:G73" ca="1" si="13">IF(INDIRECT("'ZONES'!"&amp;BE$9&amp;$AU10)="","",INDIRECT("'ZONES'!"&amp;BE$9&amp;$AU10))</f>
        <v/>
      </c>
      <c r="H10" s="137" t="str">
        <f t="shared" ref="H10:H73" ca="1" si="14">IF(INDIRECT("'ZONES'!"&amp;BF$9&amp;$AU10)="","",INDIRECT("'ZONES'!"&amp;BF$9&amp;$AU10))</f>
        <v/>
      </c>
      <c r="I10" s="137" t="str">
        <f t="shared" ref="I10:I73" ca="1" si="15">IF(INDIRECT("'ZONES'!"&amp;BG$9&amp;$AU10)="","",INDIRECT("'ZONES'!"&amp;BG$9&amp;$AU10))</f>
        <v/>
      </c>
      <c r="J10" s="137" t="str">
        <f t="shared" ref="J10:J73" ca="1" si="16">IF(INDIRECT("'ZONES'!"&amp;BH$9&amp;$AU10)="","",INDIRECT("'ZONES'!"&amp;BH$9&amp;$AU10))</f>
        <v/>
      </c>
      <c r="K10" s="137" t="str">
        <f t="shared" ref="K10:K73" ca="1" si="17">IF(INDIRECT("'ZONES'!"&amp;BI$9&amp;$AU10)="","",INDIRECT("'ZONES'!"&amp;BI$9&amp;$AU10))</f>
        <v/>
      </c>
      <c r="L10" s="137" t="str">
        <f t="shared" ref="L10:L73" ca="1" si="18">IF(INDIRECT("'ZONES'!"&amp;BJ$9&amp;$AU10)="","",INDIRECT("'ZONES'!"&amp;BJ$9&amp;$AU10))</f>
        <v/>
      </c>
      <c r="M10" s="138" t="str">
        <f>IF(ZONES!O11="","",ZONES!O11)</f>
        <v/>
      </c>
      <c r="N10" s="136" t="str">
        <f>IF(ZONES!P11="","",ZONES!P11)</f>
        <v/>
      </c>
      <c r="O10" s="139" t="e">
        <f t="shared" ref="O10:O73" ca="1" si="19">IF(INDIRECT("'ZONES'!"&amp;BJ10&amp;$AU10)="",IF(ISNUMBER(INDIRECT("'ZONES'!"&amp;BJ10&amp;$AV10)),INDIRECT("'ZONES'!"&amp;BJ10&amp;$AV10),""),INDIRECT("'ZONES'!"&amp;BJ10&amp;$AU10))</f>
        <v>#REF!</v>
      </c>
      <c r="P10" s="139" t="str">
        <f t="shared" ref="P10:P73" ca="1" si="20">IF(INDIRECT("'ZONES'!"&amp;BK$9&amp;$AU10)="",IF(ISNUMBER(INDIRECT("'ZONES'!"&amp;BK$9&amp;$AV10)),INDIRECT("'ZONES'!"&amp;BK$9&amp;$AV10),""),INDIRECT("'ZONES'!"&amp;BK$9&amp;$AU10))</f>
        <v/>
      </c>
      <c r="Q10" s="140" t="str">
        <f t="shared" ref="Q10:Q73" ca="1" si="21">IF(INDIRECT("'ZONES'!"&amp;BL$9&amp;$AU10)="",IF(ISNUMBER(INDIRECT("'ZONES'!"&amp;BL$9&amp;$AV10)),INDIRECT("'ZONES'!"&amp;BL$9&amp;$AV10),""),INDIRECT("'ZONES'!"&amp;BL$9&amp;$AU10))</f>
        <v/>
      </c>
      <c r="R10" s="250">
        <f t="shared" ref="R10:R73" ca="1" si="22">IF(INDIRECT("'ZONES'!"&amp;BM$9&amp;$AU10)="",IF(ISNUMBER(INDIRECT("'ZONES'!"&amp;BM$9&amp;$AV10)),INDIRECT("'ZONES'!"&amp;BM$9&amp;$AV10),""),INDIRECT("'ZONES'!"&amp;BM$9&amp;$AU10))</f>
        <v>2.710999999999999</v>
      </c>
      <c r="S10" s="140" t="str">
        <f t="shared" ref="S10:S73" ca="1" si="23">IF(INDIRECT("'ZONES'!"&amp;BN$9&amp;$AU10)="",IF(ISNUMBER(INDIRECT("'ZONES'!"&amp;BN$9&amp;$AV10)),INDIRECT("'ZONES'!"&amp;BN$9&amp;$AV10),""),INDIRECT("'ZONES'!"&amp;BN$9&amp;$AU10))</f>
        <v/>
      </c>
      <c r="T10" s="250">
        <f t="shared" ref="T10:T73" ca="1" si="24">IF(INDIRECT("'ZONES'!"&amp;BO$9&amp;$AU10)="",IF(ISNUMBER(INDIRECT("'ZONES'!"&amp;BO$9&amp;$AV10)),INDIRECT("'ZONES'!"&amp;BO$9&amp;$AV10),""),INDIRECT("'ZONES'!"&amp;BO$9&amp;$AU10))</f>
        <v>24</v>
      </c>
      <c r="U10" s="251" t="str">
        <f t="shared" ref="U10:U73" ca="1" si="25">IF(INDIRECT("'ZONES'!"&amp;BP$9&amp;$AU10)="",IF(ISNUMBER(INDIRECT("'ZONES'!"&amp;BP$9&amp;$AV10)),INDIRECT("'ZONES'!"&amp;BP$9&amp;$AV10),""),INDIRECT("'ZONES'!"&amp;BP$9&amp;$AU10))</f>
        <v/>
      </c>
      <c r="V10" s="252">
        <f t="shared" ref="V10:V73" ca="1" si="26">IF(INDIRECT("'ZONES'!"&amp;BQ$9&amp;$AU10)="",IF(ISNUMBER(INDIRECT("'ZONES'!"&amp;BQ$9&amp;$AV10)),INDIRECT("'ZONES'!"&amp;BQ$9&amp;$AV10),""),INDIRECT("'ZONES'!"&amp;BQ$9&amp;$AU10))</f>
        <v>60</v>
      </c>
      <c r="W10" s="252" t="str">
        <f t="shared" ref="W10:W73" ca="1" si="27">IF(INDIRECT("'ZONES'!"&amp;BR$9&amp;$AU10)="",IF(ISNUMBER(INDIRECT("'ZONES'!"&amp;BR$9&amp;$AV10)),INDIRECT("'ZONES'!"&amp;BR$9&amp;$AV10),""),INDIRECT("'ZONES'!"&amp;BR$9&amp;$AU10))</f>
        <v/>
      </c>
      <c r="X10" s="251">
        <f t="shared" ref="X10:X73" ca="1" si="28">IF(INDIRECT("'ZONES'!"&amp;BS$9&amp;$AU10)="",IF(ISNUMBER(INDIRECT("'ZONES'!"&amp;BS$9&amp;$AV10)),INDIRECT("'ZONES'!"&amp;BS$9&amp;$AV10),""),INDIRECT("'ZONES'!"&amp;BS$9&amp;$AU10))</f>
        <v>22</v>
      </c>
      <c r="Y10" s="252" t="str">
        <f t="shared" ref="Y10:Y73" ca="1" si="29">IF(INDIRECT("'ZONES'!"&amp;BT$9&amp;$AU10)="",IF(ISNUMBER(INDIRECT("'ZONES'!"&amp;BT$9&amp;$AV10)),INDIRECT("'ZONES'!"&amp;BT$9&amp;$AV10),""),INDIRECT("'ZONES'!"&amp;BT$9&amp;$AU10))</f>
        <v/>
      </c>
      <c r="Z10" s="251">
        <f t="shared" ref="Z10:Z73" ca="1" si="30">IF(INDIRECT("'ZONES'!"&amp;BU$9&amp;$AU10)="",IF(ISNUMBER(INDIRECT("'ZONES'!"&amp;BU$9&amp;$AV10)),INDIRECT("'ZONES'!"&amp;BU$9&amp;$AV10),""),INDIRECT("'ZONES'!"&amp;BU$9&amp;$AU10))</f>
        <v>30</v>
      </c>
      <c r="AA10" s="252" t="str">
        <f t="shared" ref="AA10:AA73" ca="1" si="31">IF(INDIRECT("'ZONES'!"&amp;BV$9&amp;$AU10)="",IF(ISNUMBER(INDIRECT("'ZONES'!"&amp;BV$9&amp;$AV10)),INDIRECT("'ZONES'!"&amp;BV$9&amp;$AV10),""),INDIRECT("'ZONES'!"&amp;BV$9&amp;$AU10))</f>
        <v/>
      </c>
      <c r="AB10" s="251">
        <f t="shared" ref="AB10:AB73" ca="1" si="32">IF(INDIRECT("'ZONES'!"&amp;BW$9&amp;$AU10)="",IF(ISNUMBER(INDIRECT("'ZONES'!"&amp;BW$9&amp;$AV10)),INDIRECT("'ZONES'!"&amp;BW$9&amp;$AV10),""),INDIRECT("'ZONES'!"&amp;BW$9&amp;$AU10))</f>
        <v>2</v>
      </c>
      <c r="AC10" s="253" t="str">
        <f t="shared" ref="AC10:AC73" ca="1" si="33">IF(INDIRECT("'ZONES'!"&amp;BX$9&amp;$AU10)="",IF(ISNUMBER(INDIRECT("'ZONES'!"&amp;BX$9&amp;$AV10)),INDIRECT("'ZONES'!"&amp;BX$9&amp;$AV10),""),INDIRECT("'ZONES'!"&amp;BX$9&amp;$AU10))</f>
        <v/>
      </c>
      <c r="AD10" s="251" t="str">
        <f t="shared" ref="AD10:AD73" ca="1" si="34">IF(INDIRECT("'ZONES'!"&amp;BY$9&amp;$AU10)="",IF(ISNUMBER(INDIRECT("'ZONES'!"&amp;BY$9&amp;$AV10)),INDIRECT("'ZONES'!"&amp;BY$9&amp;$AV10),""),INDIRECT("'ZONES'!"&amp;BY$9&amp;$AU10))</f>
        <v/>
      </c>
      <c r="AE10" s="254" t="str">
        <f t="shared" ref="AE10:AE73" ca="1" si="35">IF(INDIRECT("'ZONES'!"&amp;BZ$9&amp;$AU10)="",IF(ISNUMBER(INDIRECT("'ZONES'!"&amp;BZ$9&amp;$AV10)),INDIRECT("'ZONES'!"&amp;BZ$9&amp;$AV10),""),INDIRECT("'ZONES'!"&amp;BZ$9&amp;$AU10))</f>
        <v/>
      </c>
      <c r="AF10" s="255" t="str">
        <f t="shared" ref="AF10:AF73" ca="1" si="36">IF(INDIRECT("'ZONES'!"&amp;CA$9&amp;$AU10)="",IF(ISNUMBER(INDIRECT("'ZONES'!"&amp;CA$9&amp;$AV10)),INDIRECT("'ZONES'!"&amp;CA$9&amp;$AV10),""),INDIRECT("'ZONES'!"&amp;CA$9&amp;$AU10))</f>
        <v/>
      </c>
      <c r="AG10" s="256" t="str">
        <f t="shared" ref="AG10:AG73" ca="1" si="37">IF(INDIRECT("'ZONES'!"&amp;CB$9&amp;$AU10)="",IF(ISNUMBER(INDIRECT("'ZONES'!"&amp;CB$9&amp;$AV10)),INDIRECT("'ZONES'!"&amp;CB$9&amp;$AV10),""),INDIRECT("'ZONES'!"&amp;CB$9&amp;$AU10))</f>
        <v/>
      </c>
      <c r="AH10" s="256" t="str">
        <f t="shared" ref="AH10:AH73" ca="1" si="38">IF(INDIRECT("'ZONES'!"&amp;CC$9&amp;$AU10)="",IF(ISTEXT(INDIRECT("'ZONES'!"&amp;CC$9&amp;$AV10)),INDIRECT("'ZONES'!"&amp;CC$9&amp;$AV10),""),INDIRECT("'ZONES'!"&amp;CC$9&amp;$AU10))</f>
        <v/>
      </c>
      <c r="AI10" s="150" t="str">
        <f t="shared" ref="AI10:AI73" ca="1" si="39">IF(INDIRECT("'ZONES'!"&amp;CD$9&amp;$AU10)="",IF(ISNUMBER(INDIRECT("'ZONES'!"&amp;CD$9&amp;$AV10)),INDIRECT("'ZONES'!"&amp;CD$9&amp;$AV10),""),INDIRECT("'ZONES'!"&amp;CD$9&amp;$AU10))</f>
        <v/>
      </c>
      <c r="AJ10" s="144" t="str">
        <f t="shared" ref="AJ10:AJ73" ca="1" si="40">IF(INDIRECT("'ZONES'!"&amp;CE$9&amp;$AU10)="",IF(ISNUMBER(INDIRECT("'ZONES'!"&amp;CE$9&amp;$AV10)),INDIRECT("'ZONES'!"&amp;CE$9&amp;$AV10),""),INDIRECT("'ZONES'!"&amp;CE$9&amp;$AU10))</f>
        <v/>
      </c>
      <c r="AK10" s="256" t="str">
        <f t="shared" ref="AK10:AK73" ca="1" si="41">IF(INDIRECT("'ZONES'!"&amp;CF$9&amp;$AU10)="",IF(ISTEXT(INDIRECT("'ZONES'!"&amp;CF$9&amp;$AV10)),INDIRECT("'ZONES'!"&amp;CF$9&amp;$AV10),""),INDIRECT("'ZONES'!"&amp;CF$9&amp;$AU10))</f>
        <v/>
      </c>
      <c r="AL10" s="144">
        <f t="shared" ref="AL10:AL73" ca="1" si="42">IF(INDIRECT("'ZONES'!"&amp;CG$9&amp;$AU10)="",IF(ISNUMBER(INDIRECT("'ZONES'!"&amp;CG$9&amp;$AV10)),INDIRECT("'ZONES'!"&amp;CG$9&amp;$AV10),""),INDIRECT("'ZONES'!"&amp;CG$9&amp;$AU10))</f>
        <v>6</v>
      </c>
      <c r="AM10" s="256" t="str">
        <f t="shared" ref="AM10:AM73" ca="1" si="43">IF(INDIRECT("'ZONES'!"&amp;CH$9&amp;$AU10)="",IF(ISTEXT(INDIRECT("'ZONES'!"&amp;CH$9&amp;$AV10)),INDIRECT("'ZONES'!"&amp;CH$9&amp;$AV10),""),INDIRECT("'ZONES'!"&amp;CH$9&amp;$AU10))</f>
        <v/>
      </c>
      <c r="AN10" s="145" t="str">
        <f t="shared" ref="AN10:AN73" ca="1" si="44">IF(INDIRECT("'ZONES'!"&amp;CI$9&amp;$AU10)="",IF(ISNUMBER(INDIRECT("'ZONES'!"&amp;CI$9&amp;$AV10)),INDIRECT("'ZONES'!"&amp;CI$9&amp;$AV10),""),INDIRECT("'ZONES'!"&amp;CI$9&amp;$AU10))</f>
        <v/>
      </c>
      <c r="AO10" s="145" t="str">
        <f t="shared" ref="AO10:AO73" ca="1" si="45">IF(INDIRECT("'ZONES'!"&amp;CJ$9&amp;$AU10)="",IF(ISNUMBER(INDIRECT("'ZONES'!"&amp;CJ$9&amp;$AV10)),INDIRECT("'ZONES'!"&amp;CJ$9&amp;$AV10),""),INDIRECT("'ZONES'!"&amp;CJ$9&amp;$AU10))</f>
        <v/>
      </c>
      <c r="AP10" s="144" t="str">
        <f t="shared" ref="AP10:AP73" ca="1" si="46">IF(INDIRECT("'ZONES'!"&amp;CK$9&amp;$AU10)="",IF(ISNUMBER(INDIRECT("'ZONES'!"&amp;CK$9&amp;$AV10)),INDIRECT("'ZONES'!"&amp;CK$9&amp;$AV10),""),INDIRECT("'ZONES'!"&amp;CK$9&amp;$AU10))</f>
        <v/>
      </c>
      <c r="AQ10" s="256" t="str">
        <f t="shared" ref="AQ10:AQ73" ca="1" si="47">IF(INDIRECT("'ZONES'!"&amp;CL$9&amp;$AU10)="",IF(ISTEXT(INDIRECT("'ZONES'!"&amp;CL$9&amp;$AV10)),INDIRECT("'ZONES'!"&amp;CL$9&amp;$AV10),""),INDIRECT("'ZONES'!"&amp;CL$9&amp;$AU10))</f>
        <v/>
      </c>
      <c r="AR10" s="152">
        <f t="shared" ref="AR10:AR73" ca="1" si="48">IF(INDIRECT("'ZONES'!"&amp;CM$9&amp;$AU10)="",IF(ISNUMBER(INDIRECT("'ZONES'!"&amp;CM$9&amp;$AV10)),INDIRECT("'ZONES'!"&amp;CM$9&amp;$AV10),""),INDIRECT("'ZONES'!"&amp;CM$9&amp;$AU10))</f>
        <v>0.25</v>
      </c>
      <c r="AS10" s="5"/>
      <c r="AT10" s="2">
        <f t="shared" ref="AT10:AT73" si="49">AT9+1</f>
        <v>10</v>
      </c>
      <c r="AU10" s="2">
        <f t="shared" ref="AU10:AU41" si="50">AU9+2</f>
        <v>11</v>
      </c>
      <c r="AV10" s="2">
        <f t="shared" ref="AV10:AV41" si="51">AV9+2</f>
        <v>12</v>
      </c>
      <c r="AW10" s="153">
        <f t="shared" si="6"/>
        <v>2</v>
      </c>
      <c r="AX10" s="153">
        <f t="shared" si="7"/>
        <v>5</v>
      </c>
    </row>
    <row r="11" spans="1:91" ht="38.25">
      <c r="A11" s="135"/>
      <c r="B11" s="137" t="str">
        <f t="shared" ca="1" si="8"/>
        <v/>
      </c>
      <c r="C11" s="34" t="e">
        <f t="shared" ca="1" si="9"/>
        <v>#N/A</v>
      </c>
      <c r="D11" s="137" t="str">
        <f t="shared" ca="1" si="10"/>
        <v/>
      </c>
      <c r="E11" s="137">
        <f t="shared" ca="1" si="11"/>
        <v>2</v>
      </c>
      <c r="F11" s="137" t="str">
        <f t="shared" ca="1" si="12"/>
        <v>PERIM.</v>
      </c>
      <c r="G11" s="137" t="str">
        <f t="shared" ca="1" si="13"/>
        <v/>
      </c>
      <c r="H11" s="137" t="str">
        <f t="shared" ca="1" si="14"/>
        <v/>
      </c>
      <c r="I11" s="137" t="str">
        <f t="shared" ca="1" si="15"/>
        <v/>
      </c>
      <c r="J11" s="137" t="str">
        <f t="shared" ca="1" si="16"/>
        <v/>
      </c>
      <c r="K11" s="137" t="str">
        <f t="shared" ca="1" si="17"/>
        <v/>
      </c>
      <c r="L11" s="137" t="str">
        <f t="shared" ca="1" si="18"/>
        <v/>
      </c>
      <c r="M11" s="138" t="str">
        <f>IF(ZONES!O12="","",ZONES!O12)</f>
        <v/>
      </c>
      <c r="N11" s="136" t="str">
        <f>IF(ZONES!P12="","",ZONES!P12)</f>
        <v/>
      </c>
      <c r="O11" s="139" t="e">
        <f t="shared" ca="1" si="19"/>
        <v>#REF!</v>
      </c>
      <c r="P11" s="139" t="str">
        <f t="shared" ca="1" si="20"/>
        <v/>
      </c>
      <c r="Q11" s="140" t="str">
        <f t="shared" ca="1" si="21"/>
        <v/>
      </c>
      <c r="R11" s="250">
        <f t="shared" ca="1" si="22"/>
        <v>2.7949999999999897</v>
      </c>
      <c r="S11" s="140" t="str">
        <f t="shared" ca="1" si="23"/>
        <v/>
      </c>
      <c r="T11" s="250">
        <f t="shared" ca="1" si="24"/>
        <v>24</v>
      </c>
      <c r="U11" s="251" t="str">
        <f t="shared" ca="1" si="25"/>
        <v/>
      </c>
      <c r="V11" s="252">
        <f t="shared" ca="1" si="26"/>
        <v>60</v>
      </c>
      <c r="W11" s="252" t="str">
        <f t="shared" ca="1" si="27"/>
        <v/>
      </c>
      <c r="X11" s="251">
        <f t="shared" ca="1" si="28"/>
        <v>22</v>
      </c>
      <c r="Y11" s="252" t="str">
        <f t="shared" ca="1" si="29"/>
        <v/>
      </c>
      <c r="Z11" s="251">
        <f t="shared" ca="1" si="30"/>
        <v>30</v>
      </c>
      <c r="AA11" s="252" t="str">
        <f t="shared" ca="1" si="31"/>
        <v/>
      </c>
      <c r="AB11" s="251">
        <f t="shared" ca="1" si="32"/>
        <v>2</v>
      </c>
      <c r="AC11" s="253" t="str">
        <f t="shared" ca="1" si="33"/>
        <v/>
      </c>
      <c r="AD11" s="251" t="str">
        <f t="shared" ca="1" si="34"/>
        <v/>
      </c>
      <c r="AE11" s="254" t="str">
        <f t="shared" ca="1" si="35"/>
        <v/>
      </c>
      <c r="AF11" s="255" t="str">
        <f t="shared" ca="1" si="36"/>
        <v/>
      </c>
      <c r="AG11" s="256" t="str">
        <f t="shared" ca="1" si="37"/>
        <v/>
      </c>
      <c r="AH11" s="256" t="str">
        <f t="shared" ca="1" si="38"/>
        <v/>
      </c>
      <c r="AI11" s="150" t="str">
        <f t="shared" ca="1" si="39"/>
        <v/>
      </c>
      <c r="AJ11" s="144" t="str">
        <f t="shared" ca="1" si="40"/>
        <v/>
      </c>
      <c r="AK11" s="256" t="str">
        <f t="shared" ca="1" si="41"/>
        <v/>
      </c>
      <c r="AL11" s="144">
        <f t="shared" ca="1" si="42"/>
        <v>6</v>
      </c>
      <c r="AM11" s="256" t="str">
        <f t="shared" ca="1" si="43"/>
        <v/>
      </c>
      <c r="AN11" s="145" t="str">
        <f t="shared" ca="1" si="44"/>
        <v/>
      </c>
      <c r="AO11" s="145" t="str">
        <f t="shared" ca="1" si="45"/>
        <v/>
      </c>
      <c r="AP11" s="144" t="str">
        <f t="shared" ca="1" si="46"/>
        <v/>
      </c>
      <c r="AQ11" s="256" t="str">
        <f t="shared" ca="1" si="47"/>
        <v/>
      </c>
      <c r="AR11" s="152">
        <f t="shared" ca="1" si="48"/>
        <v>0.25</v>
      </c>
      <c r="AS11" s="5"/>
      <c r="AT11" s="2">
        <f t="shared" si="49"/>
        <v>11</v>
      </c>
      <c r="AU11" s="2">
        <f t="shared" si="50"/>
        <v>13</v>
      </c>
      <c r="AV11" s="2">
        <f t="shared" si="51"/>
        <v>14</v>
      </c>
      <c r="AW11" s="153">
        <f t="shared" si="6"/>
        <v>3</v>
      </c>
      <c r="AX11" s="153">
        <f t="shared" si="7"/>
        <v>7</v>
      </c>
    </row>
    <row r="12" spans="1:91" ht="38.25">
      <c r="A12" s="135"/>
      <c r="B12" s="137" t="str">
        <f t="shared" ca="1" si="8"/>
        <v/>
      </c>
      <c r="C12" s="34" t="e">
        <f t="shared" ca="1" si="9"/>
        <v>#N/A</v>
      </c>
      <c r="D12" s="137" t="str">
        <f t="shared" ca="1" si="10"/>
        <v/>
      </c>
      <c r="E12" s="137">
        <f t="shared" ca="1" si="11"/>
        <v>1</v>
      </c>
      <c r="F12" s="137" t="str">
        <f t="shared" ca="1" si="12"/>
        <v>PERIM.</v>
      </c>
      <c r="G12" s="137" t="str">
        <f t="shared" ca="1" si="13"/>
        <v/>
      </c>
      <c r="H12" s="137" t="str">
        <f t="shared" ca="1" si="14"/>
        <v/>
      </c>
      <c r="I12" s="137" t="str">
        <f t="shared" ca="1" si="15"/>
        <v/>
      </c>
      <c r="J12" s="137" t="str">
        <f t="shared" ca="1" si="16"/>
        <v/>
      </c>
      <c r="K12" s="137" t="str">
        <f t="shared" ca="1" si="17"/>
        <v/>
      </c>
      <c r="L12" s="137" t="str">
        <f t="shared" ca="1" si="18"/>
        <v/>
      </c>
      <c r="M12" s="138" t="str">
        <f>IF(ZONES!O13="","",ZONES!O13)</f>
        <v/>
      </c>
      <c r="N12" s="136" t="str">
        <f>IF(ZONES!P13="","",ZONES!P13)</f>
        <v/>
      </c>
      <c r="O12" s="139" t="e">
        <f t="shared" ca="1" si="19"/>
        <v>#REF!</v>
      </c>
      <c r="P12" s="139" t="str">
        <f t="shared" ca="1" si="20"/>
        <v/>
      </c>
      <c r="Q12" s="140" t="str">
        <f t="shared" ca="1" si="21"/>
        <v/>
      </c>
      <c r="R12" s="250">
        <f t="shared" ca="1" si="22"/>
        <v>2.7629999999999932</v>
      </c>
      <c r="S12" s="140" t="str">
        <f t="shared" ca="1" si="23"/>
        <v/>
      </c>
      <c r="T12" s="250">
        <f t="shared" ca="1" si="24"/>
        <v>22</v>
      </c>
      <c r="U12" s="251" t="str">
        <f t="shared" ca="1" si="25"/>
        <v/>
      </c>
      <c r="V12" s="252">
        <f t="shared" ca="1" si="26"/>
        <v>60</v>
      </c>
      <c r="W12" s="252" t="str">
        <f t="shared" ca="1" si="27"/>
        <v/>
      </c>
      <c r="X12" s="251">
        <f t="shared" ca="1" si="28"/>
        <v>18</v>
      </c>
      <c r="Y12" s="252" t="str">
        <f t="shared" ca="1" si="29"/>
        <v/>
      </c>
      <c r="Z12" s="251">
        <f t="shared" ca="1" si="30"/>
        <v>30</v>
      </c>
      <c r="AA12" s="252" t="str">
        <f t="shared" ca="1" si="31"/>
        <v/>
      </c>
      <c r="AB12" s="251">
        <f t="shared" ca="1" si="32"/>
        <v>5</v>
      </c>
      <c r="AC12" s="253" t="str">
        <f t="shared" ca="1" si="33"/>
        <v/>
      </c>
      <c r="AD12" s="251" t="str">
        <f t="shared" ca="1" si="34"/>
        <v/>
      </c>
      <c r="AE12" s="254" t="str">
        <f t="shared" ca="1" si="35"/>
        <v/>
      </c>
      <c r="AF12" s="255" t="str">
        <f t="shared" ca="1" si="36"/>
        <v/>
      </c>
      <c r="AG12" s="256" t="str">
        <f t="shared" ca="1" si="37"/>
        <v/>
      </c>
      <c r="AH12" s="256" t="str">
        <f t="shared" ca="1" si="38"/>
        <v/>
      </c>
      <c r="AI12" s="150" t="str">
        <f t="shared" ca="1" si="39"/>
        <v/>
      </c>
      <c r="AJ12" s="144" t="str">
        <f t="shared" ca="1" si="40"/>
        <v/>
      </c>
      <c r="AK12" s="256" t="str">
        <f t="shared" ca="1" si="41"/>
        <v/>
      </c>
      <c r="AL12" s="144">
        <f t="shared" ca="1" si="42"/>
        <v>20</v>
      </c>
      <c r="AM12" s="256" t="str">
        <f t="shared" ca="1" si="43"/>
        <v/>
      </c>
      <c r="AN12" s="145" t="str">
        <f t="shared" ca="1" si="44"/>
        <v/>
      </c>
      <c r="AO12" s="145" t="str">
        <f t="shared" ca="1" si="45"/>
        <v/>
      </c>
      <c r="AP12" s="144" t="str">
        <f t="shared" ca="1" si="46"/>
        <v/>
      </c>
      <c r="AQ12" s="256" t="str">
        <f t="shared" ca="1" si="47"/>
        <v/>
      </c>
      <c r="AR12" s="152">
        <f t="shared" ca="1" si="48"/>
        <v>0.25</v>
      </c>
      <c r="AS12" s="5"/>
      <c r="AT12" s="2">
        <f t="shared" si="49"/>
        <v>12</v>
      </c>
      <c r="AU12" s="2">
        <f t="shared" si="50"/>
        <v>15</v>
      </c>
      <c r="AV12" s="2">
        <f t="shared" si="51"/>
        <v>16</v>
      </c>
      <c r="AW12" s="153">
        <f t="shared" si="6"/>
        <v>4</v>
      </c>
      <c r="AX12" s="153">
        <f t="shared" si="7"/>
        <v>9</v>
      </c>
    </row>
    <row r="13" spans="1:91" ht="38.25">
      <c r="A13" s="135"/>
      <c r="B13" s="137" t="str">
        <f t="shared" ca="1" si="8"/>
        <v/>
      </c>
      <c r="C13" s="34" t="e">
        <f t="shared" ca="1" si="9"/>
        <v>#N/A</v>
      </c>
      <c r="D13" s="137" t="str">
        <f t="shared" ca="1" si="10"/>
        <v/>
      </c>
      <c r="E13" s="137">
        <f t="shared" ca="1" si="11"/>
        <v>1</v>
      </c>
      <c r="F13" s="137" t="str">
        <f t="shared" ca="1" si="12"/>
        <v>PERIM.</v>
      </c>
      <c r="G13" s="137" t="str">
        <f t="shared" ca="1" si="13"/>
        <v/>
      </c>
      <c r="H13" s="137" t="str">
        <f t="shared" ca="1" si="14"/>
        <v/>
      </c>
      <c r="I13" s="137" t="str">
        <f t="shared" ca="1" si="15"/>
        <v/>
      </c>
      <c r="J13" s="137" t="str">
        <f t="shared" ca="1" si="16"/>
        <v/>
      </c>
      <c r="K13" s="137" t="str">
        <f t="shared" ca="1" si="17"/>
        <v/>
      </c>
      <c r="L13" s="137" t="str">
        <f t="shared" ca="1" si="18"/>
        <v/>
      </c>
      <c r="M13" s="138" t="str">
        <f>IF(ZONES!O14="","",ZONES!O14)</f>
        <v/>
      </c>
      <c r="N13" s="136" t="str">
        <f>IF(ZONES!P14="","",ZONES!P14)</f>
        <v/>
      </c>
      <c r="O13" s="139" t="e">
        <f t="shared" ca="1" si="19"/>
        <v>#REF!</v>
      </c>
      <c r="P13" s="139" t="str">
        <f t="shared" ca="1" si="20"/>
        <v/>
      </c>
      <c r="Q13" s="140" t="str">
        <f t="shared" ca="1" si="21"/>
        <v/>
      </c>
      <c r="R13" s="250">
        <f t="shared" ca="1" si="22"/>
        <v>2.7299999999999969</v>
      </c>
      <c r="S13" s="140" t="str">
        <f t="shared" ca="1" si="23"/>
        <v/>
      </c>
      <c r="T13" s="250">
        <f t="shared" ca="1" si="24"/>
        <v>24</v>
      </c>
      <c r="U13" s="251" t="str">
        <f t="shared" ca="1" si="25"/>
        <v/>
      </c>
      <c r="V13" s="252">
        <f t="shared" ca="1" si="26"/>
        <v>60</v>
      </c>
      <c r="W13" s="252" t="str">
        <f t="shared" ca="1" si="27"/>
        <v/>
      </c>
      <c r="X13" s="251">
        <f t="shared" ca="1" si="28"/>
        <v>22</v>
      </c>
      <c r="Y13" s="252" t="str">
        <f t="shared" ca="1" si="29"/>
        <v/>
      </c>
      <c r="Z13" s="251">
        <f t="shared" ca="1" si="30"/>
        <v>30</v>
      </c>
      <c r="AA13" s="252" t="str">
        <f t="shared" ca="1" si="31"/>
        <v/>
      </c>
      <c r="AB13" s="251">
        <f t="shared" ca="1" si="32"/>
        <v>4</v>
      </c>
      <c r="AC13" s="253" t="str">
        <f t="shared" ca="1" si="33"/>
        <v/>
      </c>
      <c r="AD13" s="251" t="str">
        <f t="shared" ca="1" si="34"/>
        <v/>
      </c>
      <c r="AE13" s="254" t="str">
        <f t="shared" ca="1" si="35"/>
        <v/>
      </c>
      <c r="AF13" s="255" t="str">
        <f t="shared" ca="1" si="36"/>
        <v/>
      </c>
      <c r="AG13" s="256" t="str">
        <f t="shared" ca="1" si="37"/>
        <v/>
      </c>
      <c r="AH13" s="256" t="str">
        <f t="shared" ca="1" si="38"/>
        <v/>
      </c>
      <c r="AI13" s="150" t="str">
        <f t="shared" ca="1" si="39"/>
        <v/>
      </c>
      <c r="AJ13" s="144" t="str">
        <f t="shared" ca="1" si="40"/>
        <v/>
      </c>
      <c r="AK13" s="256" t="str">
        <f t="shared" ca="1" si="41"/>
        <v/>
      </c>
      <c r="AL13" s="144">
        <f t="shared" ca="1" si="42"/>
        <v>12</v>
      </c>
      <c r="AM13" s="256" t="str">
        <f t="shared" ca="1" si="43"/>
        <v/>
      </c>
      <c r="AN13" s="145" t="str">
        <f t="shared" ca="1" si="44"/>
        <v/>
      </c>
      <c r="AO13" s="145" t="str">
        <f t="shared" ca="1" si="45"/>
        <v/>
      </c>
      <c r="AP13" s="144" t="str">
        <f t="shared" ca="1" si="46"/>
        <v/>
      </c>
      <c r="AQ13" s="256" t="str">
        <f t="shared" ca="1" si="47"/>
        <v/>
      </c>
      <c r="AR13" s="152">
        <f t="shared" ca="1" si="48"/>
        <v>0.25</v>
      </c>
      <c r="AS13" s="5"/>
      <c r="AT13" s="2">
        <f t="shared" si="49"/>
        <v>13</v>
      </c>
      <c r="AU13" s="2">
        <f t="shared" si="50"/>
        <v>17</v>
      </c>
      <c r="AV13" s="2">
        <f t="shared" si="51"/>
        <v>18</v>
      </c>
      <c r="AW13" s="153">
        <f t="shared" si="6"/>
        <v>5</v>
      </c>
      <c r="AX13" s="153">
        <f t="shared" si="7"/>
        <v>11</v>
      </c>
    </row>
    <row r="14" spans="1:91" ht="38.25">
      <c r="A14" s="135"/>
      <c r="B14" s="137" t="str">
        <f t="shared" ca="1" si="8"/>
        <v/>
      </c>
      <c r="C14" s="34" t="e">
        <f t="shared" ca="1" si="9"/>
        <v>#N/A</v>
      </c>
      <c r="D14" s="137" t="str">
        <f t="shared" ca="1" si="10"/>
        <v/>
      </c>
      <c r="E14" s="137">
        <f t="shared" ca="1" si="11"/>
        <v>1</v>
      </c>
      <c r="F14" s="137" t="str">
        <f t="shared" ca="1" si="12"/>
        <v>PERIM.</v>
      </c>
      <c r="G14" s="137" t="str">
        <f t="shared" ca="1" si="13"/>
        <v/>
      </c>
      <c r="H14" s="137" t="str">
        <f t="shared" ca="1" si="14"/>
        <v/>
      </c>
      <c r="I14" s="137" t="str">
        <f t="shared" ca="1" si="15"/>
        <v/>
      </c>
      <c r="J14" s="137" t="str">
        <f t="shared" ca="1" si="16"/>
        <v/>
      </c>
      <c r="K14" s="137" t="str">
        <f t="shared" ca="1" si="17"/>
        <v/>
      </c>
      <c r="L14" s="137" t="str">
        <f t="shared" ca="1" si="18"/>
        <v/>
      </c>
      <c r="M14" s="138" t="str">
        <f>IF(ZONES!O15="","",ZONES!O15)</f>
        <v/>
      </c>
      <c r="N14" s="136" t="str">
        <f>IF(ZONES!P15="","",ZONES!P15)</f>
        <v/>
      </c>
      <c r="O14" s="139" t="e">
        <f t="shared" ca="1" si="19"/>
        <v>#REF!</v>
      </c>
      <c r="P14" s="139" t="str">
        <f t="shared" ca="1" si="20"/>
        <v/>
      </c>
      <c r="Q14" s="140" t="str">
        <f t="shared" ca="1" si="21"/>
        <v/>
      </c>
      <c r="R14" s="250">
        <f t="shared" ca="1" si="22"/>
        <v>2.7309999999999968</v>
      </c>
      <c r="S14" s="140" t="str">
        <f t="shared" ca="1" si="23"/>
        <v/>
      </c>
      <c r="T14" s="250">
        <f t="shared" ca="1" si="24"/>
        <v>24</v>
      </c>
      <c r="U14" s="251" t="str">
        <f t="shared" ca="1" si="25"/>
        <v/>
      </c>
      <c r="V14" s="252">
        <f t="shared" ca="1" si="26"/>
        <v>60</v>
      </c>
      <c r="W14" s="252" t="str">
        <f t="shared" ca="1" si="27"/>
        <v/>
      </c>
      <c r="X14" s="251">
        <f t="shared" ca="1" si="28"/>
        <v>22</v>
      </c>
      <c r="Y14" s="252" t="str">
        <f t="shared" ca="1" si="29"/>
        <v/>
      </c>
      <c r="Z14" s="251">
        <f t="shared" ca="1" si="30"/>
        <v>30</v>
      </c>
      <c r="AA14" s="252" t="str">
        <f t="shared" ca="1" si="31"/>
        <v/>
      </c>
      <c r="AB14" s="251">
        <f t="shared" ca="1" si="32"/>
        <v>4</v>
      </c>
      <c r="AC14" s="253" t="str">
        <f t="shared" ca="1" si="33"/>
        <v/>
      </c>
      <c r="AD14" s="251" t="str">
        <f t="shared" ca="1" si="34"/>
        <v/>
      </c>
      <c r="AE14" s="254" t="str">
        <f t="shared" ca="1" si="35"/>
        <v/>
      </c>
      <c r="AF14" s="255" t="str">
        <f t="shared" ca="1" si="36"/>
        <v/>
      </c>
      <c r="AG14" s="256" t="str">
        <f t="shared" ca="1" si="37"/>
        <v/>
      </c>
      <c r="AH14" s="256" t="str">
        <f t="shared" ca="1" si="38"/>
        <v/>
      </c>
      <c r="AI14" s="150" t="str">
        <f t="shared" ca="1" si="39"/>
        <v/>
      </c>
      <c r="AJ14" s="144" t="str">
        <f t="shared" ca="1" si="40"/>
        <v/>
      </c>
      <c r="AK14" s="256" t="str">
        <f t="shared" ca="1" si="41"/>
        <v/>
      </c>
      <c r="AL14" s="144">
        <f t="shared" ca="1" si="42"/>
        <v>12</v>
      </c>
      <c r="AM14" s="256" t="str">
        <f t="shared" ca="1" si="43"/>
        <v/>
      </c>
      <c r="AN14" s="145" t="str">
        <f t="shared" ca="1" si="44"/>
        <v/>
      </c>
      <c r="AO14" s="145" t="str">
        <f t="shared" ca="1" si="45"/>
        <v/>
      </c>
      <c r="AP14" s="144" t="str">
        <f t="shared" ca="1" si="46"/>
        <v/>
      </c>
      <c r="AQ14" s="256" t="str">
        <f t="shared" ca="1" si="47"/>
        <v/>
      </c>
      <c r="AR14" s="152">
        <f t="shared" ca="1" si="48"/>
        <v>0.25</v>
      </c>
      <c r="AS14" s="5"/>
      <c r="AT14" s="2">
        <f t="shared" si="49"/>
        <v>14</v>
      </c>
      <c r="AU14" s="2">
        <f t="shared" si="50"/>
        <v>19</v>
      </c>
      <c r="AV14" s="2">
        <f t="shared" si="51"/>
        <v>20</v>
      </c>
      <c r="AW14" s="153">
        <f t="shared" si="6"/>
        <v>6</v>
      </c>
      <c r="AX14" s="153">
        <f t="shared" si="7"/>
        <v>13</v>
      </c>
    </row>
    <row r="15" spans="1:91" ht="38.25">
      <c r="A15" s="135"/>
      <c r="B15" s="137" t="str">
        <f t="shared" ca="1" si="8"/>
        <v/>
      </c>
      <c r="C15" s="34" t="e">
        <f t="shared" ca="1" si="9"/>
        <v>#N/A</v>
      </c>
      <c r="D15" s="137" t="str">
        <f t="shared" ca="1" si="10"/>
        <v/>
      </c>
      <c r="E15" s="137">
        <f t="shared" ca="1" si="11"/>
        <v>1</v>
      </c>
      <c r="F15" s="137" t="str">
        <f t="shared" ca="1" si="12"/>
        <v>PERIM.</v>
      </c>
      <c r="G15" s="137" t="str">
        <f t="shared" ca="1" si="13"/>
        <v/>
      </c>
      <c r="H15" s="137" t="str">
        <f t="shared" ca="1" si="14"/>
        <v/>
      </c>
      <c r="I15" s="137" t="str">
        <f t="shared" ca="1" si="15"/>
        <v/>
      </c>
      <c r="J15" s="137" t="str">
        <f t="shared" ca="1" si="16"/>
        <v/>
      </c>
      <c r="K15" s="137" t="str">
        <f t="shared" ca="1" si="17"/>
        <v/>
      </c>
      <c r="L15" s="137" t="str">
        <f t="shared" ca="1" si="18"/>
        <v/>
      </c>
      <c r="M15" s="138" t="str">
        <f>IF(ZONES!O16="","",ZONES!O16)</f>
        <v/>
      </c>
      <c r="N15" s="136" t="str">
        <f>IF(ZONES!P16="","",ZONES!P16)</f>
        <v/>
      </c>
      <c r="O15" s="139" t="e">
        <f t="shared" ca="1" si="19"/>
        <v>#REF!</v>
      </c>
      <c r="P15" s="139" t="str">
        <f t="shared" ca="1" si="20"/>
        <v/>
      </c>
      <c r="Q15" s="140" t="str">
        <f t="shared" ca="1" si="21"/>
        <v/>
      </c>
      <c r="R15" s="250">
        <f t="shared" ca="1" si="22"/>
        <v>2.7349999999999963</v>
      </c>
      <c r="S15" s="140" t="str">
        <f t="shared" ca="1" si="23"/>
        <v/>
      </c>
      <c r="T15" s="250">
        <f t="shared" ca="1" si="24"/>
        <v>24</v>
      </c>
      <c r="U15" s="251" t="str">
        <f t="shared" ca="1" si="25"/>
        <v/>
      </c>
      <c r="V15" s="252">
        <f t="shared" ca="1" si="26"/>
        <v>60</v>
      </c>
      <c r="W15" s="252" t="str">
        <f t="shared" ca="1" si="27"/>
        <v/>
      </c>
      <c r="X15" s="251">
        <f t="shared" ca="1" si="28"/>
        <v>22</v>
      </c>
      <c r="Y15" s="252" t="str">
        <f t="shared" ca="1" si="29"/>
        <v/>
      </c>
      <c r="Z15" s="251">
        <f t="shared" ca="1" si="30"/>
        <v>30</v>
      </c>
      <c r="AA15" s="252" t="str">
        <f t="shared" ca="1" si="31"/>
        <v/>
      </c>
      <c r="AB15" s="251">
        <f t="shared" ca="1" si="32"/>
        <v>0</v>
      </c>
      <c r="AC15" s="253" t="str">
        <f t="shared" ca="1" si="33"/>
        <v/>
      </c>
      <c r="AD15" s="251" t="str">
        <f t="shared" ca="1" si="34"/>
        <v/>
      </c>
      <c r="AE15" s="254" t="str">
        <f t="shared" ca="1" si="35"/>
        <v/>
      </c>
      <c r="AF15" s="255" t="str">
        <f t="shared" ca="1" si="36"/>
        <v/>
      </c>
      <c r="AG15" s="256" t="str">
        <f t="shared" ca="1" si="37"/>
        <v/>
      </c>
      <c r="AH15" s="256" t="str">
        <f t="shared" ca="1" si="38"/>
        <v/>
      </c>
      <c r="AI15" s="150" t="str">
        <f t="shared" ca="1" si="39"/>
        <v/>
      </c>
      <c r="AJ15" s="144" t="str">
        <f t="shared" ca="1" si="40"/>
        <v/>
      </c>
      <c r="AK15" s="256" t="str">
        <f t="shared" ca="1" si="41"/>
        <v/>
      </c>
      <c r="AL15" s="144">
        <f t="shared" ca="1" si="42"/>
        <v>15</v>
      </c>
      <c r="AM15" s="256" t="str">
        <f t="shared" ca="1" si="43"/>
        <v/>
      </c>
      <c r="AN15" s="145" t="str">
        <f t="shared" ca="1" si="44"/>
        <v/>
      </c>
      <c r="AO15" s="145" t="str">
        <f t="shared" ca="1" si="45"/>
        <v/>
      </c>
      <c r="AP15" s="144" t="str">
        <f t="shared" ca="1" si="46"/>
        <v/>
      </c>
      <c r="AQ15" s="256" t="str">
        <f t="shared" ca="1" si="47"/>
        <v/>
      </c>
      <c r="AR15" s="152">
        <f t="shared" ca="1" si="48"/>
        <v>0.25</v>
      </c>
      <c r="AS15" s="5"/>
      <c r="AT15" s="2">
        <f t="shared" si="49"/>
        <v>15</v>
      </c>
      <c r="AU15" s="2">
        <f t="shared" si="50"/>
        <v>21</v>
      </c>
      <c r="AV15" s="2">
        <f t="shared" si="51"/>
        <v>22</v>
      </c>
      <c r="AW15" s="153">
        <f t="shared" si="6"/>
        <v>7</v>
      </c>
      <c r="AX15" s="153">
        <f t="shared" si="7"/>
        <v>15</v>
      </c>
    </row>
    <row r="16" spans="1:91" ht="38.25">
      <c r="A16" s="135"/>
      <c r="B16" s="137" t="str">
        <f t="shared" ca="1" si="8"/>
        <v/>
      </c>
      <c r="C16" s="34" t="e">
        <f t="shared" ca="1" si="9"/>
        <v>#N/A</v>
      </c>
      <c r="D16" s="137" t="str">
        <f t="shared" ca="1" si="10"/>
        <v/>
      </c>
      <c r="E16" s="137">
        <f t="shared" ca="1" si="11"/>
        <v>1</v>
      </c>
      <c r="F16" s="137" t="str">
        <f t="shared" ca="1" si="12"/>
        <v>PERIM.</v>
      </c>
      <c r="G16" s="137" t="str">
        <f t="shared" ca="1" si="13"/>
        <v/>
      </c>
      <c r="H16" s="137" t="str">
        <f t="shared" ca="1" si="14"/>
        <v/>
      </c>
      <c r="I16" s="137" t="str">
        <f t="shared" ca="1" si="15"/>
        <v/>
      </c>
      <c r="J16" s="137" t="str">
        <f t="shared" ca="1" si="16"/>
        <v/>
      </c>
      <c r="K16" s="137" t="str">
        <f t="shared" ca="1" si="17"/>
        <v/>
      </c>
      <c r="L16" s="137" t="str">
        <f t="shared" ca="1" si="18"/>
        <v/>
      </c>
      <c r="M16" s="138" t="str">
        <f>IF(ZONES!O17="","",ZONES!O17)</f>
        <v/>
      </c>
      <c r="N16" s="136" t="str">
        <f>IF(ZONES!P17="","",ZONES!P17)</f>
        <v/>
      </c>
      <c r="O16" s="139" t="e">
        <f t="shared" ca="1" si="19"/>
        <v>#REF!</v>
      </c>
      <c r="P16" s="139" t="str">
        <f t="shared" ca="1" si="20"/>
        <v/>
      </c>
      <c r="Q16" s="140" t="str">
        <f t="shared" ca="1" si="21"/>
        <v/>
      </c>
      <c r="R16" s="250">
        <f t="shared" ca="1" si="22"/>
        <v>2.7359999999999962</v>
      </c>
      <c r="S16" s="140" t="str">
        <f t="shared" ca="1" si="23"/>
        <v/>
      </c>
      <c r="T16" s="250">
        <f t="shared" ca="1" si="24"/>
        <v>24</v>
      </c>
      <c r="U16" s="251" t="str">
        <f t="shared" ca="1" si="25"/>
        <v/>
      </c>
      <c r="V16" s="252">
        <f t="shared" ca="1" si="26"/>
        <v>60</v>
      </c>
      <c r="W16" s="252" t="str">
        <f t="shared" ca="1" si="27"/>
        <v/>
      </c>
      <c r="X16" s="251">
        <f t="shared" ca="1" si="28"/>
        <v>22</v>
      </c>
      <c r="Y16" s="252" t="str">
        <f t="shared" ca="1" si="29"/>
        <v/>
      </c>
      <c r="Z16" s="251">
        <f t="shared" ca="1" si="30"/>
        <v>30</v>
      </c>
      <c r="AA16" s="252" t="str">
        <f t="shared" ca="1" si="31"/>
        <v/>
      </c>
      <c r="AB16" s="251">
        <f t="shared" ca="1" si="32"/>
        <v>2</v>
      </c>
      <c r="AC16" s="253" t="str">
        <f t="shared" ca="1" si="33"/>
        <v/>
      </c>
      <c r="AD16" s="251" t="str">
        <f t="shared" ca="1" si="34"/>
        <v/>
      </c>
      <c r="AE16" s="254" t="str">
        <f t="shared" ca="1" si="35"/>
        <v/>
      </c>
      <c r="AF16" s="255" t="str">
        <f t="shared" ca="1" si="36"/>
        <v/>
      </c>
      <c r="AG16" s="256" t="str">
        <f t="shared" ca="1" si="37"/>
        <v/>
      </c>
      <c r="AH16" s="256" t="str">
        <f t="shared" ca="1" si="38"/>
        <v/>
      </c>
      <c r="AI16" s="150" t="str">
        <f t="shared" ca="1" si="39"/>
        <v/>
      </c>
      <c r="AJ16" s="144" t="str">
        <f t="shared" ca="1" si="40"/>
        <v/>
      </c>
      <c r="AK16" s="256" t="str">
        <f t="shared" ca="1" si="41"/>
        <v/>
      </c>
      <c r="AL16" s="144">
        <f t="shared" ca="1" si="42"/>
        <v>6</v>
      </c>
      <c r="AM16" s="256" t="str">
        <f t="shared" ca="1" si="43"/>
        <v/>
      </c>
      <c r="AN16" s="145" t="str">
        <f t="shared" ca="1" si="44"/>
        <v/>
      </c>
      <c r="AO16" s="145" t="str">
        <f t="shared" ca="1" si="45"/>
        <v/>
      </c>
      <c r="AP16" s="144" t="str">
        <f t="shared" ca="1" si="46"/>
        <v/>
      </c>
      <c r="AQ16" s="256" t="str">
        <f t="shared" ca="1" si="47"/>
        <v/>
      </c>
      <c r="AR16" s="152">
        <f t="shared" ca="1" si="48"/>
        <v>0.25</v>
      </c>
      <c r="AS16" s="5"/>
      <c r="AT16" s="2">
        <f t="shared" si="49"/>
        <v>16</v>
      </c>
      <c r="AU16" s="2">
        <f t="shared" si="50"/>
        <v>23</v>
      </c>
      <c r="AV16" s="2">
        <f t="shared" si="51"/>
        <v>24</v>
      </c>
      <c r="AW16" s="153">
        <f t="shared" si="6"/>
        <v>8</v>
      </c>
      <c r="AX16" s="153">
        <f t="shared" si="7"/>
        <v>17</v>
      </c>
    </row>
    <row r="17" spans="1:50" ht="38.25">
      <c r="A17" s="135"/>
      <c r="B17" s="137" t="str">
        <f t="shared" ca="1" si="8"/>
        <v/>
      </c>
      <c r="C17" s="34" t="e">
        <f t="shared" ca="1" si="9"/>
        <v>#N/A</v>
      </c>
      <c r="D17" s="137" t="str">
        <f t="shared" ca="1" si="10"/>
        <v/>
      </c>
      <c r="E17" s="137">
        <f t="shared" ca="1" si="11"/>
        <v>1</v>
      </c>
      <c r="F17" s="137" t="str">
        <f t="shared" ca="1" si="12"/>
        <v>PERIM.</v>
      </c>
      <c r="G17" s="137" t="str">
        <f t="shared" ca="1" si="13"/>
        <v/>
      </c>
      <c r="H17" s="137" t="str">
        <f t="shared" ca="1" si="14"/>
        <v/>
      </c>
      <c r="I17" s="137" t="str">
        <f t="shared" ca="1" si="15"/>
        <v/>
      </c>
      <c r="J17" s="137" t="str">
        <f t="shared" ca="1" si="16"/>
        <v/>
      </c>
      <c r="K17" s="137" t="str">
        <f t="shared" ca="1" si="17"/>
        <v/>
      </c>
      <c r="L17" s="137" t="str">
        <f t="shared" ca="1" si="18"/>
        <v/>
      </c>
      <c r="M17" s="138" t="str">
        <f>IF(ZONES!O18="","",ZONES!O18)</f>
        <v/>
      </c>
      <c r="N17" s="136" t="str">
        <f>IF(ZONES!P18="","",ZONES!P18)</f>
        <v/>
      </c>
      <c r="O17" s="139" t="e">
        <f t="shared" ca="1" si="19"/>
        <v>#REF!</v>
      </c>
      <c r="P17" s="139" t="str">
        <f t="shared" ca="1" si="20"/>
        <v/>
      </c>
      <c r="Q17" s="140" t="str">
        <f t="shared" ca="1" si="21"/>
        <v/>
      </c>
      <c r="R17" s="250">
        <f t="shared" ca="1" si="22"/>
        <v>2.7299999999999969</v>
      </c>
      <c r="S17" s="140" t="str">
        <f t="shared" ca="1" si="23"/>
        <v/>
      </c>
      <c r="T17" s="250">
        <f t="shared" ca="1" si="24"/>
        <v>24</v>
      </c>
      <c r="U17" s="251" t="str">
        <f t="shared" ca="1" si="25"/>
        <v/>
      </c>
      <c r="V17" s="252">
        <f t="shared" ca="1" si="26"/>
        <v>60</v>
      </c>
      <c r="W17" s="252" t="str">
        <f t="shared" ca="1" si="27"/>
        <v/>
      </c>
      <c r="X17" s="251">
        <f t="shared" ca="1" si="28"/>
        <v>22</v>
      </c>
      <c r="Y17" s="252" t="str">
        <f t="shared" ca="1" si="29"/>
        <v/>
      </c>
      <c r="Z17" s="251">
        <f t="shared" ca="1" si="30"/>
        <v>30</v>
      </c>
      <c r="AA17" s="252" t="str">
        <f t="shared" ca="1" si="31"/>
        <v/>
      </c>
      <c r="AB17" s="251">
        <f t="shared" ca="1" si="32"/>
        <v>4</v>
      </c>
      <c r="AC17" s="253" t="str">
        <f t="shared" ca="1" si="33"/>
        <v/>
      </c>
      <c r="AD17" s="251" t="str">
        <f t="shared" ca="1" si="34"/>
        <v/>
      </c>
      <c r="AE17" s="254" t="str">
        <f t="shared" ca="1" si="35"/>
        <v/>
      </c>
      <c r="AF17" s="255" t="str">
        <f t="shared" ca="1" si="36"/>
        <v/>
      </c>
      <c r="AG17" s="256" t="str">
        <f t="shared" ca="1" si="37"/>
        <v/>
      </c>
      <c r="AH17" s="256" t="str">
        <f t="shared" ca="1" si="38"/>
        <v/>
      </c>
      <c r="AI17" s="150" t="str">
        <f t="shared" ca="1" si="39"/>
        <v/>
      </c>
      <c r="AJ17" s="144" t="str">
        <f t="shared" ca="1" si="40"/>
        <v/>
      </c>
      <c r="AK17" s="256" t="str">
        <f t="shared" ca="1" si="41"/>
        <v/>
      </c>
      <c r="AL17" s="144">
        <f t="shared" ca="1" si="42"/>
        <v>12</v>
      </c>
      <c r="AM17" s="256" t="str">
        <f t="shared" ca="1" si="43"/>
        <v/>
      </c>
      <c r="AN17" s="145" t="str">
        <f t="shared" ca="1" si="44"/>
        <v/>
      </c>
      <c r="AO17" s="145" t="str">
        <f t="shared" ca="1" si="45"/>
        <v/>
      </c>
      <c r="AP17" s="144" t="str">
        <f t="shared" ca="1" si="46"/>
        <v/>
      </c>
      <c r="AQ17" s="256" t="str">
        <f t="shared" ca="1" si="47"/>
        <v/>
      </c>
      <c r="AR17" s="152">
        <f t="shared" ca="1" si="48"/>
        <v>0.25</v>
      </c>
      <c r="AS17" s="5"/>
      <c r="AT17" s="2">
        <f t="shared" si="49"/>
        <v>17</v>
      </c>
      <c r="AU17" s="2">
        <f t="shared" si="50"/>
        <v>25</v>
      </c>
      <c r="AV17" s="2">
        <f t="shared" si="51"/>
        <v>26</v>
      </c>
      <c r="AW17" s="153">
        <f t="shared" si="6"/>
        <v>9</v>
      </c>
      <c r="AX17" s="153">
        <f t="shared" si="7"/>
        <v>19</v>
      </c>
    </row>
    <row r="18" spans="1:50" ht="38.25">
      <c r="A18" s="135"/>
      <c r="B18" s="137" t="str">
        <f t="shared" ca="1" si="8"/>
        <v/>
      </c>
      <c r="C18" s="34" t="e">
        <f t="shared" ca="1" si="9"/>
        <v>#N/A</v>
      </c>
      <c r="D18" s="137" t="str">
        <f t="shared" ca="1" si="10"/>
        <v/>
      </c>
      <c r="E18" s="137">
        <f t="shared" ca="1" si="11"/>
        <v>1</v>
      </c>
      <c r="F18" s="137" t="str">
        <f t="shared" ca="1" si="12"/>
        <v>PERIM.</v>
      </c>
      <c r="G18" s="137" t="str">
        <f t="shared" ca="1" si="13"/>
        <v/>
      </c>
      <c r="H18" s="137" t="str">
        <f t="shared" ca="1" si="14"/>
        <v/>
      </c>
      <c r="I18" s="137" t="str">
        <f t="shared" ca="1" si="15"/>
        <v/>
      </c>
      <c r="J18" s="137" t="str">
        <f t="shared" ca="1" si="16"/>
        <v/>
      </c>
      <c r="K18" s="137" t="str">
        <f t="shared" ca="1" si="17"/>
        <v/>
      </c>
      <c r="L18" s="137" t="str">
        <f t="shared" ca="1" si="18"/>
        <v/>
      </c>
      <c r="M18" s="138" t="str">
        <f>IF(ZONES!O19="","",ZONES!O19)</f>
        <v/>
      </c>
      <c r="N18" s="136" t="str">
        <f>IF(ZONES!P19="","",ZONES!P19)</f>
        <v/>
      </c>
      <c r="O18" s="139" t="e">
        <f t="shared" ca="1" si="19"/>
        <v>#REF!</v>
      </c>
      <c r="P18" s="139" t="str">
        <f t="shared" ca="1" si="20"/>
        <v/>
      </c>
      <c r="Q18" s="140" t="str">
        <f t="shared" ca="1" si="21"/>
        <v/>
      </c>
      <c r="R18" s="250">
        <f t="shared" ca="1" si="22"/>
        <v>2.7339999999999964</v>
      </c>
      <c r="S18" s="140" t="str">
        <f t="shared" ca="1" si="23"/>
        <v/>
      </c>
      <c r="T18" s="250">
        <f t="shared" ca="1" si="24"/>
        <v>24</v>
      </c>
      <c r="U18" s="251" t="str">
        <f t="shared" ca="1" si="25"/>
        <v/>
      </c>
      <c r="V18" s="252">
        <f t="shared" ca="1" si="26"/>
        <v>60</v>
      </c>
      <c r="W18" s="252" t="str">
        <f t="shared" ca="1" si="27"/>
        <v/>
      </c>
      <c r="X18" s="251">
        <f t="shared" ca="1" si="28"/>
        <v>22</v>
      </c>
      <c r="Y18" s="252" t="str">
        <f t="shared" ca="1" si="29"/>
        <v/>
      </c>
      <c r="Z18" s="251">
        <f t="shared" ca="1" si="30"/>
        <v>30</v>
      </c>
      <c r="AA18" s="252" t="str">
        <f t="shared" ca="1" si="31"/>
        <v/>
      </c>
      <c r="AB18" s="251">
        <f t="shared" ca="1" si="32"/>
        <v>5</v>
      </c>
      <c r="AC18" s="253" t="str">
        <f t="shared" ca="1" si="33"/>
        <v/>
      </c>
      <c r="AD18" s="251" t="str">
        <f t="shared" ca="1" si="34"/>
        <v/>
      </c>
      <c r="AE18" s="254" t="str">
        <f t="shared" ca="1" si="35"/>
        <v/>
      </c>
      <c r="AF18" s="255" t="str">
        <f t="shared" ca="1" si="36"/>
        <v/>
      </c>
      <c r="AG18" s="256" t="str">
        <f t="shared" ca="1" si="37"/>
        <v/>
      </c>
      <c r="AH18" s="256" t="str">
        <f t="shared" ca="1" si="38"/>
        <v/>
      </c>
      <c r="AI18" s="150" t="str">
        <f t="shared" ca="1" si="39"/>
        <v/>
      </c>
      <c r="AJ18" s="144" t="str">
        <f t="shared" ca="1" si="40"/>
        <v/>
      </c>
      <c r="AK18" s="256" t="str">
        <f t="shared" ca="1" si="41"/>
        <v/>
      </c>
      <c r="AL18" s="144">
        <f t="shared" ca="1" si="42"/>
        <v>15</v>
      </c>
      <c r="AM18" s="256" t="str">
        <f t="shared" ca="1" si="43"/>
        <v/>
      </c>
      <c r="AN18" s="145" t="str">
        <f t="shared" ca="1" si="44"/>
        <v/>
      </c>
      <c r="AO18" s="145" t="str">
        <f t="shared" ca="1" si="45"/>
        <v/>
      </c>
      <c r="AP18" s="144" t="str">
        <f t="shared" ca="1" si="46"/>
        <v/>
      </c>
      <c r="AQ18" s="256" t="str">
        <f t="shared" ca="1" si="47"/>
        <v/>
      </c>
      <c r="AR18" s="152">
        <f t="shared" ca="1" si="48"/>
        <v>0.25</v>
      </c>
      <c r="AS18" s="5"/>
      <c r="AT18" s="2">
        <f t="shared" si="49"/>
        <v>18</v>
      </c>
      <c r="AU18" s="2">
        <f t="shared" si="50"/>
        <v>27</v>
      </c>
      <c r="AV18" s="2">
        <f t="shared" si="51"/>
        <v>28</v>
      </c>
      <c r="AW18" s="153">
        <f t="shared" si="6"/>
        <v>10</v>
      </c>
      <c r="AX18" s="153">
        <f t="shared" si="7"/>
        <v>21</v>
      </c>
    </row>
    <row r="19" spans="1:50" ht="38.25">
      <c r="A19" s="135"/>
      <c r="B19" s="137" t="str">
        <f t="shared" ca="1" si="8"/>
        <v/>
      </c>
      <c r="C19" s="34" t="e">
        <f t="shared" ca="1" si="9"/>
        <v>#N/A</v>
      </c>
      <c r="D19" s="137" t="str">
        <f t="shared" ca="1" si="10"/>
        <v/>
      </c>
      <c r="E19" s="137">
        <f t="shared" ca="1" si="11"/>
        <v>1</v>
      </c>
      <c r="F19" s="137" t="str">
        <f t="shared" ca="1" si="12"/>
        <v>PERIM.</v>
      </c>
      <c r="G19" s="137" t="str">
        <f t="shared" ca="1" si="13"/>
        <v/>
      </c>
      <c r="H19" s="137" t="str">
        <f t="shared" ca="1" si="14"/>
        <v/>
      </c>
      <c r="I19" s="137" t="str">
        <f t="shared" ca="1" si="15"/>
        <v/>
      </c>
      <c r="J19" s="137" t="str">
        <f t="shared" ca="1" si="16"/>
        <v/>
      </c>
      <c r="K19" s="137" t="str">
        <f t="shared" ca="1" si="17"/>
        <v/>
      </c>
      <c r="L19" s="137" t="str">
        <f t="shared" ca="1" si="18"/>
        <v/>
      </c>
      <c r="M19" s="138" t="str">
        <f>IF(ZONES!O20="","",ZONES!O20)</f>
        <v/>
      </c>
      <c r="N19" s="136" t="str">
        <f>IF(ZONES!P20="","",ZONES!P20)</f>
        <v/>
      </c>
      <c r="O19" s="139" t="e">
        <f t="shared" ca="1" si="19"/>
        <v>#REF!</v>
      </c>
      <c r="P19" s="139" t="str">
        <f t="shared" ca="1" si="20"/>
        <v/>
      </c>
      <c r="Q19" s="140" t="str">
        <f t="shared" ca="1" si="21"/>
        <v/>
      </c>
      <c r="R19" s="250">
        <f t="shared" ca="1" si="22"/>
        <v>2.7099999999999991</v>
      </c>
      <c r="S19" s="140" t="str">
        <f t="shared" ca="1" si="23"/>
        <v/>
      </c>
      <c r="T19" s="250">
        <f t="shared" ca="1" si="24"/>
        <v>24.5</v>
      </c>
      <c r="U19" s="251" t="str">
        <f t="shared" ca="1" si="25"/>
        <v/>
      </c>
      <c r="V19" s="252" t="str">
        <f t="shared" ca="1" si="26"/>
        <v/>
      </c>
      <c r="W19" s="252" t="str">
        <f t="shared" ca="1" si="27"/>
        <v/>
      </c>
      <c r="X19" s="251">
        <f t="shared" ca="1" si="28"/>
        <v>22</v>
      </c>
      <c r="Y19" s="252" t="str">
        <f t="shared" ca="1" si="29"/>
        <v/>
      </c>
      <c r="Z19" s="251" t="str">
        <f t="shared" ca="1" si="30"/>
        <v/>
      </c>
      <c r="AA19" s="252" t="str">
        <f t="shared" ca="1" si="31"/>
        <v/>
      </c>
      <c r="AB19" s="251">
        <f t="shared" ca="1" si="32"/>
        <v>0</v>
      </c>
      <c r="AC19" s="253" t="str">
        <f t="shared" ca="1" si="33"/>
        <v/>
      </c>
      <c r="AD19" s="251" t="str">
        <f t="shared" ca="1" si="34"/>
        <v/>
      </c>
      <c r="AE19" s="254" t="str">
        <f t="shared" ca="1" si="35"/>
        <v/>
      </c>
      <c r="AF19" s="255" t="str">
        <f t="shared" ca="1" si="36"/>
        <v/>
      </c>
      <c r="AG19" s="256" t="str">
        <f t="shared" ca="1" si="37"/>
        <v/>
      </c>
      <c r="AH19" s="256" t="str">
        <f t="shared" ca="1" si="38"/>
        <v/>
      </c>
      <c r="AI19" s="150" t="str">
        <f t="shared" ca="1" si="39"/>
        <v/>
      </c>
      <c r="AJ19" s="144" t="str">
        <f t="shared" ca="1" si="40"/>
        <v/>
      </c>
      <c r="AK19" s="256" t="str">
        <f t="shared" ca="1" si="41"/>
        <v/>
      </c>
      <c r="AL19" s="144">
        <f t="shared" ca="1" si="42"/>
        <v>10</v>
      </c>
      <c r="AM19" s="256" t="str">
        <f t="shared" ca="1" si="43"/>
        <v/>
      </c>
      <c r="AN19" s="145" t="str">
        <f t="shared" ca="1" si="44"/>
        <v/>
      </c>
      <c r="AO19" s="145" t="str">
        <f t="shared" ca="1" si="45"/>
        <v/>
      </c>
      <c r="AP19" s="144" t="str">
        <f t="shared" ca="1" si="46"/>
        <v/>
      </c>
      <c r="AQ19" s="256" t="str">
        <f t="shared" ca="1" si="47"/>
        <v/>
      </c>
      <c r="AR19" s="152">
        <f t="shared" ca="1" si="48"/>
        <v>0.25</v>
      </c>
      <c r="AS19" s="5"/>
      <c r="AT19" s="2">
        <f t="shared" si="49"/>
        <v>19</v>
      </c>
      <c r="AU19" s="2">
        <f t="shared" si="50"/>
        <v>29</v>
      </c>
      <c r="AV19" s="2">
        <f t="shared" si="51"/>
        <v>30</v>
      </c>
      <c r="AW19" s="153">
        <f t="shared" si="6"/>
        <v>11</v>
      </c>
      <c r="AX19" s="153">
        <f t="shared" si="7"/>
        <v>23</v>
      </c>
    </row>
    <row r="20" spans="1:50" ht="38.25">
      <c r="A20" s="135"/>
      <c r="B20" s="137" t="str">
        <f t="shared" ca="1" si="8"/>
        <v/>
      </c>
      <c r="C20" s="34" t="e">
        <f t="shared" ca="1" si="9"/>
        <v>#N/A</v>
      </c>
      <c r="D20" s="137" t="str">
        <f t="shared" ca="1" si="10"/>
        <v/>
      </c>
      <c r="E20" s="137">
        <f t="shared" ca="1" si="11"/>
        <v>1</v>
      </c>
      <c r="F20" s="137" t="str">
        <f t="shared" ca="1" si="12"/>
        <v>PERIM.</v>
      </c>
      <c r="G20" s="137" t="str">
        <f t="shared" ca="1" si="13"/>
        <v/>
      </c>
      <c r="H20" s="137" t="str">
        <f t="shared" ca="1" si="14"/>
        <v/>
      </c>
      <c r="I20" s="137" t="str">
        <f t="shared" ca="1" si="15"/>
        <v/>
      </c>
      <c r="J20" s="137" t="str">
        <f t="shared" ca="1" si="16"/>
        <v/>
      </c>
      <c r="K20" s="137" t="str">
        <f t="shared" ca="1" si="17"/>
        <v/>
      </c>
      <c r="L20" s="137" t="str">
        <f t="shared" ca="1" si="18"/>
        <v/>
      </c>
      <c r="M20" s="138" t="str">
        <f>IF(ZONES!O21="","",ZONES!O21)</f>
        <v/>
      </c>
      <c r="N20" s="136" t="str">
        <f>IF(ZONES!P21="","",ZONES!P21)</f>
        <v/>
      </c>
      <c r="O20" s="139" t="e">
        <f t="shared" ca="1" si="19"/>
        <v>#REF!</v>
      </c>
      <c r="P20" s="139" t="str">
        <f t="shared" ca="1" si="20"/>
        <v/>
      </c>
      <c r="Q20" s="140" t="str">
        <f t="shared" ca="1" si="21"/>
        <v/>
      </c>
      <c r="R20" s="250">
        <f t="shared" ca="1" si="22"/>
        <v>2.710999999999999</v>
      </c>
      <c r="S20" s="140" t="str">
        <f t="shared" ca="1" si="23"/>
        <v/>
      </c>
      <c r="T20" s="250">
        <f t="shared" ca="1" si="24"/>
        <v>24</v>
      </c>
      <c r="U20" s="251" t="str">
        <f t="shared" ca="1" si="25"/>
        <v/>
      </c>
      <c r="V20" s="252">
        <f t="shared" ca="1" si="26"/>
        <v>60</v>
      </c>
      <c r="W20" s="252" t="str">
        <f t="shared" ca="1" si="27"/>
        <v/>
      </c>
      <c r="X20" s="251">
        <f t="shared" ca="1" si="28"/>
        <v>22</v>
      </c>
      <c r="Y20" s="252" t="str">
        <f t="shared" ca="1" si="29"/>
        <v/>
      </c>
      <c r="Z20" s="251">
        <f t="shared" ca="1" si="30"/>
        <v>30</v>
      </c>
      <c r="AA20" s="252" t="str">
        <f t="shared" ca="1" si="31"/>
        <v/>
      </c>
      <c r="AB20" s="251">
        <f t="shared" ca="1" si="32"/>
        <v>2</v>
      </c>
      <c r="AC20" s="253" t="str">
        <f t="shared" ca="1" si="33"/>
        <v/>
      </c>
      <c r="AD20" s="251" t="str">
        <f t="shared" ca="1" si="34"/>
        <v/>
      </c>
      <c r="AE20" s="254" t="str">
        <f t="shared" ca="1" si="35"/>
        <v/>
      </c>
      <c r="AF20" s="255" t="str">
        <f t="shared" ca="1" si="36"/>
        <v/>
      </c>
      <c r="AG20" s="256" t="str">
        <f t="shared" ca="1" si="37"/>
        <v/>
      </c>
      <c r="AH20" s="256" t="str">
        <f t="shared" ca="1" si="38"/>
        <v/>
      </c>
      <c r="AI20" s="150" t="str">
        <f t="shared" ca="1" si="39"/>
        <v/>
      </c>
      <c r="AJ20" s="144" t="str">
        <f t="shared" ca="1" si="40"/>
        <v/>
      </c>
      <c r="AK20" s="256" t="str">
        <f t="shared" ca="1" si="41"/>
        <v/>
      </c>
      <c r="AL20" s="144">
        <f t="shared" ca="1" si="42"/>
        <v>6</v>
      </c>
      <c r="AM20" s="256" t="str">
        <f t="shared" ca="1" si="43"/>
        <v/>
      </c>
      <c r="AN20" s="145" t="str">
        <f t="shared" ca="1" si="44"/>
        <v/>
      </c>
      <c r="AO20" s="145" t="str">
        <f t="shared" ca="1" si="45"/>
        <v/>
      </c>
      <c r="AP20" s="144" t="str">
        <f t="shared" ca="1" si="46"/>
        <v/>
      </c>
      <c r="AQ20" s="256" t="str">
        <f t="shared" ca="1" si="47"/>
        <v/>
      </c>
      <c r="AR20" s="152">
        <f t="shared" ca="1" si="48"/>
        <v>0.25</v>
      </c>
      <c r="AS20" s="5"/>
      <c r="AT20" s="2">
        <f t="shared" si="49"/>
        <v>20</v>
      </c>
      <c r="AU20" s="2">
        <f t="shared" si="50"/>
        <v>31</v>
      </c>
      <c r="AV20" s="2">
        <f t="shared" si="51"/>
        <v>32</v>
      </c>
      <c r="AW20" s="153">
        <f t="shared" si="6"/>
        <v>12</v>
      </c>
      <c r="AX20" s="153">
        <f t="shared" si="7"/>
        <v>25</v>
      </c>
    </row>
    <row r="21" spans="1:50" ht="38.25">
      <c r="A21" s="135"/>
      <c r="B21" s="137" t="str">
        <f t="shared" ca="1" si="8"/>
        <v/>
      </c>
      <c r="C21" s="34" t="e">
        <f t="shared" ca="1" si="9"/>
        <v>#N/A</v>
      </c>
      <c r="D21" s="137" t="str">
        <f t="shared" ca="1" si="10"/>
        <v/>
      </c>
      <c r="E21" s="137">
        <f t="shared" ca="1" si="11"/>
        <v>1</v>
      </c>
      <c r="F21" s="137" t="str">
        <f t="shared" ca="1" si="12"/>
        <v>PERIM.</v>
      </c>
      <c r="G21" s="137" t="str">
        <f t="shared" ca="1" si="13"/>
        <v/>
      </c>
      <c r="H21" s="137" t="str">
        <f t="shared" ca="1" si="14"/>
        <v/>
      </c>
      <c r="I21" s="137" t="str">
        <f t="shared" ca="1" si="15"/>
        <v/>
      </c>
      <c r="J21" s="137" t="str">
        <f t="shared" ca="1" si="16"/>
        <v/>
      </c>
      <c r="K21" s="137" t="str">
        <f t="shared" ca="1" si="17"/>
        <v/>
      </c>
      <c r="L21" s="137" t="str">
        <f t="shared" ca="1" si="18"/>
        <v/>
      </c>
      <c r="M21" s="138" t="str">
        <f>IF(ZONES!O22="","",ZONES!O22)</f>
        <v/>
      </c>
      <c r="N21" s="136" t="str">
        <f>IF(ZONES!P22="","",ZONES!P22)</f>
        <v/>
      </c>
      <c r="O21" s="139" t="e">
        <f t="shared" ca="1" si="19"/>
        <v>#REF!</v>
      </c>
      <c r="P21" s="139" t="str">
        <f t="shared" ca="1" si="20"/>
        <v/>
      </c>
      <c r="Q21" s="140" t="str">
        <f t="shared" ca="1" si="21"/>
        <v/>
      </c>
      <c r="R21" s="250">
        <f t="shared" ca="1" si="22"/>
        <v>2.7119999999999989</v>
      </c>
      <c r="S21" s="140" t="str">
        <f t="shared" ca="1" si="23"/>
        <v/>
      </c>
      <c r="T21" s="250">
        <f t="shared" ca="1" si="24"/>
        <v>24</v>
      </c>
      <c r="U21" s="251" t="str">
        <f t="shared" ca="1" si="25"/>
        <v/>
      </c>
      <c r="V21" s="252">
        <f t="shared" ca="1" si="26"/>
        <v>60</v>
      </c>
      <c r="W21" s="252" t="str">
        <f t="shared" ca="1" si="27"/>
        <v/>
      </c>
      <c r="X21" s="251">
        <f t="shared" ca="1" si="28"/>
        <v>22</v>
      </c>
      <c r="Y21" s="252" t="str">
        <f t="shared" ca="1" si="29"/>
        <v/>
      </c>
      <c r="Z21" s="251">
        <f t="shared" ca="1" si="30"/>
        <v>30</v>
      </c>
      <c r="AA21" s="252" t="str">
        <f t="shared" ca="1" si="31"/>
        <v/>
      </c>
      <c r="AB21" s="251">
        <f t="shared" ca="1" si="32"/>
        <v>2</v>
      </c>
      <c r="AC21" s="253" t="str">
        <f t="shared" ca="1" si="33"/>
        <v/>
      </c>
      <c r="AD21" s="251" t="str">
        <f t="shared" ca="1" si="34"/>
        <v/>
      </c>
      <c r="AE21" s="254" t="str">
        <f t="shared" ca="1" si="35"/>
        <v/>
      </c>
      <c r="AF21" s="255" t="str">
        <f t="shared" ca="1" si="36"/>
        <v/>
      </c>
      <c r="AG21" s="256" t="str">
        <f t="shared" ca="1" si="37"/>
        <v/>
      </c>
      <c r="AH21" s="256" t="str">
        <f t="shared" ca="1" si="38"/>
        <v/>
      </c>
      <c r="AI21" s="150" t="str">
        <f t="shared" ca="1" si="39"/>
        <v/>
      </c>
      <c r="AJ21" s="144" t="str">
        <f t="shared" ca="1" si="40"/>
        <v/>
      </c>
      <c r="AK21" s="256" t="str">
        <f t="shared" ca="1" si="41"/>
        <v/>
      </c>
      <c r="AL21" s="144">
        <f t="shared" ca="1" si="42"/>
        <v>6</v>
      </c>
      <c r="AM21" s="256" t="str">
        <f t="shared" ca="1" si="43"/>
        <v/>
      </c>
      <c r="AN21" s="145" t="str">
        <f t="shared" ca="1" si="44"/>
        <v/>
      </c>
      <c r="AO21" s="145" t="str">
        <f t="shared" ca="1" si="45"/>
        <v/>
      </c>
      <c r="AP21" s="144" t="str">
        <f t="shared" ca="1" si="46"/>
        <v/>
      </c>
      <c r="AQ21" s="256" t="str">
        <f t="shared" ca="1" si="47"/>
        <v/>
      </c>
      <c r="AR21" s="152">
        <f t="shared" ca="1" si="48"/>
        <v>0.25</v>
      </c>
      <c r="AS21" s="5"/>
      <c r="AT21" s="2">
        <f t="shared" si="49"/>
        <v>21</v>
      </c>
      <c r="AU21" s="2">
        <f t="shared" si="50"/>
        <v>33</v>
      </c>
      <c r="AV21" s="2">
        <f t="shared" si="51"/>
        <v>34</v>
      </c>
      <c r="AW21" s="153">
        <f t="shared" si="6"/>
        <v>13</v>
      </c>
      <c r="AX21" s="153">
        <f t="shared" si="7"/>
        <v>27</v>
      </c>
    </row>
    <row r="22" spans="1:50" ht="38.25">
      <c r="A22" s="135"/>
      <c r="B22" s="137" t="str">
        <f t="shared" ca="1" si="8"/>
        <v/>
      </c>
      <c r="C22" s="34" t="e">
        <f t="shared" ca="1" si="9"/>
        <v>#N/A</v>
      </c>
      <c r="D22" s="137" t="str">
        <f t="shared" ca="1" si="10"/>
        <v/>
      </c>
      <c r="E22" s="137">
        <f t="shared" ca="1" si="11"/>
        <v>1</v>
      </c>
      <c r="F22" s="137" t="str">
        <f t="shared" ca="1" si="12"/>
        <v>PERIM.</v>
      </c>
      <c r="G22" s="137" t="str">
        <f t="shared" ca="1" si="13"/>
        <v/>
      </c>
      <c r="H22" s="137" t="str">
        <f t="shared" ca="1" si="14"/>
        <v/>
      </c>
      <c r="I22" s="137" t="str">
        <f t="shared" ca="1" si="15"/>
        <v/>
      </c>
      <c r="J22" s="137" t="str">
        <f t="shared" ca="1" si="16"/>
        <v/>
      </c>
      <c r="K22" s="137" t="str">
        <f t="shared" ca="1" si="17"/>
        <v/>
      </c>
      <c r="L22" s="137" t="str">
        <f t="shared" ca="1" si="18"/>
        <v/>
      </c>
      <c r="M22" s="138" t="str">
        <f>IF(ZONES!O23="","",ZONES!O23)</f>
        <v/>
      </c>
      <c r="N22" s="136" t="str">
        <f>IF(ZONES!P23="","",ZONES!P23)</f>
        <v/>
      </c>
      <c r="O22" s="139" t="e">
        <f t="shared" ca="1" si="19"/>
        <v>#REF!</v>
      </c>
      <c r="P22" s="139" t="str">
        <f t="shared" ca="1" si="20"/>
        <v/>
      </c>
      <c r="Q22" s="140" t="str">
        <f t="shared" ca="1" si="21"/>
        <v/>
      </c>
      <c r="R22" s="250">
        <f t="shared" ca="1" si="22"/>
        <v>2.7129999999999987</v>
      </c>
      <c r="S22" s="140" t="str">
        <f t="shared" ca="1" si="23"/>
        <v/>
      </c>
      <c r="T22" s="250">
        <f t="shared" ca="1" si="24"/>
        <v>24</v>
      </c>
      <c r="U22" s="251" t="str">
        <f t="shared" ca="1" si="25"/>
        <v/>
      </c>
      <c r="V22" s="252">
        <f t="shared" ca="1" si="26"/>
        <v>60</v>
      </c>
      <c r="W22" s="252" t="str">
        <f t="shared" ca="1" si="27"/>
        <v/>
      </c>
      <c r="X22" s="251">
        <f t="shared" ca="1" si="28"/>
        <v>20</v>
      </c>
      <c r="Y22" s="252" t="str">
        <f t="shared" ca="1" si="29"/>
        <v/>
      </c>
      <c r="Z22" s="251">
        <f t="shared" ca="1" si="30"/>
        <v>30</v>
      </c>
      <c r="AA22" s="252" t="str">
        <f t="shared" ca="1" si="31"/>
        <v/>
      </c>
      <c r="AB22" s="251">
        <f t="shared" ca="1" si="32"/>
        <v>1</v>
      </c>
      <c r="AC22" s="253" t="str">
        <f t="shared" ca="1" si="33"/>
        <v/>
      </c>
      <c r="AD22" s="251" t="str">
        <f t="shared" ca="1" si="34"/>
        <v/>
      </c>
      <c r="AE22" s="254" t="str">
        <f t="shared" ca="1" si="35"/>
        <v/>
      </c>
      <c r="AF22" s="255" t="str">
        <f t="shared" ca="1" si="36"/>
        <v/>
      </c>
      <c r="AG22" s="256" t="str">
        <f t="shared" ca="1" si="37"/>
        <v/>
      </c>
      <c r="AH22" s="256" t="str">
        <f t="shared" ca="1" si="38"/>
        <v/>
      </c>
      <c r="AI22" s="150" t="str">
        <f t="shared" ca="1" si="39"/>
        <v/>
      </c>
      <c r="AJ22" s="144" t="str">
        <f t="shared" ca="1" si="40"/>
        <v/>
      </c>
      <c r="AK22" s="256" t="str">
        <f t="shared" ca="1" si="41"/>
        <v/>
      </c>
      <c r="AL22" s="144">
        <f t="shared" ca="1" si="42"/>
        <v>3</v>
      </c>
      <c r="AM22" s="256" t="str">
        <f t="shared" ca="1" si="43"/>
        <v/>
      </c>
      <c r="AN22" s="145" t="str">
        <f t="shared" ca="1" si="44"/>
        <v/>
      </c>
      <c r="AO22" s="145" t="str">
        <f t="shared" ca="1" si="45"/>
        <v/>
      </c>
      <c r="AP22" s="144" t="str">
        <f t="shared" ca="1" si="46"/>
        <v/>
      </c>
      <c r="AQ22" s="256" t="str">
        <f t="shared" ca="1" si="47"/>
        <v/>
      </c>
      <c r="AR22" s="152">
        <f t="shared" ca="1" si="48"/>
        <v>0.25</v>
      </c>
      <c r="AS22" s="5"/>
      <c r="AT22" s="2">
        <f t="shared" si="49"/>
        <v>22</v>
      </c>
      <c r="AU22" s="2">
        <f t="shared" si="50"/>
        <v>35</v>
      </c>
      <c r="AV22" s="2">
        <f t="shared" si="51"/>
        <v>36</v>
      </c>
      <c r="AW22" s="153">
        <f t="shared" si="6"/>
        <v>14</v>
      </c>
      <c r="AX22" s="153">
        <f t="shared" si="7"/>
        <v>29</v>
      </c>
    </row>
    <row r="23" spans="1:50" ht="38.25">
      <c r="A23" s="135"/>
      <c r="B23" s="137" t="str">
        <f t="shared" ca="1" si="8"/>
        <v/>
      </c>
      <c r="C23" s="34" t="e">
        <f t="shared" ca="1" si="9"/>
        <v>#N/A</v>
      </c>
      <c r="D23" s="137" t="str">
        <f t="shared" ca="1" si="10"/>
        <v/>
      </c>
      <c r="E23" s="137">
        <f t="shared" ca="1" si="11"/>
        <v>1</v>
      </c>
      <c r="F23" s="137" t="str">
        <f t="shared" ca="1" si="12"/>
        <v>PERIM.</v>
      </c>
      <c r="G23" s="137" t="str">
        <f t="shared" ca="1" si="13"/>
        <v/>
      </c>
      <c r="H23" s="137" t="str">
        <f t="shared" ca="1" si="14"/>
        <v/>
      </c>
      <c r="I23" s="137" t="str">
        <f t="shared" ca="1" si="15"/>
        <v/>
      </c>
      <c r="J23" s="137" t="str">
        <f t="shared" ca="1" si="16"/>
        <v/>
      </c>
      <c r="K23" s="137" t="str">
        <f t="shared" ca="1" si="17"/>
        <v/>
      </c>
      <c r="L23" s="137" t="str">
        <f t="shared" ca="1" si="18"/>
        <v/>
      </c>
      <c r="M23" s="138" t="str">
        <f>IF(ZONES!O24="","",ZONES!O24)</f>
        <v/>
      </c>
      <c r="N23" s="136" t="str">
        <f>IF(ZONES!P24="","",ZONES!P24)</f>
        <v/>
      </c>
      <c r="O23" s="139" t="e">
        <f t="shared" ca="1" si="19"/>
        <v>#REF!</v>
      </c>
      <c r="P23" s="139" t="str">
        <f t="shared" ca="1" si="20"/>
        <v/>
      </c>
      <c r="Q23" s="140" t="str">
        <f t="shared" ca="1" si="21"/>
        <v/>
      </c>
      <c r="R23" s="250">
        <f t="shared" ca="1" si="22"/>
        <v>2.764999999999993</v>
      </c>
      <c r="S23" s="140" t="str">
        <f t="shared" ca="1" si="23"/>
        <v/>
      </c>
      <c r="T23" s="250">
        <f t="shared" ca="1" si="24"/>
        <v>24</v>
      </c>
      <c r="U23" s="251" t="str">
        <f t="shared" ca="1" si="25"/>
        <v/>
      </c>
      <c r="V23" s="252">
        <f t="shared" ca="1" si="26"/>
        <v>60</v>
      </c>
      <c r="W23" s="252" t="str">
        <f t="shared" ca="1" si="27"/>
        <v/>
      </c>
      <c r="X23" s="251">
        <f t="shared" ca="1" si="28"/>
        <v>20</v>
      </c>
      <c r="Y23" s="252" t="str">
        <f t="shared" ca="1" si="29"/>
        <v/>
      </c>
      <c r="Z23" s="251">
        <f t="shared" ca="1" si="30"/>
        <v>30</v>
      </c>
      <c r="AA23" s="252" t="str">
        <f t="shared" ca="1" si="31"/>
        <v/>
      </c>
      <c r="AB23" s="251">
        <f t="shared" ca="1" si="32"/>
        <v>2</v>
      </c>
      <c r="AC23" s="253" t="str">
        <f t="shared" ca="1" si="33"/>
        <v/>
      </c>
      <c r="AD23" s="251" t="str">
        <f t="shared" ca="1" si="34"/>
        <v/>
      </c>
      <c r="AE23" s="254" t="str">
        <f t="shared" ca="1" si="35"/>
        <v/>
      </c>
      <c r="AF23" s="255" t="str">
        <f t="shared" ca="1" si="36"/>
        <v/>
      </c>
      <c r="AG23" s="256" t="str">
        <f t="shared" ca="1" si="37"/>
        <v/>
      </c>
      <c r="AH23" s="256" t="str">
        <f t="shared" ca="1" si="38"/>
        <v/>
      </c>
      <c r="AI23" s="150" t="str">
        <f t="shared" ca="1" si="39"/>
        <v/>
      </c>
      <c r="AJ23" s="144" t="str">
        <f t="shared" ca="1" si="40"/>
        <v/>
      </c>
      <c r="AK23" s="256" t="str">
        <f t="shared" ca="1" si="41"/>
        <v/>
      </c>
      <c r="AL23" s="144">
        <f t="shared" ca="1" si="42"/>
        <v>6</v>
      </c>
      <c r="AM23" s="256" t="str">
        <f t="shared" ca="1" si="43"/>
        <v/>
      </c>
      <c r="AN23" s="145" t="str">
        <f t="shared" ca="1" si="44"/>
        <v/>
      </c>
      <c r="AO23" s="145" t="str">
        <f t="shared" ca="1" si="45"/>
        <v/>
      </c>
      <c r="AP23" s="144" t="str">
        <f t="shared" ca="1" si="46"/>
        <v/>
      </c>
      <c r="AQ23" s="256" t="str">
        <f t="shared" ca="1" si="47"/>
        <v/>
      </c>
      <c r="AR23" s="152">
        <f t="shared" ca="1" si="48"/>
        <v>0.25</v>
      </c>
      <c r="AS23" s="5"/>
      <c r="AT23" s="2">
        <f t="shared" si="49"/>
        <v>23</v>
      </c>
      <c r="AU23" s="2">
        <f t="shared" si="50"/>
        <v>37</v>
      </c>
      <c r="AV23" s="2">
        <f t="shared" si="51"/>
        <v>38</v>
      </c>
      <c r="AW23" s="153">
        <f t="shared" si="6"/>
        <v>15</v>
      </c>
      <c r="AX23" s="153">
        <f t="shared" si="7"/>
        <v>31</v>
      </c>
    </row>
    <row r="24" spans="1:50" ht="38.25">
      <c r="A24" s="135"/>
      <c r="B24" s="137" t="str">
        <f t="shared" ca="1" si="8"/>
        <v/>
      </c>
      <c r="C24" s="34" t="e">
        <f t="shared" ca="1" si="9"/>
        <v>#N/A</v>
      </c>
      <c r="D24" s="137" t="str">
        <f t="shared" ca="1" si="10"/>
        <v/>
      </c>
      <c r="E24" s="137">
        <f t="shared" ca="1" si="11"/>
        <v>1</v>
      </c>
      <c r="F24" s="137" t="str">
        <f t="shared" ca="1" si="12"/>
        <v>PERIM.</v>
      </c>
      <c r="G24" s="137" t="str">
        <f t="shared" ca="1" si="13"/>
        <v/>
      </c>
      <c r="H24" s="137" t="str">
        <f t="shared" ca="1" si="14"/>
        <v/>
      </c>
      <c r="I24" s="137" t="str">
        <f t="shared" ca="1" si="15"/>
        <v/>
      </c>
      <c r="J24" s="137" t="str">
        <f t="shared" ca="1" si="16"/>
        <v/>
      </c>
      <c r="K24" s="137" t="str">
        <f t="shared" ca="1" si="17"/>
        <v/>
      </c>
      <c r="L24" s="137" t="str">
        <f t="shared" ca="1" si="18"/>
        <v/>
      </c>
      <c r="M24" s="138" t="str">
        <f>IF(ZONES!O25="","",ZONES!O25)</f>
        <v/>
      </c>
      <c r="N24" s="136" t="str">
        <f>IF(ZONES!P25="","",ZONES!P25)</f>
        <v/>
      </c>
      <c r="O24" s="139" t="e">
        <f t="shared" ca="1" si="19"/>
        <v>#REF!</v>
      </c>
      <c r="P24" s="139" t="str">
        <f t="shared" ca="1" si="20"/>
        <v/>
      </c>
      <c r="Q24" s="140" t="str">
        <f t="shared" ca="1" si="21"/>
        <v/>
      </c>
      <c r="R24" s="250" t="e">
        <f t="shared" ca="1" si="22"/>
        <v>#N/A</v>
      </c>
      <c r="S24" s="140" t="str">
        <f t="shared" ca="1" si="23"/>
        <v/>
      </c>
      <c r="T24" s="250" t="e">
        <f t="shared" ca="1" si="24"/>
        <v>#N/A</v>
      </c>
      <c r="U24" s="251" t="str">
        <f t="shared" ca="1" si="25"/>
        <v/>
      </c>
      <c r="V24" s="252" t="e">
        <f t="shared" ca="1" si="26"/>
        <v>#N/A</v>
      </c>
      <c r="W24" s="252" t="str">
        <f t="shared" ca="1" si="27"/>
        <v/>
      </c>
      <c r="X24" s="251" t="e">
        <f t="shared" ca="1" si="28"/>
        <v>#N/A</v>
      </c>
      <c r="Y24" s="252" t="str">
        <f t="shared" ca="1" si="29"/>
        <v/>
      </c>
      <c r="Z24" s="251" t="e">
        <f t="shared" ca="1" si="30"/>
        <v>#N/A</v>
      </c>
      <c r="AA24" s="252" t="str">
        <f t="shared" ca="1" si="31"/>
        <v/>
      </c>
      <c r="AB24" s="251" t="e">
        <f t="shared" ca="1" si="32"/>
        <v>#N/A</v>
      </c>
      <c r="AC24" s="253" t="str">
        <f t="shared" ca="1" si="33"/>
        <v/>
      </c>
      <c r="AD24" s="251" t="e">
        <f t="shared" ca="1" si="34"/>
        <v>#N/A</v>
      </c>
      <c r="AE24" s="254" t="str">
        <f t="shared" ca="1" si="35"/>
        <v/>
      </c>
      <c r="AF24" s="255" t="e">
        <f t="shared" ca="1" si="36"/>
        <v>#N/A</v>
      </c>
      <c r="AG24" s="256" t="str">
        <f t="shared" ca="1" si="37"/>
        <v/>
      </c>
      <c r="AH24" s="256" t="str">
        <f t="shared" ca="1" si="38"/>
        <v/>
      </c>
      <c r="AI24" s="150" t="str">
        <f t="shared" ca="1" si="39"/>
        <v/>
      </c>
      <c r="AJ24" s="144" t="e">
        <f t="shared" ca="1" si="40"/>
        <v>#N/A</v>
      </c>
      <c r="AK24" s="256" t="str">
        <f t="shared" ca="1" si="41"/>
        <v/>
      </c>
      <c r="AL24" s="144" t="e">
        <f t="shared" ca="1" si="42"/>
        <v>#N/A</v>
      </c>
      <c r="AM24" s="256" t="str">
        <f t="shared" ca="1" si="43"/>
        <v/>
      </c>
      <c r="AN24" s="145" t="e">
        <f t="shared" ca="1" si="44"/>
        <v>#N/A</v>
      </c>
      <c r="AO24" s="145" t="str">
        <f t="shared" ca="1" si="45"/>
        <v/>
      </c>
      <c r="AP24" s="144" t="e">
        <f t="shared" ca="1" si="46"/>
        <v>#N/A</v>
      </c>
      <c r="AQ24" s="256" t="str">
        <f t="shared" ca="1" si="47"/>
        <v/>
      </c>
      <c r="AR24" s="152" t="e">
        <f t="shared" ca="1" si="48"/>
        <v>#N/A</v>
      </c>
      <c r="AS24" s="5"/>
      <c r="AT24" s="2">
        <f t="shared" si="49"/>
        <v>24</v>
      </c>
      <c r="AU24" s="2">
        <f t="shared" si="50"/>
        <v>39</v>
      </c>
      <c r="AV24" s="2">
        <f t="shared" si="51"/>
        <v>40</v>
      </c>
      <c r="AW24" s="153">
        <f t="shared" si="6"/>
        <v>16</v>
      </c>
      <c r="AX24" s="153">
        <f t="shared" si="7"/>
        <v>33</v>
      </c>
    </row>
    <row r="25" spans="1:50" ht="38.25">
      <c r="A25" s="135"/>
      <c r="B25" s="137" t="str">
        <f t="shared" ca="1" si="8"/>
        <v/>
      </c>
      <c r="C25" s="34" t="e">
        <f t="shared" ca="1" si="9"/>
        <v>#N/A</v>
      </c>
      <c r="D25" s="137" t="str">
        <f t="shared" ca="1" si="10"/>
        <v/>
      </c>
      <c r="E25" s="137">
        <f t="shared" ca="1" si="11"/>
        <v>1</v>
      </c>
      <c r="F25" s="137" t="str">
        <f t="shared" ca="1" si="12"/>
        <v>PERIM.</v>
      </c>
      <c r="G25" s="137" t="str">
        <f t="shared" ca="1" si="13"/>
        <v/>
      </c>
      <c r="H25" s="137" t="str">
        <f t="shared" ca="1" si="14"/>
        <v/>
      </c>
      <c r="I25" s="137" t="str">
        <f t="shared" ca="1" si="15"/>
        <v/>
      </c>
      <c r="J25" s="137" t="str">
        <f t="shared" ca="1" si="16"/>
        <v/>
      </c>
      <c r="K25" s="137" t="str">
        <f t="shared" ca="1" si="17"/>
        <v/>
      </c>
      <c r="L25" s="137" t="str">
        <f t="shared" ca="1" si="18"/>
        <v/>
      </c>
      <c r="M25" s="138" t="str">
        <f>IF(ZONES!O26="","",ZONES!O26)</f>
        <v/>
      </c>
      <c r="N25" s="136" t="str">
        <f>IF(ZONES!P26="","",ZONES!P26)</f>
        <v/>
      </c>
      <c r="O25" s="139" t="e">
        <f t="shared" ca="1" si="19"/>
        <v>#REF!</v>
      </c>
      <c r="P25" s="139" t="str">
        <f t="shared" ca="1" si="20"/>
        <v/>
      </c>
      <c r="Q25" s="140" t="str">
        <f t="shared" ca="1" si="21"/>
        <v/>
      </c>
      <c r="R25" s="250">
        <f t="shared" ca="1" si="22"/>
        <v>2.7799999999999914</v>
      </c>
      <c r="S25" s="140" t="str">
        <f t="shared" ca="1" si="23"/>
        <v/>
      </c>
      <c r="T25" s="250">
        <f t="shared" ca="1" si="24"/>
        <v>27</v>
      </c>
      <c r="U25" s="251" t="str">
        <f t="shared" ca="1" si="25"/>
        <v/>
      </c>
      <c r="V25" s="252">
        <f t="shared" ca="1" si="26"/>
        <v>0</v>
      </c>
      <c r="W25" s="252" t="str">
        <f t="shared" ca="1" si="27"/>
        <v/>
      </c>
      <c r="X25" s="251">
        <f t="shared" ca="1" si="28"/>
        <v>24</v>
      </c>
      <c r="Y25" s="252" t="str">
        <f t="shared" ca="1" si="29"/>
        <v/>
      </c>
      <c r="Z25" s="251">
        <f t="shared" ca="1" si="30"/>
        <v>0</v>
      </c>
      <c r="AA25" s="252" t="str">
        <f t="shared" ca="1" si="31"/>
        <v/>
      </c>
      <c r="AB25" s="251">
        <f t="shared" ca="1" si="32"/>
        <v>0</v>
      </c>
      <c r="AC25" s="253" t="str">
        <f t="shared" ca="1" si="33"/>
        <v/>
      </c>
      <c r="AD25" s="251" t="str">
        <f t="shared" ca="1" si="34"/>
        <v/>
      </c>
      <c r="AE25" s="254" t="str">
        <f t="shared" ca="1" si="35"/>
        <v/>
      </c>
      <c r="AF25" s="255" t="str">
        <f t="shared" ca="1" si="36"/>
        <v/>
      </c>
      <c r="AG25" s="256" t="str">
        <f t="shared" ca="1" si="37"/>
        <v/>
      </c>
      <c r="AH25" s="256" t="str">
        <f t="shared" ca="1" si="38"/>
        <v/>
      </c>
      <c r="AI25" s="150" t="str">
        <f t="shared" ca="1" si="39"/>
        <v/>
      </c>
      <c r="AJ25" s="144" t="str">
        <f t="shared" ca="1" si="40"/>
        <v/>
      </c>
      <c r="AK25" s="256" t="str">
        <f t="shared" ca="1" si="41"/>
        <v/>
      </c>
      <c r="AL25" s="144">
        <f t="shared" ca="1" si="42"/>
        <v>9</v>
      </c>
      <c r="AM25" s="256" t="str">
        <f t="shared" ca="1" si="43"/>
        <v/>
      </c>
      <c r="AN25" s="145" t="str">
        <f t="shared" ca="1" si="44"/>
        <v/>
      </c>
      <c r="AO25" s="145" t="str">
        <f t="shared" ca="1" si="45"/>
        <v/>
      </c>
      <c r="AP25" s="144" t="str">
        <f t="shared" ca="1" si="46"/>
        <v/>
      </c>
      <c r="AQ25" s="256" t="str">
        <f t="shared" ca="1" si="47"/>
        <v/>
      </c>
      <c r="AR25" s="152">
        <f t="shared" ca="1" si="48"/>
        <v>0.25</v>
      </c>
      <c r="AS25" s="5"/>
      <c r="AT25" s="2">
        <f t="shared" si="49"/>
        <v>25</v>
      </c>
      <c r="AU25" s="2">
        <f t="shared" si="50"/>
        <v>41</v>
      </c>
      <c r="AV25" s="2">
        <f t="shared" si="51"/>
        <v>42</v>
      </c>
      <c r="AW25" s="153">
        <f t="shared" si="6"/>
        <v>17</v>
      </c>
      <c r="AX25" s="153">
        <f t="shared" si="7"/>
        <v>35</v>
      </c>
    </row>
    <row r="26" spans="1:50" ht="38.25">
      <c r="A26" s="135"/>
      <c r="B26" s="137" t="str">
        <f t="shared" ca="1" si="8"/>
        <v/>
      </c>
      <c r="C26" s="34" t="e">
        <f t="shared" ca="1" si="9"/>
        <v>#N/A</v>
      </c>
      <c r="D26" s="137" t="str">
        <f t="shared" ca="1" si="10"/>
        <v/>
      </c>
      <c r="E26" s="137">
        <f t="shared" ca="1" si="11"/>
        <v>1</v>
      </c>
      <c r="F26" s="137" t="str">
        <f t="shared" ca="1" si="12"/>
        <v>PERIM.</v>
      </c>
      <c r="G26" s="137" t="str">
        <f t="shared" ca="1" si="13"/>
        <v/>
      </c>
      <c r="H26" s="137" t="str">
        <f t="shared" ca="1" si="14"/>
        <v/>
      </c>
      <c r="I26" s="137" t="str">
        <f t="shared" ca="1" si="15"/>
        <v/>
      </c>
      <c r="J26" s="137" t="str">
        <f t="shared" ca="1" si="16"/>
        <v/>
      </c>
      <c r="K26" s="137" t="str">
        <f t="shared" ca="1" si="17"/>
        <v/>
      </c>
      <c r="L26" s="137" t="str">
        <f t="shared" ca="1" si="18"/>
        <v/>
      </c>
      <c r="M26" s="138" t="str">
        <f>IF(ZONES!O27="","",ZONES!O27)</f>
        <v/>
      </c>
      <c r="N26" s="136" t="str">
        <f>IF(ZONES!P27="","",ZONES!P27)</f>
        <v/>
      </c>
      <c r="O26" s="139" t="e">
        <f t="shared" ca="1" si="19"/>
        <v>#REF!</v>
      </c>
      <c r="P26" s="139" t="str">
        <f t="shared" ca="1" si="20"/>
        <v/>
      </c>
      <c r="Q26" s="140" t="str">
        <f t="shared" ca="1" si="21"/>
        <v/>
      </c>
      <c r="R26" s="250">
        <f t="shared" ca="1" si="22"/>
        <v>2.7659999999999929</v>
      </c>
      <c r="S26" s="140" t="str">
        <f t="shared" ca="1" si="23"/>
        <v/>
      </c>
      <c r="T26" s="250">
        <f t="shared" ca="1" si="24"/>
        <v>24</v>
      </c>
      <c r="U26" s="251" t="str">
        <f t="shared" ca="1" si="25"/>
        <v/>
      </c>
      <c r="V26" s="252">
        <f t="shared" ca="1" si="26"/>
        <v>60</v>
      </c>
      <c r="W26" s="252" t="str">
        <f t="shared" ca="1" si="27"/>
        <v/>
      </c>
      <c r="X26" s="251">
        <f t="shared" ca="1" si="28"/>
        <v>22</v>
      </c>
      <c r="Y26" s="252" t="str">
        <f t="shared" ca="1" si="29"/>
        <v/>
      </c>
      <c r="Z26" s="251">
        <f t="shared" ca="1" si="30"/>
        <v>30</v>
      </c>
      <c r="AA26" s="252" t="str">
        <f t="shared" ca="1" si="31"/>
        <v/>
      </c>
      <c r="AB26" s="251">
        <f t="shared" ca="1" si="32"/>
        <v>2</v>
      </c>
      <c r="AC26" s="253" t="str">
        <f t="shared" ca="1" si="33"/>
        <v/>
      </c>
      <c r="AD26" s="251" t="str">
        <f t="shared" ca="1" si="34"/>
        <v/>
      </c>
      <c r="AE26" s="254" t="str">
        <f t="shared" ca="1" si="35"/>
        <v/>
      </c>
      <c r="AF26" s="255" t="str">
        <f t="shared" ca="1" si="36"/>
        <v/>
      </c>
      <c r="AG26" s="256" t="str">
        <f t="shared" ca="1" si="37"/>
        <v/>
      </c>
      <c r="AH26" s="256" t="str">
        <f t="shared" ca="1" si="38"/>
        <v/>
      </c>
      <c r="AI26" s="150" t="str">
        <f t="shared" ca="1" si="39"/>
        <v/>
      </c>
      <c r="AJ26" s="144" t="str">
        <f t="shared" ca="1" si="40"/>
        <v/>
      </c>
      <c r="AK26" s="256" t="str">
        <f t="shared" ca="1" si="41"/>
        <v/>
      </c>
      <c r="AL26" s="144">
        <f t="shared" ca="1" si="42"/>
        <v>6</v>
      </c>
      <c r="AM26" s="256" t="str">
        <f t="shared" ca="1" si="43"/>
        <v/>
      </c>
      <c r="AN26" s="145" t="str">
        <f t="shared" ca="1" si="44"/>
        <v/>
      </c>
      <c r="AO26" s="145" t="str">
        <f t="shared" ca="1" si="45"/>
        <v/>
      </c>
      <c r="AP26" s="144" t="str">
        <f t="shared" ca="1" si="46"/>
        <v/>
      </c>
      <c r="AQ26" s="256" t="str">
        <f t="shared" ca="1" si="47"/>
        <v/>
      </c>
      <c r="AR26" s="152">
        <f t="shared" ca="1" si="48"/>
        <v>0.25</v>
      </c>
      <c r="AS26" s="5"/>
      <c r="AT26" s="2">
        <f t="shared" si="49"/>
        <v>26</v>
      </c>
      <c r="AU26" s="2">
        <f t="shared" si="50"/>
        <v>43</v>
      </c>
      <c r="AV26" s="2">
        <f t="shared" si="51"/>
        <v>44</v>
      </c>
      <c r="AW26" s="153">
        <f t="shared" si="6"/>
        <v>18</v>
      </c>
      <c r="AX26" s="153">
        <f t="shared" si="7"/>
        <v>37</v>
      </c>
    </row>
    <row r="27" spans="1:50" ht="38.25">
      <c r="A27" s="135"/>
      <c r="B27" s="137" t="str">
        <f t="shared" ca="1" si="8"/>
        <v/>
      </c>
      <c r="C27" s="34" t="e">
        <f t="shared" ca="1" si="9"/>
        <v>#N/A</v>
      </c>
      <c r="D27" s="137" t="str">
        <f t="shared" ca="1" si="10"/>
        <v/>
      </c>
      <c r="E27" s="137">
        <f t="shared" ca="1" si="11"/>
        <v>1</v>
      </c>
      <c r="F27" s="137" t="str">
        <f t="shared" ca="1" si="12"/>
        <v>PERIM.</v>
      </c>
      <c r="G27" s="137" t="str">
        <f t="shared" ca="1" si="13"/>
        <v/>
      </c>
      <c r="H27" s="137" t="str">
        <f t="shared" ca="1" si="14"/>
        <v/>
      </c>
      <c r="I27" s="137" t="str">
        <f t="shared" ca="1" si="15"/>
        <v/>
      </c>
      <c r="J27" s="137" t="str">
        <f t="shared" ca="1" si="16"/>
        <v/>
      </c>
      <c r="K27" s="137" t="str">
        <f t="shared" ca="1" si="17"/>
        <v/>
      </c>
      <c r="L27" s="137" t="str">
        <f t="shared" ca="1" si="18"/>
        <v/>
      </c>
      <c r="M27" s="138" t="str">
        <f>IF(ZONES!O28="","",ZONES!O28)</f>
        <v/>
      </c>
      <c r="N27" s="136" t="str">
        <f>IF(ZONES!P28="","",ZONES!P28)</f>
        <v/>
      </c>
      <c r="O27" s="139" t="e">
        <f t="shared" ca="1" si="19"/>
        <v>#REF!</v>
      </c>
      <c r="P27" s="139" t="str">
        <f t="shared" ca="1" si="20"/>
        <v/>
      </c>
      <c r="Q27" s="140" t="str">
        <f t="shared" ca="1" si="21"/>
        <v/>
      </c>
      <c r="R27" s="250">
        <f t="shared" ca="1" si="22"/>
        <v>2.7669999999999928</v>
      </c>
      <c r="S27" s="140" t="str">
        <f t="shared" ca="1" si="23"/>
        <v/>
      </c>
      <c r="T27" s="250">
        <f t="shared" ca="1" si="24"/>
        <v>24</v>
      </c>
      <c r="U27" s="251" t="str">
        <f t="shared" ca="1" si="25"/>
        <v/>
      </c>
      <c r="V27" s="252">
        <f t="shared" ca="1" si="26"/>
        <v>60</v>
      </c>
      <c r="W27" s="252" t="str">
        <f t="shared" ca="1" si="27"/>
        <v/>
      </c>
      <c r="X27" s="251">
        <f t="shared" ca="1" si="28"/>
        <v>22</v>
      </c>
      <c r="Y27" s="252" t="str">
        <f t="shared" ca="1" si="29"/>
        <v/>
      </c>
      <c r="Z27" s="251">
        <f t="shared" ca="1" si="30"/>
        <v>30</v>
      </c>
      <c r="AA27" s="252" t="str">
        <f t="shared" ca="1" si="31"/>
        <v/>
      </c>
      <c r="AB27" s="251">
        <f t="shared" ca="1" si="32"/>
        <v>2</v>
      </c>
      <c r="AC27" s="253" t="str">
        <f t="shared" ca="1" si="33"/>
        <v/>
      </c>
      <c r="AD27" s="251" t="str">
        <f t="shared" ca="1" si="34"/>
        <v/>
      </c>
      <c r="AE27" s="254" t="str">
        <f t="shared" ca="1" si="35"/>
        <v/>
      </c>
      <c r="AF27" s="255" t="str">
        <f t="shared" ca="1" si="36"/>
        <v/>
      </c>
      <c r="AG27" s="256" t="str">
        <f t="shared" ca="1" si="37"/>
        <v/>
      </c>
      <c r="AH27" s="256" t="str">
        <f t="shared" ca="1" si="38"/>
        <v/>
      </c>
      <c r="AI27" s="150" t="str">
        <f t="shared" ca="1" si="39"/>
        <v/>
      </c>
      <c r="AJ27" s="144" t="str">
        <f t="shared" ca="1" si="40"/>
        <v/>
      </c>
      <c r="AK27" s="256" t="str">
        <f t="shared" ca="1" si="41"/>
        <v/>
      </c>
      <c r="AL27" s="144">
        <f t="shared" ca="1" si="42"/>
        <v>4</v>
      </c>
      <c r="AM27" s="256" t="str">
        <f t="shared" ca="1" si="43"/>
        <v/>
      </c>
      <c r="AN27" s="145" t="str">
        <f t="shared" ca="1" si="44"/>
        <v/>
      </c>
      <c r="AO27" s="145" t="str">
        <f t="shared" ca="1" si="45"/>
        <v/>
      </c>
      <c r="AP27" s="144" t="str">
        <f t="shared" ca="1" si="46"/>
        <v/>
      </c>
      <c r="AQ27" s="256" t="str">
        <f t="shared" ca="1" si="47"/>
        <v/>
      </c>
      <c r="AR27" s="152">
        <f t="shared" ca="1" si="48"/>
        <v>0.25</v>
      </c>
      <c r="AS27" s="5"/>
      <c r="AT27" s="2">
        <f t="shared" si="49"/>
        <v>27</v>
      </c>
      <c r="AU27" s="2">
        <f t="shared" si="50"/>
        <v>45</v>
      </c>
      <c r="AV27" s="2">
        <f t="shared" si="51"/>
        <v>46</v>
      </c>
      <c r="AW27" s="153">
        <f t="shared" si="6"/>
        <v>19</v>
      </c>
      <c r="AX27" s="153">
        <f t="shared" si="7"/>
        <v>39</v>
      </c>
    </row>
    <row r="28" spans="1:50" ht="38.25">
      <c r="A28" s="135"/>
      <c r="B28" s="137" t="str">
        <f t="shared" ca="1" si="8"/>
        <v/>
      </c>
      <c r="C28" s="34" t="e">
        <f t="shared" ca="1" si="9"/>
        <v>#N/A</v>
      </c>
      <c r="D28" s="137" t="str">
        <f t="shared" ca="1" si="10"/>
        <v/>
      </c>
      <c r="E28" s="137">
        <f t="shared" ca="1" si="11"/>
        <v>1</v>
      </c>
      <c r="F28" s="137" t="str">
        <f t="shared" ca="1" si="12"/>
        <v>PERIM.</v>
      </c>
      <c r="G28" s="137" t="str">
        <f t="shared" ca="1" si="13"/>
        <v/>
      </c>
      <c r="H28" s="137" t="str">
        <f t="shared" ca="1" si="14"/>
        <v/>
      </c>
      <c r="I28" s="137" t="str">
        <f t="shared" ca="1" si="15"/>
        <v/>
      </c>
      <c r="J28" s="137" t="str">
        <f t="shared" ca="1" si="16"/>
        <v/>
      </c>
      <c r="K28" s="137" t="str">
        <f t="shared" ca="1" si="17"/>
        <v/>
      </c>
      <c r="L28" s="137" t="str">
        <f t="shared" ca="1" si="18"/>
        <v/>
      </c>
      <c r="M28" s="138" t="str">
        <f>IF(ZONES!O29="","",ZONES!O29)</f>
        <v/>
      </c>
      <c r="N28" s="136" t="str">
        <f>IF(ZONES!P29="","",ZONES!P29)</f>
        <v/>
      </c>
      <c r="O28" s="139" t="e">
        <f t="shared" ca="1" si="19"/>
        <v>#REF!</v>
      </c>
      <c r="P28" s="139" t="str">
        <f t="shared" ca="1" si="20"/>
        <v/>
      </c>
      <c r="Q28" s="140" t="str">
        <f t="shared" ca="1" si="21"/>
        <v/>
      </c>
      <c r="R28" s="250">
        <f t="shared" ca="1" si="22"/>
        <v>2.7769999999999917</v>
      </c>
      <c r="S28" s="140" t="str">
        <f t="shared" ca="1" si="23"/>
        <v/>
      </c>
      <c r="T28" s="250">
        <f t="shared" ca="1" si="24"/>
        <v>24.5</v>
      </c>
      <c r="U28" s="251" t="str">
        <f t="shared" ca="1" si="25"/>
        <v/>
      </c>
      <c r="V28" s="252" t="str">
        <f t="shared" ca="1" si="26"/>
        <v/>
      </c>
      <c r="W28" s="252" t="str">
        <f t="shared" ca="1" si="27"/>
        <v/>
      </c>
      <c r="X28" s="251">
        <f t="shared" ca="1" si="28"/>
        <v>22</v>
      </c>
      <c r="Y28" s="252" t="str">
        <f t="shared" ca="1" si="29"/>
        <v/>
      </c>
      <c r="Z28" s="251" t="str">
        <f t="shared" ca="1" si="30"/>
        <v/>
      </c>
      <c r="AA28" s="252" t="str">
        <f t="shared" ca="1" si="31"/>
        <v/>
      </c>
      <c r="AB28" s="251">
        <f t="shared" ca="1" si="32"/>
        <v>0</v>
      </c>
      <c r="AC28" s="253" t="str">
        <f t="shared" ca="1" si="33"/>
        <v/>
      </c>
      <c r="AD28" s="251" t="str">
        <f t="shared" ca="1" si="34"/>
        <v/>
      </c>
      <c r="AE28" s="254" t="str">
        <f t="shared" ca="1" si="35"/>
        <v/>
      </c>
      <c r="AF28" s="255" t="str">
        <f t="shared" ca="1" si="36"/>
        <v/>
      </c>
      <c r="AG28" s="256" t="str">
        <f t="shared" ca="1" si="37"/>
        <v/>
      </c>
      <c r="AH28" s="256" t="str">
        <f t="shared" ca="1" si="38"/>
        <v/>
      </c>
      <c r="AI28" s="150" t="str">
        <f t="shared" ca="1" si="39"/>
        <v/>
      </c>
      <c r="AJ28" s="144" t="str">
        <f t="shared" ca="1" si="40"/>
        <v/>
      </c>
      <c r="AK28" s="256" t="str">
        <f t="shared" ca="1" si="41"/>
        <v/>
      </c>
      <c r="AL28" s="144">
        <f t="shared" ca="1" si="42"/>
        <v>3</v>
      </c>
      <c r="AM28" s="256" t="str">
        <f t="shared" ca="1" si="43"/>
        <v/>
      </c>
      <c r="AN28" s="145" t="str">
        <f t="shared" ca="1" si="44"/>
        <v/>
      </c>
      <c r="AO28" s="145" t="str">
        <f t="shared" ca="1" si="45"/>
        <v/>
      </c>
      <c r="AP28" s="144" t="str">
        <f t="shared" ca="1" si="46"/>
        <v/>
      </c>
      <c r="AQ28" s="256" t="str">
        <f t="shared" ca="1" si="47"/>
        <v/>
      </c>
      <c r="AR28" s="152">
        <f t="shared" ca="1" si="48"/>
        <v>0.25</v>
      </c>
      <c r="AS28" s="5"/>
      <c r="AT28" s="2">
        <f t="shared" si="49"/>
        <v>28</v>
      </c>
      <c r="AU28" s="2">
        <f t="shared" si="50"/>
        <v>47</v>
      </c>
      <c r="AV28" s="2">
        <f t="shared" si="51"/>
        <v>48</v>
      </c>
      <c r="AW28" s="153">
        <f t="shared" si="6"/>
        <v>20</v>
      </c>
      <c r="AX28" s="153">
        <f t="shared" si="7"/>
        <v>41</v>
      </c>
    </row>
    <row r="29" spans="1:50" ht="38.25">
      <c r="A29" s="135"/>
      <c r="B29" s="137" t="str">
        <f t="shared" ca="1" si="8"/>
        <v/>
      </c>
      <c r="C29" s="34" t="e">
        <f t="shared" ca="1" si="9"/>
        <v>#N/A</v>
      </c>
      <c r="D29" s="137" t="str">
        <f t="shared" ca="1" si="10"/>
        <v/>
      </c>
      <c r="E29" s="137">
        <f t="shared" ca="1" si="11"/>
        <v>1</v>
      </c>
      <c r="F29" s="137" t="str">
        <f t="shared" ca="1" si="12"/>
        <v>PERIM.</v>
      </c>
      <c r="G29" s="137" t="str">
        <f t="shared" ca="1" si="13"/>
        <v/>
      </c>
      <c r="H29" s="137" t="str">
        <f t="shared" ca="1" si="14"/>
        <v/>
      </c>
      <c r="I29" s="137" t="str">
        <f t="shared" ca="1" si="15"/>
        <v/>
      </c>
      <c r="J29" s="137" t="str">
        <f t="shared" ca="1" si="16"/>
        <v/>
      </c>
      <c r="K29" s="137" t="str">
        <f t="shared" ca="1" si="17"/>
        <v/>
      </c>
      <c r="L29" s="137" t="str">
        <f t="shared" ca="1" si="18"/>
        <v/>
      </c>
      <c r="M29" s="138" t="str">
        <f>IF(ZONES!O30="","",ZONES!O30)</f>
        <v/>
      </c>
      <c r="N29" s="136" t="str">
        <f>IF(ZONES!P30="","",ZONES!P30)</f>
        <v/>
      </c>
      <c r="O29" s="139" t="e">
        <f t="shared" ca="1" si="19"/>
        <v>#REF!</v>
      </c>
      <c r="P29" s="139" t="str">
        <f t="shared" ca="1" si="20"/>
        <v/>
      </c>
      <c r="Q29" s="140" t="str">
        <f t="shared" ca="1" si="21"/>
        <v/>
      </c>
      <c r="R29" s="250">
        <f t="shared" ca="1" si="22"/>
        <v>2.7010000000000001</v>
      </c>
      <c r="S29" s="140" t="str">
        <f t="shared" ca="1" si="23"/>
        <v/>
      </c>
      <c r="T29" s="250">
        <f t="shared" ca="1" si="24"/>
        <v>24</v>
      </c>
      <c r="U29" s="251" t="str">
        <f t="shared" ca="1" si="25"/>
        <v/>
      </c>
      <c r="V29" s="252">
        <f t="shared" ca="1" si="26"/>
        <v>60</v>
      </c>
      <c r="W29" s="252" t="str">
        <f t="shared" ca="1" si="27"/>
        <v/>
      </c>
      <c r="X29" s="251">
        <f t="shared" ca="1" si="28"/>
        <v>20</v>
      </c>
      <c r="Y29" s="252" t="str">
        <f t="shared" ca="1" si="29"/>
        <v/>
      </c>
      <c r="Z29" s="251">
        <f t="shared" ca="1" si="30"/>
        <v>30</v>
      </c>
      <c r="AA29" s="252" t="str">
        <f t="shared" ca="1" si="31"/>
        <v/>
      </c>
      <c r="AB29" s="251">
        <f t="shared" ca="1" si="32"/>
        <v>0</v>
      </c>
      <c r="AC29" s="253" t="str">
        <f t="shared" ca="1" si="33"/>
        <v/>
      </c>
      <c r="AD29" s="251" t="str">
        <f t="shared" ca="1" si="34"/>
        <v/>
      </c>
      <c r="AE29" s="254" t="str">
        <f t="shared" ca="1" si="35"/>
        <v/>
      </c>
      <c r="AF29" s="255" t="str">
        <f t="shared" ca="1" si="36"/>
        <v/>
      </c>
      <c r="AG29" s="256" t="str">
        <f t="shared" ca="1" si="37"/>
        <v/>
      </c>
      <c r="AH29" s="256" t="str">
        <f t="shared" ca="1" si="38"/>
        <v/>
      </c>
      <c r="AI29" s="150" t="str">
        <f t="shared" ca="1" si="39"/>
        <v/>
      </c>
      <c r="AJ29" s="144" t="str">
        <f t="shared" ca="1" si="40"/>
        <v/>
      </c>
      <c r="AK29" s="256" t="str">
        <f t="shared" ca="1" si="41"/>
        <v/>
      </c>
      <c r="AL29" s="144">
        <f t="shared" ca="1" si="42"/>
        <v>8</v>
      </c>
      <c r="AM29" s="256" t="str">
        <f t="shared" ca="1" si="43"/>
        <v/>
      </c>
      <c r="AN29" s="145" t="str">
        <f t="shared" ca="1" si="44"/>
        <v/>
      </c>
      <c r="AO29" s="145" t="str">
        <f t="shared" ca="1" si="45"/>
        <v/>
      </c>
      <c r="AP29" s="144" t="str">
        <f t="shared" ca="1" si="46"/>
        <v/>
      </c>
      <c r="AQ29" s="256" t="str">
        <f t="shared" ca="1" si="47"/>
        <v/>
      </c>
      <c r="AR29" s="152">
        <f t="shared" ca="1" si="48"/>
        <v>0.25</v>
      </c>
      <c r="AS29" s="5"/>
      <c r="AT29" s="2">
        <f t="shared" si="49"/>
        <v>29</v>
      </c>
      <c r="AU29" s="2">
        <f t="shared" si="50"/>
        <v>49</v>
      </c>
      <c r="AV29" s="2">
        <f t="shared" si="51"/>
        <v>50</v>
      </c>
      <c r="AW29" s="153">
        <f t="shared" si="6"/>
        <v>21</v>
      </c>
      <c r="AX29" s="153">
        <f t="shared" si="7"/>
        <v>43</v>
      </c>
    </row>
    <row r="30" spans="1:50" ht="38.25">
      <c r="A30" s="135"/>
      <c r="B30" s="137" t="str">
        <f t="shared" ca="1" si="8"/>
        <v/>
      </c>
      <c r="C30" s="34" t="e">
        <f t="shared" ca="1" si="9"/>
        <v>#N/A</v>
      </c>
      <c r="D30" s="137" t="str">
        <f t="shared" ca="1" si="10"/>
        <v/>
      </c>
      <c r="E30" s="137">
        <f t="shared" ca="1" si="11"/>
        <v>1</v>
      </c>
      <c r="F30" s="137" t="str">
        <f t="shared" ca="1" si="12"/>
        <v>PERIM.</v>
      </c>
      <c r="G30" s="137" t="str">
        <f t="shared" ca="1" si="13"/>
        <v/>
      </c>
      <c r="H30" s="137" t="str">
        <f t="shared" ca="1" si="14"/>
        <v/>
      </c>
      <c r="I30" s="137" t="str">
        <f t="shared" ca="1" si="15"/>
        <v/>
      </c>
      <c r="J30" s="137" t="str">
        <f t="shared" ca="1" si="16"/>
        <v/>
      </c>
      <c r="K30" s="137" t="str">
        <f t="shared" ca="1" si="17"/>
        <v/>
      </c>
      <c r="L30" s="137" t="str">
        <f t="shared" ca="1" si="18"/>
        <v/>
      </c>
      <c r="M30" s="138" t="str">
        <f>IF(ZONES!O31="","",ZONES!O31)</f>
        <v/>
      </c>
      <c r="N30" s="136" t="str">
        <f>IF(ZONES!P31="","",ZONES!P31)</f>
        <v/>
      </c>
      <c r="O30" s="139" t="e">
        <f t="shared" ca="1" si="19"/>
        <v>#REF!</v>
      </c>
      <c r="P30" s="139" t="str">
        <f t="shared" ca="1" si="20"/>
        <v/>
      </c>
      <c r="Q30" s="140" t="str">
        <f t="shared" ca="1" si="21"/>
        <v/>
      </c>
      <c r="R30" s="250">
        <f t="shared" ca="1" si="22"/>
        <v>2.7779999999999916</v>
      </c>
      <c r="S30" s="140" t="str">
        <f t="shared" ca="1" si="23"/>
        <v/>
      </c>
      <c r="T30" s="250">
        <f t="shared" ca="1" si="24"/>
        <v>24.5</v>
      </c>
      <c r="U30" s="251" t="str">
        <f t="shared" ca="1" si="25"/>
        <v/>
      </c>
      <c r="V30" s="252" t="str">
        <f t="shared" ca="1" si="26"/>
        <v/>
      </c>
      <c r="W30" s="252" t="str">
        <f t="shared" ca="1" si="27"/>
        <v/>
      </c>
      <c r="X30" s="251">
        <f t="shared" ca="1" si="28"/>
        <v>22</v>
      </c>
      <c r="Y30" s="252" t="str">
        <f t="shared" ca="1" si="29"/>
        <v/>
      </c>
      <c r="Z30" s="251" t="str">
        <f t="shared" ca="1" si="30"/>
        <v/>
      </c>
      <c r="AA30" s="252" t="str">
        <f t="shared" ca="1" si="31"/>
        <v/>
      </c>
      <c r="AB30" s="251">
        <f t="shared" ca="1" si="32"/>
        <v>0</v>
      </c>
      <c r="AC30" s="253" t="str">
        <f t="shared" ca="1" si="33"/>
        <v/>
      </c>
      <c r="AD30" s="251" t="str">
        <f t="shared" ca="1" si="34"/>
        <v/>
      </c>
      <c r="AE30" s="254" t="str">
        <f t="shared" ca="1" si="35"/>
        <v/>
      </c>
      <c r="AF30" s="255" t="str">
        <f t="shared" ca="1" si="36"/>
        <v/>
      </c>
      <c r="AG30" s="256" t="str">
        <f t="shared" ca="1" si="37"/>
        <v/>
      </c>
      <c r="AH30" s="256" t="str">
        <f t="shared" ca="1" si="38"/>
        <v/>
      </c>
      <c r="AI30" s="150" t="str">
        <f t="shared" ca="1" si="39"/>
        <v/>
      </c>
      <c r="AJ30" s="144" t="str">
        <f t="shared" ca="1" si="40"/>
        <v/>
      </c>
      <c r="AK30" s="256" t="str">
        <f t="shared" ca="1" si="41"/>
        <v/>
      </c>
      <c r="AL30" s="144">
        <f t="shared" ca="1" si="42"/>
        <v>3</v>
      </c>
      <c r="AM30" s="256" t="str">
        <f t="shared" ca="1" si="43"/>
        <v/>
      </c>
      <c r="AN30" s="145" t="str">
        <f t="shared" ca="1" si="44"/>
        <v/>
      </c>
      <c r="AO30" s="145" t="str">
        <f t="shared" ca="1" si="45"/>
        <v/>
      </c>
      <c r="AP30" s="144" t="str">
        <f t="shared" ca="1" si="46"/>
        <v/>
      </c>
      <c r="AQ30" s="256" t="str">
        <f t="shared" ca="1" si="47"/>
        <v/>
      </c>
      <c r="AR30" s="152">
        <f t="shared" ca="1" si="48"/>
        <v>0.25</v>
      </c>
      <c r="AS30" s="5"/>
      <c r="AT30" s="2">
        <f t="shared" si="49"/>
        <v>30</v>
      </c>
      <c r="AU30" s="2">
        <f t="shared" si="50"/>
        <v>51</v>
      </c>
      <c r="AV30" s="2">
        <f t="shared" si="51"/>
        <v>52</v>
      </c>
      <c r="AW30" s="153">
        <f t="shared" si="6"/>
        <v>22</v>
      </c>
      <c r="AX30" s="153">
        <f t="shared" si="7"/>
        <v>45</v>
      </c>
    </row>
    <row r="31" spans="1:50" ht="38.25">
      <c r="A31" s="135"/>
      <c r="B31" s="137" t="str">
        <f t="shared" ca="1" si="8"/>
        <v/>
      </c>
      <c r="C31" s="34" t="e">
        <f t="shared" ca="1" si="9"/>
        <v>#N/A</v>
      </c>
      <c r="D31" s="137" t="str">
        <f t="shared" ca="1" si="10"/>
        <v/>
      </c>
      <c r="E31" s="137">
        <f t="shared" ca="1" si="11"/>
        <v>1</v>
      </c>
      <c r="F31" s="137" t="str">
        <f t="shared" ca="1" si="12"/>
        <v>PERIM.</v>
      </c>
      <c r="G31" s="137" t="str">
        <f t="shared" ca="1" si="13"/>
        <v/>
      </c>
      <c r="H31" s="137" t="str">
        <f t="shared" ca="1" si="14"/>
        <v/>
      </c>
      <c r="I31" s="137" t="str">
        <f t="shared" ca="1" si="15"/>
        <v/>
      </c>
      <c r="J31" s="137" t="str">
        <f t="shared" ca="1" si="16"/>
        <v/>
      </c>
      <c r="K31" s="137" t="str">
        <f t="shared" ca="1" si="17"/>
        <v/>
      </c>
      <c r="L31" s="137" t="str">
        <f t="shared" ca="1" si="18"/>
        <v/>
      </c>
      <c r="M31" s="138" t="str">
        <f>IF(ZONES!O32="","",ZONES!O32)</f>
        <v/>
      </c>
      <c r="N31" s="136" t="str">
        <f>IF(ZONES!P32="","",ZONES!P32)</f>
        <v/>
      </c>
      <c r="O31" s="139" t="e">
        <f t="shared" ca="1" si="19"/>
        <v>#REF!</v>
      </c>
      <c r="P31" s="139" t="str">
        <f t="shared" ca="1" si="20"/>
        <v/>
      </c>
      <c r="Q31" s="140" t="str">
        <f t="shared" ca="1" si="21"/>
        <v/>
      </c>
      <c r="R31" s="250">
        <f t="shared" ca="1" si="22"/>
        <v>2.719999999999998</v>
      </c>
      <c r="S31" s="140" t="str">
        <f t="shared" ca="1" si="23"/>
        <v/>
      </c>
      <c r="T31" s="250">
        <f t="shared" ca="1" si="24"/>
        <v>24</v>
      </c>
      <c r="U31" s="251" t="str">
        <f t="shared" ca="1" si="25"/>
        <v/>
      </c>
      <c r="V31" s="252">
        <f t="shared" ca="1" si="26"/>
        <v>60</v>
      </c>
      <c r="W31" s="252" t="str">
        <f t="shared" ca="1" si="27"/>
        <v/>
      </c>
      <c r="X31" s="251">
        <f t="shared" ca="1" si="28"/>
        <v>20</v>
      </c>
      <c r="Y31" s="252" t="str">
        <f t="shared" ca="1" si="29"/>
        <v/>
      </c>
      <c r="Z31" s="251">
        <f t="shared" ca="1" si="30"/>
        <v>30</v>
      </c>
      <c r="AA31" s="252" t="str">
        <f t="shared" ca="1" si="31"/>
        <v/>
      </c>
      <c r="AB31" s="251">
        <f t="shared" ca="1" si="32"/>
        <v>2</v>
      </c>
      <c r="AC31" s="253" t="str">
        <f t="shared" ca="1" si="33"/>
        <v/>
      </c>
      <c r="AD31" s="251" t="str">
        <f t="shared" ca="1" si="34"/>
        <v/>
      </c>
      <c r="AE31" s="254" t="str">
        <f t="shared" ca="1" si="35"/>
        <v/>
      </c>
      <c r="AF31" s="255" t="str">
        <f t="shared" ca="1" si="36"/>
        <v/>
      </c>
      <c r="AG31" s="256" t="str">
        <f t="shared" ca="1" si="37"/>
        <v/>
      </c>
      <c r="AH31" s="256" t="str">
        <f t="shared" ca="1" si="38"/>
        <v/>
      </c>
      <c r="AI31" s="150" t="str">
        <f t="shared" ca="1" si="39"/>
        <v/>
      </c>
      <c r="AJ31" s="144" t="str">
        <f t="shared" ca="1" si="40"/>
        <v/>
      </c>
      <c r="AK31" s="256" t="str">
        <f t="shared" ca="1" si="41"/>
        <v/>
      </c>
      <c r="AL31" s="144">
        <f t="shared" ca="1" si="42"/>
        <v>10</v>
      </c>
      <c r="AM31" s="256" t="str">
        <f t="shared" ca="1" si="43"/>
        <v/>
      </c>
      <c r="AN31" s="145" t="str">
        <f t="shared" ca="1" si="44"/>
        <v/>
      </c>
      <c r="AO31" s="145" t="str">
        <f t="shared" ca="1" si="45"/>
        <v/>
      </c>
      <c r="AP31" s="144" t="str">
        <f t="shared" ca="1" si="46"/>
        <v/>
      </c>
      <c r="AQ31" s="256" t="str">
        <f t="shared" ca="1" si="47"/>
        <v/>
      </c>
      <c r="AR31" s="152">
        <f t="shared" ca="1" si="48"/>
        <v>0.25</v>
      </c>
      <c r="AS31" s="5"/>
      <c r="AT31" s="2">
        <f t="shared" si="49"/>
        <v>31</v>
      </c>
      <c r="AU31" s="2">
        <f t="shared" si="50"/>
        <v>53</v>
      </c>
      <c r="AV31" s="2">
        <f t="shared" si="51"/>
        <v>54</v>
      </c>
      <c r="AW31" s="153">
        <f t="shared" si="6"/>
        <v>23</v>
      </c>
      <c r="AX31" s="153">
        <f t="shared" si="7"/>
        <v>47</v>
      </c>
    </row>
    <row r="32" spans="1:50" ht="38.25">
      <c r="A32" s="135"/>
      <c r="B32" s="137" t="str">
        <f t="shared" ca="1" si="8"/>
        <v/>
      </c>
      <c r="C32" s="34" t="e">
        <f t="shared" ca="1" si="9"/>
        <v>#N/A</v>
      </c>
      <c r="D32" s="137" t="str">
        <f t="shared" ca="1" si="10"/>
        <v/>
      </c>
      <c r="E32" s="137">
        <f t="shared" ca="1" si="11"/>
        <v>1</v>
      </c>
      <c r="F32" s="137" t="str">
        <f t="shared" ca="1" si="12"/>
        <v>PERIM.</v>
      </c>
      <c r="G32" s="137" t="str">
        <f t="shared" ca="1" si="13"/>
        <v/>
      </c>
      <c r="H32" s="137" t="str">
        <f t="shared" ca="1" si="14"/>
        <v/>
      </c>
      <c r="I32" s="137" t="str">
        <f t="shared" ca="1" si="15"/>
        <v/>
      </c>
      <c r="J32" s="137" t="str">
        <f t="shared" ca="1" si="16"/>
        <v/>
      </c>
      <c r="K32" s="137" t="str">
        <f t="shared" ca="1" si="17"/>
        <v/>
      </c>
      <c r="L32" s="137" t="str">
        <f t="shared" ca="1" si="18"/>
        <v/>
      </c>
      <c r="M32" s="138" t="str">
        <f>IF(ZONES!O33="","",ZONES!O33)</f>
        <v/>
      </c>
      <c r="N32" s="136" t="str">
        <f>IF(ZONES!P33="","",ZONES!P33)</f>
        <v/>
      </c>
      <c r="O32" s="139" t="e">
        <f t="shared" ca="1" si="19"/>
        <v>#REF!</v>
      </c>
      <c r="P32" s="139" t="str">
        <f t="shared" ca="1" si="20"/>
        <v/>
      </c>
      <c r="Q32" s="140" t="str">
        <f t="shared" ca="1" si="21"/>
        <v/>
      </c>
      <c r="R32" s="250" t="e">
        <f t="shared" ca="1" si="22"/>
        <v>#N/A</v>
      </c>
      <c r="S32" s="140" t="str">
        <f t="shared" ca="1" si="23"/>
        <v/>
      </c>
      <c r="T32" s="250" t="e">
        <f t="shared" ca="1" si="24"/>
        <v>#N/A</v>
      </c>
      <c r="U32" s="251" t="str">
        <f t="shared" ca="1" si="25"/>
        <v/>
      </c>
      <c r="V32" s="252" t="e">
        <f t="shared" ca="1" si="26"/>
        <v>#N/A</v>
      </c>
      <c r="W32" s="252" t="str">
        <f t="shared" ca="1" si="27"/>
        <v/>
      </c>
      <c r="X32" s="251" t="e">
        <f t="shared" ca="1" si="28"/>
        <v>#N/A</v>
      </c>
      <c r="Y32" s="252" t="str">
        <f t="shared" ca="1" si="29"/>
        <v/>
      </c>
      <c r="Z32" s="251" t="e">
        <f t="shared" ca="1" si="30"/>
        <v>#N/A</v>
      </c>
      <c r="AA32" s="252" t="str">
        <f t="shared" ca="1" si="31"/>
        <v/>
      </c>
      <c r="AB32" s="251" t="e">
        <f t="shared" ca="1" si="32"/>
        <v>#N/A</v>
      </c>
      <c r="AC32" s="253" t="str">
        <f t="shared" ca="1" si="33"/>
        <v/>
      </c>
      <c r="AD32" s="251" t="e">
        <f t="shared" ca="1" si="34"/>
        <v>#N/A</v>
      </c>
      <c r="AE32" s="254" t="str">
        <f t="shared" ca="1" si="35"/>
        <v/>
      </c>
      <c r="AF32" s="255" t="e">
        <f t="shared" ca="1" si="36"/>
        <v>#N/A</v>
      </c>
      <c r="AG32" s="256" t="str">
        <f t="shared" ca="1" si="37"/>
        <v/>
      </c>
      <c r="AH32" s="256" t="str">
        <f t="shared" ca="1" si="38"/>
        <v/>
      </c>
      <c r="AI32" s="150" t="str">
        <f t="shared" ca="1" si="39"/>
        <v/>
      </c>
      <c r="AJ32" s="144" t="e">
        <f t="shared" ca="1" si="40"/>
        <v>#N/A</v>
      </c>
      <c r="AK32" s="256" t="str">
        <f t="shared" ca="1" si="41"/>
        <v/>
      </c>
      <c r="AL32" s="144" t="e">
        <f t="shared" ca="1" si="42"/>
        <v>#N/A</v>
      </c>
      <c r="AM32" s="256" t="str">
        <f t="shared" ca="1" si="43"/>
        <v/>
      </c>
      <c r="AN32" s="145" t="e">
        <f t="shared" ca="1" si="44"/>
        <v>#N/A</v>
      </c>
      <c r="AO32" s="145" t="str">
        <f t="shared" ca="1" si="45"/>
        <v/>
      </c>
      <c r="AP32" s="144" t="e">
        <f t="shared" ca="1" si="46"/>
        <v>#N/A</v>
      </c>
      <c r="AQ32" s="256" t="str">
        <f t="shared" ca="1" si="47"/>
        <v/>
      </c>
      <c r="AR32" s="152" t="e">
        <f t="shared" ca="1" si="48"/>
        <v>#N/A</v>
      </c>
      <c r="AS32" s="5"/>
      <c r="AT32" s="2">
        <f t="shared" si="49"/>
        <v>32</v>
      </c>
      <c r="AU32" s="2">
        <f t="shared" si="50"/>
        <v>55</v>
      </c>
      <c r="AV32" s="2">
        <f t="shared" si="51"/>
        <v>56</v>
      </c>
      <c r="AW32" s="153">
        <f t="shared" si="6"/>
        <v>24</v>
      </c>
      <c r="AX32" s="153">
        <f t="shared" si="7"/>
        <v>49</v>
      </c>
    </row>
    <row r="33" spans="1:87" ht="38.25">
      <c r="A33" s="135"/>
      <c r="B33" s="137" t="str">
        <f t="shared" ca="1" si="8"/>
        <v/>
      </c>
      <c r="C33" s="34" t="e">
        <f t="shared" ca="1" si="9"/>
        <v>#N/A</v>
      </c>
      <c r="D33" s="137" t="str">
        <f t="shared" ca="1" si="10"/>
        <v/>
      </c>
      <c r="E33" s="137">
        <f t="shared" ca="1" si="11"/>
        <v>1</v>
      </c>
      <c r="F33" s="137" t="str">
        <f t="shared" ca="1" si="12"/>
        <v>PERIM.</v>
      </c>
      <c r="G33" s="137" t="str">
        <f t="shared" ca="1" si="13"/>
        <v/>
      </c>
      <c r="H33" s="137" t="str">
        <f t="shared" ca="1" si="14"/>
        <v/>
      </c>
      <c r="I33" s="137" t="str">
        <f t="shared" ca="1" si="15"/>
        <v/>
      </c>
      <c r="J33" s="137" t="str">
        <f t="shared" ca="1" si="16"/>
        <v/>
      </c>
      <c r="K33" s="137" t="str">
        <f t="shared" ca="1" si="17"/>
        <v/>
      </c>
      <c r="L33" s="137" t="str">
        <f t="shared" ca="1" si="18"/>
        <v/>
      </c>
      <c r="M33" s="138" t="str">
        <f>IF(ZONES!O34="","",ZONES!O34)</f>
        <v/>
      </c>
      <c r="N33" s="136" t="str">
        <f>IF(ZONES!P34="","",ZONES!P34)</f>
        <v/>
      </c>
      <c r="O33" s="139" t="e">
        <f t="shared" ca="1" si="19"/>
        <v>#REF!</v>
      </c>
      <c r="P33" s="139" t="str">
        <f t="shared" ca="1" si="20"/>
        <v/>
      </c>
      <c r="Q33" s="140" t="str">
        <f t="shared" ca="1" si="21"/>
        <v/>
      </c>
      <c r="R33" s="250" t="e">
        <f t="shared" ca="1" si="22"/>
        <v>#N/A</v>
      </c>
      <c r="S33" s="140" t="str">
        <f t="shared" ca="1" si="23"/>
        <v/>
      </c>
      <c r="T33" s="250" t="e">
        <f t="shared" ca="1" si="24"/>
        <v>#N/A</v>
      </c>
      <c r="U33" s="251" t="str">
        <f t="shared" ca="1" si="25"/>
        <v/>
      </c>
      <c r="V33" s="252" t="e">
        <f t="shared" ca="1" si="26"/>
        <v>#N/A</v>
      </c>
      <c r="W33" s="252" t="str">
        <f t="shared" ca="1" si="27"/>
        <v/>
      </c>
      <c r="X33" s="251" t="e">
        <f t="shared" ca="1" si="28"/>
        <v>#N/A</v>
      </c>
      <c r="Y33" s="252" t="str">
        <f t="shared" ca="1" si="29"/>
        <v/>
      </c>
      <c r="Z33" s="251" t="e">
        <f t="shared" ca="1" si="30"/>
        <v>#N/A</v>
      </c>
      <c r="AA33" s="252" t="str">
        <f t="shared" ca="1" si="31"/>
        <v/>
      </c>
      <c r="AB33" s="251" t="e">
        <f t="shared" ca="1" si="32"/>
        <v>#N/A</v>
      </c>
      <c r="AC33" s="253" t="str">
        <f t="shared" ca="1" si="33"/>
        <v/>
      </c>
      <c r="AD33" s="251" t="e">
        <f t="shared" ca="1" si="34"/>
        <v>#N/A</v>
      </c>
      <c r="AE33" s="254" t="str">
        <f t="shared" ca="1" si="35"/>
        <v/>
      </c>
      <c r="AF33" s="255" t="e">
        <f t="shared" ca="1" si="36"/>
        <v>#N/A</v>
      </c>
      <c r="AG33" s="256" t="str">
        <f t="shared" ca="1" si="37"/>
        <v/>
      </c>
      <c r="AH33" s="256" t="str">
        <f t="shared" ca="1" si="38"/>
        <v/>
      </c>
      <c r="AI33" s="150" t="str">
        <f t="shared" ca="1" si="39"/>
        <v/>
      </c>
      <c r="AJ33" s="144" t="e">
        <f t="shared" ca="1" si="40"/>
        <v>#N/A</v>
      </c>
      <c r="AK33" s="256" t="str">
        <f t="shared" ca="1" si="41"/>
        <v/>
      </c>
      <c r="AL33" s="144" t="e">
        <f t="shared" ca="1" si="42"/>
        <v>#N/A</v>
      </c>
      <c r="AM33" s="256" t="str">
        <f t="shared" ca="1" si="43"/>
        <v/>
      </c>
      <c r="AN33" s="145" t="e">
        <f t="shared" ca="1" si="44"/>
        <v>#N/A</v>
      </c>
      <c r="AO33" s="145" t="str">
        <f t="shared" ca="1" si="45"/>
        <v/>
      </c>
      <c r="AP33" s="144" t="e">
        <f t="shared" ca="1" si="46"/>
        <v>#N/A</v>
      </c>
      <c r="AQ33" s="256" t="str">
        <f t="shared" ca="1" si="47"/>
        <v/>
      </c>
      <c r="AR33" s="152" t="e">
        <f t="shared" ca="1" si="48"/>
        <v>#N/A</v>
      </c>
      <c r="AS33" s="5"/>
      <c r="AT33" s="2">
        <f t="shared" si="49"/>
        <v>33</v>
      </c>
      <c r="AU33" s="2">
        <f t="shared" si="50"/>
        <v>57</v>
      </c>
      <c r="AV33" s="2">
        <f t="shared" si="51"/>
        <v>58</v>
      </c>
      <c r="AW33" s="153">
        <f t="shared" si="6"/>
        <v>25</v>
      </c>
      <c r="AX33" s="153">
        <f t="shared" si="7"/>
        <v>51</v>
      </c>
      <c r="CE33" s="145">
        <f ca="1">IF($E35="","",IF(ISNUMBER(ZONES!$BO37),ZONES!$BO37,ZONES!$BO36))</f>
        <v>2.764999999999993</v>
      </c>
      <c r="CF33" s="145">
        <f ca="1">IF($E35="","",IF(ISNUMBER(ZONES!$BQ37),ZONES!$BQ37,ZONES!$BQ36))</f>
        <v>0.34699999999999998</v>
      </c>
      <c r="CG33" s="144">
        <f ca="1">IF($E35="","",IF(ISNUMBER(ZONES!$BS37),ZONES!$BS37,ZONES!$BS36))</f>
        <v>1.86</v>
      </c>
      <c r="CH33" s="151" t="str">
        <f ca="1">IF($E35="","",IF(ISNUMBER(ZONES!$BU37),ZONES!$BU37,ZONES!$BU36))</f>
        <v>W</v>
      </c>
      <c r="CI33" s="152">
        <f ca="1">IF($E35="","",IF(ISNUMBER(ZONES!$BW37),ZONES!$BW37,ZONES!$BW36))</f>
        <v>0</v>
      </c>
    </row>
    <row r="34" spans="1:87" ht="38.25">
      <c r="A34" s="135"/>
      <c r="B34" s="137" t="str">
        <f t="shared" ca="1" si="8"/>
        <v/>
      </c>
      <c r="C34" s="34" t="e">
        <f t="shared" ca="1" si="9"/>
        <v>#N/A</v>
      </c>
      <c r="D34" s="137" t="str">
        <f t="shared" ca="1" si="10"/>
        <v/>
      </c>
      <c r="E34" s="137">
        <f t="shared" ca="1" si="11"/>
        <v>1</v>
      </c>
      <c r="F34" s="137" t="str">
        <f t="shared" ca="1" si="12"/>
        <v>PERIM.</v>
      </c>
      <c r="G34" s="137" t="str">
        <f t="shared" ca="1" si="13"/>
        <v/>
      </c>
      <c r="H34" s="137" t="str">
        <f t="shared" ca="1" si="14"/>
        <v/>
      </c>
      <c r="I34" s="137" t="str">
        <f t="shared" ca="1" si="15"/>
        <v/>
      </c>
      <c r="J34" s="137" t="str">
        <f t="shared" ca="1" si="16"/>
        <v/>
      </c>
      <c r="K34" s="137" t="str">
        <f t="shared" ca="1" si="17"/>
        <v/>
      </c>
      <c r="L34" s="137" t="str">
        <f t="shared" ca="1" si="18"/>
        <v/>
      </c>
      <c r="M34" s="138" t="str">
        <f>IF(ZONES!O35="","",ZONES!O35)</f>
        <v/>
      </c>
      <c r="N34" s="136" t="str">
        <f>IF(ZONES!P35="","",ZONES!P35)</f>
        <v/>
      </c>
      <c r="O34" s="139" t="e">
        <f t="shared" ca="1" si="19"/>
        <v>#REF!</v>
      </c>
      <c r="P34" s="139" t="str">
        <f t="shared" ca="1" si="20"/>
        <v/>
      </c>
      <c r="Q34" s="140" t="str">
        <f t="shared" ca="1" si="21"/>
        <v/>
      </c>
      <c r="R34" s="250" t="e">
        <f t="shared" ca="1" si="22"/>
        <v>#N/A</v>
      </c>
      <c r="S34" s="140" t="str">
        <f t="shared" ca="1" si="23"/>
        <v/>
      </c>
      <c r="T34" s="250" t="e">
        <f t="shared" ca="1" si="24"/>
        <v>#N/A</v>
      </c>
      <c r="U34" s="251" t="str">
        <f t="shared" ca="1" si="25"/>
        <v/>
      </c>
      <c r="V34" s="252" t="e">
        <f t="shared" ca="1" si="26"/>
        <v>#N/A</v>
      </c>
      <c r="W34" s="252" t="str">
        <f t="shared" ca="1" si="27"/>
        <v/>
      </c>
      <c r="X34" s="251" t="e">
        <f t="shared" ca="1" si="28"/>
        <v>#N/A</v>
      </c>
      <c r="Y34" s="252" t="str">
        <f t="shared" ca="1" si="29"/>
        <v/>
      </c>
      <c r="Z34" s="251" t="e">
        <f t="shared" ca="1" si="30"/>
        <v>#N/A</v>
      </c>
      <c r="AA34" s="252" t="str">
        <f t="shared" ca="1" si="31"/>
        <v/>
      </c>
      <c r="AB34" s="251" t="e">
        <f t="shared" ca="1" si="32"/>
        <v>#N/A</v>
      </c>
      <c r="AC34" s="253" t="str">
        <f t="shared" ca="1" si="33"/>
        <v/>
      </c>
      <c r="AD34" s="251" t="e">
        <f t="shared" ca="1" si="34"/>
        <v>#N/A</v>
      </c>
      <c r="AE34" s="254" t="str">
        <f t="shared" ca="1" si="35"/>
        <v/>
      </c>
      <c r="AF34" s="255" t="e">
        <f t="shared" ca="1" si="36"/>
        <v>#N/A</v>
      </c>
      <c r="AG34" s="256" t="str">
        <f t="shared" ca="1" si="37"/>
        <v/>
      </c>
      <c r="AH34" s="256" t="str">
        <f t="shared" ca="1" si="38"/>
        <v/>
      </c>
      <c r="AI34" s="150" t="str">
        <f t="shared" ca="1" si="39"/>
        <v/>
      </c>
      <c r="AJ34" s="144" t="e">
        <f t="shared" ca="1" si="40"/>
        <v>#N/A</v>
      </c>
      <c r="AK34" s="256" t="str">
        <f t="shared" ca="1" si="41"/>
        <v/>
      </c>
      <c r="AL34" s="144" t="e">
        <f t="shared" ca="1" si="42"/>
        <v>#N/A</v>
      </c>
      <c r="AM34" s="256" t="str">
        <f t="shared" ca="1" si="43"/>
        <v/>
      </c>
      <c r="AN34" s="145" t="e">
        <f t="shared" ca="1" si="44"/>
        <v>#N/A</v>
      </c>
      <c r="AO34" s="145" t="str">
        <f t="shared" ca="1" si="45"/>
        <v/>
      </c>
      <c r="AP34" s="144" t="e">
        <f t="shared" ca="1" si="46"/>
        <v>#N/A</v>
      </c>
      <c r="AQ34" s="256" t="str">
        <f t="shared" ca="1" si="47"/>
        <v/>
      </c>
      <c r="AR34" s="152" t="e">
        <f t="shared" ca="1" si="48"/>
        <v>#N/A</v>
      </c>
      <c r="AS34" s="5"/>
      <c r="AT34" s="2">
        <f t="shared" si="49"/>
        <v>34</v>
      </c>
      <c r="AU34" s="2">
        <f t="shared" si="50"/>
        <v>59</v>
      </c>
      <c r="AV34" s="2">
        <f t="shared" si="51"/>
        <v>60</v>
      </c>
      <c r="AW34" s="153">
        <f t="shared" si="6"/>
        <v>26</v>
      </c>
      <c r="AX34" s="153">
        <f t="shared" si="7"/>
        <v>53</v>
      </c>
      <c r="CE34" s="145">
        <f ca="1">IF($E37="","",IF(ISNUMBER(ZONES!$BO39),ZONES!$BO39,ZONES!$BO38))</f>
        <v>0</v>
      </c>
      <c r="CF34" s="145">
        <f ca="1">IF($E37="","",IF(ISNUMBER(ZONES!$BQ39),ZONES!$BQ39,ZONES!$BQ38))</f>
        <v>0.34699999999999998</v>
      </c>
      <c r="CG34" s="144">
        <f ca="1">IF($E37="","",IF(ISNUMBER(ZONES!$BS39),ZONES!$BS39,ZONES!$BS38))</f>
        <v>0</v>
      </c>
      <c r="CH34" s="151" t="str">
        <f ca="1">IF($E37="","",IF(ISNUMBER(ZONES!$BU39),ZONES!$BU39,ZONES!$BU38))</f>
        <v>W</v>
      </c>
      <c r="CI34" s="152">
        <f ca="1">IF($E37="","",IF(ISNUMBER(ZONES!$BW39),ZONES!$BW39,ZONES!$BW38))</f>
        <v>0</v>
      </c>
    </row>
    <row r="35" spans="1:87" ht="38.25">
      <c r="A35" s="135"/>
      <c r="B35" s="137" t="str">
        <f t="shared" ca="1" si="8"/>
        <v/>
      </c>
      <c r="C35" s="34" t="e">
        <f t="shared" ca="1" si="9"/>
        <v>#N/A</v>
      </c>
      <c r="D35" s="137" t="str">
        <f t="shared" ca="1" si="10"/>
        <v/>
      </c>
      <c r="E35" s="137">
        <f t="shared" ca="1" si="11"/>
        <v>1</v>
      </c>
      <c r="F35" s="137" t="str">
        <f t="shared" ca="1" si="12"/>
        <v>PERIM.</v>
      </c>
      <c r="G35" s="137" t="str">
        <f t="shared" ca="1" si="13"/>
        <v/>
      </c>
      <c r="H35" s="137" t="str">
        <f t="shared" ca="1" si="14"/>
        <v/>
      </c>
      <c r="I35" s="137" t="str">
        <f t="shared" ca="1" si="15"/>
        <v/>
      </c>
      <c r="J35" s="137" t="str">
        <f t="shared" ca="1" si="16"/>
        <v/>
      </c>
      <c r="K35" s="137" t="str">
        <f t="shared" ca="1" si="17"/>
        <v/>
      </c>
      <c r="L35" s="137" t="str">
        <f t="shared" ca="1" si="18"/>
        <v/>
      </c>
      <c r="M35" s="138" t="str">
        <f>IF(ZONES!O36="","",ZONES!O36)</f>
        <v/>
      </c>
      <c r="N35" s="136" t="str">
        <f>IF(ZONES!P36="","",ZONES!P36)</f>
        <v/>
      </c>
      <c r="O35" s="139" t="e">
        <f t="shared" ca="1" si="19"/>
        <v>#REF!</v>
      </c>
      <c r="P35" s="139" t="str">
        <f t="shared" ca="1" si="20"/>
        <v/>
      </c>
      <c r="Q35" s="140" t="str">
        <f t="shared" ca="1" si="21"/>
        <v/>
      </c>
      <c r="R35" s="250" t="e">
        <f t="shared" ca="1" si="22"/>
        <v>#N/A</v>
      </c>
      <c r="S35" s="140" t="str">
        <f t="shared" ca="1" si="23"/>
        <v/>
      </c>
      <c r="T35" s="250" t="e">
        <f t="shared" ca="1" si="24"/>
        <v>#N/A</v>
      </c>
      <c r="U35" s="251" t="str">
        <f t="shared" ca="1" si="25"/>
        <v/>
      </c>
      <c r="V35" s="252" t="e">
        <f t="shared" ca="1" si="26"/>
        <v>#N/A</v>
      </c>
      <c r="W35" s="252" t="str">
        <f t="shared" ca="1" si="27"/>
        <v/>
      </c>
      <c r="X35" s="251" t="e">
        <f t="shared" ca="1" si="28"/>
        <v>#N/A</v>
      </c>
      <c r="Y35" s="252" t="str">
        <f t="shared" ca="1" si="29"/>
        <v/>
      </c>
      <c r="Z35" s="251" t="e">
        <f t="shared" ca="1" si="30"/>
        <v>#N/A</v>
      </c>
      <c r="AA35" s="252" t="str">
        <f t="shared" ca="1" si="31"/>
        <v/>
      </c>
      <c r="AB35" s="251" t="e">
        <f t="shared" ca="1" si="32"/>
        <v>#N/A</v>
      </c>
      <c r="AC35" s="253" t="str">
        <f t="shared" ca="1" si="33"/>
        <v/>
      </c>
      <c r="AD35" s="251" t="e">
        <f t="shared" ca="1" si="34"/>
        <v>#N/A</v>
      </c>
      <c r="AE35" s="254" t="str">
        <f t="shared" ca="1" si="35"/>
        <v/>
      </c>
      <c r="AF35" s="255" t="e">
        <f t="shared" ca="1" si="36"/>
        <v>#N/A</v>
      </c>
      <c r="AG35" s="256" t="str">
        <f t="shared" ca="1" si="37"/>
        <v/>
      </c>
      <c r="AH35" s="256" t="str">
        <f t="shared" ca="1" si="38"/>
        <v/>
      </c>
      <c r="AI35" s="150" t="str">
        <f t="shared" ca="1" si="39"/>
        <v/>
      </c>
      <c r="AJ35" s="144" t="e">
        <f t="shared" ca="1" si="40"/>
        <v>#N/A</v>
      </c>
      <c r="AK35" s="256" t="str">
        <f t="shared" ca="1" si="41"/>
        <v/>
      </c>
      <c r="AL35" s="144" t="e">
        <f t="shared" ca="1" si="42"/>
        <v>#N/A</v>
      </c>
      <c r="AM35" s="256" t="str">
        <f t="shared" ca="1" si="43"/>
        <v/>
      </c>
      <c r="AN35" s="145" t="e">
        <f t="shared" ca="1" si="44"/>
        <v>#N/A</v>
      </c>
      <c r="AO35" s="145" t="str">
        <f t="shared" ca="1" si="45"/>
        <v/>
      </c>
      <c r="AP35" s="144" t="e">
        <f t="shared" ca="1" si="46"/>
        <v>#N/A</v>
      </c>
      <c r="AQ35" s="256" t="str">
        <f t="shared" ca="1" si="47"/>
        <v/>
      </c>
      <c r="AR35" s="152" t="e">
        <f t="shared" ca="1" si="48"/>
        <v>#N/A</v>
      </c>
      <c r="AS35" s="5"/>
      <c r="AT35" s="2">
        <f t="shared" si="49"/>
        <v>35</v>
      </c>
      <c r="AU35" s="2">
        <f t="shared" si="50"/>
        <v>61</v>
      </c>
      <c r="AV35" s="2">
        <f t="shared" si="51"/>
        <v>62</v>
      </c>
      <c r="AW35" s="153">
        <f t="shared" si="6"/>
        <v>27</v>
      </c>
      <c r="AX35" s="153">
        <f t="shared" si="7"/>
        <v>55</v>
      </c>
      <c r="CE35" s="145">
        <f ca="1">IF($E35="","",IF(ISNUMBER(ZONES!$BO37),ZONES!$BO37,ZONES!$BO36))</f>
        <v>2.764999999999993</v>
      </c>
      <c r="CF35" s="145">
        <f ca="1">IF($E35="","",IF(ISNUMBER(ZONES!$BQ37),ZONES!$BQ37,ZONES!$BQ36))</f>
        <v>0.34699999999999998</v>
      </c>
      <c r="CG35" s="144">
        <f ca="1">IF($E35="","",IF(ISNUMBER(ZONES!$BS37),ZONES!$BS37,ZONES!$BS36))</f>
        <v>1.86</v>
      </c>
      <c r="CH35" s="151" t="str">
        <f ca="1">IF($E35="","",IF(ISNUMBER(ZONES!$BU37),ZONES!$BU37,ZONES!$BU36))</f>
        <v>W</v>
      </c>
      <c r="CI35" s="152">
        <f ca="1">IF($E35="","",IF(ISNUMBER(ZONES!$BW37),ZONES!$BW37,ZONES!$BW36))</f>
        <v>0</v>
      </c>
    </row>
    <row r="36" spans="1:87" ht="38.25">
      <c r="A36" s="135"/>
      <c r="B36" s="137" t="str">
        <f t="shared" ca="1" si="8"/>
        <v/>
      </c>
      <c r="C36" s="34" t="e">
        <f t="shared" ca="1" si="9"/>
        <v>#N/A</v>
      </c>
      <c r="D36" s="137" t="str">
        <f t="shared" ca="1" si="10"/>
        <v/>
      </c>
      <c r="E36" s="137">
        <f t="shared" ca="1" si="11"/>
        <v>1</v>
      </c>
      <c r="F36" s="137" t="str">
        <f t="shared" ca="1" si="12"/>
        <v>PERIM.</v>
      </c>
      <c r="G36" s="137" t="str">
        <f t="shared" ca="1" si="13"/>
        <v/>
      </c>
      <c r="H36" s="137" t="str">
        <f t="shared" ca="1" si="14"/>
        <v/>
      </c>
      <c r="I36" s="137" t="str">
        <f t="shared" ca="1" si="15"/>
        <v/>
      </c>
      <c r="J36" s="137" t="str">
        <f t="shared" ca="1" si="16"/>
        <v/>
      </c>
      <c r="K36" s="137" t="str">
        <f t="shared" ca="1" si="17"/>
        <v/>
      </c>
      <c r="L36" s="137" t="str">
        <f t="shared" ca="1" si="18"/>
        <v/>
      </c>
      <c r="M36" s="138" t="str">
        <f>IF(ZONES!O37="","",ZONES!O37)</f>
        <v/>
      </c>
      <c r="N36" s="136" t="str">
        <f>IF(ZONES!P37="","",ZONES!P37)</f>
        <v/>
      </c>
      <c r="O36" s="139" t="e">
        <f t="shared" ca="1" si="19"/>
        <v>#REF!</v>
      </c>
      <c r="P36" s="139" t="str">
        <f t="shared" ca="1" si="20"/>
        <v/>
      </c>
      <c r="Q36" s="140" t="str">
        <f t="shared" ca="1" si="21"/>
        <v/>
      </c>
      <c r="R36" s="250" t="e">
        <f t="shared" ca="1" si="22"/>
        <v>#N/A</v>
      </c>
      <c r="S36" s="140" t="str">
        <f t="shared" ca="1" si="23"/>
        <v/>
      </c>
      <c r="T36" s="250" t="e">
        <f t="shared" ca="1" si="24"/>
        <v>#N/A</v>
      </c>
      <c r="U36" s="251" t="str">
        <f t="shared" ca="1" si="25"/>
        <v/>
      </c>
      <c r="V36" s="252" t="e">
        <f t="shared" ca="1" si="26"/>
        <v>#N/A</v>
      </c>
      <c r="W36" s="252" t="str">
        <f t="shared" ca="1" si="27"/>
        <v/>
      </c>
      <c r="X36" s="251" t="e">
        <f t="shared" ca="1" si="28"/>
        <v>#N/A</v>
      </c>
      <c r="Y36" s="252" t="str">
        <f t="shared" ca="1" si="29"/>
        <v/>
      </c>
      <c r="Z36" s="251" t="e">
        <f t="shared" ca="1" si="30"/>
        <v>#N/A</v>
      </c>
      <c r="AA36" s="252" t="str">
        <f t="shared" ca="1" si="31"/>
        <v/>
      </c>
      <c r="AB36" s="251" t="e">
        <f t="shared" ca="1" si="32"/>
        <v>#N/A</v>
      </c>
      <c r="AC36" s="253" t="str">
        <f t="shared" ca="1" si="33"/>
        <v/>
      </c>
      <c r="AD36" s="251" t="e">
        <f t="shared" ca="1" si="34"/>
        <v>#N/A</v>
      </c>
      <c r="AE36" s="254" t="str">
        <f t="shared" ca="1" si="35"/>
        <v/>
      </c>
      <c r="AF36" s="255" t="e">
        <f t="shared" ca="1" si="36"/>
        <v>#N/A</v>
      </c>
      <c r="AG36" s="256" t="str">
        <f t="shared" ca="1" si="37"/>
        <v/>
      </c>
      <c r="AH36" s="256" t="str">
        <f t="shared" ca="1" si="38"/>
        <v/>
      </c>
      <c r="AI36" s="150" t="str">
        <f t="shared" ca="1" si="39"/>
        <v/>
      </c>
      <c r="AJ36" s="144" t="e">
        <f t="shared" ca="1" si="40"/>
        <v>#N/A</v>
      </c>
      <c r="AK36" s="256" t="str">
        <f t="shared" ca="1" si="41"/>
        <v/>
      </c>
      <c r="AL36" s="144" t="e">
        <f t="shared" ca="1" si="42"/>
        <v>#N/A</v>
      </c>
      <c r="AM36" s="256" t="str">
        <f t="shared" ca="1" si="43"/>
        <v/>
      </c>
      <c r="AN36" s="145" t="e">
        <f t="shared" ca="1" si="44"/>
        <v>#N/A</v>
      </c>
      <c r="AO36" s="145" t="str">
        <f t="shared" ca="1" si="45"/>
        <v/>
      </c>
      <c r="AP36" s="144" t="e">
        <f t="shared" ca="1" si="46"/>
        <v>#N/A</v>
      </c>
      <c r="AQ36" s="256" t="str">
        <f t="shared" ca="1" si="47"/>
        <v/>
      </c>
      <c r="AR36" s="152" t="e">
        <f t="shared" ca="1" si="48"/>
        <v>#N/A</v>
      </c>
      <c r="AS36" s="5"/>
      <c r="AT36" s="2">
        <f t="shared" si="49"/>
        <v>36</v>
      </c>
      <c r="AU36" s="2">
        <f t="shared" si="50"/>
        <v>63</v>
      </c>
      <c r="AV36" s="2">
        <f t="shared" si="51"/>
        <v>64</v>
      </c>
      <c r="AW36" s="153">
        <f t="shared" si="6"/>
        <v>28</v>
      </c>
      <c r="AX36" s="153">
        <f t="shared" si="7"/>
        <v>57</v>
      </c>
      <c r="CE36" s="145">
        <f ca="1">IF($E37="","",IF(ISNUMBER(ZONES!$BO39),ZONES!$BO39,ZONES!$BO38))</f>
        <v>0</v>
      </c>
      <c r="CF36" s="145">
        <f ca="1">IF($E37="","",IF(ISNUMBER(ZONES!$BQ39),ZONES!$BQ39,ZONES!$BQ38))</f>
        <v>0.34699999999999998</v>
      </c>
      <c r="CG36" s="144">
        <f ca="1">IF($E37="","",IF(ISNUMBER(ZONES!$BS39),ZONES!$BS39,ZONES!$BS38))</f>
        <v>0</v>
      </c>
      <c r="CH36" s="151" t="str">
        <f ca="1">IF($E37="","",IF(ISNUMBER(ZONES!$BU39),ZONES!$BU39,ZONES!$BU38))</f>
        <v>W</v>
      </c>
      <c r="CI36" s="152">
        <f ca="1">IF($E37="","",IF(ISNUMBER(ZONES!$BW39),ZONES!$BW39,ZONES!$BW38))</f>
        <v>0</v>
      </c>
    </row>
    <row r="37" spans="1:87" ht="38.25">
      <c r="A37" s="135"/>
      <c r="B37" s="137" t="str">
        <f t="shared" ca="1" si="8"/>
        <v/>
      </c>
      <c r="C37" s="34" t="e">
        <f t="shared" ca="1" si="9"/>
        <v>#N/A</v>
      </c>
      <c r="D37" s="137" t="str">
        <f t="shared" ca="1" si="10"/>
        <v/>
      </c>
      <c r="E37" s="137">
        <f t="shared" ca="1" si="11"/>
        <v>1</v>
      </c>
      <c r="F37" s="137" t="str">
        <f t="shared" ca="1" si="12"/>
        <v>PERIM.</v>
      </c>
      <c r="G37" s="137" t="str">
        <f t="shared" ca="1" si="13"/>
        <v/>
      </c>
      <c r="H37" s="137" t="str">
        <f t="shared" ca="1" si="14"/>
        <v/>
      </c>
      <c r="I37" s="137" t="str">
        <f t="shared" ca="1" si="15"/>
        <v/>
      </c>
      <c r="J37" s="137" t="str">
        <f t="shared" ca="1" si="16"/>
        <v/>
      </c>
      <c r="K37" s="137" t="str">
        <f t="shared" ca="1" si="17"/>
        <v/>
      </c>
      <c r="L37" s="137" t="str">
        <f t="shared" ca="1" si="18"/>
        <v/>
      </c>
      <c r="M37" s="138" t="str">
        <f>IF(ZONES!O38="","",ZONES!O38)</f>
        <v/>
      </c>
      <c r="N37" s="136" t="str">
        <f>IF(ZONES!P38="","",ZONES!P38)</f>
        <v/>
      </c>
      <c r="O37" s="139" t="e">
        <f t="shared" ca="1" si="19"/>
        <v>#REF!</v>
      </c>
      <c r="P37" s="139" t="str">
        <f t="shared" ca="1" si="20"/>
        <v/>
      </c>
      <c r="Q37" s="140" t="str">
        <f t="shared" ca="1" si="21"/>
        <v/>
      </c>
      <c r="R37" s="250" t="e">
        <f t="shared" ca="1" si="22"/>
        <v>#N/A</v>
      </c>
      <c r="S37" s="140" t="str">
        <f t="shared" ca="1" si="23"/>
        <v/>
      </c>
      <c r="T37" s="250" t="e">
        <f t="shared" ca="1" si="24"/>
        <v>#N/A</v>
      </c>
      <c r="U37" s="251" t="str">
        <f t="shared" ca="1" si="25"/>
        <v/>
      </c>
      <c r="V37" s="252" t="e">
        <f t="shared" ca="1" si="26"/>
        <v>#N/A</v>
      </c>
      <c r="W37" s="252" t="str">
        <f t="shared" ca="1" si="27"/>
        <v/>
      </c>
      <c r="X37" s="251" t="e">
        <f t="shared" ca="1" si="28"/>
        <v>#N/A</v>
      </c>
      <c r="Y37" s="252" t="str">
        <f t="shared" ca="1" si="29"/>
        <v/>
      </c>
      <c r="Z37" s="251" t="e">
        <f t="shared" ca="1" si="30"/>
        <v>#N/A</v>
      </c>
      <c r="AA37" s="252" t="str">
        <f t="shared" ca="1" si="31"/>
        <v/>
      </c>
      <c r="AB37" s="251" t="e">
        <f t="shared" ca="1" si="32"/>
        <v>#N/A</v>
      </c>
      <c r="AC37" s="253" t="str">
        <f t="shared" ca="1" si="33"/>
        <v/>
      </c>
      <c r="AD37" s="251" t="e">
        <f t="shared" ca="1" si="34"/>
        <v>#N/A</v>
      </c>
      <c r="AE37" s="254" t="str">
        <f t="shared" ca="1" si="35"/>
        <v/>
      </c>
      <c r="AF37" s="255" t="e">
        <f t="shared" ca="1" si="36"/>
        <v>#N/A</v>
      </c>
      <c r="AG37" s="256" t="str">
        <f t="shared" ca="1" si="37"/>
        <v/>
      </c>
      <c r="AH37" s="256" t="str">
        <f t="shared" ca="1" si="38"/>
        <v/>
      </c>
      <c r="AI37" s="150" t="str">
        <f t="shared" ca="1" si="39"/>
        <v/>
      </c>
      <c r="AJ37" s="144" t="e">
        <f t="shared" ca="1" si="40"/>
        <v>#N/A</v>
      </c>
      <c r="AK37" s="256" t="str">
        <f t="shared" ca="1" si="41"/>
        <v/>
      </c>
      <c r="AL37" s="144" t="e">
        <f t="shared" ca="1" si="42"/>
        <v>#N/A</v>
      </c>
      <c r="AM37" s="256" t="str">
        <f t="shared" ca="1" si="43"/>
        <v/>
      </c>
      <c r="AN37" s="145" t="e">
        <f t="shared" ca="1" si="44"/>
        <v>#N/A</v>
      </c>
      <c r="AO37" s="145" t="str">
        <f t="shared" ca="1" si="45"/>
        <v/>
      </c>
      <c r="AP37" s="144" t="e">
        <f t="shared" ca="1" si="46"/>
        <v>#N/A</v>
      </c>
      <c r="AQ37" s="256" t="str">
        <f t="shared" ca="1" si="47"/>
        <v/>
      </c>
      <c r="AR37" s="152" t="e">
        <f t="shared" ca="1" si="48"/>
        <v>#N/A</v>
      </c>
      <c r="AS37" s="5"/>
      <c r="AT37" s="2">
        <f t="shared" si="49"/>
        <v>37</v>
      </c>
      <c r="AU37" s="2">
        <f t="shared" si="50"/>
        <v>65</v>
      </c>
      <c r="AV37" s="2">
        <f t="shared" si="51"/>
        <v>66</v>
      </c>
      <c r="AW37" s="153">
        <f t="shared" si="6"/>
        <v>29</v>
      </c>
      <c r="AX37" s="153">
        <f t="shared" si="7"/>
        <v>59</v>
      </c>
      <c r="CE37" s="145">
        <f ca="1">IF($E39="","",IF(ISNUMBER(ZONES!$BO41),ZONES!$BO41,ZONES!$BO40))</f>
        <v>2.7799999999999914</v>
      </c>
      <c r="CF37" s="145">
        <f ca="1">IF($E39="","",IF(ISNUMBER(ZONES!$BQ41),ZONES!$BQ41,ZONES!$BQ40))</f>
        <v>0.34699999999999998</v>
      </c>
      <c r="CG37" s="144">
        <f ca="1">IF($E39="","",IF(ISNUMBER(ZONES!$BS41),ZONES!$BS41,ZONES!$BS40))</f>
        <v>2.0099999999999998</v>
      </c>
      <c r="CH37" s="151" t="str">
        <f ca="1">IF($E39="","",IF(ISNUMBER(ZONES!$BU41),ZONES!$BU41,ZONES!$BU40))</f>
        <v>W</v>
      </c>
      <c r="CI37" s="152">
        <f ca="1">IF($E39="","",IF(ISNUMBER(ZONES!$BW41),ZONES!$BW41,ZONES!$BW40))</f>
        <v>0</v>
      </c>
    </row>
    <row r="38" spans="1:87" ht="38.25">
      <c r="A38" s="135"/>
      <c r="B38" s="137" t="str">
        <f t="shared" ca="1" si="8"/>
        <v/>
      </c>
      <c r="C38" s="34" t="e">
        <f t="shared" ca="1" si="9"/>
        <v>#N/A</v>
      </c>
      <c r="D38" s="137" t="str">
        <f t="shared" ca="1" si="10"/>
        <v/>
      </c>
      <c r="E38" s="137">
        <f t="shared" ca="1" si="11"/>
        <v>1</v>
      </c>
      <c r="F38" s="137" t="str">
        <f t="shared" ca="1" si="12"/>
        <v>PERIM.</v>
      </c>
      <c r="G38" s="137" t="str">
        <f t="shared" ca="1" si="13"/>
        <v/>
      </c>
      <c r="H38" s="137" t="str">
        <f t="shared" ca="1" si="14"/>
        <v/>
      </c>
      <c r="I38" s="137" t="str">
        <f t="shared" ca="1" si="15"/>
        <v/>
      </c>
      <c r="J38" s="137" t="str">
        <f t="shared" ca="1" si="16"/>
        <v/>
      </c>
      <c r="K38" s="137" t="str">
        <f t="shared" ca="1" si="17"/>
        <v/>
      </c>
      <c r="L38" s="137" t="str">
        <f t="shared" ca="1" si="18"/>
        <v/>
      </c>
      <c r="M38" s="138" t="str">
        <f>IF(ZONES!O39="","",ZONES!O39)</f>
        <v/>
      </c>
      <c r="N38" s="136" t="str">
        <f>IF(ZONES!P39="","",ZONES!P39)</f>
        <v/>
      </c>
      <c r="O38" s="139" t="e">
        <f t="shared" ca="1" si="19"/>
        <v>#REF!</v>
      </c>
      <c r="P38" s="139" t="str">
        <f t="shared" ca="1" si="20"/>
        <v/>
      </c>
      <c r="Q38" s="140" t="str">
        <f t="shared" ca="1" si="21"/>
        <v/>
      </c>
      <c r="R38" s="250" t="e">
        <f t="shared" ca="1" si="22"/>
        <v>#N/A</v>
      </c>
      <c r="S38" s="140" t="str">
        <f t="shared" ca="1" si="23"/>
        <v/>
      </c>
      <c r="T38" s="250" t="e">
        <f t="shared" ca="1" si="24"/>
        <v>#N/A</v>
      </c>
      <c r="U38" s="251" t="str">
        <f t="shared" ca="1" si="25"/>
        <v/>
      </c>
      <c r="V38" s="252" t="e">
        <f t="shared" ca="1" si="26"/>
        <v>#N/A</v>
      </c>
      <c r="W38" s="252" t="str">
        <f t="shared" ca="1" si="27"/>
        <v/>
      </c>
      <c r="X38" s="251" t="e">
        <f t="shared" ca="1" si="28"/>
        <v>#N/A</v>
      </c>
      <c r="Y38" s="252" t="str">
        <f t="shared" ca="1" si="29"/>
        <v/>
      </c>
      <c r="Z38" s="251" t="e">
        <f t="shared" ca="1" si="30"/>
        <v>#N/A</v>
      </c>
      <c r="AA38" s="252" t="str">
        <f t="shared" ca="1" si="31"/>
        <v/>
      </c>
      <c r="AB38" s="251" t="e">
        <f t="shared" ca="1" si="32"/>
        <v>#N/A</v>
      </c>
      <c r="AC38" s="253" t="str">
        <f t="shared" ca="1" si="33"/>
        <v/>
      </c>
      <c r="AD38" s="251" t="e">
        <f t="shared" ca="1" si="34"/>
        <v>#N/A</v>
      </c>
      <c r="AE38" s="254" t="str">
        <f t="shared" ca="1" si="35"/>
        <v/>
      </c>
      <c r="AF38" s="255" t="e">
        <f t="shared" ca="1" si="36"/>
        <v>#N/A</v>
      </c>
      <c r="AG38" s="256" t="str">
        <f t="shared" ca="1" si="37"/>
        <v/>
      </c>
      <c r="AH38" s="256" t="str">
        <f t="shared" ca="1" si="38"/>
        <v/>
      </c>
      <c r="AI38" s="150" t="str">
        <f t="shared" ca="1" si="39"/>
        <v/>
      </c>
      <c r="AJ38" s="144" t="e">
        <f t="shared" ca="1" si="40"/>
        <v>#N/A</v>
      </c>
      <c r="AK38" s="256" t="str">
        <f t="shared" ca="1" si="41"/>
        <v/>
      </c>
      <c r="AL38" s="144" t="e">
        <f t="shared" ca="1" si="42"/>
        <v>#N/A</v>
      </c>
      <c r="AM38" s="256" t="str">
        <f t="shared" ca="1" si="43"/>
        <v/>
      </c>
      <c r="AN38" s="145" t="e">
        <f t="shared" ca="1" si="44"/>
        <v>#N/A</v>
      </c>
      <c r="AO38" s="145" t="str">
        <f t="shared" ca="1" si="45"/>
        <v/>
      </c>
      <c r="AP38" s="144" t="e">
        <f t="shared" ca="1" si="46"/>
        <v>#N/A</v>
      </c>
      <c r="AQ38" s="256" t="str">
        <f t="shared" ca="1" si="47"/>
        <v/>
      </c>
      <c r="AR38" s="152" t="e">
        <f t="shared" ca="1" si="48"/>
        <v>#N/A</v>
      </c>
      <c r="AS38" s="5"/>
      <c r="AT38" s="2">
        <f t="shared" si="49"/>
        <v>38</v>
      </c>
      <c r="AU38" s="2">
        <f t="shared" si="50"/>
        <v>67</v>
      </c>
      <c r="AV38" s="2">
        <f t="shared" si="51"/>
        <v>68</v>
      </c>
      <c r="AW38" s="153">
        <f t="shared" si="6"/>
        <v>30</v>
      </c>
      <c r="AX38" s="153">
        <f t="shared" si="7"/>
        <v>61</v>
      </c>
      <c r="CE38" s="145">
        <f ca="1">IF($E41="","",IF(ISNUMBER(ZONES!$BO43),ZONES!$BO43,ZONES!$BO42))</f>
        <v>2.7659999999999929</v>
      </c>
      <c r="CF38" s="145">
        <f ca="1">IF($E41="","",IF(ISNUMBER(ZONES!$BQ43),ZONES!$BQ43,ZONES!$BQ42))</f>
        <v>0.34699999999999998</v>
      </c>
      <c r="CG38" s="144">
        <f ca="1">IF($E41="","",IF(ISNUMBER(ZONES!$BS43),ZONES!$BS43,ZONES!$BS42))</f>
        <v>1.87</v>
      </c>
      <c r="CH38" s="151" t="str">
        <f ca="1">IF($E41="","",IF(ISNUMBER(ZONES!$BU43),ZONES!$BU43,ZONES!$BU42))</f>
        <v>W</v>
      </c>
      <c r="CI38" s="152">
        <f ca="1">IF($E41="","",IF(ISNUMBER(ZONES!$BW43),ZONES!$BW43,ZONES!$BW42))</f>
        <v>0</v>
      </c>
    </row>
    <row r="39" spans="1:87" ht="38.25">
      <c r="A39" s="135"/>
      <c r="B39" s="137" t="str">
        <f t="shared" ca="1" si="8"/>
        <v/>
      </c>
      <c r="C39" s="34" t="e">
        <f t="shared" ca="1" si="9"/>
        <v>#N/A</v>
      </c>
      <c r="D39" s="137" t="str">
        <f t="shared" ca="1" si="10"/>
        <v/>
      </c>
      <c r="E39" s="137">
        <f t="shared" ca="1" si="11"/>
        <v>1</v>
      </c>
      <c r="F39" s="137" t="str">
        <f t="shared" ca="1" si="12"/>
        <v>PERIM.</v>
      </c>
      <c r="G39" s="137" t="str">
        <f t="shared" ca="1" si="13"/>
        <v/>
      </c>
      <c r="H39" s="137" t="str">
        <f t="shared" ca="1" si="14"/>
        <v/>
      </c>
      <c r="I39" s="137" t="str">
        <f t="shared" ca="1" si="15"/>
        <v/>
      </c>
      <c r="J39" s="137" t="str">
        <f t="shared" ca="1" si="16"/>
        <v/>
      </c>
      <c r="K39" s="137" t="str">
        <f t="shared" ca="1" si="17"/>
        <v/>
      </c>
      <c r="L39" s="137" t="str">
        <f t="shared" ca="1" si="18"/>
        <v/>
      </c>
      <c r="M39" s="138" t="str">
        <f>IF(ZONES!O40="","",ZONES!O40)</f>
        <v/>
      </c>
      <c r="N39" s="136" t="str">
        <f>IF(ZONES!P40="","",ZONES!P40)</f>
        <v/>
      </c>
      <c r="O39" s="139" t="e">
        <f t="shared" ca="1" si="19"/>
        <v>#REF!</v>
      </c>
      <c r="P39" s="139" t="str">
        <f t="shared" ca="1" si="20"/>
        <v/>
      </c>
      <c r="Q39" s="140" t="str">
        <f t="shared" ca="1" si="21"/>
        <v/>
      </c>
      <c r="R39" s="250" t="e">
        <f t="shared" ca="1" si="22"/>
        <v>#N/A</v>
      </c>
      <c r="S39" s="140" t="str">
        <f t="shared" ca="1" si="23"/>
        <v/>
      </c>
      <c r="T39" s="250" t="e">
        <f t="shared" ca="1" si="24"/>
        <v>#N/A</v>
      </c>
      <c r="U39" s="251" t="str">
        <f t="shared" ca="1" si="25"/>
        <v/>
      </c>
      <c r="V39" s="252" t="e">
        <f t="shared" ca="1" si="26"/>
        <v>#N/A</v>
      </c>
      <c r="W39" s="252" t="str">
        <f t="shared" ca="1" si="27"/>
        <v/>
      </c>
      <c r="X39" s="251" t="e">
        <f t="shared" ca="1" si="28"/>
        <v>#N/A</v>
      </c>
      <c r="Y39" s="252" t="str">
        <f t="shared" ca="1" si="29"/>
        <v/>
      </c>
      <c r="Z39" s="251" t="e">
        <f t="shared" ca="1" si="30"/>
        <v>#N/A</v>
      </c>
      <c r="AA39" s="252" t="str">
        <f t="shared" ca="1" si="31"/>
        <v/>
      </c>
      <c r="AB39" s="251" t="e">
        <f t="shared" ca="1" si="32"/>
        <v>#N/A</v>
      </c>
      <c r="AC39" s="253" t="str">
        <f t="shared" ca="1" si="33"/>
        <v/>
      </c>
      <c r="AD39" s="251" t="e">
        <f t="shared" ca="1" si="34"/>
        <v>#N/A</v>
      </c>
      <c r="AE39" s="254" t="str">
        <f t="shared" ca="1" si="35"/>
        <v/>
      </c>
      <c r="AF39" s="255" t="e">
        <f t="shared" ca="1" si="36"/>
        <v>#N/A</v>
      </c>
      <c r="AG39" s="256" t="str">
        <f t="shared" ca="1" si="37"/>
        <v/>
      </c>
      <c r="AH39" s="256" t="str">
        <f t="shared" ca="1" si="38"/>
        <v/>
      </c>
      <c r="AI39" s="150" t="str">
        <f t="shared" ca="1" si="39"/>
        <v/>
      </c>
      <c r="AJ39" s="144" t="e">
        <f t="shared" ca="1" si="40"/>
        <v>#N/A</v>
      </c>
      <c r="AK39" s="256" t="str">
        <f t="shared" ca="1" si="41"/>
        <v/>
      </c>
      <c r="AL39" s="144" t="e">
        <f t="shared" ca="1" si="42"/>
        <v>#N/A</v>
      </c>
      <c r="AM39" s="256" t="str">
        <f t="shared" ca="1" si="43"/>
        <v/>
      </c>
      <c r="AN39" s="145" t="e">
        <f t="shared" ca="1" si="44"/>
        <v>#N/A</v>
      </c>
      <c r="AO39" s="145" t="str">
        <f t="shared" ca="1" si="45"/>
        <v/>
      </c>
      <c r="AP39" s="144" t="e">
        <f t="shared" ca="1" si="46"/>
        <v>#N/A</v>
      </c>
      <c r="AQ39" s="256" t="str">
        <f t="shared" ca="1" si="47"/>
        <v/>
      </c>
      <c r="AR39" s="152" t="e">
        <f t="shared" ca="1" si="48"/>
        <v>#N/A</v>
      </c>
      <c r="AS39" s="5"/>
      <c r="AT39" s="2">
        <f t="shared" si="49"/>
        <v>39</v>
      </c>
      <c r="AU39" s="2">
        <f t="shared" si="50"/>
        <v>69</v>
      </c>
      <c r="AV39" s="2">
        <f t="shared" si="51"/>
        <v>70</v>
      </c>
      <c r="AW39" s="153">
        <f t="shared" si="6"/>
        <v>31</v>
      </c>
      <c r="AX39" s="153">
        <f t="shared" si="7"/>
        <v>63</v>
      </c>
    </row>
    <row r="40" spans="1:87" ht="38.25">
      <c r="A40" s="135"/>
      <c r="B40" s="137" t="str">
        <f t="shared" ca="1" si="8"/>
        <v/>
      </c>
      <c r="C40" s="34" t="e">
        <f t="shared" ca="1" si="9"/>
        <v>#N/A</v>
      </c>
      <c r="D40" s="137" t="str">
        <f t="shared" ca="1" si="10"/>
        <v/>
      </c>
      <c r="E40" s="137">
        <f t="shared" ca="1" si="11"/>
        <v>1</v>
      </c>
      <c r="F40" s="137" t="str">
        <f t="shared" ca="1" si="12"/>
        <v>PERIM.</v>
      </c>
      <c r="G40" s="137" t="str">
        <f t="shared" ca="1" si="13"/>
        <v/>
      </c>
      <c r="H40" s="137" t="str">
        <f t="shared" ca="1" si="14"/>
        <v/>
      </c>
      <c r="I40" s="137" t="str">
        <f t="shared" ca="1" si="15"/>
        <v/>
      </c>
      <c r="J40" s="137" t="str">
        <f t="shared" ca="1" si="16"/>
        <v/>
      </c>
      <c r="K40" s="137" t="str">
        <f t="shared" ca="1" si="17"/>
        <v/>
      </c>
      <c r="L40" s="137" t="str">
        <f t="shared" ca="1" si="18"/>
        <v/>
      </c>
      <c r="M40" s="138" t="str">
        <f>IF(ZONES!O41="","",ZONES!O41)</f>
        <v/>
      </c>
      <c r="N40" s="136" t="str">
        <f>IF(ZONES!P41="","",ZONES!P41)</f>
        <v/>
      </c>
      <c r="O40" s="139" t="e">
        <f t="shared" ca="1" si="19"/>
        <v>#REF!</v>
      </c>
      <c r="P40" s="139" t="str">
        <f t="shared" ca="1" si="20"/>
        <v/>
      </c>
      <c r="Q40" s="140" t="str">
        <f t="shared" ca="1" si="21"/>
        <v/>
      </c>
      <c r="R40" s="250" t="e">
        <f t="shared" ca="1" si="22"/>
        <v>#N/A</v>
      </c>
      <c r="S40" s="140" t="str">
        <f t="shared" ca="1" si="23"/>
        <v/>
      </c>
      <c r="T40" s="250" t="e">
        <f t="shared" ca="1" si="24"/>
        <v>#N/A</v>
      </c>
      <c r="U40" s="251" t="str">
        <f t="shared" ca="1" si="25"/>
        <v/>
      </c>
      <c r="V40" s="252" t="e">
        <f t="shared" ca="1" si="26"/>
        <v>#N/A</v>
      </c>
      <c r="W40" s="252" t="str">
        <f t="shared" ca="1" si="27"/>
        <v/>
      </c>
      <c r="X40" s="251" t="e">
        <f t="shared" ca="1" si="28"/>
        <v>#N/A</v>
      </c>
      <c r="Y40" s="252" t="str">
        <f t="shared" ca="1" si="29"/>
        <v/>
      </c>
      <c r="Z40" s="251" t="e">
        <f t="shared" ca="1" si="30"/>
        <v>#N/A</v>
      </c>
      <c r="AA40" s="252" t="str">
        <f t="shared" ca="1" si="31"/>
        <v/>
      </c>
      <c r="AB40" s="251" t="e">
        <f t="shared" ca="1" si="32"/>
        <v>#N/A</v>
      </c>
      <c r="AC40" s="253" t="str">
        <f t="shared" ca="1" si="33"/>
        <v/>
      </c>
      <c r="AD40" s="251" t="e">
        <f t="shared" ca="1" si="34"/>
        <v>#N/A</v>
      </c>
      <c r="AE40" s="254" t="str">
        <f t="shared" ca="1" si="35"/>
        <v/>
      </c>
      <c r="AF40" s="255" t="e">
        <f t="shared" ca="1" si="36"/>
        <v>#N/A</v>
      </c>
      <c r="AG40" s="256" t="str">
        <f t="shared" ca="1" si="37"/>
        <v/>
      </c>
      <c r="AH40" s="256" t="str">
        <f t="shared" ca="1" si="38"/>
        <v/>
      </c>
      <c r="AI40" s="150" t="str">
        <f t="shared" ca="1" si="39"/>
        <v/>
      </c>
      <c r="AJ40" s="144" t="e">
        <f t="shared" ca="1" si="40"/>
        <v>#N/A</v>
      </c>
      <c r="AK40" s="256" t="str">
        <f t="shared" ca="1" si="41"/>
        <v/>
      </c>
      <c r="AL40" s="144" t="e">
        <f t="shared" ca="1" si="42"/>
        <v>#N/A</v>
      </c>
      <c r="AM40" s="256" t="str">
        <f t="shared" ca="1" si="43"/>
        <v/>
      </c>
      <c r="AN40" s="145" t="e">
        <f t="shared" ca="1" si="44"/>
        <v>#N/A</v>
      </c>
      <c r="AO40" s="145" t="str">
        <f t="shared" ca="1" si="45"/>
        <v/>
      </c>
      <c r="AP40" s="144" t="e">
        <f t="shared" ca="1" si="46"/>
        <v>#N/A</v>
      </c>
      <c r="AQ40" s="256" t="str">
        <f t="shared" ca="1" si="47"/>
        <v/>
      </c>
      <c r="AR40" s="152" t="e">
        <f t="shared" ca="1" si="48"/>
        <v>#N/A</v>
      </c>
      <c r="AS40" s="5"/>
      <c r="AT40" s="2">
        <f t="shared" si="49"/>
        <v>40</v>
      </c>
      <c r="AU40" s="2">
        <f t="shared" si="50"/>
        <v>71</v>
      </c>
      <c r="AV40" s="2">
        <f t="shared" si="51"/>
        <v>72</v>
      </c>
      <c r="AW40" s="153">
        <f t="shared" si="6"/>
        <v>32</v>
      </c>
      <c r="AX40" s="153">
        <f t="shared" si="7"/>
        <v>65</v>
      </c>
    </row>
    <row r="41" spans="1:87" ht="38.25">
      <c r="A41" s="135"/>
      <c r="B41" s="137" t="str">
        <f t="shared" ca="1" si="8"/>
        <v/>
      </c>
      <c r="C41" s="34" t="e">
        <f t="shared" ca="1" si="9"/>
        <v>#N/A</v>
      </c>
      <c r="D41" s="137" t="str">
        <f t="shared" ca="1" si="10"/>
        <v/>
      </c>
      <c r="E41" s="137">
        <f t="shared" ca="1" si="11"/>
        <v>1</v>
      </c>
      <c r="F41" s="137" t="str">
        <f t="shared" ca="1" si="12"/>
        <v>PERIM.</v>
      </c>
      <c r="G41" s="137" t="str">
        <f t="shared" ca="1" si="13"/>
        <v/>
      </c>
      <c r="H41" s="137" t="str">
        <f t="shared" ca="1" si="14"/>
        <v/>
      </c>
      <c r="I41" s="137" t="str">
        <f t="shared" ca="1" si="15"/>
        <v/>
      </c>
      <c r="J41" s="137" t="str">
        <f t="shared" ca="1" si="16"/>
        <v/>
      </c>
      <c r="K41" s="137" t="str">
        <f t="shared" ca="1" si="17"/>
        <v/>
      </c>
      <c r="L41" s="137" t="str">
        <f t="shared" ca="1" si="18"/>
        <v/>
      </c>
      <c r="M41" s="138" t="str">
        <f>IF(ZONES!O42="","",ZONES!O42)</f>
        <v/>
      </c>
      <c r="N41" s="136" t="str">
        <f>IF(ZONES!P42="","",ZONES!P42)</f>
        <v/>
      </c>
      <c r="O41" s="139" t="e">
        <f t="shared" ca="1" si="19"/>
        <v>#REF!</v>
      </c>
      <c r="P41" s="139" t="str">
        <f t="shared" ca="1" si="20"/>
        <v/>
      </c>
      <c r="Q41" s="140" t="str">
        <f t="shared" ca="1" si="21"/>
        <v/>
      </c>
      <c r="R41" s="250">
        <f t="shared" ca="1" si="22"/>
        <v>2.7399999999999958</v>
      </c>
      <c r="S41" s="140" t="str">
        <f t="shared" ca="1" si="23"/>
        <v/>
      </c>
      <c r="T41" s="250">
        <f t="shared" ca="1" si="24"/>
        <v>24</v>
      </c>
      <c r="U41" s="251" t="str">
        <f t="shared" ca="1" si="25"/>
        <v/>
      </c>
      <c r="V41" s="252">
        <f t="shared" ca="1" si="26"/>
        <v>60</v>
      </c>
      <c r="W41" s="252" t="str">
        <f t="shared" ca="1" si="27"/>
        <v/>
      </c>
      <c r="X41" s="251">
        <f t="shared" ca="1" si="28"/>
        <v>20</v>
      </c>
      <c r="Y41" s="252" t="str">
        <f t="shared" ca="1" si="29"/>
        <v/>
      </c>
      <c r="Z41" s="251">
        <f t="shared" ca="1" si="30"/>
        <v>30</v>
      </c>
      <c r="AA41" s="252" t="str">
        <f t="shared" ca="1" si="31"/>
        <v/>
      </c>
      <c r="AB41" s="251">
        <f t="shared" ca="1" si="32"/>
        <v>2</v>
      </c>
      <c r="AC41" s="253" t="str">
        <f t="shared" ca="1" si="33"/>
        <v/>
      </c>
      <c r="AD41" s="251" t="str">
        <f t="shared" ca="1" si="34"/>
        <v/>
      </c>
      <c r="AE41" s="254" t="str">
        <f t="shared" ca="1" si="35"/>
        <v/>
      </c>
      <c r="AF41" s="255" t="str">
        <f t="shared" ca="1" si="36"/>
        <v/>
      </c>
      <c r="AG41" s="256" t="str">
        <f t="shared" ca="1" si="37"/>
        <v/>
      </c>
      <c r="AH41" s="256" t="str">
        <f t="shared" ca="1" si="38"/>
        <v/>
      </c>
      <c r="AI41" s="150" t="str">
        <f t="shared" ca="1" si="39"/>
        <v/>
      </c>
      <c r="AJ41" s="144" t="str">
        <f t="shared" ca="1" si="40"/>
        <v/>
      </c>
      <c r="AK41" s="256" t="str">
        <f t="shared" ca="1" si="41"/>
        <v/>
      </c>
      <c r="AL41" s="144">
        <f t="shared" ca="1" si="42"/>
        <v>6</v>
      </c>
      <c r="AM41" s="256" t="str">
        <f t="shared" ca="1" si="43"/>
        <v/>
      </c>
      <c r="AN41" s="145" t="str">
        <f t="shared" ca="1" si="44"/>
        <v/>
      </c>
      <c r="AO41" s="145" t="str">
        <f t="shared" ca="1" si="45"/>
        <v/>
      </c>
      <c r="AP41" s="144" t="str">
        <f t="shared" ca="1" si="46"/>
        <v/>
      </c>
      <c r="AQ41" s="256" t="str">
        <f t="shared" ca="1" si="47"/>
        <v/>
      </c>
      <c r="AR41" s="152">
        <f t="shared" ca="1" si="48"/>
        <v>0.25</v>
      </c>
      <c r="AS41" s="5"/>
      <c r="AT41" s="2">
        <f t="shared" si="49"/>
        <v>41</v>
      </c>
      <c r="AU41" s="2">
        <f t="shared" si="50"/>
        <v>73</v>
      </c>
      <c r="AV41" s="2">
        <f t="shared" si="51"/>
        <v>74</v>
      </c>
      <c r="AW41" s="153">
        <f t="shared" ref="AW41:AW72" si="52">AT41-8</f>
        <v>33</v>
      </c>
      <c r="AX41" s="153">
        <f t="shared" si="7"/>
        <v>67</v>
      </c>
    </row>
    <row r="42" spans="1:87" ht="38.25">
      <c r="A42" s="135"/>
      <c r="B42" s="137" t="str">
        <f t="shared" ca="1" si="8"/>
        <v/>
      </c>
      <c r="C42" s="34" t="e">
        <f t="shared" ca="1" si="9"/>
        <v>#N/A</v>
      </c>
      <c r="D42" s="137" t="str">
        <f t="shared" ca="1" si="10"/>
        <v/>
      </c>
      <c r="E42" s="137">
        <f t="shared" ca="1" si="11"/>
        <v>1</v>
      </c>
      <c r="F42" s="137" t="str">
        <f t="shared" ca="1" si="12"/>
        <v>PERIM.</v>
      </c>
      <c r="G42" s="137" t="str">
        <f t="shared" ca="1" si="13"/>
        <v/>
      </c>
      <c r="H42" s="137" t="str">
        <f t="shared" ca="1" si="14"/>
        <v/>
      </c>
      <c r="I42" s="137" t="str">
        <f t="shared" ca="1" si="15"/>
        <v/>
      </c>
      <c r="J42" s="137" t="str">
        <f t="shared" ca="1" si="16"/>
        <v/>
      </c>
      <c r="K42" s="137" t="str">
        <f t="shared" ca="1" si="17"/>
        <v/>
      </c>
      <c r="L42" s="137" t="str">
        <f t="shared" ca="1" si="18"/>
        <v/>
      </c>
      <c r="M42" s="138" t="str">
        <f>IF(ZONES!O43="","",ZONES!O43)</f>
        <v/>
      </c>
      <c r="N42" s="136" t="str">
        <f>IF(ZONES!P43="","",ZONES!P43)</f>
        <v/>
      </c>
      <c r="O42" s="139" t="e">
        <f t="shared" ca="1" si="19"/>
        <v>#REF!</v>
      </c>
      <c r="P42" s="139" t="str">
        <f t="shared" ca="1" si="20"/>
        <v/>
      </c>
      <c r="Q42" s="140" t="str">
        <f t="shared" ca="1" si="21"/>
        <v/>
      </c>
      <c r="R42" s="250">
        <f t="shared" ca="1" si="22"/>
        <v>2.7409999999999957</v>
      </c>
      <c r="S42" s="140" t="str">
        <f t="shared" ca="1" si="23"/>
        <v/>
      </c>
      <c r="T42" s="250">
        <f t="shared" ca="1" si="24"/>
        <v>24</v>
      </c>
      <c r="U42" s="251" t="str">
        <f t="shared" ca="1" si="25"/>
        <v/>
      </c>
      <c r="V42" s="252">
        <f t="shared" ca="1" si="26"/>
        <v>60</v>
      </c>
      <c r="W42" s="252" t="str">
        <f t="shared" ca="1" si="27"/>
        <v/>
      </c>
      <c r="X42" s="251">
        <f t="shared" ca="1" si="28"/>
        <v>20</v>
      </c>
      <c r="Y42" s="252" t="str">
        <f t="shared" ca="1" si="29"/>
        <v/>
      </c>
      <c r="Z42" s="251">
        <f t="shared" ca="1" si="30"/>
        <v>30</v>
      </c>
      <c r="AA42" s="252" t="str">
        <f t="shared" ca="1" si="31"/>
        <v/>
      </c>
      <c r="AB42" s="251">
        <f t="shared" ca="1" si="32"/>
        <v>2</v>
      </c>
      <c r="AC42" s="253" t="str">
        <f t="shared" ca="1" si="33"/>
        <v/>
      </c>
      <c r="AD42" s="251" t="str">
        <f t="shared" ca="1" si="34"/>
        <v/>
      </c>
      <c r="AE42" s="254" t="str">
        <f t="shared" ca="1" si="35"/>
        <v/>
      </c>
      <c r="AF42" s="255" t="str">
        <f t="shared" ca="1" si="36"/>
        <v/>
      </c>
      <c r="AG42" s="256" t="str">
        <f t="shared" ca="1" si="37"/>
        <v/>
      </c>
      <c r="AH42" s="256" t="str">
        <f t="shared" ca="1" si="38"/>
        <v/>
      </c>
      <c r="AI42" s="150" t="str">
        <f t="shared" ca="1" si="39"/>
        <v/>
      </c>
      <c r="AJ42" s="144" t="str">
        <f t="shared" ca="1" si="40"/>
        <v/>
      </c>
      <c r="AK42" s="256" t="str">
        <f t="shared" ca="1" si="41"/>
        <v/>
      </c>
      <c r="AL42" s="144">
        <f t="shared" ca="1" si="42"/>
        <v>6</v>
      </c>
      <c r="AM42" s="256" t="str">
        <f t="shared" ca="1" si="43"/>
        <v/>
      </c>
      <c r="AN42" s="145" t="str">
        <f t="shared" ca="1" si="44"/>
        <v/>
      </c>
      <c r="AO42" s="145" t="str">
        <f t="shared" ca="1" si="45"/>
        <v/>
      </c>
      <c r="AP42" s="144" t="str">
        <f t="shared" ca="1" si="46"/>
        <v/>
      </c>
      <c r="AQ42" s="256" t="str">
        <f t="shared" ca="1" si="47"/>
        <v/>
      </c>
      <c r="AR42" s="152">
        <f t="shared" ca="1" si="48"/>
        <v>0.25</v>
      </c>
      <c r="AS42" s="5"/>
      <c r="AT42" s="2">
        <f t="shared" si="49"/>
        <v>42</v>
      </c>
      <c r="AU42" s="2">
        <f t="shared" ref="AU42:AU73" si="53">AU41+2</f>
        <v>75</v>
      </c>
      <c r="AV42" s="2">
        <f t="shared" ref="AV42:AV73" si="54">AV41+2</f>
        <v>76</v>
      </c>
      <c r="AW42" s="153">
        <f t="shared" si="52"/>
        <v>34</v>
      </c>
      <c r="AX42" s="153">
        <f t="shared" si="7"/>
        <v>69</v>
      </c>
    </row>
    <row r="43" spans="1:87" ht="38.25">
      <c r="A43" s="135"/>
      <c r="B43" s="137" t="str">
        <f t="shared" ca="1" si="8"/>
        <v/>
      </c>
      <c r="C43" s="34" t="e">
        <f t="shared" ca="1" si="9"/>
        <v>#N/A</v>
      </c>
      <c r="D43" s="137" t="str">
        <f t="shared" ca="1" si="10"/>
        <v/>
      </c>
      <c r="E43" s="137">
        <f t="shared" ca="1" si="11"/>
        <v>1</v>
      </c>
      <c r="F43" s="137" t="str">
        <f t="shared" ca="1" si="12"/>
        <v>PERIM.</v>
      </c>
      <c r="G43" s="137" t="str">
        <f t="shared" ca="1" si="13"/>
        <v/>
      </c>
      <c r="H43" s="137" t="str">
        <f t="shared" ca="1" si="14"/>
        <v/>
      </c>
      <c r="I43" s="137" t="str">
        <f t="shared" ca="1" si="15"/>
        <v/>
      </c>
      <c r="J43" s="137" t="str">
        <f t="shared" ca="1" si="16"/>
        <v/>
      </c>
      <c r="K43" s="137" t="str">
        <f t="shared" ca="1" si="17"/>
        <v/>
      </c>
      <c r="L43" s="137" t="str">
        <f t="shared" ca="1" si="18"/>
        <v/>
      </c>
      <c r="M43" s="138" t="str">
        <f>IF(ZONES!O44="","",ZONES!O44)</f>
        <v/>
      </c>
      <c r="N43" s="136" t="str">
        <f>IF(ZONES!P44="","",ZONES!P44)</f>
        <v/>
      </c>
      <c r="O43" s="139" t="e">
        <f t="shared" ca="1" si="19"/>
        <v>#REF!</v>
      </c>
      <c r="P43" s="139" t="str">
        <f t="shared" ca="1" si="20"/>
        <v/>
      </c>
      <c r="Q43" s="140" t="str">
        <f t="shared" ca="1" si="21"/>
        <v/>
      </c>
      <c r="R43" s="250">
        <f t="shared" ca="1" si="22"/>
        <v>2.7369999999999961</v>
      </c>
      <c r="S43" s="140" t="str">
        <f t="shared" ca="1" si="23"/>
        <v/>
      </c>
      <c r="T43" s="250">
        <f t="shared" ca="1" si="24"/>
        <v>24</v>
      </c>
      <c r="U43" s="251" t="str">
        <f t="shared" ca="1" si="25"/>
        <v/>
      </c>
      <c r="V43" s="252">
        <f t="shared" ca="1" si="26"/>
        <v>60</v>
      </c>
      <c r="W43" s="252" t="str">
        <f t="shared" ca="1" si="27"/>
        <v/>
      </c>
      <c r="X43" s="251">
        <f t="shared" ca="1" si="28"/>
        <v>20</v>
      </c>
      <c r="Y43" s="252" t="str">
        <f t="shared" ca="1" si="29"/>
        <v/>
      </c>
      <c r="Z43" s="251">
        <f t="shared" ca="1" si="30"/>
        <v>30</v>
      </c>
      <c r="AA43" s="252" t="str">
        <f t="shared" ca="1" si="31"/>
        <v/>
      </c>
      <c r="AB43" s="251">
        <f t="shared" ca="1" si="32"/>
        <v>0</v>
      </c>
      <c r="AC43" s="253" t="str">
        <f t="shared" ca="1" si="33"/>
        <v/>
      </c>
      <c r="AD43" s="251" t="str">
        <f t="shared" ca="1" si="34"/>
        <v/>
      </c>
      <c r="AE43" s="254" t="str">
        <f t="shared" ca="1" si="35"/>
        <v/>
      </c>
      <c r="AF43" s="255" t="str">
        <f t="shared" ca="1" si="36"/>
        <v/>
      </c>
      <c r="AG43" s="256" t="str">
        <f t="shared" ca="1" si="37"/>
        <v/>
      </c>
      <c r="AH43" s="256" t="str">
        <f t="shared" ca="1" si="38"/>
        <v/>
      </c>
      <c r="AI43" s="150" t="str">
        <f t="shared" ca="1" si="39"/>
        <v/>
      </c>
      <c r="AJ43" s="144" t="str">
        <f t="shared" ca="1" si="40"/>
        <v/>
      </c>
      <c r="AK43" s="256" t="str">
        <f t="shared" ca="1" si="41"/>
        <v/>
      </c>
      <c r="AL43" s="144">
        <f t="shared" ca="1" si="42"/>
        <v>2</v>
      </c>
      <c r="AM43" s="256" t="str">
        <f t="shared" ca="1" si="43"/>
        <v/>
      </c>
      <c r="AN43" s="145" t="str">
        <f t="shared" ca="1" si="44"/>
        <v/>
      </c>
      <c r="AO43" s="145" t="str">
        <f t="shared" ca="1" si="45"/>
        <v/>
      </c>
      <c r="AP43" s="144" t="str">
        <f t="shared" ca="1" si="46"/>
        <v/>
      </c>
      <c r="AQ43" s="256" t="str">
        <f t="shared" ca="1" si="47"/>
        <v/>
      </c>
      <c r="AR43" s="152">
        <f t="shared" ca="1" si="48"/>
        <v>0.25</v>
      </c>
      <c r="AS43" s="5"/>
      <c r="AT43" s="2">
        <f t="shared" si="49"/>
        <v>43</v>
      </c>
      <c r="AU43" s="2">
        <f t="shared" si="53"/>
        <v>77</v>
      </c>
      <c r="AV43" s="2">
        <f t="shared" si="54"/>
        <v>78</v>
      </c>
      <c r="AW43" s="153">
        <f t="shared" si="52"/>
        <v>35</v>
      </c>
      <c r="AX43" s="153">
        <f t="shared" si="7"/>
        <v>71</v>
      </c>
    </row>
    <row r="44" spans="1:87" ht="38.25">
      <c r="A44" s="135"/>
      <c r="B44" s="137" t="str">
        <f t="shared" ca="1" si="8"/>
        <v/>
      </c>
      <c r="C44" s="34" t="e">
        <f t="shared" ca="1" si="9"/>
        <v>#N/A</v>
      </c>
      <c r="D44" s="137" t="str">
        <f t="shared" ca="1" si="10"/>
        <v/>
      </c>
      <c r="E44" s="137">
        <f t="shared" ca="1" si="11"/>
        <v>1</v>
      </c>
      <c r="F44" s="137" t="str">
        <f t="shared" ca="1" si="12"/>
        <v>PERIM.</v>
      </c>
      <c r="G44" s="137" t="str">
        <f t="shared" ca="1" si="13"/>
        <v/>
      </c>
      <c r="H44" s="137" t="str">
        <f t="shared" ca="1" si="14"/>
        <v/>
      </c>
      <c r="I44" s="137" t="str">
        <f t="shared" ca="1" si="15"/>
        <v/>
      </c>
      <c r="J44" s="137" t="str">
        <f t="shared" ca="1" si="16"/>
        <v/>
      </c>
      <c r="K44" s="137" t="str">
        <f t="shared" ca="1" si="17"/>
        <v/>
      </c>
      <c r="L44" s="137" t="str">
        <f t="shared" ca="1" si="18"/>
        <v/>
      </c>
      <c r="M44" s="138" t="str">
        <f>IF(ZONES!O45="","",ZONES!O45)</f>
        <v/>
      </c>
      <c r="N44" s="136" t="str">
        <f>IF(ZONES!P45="","",ZONES!P45)</f>
        <v/>
      </c>
      <c r="O44" s="139" t="e">
        <f t="shared" ca="1" si="19"/>
        <v>#REF!</v>
      </c>
      <c r="P44" s="139" t="str">
        <f t="shared" ca="1" si="20"/>
        <v/>
      </c>
      <c r="Q44" s="140" t="str">
        <f t="shared" ca="1" si="21"/>
        <v/>
      </c>
      <c r="R44" s="250">
        <f t="shared" ca="1" si="22"/>
        <v>2.835</v>
      </c>
      <c r="S44" s="140" t="str">
        <f t="shared" ca="1" si="23"/>
        <v/>
      </c>
      <c r="T44" s="250">
        <f t="shared" ca="1" si="24"/>
        <v>24.5</v>
      </c>
      <c r="U44" s="251" t="str">
        <f t="shared" ca="1" si="25"/>
        <v/>
      </c>
      <c r="V44" s="252" t="str">
        <f t="shared" ca="1" si="26"/>
        <v/>
      </c>
      <c r="W44" s="252" t="str">
        <f t="shared" ca="1" si="27"/>
        <v/>
      </c>
      <c r="X44" s="251">
        <f t="shared" ca="1" si="28"/>
        <v>22</v>
      </c>
      <c r="Y44" s="252" t="str">
        <f t="shared" ca="1" si="29"/>
        <v/>
      </c>
      <c r="Z44" s="251" t="str">
        <f t="shared" ca="1" si="30"/>
        <v/>
      </c>
      <c r="AA44" s="252" t="str">
        <f t="shared" ca="1" si="31"/>
        <v/>
      </c>
      <c r="AB44" s="251" t="str">
        <f t="shared" ca="1" si="32"/>
        <v/>
      </c>
      <c r="AC44" s="253" t="str">
        <f t="shared" ca="1" si="33"/>
        <v/>
      </c>
      <c r="AD44" s="251" t="str">
        <f t="shared" ca="1" si="34"/>
        <v/>
      </c>
      <c r="AE44" s="254" t="str">
        <f t="shared" ca="1" si="35"/>
        <v/>
      </c>
      <c r="AF44" s="255" t="str">
        <f t="shared" ca="1" si="36"/>
        <v/>
      </c>
      <c r="AG44" s="256" t="str">
        <f t="shared" ca="1" si="37"/>
        <v/>
      </c>
      <c r="AH44" s="256" t="str">
        <f t="shared" ca="1" si="38"/>
        <v/>
      </c>
      <c r="AI44" s="150" t="str">
        <f t="shared" ca="1" si="39"/>
        <v/>
      </c>
      <c r="AJ44" s="144" t="str">
        <f t="shared" ca="1" si="40"/>
        <v/>
      </c>
      <c r="AK44" s="256" t="str">
        <f t="shared" ca="1" si="41"/>
        <v/>
      </c>
      <c r="AL44" s="144" t="str">
        <f t="shared" ca="1" si="42"/>
        <v/>
      </c>
      <c r="AM44" s="256" t="str">
        <f t="shared" ca="1" si="43"/>
        <v/>
      </c>
      <c r="AN44" s="145" t="str">
        <f t="shared" ca="1" si="44"/>
        <v/>
      </c>
      <c r="AO44" s="145" t="str">
        <f t="shared" ca="1" si="45"/>
        <v/>
      </c>
      <c r="AP44" s="144" t="str">
        <f t="shared" ca="1" si="46"/>
        <v/>
      </c>
      <c r="AQ44" s="256" t="str">
        <f t="shared" ca="1" si="47"/>
        <v/>
      </c>
      <c r="AR44" s="152">
        <f t="shared" ca="1" si="48"/>
        <v>0.25</v>
      </c>
      <c r="AS44" s="5"/>
      <c r="AT44" s="2">
        <f t="shared" si="49"/>
        <v>44</v>
      </c>
      <c r="AU44" s="2">
        <f t="shared" si="53"/>
        <v>79</v>
      </c>
      <c r="AV44" s="2">
        <f t="shared" si="54"/>
        <v>80</v>
      </c>
      <c r="AW44" s="153">
        <f t="shared" si="52"/>
        <v>36</v>
      </c>
      <c r="AX44" s="153">
        <f t="shared" si="7"/>
        <v>73</v>
      </c>
    </row>
    <row r="45" spans="1:87" ht="38.25">
      <c r="A45" s="135"/>
      <c r="B45" s="137" t="str">
        <f t="shared" ca="1" si="8"/>
        <v/>
      </c>
      <c r="C45" s="34" t="e">
        <f t="shared" ca="1" si="9"/>
        <v>#N/A</v>
      </c>
      <c r="D45" s="137" t="str">
        <f t="shared" ca="1" si="10"/>
        <v/>
      </c>
      <c r="E45" s="137">
        <f t="shared" ca="1" si="11"/>
        <v>1</v>
      </c>
      <c r="F45" s="137" t="str">
        <f t="shared" ca="1" si="12"/>
        <v>PERIM.</v>
      </c>
      <c r="G45" s="137" t="str">
        <f t="shared" ca="1" si="13"/>
        <v/>
      </c>
      <c r="H45" s="137" t="str">
        <f t="shared" ca="1" si="14"/>
        <v/>
      </c>
      <c r="I45" s="137" t="str">
        <f t="shared" ca="1" si="15"/>
        <v/>
      </c>
      <c r="J45" s="137" t="str">
        <f t="shared" ca="1" si="16"/>
        <v/>
      </c>
      <c r="K45" s="137" t="str">
        <f t="shared" ca="1" si="17"/>
        <v/>
      </c>
      <c r="L45" s="137" t="str">
        <f t="shared" ca="1" si="18"/>
        <v/>
      </c>
      <c r="M45" s="138" t="str">
        <f>IF(ZONES!O46="","",ZONES!O46)</f>
        <v/>
      </c>
      <c r="N45" s="136" t="str">
        <f>IF(ZONES!P46="","",ZONES!P46)</f>
        <v/>
      </c>
      <c r="O45" s="139" t="e">
        <f t="shared" ca="1" si="19"/>
        <v>#REF!</v>
      </c>
      <c r="P45" s="139" t="str">
        <f t="shared" ca="1" si="20"/>
        <v/>
      </c>
      <c r="Q45" s="140" t="str">
        <f t="shared" ca="1" si="21"/>
        <v/>
      </c>
      <c r="R45" s="250">
        <f t="shared" ca="1" si="22"/>
        <v>2.835</v>
      </c>
      <c r="S45" s="140" t="str">
        <f t="shared" ca="1" si="23"/>
        <v/>
      </c>
      <c r="T45" s="250">
        <f t="shared" ca="1" si="24"/>
        <v>24.5</v>
      </c>
      <c r="U45" s="251" t="str">
        <f t="shared" ca="1" si="25"/>
        <v/>
      </c>
      <c r="V45" s="252" t="str">
        <f t="shared" ca="1" si="26"/>
        <v/>
      </c>
      <c r="W45" s="252" t="str">
        <f t="shared" ca="1" si="27"/>
        <v/>
      </c>
      <c r="X45" s="251">
        <f t="shared" ca="1" si="28"/>
        <v>22</v>
      </c>
      <c r="Y45" s="252" t="str">
        <f t="shared" ca="1" si="29"/>
        <v/>
      </c>
      <c r="Z45" s="251" t="str">
        <f t="shared" ca="1" si="30"/>
        <v/>
      </c>
      <c r="AA45" s="252" t="str">
        <f t="shared" ca="1" si="31"/>
        <v/>
      </c>
      <c r="AB45" s="251" t="str">
        <f t="shared" ca="1" si="32"/>
        <v/>
      </c>
      <c r="AC45" s="253" t="str">
        <f t="shared" ca="1" si="33"/>
        <v/>
      </c>
      <c r="AD45" s="251" t="str">
        <f t="shared" ca="1" si="34"/>
        <v/>
      </c>
      <c r="AE45" s="254" t="str">
        <f t="shared" ca="1" si="35"/>
        <v/>
      </c>
      <c r="AF45" s="255" t="str">
        <f t="shared" ca="1" si="36"/>
        <v/>
      </c>
      <c r="AG45" s="256" t="str">
        <f t="shared" ca="1" si="37"/>
        <v/>
      </c>
      <c r="AH45" s="256" t="str">
        <f t="shared" ca="1" si="38"/>
        <v/>
      </c>
      <c r="AI45" s="150" t="str">
        <f t="shared" ca="1" si="39"/>
        <v/>
      </c>
      <c r="AJ45" s="144" t="str">
        <f t="shared" ca="1" si="40"/>
        <v/>
      </c>
      <c r="AK45" s="256" t="str">
        <f t="shared" ca="1" si="41"/>
        <v/>
      </c>
      <c r="AL45" s="144" t="str">
        <f t="shared" ca="1" si="42"/>
        <v/>
      </c>
      <c r="AM45" s="256" t="str">
        <f t="shared" ca="1" si="43"/>
        <v/>
      </c>
      <c r="AN45" s="145" t="str">
        <f t="shared" ca="1" si="44"/>
        <v/>
      </c>
      <c r="AO45" s="145" t="str">
        <f t="shared" ca="1" si="45"/>
        <v/>
      </c>
      <c r="AP45" s="144" t="str">
        <f t="shared" ca="1" si="46"/>
        <v/>
      </c>
      <c r="AQ45" s="256" t="str">
        <f t="shared" ca="1" si="47"/>
        <v/>
      </c>
      <c r="AR45" s="152">
        <f t="shared" ca="1" si="48"/>
        <v>0.25</v>
      </c>
      <c r="AS45" s="5"/>
      <c r="AT45" s="2">
        <f t="shared" si="49"/>
        <v>45</v>
      </c>
      <c r="AU45" s="2">
        <f t="shared" si="53"/>
        <v>81</v>
      </c>
      <c r="AV45" s="2">
        <f t="shared" si="54"/>
        <v>82</v>
      </c>
      <c r="AW45" s="153">
        <f t="shared" si="52"/>
        <v>37</v>
      </c>
      <c r="AX45" s="153">
        <f t="shared" si="7"/>
        <v>75</v>
      </c>
    </row>
    <row r="46" spans="1:87" ht="38.25">
      <c r="A46" s="135"/>
      <c r="B46" s="137" t="str">
        <f t="shared" ca="1" si="8"/>
        <v/>
      </c>
      <c r="C46" s="34" t="e">
        <f t="shared" ca="1" si="9"/>
        <v>#N/A</v>
      </c>
      <c r="D46" s="137" t="str">
        <f t="shared" ca="1" si="10"/>
        <v/>
      </c>
      <c r="E46" s="137">
        <f t="shared" ca="1" si="11"/>
        <v>1</v>
      </c>
      <c r="F46" s="137" t="str">
        <f t="shared" ca="1" si="12"/>
        <v>PERIM.</v>
      </c>
      <c r="G46" s="137" t="str">
        <f t="shared" ca="1" si="13"/>
        <v/>
      </c>
      <c r="H46" s="137" t="str">
        <f t="shared" ca="1" si="14"/>
        <v/>
      </c>
      <c r="I46" s="137" t="str">
        <f t="shared" ca="1" si="15"/>
        <v/>
      </c>
      <c r="J46" s="137" t="str">
        <f t="shared" ca="1" si="16"/>
        <v/>
      </c>
      <c r="K46" s="137" t="str">
        <f t="shared" ca="1" si="17"/>
        <v/>
      </c>
      <c r="L46" s="137" t="str">
        <f t="shared" ca="1" si="18"/>
        <v/>
      </c>
      <c r="M46" s="138" t="str">
        <f>IF(ZONES!O47="","",ZONES!O47)</f>
        <v/>
      </c>
      <c r="N46" s="136" t="str">
        <f>IF(ZONES!P47="","",ZONES!P47)</f>
        <v/>
      </c>
      <c r="O46" s="139" t="e">
        <f t="shared" ca="1" si="19"/>
        <v>#REF!</v>
      </c>
      <c r="P46" s="139" t="str">
        <f t="shared" ca="1" si="20"/>
        <v/>
      </c>
      <c r="Q46" s="140" t="str">
        <f t="shared" ca="1" si="21"/>
        <v/>
      </c>
      <c r="R46" s="250">
        <f t="shared" ca="1" si="22"/>
        <v>2.835</v>
      </c>
      <c r="S46" s="140" t="str">
        <f t="shared" ca="1" si="23"/>
        <v/>
      </c>
      <c r="T46" s="250">
        <f t="shared" ca="1" si="24"/>
        <v>24.5</v>
      </c>
      <c r="U46" s="251" t="str">
        <f t="shared" ca="1" si="25"/>
        <v/>
      </c>
      <c r="V46" s="252" t="str">
        <f t="shared" ca="1" si="26"/>
        <v/>
      </c>
      <c r="W46" s="252" t="str">
        <f t="shared" ca="1" si="27"/>
        <v/>
      </c>
      <c r="X46" s="251">
        <f t="shared" ca="1" si="28"/>
        <v>22</v>
      </c>
      <c r="Y46" s="252" t="str">
        <f t="shared" ca="1" si="29"/>
        <v/>
      </c>
      <c r="Z46" s="251" t="str">
        <f t="shared" ca="1" si="30"/>
        <v/>
      </c>
      <c r="AA46" s="252" t="str">
        <f t="shared" ca="1" si="31"/>
        <v/>
      </c>
      <c r="AB46" s="251" t="str">
        <f t="shared" ca="1" si="32"/>
        <v/>
      </c>
      <c r="AC46" s="253" t="str">
        <f t="shared" ca="1" si="33"/>
        <v/>
      </c>
      <c r="AD46" s="251" t="str">
        <f t="shared" ca="1" si="34"/>
        <v/>
      </c>
      <c r="AE46" s="254" t="str">
        <f t="shared" ca="1" si="35"/>
        <v/>
      </c>
      <c r="AF46" s="255" t="str">
        <f t="shared" ca="1" si="36"/>
        <v/>
      </c>
      <c r="AG46" s="256" t="str">
        <f t="shared" ca="1" si="37"/>
        <v/>
      </c>
      <c r="AH46" s="256" t="str">
        <f t="shared" ca="1" si="38"/>
        <v/>
      </c>
      <c r="AI46" s="150" t="str">
        <f t="shared" ca="1" si="39"/>
        <v/>
      </c>
      <c r="AJ46" s="144" t="str">
        <f t="shared" ca="1" si="40"/>
        <v/>
      </c>
      <c r="AK46" s="256" t="str">
        <f t="shared" ca="1" si="41"/>
        <v/>
      </c>
      <c r="AL46" s="144" t="str">
        <f t="shared" ca="1" si="42"/>
        <v/>
      </c>
      <c r="AM46" s="256" t="str">
        <f t="shared" ca="1" si="43"/>
        <v/>
      </c>
      <c r="AN46" s="145" t="str">
        <f t="shared" ca="1" si="44"/>
        <v/>
      </c>
      <c r="AO46" s="145" t="str">
        <f t="shared" ca="1" si="45"/>
        <v/>
      </c>
      <c r="AP46" s="144" t="str">
        <f t="shared" ca="1" si="46"/>
        <v/>
      </c>
      <c r="AQ46" s="256" t="str">
        <f t="shared" ca="1" si="47"/>
        <v/>
      </c>
      <c r="AR46" s="152">
        <f t="shared" ca="1" si="48"/>
        <v>0.25</v>
      </c>
      <c r="AS46" s="5"/>
      <c r="AT46" s="2">
        <f t="shared" si="49"/>
        <v>46</v>
      </c>
      <c r="AU46" s="2">
        <f t="shared" si="53"/>
        <v>83</v>
      </c>
      <c r="AV46" s="2">
        <f t="shared" si="54"/>
        <v>84</v>
      </c>
      <c r="AW46" s="153">
        <f t="shared" si="52"/>
        <v>38</v>
      </c>
      <c r="AX46" s="153">
        <f t="shared" si="7"/>
        <v>77</v>
      </c>
    </row>
    <row r="47" spans="1:87" ht="38.25">
      <c r="A47" s="135"/>
      <c r="B47" s="137" t="str">
        <f t="shared" ca="1" si="8"/>
        <v/>
      </c>
      <c r="C47" s="34" t="e">
        <f t="shared" ca="1" si="9"/>
        <v>#N/A</v>
      </c>
      <c r="D47" s="137" t="str">
        <f t="shared" ca="1" si="10"/>
        <v/>
      </c>
      <c r="E47" s="137">
        <f t="shared" ca="1" si="11"/>
        <v>1</v>
      </c>
      <c r="F47" s="137" t="str">
        <f t="shared" ca="1" si="12"/>
        <v>PERIM.</v>
      </c>
      <c r="G47" s="137" t="str">
        <f t="shared" ca="1" si="13"/>
        <v/>
      </c>
      <c r="H47" s="137" t="str">
        <f t="shared" ca="1" si="14"/>
        <v/>
      </c>
      <c r="I47" s="137" t="str">
        <f t="shared" ca="1" si="15"/>
        <v/>
      </c>
      <c r="J47" s="137" t="str">
        <f t="shared" ca="1" si="16"/>
        <v/>
      </c>
      <c r="K47" s="137" t="str">
        <f t="shared" ca="1" si="17"/>
        <v/>
      </c>
      <c r="L47" s="137" t="str">
        <f t="shared" ca="1" si="18"/>
        <v/>
      </c>
      <c r="M47" s="138" t="str">
        <f>IF(ZONES!O48="","",ZONES!O48)</f>
        <v/>
      </c>
      <c r="N47" s="136" t="str">
        <f>IF(ZONES!P48="","",ZONES!P48)</f>
        <v/>
      </c>
      <c r="O47" s="139" t="e">
        <f t="shared" ca="1" si="19"/>
        <v>#REF!</v>
      </c>
      <c r="P47" s="139" t="str">
        <f t="shared" ca="1" si="20"/>
        <v/>
      </c>
      <c r="Q47" s="140" t="str">
        <f t="shared" ca="1" si="21"/>
        <v/>
      </c>
      <c r="R47" s="250">
        <f t="shared" ca="1" si="22"/>
        <v>2.835</v>
      </c>
      <c r="S47" s="140" t="str">
        <f t="shared" ca="1" si="23"/>
        <v/>
      </c>
      <c r="T47" s="250">
        <f t="shared" ca="1" si="24"/>
        <v>24.5</v>
      </c>
      <c r="U47" s="251" t="str">
        <f t="shared" ca="1" si="25"/>
        <v/>
      </c>
      <c r="V47" s="252" t="str">
        <f t="shared" ca="1" si="26"/>
        <v/>
      </c>
      <c r="W47" s="252" t="str">
        <f t="shared" ca="1" si="27"/>
        <v/>
      </c>
      <c r="X47" s="251">
        <f t="shared" ca="1" si="28"/>
        <v>22</v>
      </c>
      <c r="Y47" s="252" t="str">
        <f t="shared" ca="1" si="29"/>
        <v/>
      </c>
      <c r="Z47" s="251" t="str">
        <f t="shared" ca="1" si="30"/>
        <v/>
      </c>
      <c r="AA47" s="252" t="str">
        <f t="shared" ca="1" si="31"/>
        <v/>
      </c>
      <c r="AB47" s="251" t="str">
        <f t="shared" ca="1" si="32"/>
        <v/>
      </c>
      <c r="AC47" s="253" t="str">
        <f t="shared" ca="1" si="33"/>
        <v/>
      </c>
      <c r="AD47" s="251" t="str">
        <f t="shared" ca="1" si="34"/>
        <v/>
      </c>
      <c r="AE47" s="254" t="str">
        <f t="shared" ca="1" si="35"/>
        <v/>
      </c>
      <c r="AF47" s="255" t="str">
        <f t="shared" ca="1" si="36"/>
        <v/>
      </c>
      <c r="AG47" s="256" t="str">
        <f t="shared" ca="1" si="37"/>
        <v/>
      </c>
      <c r="AH47" s="256" t="str">
        <f t="shared" ca="1" si="38"/>
        <v/>
      </c>
      <c r="AI47" s="150" t="str">
        <f t="shared" ca="1" si="39"/>
        <v/>
      </c>
      <c r="AJ47" s="144" t="str">
        <f t="shared" ca="1" si="40"/>
        <v/>
      </c>
      <c r="AK47" s="256" t="str">
        <f t="shared" ca="1" si="41"/>
        <v/>
      </c>
      <c r="AL47" s="144" t="str">
        <f t="shared" ca="1" si="42"/>
        <v/>
      </c>
      <c r="AM47" s="256" t="str">
        <f t="shared" ca="1" si="43"/>
        <v/>
      </c>
      <c r="AN47" s="145" t="str">
        <f t="shared" ca="1" si="44"/>
        <v/>
      </c>
      <c r="AO47" s="145" t="str">
        <f t="shared" ca="1" si="45"/>
        <v/>
      </c>
      <c r="AP47" s="144" t="str">
        <f t="shared" ca="1" si="46"/>
        <v/>
      </c>
      <c r="AQ47" s="256" t="str">
        <f t="shared" ca="1" si="47"/>
        <v/>
      </c>
      <c r="AR47" s="152">
        <f t="shared" ca="1" si="48"/>
        <v>0.25</v>
      </c>
      <c r="AS47" s="5"/>
      <c r="AT47" s="2">
        <f t="shared" si="49"/>
        <v>47</v>
      </c>
      <c r="AU47" s="2">
        <f t="shared" si="53"/>
        <v>85</v>
      </c>
      <c r="AV47" s="2">
        <f t="shared" si="54"/>
        <v>86</v>
      </c>
      <c r="AW47" s="153">
        <f t="shared" si="52"/>
        <v>39</v>
      </c>
      <c r="AX47" s="153">
        <f t="shared" si="7"/>
        <v>79</v>
      </c>
    </row>
    <row r="48" spans="1:87" ht="38.25">
      <c r="A48" s="135"/>
      <c r="B48" s="137" t="str">
        <f t="shared" ca="1" si="8"/>
        <v/>
      </c>
      <c r="C48" s="34" t="e">
        <f t="shared" ca="1" si="9"/>
        <v>#N/A</v>
      </c>
      <c r="D48" s="137" t="str">
        <f t="shared" ca="1" si="10"/>
        <v/>
      </c>
      <c r="E48" s="137">
        <f t="shared" ca="1" si="11"/>
        <v>1</v>
      </c>
      <c r="F48" s="137" t="str">
        <f t="shared" ca="1" si="12"/>
        <v>PERIM.</v>
      </c>
      <c r="G48" s="137" t="str">
        <f t="shared" ca="1" si="13"/>
        <v/>
      </c>
      <c r="H48" s="137" t="str">
        <f t="shared" ca="1" si="14"/>
        <v/>
      </c>
      <c r="I48" s="137" t="str">
        <f t="shared" ca="1" si="15"/>
        <v/>
      </c>
      <c r="J48" s="137" t="str">
        <f t="shared" ca="1" si="16"/>
        <v/>
      </c>
      <c r="K48" s="137" t="str">
        <f t="shared" ca="1" si="17"/>
        <v/>
      </c>
      <c r="L48" s="137" t="str">
        <f t="shared" ca="1" si="18"/>
        <v/>
      </c>
      <c r="M48" s="138" t="str">
        <f>IF(ZONES!O49="","",ZONES!O49)</f>
        <v/>
      </c>
      <c r="N48" s="136" t="str">
        <f>IF(ZONES!P49="","",ZONES!P49)</f>
        <v/>
      </c>
      <c r="O48" s="139" t="e">
        <f t="shared" ca="1" si="19"/>
        <v>#REF!</v>
      </c>
      <c r="P48" s="139" t="str">
        <f t="shared" ca="1" si="20"/>
        <v/>
      </c>
      <c r="Q48" s="140" t="str">
        <f t="shared" ca="1" si="21"/>
        <v/>
      </c>
      <c r="R48" s="250">
        <f t="shared" ca="1" si="22"/>
        <v>2.835</v>
      </c>
      <c r="S48" s="140" t="str">
        <f t="shared" ca="1" si="23"/>
        <v/>
      </c>
      <c r="T48" s="250">
        <f t="shared" ca="1" si="24"/>
        <v>24.5</v>
      </c>
      <c r="U48" s="251" t="str">
        <f t="shared" ca="1" si="25"/>
        <v/>
      </c>
      <c r="V48" s="252" t="str">
        <f t="shared" ca="1" si="26"/>
        <v/>
      </c>
      <c r="W48" s="252" t="str">
        <f t="shared" ca="1" si="27"/>
        <v/>
      </c>
      <c r="X48" s="251">
        <f t="shared" ca="1" si="28"/>
        <v>22</v>
      </c>
      <c r="Y48" s="252" t="str">
        <f t="shared" ca="1" si="29"/>
        <v/>
      </c>
      <c r="Z48" s="251" t="str">
        <f t="shared" ca="1" si="30"/>
        <v/>
      </c>
      <c r="AA48" s="252" t="str">
        <f t="shared" ca="1" si="31"/>
        <v/>
      </c>
      <c r="AB48" s="251" t="str">
        <f t="shared" ca="1" si="32"/>
        <v/>
      </c>
      <c r="AC48" s="253" t="str">
        <f t="shared" ca="1" si="33"/>
        <v/>
      </c>
      <c r="AD48" s="251" t="str">
        <f t="shared" ca="1" si="34"/>
        <v/>
      </c>
      <c r="AE48" s="254" t="str">
        <f t="shared" ca="1" si="35"/>
        <v/>
      </c>
      <c r="AF48" s="255" t="str">
        <f t="shared" ca="1" si="36"/>
        <v/>
      </c>
      <c r="AG48" s="256" t="str">
        <f t="shared" ca="1" si="37"/>
        <v/>
      </c>
      <c r="AH48" s="256" t="str">
        <f t="shared" ca="1" si="38"/>
        <v/>
      </c>
      <c r="AI48" s="150" t="str">
        <f t="shared" ca="1" si="39"/>
        <v/>
      </c>
      <c r="AJ48" s="144" t="str">
        <f t="shared" ca="1" si="40"/>
        <v/>
      </c>
      <c r="AK48" s="256" t="str">
        <f t="shared" ca="1" si="41"/>
        <v/>
      </c>
      <c r="AL48" s="144" t="str">
        <f t="shared" ca="1" si="42"/>
        <v/>
      </c>
      <c r="AM48" s="256" t="str">
        <f t="shared" ca="1" si="43"/>
        <v/>
      </c>
      <c r="AN48" s="145" t="str">
        <f t="shared" ca="1" si="44"/>
        <v/>
      </c>
      <c r="AO48" s="145" t="str">
        <f t="shared" ca="1" si="45"/>
        <v/>
      </c>
      <c r="AP48" s="144" t="str">
        <f t="shared" ca="1" si="46"/>
        <v/>
      </c>
      <c r="AQ48" s="256" t="str">
        <f t="shared" ca="1" si="47"/>
        <v/>
      </c>
      <c r="AR48" s="152">
        <f t="shared" ca="1" si="48"/>
        <v>0.25</v>
      </c>
      <c r="AS48" s="5"/>
      <c r="AT48" s="2">
        <f t="shared" si="49"/>
        <v>48</v>
      </c>
      <c r="AU48" s="2">
        <f t="shared" si="53"/>
        <v>87</v>
      </c>
      <c r="AV48" s="2">
        <f t="shared" si="54"/>
        <v>88</v>
      </c>
      <c r="AW48" s="153">
        <f t="shared" si="52"/>
        <v>40</v>
      </c>
      <c r="AX48" s="153">
        <f t="shared" si="7"/>
        <v>81</v>
      </c>
    </row>
    <row r="49" spans="1:50" ht="38.25">
      <c r="A49" s="135"/>
      <c r="B49" s="137" t="str">
        <f t="shared" ca="1" si="8"/>
        <v/>
      </c>
      <c r="C49" s="34" t="e">
        <f t="shared" ca="1" si="9"/>
        <v>#N/A</v>
      </c>
      <c r="D49" s="137" t="str">
        <f t="shared" ca="1" si="10"/>
        <v/>
      </c>
      <c r="E49" s="137">
        <f t="shared" ca="1" si="11"/>
        <v>1</v>
      </c>
      <c r="F49" s="137" t="str">
        <f t="shared" ca="1" si="12"/>
        <v>PERIM.</v>
      </c>
      <c r="G49" s="137" t="str">
        <f t="shared" ca="1" si="13"/>
        <v/>
      </c>
      <c r="H49" s="137" t="str">
        <f t="shared" ca="1" si="14"/>
        <v/>
      </c>
      <c r="I49" s="137" t="str">
        <f t="shared" ca="1" si="15"/>
        <v/>
      </c>
      <c r="J49" s="137" t="str">
        <f t="shared" ca="1" si="16"/>
        <v/>
      </c>
      <c r="K49" s="137" t="str">
        <f t="shared" ca="1" si="17"/>
        <v/>
      </c>
      <c r="L49" s="137" t="str">
        <f t="shared" ca="1" si="18"/>
        <v/>
      </c>
      <c r="M49" s="138" t="str">
        <f>IF(ZONES!O50="","",ZONES!O50)</f>
        <v/>
      </c>
      <c r="N49" s="136" t="str">
        <f>IF(ZONES!P50="","",ZONES!P50)</f>
        <v/>
      </c>
      <c r="O49" s="139" t="e">
        <f t="shared" ca="1" si="19"/>
        <v>#REF!</v>
      </c>
      <c r="P49" s="139" t="str">
        <f t="shared" ca="1" si="20"/>
        <v/>
      </c>
      <c r="Q49" s="140" t="str">
        <f t="shared" ca="1" si="21"/>
        <v/>
      </c>
      <c r="R49" s="250">
        <f t="shared" ca="1" si="22"/>
        <v>2.835</v>
      </c>
      <c r="S49" s="140" t="str">
        <f t="shared" ca="1" si="23"/>
        <v/>
      </c>
      <c r="T49" s="250">
        <f t="shared" ca="1" si="24"/>
        <v>24.5</v>
      </c>
      <c r="U49" s="251" t="str">
        <f t="shared" ca="1" si="25"/>
        <v/>
      </c>
      <c r="V49" s="252" t="str">
        <f t="shared" ca="1" si="26"/>
        <v/>
      </c>
      <c r="W49" s="252" t="str">
        <f t="shared" ca="1" si="27"/>
        <v/>
      </c>
      <c r="X49" s="251">
        <f t="shared" ca="1" si="28"/>
        <v>22</v>
      </c>
      <c r="Y49" s="252" t="str">
        <f t="shared" ca="1" si="29"/>
        <v/>
      </c>
      <c r="Z49" s="251" t="str">
        <f t="shared" ca="1" si="30"/>
        <v/>
      </c>
      <c r="AA49" s="252" t="str">
        <f t="shared" ca="1" si="31"/>
        <v/>
      </c>
      <c r="AB49" s="251" t="str">
        <f t="shared" ca="1" si="32"/>
        <v/>
      </c>
      <c r="AC49" s="253" t="str">
        <f t="shared" ca="1" si="33"/>
        <v/>
      </c>
      <c r="AD49" s="251" t="str">
        <f t="shared" ca="1" si="34"/>
        <v/>
      </c>
      <c r="AE49" s="254" t="str">
        <f t="shared" ca="1" si="35"/>
        <v/>
      </c>
      <c r="AF49" s="255" t="str">
        <f t="shared" ca="1" si="36"/>
        <v/>
      </c>
      <c r="AG49" s="256" t="str">
        <f t="shared" ca="1" si="37"/>
        <v/>
      </c>
      <c r="AH49" s="256" t="str">
        <f t="shared" ca="1" si="38"/>
        <v/>
      </c>
      <c r="AI49" s="150" t="str">
        <f t="shared" ca="1" si="39"/>
        <v/>
      </c>
      <c r="AJ49" s="144" t="str">
        <f t="shared" ca="1" si="40"/>
        <v/>
      </c>
      <c r="AK49" s="256" t="str">
        <f t="shared" ca="1" si="41"/>
        <v/>
      </c>
      <c r="AL49" s="144" t="str">
        <f t="shared" ca="1" si="42"/>
        <v/>
      </c>
      <c r="AM49" s="256" t="str">
        <f t="shared" ca="1" si="43"/>
        <v/>
      </c>
      <c r="AN49" s="145" t="str">
        <f t="shared" ca="1" si="44"/>
        <v/>
      </c>
      <c r="AO49" s="145" t="str">
        <f t="shared" ca="1" si="45"/>
        <v/>
      </c>
      <c r="AP49" s="144" t="str">
        <f t="shared" ca="1" si="46"/>
        <v/>
      </c>
      <c r="AQ49" s="256" t="str">
        <f t="shared" ca="1" si="47"/>
        <v/>
      </c>
      <c r="AR49" s="152">
        <f t="shared" ca="1" si="48"/>
        <v>0.25</v>
      </c>
      <c r="AS49" s="5"/>
      <c r="AT49" s="2">
        <f t="shared" si="49"/>
        <v>49</v>
      </c>
      <c r="AU49" s="2">
        <f t="shared" si="53"/>
        <v>89</v>
      </c>
      <c r="AV49" s="2">
        <f t="shared" si="54"/>
        <v>90</v>
      </c>
      <c r="AW49" s="153">
        <f t="shared" si="52"/>
        <v>41</v>
      </c>
      <c r="AX49" s="153">
        <f t="shared" si="7"/>
        <v>83</v>
      </c>
    </row>
    <row r="50" spans="1:50" ht="38.25">
      <c r="A50" s="135"/>
      <c r="B50" s="137" t="str">
        <f t="shared" ca="1" si="8"/>
        <v/>
      </c>
      <c r="C50" s="34" t="e">
        <f t="shared" ca="1" si="9"/>
        <v>#N/A</v>
      </c>
      <c r="D50" s="137" t="str">
        <f t="shared" ca="1" si="10"/>
        <v/>
      </c>
      <c r="E50" s="137">
        <f t="shared" ca="1" si="11"/>
        <v>1</v>
      </c>
      <c r="F50" s="137" t="str">
        <f t="shared" ca="1" si="12"/>
        <v>PERIM.</v>
      </c>
      <c r="G50" s="137" t="str">
        <f t="shared" ca="1" si="13"/>
        <v/>
      </c>
      <c r="H50" s="137" t="str">
        <f t="shared" ca="1" si="14"/>
        <v/>
      </c>
      <c r="I50" s="137" t="str">
        <f t="shared" ca="1" si="15"/>
        <v/>
      </c>
      <c r="J50" s="137" t="str">
        <f t="shared" ca="1" si="16"/>
        <v/>
      </c>
      <c r="K50" s="137" t="str">
        <f t="shared" ca="1" si="17"/>
        <v/>
      </c>
      <c r="L50" s="137" t="str">
        <f t="shared" ca="1" si="18"/>
        <v/>
      </c>
      <c r="M50" s="138" t="str">
        <f>IF(ZONES!O51="","",ZONES!O51)</f>
        <v/>
      </c>
      <c r="N50" s="136" t="str">
        <f>IF(ZONES!P51="","",ZONES!P51)</f>
        <v/>
      </c>
      <c r="O50" s="139" t="e">
        <f t="shared" ca="1" si="19"/>
        <v>#REF!</v>
      </c>
      <c r="P50" s="139" t="str">
        <f t="shared" ca="1" si="20"/>
        <v/>
      </c>
      <c r="Q50" s="140" t="str">
        <f t="shared" ca="1" si="21"/>
        <v/>
      </c>
      <c r="R50" s="250">
        <f t="shared" ca="1" si="22"/>
        <v>2.835</v>
      </c>
      <c r="S50" s="140" t="str">
        <f t="shared" ca="1" si="23"/>
        <v/>
      </c>
      <c r="T50" s="250">
        <f t="shared" ca="1" si="24"/>
        <v>24.5</v>
      </c>
      <c r="U50" s="251" t="str">
        <f t="shared" ca="1" si="25"/>
        <v/>
      </c>
      <c r="V50" s="252" t="str">
        <f t="shared" ca="1" si="26"/>
        <v/>
      </c>
      <c r="W50" s="252" t="str">
        <f t="shared" ca="1" si="27"/>
        <v/>
      </c>
      <c r="X50" s="251">
        <f t="shared" ca="1" si="28"/>
        <v>22</v>
      </c>
      <c r="Y50" s="252" t="str">
        <f t="shared" ca="1" si="29"/>
        <v/>
      </c>
      <c r="Z50" s="251" t="str">
        <f t="shared" ca="1" si="30"/>
        <v/>
      </c>
      <c r="AA50" s="252" t="str">
        <f t="shared" ca="1" si="31"/>
        <v/>
      </c>
      <c r="AB50" s="251" t="str">
        <f t="shared" ca="1" si="32"/>
        <v/>
      </c>
      <c r="AC50" s="253" t="str">
        <f t="shared" ca="1" si="33"/>
        <v/>
      </c>
      <c r="AD50" s="251" t="str">
        <f t="shared" ca="1" si="34"/>
        <v/>
      </c>
      <c r="AE50" s="254" t="str">
        <f t="shared" ca="1" si="35"/>
        <v/>
      </c>
      <c r="AF50" s="255" t="str">
        <f t="shared" ca="1" si="36"/>
        <v/>
      </c>
      <c r="AG50" s="256" t="str">
        <f t="shared" ca="1" si="37"/>
        <v/>
      </c>
      <c r="AH50" s="256" t="str">
        <f t="shared" ca="1" si="38"/>
        <v/>
      </c>
      <c r="AI50" s="150" t="str">
        <f t="shared" ca="1" si="39"/>
        <v/>
      </c>
      <c r="AJ50" s="144" t="str">
        <f t="shared" ca="1" si="40"/>
        <v/>
      </c>
      <c r="AK50" s="256" t="str">
        <f t="shared" ca="1" si="41"/>
        <v/>
      </c>
      <c r="AL50" s="144" t="str">
        <f t="shared" ca="1" si="42"/>
        <v/>
      </c>
      <c r="AM50" s="256" t="str">
        <f t="shared" ca="1" si="43"/>
        <v/>
      </c>
      <c r="AN50" s="145" t="str">
        <f t="shared" ca="1" si="44"/>
        <v/>
      </c>
      <c r="AO50" s="145" t="str">
        <f t="shared" ca="1" si="45"/>
        <v/>
      </c>
      <c r="AP50" s="144" t="str">
        <f t="shared" ca="1" si="46"/>
        <v/>
      </c>
      <c r="AQ50" s="256" t="str">
        <f t="shared" ca="1" si="47"/>
        <v/>
      </c>
      <c r="AR50" s="152">
        <f t="shared" ca="1" si="48"/>
        <v>0.25</v>
      </c>
      <c r="AS50" s="5"/>
      <c r="AT50" s="2">
        <f t="shared" si="49"/>
        <v>50</v>
      </c>
      <c r="AU50" s="2">
        <f t="shared" si="53"/>
        <v>91</v>
      </c>
      <c r="AV50" s="2">
        <f t="shared" si="54"/>
        <v>92</v>
      </c>
      <c r="AW50" s="153">
        <f t="shared" si="52"/>
        <v>42</v>
      </c>
      <c r="AX50" s="153">
        <f t="shared" si="7"/>
        <v>85</v>
      </c>
    </row>
    <row r="51" spans="1:50" ht="38.25">
      <c r="A51" s="135"/>
      <c r="B51" s="137" t="str">
        <f t="shared" ca="1" si="8"/>
        <v/>
      </c>
      <c r="C51" s="34" t="e">
        <f t="shared" ca="1" si="9"/>
        <v>#N/A</v>
      </c>
      <c r="D51" s="137" t="str">
        <f t="shared" ca="1" si="10"/>
        <v/>
      </c>
      <c r="E51" s="137">
        <f t="shared" ca="1" si="11"/>
        <v>1</v>
      </c>
      <c r="F51" s="137" t="str">
        <f t="shared" ca="1" si="12"/>
        <v>PERIM.</v>
      </c>
      <c r="G51" s="137" t="str">
        <f t="shared" ca="1" si="13"/>
        <v/>
      </c>
      <c r="H51" s="137" t="str">
        <f t="shared" ca="1" si="14"/>
        <v/>
      </c>
      <c r="I51" s="137" t="str">
        <f t="shared" ca="1" si="15"/>
        <v/>
      </c>
      <c r="J51" s="137" t="str">
        <f t="shared" ca="1" si="16"/>
        <v/>
      </c>
      <c r="K51" s="137" t="str">
        <f t="shared" ca="1" si="17"/>
        <v/>
      </c>
      <c r="L51" s="137" t="str">
        <f t="shared" ca="1" si="18"/>
        <v/>
      </c>
      <c r="M51" s="138" t="str">
        <f>IF(ZONES!O52="","",ZONES!O52)</f>
        <v/>
      </c>
      <c r="N51" s="136" t="str">
        <f>IF(ZONES!P52="","",ZONES!P52)</f>
        <v/>
      </c>
      <c r="O51" s="139" t="e">
        <f t="shared" ca="1" si="19"/>
        <v>#REF!</v>
      </c>
      <c r="P51" s="139" t="str">
        <f t="shared" ca="1" si="20"/>
        <v/>
      </c>
      <c r="Q51" s="140" t="str">
        <f t="shared" ca="1" si="21"/>
        <v/>
      </c>
      <c r="R51" s="250">
        <f t="shared" ca="1" si="22"/>
        <v>2.835</v>
      </c>
      <c r="S51" s="140" t="str">
        <f t="shared" ca="1" si="23"/>
        <v/>
      </c>
      <c r="T51" s="250">
        <f t="shared" ca="1" si="24"/>
        <v>24.5</v>
      </c>
      <c r="U51" s="251" t="str">
        <f t="shared" ca="1" si="25"/>
        <v/>
      </c>
      <c r="V51" s="252" t="str">
        <f t="shared" ca="1" si="26"/>
        <v/>
      </c>
      <c r="W51" s="252" t="str">
        <f t="shared" ca="1" si="27"/>
        <v/>
      </c>
      <c r="X51" s="251">
        <f t="shared" ca="1" si="28"/>
        <v>22</v>
      </c>
      <c r="Y51" s="252" t="str">
        <f t="shared" ca="1" si="29"/>
        <v/>
      </c>
      <c r="Z51" s="251" t="str">
        <f t="shared" ca="1" si="30"/>
        <v/>
      </c>
      <c r="AA51" s="252" t="str">
        <f t="shared" ca="1" si="31"/>
        <v/>
      </c>
      <c r="AB51" s="251" t="str">
        <f t="shared" ca="1" si="32"/>
        <v/>
      </c>
      <c r="AC51" s="253" t="str">
        <f t="shared" ca="1" si="33"/>
        <v/>
      </c>
      <c r="AD51" s="251" t="str">
        <f t="shared" ca="1" si="34"/>
        <v/>
      </c>
      <c r="AE51" s="254" t="str">
        <f t="shared" ca="1" si="35"/>
        <v/>
      </c>
      <c r="AF51" s="255" t="str">
        <f t="shared" ca="1" si="36"/>
        <v/>
      </c>
      <c r="AG51" s="256" t="str">
        <f t="shared" ca="1" si="37"/>
        <v/>
      </c>
      <c r="AH51" s="256" t="str">
        <f t="shared" ca="1" si="38"/>
        <v/>
      </c>
      <c r="AI51" s="150" t="str">
        <f t="shared" ca="1" si="39"/>
        <v/>
      </c>
      <c r="AJ51" s="144" t="str">
        <f t="shared" ca="1" si="40"/>
        <v/>
      </c>
      <c r="AK51" s="256" t="str">
        <f t="shared" ca="1" si="41"/>
        <v/>
      </c>
      <c r="AL51" s="144" t="str">
        <f t="shared" ca="1" si="42"/>
        <v/>
      </c>
      <c r="AM51" s="256" t="str">
        <f t="shared" ca="1" si="43"/>
        <v/>
      </c>
      <c r="AN51" s="145" t="str">
        <f t="shared" ca="1" si="44"/>
        <v/>
      </c>
      <c r="AO51" s="145" t="str">
        <f t="shared" ca="1" si="45"/>
        <v/>
      </c>
      <c r="AP51" s="144" t="str">
        <f t="shared" ca="1" si="46"/>
        <v/>
      </c>
      <c r="AQ51" s="256" t="str">
        <f t="shared" ca="1" si="47"/>
        <v/>
      </c>
      <c r="AR51" s="152">
        <f t="shared" ca="1" si="48"/>
        <v>0.25</v>
      </c>
      <c r="AS51" s="5"/>
      <c r="AT51" s="2">
        <f t="shared" si="49"/>
        <v>51</v>
      </c>
      <c r="AU51" s="2">
        <f t="shared" si="53"/>
        <v>93</v>
      </c>
      <c r="AV51" s="2">
        <f t="shared" si="54"/>
        <v>94</v>
      </c>
      <c r="AW51" s="153">
        <f t="shared" si="52"/>
        <v>43</v>
      </c>
      <c r="AX51" s="153">
        <f t="shared" si="7"/>
        <v>87</v>
      </c>
    </row>
    <row r="52" spans="1:50" ht="38.25">
      <c r="A52" s="135"/>
      <c r="B52" s="137" t="str">
        <f t="shared" ca="1" si="8"/>
        <v/>
      </c>
      <c r="C52" s="34" t="e">
        <f t="shared" ca="1" si="9"/>
        <v>#N/A</v>
      </c>
      <c r="D52" s="137" t="str">
        <f t="shared" ca="1" si="10"/>
        <v/>
      </c>
      <c r="E52" s="137">
        <f t="shared" ca="1" si="11"/>
        <v>1</v>
      </c>
      <c r="F52" s="137" t="str">
        <f t="shared" ca="1" si="12"/>
        <v>PERIM.</v>
      </c>
      <c r="G52" s="137" t="str">
        <f t="shared" ca="1" si="13"/>
        <v/>
      </c>
      <c r="H52" s="137" t="str">
        <f t="shared" ca="1" si="14"/>
        <v/>
      </c>
      <c r="I52" s="137" t="str">
        <f t="shared" ca="1" si="15"/>
        <v/>
      </c>
      <c r="J52" s="137" t="str">
        <f t="shared" ca="1" si="16"/>
        <v/>
      </c>
      <c r="K52" s="137" t="str">
        <f t="shared" ca="1" si="17"/>
        <v/>
      </c>
      <c r="L52" s="137" t="str">
        <f t="shared" ca="1" si="18"/>
        <v/>
      </c>
      <c r="M52" s="138" t="str">
        <f>IF(ZONES!O53="","",ZONES!O53)</f>
        <v/>
      </c>
      <c r="N52" s="136" t="str">
        <f>IF(ZONES!P53="","",ZONES!P53)</f>
        <v/>
      </c>
      <c r="O52" s="139" t="e">
        <f t="shared" ca="1" si="19"/>
        <v>#REF!</v>
      </c>
      <c r="P52" s="139" t="str">
        <f t="shared" ca="1" si="20"/>
        <v/>
      </c>
      <c r="Q52" s="140" t="str">
        <f t="shared" ca="1" si="21"/>
        <v/>
      </c>
      <c r="R52" s="250">
        <f t="shared" ca="1" si="22"/>
        <v>2.835</v>
      </c>
      <c r="S52" s="140" t="str">
        <f t="shared" ca="1" si="23"/>
        <v/>
      </c>
      <c r="T52" s="250">
        <f t="shared" ca="1" si="24"/>
        <v>24.5</v>
      </c>
      <c r="U52" s="251" t="str">
        <f t="shared" ca="1" si="25"/>
        <v/>
      </c>
      <c r="V52" s="252" t="str">
        <f t="shared" ca="1" si="26"/>
        <v/>
      </c>
      <c r="W52" s="252" t="str">
        <f t="shared" ca="1" si="27"/>
        <v/>
      </c>
      <c r="X52" s="251">
        <f t="shared" ca="1" si="28"/>
        <v>22</v>
      </c>
      <c r="Y52" s="252" t="str">
        <f t="shared" ca="1" si="29"/>
        <v/>
      </c>
      <c r="Z52" s="251" t="str">
        <f t="shared" ca="1" si="30"/>
        <v/>
      </c>
      <c r="AA52" s="252" t="str">
        <f t="shared" ca="1" si="31"/>
        <v/>
      </c>
      <c r="AB52" s="251" t="str">
        <f t="shared" ca="1" si="32"/>
        <v/>
      </c>
      <c r="AC52" s="253" t="str">
        <f t="shared" ca="1" si="33"/>
        <v/>
      </c>
      <c r="AD52" s="251" t="str">
        <f t="shared" ca="1" si="34"/>
        <v/>
      </c>
      <c r="AE52" s="254" t="str">
        <f t="shared" ca="1" si="35"/>
        <v/>
      </c>
      <c r="AF52" s="255" t="str">
        <f t="shared" ca="1" si="36"/>
        <v/>
      </c>
      <c r="AG52" s="256" t="str">
        <f t="shared" ca="1" si="37"/>
        <v/>
      </c>
      <c r="AH52" s="256" t="str">
        <f t="shared" ca="1" si="38"/>
        <v/>
      </c>
      <c r="AI52" s="150" t="str">
        <f t="shared" ca="1" si="39"/>
        <v/>
      </c>
      <c r="AJ52" s="144" t="str">
        <f t="shared" ca="1" si="40"/>
        <v/>
      </c>
      <c r="AK52" s="256" t="str">
        <f t="shared" ca="1" si="41"/>
        <v/>
      </c>
      <c r="AL52" s="144" t="str">
        <f t="shared" ca="1" si="42"/>
        <v/>
      </c>
      <c r="AM52" s="256" t="str">
        <f t="shared" ca="1" si="43"/>
        <v/>
      </c>
      <c r="AN52" s="145" t="str">
        <f t="shared" ca="1" si="44"/>
        <v/>
      </c>
      <c r="AO52" s="145" t="str">
        <f t="shared" ca="1" si="45"/>
        <v/>
      </c>
      <c r="AP52" s="144" t="str">
        <f t="shared" ca="1" si="46"/>
        <v/>
      </c>
      <c r="AQ52" s="256" t="str">
        <f t="shared" ca="1" si="47"/>
        <v/>
      </c>
      <c r="AR52" s="152">
        <f t="shared" ca="1" si="48"/>
        <v>0.25</v>
      </c>
      <c r="AS52" s="5"/>
      <c r="AT52" s="2">
        <f t="shared" si="49"/>
        <v>52</v>
      </c>
      <c r="AU52" s="2">
        <f t="shared" si="53"/>
        <v>95</v>
      </c>
      <c r="AV52" s="2">
        <f t="shared" si="54"/>
        <v>96</v>
      </c>
      <c r="AW52" s="153">
        <f t="shared" si="52"/>
        <v>44</v>
      </c>
      <c r="AX52" s="153">
        <f t="shared" si="7"/>
        <v>89</v>
      </c>
    </row>
    <row r="53" spans="1:50" ht="38.25">
      <c r="A53" s="135"/>
      <c r="B53" s="137" t="str">
        <f t="shared" ca="1" si="8"/>
        <v/>
      </c>
      <c r="C53" s="34" t="e">
        <f t="shared" ca="1" si="9"/>
        <v>#N/A</v>
      </c>
      <c r="D53" s="137" t="str">
        <f t="shared" ca="1" si="10"/>
        <v/>
      </c>
      <c r="E53" s="137">
        <f t="shared" ca="1" si="11"/>
        <v>1</v>
      </c>
      <c r="F53" s="137" t="str">
        <f t="shared" ca="1" si="12"/>
        <v>PERIM.</v>
      </c>
      <c r="G53" s="137" t="str">
        <f t="shared" ca="1" si="13"/>
        <v/>
      </c>
      <c r="H53" s="137" t="str">
        <f t="shared" ca="1" si="14"/>
        <v/>
      </c>
      <c r="I53" s="137" t="str">
        <f t="shared" ca="1" si="15"/>
        <v/>
      </c>
      <c r="J53" s="137" t="str">
        <f t="shared" ca="1" si="16"/>
        <v/>
      </c>
      <c r="K53" s="137" t="str">
        <f t="shared" ca="1" si="17"/>
        <v/>
      </c>
      <c r="L53" s="137" t="str">
        <f t="shared" ca="1" si="18"/>
        <v/>
      </c>
      <c r="M53" s="138" t="str">
        <f>IF(ZONES!O54="","",ZONES!O54)</f>
        <v/>
      </c>
      <c r="N53" s="136" t="str">
        <f>IF(ZONES!P54="","",ZONES!P54)</f>
        <v/>
      </c>
      <c r="O53" s="139" t="e">
        <f t="shared" ca="1" si="19"/>
        <v>#REF!</v>
      </c>
      <c r="P53" s="139" t="str">
        <f t="shared" ca="1" si="20"/>
        <v/>
      </c>
      <c r="Q53" s="140" t="str">
        <f t="shared" ca="1" si="21"/>
        <v/>
      </c>
      <c r="R53" s="250">
        <f t="shared" ca="1" si="22"/>
        <v>2.835</v>
      </c>
      <c r="S53" s="140" t="str">
        <f t="shared" ca="1" si="23"/>
        <v/>
      </c>
      <c r="T53" s="250">
        <f t="shared" ca="1" si="24"/>
        <v>24.5</v>
      </c>
      <c r="U53" s="251" t="str">
        <f t="shared" ca="1" si="25"/>
        <v/>
      </c>
      <c r="V53" s="252" t="str">
        <f t="shared" ca="1" si="26"/>
        <v/>
      </c>
      <c r="W53" s="252" t="str">
        <f t="shared" ca="1" si="27"/>
        <v/>
      </c>
      <c r="X53" s="251">
        <f t="shared" ca="1" si="28"/>
        <v>22</v>
      </c>
      <c r="Y53" s="252" t="str">
        <f t="shared" ca="1" si="29"/>
        <v/>
      </c>
      <c r="Z53" s="251" t="str">
        <f t="shared" ca="1" si="30"/>
        <v/>
      </c>
      <c r="AA53" s="252" t="str">
        <f t="shared" ca="1" si="31"/>
        <v/>
      </c>
      <c r="AB53" s="251" t="str">
        <f t="shared" ca="1" si="32"/>
        <v/>
      </c>
      <c r="AC53" s="253" t="str">
        <f t="shared" ca="1" si="33"/>
        <v/>
      </c>
      <c r="AD53" s="251" t="str">
        <f t="shared" ca="1" si="34"/>
        <v/>
      </c>
      <c r="AE53" s="254" t="str">
        <f t="shared" ca="1" si="35"/>
        <v/>
      </c>
      <c r="AF53" s="255" t="str">
        <f t="shared" ca="1" si="36"/>
        <v/>
      </c>
      <c r="AG53" s="256" t="str">
        <f t="shared" ca="1" si="37"/>
        <v/>
      </c>
      <c r="AH53" s="256" t="str">
        <f t="shared" ca="1" si="38"/>
        <v/>
      </c>
      <c r="AI53" s="150" t="str">
        <f t="shared" ca="1" si="39"/>
        <v/>
      </c>
      <c r="AJ53" s="144" t="str">
        <f t="shared" ca="1" si="40"/>
        <v/>
      </c>
      <c r="AK53" s="256" t="str">
        <f t="shared" ca="1" si="41"/>
        <v/>
      </c>
      <c r="AL53" s="144" t="str">
        <f t="shared" ca="1" si="42"/>
        <v/>
      </c>
      <c r="AM53" s="256" t="str">
        <f t="shared" ca="1" si="43"/>
        <v/>
      </c>
      <c r="AN53" s="145" t="str">
        <f t="shared" ca="1" si="44"/>
        <v/>
      </c>
      <c r="AO53" s="145" t="str">
        <f t="shared" ca="1" si="45"/>
        <v/>
      </c>
      <c r="AP53" s="144" t="str">
        <f t="shared" ca="1" si="46"/>
        <v/>
      </c>
      <c r="AQ53" s="256" t="str">
        <f t="shared" ca="1" si="47"/>
        <v/>
      </c>
      <c r="AR53" s="152">
        <f t="shared" ca="1" si="48"/>
        <v>0.25</v>
      </c>
      <c r="AS53" s="5"/>
      <c r="AT53" s="2">
        <f t="shared" si="49"/>
        <v>53</v>
      </c>
      <c r="AU53" s="2">
        <f t="shared" si="53"/>
        <v>97</v>
      </c>
      <c r="AV53" s="2">
        <f t="shared" si="54"/>
        <v>98</v>
      </c>
      <c r="AW53" s="153">
        <f t="shared" si="52"/>
        <v>45</v>
      </c>
      <c r="AX53" s="153">
        <f t="shared" si="7"/>
        <v>91</v>
      </c>
    </row>
    <row r="54" spans="1:50" ht="38.25">
      <c r="A54" s="135"/>
      <c r="B54" s="137" t="str">
        <f t="shared" ca="1" si="8"/>
        <v/>
      </c>
      <c r="C54" s="34" t="e">
        <f t="shared" ca="1" si="9"/>
        <v>#N/A</v>
      </c>
      <c r="D54" s="137" t="str">
        <f t="shared" ca="1" si="10"/>
        <v/>
      </c>
      <c r="E54" s="137">
        <f t="shared" ca="1" si="11"/>
        <v>1</v>
      </c>
      <c r="F54" s="137" t="str">
        <f t="shared" ca="1" si="12"/>
        <v>PERIM.</v>
      </c>
      <c r="G54" s="137" t="str">
        <f t="shared" ca="1" si="13"/>
        <v/>
      </c>
      <c r="H54" s="137" t="str">
        <f t="shared" ca="1" si="14"/>
        <v/>
      </c>
      <c r="I54" s="137" t="str">
        <f t="shared" ca="1" si="15"/>
        <v/>
      </c>
      <c r="J54" s="137" t="str">
        <f t="shared" ca="1" si="16"/>
        <v/>
      </c>
      <c r="K54" s="137" t="str">
        <f t="shared" ca="1" si="17"/>
        <v/>
      </c>
      <c r="L54" s="137" t="str">
        <f t="shared" ca="1" si="18"/>
        <v/>
      </c>
      <c r="M54" s="138" t="str">
        <f>IF(ZONES!O55="","",ZONES!O55)</f>
        <v/>
      </c>
      <c r="N54" s="136" t="str">
        <f>IF(ZONES!P55="","",ZONES!P55)</f>
        <v/>
      </c>
      <c r="O54" s="139" t="e">
        <f t="shared" ca="1" si="19"/>
        <v>#REF!</v>
      </c>
      <c r="P54" s="139" t="str">
        <f t="shared" ca="1" si="20"/>
        <v/>
      </c>
      <c r="Q54" s="140" t="str">
        <f t="shared" ca="1" si="21"/>
        <v/>
      </c>
      <c r="R54" s="250">
        <f t="shared" ca="1" si="22"/>
        <v>2.835</v>
      </c>
      <c r="S54" s="140" t="str">
        <f t="shared" ca="1" si="23"/>
        <v/>
      </c>
      <c r="T54" s="250">
        <f t="shared" ca="1" si="24"/>
        <v>24.5</v>
      </c>
      <c r="U54" s="251" t="str">
        <f t="shared" ca="1" si="25"/>
        <v/>
      </c>
      <c r="V54" s="252" t="str">
        <f t="shared" ca="1" si="26"/>
        <v/>
      </c>
      <c r="W54" s="252" t="str">
        <f t="shared" ca="1" si="27"/>
        <v/>
      </c>
      <c r="X54" s="251">
        <f t="shared" ca="1" si="28"/>
        <v>22</v>
      </c>
      <c r="Y54" s="252" t="str">
        <f t="shared" ca="1" si="29"/>
        <v/>
      </c>
      <c r="Z54" s="251" t="str">
        <f t="shared" ca="1" si="30"/>
        <v/>
      </c>
      <c r="AA54" s="252" t="str">
        <f t="shared" ca="1" si="31"/>
        <v/>
      </c>
      <c r="AB54" s="251" t="str">
        <f t="shared" ca="1" si="32"/>
        <v/>
      </c>
      <c r="AC54" s="253" t="str">
        <f t="shared" ca="1" si="33"/>
        <v/>
      </c>
      <c r="AD54" s="251" t="str">
        <f t="shared" ca="1" si="34"/>
        <v/>
      </c>
      <c r="AE54" s="254" t="str">
        <f t="shared" ca="1" si="35"/>
        <v/>
      </c>
      <c r="AF54" s="255" t="str">
        <f t="shared" ca="1" si="36"/>
        <v/>
      </c>
      <c r="AG54" s="256" t="str">
        <f t="shared" ca="1" si="37"/>
        <v/>
      </c>
      <c r="AH54" s="256" t="str">
        <f t="shared" ca="1" si="38"/>
        <v/>
      </c>
      <c r="AI54" s="150" t="str">
        <f t="shared" ca="1" si="39"/>
        <v/>
      </c>
      <c r="AJ54" s="144" t="str">
        <f t="shared" ca="1" si="40"/>
        <v/>
      </c>
      <c r="AK54" s="256" t="str">
        <f t="shared" ca="1" si="41"/>
        <v/>
      </c>
      <c r="AL54" s="144" t="str">
        <f t="shared" ca="1" si="42"/>
        <v/>
      </c>
      <c r="AM54" s="256" t="str">
        <f t="shared" ca="1" si="43"/>
        <v/>
      </c>
      <c r="AN54" s="145" t="str">
        <f t="shared" ca="1" si="44"/>
        <v/>
      </c>
      <c r="AO54" s="145" t="str">
        <f t="shared" ca="1" si="45"/>
        <v/>
      </c>
      <c r="AP54" s="144" t="str">
        <f t="shared" ca="1" si="46"/>
        <v/>
      </c>
      <c r="AQ54" s="256" t="str">
        <f t="shared" ca="1" si="47"/>
        <v/>
      </c>
      <c r="AR54" s="152">
        <f t="shared" ca="1" si="48"/>
        <v>0.25</v>
      </c>
      <c r="AS54" s="5"/>
      <c r="AT54" s="2">
        <f t="shared" si="49"/>
        <v>54</v>
      </c>
      <c r="AU54" s="2">
        <f t="shared" si="53"/>
        <v>99</v>
      </c>
      <c r="AV54" s="2">
        <f t="shared" si="54"/>
        <v>100</v>
      </c>
      <c r="AW54" s="153">
        <f t="shared" si="52"/>
        <v>46</v>
      </c>
      <c r="AX54" s="153">
        <f t="shared" si="7"/>
        <v>93</v>
      </c>
    </row>
    <row r="55" spans="1:50" ht="38.25">
      <c r="A55" s="135"/>
      <c r="B55" s="137" t="str">
        <f t="shared" ca="1" si="8"/>
        <v/>
      </c>
      <c r="C55" s="34" t="e">
        <f t="shared" ca="1" si="9"/>
        <v>#N/A</v>
      </c>
      <c r="D55" s="137" t="str">
        <f t="shared" ca="1" si="10"/>
        <v/>
      </c>
      <c r="E55" s="137">
        <f t="shared" ca="1" si="11"/>
        <v>1</v>
      </c>
      <c r="F55" s="137" t="str">
        <f t="shared" ca="1" si="12"/>
        <v>PERIM.</v>
      </c>
      <c r="G55" s="137" t="str">
        <f t="shared" ca="1" si="13"/>
        <v/>
      </c>
      <c r="H55" s="137" t="str">
        <f t="shared" ca="1" si="14"/>
        <v/>
      </c>
      <c r="I55" s="137" t="str">
        <f t="shared" ca="1" si="15"/>
        <v/>
      </c>
      <c r="J55" s="137" t="str">
        <f t="shared" ca="1" si="16"/>
        <v/>
      </c>
      <c r="K55" s="137" t="str">
        <f t="shared" ca="1" si="17"/>
        <v/>
      </c>
      <c r="L55" s="137" t="str">
        <f t="shared" ca="1" si="18"/>
        <v/>
      </c>
      <c r="M55" s="138" t="str">
        <f>IF(ZONES!O56="","",ZONES!O56)</f>
        <v/>
      </c>
      <c r="N55" s="136" t="str">
        <f>IF(ZONES!P56="","",ZONES!P56)</f>
        <v/>
      </c>
      <c r="O55" s="139" t="e">
        <f t="shared" ca="1" si="19"/>
        <v>#REF!</v>
      </c>
      <c r="P55" s="139" t="str">
        <f t="shared" ca="1" si="20"/>
        <v/>
      </c>
      <c r="Q55" s="140" t="str">
        <f t="shared" ca="1" si="21"/>
        <v/>
      </c>
      <c r="R55" s="250">
        <f t="shared" ca="1" si="22"/>
        <v>2.835</v>
      </c>
      <c r="S55" s="140" t="str">
        <f t="shared" ca="1" si="23"/>
        <v/>
      </c>
      <c r="T55" s="250">
        <f t="shared" ca="1" si="24"/>
        <v>24.5</v>
      </c>
      <c r="U55" s="251" t="str">
        <f t="shared" ca="1" si="25"/>
        <v/>
      </c>
      <c r="V55" s="252" t="str">
        <f t="shared" ca="1" si="26"/>
        <v/>
      </c>
      <c r="W55" s="252" t="str">
        <f t="shared" ca="1" si="27"/>
        <v/>
      </c>
      <c r="X55" s="251">
        <f t="shared" ca="1" si="28"/>
        <v>22</v>
      </c>
      <c r="Y55" s="252" t="str">
        <f t="shared" ca="1" si="29"/>
        <v/>
      </c>
      <c r="Z55" s="251" t="str">
        <f t="shared" ca="1" si="30"/>
        <v/>
      </c>
      <c r="AA55" s="252" t="str">
        <f t="shared" ca="1" si="31"/>
        <v/>
      </c>
      <c r="AB55" s="251" t="str">
        <f t="shared" ca="1" si="32"/>
        <v/>
      </c>
      <c r="AC55" s="253" t="str">
        <f t="shared" ca="1" si="33"/>
        <v/>
      </c>
      <c r="AD55" s="251" t="str">
        <f t="shared" ca="1" si="34"/>
        <v/>
      </c>
      <c r="AE55" s="254" t="str">
        <f t="shared" ca="1" si="35"/>
        <v/>
      </c>
      <c r="AF55" s="255" t="str">
        <f t="shared" ca="1" si="36"/>
        <v/>
      </c>
      <c r="AG55" s="256" t="str">
        <f t="shared" ca="1" si="37"/>
        <v/>
      </c>
      <c r="AH55" s="256" t="str">
        <f t="shared" ca="1" si="38"/>
        <v/>
      </c>
      <c r="AI55" s="150" t="str">
        <f t="shared" ca="1" si="39"/>
        <v/>
      </c>
      <c r="AJ55" s="144" t="str">
        <f t="shared" ca="1" si="40"/>
        <v/>
      </c>
      <c r="AK55" s="256" t="str">
        <f t="shared" ca="1" si="41"/>
        <v/>
      </c>
      <c r="AL55" s="144" t="str">
        <f t="shared" ca="1" si="42"/>
        <v/>
      </c>
      <c r="AM55" s="256" t="str">
        <f t="shared" ca="1" si="43"/>
        <v/>
      </c>
      <c r="AN55" s="145" t="str">
        <f t="shared" ca="1" si="44"/>
        <v/>
      </c>
      <c r="AO55" s="145" t="str">
        <f t="shared" ca="1" si="45"/>
        <v/>
      </c>
      <c r="AP55" s="144" t="str">
        <f t="shared" ca="1" si="46"/>
        <v/>
      </c>
      <c r="AQ55" s="256" t="str">
        <f t="shared" ca="1" si="47"/>
        <v/>
      </c>
      <c r="AR55" s="152">
        <f t="shared" ca="1" si="48"/>
        <v>0.25</v>
      </c>
      <c r="AS55" s="5"/>
      <c r="AT55" s="2">
        <f t="shared" si="49"/>
        <v>55</v>
      </c>
      <c r="AU55" s="2">
        <f t="shared" si="53"/>
        <v>101</v>
      </c>
      <c r="AV55" s="2">
        <f t="shared" si="54"/>
        <v>102</v>
      </c>
      <c r="AW55" s="153">
        <f t="shared" si="52"/>
        <v>47</v>
      </c>
      <c r="AX55" s="153">
        <f t="shared" si="7"/>
        <v>95</v>
      </c>
    </row>
    <row r="56" spans="1:50" ht="38.25">
      <c r="A56" s="135"/>
      <c r="B56" s="137" t="str">
        <f t="shared" ca="1" si="8"/>
        <v/>
      </c>
      <c r="C56" s="34" t="e">
        <f t="shared" ca="1" si="9"/>
        <v>#N/A</v>
      </c>
      <c r="D56" s="137" t="str">
        <f t="shared" ca="1" si="10"/>
        <v/>
      </c>
      <c r="E56" s="137">
        <f t="shared" ca="1" si="11"/>
        <v>1</v>
      </c>
      <c r="F56" s="137" t="str">
        <f t="shared" ca="1" si="12"/>
        <v>PERIM.</v>
      </c>
      <c r="G56" s="137" t="str">
        <f t="shared" ca="1" si="13"/>
        <v/>
      </c>
      <c r="H56" s="137" t="str">
        <f t="shared" ca="1" si="14"/>
        <v/>
      </c>
      <c r="I56" s="137" t="str">
        <f t="shared" ca="1" si="15"/>
        <v/>
      </c>
      <c r="J56" s="137" t="str">
        <f t="shared" ca="1" si="16"/>
        <v/>
      </c>
      <c r="K56" s="137" t="str">
        <f t="shared" ca="1" si="17"/>
        <v/>
      </c>
      <c r="L56" s="137" t="str">
        <f t="shared" ca="1" si="18"/>
        <v/>
      </c>
      <c r="M56" s="138" t="str">
        <f>IF(ZONES!O57="","",ZONES!O57)</f>
        <v/>
      </c>
      <c r="N56" s="136" t="str">
        <f>IF(ZONES!P57="","",ZONES!P57)</f>
        <v/>
      </c>
      <c r="O56" s="139" t="e">
        <f t="shared" ca="1" si="19"/>
        <v>#REF!</v>
      </c>
      <c r="P56" s="139" t="str">
        <f t="shared" ca="1" si="20"/>
        <v/>
      </c>
      <c r="Q56" s="140" t="str">
        <f t="shared" ca="1" si="21"/>
        <v/>
      </c>
      <c r="R56" s="250">
        <f t="shared" ca="1" si="22"/>
        <v>2.835</v>
      </c>
      <c r="S56" s="140" t="str">
        <f t="shared" ca="1" si="23"/>
        <v/>
      </c>
      <c r="T56" s="250">
        <f t="shared" ca="1" si="24"/>
        <v>24.5</v>
      </c>
      <c r="U56" s="251" t="str">
        <f t="shared" ca="1" si="25"/>
        <v/>
      </c>
      <c r="V56" s="252" t="str">
        <f t="shared" ca="1" si="26"/>
        <v/>
      </c>
      <c r="W56" s="252" t="str">
        <f t="shared" ca="1" si="27"/>
        <v/>
      </c>
      <c r="X56" s="251">
        <f t="shared" ca="1" si="28"/>
        <v>22</v>
      </c>
      <c r="Y56" s="252" t="str">
        <f t="shared" ca="1" si="29"/>
        <v/>
      </c>
      <c r="Z56" s="251" t="str">
        <f t="shared" ca="1" si="30"/>
        <v/>
      </c>
      <c r="AA56" s="252" t="str">
        <f t="shared" ca="1" si="31"/>
        <v/>
      </c>
      <c r="AB56" s="251" t="str">
        <f t="shared" ca="1" si="32"/>
        <v/>
      </c>
      <c r="AC56" s="253" t="str">
        <f t="shared" ca="1" si="33"/>
        <v/>
      </c>
      <c r="AD56" s="251" t="str">
        <f t="shared" ca="1" si="34"/>
        <v/>
      </c>
      <c r="AE56" s="254" t="str">
        <f t="shared" ca="1" si="35"/>
        <v/>
      </c>
      <c r="AF56" s="255" t="str">
        <f t="shared" ca="1" si="36"/>
        <v/>
      </c>
      <c r="AG56" s="256" t="str">
        <f t="shared" ca="1" si="37"/>
        <v/>
      </c>
      <c r="AH56" s="256" t="str">
        <f t="shared" ca="1" si="38"/>
        <v/>
      </c>
      <c r="AI56" s="150" t="str">
        <f t="shared" ca="1" si="39"/>
        <v/>
      </c>
      <c r="AJ56" s="144" t="str">
        <f t="shared" ca="1" si="40"/>
        <v/>
      </c>
      <c r="AK56" s="256" t="str">
        <f t="shared" ca="1" si="41"/>
        <v/>
      </c>
      <c r="AL56" s="144" t="str">
        <f t="shared" ca="1" si="42"/>
        <v/>
      </c>
      <c r="AM56" s="256" t="str">
        <f t="shared" ca="1" si="43"/>
        <v/>
      </c>
      <c r="AN56" s="145" t="str">
        <f t="shared" ca="1" si="44"/>
        <v/>
      </c>
      <c r="AO56" s="145" t="str">
        <f t="shared" ca="1" si="45"/>
        <v/>
      </c>
      <c r="AP56" s="144" t="str">
        <f t="shared" ca="1" si="46"/>
        <v/>
      </c>
      <c r="AQ56" s="256" t="str">
        <f t="shared" ca="1" si="47"/>
        <v/>
      </c>
      <c r="AR56" s="152">
        <f t="shared" ca="1" si="48"/>
        <v>0.25</v>
      </c>
      <c r="AS56" s="5"/>
      <c r="AT56" s="2">
        <f t="shared" si="49"/>
        <v>56</v>
      </c>
      <c r="AU56" s="2">
        <f t="shared" si="53"/>
        <v>103</v>
      </c>
      <c r="AV56" s="2">
        <f t="shared" si="54"/>
        <v>104</v>
      </c>
      <c r="AW56" s="153">
        <f t="shared" si="52"/>
        <v>48</v>
      </c>
      <c r="AX56" s="153">
        <f t="shared" si="7"/>
        <v>97</v>
      </c>
    </row>
    <row r="57" spans="1:50" ht="38.25">
      <c r="A57" s="135"/>
      <c r="B57" s="137" t="str">
        <f t="shared" ca="1" si="8"/>
        <v/>
      </c>
      <c r="C57" s="34" t="e">
        <f t="shared" ca="1" si="9"/>
        <v>#N/A</v>
      </c>
      <c r="D57" s="137" t="str">
        <f t="shared" ca="1" si="10"/>
        <v/>
      </c>
      <c r="E57" s="137">
        <f t="shared" ca="1" si="11"/>
        <v>1</v>
      </c>
      <c r="F57" s="137" t="str">
        <f t="shared" ca="1" si="12"/>
        <v>PERIM.</v>
      </c>
      <c r="G57" s="137" t="str">
        <f t="shared" ca="1" si="13"/>
        <v/>
      </c>
      <c r="H57" s="137" t="str">
        <f t="shared" ca="1" si="14"/>
        <v/>
      </c>
      <c r="I57" s="137" t="str">
        <f t="shared" ca="1" si="15"/>
        <v/>
      </c>
      <c r="J57" s="137" t="str">
        <f t="shared" ca="1" si="16"/>
        <v/>
      </c>
      <c r="K57" s="137" t="str">
        <f t="shared" ca="1" si="17"/>
        <v/>
      </c>
      <c r="L57" s="137" t="str">
        <f t="shared" ca="1" si="18"/>
        <v/>
      </c>
      <c r="M57" s="138" t="str">
        <f>IF(ZONES!O58="","",ZONES!O58)</f>
        <v/>
      </c>
      <c r="N57" s="136" t="str">
        <f>IF(ZONES!P58="","",ZONES!P58)</f>
        <v/>
      </c>
      <c r="O57" s="139" t="e">
        <f t="shared" ca="1" si="19"/>
        <v>#REF!</v>
      </c>
      <c r="P57" s="139" t="str">
        <f t="shared" ca="1" si="20"/>
        <v/>
      </c>
      <c r="Q57" s="140" t="str">
        <f t="shared" ca="1" si="21"/>
        <v/>
      </c>
      <c r="R57" s="250">
        <f t="shared" ca="1" si="22"/>
        <v>2.835</v>
      </c>
      <c r="S57" s="140" t="str">
        <f t="shared" ca="1" si="23"/>
        <v/>
      </c>
      <c r="T57" s="250">
        <f t="shared" ca="1" si="24"/>
        <v>24.5</v>
      </c>
      <c r="U57" s="251" t="str">
        <f t="shared" ca="1" si="25"/>
        <v/>
      </c>
      <c r="V57" s="252" t="str">
        <f t="shared" ca="1" si="26"/>
        <v/>
      </c>
      <c r="W57" s="252" t="str">
        <f t="shared" ca="1" si="27"/>
        <v/>
      </c>
      <c r="X57" s="251">
        <f t="shared" ca="1" si="28"/>
        <v>22</v>
      </c>
      <c r="Y57" s="252" t="str">
        <f t="shared" ca="1" si="29"/>
        <v/>
      </c>
      <c r="Z57" s="251" t="str">
        <f t="shared" ca="1" si="30"/>
        <v/>
      </c>
      <c r="AA57" s="252" t="str">
        <f t="shared" ca="1" si="31"/>
        <v/>
      </c>
      <c r="AB57" s="251" t="str">
        <f t="shared" ca="1" si="32"/>
        <v/>
      </c>
      <c r="AC57" s="253" t="str">
        <f t="shared" ca="1" si="33"/>
        <v/>
      </c>
      <c r="AD57" s="251" t="str">
        <f t="shared" ca="1" si="34"/>
        <v/>
      </c>
      <c r="AE57" s="254" t="str">
        <f t="shared" ca="1" si="35"/>
        <v/>
      </c>
      <c r="AF57" s="255" t="str">
        <f t="shared" ca="1" si="36"/>
        <v/>
      </c>
      <c r="AG57" s="256" t="str">
        <f t="shared" ca="1" si="37"/>
        <v/>
      </c>
      <c r="AH57" s="256" t="str">
        <f t="shared" ca="1" si="38"/>
        <v/>
      </c>
      <c r="AI57" s="150" t="str">
        <f t="shared" ca="1" si="39"/>
        <v/>
      </c>
      <c r="AJ57" s="144" t="str">
        <f t="shared" ca="1" si="40"/>
        <v/>
      </c>
      <c r="AK57" s="256" t="str">
        <f t="shared" ca="1" si="41"/>
        <v/>
      </c>
      <c r="AL57" s="144" t="str">
        <f t="shared" ca="1" si="42"/>
        <v/>
      </c>
      <c r="AM57" s="256" t="str">
        <f t="shared" ca="1" si="43"/>
        <v/>
      </c>
      <c r="AN57" s="145" t="str">
        <f t="shared" ca="1" si="44"/>
        <v/>
      </c>
      <c r="AO57" s="145" t="str">
        <f t="shared" ca="1" si="45"/>
        <v/>
      </c>
      <c r="AP57" s="144" t="str">
        <f t="shared" ca="1" si="46"/>
        <v/>
      </c>
      <c r="AQ57" s="256" t="str">
        <f t="shared" ca="1" si="47"/>
        <v/>
      </c>
      <c r="AR57" s="152">
        <f t="shared" ca="1" si="48"/>
        <v>0.25</v>
      </c>
      <c r="AS57" s="5"/>
      <c r="AT57" s="2">
        <f t="shared" si="49"/>
        <v>57</v>
      </c>
      <c r="AU57" s="2">
        <f t="shared" si="53"/>
        <v>105</v>
      </c>
      <c r="AV57" s="2">
        <f t="shared" si="54"/>
        <v>106</v>
      </c>
      <c r="AW57" s="153">
        <f t="shared" si="52"/>
        <v>49</v>
      </c>
      <c r="AX57" s="153">
        <f t="shared" si="7"/>
        <v>99</v>
      </c>
    </row>
    <row r="58" spans="1:50" ht="38.25">
      <c r="A58" s="135"/>
      <c r="B58" s="137" t="str">
        <f t="shared" ca="1" si="8"/>
        <v/>
      </c>
      <c r="C58" s="34" t="e">
        <f t="shared" ca="1" si="9"/>
        <v>#N/A</v>
      </c>
      <c r="D58" s="137" t="str">
        <f t="shared" ca="1" si="10"/>
        <v/>
      </c>
      <c r="E58" s="137">
        <f t="shared" ca="1" si="11"/>
        <v>1</v>
      </c>
      <c r="F58" s="137" t="str">
        <f t="shared" ca="1" si="12"/>
        <v>PERIM.</v>
      </c>
      <c r="G58" s="137" t="str">
        <f t="shared" ca="1" si="13"/>
        <v/>
      </c>
      <c r="H58" s="137" t="str">
        <f t="shared" ca="1" si="14"/>
        <v/>
      </c>
      <c r="I58" s="137" t="str">
        <f t="shared" ca="1" si="15"/>
        <v/>
      </c>
      <c r="J58" s="137" t="str">
        <f t="shared" ca="1" si="16"/>
        <v/>
      </c>
      <c r="K58" s="137" t="str">
        <f t="shared" ca="1" si="17"/>
        <v/>
      </c>
      <c r="L58" s="137" t="str">
        <f t="shared" ca="1" si="18"/>
        <v/>
      </c>
      <c r="M58" s="138" t="str">
        <f>IF(ZONES!O59="","",ZONES!O59)</f>
        <v/>
      </c>
      <c r="N58" s="136" t="str">
        <f>IF(ZONES!P59="","",ZONES!P59)</f>
        <v/>
      </c>
      <c r="O58" s="139" t="e">
        <f t="shared" ca="1" si="19"/>
        <v>#REF!</v>
      </c>
      <c r="P58" s="139" t="str">
        <f t="shared" ca="1" si="20"/>
        <v/>
      </c>
      <c r="Q58" s="140" t="str">
        <f t="shared" ca="1" si="21"/>
        <v/>
      </c>
      <c r="R58" s="250">
        <f t="shared" ca="1" si="22"/>
        <v>2.835</v>
      </c>
      <c r="S58" s="140" t="str">
        <f t="shared" ca="1" si="23"/>
        <v/>
      </c>
      <c r="T58" s="250">
        <f t="shared" ca="1" si="24"/>
        <v>24.5</v>
      </c>
      <c r="U58" s="251" t="str">
        <f t="shared" ca="1" si="25"/>
        <v/>
      </c>
      <c r="V58" s="252" t="str">
        <f t="shared" ca="1" si="26"/>
        <v/>
      </c>
      <c r="W58" s="252" t="str">
        <f t="shared" ca="1" si="27"/>
        <v/>
      </c>
      <c r="X58" s="251">
        <f t="shared" ca="1" si="28"/>
        <v>22</v>
      </c>
      <c r="Y58" s="252" t="str">
        <f t="shared" ca="1" si="29"/>
        <v/>
      </c>
      <c r="Z58" s="251" t="str">
        <f t="shared" ca="1" si="30"/>
        <v/>
      </c>
      <c r="AA58" s="252" t="str">
        <f t="shared" ca="1" si="31"/>
        <v/>
      </c>
      <c r="AB58" s="251" t="str">
        <f t="shared" ca="1" si="32"/>
        <v/>
      </c>
      <c r="AC58" s="253" t="str">
        <f t="shared" ca="1" si="33"/>
        <v/>
      </c>
      <c r="AD58" s="251" t="str">
        <f t="shared" ca="1" si="34"/>
        <v/>
      </c>
      <c r="AE58" s="254" t="str">
        <f t="shared" ca="1" si="35"/>
        <v/>
      </c>
      <c r="AF58" s="255" t="str">
        <f t="shared" ca="1" si="36"/>
        <v/>
      </c>
      <c r="AG58" s="256" t="str">
        <f t="shared" ca="1" si="37"/>
        <v/>
      </c>
      <c r="AH58" s="256" t="str">
        <f t="shared" ca="1" si="38"/>
        <v/>
      </c>
      <c r="AI58" s="150" t="str">
        <f t="shared" ca="1" si="39"/>
        <v/>
      </c>
      <c r="AJ58" s="144" t="str">
        <f t="shared" ca="1" si="40"/>
        <v/>
      </c>
      <c r="AK58" s="256" t="str">
        <f t="shared" ca="1" si="41"/>
        <v/>
      </c>
      <c r="AL58" s="144" t="str">
        <f t="shared" ca="1" si="42"/>
        <v/>
      </c>
      <c r="AM58" s="256" t="str">
        <f t="shared" ca="1" si="43"/>
        <v/>
      </c>
      <c r="AN58" s="145" t="str">
        <f t="shared" ca="1" si="44"/>
        <v/>
      </c>
      <c r="AO58" s="145" t="str">
        <f t="shared" ca="1" si="45"/>
        <v/>
      </c>
      <c r="AP58" s="144" t="str">
        <f t="shared" ca="1" si="46"/>
        <v/>
      </c>
      <c r="AQ58" s="256" t="str">
        <f t="shared" ca="1" si="47"/>
        <v/>
      </c>
      <c r="AR58" s="152">
        <f t="shared" ca="1" si="48"/>
        <v>0.25</v>
      </c>
      <c r="AS58" s="5"/>
      <c r="AT58" s="2">
        <f t="shared" si="49"/>
        <v>58</v>
      </c>
      <c r="AU58" s="2">
        <f t="shared" si="53"/>
        <v>107</v>
      </c>
      <c r="AV58" s="2">
        <f t="shared" si="54"/>
        <v>108</v>
      </c>
      <c r="AW58" s="153">
        <f t="shared" si="52"/>
        <v>50</v>
      </c>
      <c r="AX58" s="153">
        <f t="shared" si="7"/>
        <v>101</v>
      </c>
    </row>
    <row r="59" spans="1:50" ht="38.25">
      <c r="A59" s="135"/>
      <c r="B59" s="137" t="str">
        <f t="shared" ca="1" si="8"/>
        <v/>
      </c>
      <c r="C59" s="34" t="e">
        <f t="shared" ca="1" si="9"/>
        <v>#N/A</v>
      </c>
      <c r="D59" s="137" t="str">
        <f t="shared" ca="1" si="10"/>
        <v/>
      </c>
      <c r="E59" s="137">
        <f t="shared" ca="1" si="11"/>
        <v>1</v>
      </c>
      <c r="F59" s="137" t="str">
        <f t="shared" ca="1" si="12"/>
        <v>PERIM.</v>
      </c>
      <c r="G59" s="137" t="str">
        <f t="shared" ca="1" si="13"/>
        <v/>
      </c>
      <c r="H59" s="137" t="str">
        <f t="shared" ca="1" si="14"/>
        <v/>
      </c>
      <c r="I59" s="137" t="str">
        <f t="shared" ca="1" si="15"/>
        <v/>
      </c>
      <c r="J59" s="137" t="str">
        <f t="shared" ca="1" si="16"/>
        <v/>
      </c>
      <c r="K59" s="137" t="str">
        <f t="shared" ca="1" si="17"/>
        <v/>
      </c>
      <c r="L59" s="137" t="str">
        <f t="shared" ca="1" si="18"/>
        <v/>
      </c>
      <c r="M59" s="138" t="str">
        <f>IF(ZONES!O60="","",ZONES!O60)</f>
        <v/>
      </c>
      <c r="N59" s="136" t="str">
        <f>IF(ZONES!P60="","",ZONES!P60)</f>
        <v/>
      </c>
      <c r="O59" s="139" t="e">
        <f t="shared" ca="1" si="19"/>
        <v>#REF!</v>
      </c>
      <c r="P59" s="139" t="str">
        <f t="shared" ca="1" si="20"/>
        <v/>
      </c>
      <c r="Q59" s="140" t="str">
        <f t="shared" ca="1" si="21"/>
        <v/>
      </c>
      <c r="R59" s="250">
        <f t="shared" ca="1" si="22"/>
        <v>2.835</v>
      </c>
      <c r="S59" s="140" t="str">
        <f t="shared" ca="1" si="23"/>
        <v/>
      </c>
      <c r="T59" s="250">
        <f t="shared" ca="1" si="24"/>
        <v>24.5</v>
      </c>
      <c r="U59" s="251" t="str">
        <f t="shared" ca="1" si="25"/>
        <v/>
      </c>
      <c r="V59" s="252" t="str">
        <f t="shared" ca="1" si="26"/>
        <v/>
      </c>
      <c r="W59" s="252" t="str">
        <f t="shared" ca="1" si="27"/>
        <v/>
      </c>
      <c r="X59" s="251">
        <f t="shared" ca="1" si="28"/>
        <v>22</v>
      </c>
      <c r="Y59" s="252" t="str">
        <f t="shared" ca="1" si="29"/>
        <v/>
      </c>
      <c r="Z59" s="251" t="str">
        <f t="shared" ca="1" si="30"/>
        <v/>
      </c>
      <c r="AA59" s="252" t="str">
        <f t="shared" ca="1" si="31"/>
        <v/>
      </c>
      <c r="AB59" s="251" t="str">
        <f t="shared" ca="1" si="32"/>
        <v/>
      </c>
      <c r="AC59" s="253" t="str">
        <f t="shared" ca="1" si="33"/>
        <v/>
      </c>
      <c r="AD59" s="251" t="str">
        <f t="shared" ca="1" si="34"/>
        <v/>
      </c>
      <c r="AE59" s="254" t="str">
        <f t="shared" ca="1" si="35"/>
        <v/>
      </c>
      <c r="AF59" s="255" t="str">
        <f t="shared" ca="1" si="36"/>
        <v/>
      </c>
      <c r="AG59" s="256" t="str">
        <f t="shared" ca="1" si="37"/>
        <v/>
      </c>
      <c r="AH59" s="256" t="str">
        <f t="shared" ca="1" si="38"/>
        <v/>
      </c>
      <c r="AI59" s="150" t="str">
        <f t="shared" ca="1" si="39"/>
        <v/>
      </c>
      <c r="AJ59" s="144" t="str">
        <f t="shared" ca="1" si="40"/>
        <v/>
      </c>
      <c r="AK59" s="256" t="str">
        <f t="shared" ca="1" si="41"/>
        <v/>
      </c>
      <c r="AL59" s="144" t="str">
        <f t="shared" ca="1" si="42"/>
        <v/>
      </c>
      <c r="AM59" s="256" t="str">
        <f t="shared" ca="1" si="43"/>
        <v/>
      </c>
      <c r="AN59" s="145" t="str">
        <f t="shared" ca="1" si="44"/>
        <v/>
      </c>
      <c r="AO59" s="145" t="str">
        <f t="shared" ca="1" si="45"/>
        <v/>
      </c>
      <c r="AP59" s="144" t="str">
        <f t="shared" ca="1" si="46"/>
        <v/>
      </c>
      <c r="AQ59" s="256" t="str">
        <f t="shared" ca="1" si="47"/>
        <v/>
      </c>
      <c r="AR59" s="152">
        <f t="shared" ca="1" si="48"/>
        <v>0.25</v>
      </c>
      <c r="AS59" s="5"/>
      <c r="AT59" s="2">
        <f t="shared" si="49"/>
        <v>59</v>
      </c>
      <c r="AU59" s="2">
        <f t="shared" si="53"/>
        <v>109</v>
      </c>
      <c r="AV59" s="2">
        <f t="shared" si="54"/>
        <v>110</v>
      </c>
      <c r="AW59" s="153">
        <f t="shared" si="52"/>
        <v>51</v>
      </c>
      <c r="AX59" s="153">
        <f t="shared" si="7"/>
        <v>103</v>
      </c>
    </row>
    <row r="60" spans="1:50" ht="38.25">
      <c r="A60" s="135"/>
      <c r="B60" s="137" t="str">
        <f t="shared" ca="1" si="8"/>
        <v/>
      </c>
      <c r="C60" s="34" t="e">
        <f t="shared" ca="1" si="9"/>
        <v>#N/A</v>
      </c>
      <c r="D60" s="137" t="str">
        <f t="shared" ca="1" si="10"/>
        <v/>
      </c>
      <c r="E60" s="137">
        <f t="shared" ca="1" si="11"/>
        <v>1</v>
      </c>
      <c r="F60" s="137" t="str">
        <f t="shared" ca="1" si="12"/>
        <v>PERIM.</v>
      </c>
      <c r="G60" s="137" t="str">
        <f t="shared" ca="1" si="13"/>
        <v/>
      </c>
      <c r="H60" s="137" t="str">
        <f t="shared" ca="1" si="14"/>
        <v/>
      </c>
      <c r="I60" s="137" t="str">
        <f t="shared" ca="1" si="15"/>
        <v/>
      </c>
      <c r="J60" s="137" t="str">
        <f t="shared" ca="1" si="16"/>
        <v/>
      </c>
      <c r="K60" s="137" t="str">
        <f t="shared" ca="1" si="17"/>
        <v/>
      </c>
      <c r="L60" s="137" t="str">
        <f t="shared" ca="1" si="18"/>
        <v/>
      </c>
      <c r="M60" s="138" t="str">
        <f>IF(ZONES!O61="","",ZONES!O61)</f>
        <v/>
      </c>
      <c r="N60" s="136" t="str">
        <f>IF(ZONES!P61="","",ZONES!P61)</f>
        <v/>
      </c>
      <c r="O60" s="139" t="e">
        <f t="shared" ca="1" si="19"/>
        <v>#REF!</v>
      </c>
      <c r="P60" s="139" t="str">
        <f t="shared" ca="1" si="20"/>
        <v/>
      </c>
      <c r="Q60" s="140" t="str">
        <f t="shared" ca="1" si="21"/>
        <v/>
      </c>
      <c r="R60" s="250">
        <f t="shared" ca="1" si="22"/>
        <v>2.835</v>
      </c>
      <c r="S60" s="140" t="str">
        <f t="shared" ca="1" si="23"/>
        <v/>
      </c>
      <c r="T60" s="250">
        <f t="shared" ca="1" si="24"/>
        <v>24.5</v>
      </c>
      <c r="U60" s="251" t="str">
        <f t="shared" ca="1" si="25"/>
        <v/>
      </c>
      <c r="V60" s="252" t="str">
        <f t="shared" ca="1" si="26"/>
        <v/>
      </c>
      <c r="W60" s="252" t="str">
        <f t="shared" ca="1" si="27"/>
        <v/>
      </c>
      <c r="X60" s="251">
        <f t="shared" ca="1" si="28"/>
        <v>22</v>
      </c>
      <c r="Y60" s="252" t="str">
        <f t="shared" ca="1" si="29"/>
        <v/>
      </c>
      <c r="Z60" s="251" t="str">
        <f t="shared" ca="1" si="30"/>
        <v/>
      </c>
      <c r="AA60" s="252" t="str">
        <f t="shared" ca="1" si="31"/>
        <v/>
      </c>
      <c r="AB60" s="251" t="str">
        <f t="shared" ca="1" si="32"/>
        <v/>
      </c>
      <c r="AC60" s="253" t="str">
        <f t="shared" ca="1" si="33"/>
        <v/>
      </c>
      <c r="AD60" s="251" t="str">
        <f t="shared" ca="1" si="34"/>
        <v/>
      </c>
      <c r="AE60" s="254" t="str">
        <f t="shared" ca="1" si="35"/>
        <v/>
      </c>
      <c r="AF60" s="255" t="str">
        <f t="shared" ca="1" si="36"/>
        <v/>
      </c>
      <c r="AG60" s="256" t="str">
        <f t="shared" ca="1" si="37"/>
        <v/>
      </c>
      <c r="AH60" s="256" t="str">
        <f t="shared" ca="1" si="38"/>
        <v/>
      </c>
      <c r="AI60" s="150" t="str">
        <f t="shared" ca="1" si="39"/>
        <v/>
      </c>
      <c r="AJ60" s="144" t="str">
        <f t="shared" ca="1" si="40"/>
        <v/>
      </c>
      <c r="AK60" s="256" t="str">
        <f t="shared" ca="1" si="41"/>
        <v/>
      </c>
      <c r="AL60" s="144" t="str">
        <f t="shared" ca="1" si="42"/>
        <v/>
      </c>
      <c r="AM60" s="256" t="str">
        <f t="shared" ca="1" si="43"/>
        <v/>
      </c>
      <c r="AN60" s="145" t="str">
        <f t="shared" ca="1" si="44"/>
        <v/>
      </c>
      <c r="AO60" s="145" t="str">
        <f t="shared" ca="1" si="45"/>
        <v/>
      </c>
      <c r="AP60" s="144" t="str">
        <f t="shared" ca="1" si="46"/>
        <v/>
      </c>
      <c r="AQ60" s="256" t="str">
        <f t="shared" ca="1" si="47"/>
        <v/>
      </c>
      <c r="AR60" s="152">
        <f t="shared" ca="1" si="48"/>
        <v>0.25</v>
      </c>
      <c r="AS60" s="5"/>
      <c r="AT60" s="2">
        <f t="shared" si="49"/>
        <v>60</v>
      </c>
      <c r="AU60" s="2">
        <f t="shared" si="53"/>
        <v>111</v>
      </c>
      <c r="AV60" s="2">
        <f t="shared" si="54"/>
        <v>112</v>
      </c>
      <c r="AW60" s="153">
        <f t="shared" si="52"/>
        <v>52</v>
      </c>
      <c r="AX60" s="153">
        <f t="shared" si="7"/>
        <v>105</v>
      </c>
    </row>
    <row r="61" spans="1:50" ht="38.25">
      <c r="A61" s="135"/>
      <c r="B61" s="137" t="str">
        <f t="shared" ca="1" si="8"/>
        <v/>
      </c>
      <c r="C61" s="34" t="e">
        <f t="shared" ca="1" si="9"/>
        <v>#N/A</v>
      </c>
      <c r="D61" s="137" t="str">
        <f t="shared" ca="1" si="10"/>
        <v/>
      </c>
      <c r="E61" s="137">
        <f t="shared" ca="1" si="11"/>
        <v>1</v>
      </c>
      <c r="F61" s="137" t="str">
        <f t="shared" ca="1" si="12"/>
        <v>PERIM.</v>
      </c>
      <c r="G61" s="137" t="str">
        <f t="shared" ca="1" si="13"/>
        <v/>
      </c>
      <c r="H61" s="137" t="str">
        <f t="shared" ca="1" si="14"/>
        <v/>
      </c>
      <c r="I61" s="137" t="str">
        <f t="shared" ca="1" si="15"/>
        <v/>
      </c>
      <c r="J61" s="137" t="str">
        <f t="shared" ca="1" si="16"/>
        <v/>
      </c>
      <c r="K61" s="137" t="str">
        <f t="shared" ca="1" si="17"/>
        <v/>
      </c>
      <c r="L61" s="137" t="str">
        <f t="shared" ca="1" si="18"/>
        <v/>
      </c>
      <c r="M61" s="138" t="str">
        <f>IF(ZONES!O62="","",ZONES!O62)</f>
        <v/>
      </c>
      <c r="N61" s="136" t="str">
        <f>IF(ZONES!P62="","",ZONES!P62)</f>
        <v/>
      </c>
      <c r="O61" s="139" t="e">
        <f t="shared" ca="1" si="19"/>
        <v>#REF!</v>
      </c>
      <c r="P61" s="139" t="str">
        <f t="shared" ca="1" si="20"/>
        <v/>
      </c>
      <c r="Q61" s="140" t="str">
        <f t="shared" ca="1" si="21"/>
        <v/>
      </c>
      <c r="R61" s="250">
        <f t="shared" ca="1" si="22"/>
        <v>2.835</v>
      </c>
      <c r="S61" s="140" t="str">
        <f t="shared" ca="1" si="23"/>
        <v/>
      </c>
      <c r="T61" s="250">
        <f t="shared" ca="1" si="24"/>
        <v>24.5</v>
      </c>
      <c r="U61" s="251" t="str">
        <f t="shared" ca="1" si="25"/>
        <v/>
      </c>
      <c r="V61" s="252" t="str">
        <f t="shared" ca="1" si="26"/>
        <v/>
      </c>
      <c r="W61" s="252" t="str">
        <f t="shared" ca="1" si="27"/>
        <v/>
      </c>
      <c r="X61" s="251">
        <f t="shared" ca="1" si="28"/>
        <v>22</v>
      </c>
      <c r="Y61" s="252" t="str">
        <f t="shared" ca="1" si="29"/>
        <v/>
      </c>
      <c r="Z61" s="251" t="str">
        <f t="shared" ca="1" si="30"/>
        <v/>
      </c>
      <c r="AA61" s="252" t="str">
        <f t="shared" ca="1" si="31"/>
        <v/>
      </c>
      <c r="AB61" s="251" t="str">
        <f t="shared" ca="1" si="32"/>
        <v/>
      </c>
      <c r="AC61" s="253" t="str">
        <f t="shared" ca="1" si="33"/>
        <v/>
      </c>
      <c r="AD61" s="251" t="str">
        <f t="shared" ca="1" si="34"/>
        <v/>
      </c>
      <c r="AE61" s="254" t="str">
        <f t="shared" ca="1" si="35"/>
        <v/>
      </c>
      <c r="AF61" s="255" t="str">
        <f t="shared" ca="1" si="36"/>
        <v/>
      </c>
      <c r="AG61" s="256" t="str">
        <f t="shared" ca="1" si="37"/>
        <v/>
      </c>
      <c r="AH61" s="256" t="str">
        <f t="shared" ca="1" si="38"/>
        <v/>
      </c>
      <c r="AI61" s="150" t="str">
        <f t="shared" ca="1" si="39"/>
        <v/>
      </c>
      <c r="AJ61" s="144" t="str">
        <f t="shared" ca="1" si="40"/>
        <v/>
      </c>
      <c r="AK61" s="256" t="str">
        <f t="shared" ca="1" si="41"/>
        <v/>
      </c>
      <c r="AL61" s="144" t="str">
        <f t="shared" ca="1" si="42"/>
        <v/>
      </c>
      <c r="AM61" s="256" t="str">
        <f t="shared" ca="1" si="43"/>
        <v/>
      </c>
      <c r="AN61" s="145" t="str">
        <f t="shared" ca="1" si="44"/>
        <v/>
      </c>
      <c r="AO61" s="145" t="str">
        <f t="shared" ca="1" si="45"/>
        <v/>
      </c>
      <c r="AP61" s="144" t="str">
        <f t="shared" ca="1" si="46"/>
        <v/>
      </c>
      <c r="AQ61" s="256" t="str">
        <f t="shared" ca="1" si="47"/>
        <v/>
      </c>
      <c r="AR61" s="152">
        <f t="shared" ca="1" si="48"/>
        <v>0.25</v>
      </c>
      <c r="AS61" s="5"/>
      <c r="AT61" s="2">
        <f t="shared" si="49"/>
        <v>61</v>
      </c>
      <c r="AU61" s="2">
        <f t="shared" si="53"/>
        <v>113</v>
      </c>
      <c r="AV61" s="2">
        <f t="shared" si="54"/>
        <v>114</v>
      </c>
      <c r="AW61" s="153">
        <f t="shared" si="52"/>
        <v>53</v>
      </c>
      <c r="AX61" s="153">
        <f t="shared" si="7"/>
        <v>107</v>
      </c>
    </row>
    <row r="62" spans="1:50" ht="38.25">
      <c r="A62" s="135"/>
      <c r="B62" s="137" t="str">
        <f t="shared" ca="1" si="8"/>
        <v/>
      </c>
      <c r="C62" s="34" t="e">
        <f t="shared" ca="1" si="9"/>
        <v>#N/A</v>
      </c>
      <c r="D62" s="137" t="str">
        <f t="shared" ca="1" si="10"/>
        <v/>
      </c>
      <c r="E62" s="137">
        <f t="shared" ca="1" si="11"/>
        <v>1</v>
      </c>
      <c r="F62" s="137" t="str">
        <f t="shared" ca="1" si="12"/>
        <v>PERIM.</v>
      </c>
      <c r="G62" s="137" t="str">
        <f t="shared" ca="1" si="13"/>
        <v/>
      </c>
      <c r="H62" s="137" t="str">
        <f t="shared" ca="1" si="14"/>
        <v/>
      </c>
      <c r="I62" s="137" t="str">
        <f t="shared" ca="1" si="15"/>
        <v/>
      </c>
      <c r="J62" s="137" t="str">
        <f t="shared" ca="1" si="16"/>
        <v/>
      </c>
      <c r="K62" s="137" t="str">
        <f t="shared" ca="1" si="17"/>
        <v/>
      </c>
      <c r="L62" s="137" t="str">
        <f t="shared" ca="1" si="18"/>
        <v/>
      </c>
      <c r="M62" s="138" t="str">
        <f>IF(ZONES!O63="","",ZONES!O63)</f>
        <v/>
      </c>
      <c r="N62" s="136" t="str">
        <f>IF(ZONES!P63="","",ZONES!P63)</f>
        <v/>
      </c>
      <c r="O62" s="139" t="e">
        <f t="shared" ca="1" si="19"/>
        <v>#REF!</v>
      </c>
      <c r="P62" s="139" t="str">
        <f t="shared" ca="1" si="20"/>
        <v/>
      </c>
      <c r="Q62" s="140" t="str">
        <f t="shared" ca="1" si="21"/>
        <v/>
      </c>
      <c r="R62" s="250">
        <f t="shared" ca="1" si="22"/>
        <v>2.835</v>
      </c>
      <c r="S62" s="140" t="str">
        <f t="shared" ca="1" si="23"/>
        <v/>
      </c>
      <c r="T62" s="250">
        <f t="shared" ca="1" si="24"/>
        <v>24.5</v>
      </c>
      <c r="U62" s="251" t="str">
        <f t="shared" ca="1" si="25"/>
        <v/>
      </c>
      <c r="V62" s="252" t="str">
        <f t="shared" ca="1" si="26"/>
        <v/>
      </c>
      <c r="W62" s="252" t="str">
        <f t="shared" ca="1" si="27"/>
        <v/>
      </c>
      <c r="X62" s="251">
        <f t="shared" ca="1" si="28"/>
        <v>22</v>
      </c>
      <c r="Y62" s="252" t="str">
        <f t="shared" ca="1" si="29"/>
        <v/>
      </c>
      <c r="Z62" s="251" t="str">
        <f t="shared" ca="1" si="30"/>
        <v/>
      </c>
      <c r="AA62" s="252" t="str">
        <f t="shared" ca="1" si="31"/>
        <v/>
      </c>
      <c r="AB62" s="251" t="str">
        <f t="shared" ca="1" si="32"/>
        <v/>
      </c>
      <c r="AC62" s="253" t="str">
        <f t="shared" ca="1" si="33"/>
        <v/>
      </c>
      <c r="AD62" s="251" t="str">
        <f t="shared" ca="1" si="34"/>
        <v/>
      </c>
      <c r="AE62" s="254" t="str">
        <f t="shared" ca="1" si="35"/>
        <v/>
      </c>
      <c r="AF62" s="255" t="str">
        <f t="shared" ca="1" si="36"/>
        <v/>
      </c>
      <c r="AG62" s="256" t="str">
        <f t="shared" ca="1" si="37"/>
        <v/>
      </c>
      <c r="AH62" s="256" t="str">
        <f t="shared" ca="1" si="38"/>
        <v/>
      </c>
      <c r="AI62" s="150" t="str">
        <f t="shared" ca="1" si="39"/>
        <v/>
      </c>
      <c r="AJ62" s="144" t="str">
        <f t="shared" ca="1" si="40"/>
        <v/>
      </c>
      <c r="AK62" s="256" t="str">
        <f t="shared" ca="1" si="41"/>
        <v/>
      </c>
      <c r="AL62" s="144" t="str">
        <f t="shared" ca="1" si="42"/>
        <v/>
      </c>
      <c r="AM62" s="256" t="str">
        <f t="shared" ca="1" si="43"/>
        <v/>
      </c>
      <c r="AN62" s="145" t="str">
        <f t="shared" ca="1" si="44"/>
        <v/>
      </c>
      <c r="AO62" s="145" t="str">
        <f t="shared" ca="1" si="45"/>
        <v/>
      </c>
      <c r="AP62" s="144" t="str">
        <f t="shared" ca="1" si="46"/>
        <v/>
      </c>
      <c r="AQ62" s="256" t="str">
        <f t="shared" ca="1" si="47"/>
        <v/>
      </c>
      <c r="AR62" s="152">
        <f t="shared" ca="1" si="48"/>
        <v>0.25</v>
      </c>
      <c r="AS62" s="5"/>
      <c r="AT62" s="2">
        <f t="shared" si="49"/>
        <v>62</v>
      </c>
      <c r="AU62" s="2">
        <f t="shared" si="53"/>
        <v>115</v>
      </c>
      <c r="AV62" s="2">
        <f t="shared" si="54"/>
        <v>116</v>
      </c>
      <c r="AW62" s="153">
        <f t="shared" si="52"/>
        <v>54</v>
      </c>
      <c r="AX62" s="153">
        <f t="shared" si="7"/>
        <v>109</v>
      </c>
    </row>
    <row r="63" spans="1:50" ht="38.25">
      <c r="A63" s="135"/>
      <c r="B63" s="137" t="str">
        <f t="shared" ca="1" si="8"/>
        <v/>
      </c>
      <c r="C63" s="34" t="e">
        <f t="shared" ca="1" si="9"/>
        <v>#N/A</v>
      </c>
      <c r="D63" s="137" t="str">
        <f t="shared" ca="1" si="10"/>
        <v/>
      </c>
      <c r="E63" s="137">
        <f t="shared" ca="1" si="11"/>
        <v>1</v>
      </c>
      <c r="F63" s="137" t="str">
        <f t="shared" ca="1" si="12"/>
        <v>PERIM.</v>
      </c>
      <c r="G63" s="137" t="str">
        <f t="shared" ca="1" si="13"/>
        <v/>
      </c>
      <c r="H63" s="137" t="str">
        <f t="shared" ca="1" si="14"/>
        <v/>
      </c>
      <c r="I63" s="137" t="str">
        <f t="shared" ca="1" si="15"/>
        <v/>
      </c>
      <c r="J63" s="137" t="str">
        <f t="shared" ca="1" si="16"/>
        <v/>
      </c>
      <c r="K63" s="137" t="str">
        <f t="shared" ca="1" si="17"/>
        <v/>
      </c>
      <c r="L63" s="137" t="str">
        <f t="shared" ca="1" si="18"/>
        <v/>
      </c>
      <c r="M63" s="138" t="str">
        <f>IF(ZONES!O64="","",ZONES!O64)</f>
        <v/>
      </c>
      <c r="N63" s="136" t="str">
        <f>IF(ZONES!P64="","",ZONES!P64)</f>
        <v/>
      </c>
      <c r="O63" s="139" t="e">
        <f t="shared" ca="1" si="19"/>
        <v>#REF!</v>
      </c>
      <c r="P63" s="139" t="str">
        <f t="shared" ca="1" si="20"/>
        <v/>
      </c>
      <c r="Q63" s="140" t="str">
        <f t="shared" ca="1" si="21"/>
        <v/>
      </c>
      <c r="R63" s="250">
        <f t="shared" ca="1" si="22"/>
        <v>2.835</v>
      </c>
      <c r="S63" s="140" t="str">
        <f t="shared" ca="1" si="23"/>
        <v/>
      </c>
      <c r="T63" s="250">
        <f t="shared" ca="1" si="24"/>
        <v>24.5</v>
      </c>
      <c r="U63" s="251" t="str">
        <f t="shared" ca="1" si="25"/>
        <v/>
      </c>
      <c r="V63" s="252" t="str">
        <f t="shared" ca="1" si="26"/>
        <v/>
      </c>
      <c r="W63" s="252" t="str">
        <f t="shared" ca="1" si="27"/>
        <v/>
      </c>
      <c r="X63" s="251">
        <f t="shared" ca="1" si="28"/>
        <v>22</v>
      </c>
      <c r="Y63" s="252" t="str">
        <f t="shared" ca="1" si="29"/>
        <v/>
      </c>
      <c r="Z63" s="251" t="str">
        <f t="shared" ca="1" si="30"/>
        <v/>
      </c>
      <c r="AA63" s="252" t="str">
        <f t="shared" ca="1" si="31"/>
        <v/>
      </c>
      <c r="AB63" s="251" t="str">
        <f t="shared" ca="1" si="32"/>
        <v/>
      </c>
      <c r="AC63" s="253" t="str">
        <f t="shared" ca="1" si="33"/>
        <v/>
      </c>
      <c r="AD63" s="251" t="str">
        <f t="shared" ca="1" si="34"/>
        <v/>
      </c>
      <c r="AE63" s="254" t="str">
        <f t="shared" ca="1" si="35"/>
        <v/>
      </c>
      <c r="AF63" s="255" t="str">
        <f t="shared" ca="1" si="36"/>
        <v/>
      </c>
      <c r="AG63" s="256" t="str">
        <f t="shared" ca="1" si="37"/>
        <v/>
      </c>
      <c r="AH63" s="256" t="str">
        <f t="shared" ca="1" si="38"/>
        <v/>
      </c>
      <c r="AI63" s="150" t="str">
        <f t="shared" ca="1" si="39"/>
        <v/>
      </c>
      <c r="AJ63" s="144" t="str">
        <f t="shared" ca="1" si="40"/>
        <v/>
      </c>
      <c r="AK63" s="256" t="str">
        <f t="shared" ca="1" si="41"/>
        <v/>
      </c>
      <c r="AL63" s="144" t="str">
        <f t="shared" ca="1" si="42"/>
        <v/>
      </c>
      <c r="AM63" s="256" t="str">
        <f t="shared" ca="1" si="43"/>
        <v/>
      </c>
      <c r="AN63" s="145" t="str">
        <f t="shared" ca="1" si="44"/>
        <v/>
      </c>
      <c r="AO63" s="145" t="str">
        <f t="shared" ca="1" si="45"/>
        <v/>
      </c>
      <c r="AP63" s="144" t="str">
        <f t="shared" ca="1" si="46"/>
        <v/>
      </c>
      <c r="AQ63" s="256" t="str">
        <f t="shared" ca="1" si="47"/>
        <v/>
      </c>
      <c r="AR63" s="152">
        <f t="shared" ca="1" si="48"/>
        <v>0.25</v>
      </c>
      <c r="AS63" s="5"/>
      <c r="AT63" s="2">
        <f t="shared" si="49"/>
        <v>63</v>
      </c>
      <c r="AU63" s="2">
        <f t="shared" si="53"/>
        <v>117</v>
      </c>
      <c r="AV63" s="2">
        <f t="shared" si="54"/>
        <v>118</v>
      </c>
      <c r="AW63" s="153">
        <f t="shared" si="52"/>
        <v>55</v>
      </c>
      <c r="AX63" s="153">
        <f t="shared" si="7"/>
        <v>111</v>
      </c>
    </row>
    <row r="64" spans="1:50" ht="38.25">
      <c r="A64" s="135"/>
      <c r="B64" s="137" t="str">
        <f t="shared" ca="1" si="8"/>
        <v/>
      </c>
      <c r="C64" s="34" t="e">
        <f t="shared" ca="1" si="9"/>
        <v>#N/A</v>
      </c>
      <c r="D64" s="137" t="str">
        <f t="shared" ca="1" si="10"/>
        <v/>
      </c>
      <c r="E64" s="137">
        <f t="shared" ca="1" si="11"/>
        <v>1</v>
      </c>
      <c r="F64" s="137" t="str">
        <f t="shared" ca="1" si="12"/>
        <v>PERIM.</v>
      </c>
      <c r="G64" s="137" t="str">
        <f t="shared" ca="1" si="13"/>
        <v/>
      </c>
      <c r="H64" s="137" t="str">
        <f t="shared" ca="1" si="14"/>
        <v/>
      </c>
      <c r="I64" s="137" t="str">
        <f t="shared" ca="1" si="15"/>
        <v/>
      </c>
      <c r="J64" s="137" t="str">
        <f t="shared" ca="1" si="16"/>
        <v/>
      </c>
      <c r="K64" s="137" t="str">
        <f t="shared" ca="1" si="17"/>
        <v/>
      </c>
      <c r="L64" s="137" t="str">
        <f t="shared" ca="1" si="18"/>
        <v/>
      </c>
      <c r="M64" s="138" t="str">
        <f>IF(ZONES!O65="","",ZONES!O65)</f>
        <v/>
      </c>
      <c r="N64" s="136" t="str">
        <f>IF(ZONES!P65="","",ZONES!P65)</f>
        <v/>
      </c>
      <c r="O64" s="139" t="e">
        <f t="shared" ca="1" si="19"/>
        <v>#REF!</v>
      </c>
      <c r="P64" s="139" t="str">
        <f t="shared" ca="1" si="20"/>
        <v/>
      </c>
      <c r="Q64" s="140" t="str">
        <f t="shared" ca="1" si="21"/>
        <v/>
      </c>
      <c r="R64" s="250">
        <f t="shared" ca="1" si="22"/>
        <v>2.835</v>
      </c>
      <c r="S64" s="140" t="str">
        <f t="shared" ca="1" si="23"/>
        <v/>
      </c>
      <c r="T64" s="250">
        <f t="shared" ca="1" si="24"/>
        <v>24.5</v>
      </c>
      <c r="U64" s="251" t="str">
        <f t="shared" ca="1" si="25"/>
        <v/>
      </c>
      <c r="V64" s="252" t="str">
        <f t="shared" ca="1" si="26"/>
        <v/>
      </c>
      <c r="W64" s="252" t="str">
        <f t="shared" ca="1" si="27"/>
        <v/>
      </c>
      <c r="X64" s="251">
        <f t="shared" ca="1" si="28"/>
        <v>22</v>
      </c>
      <c r="Y64" s="252" t="str">
        <f t="shared" ca="1" si="29"/>
        <v/>
      </c>
      <c r="Z64" s="251" t="str">
        <f t="shared" ca="1" si="30"/>
        <v/>
      </c>
      <c r="AA64" s="252" t="str">
        <f t="shared" ca="1" si="31"/>
        <v/>
      </c>
      <c r="AB64" s="251" t="str">
        <f t="shared" ca="1" si="32"/>
        <v/>
      </c>
      <c r="AC64" s="253" t="str">
        <f t="shared" ca="1" si="33"/>
        <v/>
      </c>
      <c r="AD64" s="251" t="str">
        <f t="shared" ca="1" si="34"/>
        <v/>
      </c>
      <c r="AE64" s="254" t="str">
        <f t="shared" ca="1" si="35"/>
        <v/>
      </c>
      <c r="AF64" s="255" t="str">
        <f t="shared" ca="1" si="36"/>
        <v/>
      </c>
      <c r="AG64" s="256" t="str">
        <f t="shared" ca="1" si="37"/>
        <v/>
      </c>
      <c r="AH64" s="256" t="str">
        <f t="shared" ca="1" si="38"/>
        <v/>
      </c>
      <c r="AI64" s="150" t="str">
        <f t="shared" ca="1" si="39"/>
        <v/>
      </c>
      <c r="AJ64" s="144" t="str">
        <f t="shared" ca="1" si="40"/>
        <v/>
      </c>
      <c r="AK64" s="256" t="str">
        <f t="shared" ca="1" si="41"/>
        <v/>
      </c>
      <c r="AL64" s="144" t="str">
        <f t="shared" ca="1" si="42"/>
        <v/>
      </c>
      <c r="AM64" s="256" t="str">
        <f t="shared" ca="1" si="43"/>
        <v/>
      </c>
      <c r="AN64" s="145" t="str">
        <f t="shared" ca="1" si="44"/>
        <v/>
      </c>
      <c r="AO64" s="145" t="str">
        <f t="shared" ca="1" si="45"/>
        <v/>
      </c>
      <c r="AP64" s="144" t="str">
        <f t="shared" ca="1" si="46"/>
        <v/>
      </c>
      <c r="AQ64" s="256" t="str">
        <f t="shared" ca="1" si="47"/>
        <v/>
      </c>
      <c r="AR64" s="152">
        <f t="shared" ca="1" si="48"/>
        <v>0.25</v>
      </c>
      <c r="AS64" s="5"/>
      <c r="AT64" s="2">
        <f t="shared" si="49"/>
        <v>64</v>
      </c>
      <c r="AU64" s="2">
        <f t="shared" si="53"/>
        <v>119</v>
      </c>
      <c r="AV64" s="2">
        <f t="shared" si="54"/>
        <v>120</v>
      </c>
      <c r="AW64" s="153">
        <f t="shared" si="52"/>
        <v>56</v>
      </c>
      <c r="AX64" s="153">
        <f t="shared" si="7"/>
        <v>113</v>
      </c>
    </row>
    <row r="65" spans="1:50" ht="38.25">
      <c r="A65" s="135"/>
      <c r="B65" s="137" t="str">
        <f t="shared" ca="1" si="8"/>
        <v/>
      </c>
      <c r="C65" s="34" t="e">
        <f t="shared" ca="1" si="9"/>
        <v>#N/A</v>
      </c>
      <c r="D65" s="137" t="str">
        <f t="shared" ca="1" si="10"/>
        <v/>
      </c>
      <c r="E65" s="137">
        <f t="shared" ca="1" si="11"/>
        <v>1</v>
      </c>
      <c r="F65" s="137" t="str">
        <f t="shared" ca="1" si="12"/>
        <v>PERIM.</v>
      </c>
      <c r="G65" s="137" t="str">
        <f t="shared" ca="1" si="13"/>
        <v/>
      </c>
      <c r="H65" s="137" t="str">
        <f t="shared" ca="1" si="14"/>
        <v/>
      </c>
      <c r="I65" s="137" t="str">
        <f t="shared" ca="1" si="15"/>
        <v/>
      </c>
      <c r="J65" s="137" t="str">
        <f t="shared" ca="1" si="16"/>
        <v/>
      </c>
      <c r="K65" s="137" t="str">
        <f t="shared" ca="1" si="17"/>
        <v/>
      </c>
      <c r="L65" s="137" t="str">
        <f t="shared" ca="1" si="18"/>
        <v/>
      </c>
      <c r="M65" s="138" t="str">
        <f>IF(ZONES!O66="","",ZONES!O66)</f>
        <v/>
      </c>
      <c r="N65" s="136" t="str">
        <f>IF(ZONES!P66="","",ZONES!P66)</f>
        <v/>
      </c>
      <c r="O65" s="139" t="e">
        <f t="shared" ca="1" si="19"/>
        <v>#REF!</v>
      </c>
      <c r="P65" s="139" t="str">
        <f t="shared" ca="1" si="20"/>
        <v/>
      </c>
      <c r="Q65" s="140" t="str">
        <f t="shared" ca="1" si="21"/>
        <v/>
      </c>
      <c r="R65" s="250">
        <f t="shared" ca="1" si="22"/>
        <v>2.835</v>
      </c>
      <c r="S65" s="140" t="str">
        <f t="shared" ca="1" si="23"/>
        <v/>
      </c>
      <c r="T65" s="250">
        <f t="shared" ca="1" si="24"/>
        <v>24.5</v>
      </c>
      <c r="U65" s="251" t="str">
        <f t="shared" ca="1" si="25"/>
        <v/>
      </c>
      <c r="V65" s="252" t="str">
        <f t="shared" ca="1" si="26"/>
        <v/>
      </c>
      <c r="W65" s="252" t="str">
        <f t="shared" ca="1" si="27"/>
        <v/>
      </c>
      <c r="X65" s="251">
        <f t="shared" ca="1" si="28"/>
        <v>22</v>
      </c>
      <c r="Y65" s="252" t="str">
        <f t="shared" ca="1" si="29"/>
        <v/>
      </c>
      <c r="Z65" s="251" t="str">
        <f t="shared" ca="1" si="30"/>
        <v/>
      </c>
      <c r="AA65" s="252" t="str">
        <f t="shared" ca="1" si="31"/>
        <v/>
      </c>
      <c r="AB65" s="251" t="str">
        <f t="shared" ca="1" si="32"/>
        <v/>
      </c>
      <c r="AC65" s="253" t="str">
        <f t="shared" ca="1" si="33"/>
        <v/>
      </c>
      <c r="AD65" s="251" t="str">
        <f t="shared" ca="1" si="34"/>
        <v/>
      </c>
      <c r="AE65" s="254" t="str">
        <f t="shared" ca="1" si="35"/>
        <v/>
      </c>
      <c r="AF65" s="255" t="str">
        <f t="shared" ca="1" si="36"/>
        <v/>
      </c>
      <c r="AG65" s="256" t="str">
        <f t="shared" ca="1" si="37"/>
        <v/>
      </c>
      <c r="AH65" s="256" t="str">
        <f t="shared" ca="1" si="38"/>
        <v/>
      </c>
      <c r="AI65" s="150" t="str">
        <f t="shared" ca="1" si="39"/>
        <v/>
      </c>
      <c r="AJ65" s="144" t="str">
        <f t="shared" ca="1" si="40"/>
        <v/>
      </c>
      <c r="AK65" s="256" t="str">
        <f t="shared" ca="1" si="41"/>
        <v/>
      </c>
      <c r="AL65" s="144" t="str">
        <f t="shared" ca="1" si="42"/>
        <v/>
      </c>
      <c r="AM65" s="256" t="str">
        <f t="shared" ca="1" si="43"/>
        <v/>
      </c>
      <c r="AN65" s="145" t="str">
        <f t="shared" ca="1" si="44"/>
        <v/>
      </c>
      <c r="AO65" s="145" t="str">
        <f t="shared" ca="1" si="45"/>
        <v/>
      </c>
      <c r="AP65" s="144" t="str">
        <f t="shared" ca="1" si="46"/>
        <v/>
      </c>
      <c r="AQ65" s="256" t="str">
        <f t="shared" ca="1" si="47"/>
        <v/>
      </c>
      <c r="AR65" s="152">
        <f t="shared" ca="1" si="48"/>
        <v>0.25</v>
      </c>
      <c r="AS65" s="5"/>
      <c r="AT65" s="2">
        <f t="shared" si="49"/>
        <v>65</v>
      </c>
      <c r="AU65" s="2">
        <f t="shared" si="53"/>
        <v>121</v>
      </c>
      <c r="AV65" s="2">
        <f t="shared" si="54"/>
        <v>122</v>
      </c>
      <c r="AW65" s="153">
        <f t="shared" si="52"/>
        <v>57</v>
      </c>
      <c r="AX65" s="153">
        <f t="shared" si="7"/>
        <v>115</v>
      </c>
    </row>
    <row r="66" spans="1:50" ht="38.25">
      <c r="A66" s="135"/>
      <c r="B66" s="137" t="str">
        <f t="shared" ca="1" si="8"/>
        <v/>
      </c>
      <c r="C66" s="34" t="e">
        <f t="shared" ca="1" si="9"/>
        <v>#N/A</v>
      </c>
      <c r="D66" s="137" t="str">
        <f t="shared" ca="1" si="10"/>
        <v/>
      </c>
      <c r="E66" s="137">
        <f t="shared" ca="1" si="11"/>
        <v>1</v>
      </c>
      <c r="F66" s="137" t="str">
        <f t="shared" ca="1" si="12"/>
        <v>PERIM.</v>
      </c>
      <c r="G66" s="137" t="str">
        <f t="shared" ca="1" si="13"/>
        <v/>
      </c>
      <c r="H66" s="137" t="str">
        <f t="shared" ca="1" si="14"/>
        <v/>
      </c>
      <c r="I66" s="137" t="str">
        <f t="shared" ca="1" si="15"/>
        <v/>
      </c>
      <c r="J66" s="137" t="str">
        <f t="shared" ca="1" si="16"/>
        <v/>
      </c>
      <c r="K66" s="137" t="str">
        <f t="shared" ca="1" si="17"/>
        <v/>
      </c>
      <c r="L66" s="137" t="str">
        <f t="shared" ca="1" si="18"/>
        <v/>
      </c>
      <c r="M66" s="138" t="str">
        <f>IF(ZONES!O67="","",ZONES!O67)</f>
        <v/>
      </c>
      <c r="N66" s="136" t="str">
        <f>IF(ZONES!P67="","",ZONES!P67)</f>
        <v/>
      </c>
      <c r="O66" s="139" t="e">
        <f t="shared" ca="1" si="19"/>
        <v>#REF!</v>
      </c>
      <c r="P66" s="139" t="str">
        <f t="shared" ca="1" si="20"/>
        <v/>
      </c>
      <c r="Q66" s="140" t="str">
        <f t="shared" ca="1" si="21"/>
        <v/>
      </c>
      <c r="R66" s="250">
        <f t="shared" ca="1" si="22"/>
        <v>2.835</v>
      </c>
      <c r="S66" s="140" t="str">
        <f t="shared" ca="1" si="23"/>
        <v/>
      </c>
      <c r="T66" s="250">
        <f t="shared" ca="1" si="24"/>
        <v>24.5</v>
      </c>
      <c r="U66" s="251" t="str">
        <f t="shared" ca="1" si="25"/>
        <v/>
      </c>
      <c r="V66" s="252" t="str">
        <f t="shared" ca="1" si="26"/>
        <v/>
      </c>
      <c r="W66" s="252" t="str">
        <f t="shared" ca="1" si="27"/>
        <v/>
      </c>
      <c r="X66" s="251">
        <f t="shared" ca="1" si="28"/>
        <v>22</v>
      </c>
      <c r="Y66" s="252" t="str">
        <f t="shared" ca="1" si="29"/>
        <v/>
      </c>
      <c r="Z66" s="251" t="str">
        <f t="shared" ca="1" si="30"/>
        <v/>
      </c>
      <c r="AA66" s="252" t="str">
        <f t="shared" ca="1" si="31"/>
        <v/>
      </c>
      <c r="AB66" s="251" t="str">
        <f t="shared" ca="1" si="32"/>
        <v/>
      </c>
      <c r="AC66" s="253" t="str">
        <f t="shared" ca="1" si="33"/>
        <v/>
      </c>
      <c r="AD66" s="251" t="str">
        <f t="shared" ca="1" si="34"/>
        <v/>
      </c>
      <c r="AE66" s="254" t="str">
        <f t="shared" ca="1" si="35"/>
        <v/>
      </c>
      <c r="AF66" s="255" t="str">
        <f t="shared" ca="1" si="36"/>
        <v/>
      </c>
      <c r="AG66" s="256" t="str">
        <f t="shared" ca="1" si="37"/>
        <v/>
      </c>
      <c r="AH66" s="256" t="str">
        <f t="shared" ca="1" si="38"/>
        <v/>
      </c>
      <c r="AI66" s="150" t="str">
        <f t="shared" ca="1" si="39"/>
        <v/>
      </c>
      <c r="AJ66" s="144" t="str">
        <f t="shared" ca="1" si="40"/>
        <v/>
      </c>
      <c r="AK66" s="256" t="str">
        <f t="shared" ca="1" si="41"/>
        <v/>
      </c>
      <c r="AL66" s="144" t="str">
        <f t="shared" ca="1" si="42"/>
        <v/>
      </c>
      <c r="AM66" s="256" t="str">
        <f t="shared" ca="1" si="43"/>
        <v/>
      </c>
      <c r="AN66" s="145" t="str">
        <f t="shared" ca="1" si="44"/>
        <v/>
      </c>
      <c r="AO66" s="145" t="str">
        <f t="shared" ca="1" si="45"/>
        <v/>
      </c>
      <c r="AP66" s="144" t="str">
        <f t="shared" ca="1" si="46"/>
        <v/>
      </c>
      <c r="AQ66" s="256" t="str">
        <f t="shared" ca="1" si="47"/>
        <v/>
      </c>
      <c r="AR66" s="152">
        <f t="shared" ca="1" si="48"/>
        <v>0.25</v>
      </c>
      <c r="AS66" s="5"/>
      <c r="AT66" s="2">
        <f t="shared" si="49"/>
        <v>66</v>
      </c>
      <c r="AU66" s="2">
        <f t="shared" si="53"/>
        <v>123</v>
      </c>
      <c r="AV66" s="2">
        <f t="shared" si="54"/>
        <v>124</v>
      </c>
      <c r="AW66" s="153">
        <f t="shared" si="52"/>
        <v>58</v>
      </c>
      <c r="AX66" s="153">
        <f t="shared" si="7"/>
        <v>117</v>
      </c>
    </row>
    <row r="67" spans="1:50" ht="38.25">
      <c r="A67" s="135"/>
      <c r="B67" s="137" t="str">
        <f t="shared" ca="1" si="8"/>
        <v/>
      </c>
      <c r="C67" s="34" t="e">
        <f t="shared" ca="1" si="9"/>
        <v>#N/A</v>
      </c>
      <c r="D67" s="137" t="str">
        <f t="shared" ca="1" si="10"/>
        <v/>
      </c>
      <c r="E67" s="137">
        <f t="shared" ca="1" si="11"/>
        <v>1</v>
      </c>
      <c r="F67" s="137" t="str">
        <f t="shared" ca="1" si="12"/>
        <v>PERIM.</v>
      </c>
      <c r="G67" s="137" t="str">
        <f t="shared" ca="1" si="13"/>
        <v/>
      </c>
      <c r="H67" s="137" t="str">
        <f t="shared" ca="1" si="14"/>
        <v/>
      </c>
      <c r="I67" s="137" t="str">
        <f t="shared" ca="1" si="15"/>
        <v/>
      </c>
      <c r="J67" s="137" t="str">
        <f t="shared" ca="1" si="16"/>
        <v/>
      </c>
      <c r="K67" s="137" t="str">
        <f t="shared" ca="1" si="17"/>
        <v/>
      </c>
      <c r="L67" s="137" t="str">
        <f t="shared" ca="1" si="18"/>
        <v/>
      </c>
      <c r="M67" s="138" t="str">
        <f>IF(ZONES!O68="","",ZONES!O68)</f>
        <v/>
      </c>
      <c r="N67" s="136" t="str">
        <f>IF(ZONES!P68="","",ZONES!P68)</f>
        <v/>
      </c>
      <c r="O67" s="139" t="e">
        <f t="shared" ca="1" si="19"/>
        <v>#REF!</v>
      </c>
      <c r="P67" s="139" t="str">
        <f t="shared" ca="1" si="20"/>
        <v/>
      </c>
      <c r="Q67" s="140" t="str">
        <f t="shared" ca="1" si="21"/>
        <v/>
      </c>
      <c r="R67" s="250">
        <f t="shared" ca="1" si="22"/>
        <v>2.835</v>
      </c>
      <c r="S67" s="140" t="str">
        <f t="shared" ca="1" si="23"/>
        <v/>
      </c>
      <c r="T67" s="250">
        <f t="shared" ca="1" si="24"/>
        <v>24.5</v>
      </c>
      <c r="U67" s="251" t="str">
        <f t="shared" ca="1" si="25"/>
        <v/>
      </c>
      <c r="V67" s="252" t="str">
        <f t="shared" ca="1" si="26"/>
        <v/>
      </c>
      <c r="W67" s="252" t="str">
        <f t="shared" ca="1" si="27"/>
        <v/>
      </c>
      <c r="X67" s="251">
        <f t="shared" ca="1" si="28"/>
        <v>22</v>
      </c>
      <c r="Y67" s="252" t="str">
        <f t="shared" ca="1" si="29"/>
        <v/>
      </c>
      <c r="Z67" s="251" t="str">
        <f t="shared" ca="1" si="30"/>
        <v/>
      </c>
      <c r="AA67" s="252" t="str">
        <f t="shared" ca="1" si="31"/>
        <v/>
      </c>
      <c r="AB67" s="251" t="str">
        <f t="shared" ca="1" si="32"/>
        <v/>
      </c>
      <c r="AC67" s="253" t="str">
        <f t="shared" ca="1" si="33"/>
        <v/>
      </c>
      <c r="AD67" s="251" t="str">
        <f t="shared" ca="1" si="34"/>
        <v/>
      </c>
      <c r="AE67" s="254" t="str">
        <f t="shared" ca="1" si="35"/>
        <v/>
      </c>
      <c r="AF67" s="255" t="str">
        <f t="shared" ca="1" si="36"/>
        <v/>
      </c>
      <c r="AG67" s="256" t="str">
        <f t="shared" ca="1" si="37"/>
        <v/>
      </c>
      <c r="AH67" s="256" t="str">
        <f t="shared" ca="1" si="38"/>
        <v/>
      </c>
      <c r="AI67" s="150" t="str">
        <f t="shared" ca="1" si="39"/>
        <v/>
      </c>
      <c r="AJ67" s="144" t="str">
        <f t="shared" ca="1" si="40"/>
        <v/>
      </c>
      <c r="AK67" s="256" t="str">
        <f t="shared" ca="1" si="41"/>
        <v/>
      </c>
      <c r="AL67" s="144" t="str">
        <f t="shared" ca="1" si="42"/>
        <v/>
      </c>
      <c r="AM67" s="256" t="str">
        <f t="shared" ca="1" si="43"/>
        <v/>
      </c>
      <c r="AN67" s="145" t="str">
        <f t="shared" ca="1" si="44"/>
        <v/>
      </c>
      <c r="AO67" s="145" t="str">
        <f t="shared" ca="1" si="45"/>
        <v/>
      </c>
      <c r="AP67" s="144" t="str">
        <f t="shared" ca="1" si="46"/>
        <v/>
      </c>
      <c r="AQ67" s="256" t="str">
        <f t="shared" ca="1" si="47"/>
        <v/>
      </c>
      <c r="AR67" s="152">
        <f t="shared" ca="1" si="48"/>
        <v>0.25</v>
      </c>
      <c r="AS67" s="5"/>
      <c r="AT67" s="2">
        <f t="shared" si="49"/>
        <v>67</v>
      </c>
      <c r="AU67" s="2">
        <f t="shared" si="53"/>
        <v>125</v>
      </c>
      <c r="AV67" s="2">
        <f t="shared" si="54"/>
        <v>126</v>
      </c>
      <c r="AW67" s="153">
        <f t="shared" si="52"/>
        <v>59</v>
      </c>
      <c r="AX67" s="153">
        <f t="shared" si="7"/>
        <v>119</v>
      </c>
    </row>
    <row r="68" spans="1:50" ht="38.25">
      <c r="A68" s="135"/>
      <c r="B68" s="137" t="str">
        <f t="shared" ca="1" si="8"/>
        <v/>
      </c>
      <c r="C68" s="34" t="e">
        <f t="shared" ca="1" si="9"/>
        <v>#N/A</v>
      </c>
      <c r="D68" s="137" t="str">
        <f t="shared" ca="1" si="10"/>
        <v/>
      </c>
      <c r="E68" s="137">
        <f t="shared" ca="1" si="11"/>
        <v>1</v>
      </c>
      <c r="F68" s="137" t="str">
        <f t="shared" ca="1" si="12"/>
        <v>PERIM.</v>
      </c>
      <c r="G68" s="137" t="str">
        <f t="shared" ca="1" si="13"/>
        <v/>
      </c>
      <c r="H68" s="137" t="str">
        <f t="shared" ca="1" si="14"/>
        <v/>
      </c>
      <c r="I68" s="137" t="str">
        <f t="shared" ca="1" si="15"/>
        <v/>
      </c>
      <c r="J68" s="137" t="str">
        <f t="shared" ca="1" si="16"/>
        <v/>
      </c>
      <c r="K68" s="137" t="str">
        <f t="shared" ca="1" si="17"/>
        <v/>
      </c>
      <c r="L68" s="137" t="str">
        <f t="shared" ca="1" si="18"/>
        <v/>
      </c>
      <c r="M68" s="138" t="str">
        <f>IF(ZONES!O69="","",ZONES!O69)</f>
        <v/>
      </c>
      <c r="N68" s="136" t="str">
        <f>IF(ZONES!P69="","",ZONES!P69)</f>
        <v/>
      </c>
      <c r="O68" s="139" t="e">
        <f t="shared" ca="1" si="19"/>
        <v>#REF!</v>
      </c>
      <c r="P68" s="139" t="str">
        <f t="shared" ca="1" si="20"/>
        <v/>
      </c>
      <c r="Q68" s="140" t="str">
        <f t="shared" ca="1" si="21"/>
        <v/>
      </c>
      <c r="R68" s="250">
        <f t="shared" ca="1" si="22"/>
        <v>2.835</v>
      </c>
      <c r="S68" s="140" t="str">
        <f t="shared" ca="1" si="23"/>
        <v/>
      </c>
      <c r="T68" s="250">
        <f t="shared" ca="1" si="24"/>
        <v>24.5</v>
      </c>
      <c r="U68" s="251" t="str">
        <f t="shared" ca="1" si="25"/>
        <v/>
      </c>
      <c r="V68" s="252" t="str">
        <f t="shared" ca="1" si="26"/>
        <v/>
      </c>
      <c r="W68" s="252" t="str">
        <f t="shared" ca="1" si="27"/>
        <v/>
      </c>
      <c r="X68" s="251">
        <f t="shared" ca="1" si="28"/>
        <v>22</v>
      </c>
      <c r="Y68" s="252" t="str">
        <f t="shared" ca="1" si="29"/>
        <v/>
      </c>
      <c r="Z68" s="251" t="str">
        <f t="shared" ca="1" si="30"/>
        <v/>
      </c>
      <c r="AA68" s="252" t="str">
        <f t="shared" ca="1" si="31"/>
        <v/>
      </c>
      <c r="AB68" s="251" t="str">
        <f t="shared" ca="1" si="32"/>
        <v/>
      </c>
      <c r="AC68" s="253" t="str">
        <f t="shared" ca="1" si="33"/>
        <v/>
      </c>
      <c r="AD68" s="251" t="str">
        <f t="shared" ca="1" si="34"/>
        <v/>
      </c>
      <c r="AE68" s="254" t="str">
        <f t="shared" ca="1" si="35"/>
        <v/>
      </c>
      <c r="AF68" s="255" t="str">
        <f t="shared" ca="1" si="36"/>
        <v/>
      </c>
      <c r="AG68" s="256" t="str">
        <f t="shared" ca="1" si="37"/>
        <v/>
      </c>
      <c r="AH68" s="256" t="str">
        <f t="shared" ca="1" si="38"/>
        <v/>
      </c>
      <c r="AI68" s="150" t="str">
        <f t="shared" ca="1" si="39"/>
        <v/>
      </c>
      <c r="AJ68" s="144" t="str">
        <f t="shared" ca="1" si="40"/>
        <v/>
      </c>
      <c r="AK68" s="256" t="str">
        <f t="shared" ca="1" si="41"/>
        <v/>
      </c>
      <c r="AL68" s="144" t="str">
        <f t="shared" ca="1" si="42"/>
        <v/>
      </c>
      <c r="AM68" s="256" t="str">
        <f t="shared" ca="1" si="43"/>
        <v/>
      </c>
      <c r="AN68" s="145" t="str">
        <f t="shared" ca="1" si="44"/>
        <v/>
      </c>
      <c r="AO68" s="145" t="str">
        <f t="shared" ca="1" si="45"/>
        <v/>
      </c>
      <c r="AP68" s="144" t="str">
        <f t="shared" ca="1" si="46"/>
        <v/>
      </c>
      <c r="AQ68" s="256" t="str">
        <f t="shared" ca="1" si="47"/>
        <v/>
      </c>
      <c r="AR68" s="152">
        <f t="shared" ca="1" si="48"/>
        <v>0.25</v>
      </c>
      <c r="AS68" s="5"/>
      <c r="AT68" s="2">
        <f t="shared" si="49"/>
        <v>68</v>
      </c>
      <c r="AU68" s="2">
        <f t="shared" si="53"/>
        <v>127</v>
      </c>
      <c r="AV68" s="2">
        <f t="shared" si="54"/>
        <v>128</v>
      </c>
      <c r="AW68" s="153">
        <f t="shared" si="52"/>
        <v>60</v>
      </c>
      <c r="AX68" s="153">
        <f t="shared" si="7"/>
        <v>121</v>
      </c>
    </row>
    <row r="69" spans="1:50" ht="38.25">
      <c r="A69" s="135"/>
      <c r="B69" s="137" t="str">
        <f t="shared" ca="1" si="8"/>
        <v/>
      </c>
      <c r="C69" s="34" t="e">
        <f t="shared" ca="1" si="9"/>
        <v>#N/A</v>
      </c>
      <c r="D69" s="137" t="str">
        <f t="shared" ca="1" si="10"/>
        <v/>
      </c>
      <c r="E69" s="137">
        <f t="shared" ca="1" si="11"/>
        <v>1</v>
      </c>
      <c r="F69" s="137" t="str">
        <f t="shared" ca="1" si="12"/>
        <v>PERIM.</v>
      </c>
      <c r="G69" s="137" t="str">
        <f t="shared" ca="1" si="13"/>
        <v/>
      </c>
      <c r="H69" s="137" t="str">
        <f t="shared" ca="1" si="14"/>
        <v/>
      </c>
      <c r="I69" s="137" t="str">
        <f t="shared" ca="1" si="15"/>
        <v/>
      </c>
      <c r="J69" s="137" t="str">
        <f t="shared" ca="1" si="16"/>
        <v/>
      </c>
      <c r="K69" s="137" t="str">
        <f t="shared" ca="1" si="17"/>
        <v/>
      </c>
      <c r="L69" s="137" t="str">
        <f t="shared" ca="1" si="18"/>
        <v/>
      </c>
      <c r="M69" s="138" t="str">
        <f>IF(ZONES!O70="","",ZONES!O70)</f>
        <v/>
      </c>
      <c r="N69" s="136" t="str">
        <f>IF(ZONES!P70="","",ZONES!P70)</f>
        <v/>
      </c>
      <c r="O69" s="139" t="e">
        <f t="shared" ca="1" si="19"/>
        <v>#REF!</v>
      </c>
      <c r="P69" s="139" t="str">
        <f t="shared" ca="1" si="20"/>
        <v/>
      </c>
      <c r="Q69" s="140" t="str">
        <f t="shared" ca="1" si="21"/>
        <v/>
      </c>
      <c r="R69" s="250">
        <f t="shared" ca="1" si="22"/>
        <v>2.835</v>
      </c>
      <c r="S69" s="140" t="str">
        <f t="shared" ca="1" si="23"/>
        <v/>
      </c>
      <c r="T69" s="250">
        <f t="shared" ca="1" si="24"/>
        <v>24.5</v>
      </c>
      <c r="U69" s="251" t="str">
        <f t="shared" ca="1" si="25"/>
        <v/>
      </c>
      <c r="V69" s="252" t="str">
        <f t="shared" ca="1" si="26"/>
        <v/>
      </c>
      <c r="W69" s="252" t="str">
        <f t="shared" ca="1" si="27"/>
        <v/>
      </c>
      <c r="X69" s="251">
        <f t="shared" ca="1" si="28"/>
        <v>22</v>
      </c>
      <c r="Y69" s="252" t="str">
        <f t="shared" ca="1" si="29"/>
        <v/>
      </c>
      <c r="Z69" s="251" t="str">
        <f t="shared" ca="1" si="30"/>
        <v/>
      </c>
      <c r="AA69" s="252" t="str">
        <f t="shared" ca="1" si="31"/>
        <v/>
      </c>
      <c r="AB69" s="251" t="str">
        <f t="shared" ca="1" si="32"/>
        <v/>
      </c>
      <c r="AC69" s="253" t="str">
        <f t="shared" ca="1" si="33"/>
        <v/>
      </c>
      <c r="AD69" s="251" t="str">
        <f t="shared" ca="1" si="34"/>
        <v/>
      </c>
      <c r="AE69" s="254" t="str">
        <f t="shared" ca="1" si="35"/>
        <v/>
      </c>
      <c r="AF69" s="255" t="str">
        <f t="shared" ca="1" si="36"/>
        <v/>
      </c>
      <c r="AG69" s="256" t="str">
        <f t="shared" ca="1" si="37"/>
        <v/>
      </c>
      <c r="AH69" s="256" t="str">
        <f t="shared" ca="1" si="38"/>
        <v/>
      </c>
      <c r="AI69" s="150" t="str">
        <f t="shared" ca="1" si="39"/>
        <v/>
      </c>
      <c r="AJ69" s="144" t="str">
        <f t="shared" ca="1" si="40"/>
        <v/>
      </c>
      <c r="AK69" s="256" t="str">
        <f t="shared" ca="1" si="41"/>
        <v/>
      </c>
      <c r="AL69" s="144" t="str">
        <f t="shared" ca="1" si="42"/>
        <v/>
      </c>
      <c r="AM69" s="256" t="str">
        <f t="shared" ca="1" si="43"/>
        <v/>
      </c>
      <c r="AN69" s="145" t="str">
        <f t="shared" ca="1" si="44"/>
        <v/>
      </c>
      <c r="AO69" s="145" t="str">
        <f t="shared" ca="1" si="45"/>
        <v/>
      </c>
      <c r="AP69" s="144" t="str">
        <f t="shared" ca="1" si="46"/>
        <v/>
      </c>
      <c r="AQ69" s="256" t="str">
        <f t="shared" ca="1" si="47"/>
        <v/>
      </c>
      <c r="AR69" s="152">
        <f t="shared" ca="1" si="48"/>
        <v>0.25</v>
      </c>
      <c r="AS69" s="5"/>
      <c r="AT69" s="2">
        <f t="shared" si="49"/>
        <v>69</v>
      </c>
      <c r="AU69" s="2">
        <f t="shared" si="53"/>
        <v>129</v>
      </c>
      <c r="AV69" s="2">
        <f t="shared" si="54"/>
        <v>130</v>
      </c>
      <c r="AW69" s="153">
        <f t="shared" si="52"/>
        <v>61</v>
      </c>
      <c r="AX69" s="153">
        <f t="shared" si="7"/>
        <v>123</v>
      </c>
    </row>
    <row r="70" spans="1:50" ht="38.25">
      <c r="A70" s="135"/>
      <c r="B70" s="137" t="str">
        <f t="shared" ca="1" si="8"/>
        <v/>
      </c>
      <c r="C70" s="34" t="e">
        <f t="shared" ca="1" si="9"/>
        <v>#N/A</v>
      </c>
      <c r="D70" s="137" t="str">
        <f t="shared" ca="1" si="10"/>
        <v/>
      </c>
      <c r="E70" s="137">
        <f t="shared" ca="1" si="11"/>
        <v>1</v>
      </c>
      <c r="F70" s="137" t="str">
        <f t="shared" ca="1" si="12"/>
        <v>PERIM.</v>
      </c>
      <c r="G70" s="137" t="str">
        <f t="shared" ca="1" si="13"/>
        <v/>
      </c>
      <c r="H70" s="137" t="str">
        <f t="shared" ca="1" si="14"/>
        <v/>
      </c>
      <c r="I70" s="137" t="str">
        <f t="shared" ca="1" si="15"/>
        <v/>
      </c>
      <c r="J70" s="137" t="str">
        <f t="shared" ca="1" si="16"/>
        <v/>
      </c>
      <c r="K70" s="137" t="str">
        <f t="shared" ca="1" si="17"/>
        <v/>
      </c>
      <c r="L70" s="137" t="str">
        <f t="shared" ca="1" si="18"/>
        <v/>
      </c>
      <c r="M70" s="138" t="str">
        <f>IF(ZONES!O71="","",ZONES!O71)</f>
        <v/>
      </c>
      <c r="N70" s="136" t="str">
        <f>IF(ZONES!P71="","",ZONES!P71)</f>
        <v/>
      </c>
      <c r="O70" s="139" t="e">
        <f t="shared" ca="1" si="19"/>
        <v>#REF!</v>
      </c>
      <c r="P70" s="139" t="str">
        <f t="shared" ca="1" si="20"/>
        <v/>
      </c>
      <c r="Q70" s="140" t="str">
        <f t="shared" ca="1" si="21"/>
        <v/>
      </c>
      <c r="R70" s="250">
        <f t="shared" ca="1" si="22"/>
        <v>2.835</v>
      </c>
      <c r="S70" s="140" t="str">
        <f t="shared" ca="1" si="23"/>
        <v/>
      </c>
      <c r="T70" s="250">
        <f t="shared" ca="1" si="24"/>
        <v>24.5</v>
      </c>
      <c r="U70" s="251" t="str">
        <f t="shared" ca="1" si="25"/>
        <v/>
      </c>
      <c r="V70" s="252" t="str">
        <f t="shared" ca="1" si="26"/>
        <v/>
      </c>
      <c r="W70" s="252" t="str">
        <f t="shared" ca="1" si="27"/>
        <v/>
      </c>
      <c r="X70" s="251">
        <f t="shared" ca="1" si="28"/>
        <v>22</v>
      </c>
      <c r="Y70" s="252" t="str">
        <f t="shared" ca="1" si="29"/>
        <v/>
      </c>
      <c r="Z70" s="251" t="str">
        <f t="shared" ca="1" si="30"/>
        <v/>
      </c>
      <c r="AA70" s="252" t="str">
        <f t="shared" ca="1" si="31"/>
        <v/>
      </c>
      <c r="AB70" s="251" t="str">
        <f t="shared" ca="1" si="32"/>
        <v/>
      </c>
      <c r="AC70" s="253" t="str">
        <f t="shared" ca="1" si="33"/>
        <v/>
      </c>
      <c r="AD70" s="251" t="str">
        <f t="shared" ca="1" si="34"/>
        <v/>
      </c>
      <c r="AE70" s="254" t="str">
        <f t="shared" ca="1" si="35"/>
        <v/>
      </c>
      <c r="AF70" s="255" t="str">
        <f t="shared" ca="1" si="36"/>
        <v/>
      </c>
      <c r="AG70" s="256" t="str">
        <f t="shared" ca="1" si="37"/>
        <v/>
      </c>
      <c r="AH70" s="256" t="str">
        <f t="shared" ca="1" si="38"/>
        <v/>
      </c>
      <c r="AI70" s="150" t="str">
        <f t="shared" ca="1" si="39"/>
        <v/>
      </c>
      <c r="AJ70" s="144" t="str">
        <f t="shared" ca="1" si="40"/>
        <v/>
      </c>
      <c r="AK70" s="256" t="str">
        <f t="shared" ca="1" si="41"/>
        <v/>
      </c>
      <c r="AL70" s="144" t="str">
        <f t="shared" ca="1" si="42"/>
        <v/>
      </c>
      <c r="AM70" s="256" t="str">
        <f t="shared" ca="1" si="43"/>
        <v/>
      </c>
      <c r="AN70" s="145" t="str">
        <f t="shared" ca="1" si="44"/>
        <v/>
      </c>
      <c r="AO70" s="145" t="str">
        <f t="shared" ca="1" si="45"/>
        <v/>
      </c>
      <c r="AP70" s="144" t="str">
        <f t="shared" ca="1" si="46"/>
        <v/>
      </c>
      <c r="AQ70" s="256" t="str">
        <f t="shared" ca="1" si="47"/>
        <v/>
      </c>
      <c r="AR70" s="152">
        <f t="shared" ca="1" si="48"/>
        <v>0.25</v>
      </c>
      <c r="AS70" s="5"/>
      <c r="AT70" s="2">
        <f t="shared" si="49"/>
        <v>70</v>
      </c>
      <c r="AU70" s="2">
        <f t="shared" si="53"/>
        <v>131</v>
      </c>
      <c r="AV70" s="2">
        <f t="shared" si="54"/>
        <v>132</v>
      </c>
      <c r="AW70" s="153">
        <f t="shared" si="52"/>
        <v>62</v>
      </c>
      <c r="AX70" s="153">
        <f t="shared" si="7"/>
        <v>125</v>
      </c>
    </row>
    <row r="71" spans="1:50" ht="38.25">
      <c r="A71" s="135"/>
      <c r="B71" s="137" t="str">
        <f t="shared" ca="1" si="8"/>
        <v/>
      </c>
      <c r="C71" s="34" t="e">
        <f t="shared" ca="1" si="9"/>
        <v>#N/A</v>
      </c>
      <c r="D71" s="137" t="str">
        <f t="shared" ca="1" si="10"/>
        <v/>
      </c>
      <c r="E71" s="137">
        <f t="shared" ca="1" si="11"/>
        <v>1</v>
      </c>
      <c r="F71" s="137" t="str">
        <f t="shared" ca="1" si="12"/>
        <v>PERIM.</v>
      </c>
      <c r="G71" s="137" t="str">
        <f t="shared" ca="1" si="13"/>
        <v/>
      </c>
      <c r="H71" s="137" t="str">
        <f t="shared" ca="1" si="14"/>
        <v/>
      </c>
      <c r="I71" s="137" t="str">
        <f t="shared" ca="1" si="15"/>
        <v/>
      </c>
      <c r="J71" s="137" t="str">
        <f t="shared" ca="1" si="16"/>
        <v/>
      </c>
      <c r="K71" s="137" t="str">
        <f t="shared" ca="1" si="17"/>
        <v/>
      </c>
      <c r="L71" s="137" t="str">
        <f t="shared" ca="1" si="18"/>
        <v/>
      </c>
      <c r="M71" s="138" t="str">
        <f>IF(ZONES!O72="","",ZONES!O72)</f>
        <v/>
      </c>
      <c r="N71" s="136" t="str">
        <f>IF(ZONES!P72="","",ZONES!P72)</f>
        <v/>
      </c>
      <c r="O71" s="139" t="e">
        <f t="shared" ca="1" si="19"/>
        <v>#REF!</v>
      </c>
      <c r="P71" s="139" t="str">
        <f t="shared" ca="1" si="20"/>
        <v/>
      </c>
      <c r="Q71" s="140" t="str">
        <f t="shared" ca="1" si="21"/>
        <v/>
      </c>
      <c r="R71" s="250">
        <f t="shared" ca="1" si="22"/>
        <v>2.835</v>
      </c>
      <c r="S71" s="140" t="str">
        <f t="shared" ca="1" si="23"/>
        <v/>
      </c>
      <c r="T71" s="250">
        <f t="shared" ca="1" si="24"/>
        <v>24.5</v>
      </c>
      <c r="U71" s="251" t="str">
        <f t="shared" ca="1" si="25"/>
        <v/>
      </c>
      <c r="V71" s="252" t="str">
        <f t="shared" ca="1" si="26"/>
        <v/>
      </c>
      <c r="W71" s="252" t="str">
        <f t="shared" ca="1" si="27"/>
        <v/>
      </c>
      <c r="X71" s="251">
        <f t="shared" ca="1" si="28"/>
        <v>22</v>
      </c>
      <c r="Y71" s="252" t="str">
        <f t="shared" ca="1" si="29"/>
        <v/>
      </c>
      <c r="Z71" s="251" t="str">
        <f t="shared" ca="1" si="30"/>
        <v/>
      </c>
      <c r="AA71" s="252" t="str">
        <f t="shared" ca="1" si="31"/>
        <v/>
      </c>
      <c r="AB71" s="251" t="str">
        <f t="shared" ca="1" si="32"/>
        <v/>
      </c>
      <c r="AC71" s="253" t="str">
        <f t="shared" ca="1" si="33"/>
        <v/>
      </c>
      <c r="AD71" s="251" t="str">
        <f t="shared" ca="1" si="34"/>
        <v/>
      </c>
      <c r="AE71" s="254" t="str">
        <f t="shared" ca="1" si="35"/>
        <v/>
      </c>
      <c r="AF71" s="255" t="str">
        <f t="shared" ca="1" si="36"/>
        <v/>
      </c>
      <c r="AG71" s="256" t="str">
        <f t="shared" ca="1" si="37"/>
        <v/>
      </c>
      <c r="AH71" s="256" t="str">
        <f t="shared" ca="1" si="38"/>
        <v/>
      </c>
      <c r="AI71" s="150" t="str">
        <f t="shared" ca="1" si="39"/>
        <v/>
      </c>
      <c r="AJ71" s="144" t="str">
        <f t="shared" ca="1" si="40"/>
        <v/>
      </c>
      <c r="AK71" s="256" t="str">
        <f t="shared" ca="1" si="41"/>
        <v/>
      </c>
      <c r="AL71" s="144" t="str">
        <f t="shared" ca="1" si="42"/>
        <v/>
      </c>
      <c r="AM71" s="256" t="str">
        <f t="shared" ca="1" si="43"/>
        <v/>
      </c>
      <c r="AN71" s="145" t="str">
        <f t="shared" ca="1" si="44"/>
        <v/>
      </c>
      <c r="AO71" s="145" t="str">
        <f t="shared" ca="1" si="45"/>
        <v/>
      </c>
      <c r="AP71" s="144" t="str">
        <f t="shared" ca="1" si="46"/>
        <v/>
      </c>
      <c r="AQ71" s="256" t="str">
        <f t="shared" ca="1" si="47"/>
        <v/>
      </c>
      <c r="AR71" s="152">
        <f t="shared" ca="1" si="48"/>
        <v>0.25</v>
      </c>
      <c r="AS71" s="5"/>
      <c r="AT71" s="2">
        <f t="shared" si="49"/>
        <v>71</v>
      </c>
      <c r="AU71" s="2">
        <f t="shared" si="53"/>
        <v>133</v>
      </c>
      <c r="AV71" s="2">
        <f t="shared" si="54"/>
        <v>134</v>
      </c>
      <c r="AW71" s="153">
        <f t="shared" si="52"/>
        <v>63</v>
      </c>
      <c r="AX71" s="153">
        <f t="shared" si="7"/>
        <v>127</v>
      </c>
    </row>
    <row r="72" spans="1:50" ht="38.25">
      <c r="A72" s="135"/>
      <c r="B72" s="137" t="str">
        <f t="shared" ca="1" si="8"/>
        <v/>
      </c>
      <c r="C72" s="34" t="e">
        <f t="shared" ca="1" si="9"/>
        <v>#N/A</v>
      </c>
      <c r="D72" s="137" t="str">
        <f t="shared" ca="1" si="10"/>
        <v/>
      </c>
      <c r="E72" s="137">
        <f t="shared" ca="1" si="11"/>
        <v>1</v>
      </c>
      <c r="F72" s="137" t="str">
        <f t="shared" ca="1" si="12"/>
        <v>PERIM.</v>
      </c>
      <c r="G72" s="137" t="str">
        <f t="shared" ca="1" si="13"/>
        <v/>
      </c>
      <c r="H72" s="137" t="str">
        <f t="shared" ca="1" si="14"/>
        <v/>
      </c>
      <c r="I72" s="137" t="str">
        <f t="shared" ca="1" si="15"/>
        <v/>
      </c>
      <c r="J72" s="137" t="str">
        <f t="shared" ca="1" si="16"/>
        <v/>
      </c>
      <c r="K72" s="137" t="str">
        <f t="shared" ca="1" si="17"/>
        <v/>
      </c>
      <c r="L72" s="137" t="str">
        <f t="shared" ca="1" si="18"/>
        <v/>
      </c>
      <c r="M72" s="138" t="str">
        <f>IF(ZONES!O73="","",ZONES!O73)</f>
        <v/>
      </c>
      <c r="N72" s="136" t="str">
        <f>IF(ZONES!P73="","",ZONES!P73)</f>
        <v/>
      </c>
      <c r="O72" s="139" t="e">
        <f t="shared" ca="1" si="19"/>
        <v>#REF!</v>
      </c>
      <c r="P72" s="139" t="str">
        <f t="shared" ca="1" si="20"/>
        <v/>
      </c>
      <c r="Q72" s="140" t="str">
        <f t="shared" ca="1" si="21"/>
        <v/>
      </c>
      <c r="R72" s="250">
        <f t="shared" ca="1" si="22"/>
        <v>2.835</v>
      </c>
      <c r="S72" s="140" t="str">
        <f t="shared" ca="1" si="23"/>
        <v/>
      </c>
      <c r="T72" s="250">
        <f t="shared" ca="1" si="24"/>
        <v>24.5</v>
      </c>
      <c r="U72" s="251" t="str">
        <f t="shared" ca="1" si="25"/>
        <v/>
      </c>
      <c r="V72" s="252" t="str">
        <f t="shared" ca="1" si="26"/>
        <v/>
      </c>
      <c r="W72" s="252" t="str">
        <f t="shared" ca="1" si="27"/>
        <v/>
      </c>
      <c r="X72" s="251">
        <f t="shared" ca="1" si="28"/>
        <v>22</v>
      </c>
      <c r="Y72" s="252" t="str">
        <f t="shared" ca="1" si="29"/>
        <v/>
      </c>
      <c r="Z72" s="251" t="str">
        <f t="shared" ca="1" si="30"/>
        <v/>
      </c>
      <c r="AA72" s="252" t="str">
        <f t="shared" ca="1" si="31"/>
        <v/>
      </c>
      <c r="AB72" s="251" t="str">
        <f t="shared" ca="1" si="32"/>
        <v/>
      </c>
      <c r="AC72" s="253" t="str">
        <f t="shared" ca="1" si="33"/>
        <v/>
      </c>
      <c r="AD72" s="251" t="str">
        <f t="shared" ca="1" si="34"/>
        <v/>
      </c>
      <c r="AE72" s="254" t="str">
        <f t="shared" ca="1" si="35"/>
        <v/>
      </c>
      <c r="AF72" s="255" t="str">
        <f t="shared" ca="1" si="36"/>
        <v/>
      </c>
      <c r="AG72" s="256" t="str">
        <f t="shared" ca="1" si="37"/>
        <v/>
      </c>
      <c r="AH72" s="256" t="str">
        <f t="shared" ca="1" si="38"/>
        <v/>
      </c>
      <c r="AI72" s="150" t="str">
        <f t="shared" ca="1" si="39"/>
        <v/>
      </c>
      <c r="AJ72" s="144" t="str">
        <f t="shared" ca="1" si="40"/>
        <v/>
      </c>
      <c r="AK72" s="256" t="str">
        <f t="shared" ca="1" si="41"/>
        <v/>
      </c>
      <c r="AL72" s="144" t="str">
        <f t="shared" ca="1" si="42"/>
        <v/>
      </c>
      <c r="AM72" s="256" t="str">
        <f t="shared" ca="1" si="43"/>
        <v/>
      </c>
      <c r="AN72" s="145" t="str">
        <f t="shared" ca="1" si="44"/>
        <v/>
      </c>
      <c r="AO72" s="145" t="str">
        <f t="shared" ca="1" si="45"/>
        <v/>
      </c>
      <c r="AP72" s="144" t="str">
        <f t="shared" ca="1" si="46"/>
        <v/>
      </c>
      <c r="AQ72" s="256" t="str">
        <f t="shared" ca="1" si="47"/>
        <v/>
      </c>
      <c r="AR72" s="152">
        <f t="shared" ca="1" si="48"/>
        <v>0.25</v>
      </c>
      <c r="AS72" s="5"/>
      <c r="AT72" s="2">
        <f t="shared" si="49"/>
        <v>72</v>
      </c>
      <c r="AU72" s="2">
        <f t="shared" si="53"/>
        <v>135</v>
      </c>
      <c r="AV72" s="2">
        <f t="shared" si="54"/>
        <v>136</v>
      </c>
      <c r="AW72" s="153">
        <f t="shared" si="52"/>
        <v>64</v>
      </c>
      <c r="AX72" s="153">
        <f t="shared" si="7"/>
        <v>129</v>
      </c>
    </row>
    <row r="73" spans="1:50" ht="38.25">
      <c r="A73" s="135"/>
      <c r="B73" s="137" t="str">
        <f t="shared" ca="1" si="8"/>
        <v/>
      </c>
      <c r="C73" s="34" t="e">
        <f t="shared" ca="1" si="9"/>
        <v>#N/A</v>
      </c>
      <c r="D73" s="137" t="str">
        <f t="shared" ca="1" si="10"/>
        <v/>
      </c>
      <c r="E73" s="137">
        <f t="shared" ca="1" si="11"/>
        <v>1</v>
      </c>
      <c r="F73" s="137" t="str">
        <f t="shared" ca="1" si="12"/>
        <v>PERIM.</v>
      </c>
      <c r="G73" s="137" t="str">
        <f t="shared" ca="1" si="13"/>
        <v/>
      </c>
      <c r="H73" s="137" t="str">
        <f t="shared" ca="1" si="14"/>
        <v/>
      </c>
      <c r="I73" s="137" t="str">
        <f t="shared" ca="1" si="15"/>
        <v/>
      </c>
      <c r="J73" s="137" t="str">
        <f t="shared" ca="1" si="16"/>
        <v/>
      </c>
      <c r="K73" s="137" t="str">
        <f t="shared" ca="1" si="17"/>
        <v/>
      </c>
      <c r="L73" s="137" t="str">
        <f t="shared" ca="1" si="18"/>
        <v/>
      </c>
      <c r="M73" s="138" t="str">
        <f>IF(ZONES!O74="","",ZONES!O74)</f>
        <v/>
      </c>
      <c r="N73" s="136" t="str">
        <f>IF(ZONES!P74="","",ZONES!P74)</f>
        <v/>
      </c>
      <c r="O73" s="139" t="e">
        <f t="shared" ca="1" si="19"/>
        <v>#REF!</v>
      </c>
      <c r="P73" s="139" t="str">
        <f t="shared" ca="1" si="20"/>
        <v/>
      </c>
      <c r="Q73" s="140" t="str">
        <f t="shared" ca="1" si="21"/>
        <v/>
      </c>
      <c r="R73" s="250">
        <f t="shared" ca="1" si="22"/>
        <v>2.835</v>
      </c>
      <c r="S73" s="140" t="str">
        <f t="shared" ca="1" si="23"/>
        <v/>
      </c>
      <c r="T73" s="250">
        <f t="shared" ca="1" si="24"/>
        <v>24.5</v>
      </c>
      <c r="U73" s="251" t="str">
        <f t="shared" ca="1" si="25"/>
        <v/>
      </c>
      <c r="V73" s="252" t="str">
        <f t="shared" ca="1" si="26"/>
        <v/>
      </c>
      <c r="W73" s="252" t="str">
        <f t="shared" ca="1" si="27"/>
        <v/>
      </c>
      <c r="X73" s="251">
        <f t="shared" ca="1" si="28"/>
        <v>22</v>
      </c>
      <c r="Y73" s="252" t="str">
        <f t="shared" ca="1" si="29"/>
        <v/>
      </c>
      <c r="Z73" s="251" t="str">
        <f t="shared" ca="1" si="30"/>
        <v/>
      </c>
      <c r="AA73" s="252" t="str">
        <f t="shared" ca="1" si="31"/>
        <v/>
      </c>
      <c r="AB73" s="251" t="str">
        <f t="shared" ca="1" si="32"/>
        <v/>
      </c>
      <c r="AC73" s="253" t="str">
        <f t="shared" ca="1" si="33"/>
        <v/>
      </c>
      <c r="AD73" s="251" t="str">
        <f t="shared" ca="1" si="34"/>
        <v/>
      </c>
      <c r="AE73" s="254" t="str">
        <f t="shared" ca="1" si="35"/>
        <v/>
      </c>
      <c r="AF73" s="255" t="str">
        <f t="shared" ca="1" si="36"/>
        <v/>
      </c>
      <c r="AG73" s="256" t="str">
        <f t="shared" ca="1" si="37"/>
        <v/>
      </c>
      <c r="AH73" s="256" t="str">
        <f t="shared" ca="1" si="38"/>
        <v/>
      </c>
      <c r="AI73" s="150" t="str">
        <f t="shared" ca="1" si="39"/>
        <v/>
      </c>
      <c r="AJ73" s="144" t="str">
        <f t="shared" ca="1" si="40"/>
        <v/>
      </c>
      <c r="AK73" s="256" t="str">
        <f t="shared" ca="1" si="41"/>
        <v/>
      </c>
      <c r="AL73" s="144" t="str">
        <f t="shared" ca="1" si="42"/>
        <v/>
      </c>
      <c r="AM73" s="256" t="str">
        <f t="shared" ca="1" si="43"/>
        <v/>
      </c>
      <c r="AN73" s="145" t="str">
        <f t="shared" ca="1" si="44"/>
        <v/>
      </c>
      <c r="AO73" s="145" t="str">
        <f t="shared" ca="1" si="45"/>
        <v/>
      </c>
      <c r="AP73" s="144" t="str">
        <f t="shared" ca="1" si="46"/>
        <v/>
      </c>
      <c r="AQ73" s="256" t="str">
        <f t="shared" ca="1" si="47"/>
        <v/>
      </c>
      <c r="AR73" s="152">
        <f t="shared" ca="1" si="48"/>
        <v>0.25</v>
      </c>
      <c r="AS73" s="5"/>
      <c r="AT73" s="2">
        <f t="shared" si="49"/>
        <v>73</v>
      </c>
      <c r="AU73" s="2">
        <f t="shared" si="53"/>
        <v>137</v>
      </c>
      <c r="AV73" s="2">
        <f t="shared" si="54"/>
        <v>138</v>
      </c>
      <c r="AW73" s="153">
        <f t="shared" ref="AW73:AW104" si="55">AT73-8</f>
        <v>65</v>
      </c>
      <c r="AX73" s="153">
        <f t="shared" ref="AX73:AX136" si="56">AW73*2+1</f>
        <v>131</v>
      </c>
    </row>
    <row r="74" spans="1:50" ht="38.25">
      <c r="A74" s="135"/>
      <c r="B74" s="137" t="str">
        <f t="shared" ref="B74:B137" ca="1" si="57">IF(INDIRECT("'ZONES'!"&amp;AZ$9&amp;$AU74)="","",INDIRECT("'ZONES'!"&amp;AZ$9&amp;$AU74))</f>
        <v/>
      </c>
      <c r="C74" s="34" t="e">
        <f t="shared" ref="C74:C137" ca="1" si="58">IF(E74="","",VLOOKUP(B74,Systems,2,0))</f>
        <v>#N/A</v>
      </c>
      <c r="D74" s="137" t="str">
        <f t="shared" ref="D74:D137" ca="1" si="59">IF(INDIRECT("'ZONES'!"&amp;BB$9&amp;$AU74)="","",INDIRECT("'ZONES'!"&amp;BB$9&amp;$AU74))</f>
        <v/>
      </c>
      <c r="E74" s="137">
        <f t="shared" ref="E74:E137" ca="1" si="60">IF(INDIRECT("'ZONES'!"&amp;BC$9&amp;$AU74)="","",INDIRECT("'ZONES'!"&amp;BC$9&amp;$AU74))</f>
        <v>1</v>
      </c>
      <c r="F74" s="137" t="str">
        <f t="shared" ref="F74:F137" ca="1" si="61">IF(INDIRECT("'ZONES'!"&amp;BD$9&amp;$AU74)="","",INDIRECT("'ZONES'!"&amp;BD$9&amp;$AU74))</f>
        <v>PERIM.</v>
      </c>
      <c r="G74" s="137" t="str">
        <f t="shared" ref="G74:G137" ca="1" si="62">IF(INDIRECT("'ZONES'!"&amp;BE$9&amp;$AU74)="","",INDIRECT("'ZONES'!"&amp;BE$9&amp;$AU74))</f>
        <v/>
      </c>
      <c r="H74" s="137" t="str">
        <f t="shared" ref="H74:H137" ca="1" si="63">IF(INDIRECT("'ZONES'!"&amp;BF$9&amp;$AU74)="","",INDIRECT("'ZONES'!"&amp;BF$9&amp;$AU74))</f>
        <v/>
      </c>
      <c r="I74" s="137" t="str">
        <f t="shared" ref="I74:I137" ca="1" si="64">IF(INDIRECT("'ZONES'!"&amp;BG$9&amp;$AU74)="","",INDIRECT("'ZONES'!"&amp;BG$9&amp;$AU74))</f>
        <v/>
      </c>
      <c r="J74" s="137" t="str">
        <f t="shared" ref="J74:J137" ca="1" si="65">IF(INDIRECT("'ZONES'!"&amp;BH$9&amp;$AU74)="","",INDIRECT("'ZONES'!"&amp;BH$9&amp;$AU74))</f>
        <v/>
      </c>
      <c r="K74" s="137" t="str">
        <f t="shared" ref="K74:K137" ca="1" si="66">IF(INDIRECT("'ZONES'!"&amp;BI$9&amp;$AU74)="","",INDIRECT("'ZONES'!"&amp;BI$9&amp;$AU74))</f>
        <v/>
      </c>
      <c r="L74" s="137" t="str">
        <f t="shared" ref="L74:L137" ca="1" si="67">IF(INDIRECT("'ZONES'!"&amp;BJ$9&amp;$AU74)="","",INDIRECT("'ZONES'!"&amp;BJ$9&amp;$AU74))</f>
        <v/>
      </c>
      <c r="M74" s="138" t="str">
        <f>IF(ZONES!O75="","",ZONES!O75)</f>
        <v/>
      </c>
      <c r="N74" s="136" t="str">
        <f>IF(ZONES!P75="","",ZONES!P75)</f>
        <v/>
      </c>
      <c r="O74" s="139" t="e">
        <f t="shared" ref="O74:O137" ca="1" si="68">IF(INDIRECT("'ZONES'!"&amp;BJ74&amp;$AU74)="",IF(ISNUMBER(INDIRECT("'ZONES'!"&amp;BJ74&amp;$AV74)),INDIRECT("'ZONES'!"&amp;BJ74&amp;$AV74),""),INDIRECT("'ZONES'!"&amp;BJ74&amp;$AU74))</f>
        <v>#REF!</v>
      </c>
      <c r="P74" s="139" t="str">
        <f t="shared" ref="P74:P137" ca="1" si="69">IF(INDIRECT("'ZONES'!"&amp;BK$9&amp;$AU74)="",IF(ISNUMBER(INDIRECT("'ZONES'!"&amp;BK$9&amp;$AV74)),INDIRECT("'ZONES'!"&amp;BK$9&amp;$AV74),""),INDIRECT("'ZONES'!"&amp;BK$9&amp;$AU74))</f>
        <v/>
      </c>
      <c r="Q74" s="140" t="str">
        <f t="shared" ref="Q74:Q137" ca="1" si="70">IF(INDIRECT("'ZONES'!"&amp;BL$9&amp;$AU74)="",IF(ISNUMBER(INDIRECT("'ZONES'!"&amp;BL$9&amp;$AV74)),INDIRECT("'ZONES'!"&amp;BL$9&amp;$AV74),""),INDIRECT("'ZONES'!"&amp;BL$9&amp;$AU74))</f>
        <v/>
      </c>
      <c r="R74" s="250">
        <f t="shared" ref="R74:R137" ca="1" si="71">IF(INDIRECT("'ZONES'!"&amp;BM$9&amp;$AU74)="",IF(ISNUMBER(INDIRECT("'ZONES'!"&amp;BM$9&amp;$AV74)),INDIRECT("'ZONES'!"&amp;BM$9&amp;$AV74),""),INDIRECT("'ZONES'!"&amp;BM$9&amp;$AU74))</f>
        <v>2.835</v>
      </c>
      <c r="S74" s="140" t="str">
        <f t="shared" ref="S74:S137" ca="1" si="72">IF(INDIRECT("'ZONES'!"&amp;BN$9&amp;$AU74)="",IF(ISNUMBER(INDIRECT("'ZONES'!"&amp;BN$9&amp;$AV74)),INDIRECT("'ZONES'!"&amp;BN$9&amp;$AV74),""),INDIRECT("'ZONES'!"&amp;BN$9&amp;$AU74))</f>
        <v/>
      </c>
      <c r="T74" s="250">
        <f t="shared" ref="T74:T137" ca="1" si="73">IF(INDIRECT("'ZONES'!"&amp;BO$9&amp;$AU74)="",IF(ISNUMBER(INDIRECT("'ZONES'!"&amp;BO$9&amp;$AV74)),INDIRECT("'ZONES'!"&amp;BO$9&amp;$AV74),""),INDIRECT("'ZONES'!"&amp;BO$9&amp;$AU74))</f>
        <v>24.5</v>
      </c>
      <c r="U74" s="251" t="str">
        <f t="shared" ref="U74:U137" ca="1" si="74">IF(INDIRECT("'ZONES'!"&amp;BP$9&amp;$AU74)="",IF(ISNUMBER(INDIRECT("'ZONES'!"&amp;BP$9&amp;$AV74)),INDIRECT("'ZONES'!"&amp;BP$9&amp;$AV74),""),INDIRECT("'ZONES'!"&amp;BP$9&amp;$AU74))</f>
        <v/>
      </c>
      <c r="V74" s="252" t="str">
        <f t="shared" ref="V74:V137" ca="1" si="75">IF(INDIRECT("'ZONES'!"&amp;BQ$9&amp;$AU74)="",IF(ISNUMBER(INDIRECT("'ZONES'!"&amp;BQ$9&amp;$AV74)),INDIRECT("'ZONES'!"&amp;BQ$9&amp;$AV74),""),INDIRECT("'ZONES'!"&amp;BQ$9&amp;$AU74))</f>
        <v/>
      </c>
      <c r="W74" s="252" t="str">
        <f t="shared" ref="W74:W137" ca="1" si="76">IF(INDIRECT("'ZONES'!"&amp;BR$9&amp;$AU74)="",IF(ISNUMBER(INDIRECT("'ZONES'!"&amp;BR$9&amp;$AV74)),INDIRECT("'ZONES'!"&amp;BR$9&amp;$AV74),""),INDIRECT("'ZONES'!"&amp;BR$9&amp;$AU74))</f>
        <v/>
      </c>
      <c r="X74" s="251">
        <f t="shared" ref="X74:X137" ca="1" si="77">IF(INDIRECT("'ZONES'!"&amp;BS$9&amp;$AU74)="",IF(ISNUMBER(INDIRECT("'ZONES'!"&amp;BS$9&amp;$AV74)),INDIRECT("'ZONES'!"&amp;BS$9&amp;$AV74),""),INDIRECT("'ZONES'!"&amp;BS$9&amp;$AU74))</f>
        <v>22</v>
      </c>
      <c r="Y74" s="252" t="str">
        <f t="shared" ref="Y74:Y137" ca="1" si="78">IF(INDIRECT("'ZONES'!"&amp;BT$9&amp;$AU74)="",IF(ISNUMBER(INDIRECT("'ZONES'!"&amp;BT$9&amp;$AV74)),INDIRECT("'ZONES'!"&amp;BT$9&amp;$AV74),""),INDIRECT("'ZONES'!"&amp;BT$9&amp;$AU74))</f>
        <v/>
      </c>
      <c r="Z74" s="251" t="str">
        <f t="shared" ref="Z74:Z137" ca="1" si="79">IF(INDIRECT("'ZONES'!"&amp;BU$9&amp;$AU74)="",IF(ISNUMBER(INDIRECT("'ZONES'!"&amp;BU$9&amp;$AV74)),INDIRECT("'ZONES'!"&amp;BU$9&amp;$AV74),""),INDIRECT("'ZONES'!"&amp;BU$9&amp;$AU74))</f>
        <v/>
      </c>
      <c r="AA74" s="252" t="str">
        <f t="shared" ref="AA74:AA137" ca="1" si="80">IF(INDIRECT("'ZONES'!"&amp;BV$9&amp;$AU74)="",IF(ISNUMBER(INDIRECT("'ZONES'!"&amp;BV$9&amp;$AV74)),INDIRECT("'ZONES'!"&amp;BV$9&amp;$AV74),""),INDIRECT("'ZONES'!"&amp;BV$9&amp;$AU74))</f>
        <v/>
      </c>
      <c r="AB74" s="251" t="str">
        <f t="shared" ref="AB74:AB137" ca="1" si="81">IF(INDIRECT("'ZONES'!"&amp;BW$9&amp;$AU74)="",IF(ISNUMBER(INDIRECT("'ZONES'!"&amp;BW$9&amp;$AV74)),INDIRECT("'ZONES'!"&amp;BW$9&amp;$AV74),""),INDIRECT("'ZONES'!"&amp;BW$9&amp;$AU74))</f>
        <v/>
      </c>
      <c r="AC74" s="253" t="str">
        <f t="shared" ref="AC74:AC137" ca="1" si="82">IF(INDIRECT("'ZONES'!"&amp;BX$9&amp;$AU74)="",IF(ISNUMBER(INDIRECT("'ZONES'!"&amp;BX$9&amp;$AV74)),INDIRECT("'ZONES'!"&amp;BX$9&amp;$AV74),""),INDIRECT("'ZONES'!"&amp;BX$9&amp;$AU74))</f>
        <v/>
      </c>
      <c r="AD74" s="251" t="str">
        <f t="shared" ref="AD74:AD137" ca="1" si="83">IF(INDIRECT("'ZONES'!"&amp;BY$9&amp;$AU74)="",IF(ISNUMBER(INDIRECT("'ZONES'!"&amp;BY$9&amp;$AV74)),INDIRECT("'ZONES'!"&amp;BY$9&amp;$AV74),""),INDIRECT("'ZONES'!"&amp;BY$9&amp;$AU74))</f>
        <v/>
      </c>
      <c r="AE74" s="254" t="str">
        <f t="shared" ref="AE74:AE137" ca="1" si="84">IF(INDIRECT("'ZONES'!"&amp;BZ$9&amp;$AU74)="",IF(ISNUMBER(INDIRECT("'ZONES'!"&amp;BZ$9&amp;$AV74)),INDIRECT("'ZONES'!"&amp;BZ$9&amp;$AV74),""),INDIRECT("'ZONES'!"&amp;BZ$9&amp;$AU74))</f>
        <v/>
      </c>
      <c r="AF74" s="255" t="str">
        <f t="shared" ref="AF74:AF137" ca="1" si="85">IF(INDIRECT("'ZONES'!"&amp;CA$9&amp;$AU74)="",IF(ISNUMBER(INDIRECT("'ZONES'!"&amp;CA$9&amp;$AV74)),INDIRECT("'ZONES'!"&amp;CA$9&amp;$AV74),""),INDIRECT("'ZONES'!"&amp;CA$9&amp;$AU74))</f>
        <v/>
      </c>
      <c r="AG74" s="256" t="str">
        <f t="shared" ref="AG74:AG137" ca="1" si="86">IF(INDIRECT("'ZONES'!"&amp;CB$9&amp;$AU74)="",IF(ISNUMBER(INDIRECT("'ZONES'!"&amp;CB$9&amp;$AV74)),INDIRECT("'ZONES'!"&amp;CB$9&amp;$AV74),""),INDIRECT("'ZONES'!"&amp;CB$9&amp;$AU74))</f>
        <v/>
      </c>
      <c r="AH74" s="256" t="str">
        <f t="shared" ref="AH74:AH137" ca="1" si="87">IF(INDIRECT("'ZONES'!"&amp;CC$9&amp;$AU74)="",IF(ISTEXT(INDIRECT("'ZONES'!"&amp;CC$9&amp;$AV74)),INDIRECT("'ZONES'!"&amp;CC$9&amp;$AV74),""),INDIRECT("'ZONES'!"&amp;CC$9&amp;$AU74))</f>
        <v/>
      </c>
      <c r="AI74" s="150" t="str">
        <f t="shared" ref="AI74:AI137" ca="1" si="88">IF(INDIRECT("'ZONES'!"&amp;CD$9&amp;$AU74)="",IF(ISNUMBER(INDIRECT("'ZONES'!"&amp;CD$9&amp;$AV74)),INDIRECT("'ZONES'!"&amp;CD$9&amp;$AV74),""),INDIRECT("'ZONES'!"&amp;CD$9&amp;$AU74))</f>
        <v/>
      </c>
      <c r="AJ74" s="144" t="str">
        <f t="shared" ref="AJ74:AJ137" ca="1" si="89">IF(INDIRECT("'ZONES'!"&amp;CE$9&amp;$AU74)="",IF(ISNUMBER(INDIRECT("'ZONES'!"&amp;CE$9&amp;$AV74)),INDIRECT("'ZONES'!"&amp;CE$9&amp;$AV74),""),INDIRECT("'ZONES'!"&amp;CE$9&amp;$AU74))</f>
        <v/>
      </c>
      <c r="AK74" s="256" t="str">
        <f t="shared" ref="AK74:AK137" ca="1" si="90">IF(INDIRECT("'ZONES'!"&amp;CF$9&amp;$AU74)="",IF(ISTEXT(INDIRECT("'ZONES'!"&amp;CF$9&amp;$AV74)),INDIRECT("'ZONES'!"&amp;CF$9&amp;$AV74),""),INDIRECT("'ZONES'!"&amp;CF$9&amp;$AU74))</f>
        <v/>
      </c>
      <c r="AL74" s="144" t="str">
        <f t="shared" ref="AL74:AL137" ca="1" si="91">IF(INDIRECT("'ZONES'!"&amp;CG$9&amp;$AU74)="",IF(ISNUMBER(INDIRECT("'ZONES'!"&amp;CG$9&amp;$AV74)),INDIRECT("'ZONES'!"&amp;CG$9&amp;$AV74),""),INDIRECT("'ZONES'!"&amp;CG$9&amp;$AU74))</f>
        <v/>
      </c>
      <c r="AM74" s="256" t="str">
        <f t="shared" ref="AM74:AM137" ca="1" si="92">IF(INDIRECT("'ZONES'!"&amp;CH$9&amp;$AU74)="",IF(ISTEXT(INDIRECT("'ZONES'!"&amp;CH$9&amp;$AV74)),INDIRECT("'ZONES'!"&amp;CH$9&amp;$AV74),""),INDIRECT("'ZONES'!"&amp;CH$9&amp;$AU74))</f>
        <v/>
      </c>
      <c r="AN74" s="145" t="str">
        <f t="shared" ref="AN74:AN137" ca="1" si="93">IF(INDIRECT("'ZONES'!"&amp;CI$9&amp;$AU74)="",IF(ISNUMBER(INDIRECT("'ZONES'!"&amp;CI$9&amp;$AV74)),INDIRECT("'ZONES'!"&amp;CI$9&amp;$AV74),""),INDIRECT("'ZONES'!"&amp;CI$9&amp;$AU74))</f>
        <v/>
      </c>
      <c r="AO74" s="145" t="str">
        <f t="shared" ref="AO74:AO137" ca="1" si="94">IF(INDIRECT("'ZONES'!"&amp;CJ$9&amp;$AU74)="",IF(ISNUMBER(INDIRECT("'ZONES'!"&amp;CJ$9&amp;$AV74)),INDIRECT("'ZONES'!"&amp;CJ$9&amp;$AV74),""),INDIRECT("'ZONES'!"&amp;CJ$9&amp;$AU74))</f>
        <v/>
      </c>
      <c r="AP74" s="144" t="str">
        <f t="shared" ref="AP74:AP137" ca="1" si="95">IF(INDIRECT("'ZONES'!"&amp;CK$9&amp;$AU74)="",IF(ISNUMBER(INDIRECT("'ZONES'!"&amp;CK$9&amp;$AV74)),INDIRECT("'ZONES'!"&amp;CK$9&amp;$AV74),""),INDIRECT("'ZONES'!"&amp;CK$9&amp;$AU74))</f>
        <v/>
      </c>
      <c r="AQ74" s="256" t="str">
        <f t="shared" ref="AQ74:AQ137" ca="1" si="96">IF(INDIRECT("'ZONES'!"&amp;CL$9&amp;$AU74)="",IF(ISTEXT(INDIRECT("'ZONES'!"&amp;CL$9&amp;$AV74)),INDIRECT("'ZONES'!"&amp;CL$9&amp;$AV74),""),INDIRECT("'ZONES'!"&amp;CL$9&amp;$AU74))</f>
        <v/>
      </c>
      <c r="AR74" s="152">
        <f t="shared" ref="AR74:AR137" ca="1" si="97">IF(INDIRECT("'ZONES'!"&amp;CM$9&amp;$AU74)="",IF(ISNUMBER(INDIRECT("'ZONES'!"&amp;CM$9&amp;$AV74)),INDIRECT("'ZONES'!"&amp;CM$9&amp;$AV74),""),INDIRECT("'ZONES'!"&amp;CM$9&amp;$AU74))</f>
        <v>0.25</v>
      </c>
      <c r="AS74" s="5"/>
      <c r="AT74" s="2">
        <f t="shared" ref="AT74:AT137" si="98">AT73+1</f>
        <v>74</v>
      </c>
      <c r="AU74" s="2">
        <f t="shared" ref="AU74:AU105" si="99">AU73+2</f>
        <v>139</v>
      </c>
      <c r="AV74" s="2">
        <f t="shared" ref="AV74:AV105" si="100">AV73+2</f>
        <v>140</v>
      </c>
      <c r="AW74" s="153">
        <f t="shared" si="55"/>
        <v>66</v>
      </c>
      <c r="AX74" s="153">
        <f t="shared" si="56"/>
        <v>133</v>
      </c>
    </row>
    <row r="75" spans="1:50" ht="38.25">
      <c r="A75" s="135"/>
      <c r="B75" s="137" t="str">
        <f t="shared" ca="1" si="57"/>
        <v/>
      </c>
      <c r="C75" s="34" t="e">
        <f t="shared" ca="1" si="58"/>
        <v>#N/A</v>
      </c>
      <c r="D75" s="137" t="str">
        <f t="shared" ca="1" si="59"/>
        <v/>
      </c>
      <c r="E75" s="137">
        <f t="shared" ca="1" si="60"/>
        <v>1</v>
      </c>
      <c r="F75" s="137" t="str">
        <f t="shared" ca="1" si="61"/>
        <v>PERIM.</v>
      </c>
      <c r="G75" s="137" t="str">
        <f t="shared" ca="1" si="62"/>
        <v/>
      </c>
      <c r="H75" s="137" t="str">
        <f t="shared" ca="1" si="63"/>
        <v/>
      </c>
      <c r="I75" s="137" t="str">
        <f t="shared" ca="1" si="64"/>
        <v/>
      </c>
      <c r="J75" s="137" t="str">
        <f t="shared" ca="1" si="65"/>
        <v/>
      </c>
      <c r="K75" s="137" t="str">
        <f t="shared" ca="1" si="66"/>
        <v/>
      </c>
      <c r="L75" s="137" t="str">
        <f t="shared" ca="1" si="67"/>
        <v/>
      </c>
      <c r="M75" s="138" t="str">
        <f>IF(ZONES!O76="","",ZONES!O76)</f>
        <v/>
      </c>
      <c r="N75" s="136" t="str">
        <f>IF(ZONES!P76="","",ZONES!P76)</f>
        <v/>
      </c>
      <c r="O75" s="139" t="e">
        <f t="shared" ca="1" si="68"/>
        <v>#REF!</v>
      </c>
      <c r="P75" s="139" t="str">
        <f t="shared" ca="1" si="69"/>
        <v/>
      </c>
      <c r="Q75" s="140" t="str">
        <f t="shared" ca="1" si="70"/>
        <v/>
      </c>
      <c r="R75" s="250">
        <f t="shared" ca="1" si="71"/>
        <v>2.835</v>
      </c>
      <c r="S75" s="140" t="str">
        <f t="shared" ca="1" si="72"/>
        <v/>
      </c>
      <c r="T75" s="250">
        <f t="shared" ca="1" si="73"/>
        <v>24.5</v>
      </c>
      <c r="U75" s="251" t="str">
        <f t="shared" ca="1" si="74"/>
        <v/>
      </c>
      <c r="V75" s="252" t="str">
        <f t="shared" ca="1" si="75"/>
        <v/>
      </c>
      <c r="W75" s="252" t="str">
        <f t="shared" ca="1" si="76"/>
        <v/>
      </c>
      <c r="X75" s="251">
        <f t="shared" ca="1" si="77"/>
        <v>22</v>
      </c>
      <c r="Y75" s="252" t="str">
        <f t="shared" ca="1" si="78"/>
        <v/>
      </c>
      <c r="Z75" s="251" t="str">
        <f t="shared" ca="1" si="79"/>
        <v/>
      </c>
      <c r="AA75" s="252" t="str">
        <f t="shared" ca="1" si="80"/>
        <v/>
      </c>
      <c r="AB75" s="251" t="str">
        <f t="shared" ca="1" si="81"/>
        <v/>
      </c>
      <c r="AC75" s="253" t="str">
        <f t="shared" ca="1" si="82"/>
        <v/>
      </c>
      <c r="AD75" s="251" t="str">
        <f t="shared" ca="1" si="83"/>
        <v/>
      </c>
      <c r="AE75" s="254" t="str">
        <f t="shared" ca="1" si="84"/>
        <v/>
      </c>
      <c r="AF75" s="255" t="str">
        <f t="shared" ca="1" si="85"/>
        <v/>
      </c>
      <c r="AG75" s="256" t="str">
        <f t="shared" ca="1" si="86"/>
        <v/>
      </c>
      <c r="AH75" s="256" t="str">
        <f t="shared" ca="1" si="87"/>
        <v/>
      </c>
      <c r="AI75" s="150" t="str">
        <f t="shared" ca="1" si="88"/>
        <v/>
      </c>
      <c r="AJ75" s="144" t="str">
        <f t="shared" ca="1" si="89"/>
        <v/>
      </c>
      <c r="AK75" s="256" t="str">
        <f t="shared" ca="1" si="90"/>
        <v/>
      </c>
      <c r="AL75" s="144" t="str">
        <f t="shared" ca="1" si="91"/>
        <v/>
      </c>
      <c r="AM75" s="256" t="str">
        <f t="shared" ca="1" si="92"/>
        <v/>
      </c>
      <c r="AN75" s="145" t="str">
        <f t="shared" ca="1" si="93"/>
        <v/>
      </c>
      <c r="AO75" s="145" t="str">
        <f t="shared" ca="1" si="94"/>
        <v/>
      </c>
      <c r="AP75" s="144" t="str">
        <f t="shared" ca="1" si="95"/>
        <v/>
      </c>
      <c r="AQ75" s="256" t="str">
        <f t="shared" ca="1" si="96"/>
        <v/>
      </c>
      <c r="AR75" s="152">
        <f t="shared" ca="1" si="97"/>
        <v>0.25</v>
      </c>
      <c r="AS75" s="5"/>
      <c r="AT75" s="2">
        <f t="shared" si="98"/>
        <v>75</v>
      </c>
      <c r="AU75" s="2">
        <f t="shared" si="99"/>
        <v>141</v>
      </c>
      <c r="AV75" s="2">
        <f t="shared" si="100"/>
        <v>142</v>
      </c>
      <c r="AW75" s="153">
        <f t="shared" si="55"/>
        <v>67</v>
      </c>
      <c r="AX75" s="153">
        <f t="shared" si="56"/>
        <v>135</v>
      </c>
    </row>
    <row r="76" spans="1:50" ht="38.25">
      <c r="A76" s="135"/>
      <c r="B76" s="137" t="str">
        <f t="shared" ca="1" si="57"/>
        <v/>
      </c>
      <c r="C76" s="34" t="e">
        <f t="shared" ca="1" si="58"/>
        <v>#N/A</v>
      </c>
      <c r="D76" s="137" t="str">
        <f t="shared" ca="1" si="59"/>
        <v/>
      </c>
      <c r="E76" s="137">
        <f t="shared" ca="1" si="60"/>
        <v>1</v>
      </c>
      <c r="F76" s="137" t="str">
        <f t="shared" ca="1" si="61"/>
        <v>PERIM.</v>
      </c>
      <c r="G76" s="137" t="str">
        <f t="shared" ca="1" si="62"/>
        <v/>
      </c>
      <c r="H76" s="137" t="str">
        <f t="shared" ca="1" si="63"/>
        <v/>
      </c>
      <c r="I76" s="137" t="str">
        <f t="shared" ca="1" si="64"/>
        <v/>
      </c>
      <c r="J76" s="137" t="str">
        <f t="shared" ca="1" si="65"/>
        <v/>
      </c>
      <c r="K76" s="137" t="str">
        <f t="shared" ca="1" si="66"/>
        <v/>
      </c>
      <c r="L76" s="137" t="str">
        <f t="shared" ca="1" si="67"/>
        <v/>
      </c>
      <c r="M76" s="138" t="str">
        <f>IF(ZONES!O77="","",ZONES!O77)</f>
        <v/>
      </c>
      <c r="N76" s="136" t="str">
        <f>IF(ZONES!P77="","",ZONES!P77)</f>
        <v/>
      </c>
      <c r="O76" s="139" t="e">
        <f t="shared" ca="1" si="68"/>
        <v>#REF!</v>
      </c>
      <c r="P76" s="139" t="str">
        <f t="shared" ca="1" si="69"/>
        <v/>
      </c>
      <c r="Q76" s="140" t="str">
        <f t="shared" ca="1" si="70"/>
        <v/>
      </c>
      <c r="R76" s="250">
        <f t="shared" ca="1" si="71"/>
        <v>2.835</v>
      </c>
      <c r="S76" s="140" t="str">
        <f t="shared" ca="1" si="72"/>
        <v/>
      </c>
      <c r="T76" s="250">
        <f t="shared" ca="1" si="73"/>
        <v>24.5</v>
      </c>
      <c r="U76" s="251" t="str">
        <f t="shared" ca="1" si="74"/>
        <v/>
      </c>
      <c r="V76" s="252" t="str">
        <f t="shared" ca="1" si="75"/>
        <v/>
      </c>
      <c r="W76" s="252" t="str">
        <f t="shared" ca="1" si="76"/>
        <v/>
      </c>
      <c r="X76" s="251">
        <f t="shared" ca="1" si="77"/>
        <v>22</v>
      </c>
      <c r="Y76" s="252" t="str">
        <f t="shared" ca="1" si="78"/>
        <v/>
      </c>
      <c r="Z76" s="251" t="str">
        <f t="shared" ca="1" si="79"/>
        <v/>
      </c>
      <c r="AA76" s="252" t="str">
        <f t="shared" ca="1" si="80"/>
        <v/>
      </c>
      <c r="AB76" s="251" t="str">
        <f t="shared" ca="1" si="81"/>
        <v/>
      </c>
      <c r="AC76" s="253" t="str">
        <f t="shared" ca="1" si="82"/>
        <v/>
      </c>
      <c r="AD76" s="251" t="str">
        <f t="shared" ca="1" si="83"/>
        <v/>
      </c>
      <c r="AE76" s="254" t="str">
        <f t="shared" ca="1" si="84"/>
        <v/>
      </c>
      <c r="AF76" s="255" t="str">
        <f t="shared" ca="1" si="85"/>
        <v/>
      </c>
      <c r="AG76" s="256" t="str">
        <f t="shared" ca="1" si="86"/>
        <v/>
      </c>
      <c r="AH76" s="256" t="str">
        <f t="shared" ca="1" si="87"/>
        <v/>
      </c>
      <c r="AI76" s="150" t="str">
        <f t="shared" ca="1" si="88"/>
        <v/>
      </c>
      <c r="AJ76" s="144" t="str">
        <f t="shared" ca="1" si="89"/>
        <v/>
      </c>
      <c r="AK76" s="256" t="str">
        <f t="shared" ca="1" si="90"/>
        <v/>
      </c>
      <c r="AL76" s="144" t="str">
        <f t="shared" ca="1" si="91"/>
        <v/>
      </c>
      <c r="AM76" s="256" t="str">
        <f t="shared" ca="1" si="92"/>
        <v/>
      </c>
      <c r="AN76" s="145" t="str">
        <f t="shared" ca="1" si="93"/>
        <v/>
      </c>
      <c r="AO76" s="145" t="str">
        <f t="shared" ca="1" si="94"/>
        <v/>
      </c>
      <c r="AP76" s="144" t="str">
        <f t="shared" ca="1" si="95"/>
        <v/>
      </c>
      <c r="AQ76" s="256" t="str">
        <f t="shared" ca="1" si="96"/>
        <v/>
      </c>
      <c r="AR76" s="152">
        <f t="shared" ca="1" si="97"/>
        <v>0.25</v>
      </c>
      <c r="AS76" s="5"/>
      <c r="AT76" s="2">
        <f t="shared" si="98"/>
        <v>76</v>
      </c>
      <c r="AU76" s="2">
        <f t="shared" si="99"/>
        <v>143</v>
      </c>
      <c r="AV76" s="2">
        <f t="shared" si="100"/>
        <v>144</v>
      </c>
      <c r="AW76" s="153">
        <f t="shared" si="55"/>
        <v>68</v>
      </c>
      <c r="AX76" s="153">
        <f t="shared" si="56"/>
        <v>137</v>
      </c>
    </row>
    <row r="77" spans="1:50" ht="38.25">
      <c r="A77" s="135"/>
      <c r="B77" s="137" t="str">
        <f t="shared" ca="1" si="57"/>
        <v/>
      </c>
      <c r="C77" s="34" t="e">
        <f t="shared" ca="1" si="58"/>
        <v>#N/A</v>
      </c>
      <c r="D77" s="137" t="str">
        <f t="shared" ca="1" si="59"/>
        <v/>
      </c>
      <c r="E77" s="137">
        <f t="shared" ca="1" si="60"/>
        <v>1</v>
      </c>
      <c r="F77" s="137" t="str">
        <f t="shared" ca="1" si="61"/>
        <v>PERIM.</v>
      </c>
      <c r="G77" s="137" t="str">
        <f t="shared" ca="1" si="62"/>
        <v/>
      </c>
      <c r="H77" s="137" t="str">
        <f t="shared" ca="1" si="63"/>
        <v/>
      </c>
      <c r="I77" s="137" t="str">
        <f t="shared" ca="1" si="64"/>
        <v/>
      </c>
      <c r="J77" s="137" t="str">
        <f t="shared" ca="1" si="65"/>
        <v/>
      </c>
      <c r="K77" s="137" t="str">
        <f t="shared" ca="1" si="66"/>
        <v/>
      </c>
      <c r="L77" s="137" t="str">
        <f t="shared" ca="1" si="67"/>
        <v/>
      </c>
      <c r="M77" s="138" t="str">
        <f>IF(ZONES!O78="","",ZONES!O78)</f>
        <v/>
      </c>
      <c r="N77" s="136" t="str">
        <f>IF(ZONES!P78="","",ZONES!P78)</f>
        <v/>
      </c>
      <c r="O77" s="139" t="e">
        <f t="shared" ca="1" si="68"/>
        <v>#REF!</v>
      </c>
      <c r="P77" s="139" t="str">
        <f t="shared" ca="1" si="69"/>
        <v/>
      </c>
      <c r="Q77" s="140" t="str">
        <f t="shared" ca="1" si="70"/>
        <v/>
      </c>
      <c r="R77" s="250">
        <f t="shared" ca="1" si="71"/>
        <v>2.835</v>
      </c>
      <c r="S77" s="140" t="str">
        <f t="shared" ca="1" si="72"/>
        <v/>
      </c>
      <c r="T77" s="250">
        <f t="shared" ca="1" si="73"/>
        <v>24.5</v>
      </c>
      <c r="U77" s="251" t="str">
        <f t="shared" ca="1" si="74"/>
        <v/>
      </c>
      <c r="V77" s="252" t="str">
        <f t="shared" ca="1" si="75"/>
        <v/>
      </c>
      <c r="W77" s="252" t="str">
        <f t="shared" ca="1" si="76"/>
        <v/>
      </c>
      <c r="X77" s="251">
        <f t="shared" ca="1" si="77"/>
        <v>22</v>
      </c>
      <c r="Y77" s="252" t="str">
        <f t="shared" ca="1" si="78"/>
        <v/>
      </c>
      <c r="Z77" s="251" t="str">
        <f t="shared" ca="1" si="79"/>
        <v/>
      </c>
      <c r="AA77" s="252" t="str">
        <f t="shared" ca="1" si="80"/>
        <v/>
      </c>
      <c r="AB77" s="251" t="str">
        <f t="shared" ca="1" si="81"/>
        <v/>
      </c>
      <c r="AC77" s="253" t="str">
        <f t="shared" ca="1" si="82"/>
        <v/>
      </c>
      <c r="AD77" s="251" t="str">
        <f t="shared" ca="1" si="83"/>
        <v/>
      </c>
      <c r="AE77" s="254" t="str">
        <f t="shared" ca="1" si="84"/>
        <v/>
      </c>
      <c r="AF77" s="255" t="str">
        <f t="shared" ca="1" si="85"/>
        <v/>
      </c>
      <c r="AG77" s="256" t="str">
        <f t="shared" ca="1" si="86"/>
        <v/>
      </c>
      <c r="AH77" s="256" t="str">
        <f t="shared" ca="1" si="87"/>
        <v/>
      </c>
      <c r="AI77" s="150" t="str">
        <f t="shared" ca="1" si="88"/>
        <v/>
      </c>
      <c r="AJ77" s="144" t="str">
        <f t="shared" ca="1" si="89"/>
        <v/>
      </c>
      <c r="AK77" s="256" t="str">
        <f t="shared" ca="1" si="90"/>
        <v/>
      </c>
      <c r="AL77" s="144" t="str">
        <f t="shared" ca="1" si="91"/>
        <v/>
      </c>
      <c r="AM77" s="256" t="str">
        <f t="shared" ca="1" si="92"/>
        <v/>
      </c>
      <c r="AN77" s="145" t="str">
        <f t="shared" ca="1" si="93"/>
        <v/>
      </c>
      <c r="AO77" s="145" t="str">
        <f t="shared" ca="1" si="94"/>
        <v/>
      </c>
      <c r="AP77" s="144" t="str">
        <f t="shared" ca="1" si="95"/>
        <v/>
      </c>
      <c r="AQ77" s="256" t="str">
        <f t="shared" ca="1" si="96"/>
        <v/>
      </c>
      <c r="AR77" s="152">
        <f t="shared" ca="1" si="97"/>
        <v>0.25</v>
      </c>
      <c r="AS77" s="5"/>
      <c r="AT77" s="2">
        <f t="shared" si="98"/>
        <v>77</v>
      </c>
      <c r="AU77" s="2">
        <f t="shared" si="99"/>
        <v>145</v>
      </c>
      <c r="AV77" s="2">
        <f t="shared" si="100"/>
        <v>146</v>
      </c>
      <c r="AW77" s="153">
        <f t="shared" si="55"/>
        <v>69</v>
      </c>
      <c r="AX77" s="153">
        <f t="shared" si="56"/>
        <v>139</v>
      </c>
    </row>
    <row r="78" spans="1:50" ht="38.25">
      <c r="A78" s="135"/>
      <c r="B78" s="137" t="str">
        <f t="shared" ca="1" si="57"/>
        <v/>
      </c>
      <c r="C78" s="34" t="e">
        <f t="shared" ca="1" si="58"/>
        <v>#N/A</v>
      </c>
      <c r="D78" s="137" t="str">
        <f t="shared" ca="1" si="59"/>
        <v/>
      </c>
      <c r="E78" s="137">
        <f t="shared" ca="1" si="60"/>
        <v>1</v>
      </c>
      <c r="F78" s="137" t="str">
        <f t="shared" ca="1" si="61"/>
        <v>PERIM.</v>
      </c>
      <c r="G78" s="137" t="str">
        <f t="shared" ca="1" si="62"/>
        <v/>
      </c>
      <c r="H78" s="137" t="str">
        <f t="shared" ca="1" si="63"/>
        <v/>
      </c>
      <c r="I78" s="137" t="str">
        <f t="shared" ca="1" si="64"/>
        <v/>
      </c>
      <c r="J78" s="137" t="str">
        <f t="shared" ca="1" si="65"/>
        <v/>
      </c>
      <c r="K78" s="137" t="str">
        <f t="shared" ca="1" si="66"/>
        <v/>
      </c>
      <c r="L78" s="137" t="str">
        <f t="shared" ca="1" si="67"/>
        <v/>
      </c>
      <c r="M78" s="138" t="str">
        <f>IF(ZONES!O79="","",ZONES!O79)</f>
        <v/>
      </c>
      <c r="N78" s="136" t="str">
        <f>IF(ZONES!P79="","",ZONES!P79)</f>
        <v/>
      </c>
      <c r="O78" s="139" t="e">
        <f t="shared" ca="1" si="68"/>
        <v>#REF!</v>
      </c>
      <c r="P78" s="139" t="str">
        <f t="shared" ca="1" si="69"/>
        <v/>
      </c>
      <c r="Q78" s="140" t="str">
        <f t="shared" ca="1" si="70"/>
        <v/>
      </c>
      <c r="R78" s="250">
        <f t="shared" ca="1" si="71"/>
        <v>2.835</v>
      </c>
      <c r="S78" s="140" t="str">
        <f t="shared" ca="1" si="72"/>
        <v/>
      </c>
      <c r="T78" s="250">
        <f t="shared" ca="1" si="73"/>
        <v>24.5</v>
      </c>
      <c r="U78" s="251" t="str">
        <f t="shared" ca="1" si="74"/>
        <v/>
      </c>
      <c r="V78" s="252" t="str">
        <f t="shared" ca="1" si="75"/>
        <v/>
      </c>
      <c r="W78" s="252" t="str">
        <f t="shared" ca="1" si="76"/>
        <v/>
      </c>
      <c r="X78" s="251">
        <f t="shared" ca="1" si="77"/>
        <v>22</v>
      </c>
      <c r="Y78" s="252" t="str">
        <f t="shared" ca="1" si="78"/>
        <v/>
      </c>
      <c r="Z78" s="251" t="str">
        <f t="shared" ca="1" si="79"/>
        <v/>
      </c>
      <c r="AA78" s="252" t="str">
        <f t="shared" ca="1" si="80"/>
        <v/>
      </c>
      <c r="AB78" s="251" t="str">
        <f t="shared" ca="1" si="81"/>
        <v/>
      </c>
      <c r="AC78" s="253" t="str">
        <f t="shared" ca="1" si="82"/>
        <v/>
      </c>
      <c r="AD78" s="251" t="str">
        <f t="shared" ca="1" si="83"/>
        <v/>
      </c>
      <c r="AE78" s="254" t="str">
        <f t="shared" ca="1" si="84"/>
        <v/>
      </c>
      <c r="AF78" s="255" t="str">
        <f t="shared" ca="1" si="85"/>
        <v/>
      </c>
      <c r="AG78" s="256" t="str">
        <f t="shared" ca="1" si="86"/>
        <v/>
      </c>
      <c r="AH78" s="256" t="str">
        <f t="shared" ca="1" si="87"/>
        <v/>
      </c>
      <c r="AI78" s="150" t="str">
        <f t="shared" ca="1" si="88"/>
        <v/>
      </c>
      <c r="AJ78" s="144" t="str">
        <f t="shared" ca="1" si="89"/>
        <v/>
      </c>
      <c r="AK78" s="256" t="str">
        <f t="shared" ca="1" si="90"/>
        <v/>
      </c>
      <c r="AL78" s="144" t="str">
        <f t="shared" ca="1" si="91"/>
        <v/>
      </c>
      <c r="AM78" s="256" t="str">
        <f t="shared" ca="1" si="92"/>
        <v/>
      </c>
      <c r="AN78" s="145" t="str">
        <f t="shared" ca="1" si="93"/>
        <v/>
      </c>
      <c r="AO78" s="145" t="str">
        <f t="shared" ca="1" si="94"/>
        <v/>
      </c>
      <c r="AP78" s="144" t="str">
        <f t="shared" ca="1" si="95"/>
        <v/>
      </c>
      <c r="AQ78" s="256" t="str">
        <f t="shared" ca="1" si="96"/>
        <v/>
      </c>
      <c r="AR78" s="152">
        <f t="shared" ca="1" si="97"/>
        <v>0.25</v>
      </c>
      <c r="AS78" s="5"/>
      <c r="AT78" s="2">
        <f t="shared" si="98"/>
        <v>78</v>
      </c>
      <c r="AU78" s="2">
        <f t="shared" si="99"/>
        <v>147</v>
      </c>
      <c r="AV78" s="2">
        <f t="shared" si="100"/>
        <v>148</v>
      </c>
      <c r="AW78" s="153">
        <f t="shared" si="55"/>
        <v>70</v>
      </c>
      <c r="AX78" s="153">
        <f t="shared" si="56"/>
        <v>141</v>
      </c>
    </row>
    <row r="79" spans="1:50" ht="38.25">
      <c r="A79" s="135"/>
      <c r="B79" s="137" t="str">
        <f t="shared" ca="1" si="57"/>
        <v/>
      </c>
      <c r="C79" s="34" t="e">
        <f t="shared" ca="1" si="58"/>
        <v>#N/A</v>
      </c>
      <c r="D79" s="137" t="str">
        <f t="shared" ca="1" si="59"/>
        <v/>
      </c>
      <c r="E79" s="137">
        <f t="shared" ca="1" si="60"/>
        <v>1</v>
      </c>
      <c r="F79" s="137" t="str">
        <f t="shared" ca="1" si="61"/>
        <v>PERIM.</v>
      </c>
      <c r="G79" s="137" t="str">
        <f t="shared" ca="1" si="62"/>
        <v/>
      </c>
      <c r="H79" s="137" t="str">
        <f t="shared" ca="1" si="63"/>
        <v/>
      </c>
      <c r="I79" s="137" t="str">
        <f t="shared" ca="1" si="64"/>
        <v/>
      </c>
      <c r="J79" s="137" t="str">
        <f t="shared" ca="1" si="65"/>
        <v/>
      </c>
      <c r="K79" s="137" t="str">
        <f t="shared" ca="1" si="66"/>
        <v/>
      </c>
      <c r="L79" s="137" t="str">
        <f t="shared" ca="1" si="67"/>
        <v/>
      </c>
      <c r="M79" s="138" t="str">
        <f>IF(ZONES!O80="","",ZONES!O80)</f>
        <v/>
      </c>
      <c r="N79" s="136" t="str">
        <f>IF(ZONES!P80="","",ZONES!P80)</f>
        <v/>
      </c>
      <c r="O79" s="139" t="e">
        <f t="shared" ca="1" si="68"/>
        <v>#REF!</v>
      </c>
      <c r="P79" s="139" t="str">
        <f t="shared" ca="1" si="69"/>
        <v/>
      </c>
      <c r="Q79" s="140" t="str">
        <f t="shared" ca="1" si="70"/>
        <v/>
      </c>
      <c r="R79" s="250">
        <f t="shared" ca="1" si="71"/>
        <v>2.835</v>
      </c>
      <c r="S79" s="140" t="str">
        <f t="shared" ca="1" si="72"/>
        <v/>
      </c>
      <c r="T79" s="250">
        <f t="shared" ca="1" si="73"/>
        <v>24.5</v>
      </c>
      <c r="U79" s="251" t="str">
        <f t="shared" ca="1" si="74"/>
        <v/>
      </c>
      <c r="V79" s="252" t="str">
        <f t="shared" ca="1" si="75"/>
        <v/>
      </c>
      <c r="W79" s="252" t="str">
        <f t="shared" ca="1" si="76"/>
        <v/>
      </c>
      <c r="X79" s="251">
        <f t="shared" ca="1" si="77"/>
        <v>22</v>
      </c>
      <c r="Y79" s="252" t="str">
        <f t="shared" ca="1" si="78"/>
        <v/>
      </c>
      <c r="Z79" s="251" t="str">
        <f t="shared" ca="1" si="79"/>
        <v/>
      </c>
      <c r="AA79" s="252" t="str">
        <f t="shared" ca="1" si="80"/>
        <v/>
      </c>
      <c r="AB79" s="251" t="str">
        <f t="shared" ca="1" si="81"/>
        <v/>
      </c>
      <c r="AC79" s="253" t="str">
        <f t="shared" ca="1" si="82"/>
        <v/>
      </c>
      <c r="AD79" s="251" t="str">
        <f t="shared" ca="1" si="83"/>
        <v/>
      </c>
      <c r="AE79" s="254" t="str">
        <f t="shared" ca="1" si="84"/>
        <v/>
      </c>
      <c r="AF79" s="255" t="str">
        <f t="shared" ca="1" si="85"/>
        <v/>
      </c>
      <c r="AG79" s="256" t="str">
        <f t="shared" ca="1" si="86"/>
        <v/>
      </c>
      <c r="AH79" s="256" t="str">
        <f t="shared" ca="1" si="87"/>
        <v/>
      </c>
      <c r="AI79" s="150" t="str">
        <f t="shared" ca="1" si="88"/>
        <v/>
      </c>
      <c r="AJ79" s="144" t="str">
        <f t="shared" ca="1" si="89"/>
        <v/>
      </c>
      <c r="AK79" s="256" t="str">
        <f t="shared" ca="1" si="90"/>
        <v/>
      </c>
      <c r="AL79" s="144" t="str">
        <f t="shared" ca="1" si="91"/>
        <v/>
      </c>
      <c r="AM79" s="256" t="str">
        <f t="shared" ca="1" si="92"/>
        <v/>
      </c>
      <c r="AN79" s="145" t="str">
        <f t="shared" ca="1" si="93"/>
        <v/>
      </c>
      <c r="AO79" s="145" t="str">
        <f t="shared" ca="1" si="94"/>
        <v/>
      </c>
      <c r="AP79" s="144" t="str">
        <f t="shared" ca="1" si="95"/>
        <v/>
      </c>
      <c r="AQ79" s="256" t="str">
        <f t="shared" ca="1" si="96"/>
        <v/>
      </c>
      <c r="AR79" s="152">
        <f t="shared" ca="1" si="97"/>
        <v>0.25</v>
      </c>
      <c r="AS79" s="5"/>
      <c r="AT79" s="2">
        <f t="shared" si="98"/>
        <v>79</v>
      </c>
      <c r="AU79" s="2">
        <f t="shared" si="99"/>
        <v>149</v>
      </c>
      <c r="AV79" s="2">
        <f t="shared" si="100"/>
        <v>150</v>
      </c>
      <c r="AW79" s="153">
        <f t="shared" si="55"/>
        <v>71</v>
      </c>
      <c r="AX79" s="153">
        <f t="shared" si="56"/>
        <v>143</v>
      </c>
    </row>
    <row r="80" spans="1:50" ht="38.25">
      <c r="A80" s="135"/>
      <c r="B80" s="137" t="str">
        <f t="shared" ca="1" si="57"/>
        <v/>
      </c>
      <c r="C80" s="34" t="e">
        <f t="shared" ca="1" si="58"/>
        <v>#N/A</v>
      </c>
      <c r="D80" s="137" t="str">
        <f t="shared" ca="1" si="59"/>
        <v/>
      </c>
      <c r="E80" s="137">
        <f t="shared" ca="1" si="60"/>
        <v>1</v>
      </c>
      <c r="F80" s="137" t="str">
        <f t="shared" ca="1" si="61"/>
        <v>PERIM.</v>
      </c>
      <c r="G80" s="137" t="str">
        <f t="shared" ca="1" si="62"/>
        <v/>
      </c>
      <c r="H80" s="137" t="str">
        <f t="shared" ca="1" si="63"/>
        <v/>
      </c>
      <c r="I80" s="137" t="str">
        <f t="shared" ca="1" si="64"/>
        <v/>
      </c>
      <c r="J80" s="137" t="str">
        <f t="shared" ca="1" si="65"/>
        <v/>
      </c>
      <c r="K80" s="137" t="str">
        <f t="shared" ca="1" si="66"/>
        <v/>
      </c>
      <c r="L80" s="137" t="str">
        <f t="shared" ca="1" si="67"/>
        <v/>
      </c>
      <c r="M80" s="138" t="str">
        <f>IF(ZONES!O81="","",ZONES!O81)</f>
        <v/>
      </c>
      <c r="N80" s="136" t="str">
        <f>IF(ZONES!P81="","",ZONES!P81)</f>
        <v/>
      </c>
      <c r="O80" s="139" t="e">
        <f t="shared" ca="1" si="68"/>
        <v>#REF!</v>
      </c>
      <c r="P80" s="139" t="str">
        <f t="shared" ca="1" si="69"/>
        <v/>
      </c>
      <c r="Q80" s="140" t="str">
        <f t="shared" ca="1" si="70"/>
        <v/>
      </c>
      <c r="R80" s="250">
        <f t="shared" ca="1" si="71"/>
        <v>2.835</v>
      </c>
      <c r="S80" s="140" t="str">
        <f t="shared" ca="1" si="72"/>
        <v/>
      </c>
      <c r="T80" s="250">
        <f t="shared" ca="1" si="73"/>
        <v>24.5</v>
      </c>
      <c r="U80" s="251" t="str">
        <f t="shared" ca="1" si="74"/>
        <v/>
      </c>
      <c r="V80" s="252" t="str">
        <f t="shared" ca="1" si="75"/>
        <v/>
      </c>
      <c r="W80" s="252" t="str">
        <f t="shared" ca="1" si="76"/>
        <v/>
      </c>
      <c r="X80" s="251">
        <f t="shared" ca="1" si="77"/>
        <v>22</v>
      </c>
      <c r="Y80" s="252" t="str">
        <f t="shared" ca="1" si="78"/>
        <v/>
      </c>
      <c r="Z80" s="251" t="str">
        <f t="shared" ca="1" si="79"/>
        <v/>
      </c>
      <c r="AA80" s="252" t="str">
        <f t="shared" ca="1" si="80"/>
        <v/>
      </c>
      <c r="AB80" s="251" t="str">
        <f t="shared" ca="1" si="81"/>
        <v/>
      </c>
      <c r="AC80" s="253" t="str">
        <f t="shared" ca="1" si="82"/>
        <v/>
      </c>
      <c r="AD80" s="251" t="str">
        <f t="shared" ca="1" si="83"/>
        <v/>
      </c>
      <c r="AE80" s="254" t="str">
        <f t="shared" ca="1" si="84"/>
        <v/>
      </c>
      <c r="AF80" s="255" t="str">
        <f t="shared" ca="1" si="85"/>
        <v/>
      </c>
      <c r="AG80" s="256" t="str">
        <f t="shared" ca="1" si="86"/>
        <v/>
      </c>
      <c r="AH80" s="256" t="str">
        <f t="shared" ca="1" si="87"/>
        <v/>
      </c>
      <c r="AI80" s="150" t="str">
        <f t="shared" ca="1" si="88"/>
        <v/>
      </c>
      <c r="AJ80" s="144" t="str">
        <f t="shared" ca="1" si="89"/>
        <v/>
      </c>
      <c r="AK80" s="256" t="str">
        <f t="shared" ca="1" si="90"/>
        <v/>
      </c>
      <c r="AL80" s="144" t="str">
        <f t="shared" ca="1" si="91"/>
        <v/>
      </c>
      <c r="AM80" s="256" t="str">
        <f t="shared" ca="1" si="92"/>
        <v/>
      </c>
      <c r="AN80" s="145" t="str">
        <f t="shared" ca="1" si="93"/>
        <v/>
      </c>
      <c r="AO80" s="145" t="str">
        <f t="shared" ca="1" si="94"/>
        <v/>
      </c>
      <c r="AP80" s="144" t="str">
        <f t="shared" ca="1" si="95"/>
        <v/>
      </c>
      <c r="AQ80" s="256" t="str">
        <f t="shared" ca="1" si="96"/>
        <v/>
      </c>
      <c r="AR80" s="152">
        <f t="shared" ca="1" si="97"/>
        <v>0.25</v>
      </c>
      <c r="AS80" s="5"/>
      <c r="AT80" s="2">
        <f t="shared" si="98"/>
        <v>80</v>
      </c>
      <c r="AU80" s="2">
        <f t="shared" si="99"/>
        <v>151</v>
      </c>
      <c r="AV80" s="2">
        <f t="shared" si="100"/>
        <v>152</v>
      </c>
      <c r="AW80" s="153">
        <f t="shared" si="55"/>
        <v>72</v>
      </c>
      <c r="AX80" s="153">
        <f t="shared" si="56"/>
        <v>145</v>
      </c>
    </row>
    <row r="81" spans="1:50" ht="38.25">
      <c r="A81" s="135"/>
      <c r="B81" s="137" t="str">
        <f t="shared" ca="1" si="57"/>
        <v/>
      </c>
      <c r="C81" s="34" t="e">
        <f t="shared" ca="1" si="58"/>
        <v>#N/A</v>
      </c>
      <c r="D81" s="137" t="str">
        <f t="shared" ca="1" si="59"/>
        <v/>
      </c>
      <c r="E81" s="137">
        <f t="shared" ca="1" si="60"/>
        <v>1</v>
      </c>
      <c r="F81" s="137" t="str">
        <f t="shared" ca="1" si="61"/>
        <v>PERIM.</v>
      </c>
      <c r="G81" s="137" t="str">
        <f t="shared" ca="1" si="62"/>
        <v/>
      </c>
      <c r="H81" s="137" t="str">
        <f t="shared" ca="1" si="63"/>
        <v/>
      </c>
      <c r="I81" s="137" t="str">
        <f t="shared" ca="1" si="64"/>
        <v/>
      </c>
      <c r="J81" s="137" t="str">
        <f t="shared" ca="1" si="65"/>
        <v/>
      </c>
      <c r="K81" s="137" t="str">
        <f t="shared" ca="1" si="66"/>
        <v/>
      </c>
      <c r="L81" s="137" t="str">
        <f t="shared" ca="1" si="67"/>
        <v/>
      </c>
      <c r="M81" s="138" t="str">
        <f>IF(ZONES!O82="","",ZONES!O82)</f>
        <v/>
      </c>
      <c r="N81" s="136" t="str">
        <f>IF(ZONES!P82="","",ZONES!P82)</f>
        <v/>
      </c>
      <c r="O81" s="139" t="e">
        <f t="shared" ca="1" si="68"/>
        <v>#REF!</v>
      </c>
      <c r="P81" s="139" t="str">
        <f t="shared" ca="1" si="69"/>
        <v/>
      </c>
      <c r="Q81" s="140" t="str">
        <f t="shared" ca="1" si="70"/>
        <v/>
      </c>
      <c r="R81" s="250">
        <f t="shared" ca="1" si="71"/>
        <v>2.835</v>
      </c>
      <c r="S81" s="140" t="str">
        <f t="shared" ca="1" si="72"/>
        <v/>
      </c>
      <c r="T81" s="250">
        <f t="shared" ca="1" si="73"/>
        <v>24.5</v>
      </c>
      <c r="U81" s="251" t="str">
        <f t="shared" ca="1" si="74"/>
        <v/>
      </c>
      <c r="V81" s="252" t="str">
        <f t="shared" ca="1" si="75"/>
        <v/>
      </c>
      <c r="W81" s="252" t="str">
        <f t="shared" ca="1" si="76"/>
        <v/>
      </c>
      <c r="X81" s="251">
        <f t="shared" ca="1" si="77"/>
        <v>22</v>
      </c>
      <c r="Y81" s="252" t="str">
        <f t="shared" ca="1" si="78"/>
        <v/>
      </c>
      <c r="Z81" s="251" t="str">
        <f t="shared" ca="1" si="79"/>
        <v/>
      </c>
      <c r="AA81" s="252" t="str">
        <f t="shared" ca="1" si="80"/>
        <v/>
      </c>
      <c r="AB81" s="251" t="str">
        <f t="shared" ca="1" si="81"/>
        <v/>
      </c>
      <c r="AC81" s="253" t="str">
        <f t="shared" ca="1" si="82"/>
        <v/>
      </c>
      <c r="AD81" s="251" t="str">
        <f t="shared" ca="1" si="83"/>
        <v/>
      </c>
      <c r="AE81" s="254" t="str">
        <f t="shared" ca="1" si="84"/>
        <v/>
      </c>
      <c r="AF81" s="255" t="str">
        <f t="shared" ca="1" si="85"/>
        <v/>
      </c>
      <c r="AG81" s="256" t="str">
        <f t="shared" ca="1" si="86"/>
        <v/>
      </c>
      <c r="AH81" s="256" t="str">
        <f t="shared" ca="1" si="87"/>
        <v/>
      </c>
      <c r="AI81" s="150" t="str">
        <f t="shared" ca="1" si="88"/>
        <v/>
      </c>
      <c r="AJ81" s="144" t="str">
        <f t="shared" ca="1" si="89"/>
        <v/>
      </c>
      <c r="AK81" s="256" t="str">
        <f t="shared" ca="1" si="90"/>
        <v/>
      </c>
      <c r="AL81" s="144" t="str">
        <f t="shared" ca="1" si="91"/>
        <v/>
      </c>
      <c r="AM81" s="256" t="str">
        <f t="shared" ca="1" si="92"/>
        <v/>
      </c>
      <c r="AN81" s="145" t="str">
        <f t="shared" ca="1" si="93"/>
        <v/>
      </c>
      <c r="AO81" s="145" t="str">
        <f t="shared" ca="1" si="94"/>
        <v/>
      </c>
      <c r="AP81" s="144" t="str">
        <f t="shared" ca="1" si="95"/>
        <v/>
      </c>
      <c r="AQ81" s="256" t="str">
        <f t="shared" ca="1" si="96"/>
        <v/>
      </c>
      <c r="AR81" s="152">
        <f t="shared" ca="1" si="97"/>
        <v>0.25</v>
      </c>
      <c r="AS81" s="5"/>
      <c r="AT81" s="2">
        <f t="shared" si="98"/>
        <v>81</v>
      </c>
      <c r="AU81" s="2">
        <f t="shared" si="99"/>
        <v>153</v>
      </c>
      <c r="AV81" s="2">
        <f t="shared" si="100"/>
        <v>154</v>
      </c>
      <c r="AW81" s="153">
        <f t="shared" si="55"/>
        <v>73</v>
      </c>
      <c r="AX81" s="153">
        <f t="shared" si="56"/>
        <v>147</v>
      </c>
    </row>
    <row r="82" spans="1:50" ht="38.25">
      <c r="A82" s="135"/>
      <c r="B82" s="137" t="str">
        <f t="shared" ca="1" si="57"/>
        <v/>
      </c>
      <c r="C82" s="34" t="e">
        <f t="shared" ca="1" si="58"/>
        <v>#N/A</v>
      </c>
      <c r="D82" s="137" t="str">
        <f t="shared" ca="1" si="59"/>
        <v/>
      </c>
      <c r="E82" s="137">
        <f t="shared" ca="1" si="60"/>
        <v>1</v>
      </c>
      <c r="F82" s="137" t="str">
        <f t="shared" ca="1" si="61"/>
        <v>PERIM.</v>
      </c>
      <c r="G82" s="137" t="str">
        <f t="shared" ca="1" si="62"/>
        <v/>
      </c>
      <c r="H82" s="137" t="str">
        <f t="shared" ca="1" si="63"/>
        <v/>
      </c>
      <c r="I82" s="137" t="str">
        <f t="shared" ca="1" si="64"/>
        <v/>
      </c>
      <c r="J82" s="137" t="str">
        <f t="shared" ca="1" si="65"/>
        <v/>
      </c>
      <c r="K82" s="137" t="str">
        <f t="shared" ca="1" si="66"/>
        <v/>
      </c>
      <c r="L82" s="137" t="str">
        <f t="shared" ca="1" si="67"/>
        <v/>
      </c>
      <c r="M82" s="138" t="str">
        <f>IF(ZONES!O83="","",ZONES!O83)</f>
        <v/>
      </c>
      <c r="N82" s="136" t="str">
        <f>IF(ZONES!P83="","",ZONES!P83)</f>
        <v/>
      </c>
      <c r="O82" s="139" t="e">
        <f t="shared" ca="1" si="68"/>
        <v>#REF!</v>
      </c>
      <c r="P82" s="139" t="str">
        <f t="shared" ca="1" si="69"/>
        <v/>
      </c>
      <c r="Q82" s="140" t="str">
        <f t="shared" ca="1" si="70"/>
        <v/>
      </c>
      <c r="R82" s="250">
        <f t="shared" ca="1" si="71"/>
        <v>2.835</v>
      </c>
      <c r="S82" s="140" t="str">
        <f t="shared" ca="1" si="72"/>
        <v/>
      </c>
      <c r="T82" s="250">
        <f t="shared" ca="1" si="73"/>
        <v>24.5</v>
      </c>
      <c r="U82" s="251" t="str">
        <f t="shared" ca="1" si="74"/>
        <v/>
      </c>
      <c r="V82" s="252" t="str">
        <f t="shared" ca="1" si="75"/>
        <v/>
      </c>
      <c r="W82" s="252" t="str">
        <f t="shared" ca="1" si="76"/>
        <v/>
      </c>
      <c r="X82" s="251">
        <f t="shared" ca="1" si="77"/>
        <v>22</v>
      </c>
      <c r="Y82" s="252" t="str">
        <f t="shared" ca="1" si="78"/>
        <v/>
      </c>
      <c r="Z82" s="251" t="str">
        <f t="shared" ca="1" si="79"/>
        <v/>
      </c>
      <c r="AA82" s="252" t="str">
        <f t="shared" ca="1" si="80"/>
        <v/>
      </c>
      <c r="AB82" s="251" t="str">
        <f t="shared" ca="1" si="81"/>
        <v/>
      </c>
      <c r="AC82" s="253" t="str">
        <f t="shared" ca="1" si="82"/>
        <v/>
      </c>
      <c r="AD82" s="251" t="str">
        <f t="shared" ca="1" si="83"/>
        <v/>
      </c>
      <c r="AE82" s="254" t="str">
        <f t="shared" ca="1" si="84"/>
        <v/>
      </c>
      <c r="AF82" s="255" t="str">
        <f t="shared" ca="1" si="85"/>
        <v/>
      </c>
      <c r="AG82" s="256" t="str">
        <f t="shared" ca="1" si="86"/>
        <v/>
      </c>
      <c r="AH82" s="256" t="str">
        <f t="shared" ca="1" si="87"/>
        <v/>
      </c>
      <c r="AI82" s="150" t="str">
        <f t="shared" ca="1" si="88"/>
        <v/>
      </c>
      <c r="AJ82" s="144" t="str">
        <f t="shared" ca="1" si="89"/>
        <v/>
      </c>
      <c r="AK82" s="256" t="str">
        <f t="shared" ca="1" si="90"/>
        <v/>
      </c>
      <c r="AL82" s="144" t="str">
        <f t="shared" ca="1" si="91"/>
        <v/>
      </c>
      <c r="AM82" s="256" t="str">
        <f t="shared" ca="1" si="92"/>
        <v/>
      </c>
      <c r="AN82" s="145" t="str">
        <f t="shared" ca="1" si="93"/>
        <v/>
      </c>
      <c r="AO82" s="145" t="str">
        <f t="shared" ca="1" si="94"/>
        <v/>
      </c>
      <c r="AP82" s="144" t="str">
        <f t="shared" ca="1" si="95"/>
        <v/>
      </c>
      <c r="AQ82" s="256" t="str">
        <f t="shared" ca="1" si="96"/>
        <v/>
      </c>
      <c r="AR82" s="152">
        <f t="shared" ca="1" si="97"/>
        <v>0.25</v>
      </c>
      <c r="AS82" s="5"/>
      <c r="AT82" s="2">
        <f t="shared" si="98"/>
        <v>82</v>
      </c>
      <c r="AU82" s="2">
        <f t="shared" si="99"/>
        <v>155</v>
      </c>
      <c r="AV82" s="2">
        <f t="shared" si="100"/>
        <v>156</v>
      </c>
      <c r="AW82" s="153">
        <f t="shared" si="55"/>
        <v>74</v>
      </c>
      <c r="AX82" s="153">
        <f t="shared" si="56"/>
        <v>149</v>
      </c>
    </row>
    <row r="83" spans="1:50" ht="38.25">
      <c r="A83" s="135"/>
      <c r="B83" s="137" t="str">
        <f t="shared" ca="1" si="57"/>
        <v/>
      </c>
      <c r="C83" s="34" t="e">
        <f t="shared" ca="1" si="58"/>
        <v>#N/A</v>
      </c>
      <c r="D83" s="137" t="str">
        <f t="shared" ca="1" si="59"/>
        <v/>
      </c>
      <c r="E83" s="137">
        <f t="shared" ca="1" si="60"/>
        <v>1</v>
      </c>
      <c r="F83" s="137" t="str">
        <f t="shared" ca="1" si="61"/>
        <v>PERIM.</v>
      </c>
      <c r="G83" s="137" t="str">
        <f t="shared" ca="1" si="62"/>
        <v/>
      </c>
      <c r="H83" s="137" t="str">
        <f t="shared" ca="1" si="63"/>
        <v/>
      </c>
      <c r="I83" s="137" t="str">
        <f t="shared" ca="1" si="64"/>
        <v/>
      </c>
      <c r="J83" s="137" t="str">
        <f t="shared" ca="1" si="65"/>
        <v/>
      </c>
      <c r="K83" s="137" t="str">
        <f t="shared" ca="1" si="66"/>
        <v/>
      </c>
      <c r="L83" s="137" t="str">
        <f t="shared" ca="1" si="67"/>
        <v/>
      </c>
      <c r="M83" s="138" t="str">
        <f>IF(ZONES!O84="","",ZONES!O84)</f>
        <v/>
      </c>
      <c r="N83" s="136" t="str">
        <f>IF(ZONES!P84="","",ZONES!P84)</f>
        <v/>
      </c>
      <c r="O83" s="139" t="e">
        <f t="shared" ca="1" si="68"/>
        <v>#REF!</v>
      </c>
      <c r="P83" s="139" t="str">
        <f t="shared" ca="1" si="69"/>
        <v/>
      </c>
      <c r="Q83" s="140" t="str">
        <f t="shared" ca="1" si="70"/>
        <v/>
      </c>
      <c r="R83" s="250">
        <f t="shared" ca="1" si="71"/>
        <v>2.835</v>
      </c>
      <c r="S83" s="140" t="str">
        <f t="shared" ca="1" si="72"/>
        <v/>
      </c>
      <c r="T83" s="250">
        <f t="shared" ca="1" si="73"/>
        <v>24.5</v>
      </c>
      <c r="U83" s="251" t="str">
        <f t="shared" ca="1" si="74"/>
        <v/>
      </c>
      <c r="V83" s="252" t="str">
        <f t="shared" ca="1" si="75"/>
        <v/>
      </c>
      <c r="W83" s="252" t="str">
        <f t="shared" ca="1" si="76"/>
        <v/>
      </c>
      <c r="X83" s="251">
        <f t="shared" ca="1" si="77"/>
        <v>22</v>
      </c>
      <c r="Y83" s="252" t="str">
        <f t="shared" ca="1" si="78"/>
        <v/>
      </c>
      <c r="Z83" s="251" t="str">
        <f t="shared" ca="1" si="79"/>
        <v/>
      </c>
      <c r="AA83" s="252" t="str">
        <f t="shared" ca="1" si="80"/>
        <v/>
      </c>
      <c r="AB83" s="251" t="str">
        <f t="shared" ca="1" si="81"/>
        <v/>
      </c>
      <c r="AC83" s="253" t="str">
        <f t="shared" ca="1" si="82"/>
        <v/>
      </c>
      <c r="AD83" s="251" t="str">
        <f t="shared" ca="1" si="83"/>
        <v/>
      </c>
      <c r="AE83" s="254" t="str">
        <f t="shared" ca="1" si="84"/>
        <v/>
      </c>
      <c r="AF83" s="255" t="str">
        <f t="shared" ca="1" si="85"/>
        <v/>
      </c>
      <c r="AG83" s="256" t="str">
        <f t="shared" ca="1" si="86"/>
        <v/>
      </c>
      <c r="AH83" s="256" t="str">
        <f t="shared" ca="1" si="87"/>
        <v/>
      </c>
      <c r="AI83" s="150" t="str">
        <f t="shared" ca="1" si="88"/>
        <v/>
      </c>
      <c r="AJ83" s="144" t="str">
        <f t="shared" ca="1" si="89"/>
        <v/>
      </c>
      <c r="AK83" s="256" t="str">
        <f t="shared" ca="1" si="90"/>
        <v/>
      </c>
      <c r="AL83" s="144" t="str">
        <f t="shared" ca="1" si="91"/>
        <v/>
      </c>
      <c r="AM83" s="256" t="str">
        <f t="shared" ca="1" si="92"/>
        <v/>
      </c>
      <c r="AN83" s="145" t="str">
        <f t="shared" ca="1" si="93"/>
        <v/>
      </c>
      <c r="AO83" s="145" t="str">
        <f t="shared" ca="1" si="94"/>
        <v/>
      </c>
      <c r="AP83" s="144" t="str">
        <f t="shared" ca="1" si="95"/>
        <v/>
      </c>
      <c r="AQ83" s="256" t="str">
        <f t="shared" ca="1" si="96"/>
        <v/>
      </c>
      <c r="AR83" s="152">
        <f t="shared" ca="1" si="97"/>
        <v>0.25</v>
      </c>
      <c r="AS83" s="5"/>
      <c r="AT83" s="2">
        <f t="shared" si="98"/>
        <v>83</v>
      </c>
      <c r="AU83" s="2">
        <f t="shared" si="99"/>
        <v>157</v>
      </c>
      <c r="AV83" s="2">
        <f t="shared" si="100"/>
        <v>158</v>
      </c>
      <c r="AW83" s="153">
        <f t="shared" si="55"/>
        <v>75</v>
      </c>
      <c r="AX83" s="153">
        <f t="shared" si="56"/>
        <v>151</v>
      </c>
    </row>
    <row r="84" spans="1:50" ht="38.25">
      <c r="A84" s="135"/>
      <c r="B84" s="137" t="str">
        <f t="shared" ca="1" si="57"/>
        <v/>
      </c>
      <c r="C84" s="34" t="e">
        <f t="shared" ca="1" si="58"/>
        <v>#N/A</v>
      </c>
      <c r="D84" s="137" t="str">
        <f t="shared" ca="1" si="59"/>
        <v/>
      </c>
      <c r="E84" s="137">
        <f t="shared" ca="1" si="60"/>
        <v>1</v>
      </c>
      <c r="F84" s="137" t="str">
        <f t="shared" ca="1" si="61"/>
        <v>PERIM.</v>
      </c>
      <c r="G84" s="137" t="str">
        <f t="shared" ca="1" si="62"/>
        <v/>
      </c>
      <c r="H84" s="137" t="str">
        <f t="shared" ca="1" si="63"/>
        <v/>
      </c>
      <c r="I84" s="137" t="str">
        <f t="shared" ca="1" si="64"/>
        <v/>
      </c>
      <c r="J84" s="137" t="str">
        <f t="shared" ca="1" si="65"/>
        <v/>
      </c>
      <c r="K84" s="137" t="str">
        <f t="shared" ca="1" si="66"/>
        <v/>
      </c>
      <c r="L84" s="137" t="str">
        <f t="shared" ca="1" si="67"/>
        <v/>
      </c>
      <c r="M84" s="138" t="str">
        <f>IF(ZONES!O85="","",ZONES!O85)</f>
        <v/>
      </c>
      <c r="N84" s="136" t="str">
        <f>IF(ZONES!P85="","",ZONES!P85)</f>
        <v/>
      </c>
      <c r="O84" s="139" t="e">
        <f t="shared" ca="1" si="68"/>
        <v>#REF!</v>
      </c>
      <c r="P84" s="139" t="str">
        <f t="shared" ca="1" si="69"/>
        <v/>
      </c>
      <c r="Q84" s="140" t="str">
        <f t="shared" ca="1" si="70"/>
        <v/>
      </c>
      <c r="R84" s="250">
        <f t="shared" ca="1" si="71"/>
        <v>2.835</v>
      </c>
      <c r="S84" s="140" t="str">
        <f t="shared" ca="1" si="72"/>
        <v/>
      </c>
      <c r="T84" s="250">
        <f t="shared" ca="1" si="73"/>
        <v>24.5</v>
      </c>
      <c r="U84" s="251" t="str">
        <f t="shared" ca="1" si="74"/>
        <v/>
      </c>
      <c r="V84" s="252" t="str">
        <f t="shared" ca="1" si="75"/>
        <v/>
      </c>
      <c r="W84" s="252" t="str">
        <f t="shared" ca="1" si="76"/>
        <v/>
      </c>
      <c r="X84" s="251">
        <f t="shared" ca="1" si="77"/>
        <v>22</v>
      </c>
      <c r="Y84" s="252" t="str">
        <f t="shared" ca="1" si="78"/>
        <v/>
      </c>
      <c r="Z84" s="251" t="str">
        <f t="shared" ca="1" si="79"/>
        <v/>
      </c>
      <c r="AA84" s="252" t="str">
        <f t="shared" ca="1" si="80"/>
        <v/>
      </c>
      <c r="AB84" s="251" t="str">
        <f t="shared" ca="1" si="81"/>
        <v/>
      </c>
      <c r="AC84" s="253" t="str">
        <f t="shared" ca="1" si="82"/>
        <v/>
      </c>
      <c r="AD84" s="251" t="str">
        <f t="shared" ca="1" si="83"/>
        <v/>
      </c>
      <c r="AE84" s="254" t="str">
        <f t="shared" ca="1" si="84"/>
        <v/>
      </c>
      <c r="AF84" s="255" t="str">
        <f t="shared" ca="1" si="85"/>
        <v/>
      </c>
      <c r="AG84" s="256" t="str">
        <f t="shared" ca="1" si="86"/>
        <v/>
      </c>
      <c r="AH84" s="256" t="str">
        <f t="shared" ca="1" si="87"/>
        <v/>
      </c>
      <c r="AI84" s="150" t="str">
        <f t="shared" ca="1" si="88"/>
        <v/>
      </c>
      <c r="AJ84" s="144" t="str">
        <f t="shared" ca="1" si="89"/>
        <v/>
      </c>
      <c r="AK84" s="256" t="str">
        <f t="shared" ca="1" si="90"/>
        <v/>
      </c>
      <c r="AL84" s="144" t="str">
        <f t="shared" ca="1" si="91"/>
        <v/>
      </c>
      <c r="AM84" s="256" t="str">
        <f t="shared" ca="1" si="92"/>
        <v/>
      </c>
      <c r="AN84" s="145" t="str">
        <f t="shared" ca="1" si="93"/>
        <v/>
      </c>
      <c r="AO84" s="145" t="str">
        <f t="shared" ca="1" si="94"/>
        <v/>
      </c>
      <c r="AP84" s="144" t="str">
        <f t="shared" ca="1" si="95"/>
        <v/>
      </c>
      <c r="AQ84" s="256" t="str">
        <f t="shared" ca="1" si="96"/>
        <v/>
      </c>
      <c r="AR84" s="152">
        <f t="shared" ca="1" si="97"/>
        <v>0.25</v>
      </c>
      <c r="AS84" s="5"/>
      <c r="AT84" s="2">
        <f t="shared" si="98"/>
        <v>84</v>
      </c>
      <c r="AU84" s="2">
        <f t="shared" si="99"/>
        <v>159</v>
      </c>
      <c r="AV84" s="2">
        <f t="shared" si="100"/>
        <v>160</v>
      </c>
      <c r="AW84" s="153">
        <f t="shared" si="55"/>
        <v>76</v>
      </c>
      <c r="AX84" s="153">
        <f t="shared" si="56"/>
        <v>153</v>
      </c>
    </row>
    <row r="85" spans="1:50" ht="38.25">
      <c r="A85" s="135"/>
      <c r="B85" s="137" t="str">
        <f t="shared" ca="1" si="57"/>
        <v/>
      </c>
      <c r="C85" s="34" t="e">
        <f t="shared" ca="1" si="58"/>
        <v>#N/A</v>
      </c>
      <c r="D85" s="137" t="str">
        <f t="shared" ca="1" si="59"/>
        <v/>
      </c>
      <c r="E85" s="137">
        <f t="shared" ca="1" si="60"/>
        <v>1</v>
      </c>
      <c r="F85" s="137" t="str">
        <f t="shared" ca="1" si="61"/>
        <v>PERIM.</v>
      </c>
      <c r="G85" s="137" t="str">
        <f t="shared" ca="1" si="62"/>
        <v/>
      </c>
      <c r="H85" s="137" t="str">
        <f t="shared" ca="1" si="63"/>
        <v/>
      </c>
      <c r="I85" s="137" t="str">
        <f t="shared" ca="1" si="64"/>
        <v/>
      </c>
      <c r="J85" s="137" t="str">
        <f t="shared" ca="1" si="65"/>
        <v/>
      </c>
      <c r="K85" s="137" t="str">
        <f t="shared" ca="1" si="66"/>
        <v/>
      </c>
      <c r="L85" s="137" t="str">
        <f t="shared" ca="1" si="67"/>
        <v/>
      </c>
      <c r="M85" s="138" t="str">
        <f>IF(ZONES!O86="","",ZONES!O86)</f>
        <v/>
      </c>
      <c r="N85" s="136" t="str">
        <f>IF(ZONES!P86="","",ZONES!P86)</f>
        <v/>
      </c>
      <c r="O85" s="139" t="e">
        <f t="shared" ca="1" si="68"/>
        <v>#REF!</v>
      </c>
      <c r="P85" s="139" t="str">
        <f t="shared" ca="1" si="69"/>
        <v/>
      </c>
      <c r="Q85" s="140" t="str">
        <f t="shared" ca="1" si="70"/>
        <v/>
      </c>
      <c r="R85" s="250">
        <f t="shared" ca="1" si="71"/>
        <v>2.835</v>
      </c>
      <c r="S85" s="140" t="str">
        <f t="shared" ca="1" si="72"/>
        <v/>
      </c>
      <c r="T85" s="250">
        <f t="shared" ca="1" si="73"/>
        <v>24.5</v>
      </c>
      <c r="U85" s="251" t="str">
        <f t="shared" ca="1" si="74"/>
        <v/>
      </c>
      <c r="V85" s="252" t="str">
        <f t="shared" ca="1" si="75"/>
        <v/>
      </c>
      <c r="W85" s="252" t="str">
        <f t="shared" ca="1" si="76"/>
        <v/>
      </c>
      <c r="X85" s="251">
        <f t="shared" ca="1" si="77"/>
        <v>22</v>
      </c>
      <c r="Y85" s="252" t="str">
        <f t="shared" ca="1" si="78"/>
        <v/>
      </c>
      <c r="Z85" s="251" t="str">
        <f t="shared" ca="1" si="79"/>
        <v/>
      </c>
      <c r="AA85" s="252" t="str">
        <f t="shared" ca="1" si="80"/>
        <v/>
      </c>
      <c r="AB85" s="251" t="str">
        <f t="shared" ca="1" si="81"/>
        <v/>
      </c>
      <c r="AC85" s="253" t="str">
        <f t="shared" ca="1" si="82"/>
        <v/>
      </c>
      <c r="AD85" s="251" t="str">
        <f t="shared" ca="1" si="83"/>
        <v/>
      </c>
      <c r="AE85" s="254" t="str">
        <f t="shared" ca="1" si="84"/>
        <v/>
      </c>
      <c r="AF85" s="255" t="str">
        <f t="shared" ca="1" si="85"/>
        <v/>
      </c>
      <c r="AG85" s="256" t="str">
        <f t="shared" ca="1" si="86"/>
        <v/>
      </c>
      <c r="AH85" s="256" t="str">
        <f t="shared" ca="1" si="87"/>
        <v/>
      </c>
      <c r="AI85" s="150" t="str">
        <f t="shared" ca="1" si="88"/>
        <v/>
      </c>
      <c r="AJ85" s="144" t="str">
        <f t="shared" ca="1" si="89"/>
        <v/>
      </c>
      <c r="AK85" s="256" t="str">
        <f t="shared" ca="1" si="90"/>
        <v/>
      </c>
      <c r="AL85" s="144" t="str">
        <f t="shared" ca="1" si="91"/>
        <v/>
      </c>
      <c r="AM85" s="256" t="str">
        <f t="shared" ca="1" si="92"/>
        <v/>
      </c>
      <c r="AN85" s="145" t="str">
        <f t="shared" ca="1" si="93"/>
        <v/>
      </c>
      <c r="AO85" s="145" t="str">
        <f t="shared" ca="1" si="94"/>
        <v/>
      </c>
      <c r="AP85" s="144" t="str">
        <f t="shared" ca="1" si="95"/>
        <v/>
      </c>
      <c r="AQ85" s="256" t="str">
        <f t="shared" ca="1" si="96"/>
        <v/>
      </c>
      <c r="AR85" s="152">
        <f t="shared" ca="1" si="97"/>
        <v>0.25</v>
      </c>
      <c r="AS85" s="5"/>
      <c r="AT85" s="2">
        <f t="shared" si="98"/>
        <v>85</v>
      </c>
      <c r="AU85" s="2">
        <f t="shared" si="99"/>
        <v>161</v>
      </c>
      <c r="AV85" s="2">
        <f t="shared" si="100"/>
        <v>162</v>
      </c>
      <c r="AW85" s="153">
        <f t="shared" si="55"/>
        <v>77</v>
      </c>
      <c r="AX85" s="153">
        <f t="shared" si="56"/>
        <v>155</v>
      </c>
    </row>
    <row r="86" spans="1:50" ht="38.25">
      <c r="A86" s="135"/>
      <c r="B86" s="137" t="str">
        <f t="shared" ca="1" si="57"/>
        <v/>
      </c>
      <c r="C86" s="34" t="e">
        <f t="shared" ca="1" si="58"/>
        <v>#N/A</v>
      </c>
      <c r="D86" s="137" t="str">
        <f t="shared" ca="1" si="59"/>
        <v/>
      </c>
      <c r="E86" s="137">
        <f t="shared" ca="1" si="60"/>
        <v>1</v>
      </c>
      <c r="F86" s="137" t="str">
        <f t="shared" ca="1" si="61"/>
        <v>PERIM.</v>
      </c>
      <c r="G86" s="137" t="str">
        <f t="shared" ca="1" si="62"/>
        <v/>
      </c>
      <c r="H86" s="137" t="str">
        <f t="shared" ca="1" si="63"/>
        <v/>
      </c>
      <c r="I86" s="137" t="str">
        <f t="shared" ca="1" si="64"/>
        <v/>
      </c>
      <c r="J86" s="137" t="str">
        <f t="shared" ca="1" si="65"/>
        <v/>
      </c>
      <c r="K86" s="137" t="str">
        <f t="shared" ca="1" si="66"/>
        <v/>
      </c>
      <c r="L86" s="137" t="str">
        <f t="shared" ca="1" si="67"/>
        <v/>
      </c>
      <c r="M86" s="138" t="str">
        <f>IF(ZONES!O87="","",ZONES!O87)</f>
        <v/>
      </c>
      <c r="N86" s="136" t="str">
        <f>IF(ZONES!P87="","",ZONES!P87)</f>
        <v/>
      </c>
      <c r="O86" s="139" t="e">
        <f t="shared" ca="1" si="68"/>
        <v>#REF!</v>
      </c>
      <c r="P86" s="139" t="str">
        <f t="shared" ca="1" si="69"/>
        <v/>
      </c>
      <c r="Q86" s="140" t="str">
        <f t="shared" ca="1" si="70"/>
        <v/>
      </c>
      <c r="R86" s="250">
        <f t="shared" ca="1" si="71"/>
        <v>2.835</v>
      </c>
      <c r="S86" s="140" t="str">
        <f t="shared" ca="1" si="72"/>
        <v/>
      </c>
      <c r="T86" s="250">
        <f t="shared" ca="1" si="73"/>
        <v>24.5</v>
      </c>
      <c r="U86" s="251" t="str">
        <f t="shared" ca="1" si="74"/>
        <v/>
      </c>
      <c r="V86" s="252" t="str">
        <f t="shared" ca="1" si="75"/>
        <v/>
      </c>
      <c r="W86" s="252" t="str">
        <f t="shared" ca="1" si="76"/>
        <v/>
      </c>
      <c r="X86" s="251">
        <f t="shared" ca="1" si="77"/>
        <v>22</v>
      </c>
      <c r="Y86" s="252" t="str">
        <f t="shared" ca="1" si="78"/>
        <v/>
      </c>
      <c r="Z86" s="251" t="str">
        <f t="shared" ca="1" si="79"/>
        <v/>
      </c>
      <c r="AA86" s="252" t="str">
        <f t="shared" ca="1" si="80"/>
        <v/>
      </c>
      <c r="AB86" s="251" t="str">
        <f t="shared" ca="1" si="81"/>
        <v/>
      </c>
      <c r="AC86" s="253" t="str">
        <f t="shared" ca="1" si="82"/>
        <v/>
      </c>
      <c r="AD86" s="251" t="str">
        <f t="shared" ca="1" si="83"/>
        <v/>
      </c>
      <c r="AE86" s="254" t="str">
        <f t="shared" ca="1" si="84"/>
        <v/>
      </c>
      <c r="AF86" s="255" t="str">
        <f t="shared" ca="1" si="85"/>
        <v/>
      </c>
      <c r="AG86" s="256" t="str">
        <f t="shared" ca="1" si="86"/>
        <v/>
      </c>
      <c r="AH86" s="256" t="str">
        <f t="shared" ca="1" si="87"/>
        <v/>
      </c>
      <c r="AI86" s="150" t="str">
        <f t="shared" ca="1" si="88"/>
        <v/>
      </c>
      <c r="AJ86" s="144" t="str">
        <f t="shared" ca="1" si="89"/>
        <v/>
      </c>
      <c r="AK86" s="256" t="str">
        <f t="shared" ca="1" si="90"/>
        <v/>
      </c>
      <c r="AL86" s="144" t="str">
        <f t="shared" ca="1" si="91"/>
        <v/>
      </c>
      <c r="AM86" s="256" t="str">
        <f t="shared" ca="1" si="92"/>
        <v/>
      </c>
      <c r="AN86" s="145" t="str">
        <f t="shared" ca="1" si="93"/>
        <v/>
      </c>
      <c r="AO86" s="145" t="str">
        <f t="shared" ca="1" si="94"/>
        <v/>
      </c>
      <c r="AP86" s="144" t="str">
        <f t="shared" ca="1" si="95"/>
        <v/>
      </c>
      <c r="AQ86" s="256" t="str">
        <f t="shared" ca="1" si="96"/>
        <v/>
      </c>
      <c r="AR86" s="152">
        <f t="shared" ca="1" si="97"/>
        <v>0.25</v>
      </c>
      <c r="AS86" s="5"/>
      <c r="AT86" s="2">
        <f t="shared" si="98"/>
        <v>86</v>
      </c>
      <c r="AU86" s="2">
        <f t="shared" si="99"/>
        <v>163</v>
      </c>
      <c r="AV86" s="2">
        <f t="shared" si="100"/>
        <v>164</v>
      </c>
      <c r="AW86" s="153">
        <f t="shared" si="55"/>
        <v>78</v>
      </c>
      <c r="AX86" s="153">
        <f t="shared" si="56"/>
        <v>157</v>
      </c>
    </row>
    <row r="87" spans="1:50" ht="38.25">
      <c r="A87" s="135"/>
      <c r="B87" s="137" t="str">
        <f t="shared" ca="1" si="57"/>
        <v/>
      </c>
      <c r="C87" s="34" t="e">
        <f t="shared" ca="1" si="58"/>
        <v>#N/A</v>
      </c>
      <c r="D87" s="137" t="str">
        <f t="shared" ca="1" si="59"/>
        <v/>
      </c>
      <c r="E87" s="137">
        <f t="shared" ca="1" si="60"/>
        <v>1</v>
      </c>
      <c r="F87" s="137" t="str">
        <f t="shared" ca="1" si="61"/>
        <v>PERIM.</v>
      </c>
      <c r="G87" s="137" t="str">
        <f t="shared" ca="1" si="62"/>
        <v/>
      </c>
      <c r="H87" s="137" t="str">
        <f t="shared" ca="1" si="63"/>
        <v/>
      </c>
      <c r="I87" s="137" t="str">
        <f t="shared" ca="1" si="64"/>
        <v/>
      </c>
      <c r="J87" s="137" t="str">
        <f t="shared" ca="1" si="65"/>
        <v/>
      </c>
      <c r="K87" s="137" t="str">
        <f t="shared" ca="1" si="66"/>
        <v/>
      </c>
      <c r="L87" s="137" t="str">
        <f t="shared" ca="1" si="67"/>
        <v/>
      </c>
      <c r="M87" s="138" t="str">
        <f>IF(ZONES!O88="","",ZONES!O88)</f>
        <v/>
      </c>
      <c r="N87" s="136" t="str">
        <f>IF(ZONES!P88="","",ZONES!P88)</f>
        <v/>
      </c>
      <c r="O87" s="139" t="e">
        <f t="shared" ca="1" si="68"/>
        <v>#REF!</v>
      </c>
      <c r="P87" s="139" t="str">
        <f t="shared" ca="1" si="69"/>
        <v/>
      </c>
      <c r="Q87" s="140" t="str">
        <f t="shared" ca="1" si="70"/>
        <v/>
      </c>
      <c r="R87" s="250">
        <f t="shared" ca="1" si="71"/>
        <v>2.835</v>
      </c>
      <c r="S87" s="140" t="str">
        <f t="shared" ca="1" si="72"/>
        <v/>
      </c>
      <c r="T87" s="250">
        <f t="shared" ca="1" si="73"/>
        <v>24.5</v>
      </c>
      <c r="U87" s="251" t="str">
        <f t="shared" ca="1" si="74"/>
        <v/>
      </c>
      <c r="V87" s="252" t="str">
        <f t="shared" ca="1" si="75"/>
        <v/>
      </c>
      <c r="W87" s="252" t="str">
        <f t="shared" ca="1" si="76"/>
        <v/>
      </c>
      <c r="X87" s="251">
        <f t="shared" ca="1" si="77"/>
        <v>22</v>
      </c>
      <c r="Y87" s="252" t="str">
        <f t="shared" ca="1" si="78"/>
        <v/>
      </c>
      <c r="Z87" s="251" t="str">
        <f t="shared" ca="1" si="79"/>
        <v/>
      </c>
      <c r="AA87" s="252" t="str">
        <f t="shared" ca="1" si="80"/>
        <v/>
      </c>
      <c r="AB87" s="251" t="str">
        <f t="shared" ca="1" si="81"/>
        <v/>
      </c>
      <c r="AC87" s="253" t="str">
        <f t="shared" ca="1" si="82"/>
        <v/>
      </c>
      <c r="AD87" s="251" t="str">
        <f t="shared" ca="1" si="83"/>
        <v/>
      </c>
      <c r="AE87" s="254" t="str">
        <f t="shared" ca="1" si="84"/>
        <v/>
      </c>
      <c r="AF87" s="255" t="str">
        <f t="shared" ca="1" si="85"/>
        <v/>
      </c>
      <c r="AG87" s="256" t="str">
        <f t="shared" ca="1" si="86"/>
        <v/>
      </c>
      <c r="AH87" s="256" t="str">
        <f t="shared" ca="1" si="87"/>
        <v/>
      </c>
      <c r="AI87" s="150" t="str">
        <f t="shared" ca="1" si="88"/>
        <v/>
      </c>
      <c r="AJ87" s="144" t="str">
        <f t="shared" ca="1" si="89"/>
        <v/>
      </c>
      <c r="AK87" s="256" t="str">
        <f t="shared" ca="1" si="90"/>
        <v/>
      </c>
      <c r="AL87" s="144" t="str">
        <f t="shared" ca="1" si="91"/>
        <v/>
      </c>
      <c r="AM87" s="256" t="str">
        <f t="shared" ca="1" si="92"/>
        <v/>
      </c>
      <c r="AN87" s="145" t="str">
        <f t="shared" ca="1" si="93"/>
        <v/>
      </c>
      <c r="AO87" s="145" t="str">
        <f t="shared" ca="1" si="94"/>
        <v/>
      </c>
      <c r="AP87" s="144" t="str">
        <f t="shared" ca="1" si="95"/>
        <v/>
      </c>
      <c r="AQ87" s="256" t="str">
        <f t="shared" ca="1" si="96"/>
        <v/>
      </c>
      <c r="AR87" s="152">
        <f t="shared" ca="1" si="97"/>
        <v>0.25</v>
      </c>
      <c r="AS87" s="5"/>
      <c r="AT87" s="2">
        <f t="shared" si="98"/>
        <v>87</v>
      </c>
      <c r="AU87" s="2">
        <f t="shared" si="99"/>
        <v>165</v>
      </c>
      <c r="AV87" s="2">
        <f t="shared" si="100"/>
        <v>166</v>
      </c>
      <c r="AW87" s="153">
        <f t="shared" si="55"/>
        <v>79</v>
      </c>
      <c r="AX87" s="153">
        <f t="shared" si="56"/>
        <v>159</v>
      </c>
    </row>
    <row r="88" spans="1:50" ht="38.25">
      <c r="A88" s="135"/>
      <c r="B88" s="137" t="str">
        <f t="shared" ca="1" si="57"/>
        <v/>
      </c>
      <c r="C88" s="34" t="e">
        <f t="shared" ca="1" si="58"/>
        <v>#N/A</v>
      </c>
      <c r="D88" s="137" t="str">
        <f t="shared" ca="1" si="59"/>
        <v/>
      </c>
      <c r="E88" s="137">
        <f t="shared" ca="1" si="60"/>
        <v>1</v>
      </c>
      <c r="F88" s="137" t="str">
        <f t="shared" ca="1" si="61"/>
        <v>PERIM.</v>
      </c>
      <c r="G88" s="137" t="str">
        <f t="shared" ca="1" si="62"/>
        <v/>
      </c>
      <c r="H88" s="137" t="str">
        <f t="shared" ca="1" si="63"/>
        <v/>
      </c>
      <c r="I88" s="137" t="str">
        <f t="shared" ca="1" si="64"/>
        <v/>
      </c>
      <c r="J88" s="137" t="str">
        <f t="shared" ca="1" si="65"/>
        <v/>
      </c>
      <c r="K88" s="137" t="str">
        <f t="shared" ca="1" si="66"/>
        <v/>
      </c>
      <c r="L88" s="137" t="str">
        <f t="shared" ca="1" si="67"/>
        <v/>
      </c>
      <c r="M88" s="138" t="str">
        <f>IF(ZONES!O89="","",ZONES!O89)</f>
        <v/>
      </c>
      <c r="N88" s="136" t="str">
        <f>IF(ZONES!P89="","",ZONES!P89)</f>
        <v/>
      </c>
      <c r="O88" s="139" t="e">
        <f t="shared" ca="1" si="68"/>
        <v>#REF!</v>
      </c>
      <c r="P88" s="139" t="str">
        <f t="shared" ca="1" si="69"/>
        <v/>
      </c>
      <c r="Q88" s="140" t="str">
        <f t="shared" ca="1" si="70"/>
        <v/>
      </c>
      <c r="R88" s="250">
        <f t="shared" ca="1" si="71"/>
        <v>2.835</v>
      </c>
      <c r="S88" s="140" t="str">
        <f t="shared" ca="1" si="72"/>
        <v/>
      </c>
      <c r="T88" s="250">
        <f t="shared" ca="1" si="73"/>
        <v>24.5</v>
      </c>
      <c r="U88" s="251" t="str">
        <f t="shared" ca="1" si="74"/>
        <v/>
      </c>
      <c r="V88" s="252" t="str">
        <f t="shared" ca="1" si="75"/>
        <v/>
      </c>
      <c r="W88" s="252" t="str">
        <f t="shared" ca="1" si="76"/>
        <v/>
      </c>
      <c r="X88" s="251">
        <f t="shared" ca="1" si="77"/>
        <v>22</v>
      </c>
      <c r="Y88" s="252" t="str">
        <f t="shared" ca="1" si="78"/>
        <v/>
      </c>
      <c r="Z88" s="251" t="str">
        <f t="shared" ca="1" si="79"/>
        <v/>
      </c>
      <c r="AA88" s="252" t="str">
        <f t="shared" ca="1" si="80"/>
        <v/>
      </c>
      <c r="AB88" s="251" t="str">
        <f t="shared" ca="1" si="81"/>
        <v/>
      </c>
      <c r="AC88" s="253" t="str">
        <f t="shared" ca="1" si="82"/>
        <v/>
      </c>
      <c r="AD88" s="251" t="str">
        <f t="shared" ca="1" si="83"/>
        <v/>
      </c>
      <c r="AE88" s="254" t="str">
        <f t="shared" ca="1" si="84"/>
        <v/>
      </c>
      <c r="AF88" s="255" t="str">
        <f t="shared" ca="1" si="85"/>
        <v/>
      </c>
      <c r="AG88" s="256" t="str">
        <f t="shared" ca="1" si="86"/>
        <v/>
      </c>
      <c r="AH88" s="256" t="str">
        <f t="shared" ca="1" si="87"/>
        <v/>
      </c>
      <c r="AI88" s="150" t="str">
        <f t="shared" ca="1" si="88"/>
        <v/>
      </c>
      <c r="AJ88" s="144" t="str">
        <f t="shared" ca="1" si="89"/>
        <v/>
      </c>
      <c r="AK88" s="256" t="str">
        <f t="shared" ca="1" si="90"/>
        <v/>
      </c>
      <c r="AL88" s="144" t="str">
        <f t="shared" ca="1" si="91"/>
        <v/>
      </c>
      <c r="AM88" s="256" t="str">
        <f t="shared" ca="1" si="92"/>
        <v/>
      </c>
      <c r="AN88" s="145" t="str">
        <f t="shared" ca="1" si="93"/>
        <v/>
      </c>
      <c r="AO88" s="145" t="str">
        <f t="shared" ca="1" si="94"/>
        <v/>
      </c>
      <c r="AP88" s="144" t="str">
        <f t="shared" ca="1" si="95"/>
        <v/>
      </c>
      <c r="AQ88" s="256" t="str">
        <f t="shared" ca="1" si="96"/>
        <v/>
      </c>
      <c r="AR88" s="152">
        <f t="shared" ca="1" si="97"/>
        <v>0.25</v>
      </c>
      <c r="AS88" s="5"/>
      <c r="AT88" s="2">
        <f t="shared" si="98"/>
        <v>88</v>
      </c>
      <c r="AU88" s="2">
        <f t="shared" si="99"/>
        <v>167</v>
      </c>
      <c r="AV88" s="2">
        <f t="shared" si="100"/>
        <v>168</v>
      </c>
      <c r="AW88" s="153">
        <f t="shared" si="55"/>
        <v>80</v>
      </c>
      <c r="AX88" s="153">
        <f t="shared" si="56"/>
        <v>161</v>
      </c>
    </row>
    <row r="89" spans="1:50" ht="38.25">
      <c r="A89" s="135"/>
      <c r="B89" s="137" t="str">
        <f t="shared" ca="1" si="57"/>
        <v/>
      </c>
      <c r="C89" s="34" t="e">
        <f t="shared" ca="1" si="58"/>
        <v>#N/A</v>
      </c>
      <c r="D89" s="137" t="str">
        <f t="shared" ca="1" si="59"/>
        <v/>
      </c>
      <c r="E89" s="137">
        <f t="shared" ca="1" si="60"/>
        <v>1</v>
      </c>
      <c r="F89" s="137" t="str">
        <f t="shared" ca="1" si="61"/>
        <v>PERIM.</v>
      </c>
      <c r="G89" s="137" t="str">
        <f t="shared" ca="1" si="62"/>
        <v/>
      </c>
      <c r="H89" s="137" t="str">
        <f t="shared" ca="1" si="63"/>
        <v/>
      </c>
      <c r="I89" s="137" t="str">
        <f t="shared" ca="1" si="64"/>
        <v/>
      </c>
      <c r="J89" s="137" t="str">
        <f t="shared" ca="1" si="65"/>
        <v/>
      </c>
      <c r="K89" s="137" t="str">
        <f t="shared" ca="1" si="66"/>
        <v/>
      </c>
      <c r="L89" s="137" t="str">
        <f t="shared" ca="1" si="67"/>
        <v/>
      </c>
      <c r="M89" s="138" t="str">
        <f>IF(ZONES!O90="","",ZONES!O90)</f>
        <v/>
      </c>
      <c r="N89" s="136" t="str">
        <f>IF(ZONES!P90="","",ZONES!P90)</f>
        <v/>
      </c>
      <c r="O89" s="139" t="e">
        <f t="shared" ca="1" si="68"/>
        <v>#REF!</v>
      </c>
      <c r="P89" s="139" t="str">
        <f t="shared" ca="1" si="69"/>
        <v/>
      </c>
      <c r="Q89" s="140" t="str">
        <f t="shared" ca="1" si="70"/>
        <v/>
      </c>
      <c r="R89" s="250">
        <f t="shared" ca="1" si="71"/>
        <v>2.835</v>
      </c>
      <c r="S89" s="140" t="str">
        <f t="shared" ca="1" si="72"/>
        <v/>
      </c>
      <c r="T89" s="250">
        <f t="shared" ca="1" si="73"/>
        <v>24.5</v>
      </c>
      <c r="U89" s="251" t="str">
        <f t="shared" ca="1" si="74"/>
        <v/>
      </c>
      <c r="V89" s="252" t="str">
        <f t="shared" ca="1" si="75"/>
        <v/>
      </c>
      <c r="W89" s="252" t="str">
        <f t="shared" ca="1" si="76"/>
        <v/>
      </c>
      <c r="X89" s="251">
        <f t="shared" ca="1" si="77"/>
        <v>22</v>
      </c>
      <c r="Y89" s="252" t="str">
        <f t="shared" ca="1" si="78"/>
        <v/>
      </c>
      <c r="Z89" s="251" t="str">
        <f t="shared" ca="1" si="79"/>
        <v/>
      </c>
      <c r="AA89" s="252" t="str">
        <f t="shared" ca="1" si="80"/>
        <v/>
      </c>
      <c r="AB89" s="251" t="str">
        <f t="shared" ca="1" si="81"/>
        <v/>
      </c>
      <c r="AC89" s="253" t="str">
        <f t="shared" ca="1" si="82"/>
        <v/>
      </c>
      <c r="AD89" s="251" t="str">
        <f t="shared" ca="1" si="83"/>
        <v/>
      </c>
      <c r="AE89" s="254" t="str">
        <f t="shared" ca="1" si="84"/>
        <v/>
      </c>
      <c r="AF89" s="255" t="str">
        <f t="shared" ca="1" si="85"/>
        <v/>
      </c>
      <c r="AG89" s="256" t="str">
        <f t="shared" ca="1" si="86"/>
        <v/>
      </c>
      <c r="AH89" s="256" t="str">
        <f t="shared" ca="1" si="87"/>
        <v/>
      </c>
      <c r="AI89" s="150" t="str">
        <f t="shared" ca="1" si="88"/>
        <v/>
      </c>
      <c r="AJ89" s="144" t="str">
        <f t="shared" ca="1" si="89"/>
        <v/>
      </c>
      <c r="AK89" s="256" t="str">
        <f t="shared" ca="1" si="90"/>
        <v/>
      </c>
      <c r="AL89" s="144" t="str">
        <f t="shared" ca="1" si="91"/>
        <v/>
      </c>
      <c r="AM89" s="256" t="str">
        <f t="shared" ca="1" si="92"/>
        <v/>
      </c>
      <c r="AN89" s="145" t="str">
        <f t="shared" ca="1" si="93"/>
        <v/>
      </c>
      <c r="AO89" s="145" t="str">
        <f t="shared" ca="1" si="94"/>
        <v/>
      </c>
      <c r="AP89" s="144" t="str">
        <f t="shared" ca="1" si="95"/>
        <v/>
      </c>
      <c r="AQ89" s="256" t="str">
        <f t="shared" ca="1" si="96"/>
        <v/>
      </c>
      <c r="AR89" s="152">
        <f t="shared" ca="1" si="97"/>
        <v>0.25</v>
      </c>
      <c r="AS89" s="5"/>
      <c r="AT89" s="2">
        <f t="shared" si="98"/>
        <v>89</v>
      </c>
      <c r="AU89" s="2">
        <f t="shared" si="99"/>
        <v>169</v>
      </c>
      <c r="AV89" s="2">
        <f t="shared" si="100"/>
        <v>170</v>
      </c>
      <c r="AW89" s="153">
        <f t="shared" si="55"/>
        <v>81</v>
      </c>
      <c r="AX89" s="153">
        <f t="shared" si="56"/>
        <v>163</v>
      </c>
    </row>
    <row r="90" spans="1:50" ht="38.25">
      <c r="A90" s="135"/>
      <c r="B90" s="137" t="str">
        <f t="shared" ca="1" si="57"/>
        <v/>
      </c>
      <c r="C90" s="34" t="e">
        <f t="shared" ca="1" si="58"/>
        <v>#N/A</v>
      </c>
      <c r="D90" s="137" t="str">
        <f t="shared" ca="1" si="59"/>
        <v/>
      </c>
      <c r="E90" s="137">
        <f t="shared" ca="1" si="60"/>
        <v>1</v>
      </c>
      <c r="F90" s="137" t="str">
        <f t="shared" ca="1" si="61"/>
        <v>PERIM.</v>
      </c>
      <c r="G90" s="137" t="str">
        <f t="shared" ca="1" si="62"/>
        <v/>
      </c>
      <c r="H90" s="137" t="str">
        <f t="shared" ca="1" si="63"/>
        <v/>
      </c>
      <c r="I90" s="137" t="str">
        <f t="shared" ca="1" si="64"/>
        <v/>
      </c>
      <c r="J90" s="137" t="str">
        <f t="shared" ca="1" si="65"/>
        <v/>
      </c>
      <c r="K90" s="137" t="str">
        <f t="shared" ca="1" si="66"/>
        <v/>
      </c>
      <c r="L90" s="137" t="str">
        <f t="shared" ca="1" si="67"/>
        <v/>
      </c>
      <c r="M90" s="138" t="str">
        <f>IF(ZONES!O91="","",ZONES!O91)</f>
        <v/>
      </c>
      <c r="N90" s="136" t="str">
        <f>IF(ZONES!P91="","",ZONES!P91)</f>
        <v/>
      </c>
      <c r="O90" s="139" t="e">
        <f t="shared" ca="1" si="68"/>
        <v>#REF!</v>
      </c>
      <c r="P90" s="139" t="str">
        <f t="shared" ca="1" si="69"/>
        <v/>
      </c>
      <c r="Q90" s="140" t="str">
        <f t="shared" ca="1" si="70"/>
        <v/>
      </c>
      <c r="R90" s="250">
        <f t="shared" ca="1" si="71"/>
        <v>2.835</v>
      </c>
      <c r="S90" s="140" t="str">
        <f t="shared" ca="1" si="72"/>
        <v/>
      </c>
      <c r="T90" s="250">
        <f t="shared" ca="1" si="73"/>
        <v>24.5</v>
      </c>
      <c r="U90" s="251" t="str">
        <f t="shared" ca="1" si="74"/>
        <v/>
      </c>
      <c r="V90" s="252" t="str">
        <f t="shared" ca="1" si="75"/>
        <v/>
      </c>
      <c r="W90" s="252" t="str">
        <f t="shared" ca="1" si="76"/>
        <v/>
      </c>
      <c r="X90" s="251">
        <f t="shared" ca="1" si="77"/>
        <v>22</v>
      </c>
      <c r="Y90" s="252" t="str">
        <f t="shared" ca="1" si="78"/>
        <v/>
      </c>
      <c r="Z90" s="251" t="str">
        <f t="shared" ca="1" si="79"/>
        <v/>
      </c>
      <c r="AA90" s="252" t="str">
        <f t="shared" ca="1" si="80"/>
        <v/>
      </c>
      <c r="AB90" s="251" t="str">
        <f t="shared" ca="1" si="81"/>
        <v/>
      </c>
      <c r="AC90" s="253" t="str">
        <f t="shared" ca="1" si="82"/>
        <v/>
      </c>
      <c r="AD90" s="251" t="str">
        <f t="shared" ca="1" si="83"/>
        <v/>
      </c>
      <c r="AE90" s="254" t="str">
        <f t="shared" ca="1" si="84"/>
        <v/>
      </c>
      <c r="AF90" s="255" t="str">
        <f t="shared" ca="1" si="85"/>
        <v/>
      </c>
      <c r="AG90" s="256" t="str">
        <f t="shared" ca="1" si="86"/>
        <v/>
      </c>
      <c r="AH90" s="256" t="str">
        <f t="shared" ca="1" si="87"/>
        <v/>
      </c>
      <c r="AI90" s="150" t="str">
        <f t="shared" ca="1" si="88"/>
        <v/>
      </c>
      <c r="AJ90" s="144" t="str">
        <f t="shared" ca="1" si="89"/>
        <v/>
      </c>
      <c r="AK90" s="256" t="str">
        <f t="shared" ca="1" si="90"/>
        <v/>
      </c>
      <c r="AL90" s="144" t="str">
        <f t="shared" ca="1" si="91"/>
        <v/>
      </c>
      <c r="AM90" s="256" t="str">
        <f t="shared" ca="1" si="92"/>
        <v/>
      </c>
      <c r="AN90" s="145" t="str">
        <f t="shared" ca="1" si="93"/>
        <v/>
      </c>
      <c r="AO90" s="145" t="str">
        <f t="shared" ca="1" si="94"/>
        <v/>
      </c>
      <c r="AP90" s="144" t="str">
        <f t="shared" ca="1" si="95"/>
        <v/>
      </c>
      <c r="AQ90" s="256" t="str">
        <f t="shared" ca="1" si="96"/>
        <v/>
      </c>
      <c r="AR90" s="152">
        <f t="shared" ca="1" si="97"/>
        <v>0.25</v>
      </c>
      <c r="AS90" s="5"/>
      <c r="AT90" s="2">
        <f t="shared" si="98"/>
        <v>90</v>
      </c>
      <c r="AU90" s="2">
        <f t="shared" si="99"/>
        <v>171</v>
      </c>
      <c r="AV90" s="2">
        <f t="shared" si="100"/>
        <v>172</v>
      </c>
      <c r="AW90" s="153">
        <f t="shared" si="55"/>
        <v>82</v>
      </c>
      <c r="AX90" s="153">
        <f t="shared" si="56"/>
        <v>165</v>
      </c>
    </row>
    <row r="91" spans="1:50" ht="38.25">
      <c r="A91" s="135"/>
      <c r="B91" s="137" t="str">
        <f t="shared" ca="1" si="57"/>
        <v/>
      </c>
      <c r="C91" s="34" t="e">
        <f t="shared" ca="1" si="58"/>
        <v>#N/A</v>
      </c>
      <c r="D91" s="137" t="str">
        <f t="shared" ca="1" si="59"/>
        <v/>
      </c>
      <c r="E91" s="137">
        <f t="shared" ca="1" si="60"/>
        <v>1</v>
      </c>
      <c r="F91" s="137" t="str">
        <f t="shared" ca="1" si="61"/>
        <v>PERIM.</v>
      </c>
      <c r="G91" s="137" t="str">
        <f t="shared" ca="1" si="62"/>
        <v/>
      </c>
      <c r="H91" s="137" t="str">
        <f t="shared" ca="1" si="63"/>
        <v/>
      </c>
      <c r="I91" s="137" t="str">
        <f t="shared" ca="1" si="64"/>
        <v/>
      </c>
      <c r="J91" s="137" t="str">
        <f t="shared" ca="1" si="65"/>
        <v/>
      </c>
      <c r="K91" s="137" t="str">
        <f t="shared" ca="1" si="66"/>
        <v/>
      </c>
      <c r="L91" s="137" t="str">
        <f t="shared" ca="1" si="67"/>
        <v/>
      </c>
      <c r="M91" s="138" t="str">
        <f>IF(ZONES!O92="","",ZONES!O92)</f>
        <v/>
      </c>
      <c r="N91" s="136" t="str">
        <f>IF(ZONES!P92="","",ZONES!P92)</f>
        <v/>
      </c>
      <c r="O91" s="139" t="e">
        <f t="shared" ca="1" si="68"/>
        <v>#REF!</v>
      </c>
      <c r="P91" s="139" t="str">
        <f t="shared" ca="1" si="69"/>
        <v/>
      </c>
      <c r="Q91" s="140" t="str">
        <f t="shared" ca="1" si="70"/>
        <v/>
      </c>
      <c r="R91" s="250">
        <f t="shared" ca="1" si="71"/>
        <v>2.835</v>
      </c>
      <c r="S91" s="140" t="str">
        <f t="shared" ca="1" si="72"/>
        <v/>
      </c>
      <c r="T91" s="250">
        <f t="shared" ca="1" si="73"/>
        <v>24.5</v>
      </c>
      <c r="U91" s="251" t="str">
        <f t="shared" ca="1" si="74"/>
        <v/>
      </c>
      <c r="V91" s="252" t="str">
        <f t="shared" ca="1" si="75"/>
        <v/>
      </c>
      <c r="W91" s="252" t="str">
        <f t="shared" ca="1" si="76"/>
        <v/>
      </c>
      <c r="X91" s="251">
        <f t="shared" ca="1" si="77"/>
        <v>22</v>
      </c>
      <c r="Y91" s="252" t="str">
        <f t="shared" ca="1" si="78"/>
        <v/>
      </c>
      <c r="Z91" s="251" t="str">
        <f t="shared" ca="1" si="79"/>
        <v/>
      </c>
      <c r="AA91" s="252" t="str">
        <f t="shared" ca="1" si="80"/>
        <v/>
      </c>
      <c r="AB91" s="251" t="str">
        <f t="shared" ca="1" si="81"/>
        <v/>
      </c>
      <c r="AC91" s="253" t="str">
        <f t="shared" ca="1" si="82"/>
        <v/>
      </c>
      <c r="AD91" s="251" t="str">
        <f t="shared" ca="1" si="83"/>
        <v/>
      </c>
      <c r="AE91" s="254" t="str">
        <f t="shared" ca="1" si="84"/>
        <v/>
      </c>
      <c r="AF91" s="255" t="str">
        <f t="shared" ca="1" si="85"/>
        <v/>
      </c>
      <c r="AG91" s="256" t="str">
        <f t="shared" ca="1" si="86"/>
        <v/>
      </c>
      <c r="AH91" s="256" t="str">
        <f t="shared" ca="1" si="87"/>
        <v/>
      </c>
      <c r="AI91" s="150" t="str">
        <f t="shared" ca="1" si="88"/>
        <v/>
      </c>
      <c r="AJ91" s="144" t="str">
        <f t="shared" ca="1" si="89"/>
        <v/>
      </c>
      <c r="AK91" s="256" t="str">
        <f t="shared" ca="1" si="90"/>
        <v/>
      </c>
      <c r="AL91" s="144" t="str">
        <f t="shared" ca="1" si="91"/>
        <v/>
      </c>
      <c r="AM91" s="256" t="str">
        <f t="shared" ca="1" si="92"/>
        <v/>
      </c>
      <c r="AN91" s="145" t="str">
        <f t="shared" ca="1" si="93"/>
        <v/>
      </c>
      <c r="AO91" s="145" t="str">
        <f t="shared" ca="1" si="94"/>
        <v/>
      </c>
      <c r="AP91" s="144" t="str">
        <f t="shared" ca="1" si="95"/>
        <v/>
      </c>
      <c r="AQ91" s="256" t="str">
        <f t="shared" ca="1" si="96"/>
        <v/>
      </c>
      <c r="AR91" s="152">
        <f t="shared" ca="1" si="97"/>
        <v>0.25</v>
      </c>
      <c r="AS91" s="5"/>
      <c r="AT91" s="2">
        <f t="shared" si="98"/>
        <v>91</v>
      </c>
      <c r="AU91" s="2">
        <f t="shared" si="99"/>
        <v>173</v>
      </c>
      <c r="AV91" s="2">
        <f t="shared" si="100"/>
        <v>174</v>
      </c>
      <c r="AW91" s="153">
        <f t="shared" si="55"/>
        <v>83</v>
      </c>
      <c r="AX91" s="153">
        <f t="shared" si="56"/>
        <v>167</v>
      </c>
    </row>
    <row r="92" spans="1:50" ht="38.25">
      <c r="A92" s="135"/>
      <c r="B92" s="137" t="str">
        <f t="shared" ca="1" si="57"/>
        <v/>
      </c>
      <c r="C92" s="34" t="e">
        <f t="shared" ca="1" si="58"/>
        <v>#N/A</v>
      </c>
      <c r="D92" s="137" t="str">
        <f t="shared" ca="1" si="59"/>
        <v/>
      </c>
      <c r="E92" s="137">
        <f t="shared" ca="1" si="60"/>
        <v>1</v>
      </c>
      <c r="F92" s="137" t="str">
        <f t="shared" ca="1" si="61"/>
        <v>PERIM.</v>
      </c>
      <c r="G92" s="137" t="str">
        <f t="shared" ca="1" si="62"/>
        <v/>
      </c>
      <c r="H92" s="137" t="str">
        <f t="shared" ca="1" si="63"/>
        <v/>
      </c>
      <c r="I92" s="137" t="str">
        <f t="shared" ca="1" si="64"/>
        <v/>
      </c>
      <c r="J92" s="137" t="str">
        <f t="shared" ca="1" si="65"/>
        <v/>
      </c>
      <c r="K92" s="137" t="str">
        <f t="shared" ca="1" si="66"/>
        <v/>
      </c>
      <c r="L92" s="137" t="str">
        <f t="shared" ca="1" si="67"/>
        <v/>
      </c>
      <c r="M92" s="138" t="str">
        <f>IF(ZONES!O93="","",ZONES!O93)</f>
        <v/>
      </c>
      <c r="N92" s="136" t="str">
        <f>IF(ZONES!P93="","",ZONES!P93)</f>
        <v/>
      </c>
      <c r="O92" s="139" t="e">
        <f t="shared" ca="1" si="68"/>
        <v>#REF!</v>
      </c>
      <c r="P92" s="139" t="str">
        <f t="shared" ca="1" si="69"/>
        <v/>
      </c>
      <c r="Q92" s="140" t="str">
        <f t="shared" ca="1" si="70"/>
        <v/>
      </c>
      <c r="R92" s="250">
        <f t="shared" ca="1" si="71"/>
        <v>2.835</v>
      </c>
      <c r="S92" s="140" t="str">
        <f t="shared" ca="1" si="72"/>
        <v/>
      </c>
      <c r="T92" s="250">
        <f t="shared" ca="1" si="73"/>
        <v>24.5</v>
      </c>
      <c r="U92" s="251" t="str">
        <f t="shared" ca="1" si="74"/>
        <v/>
      </c>
      <c r="V92" s="252" t="str">
        <f t="shared" ca="1" si="75"/>
        <v/>
      </c>
      <c r="W92" s="252" t="str">
        <f t="shared" ca="1" si="76"/>
        <v/>
      </c>
      <c r="X92" s="251">
        <f t="shared" ca="1" si="77"/>
        <v>22</v>
      </c>
      <c r="Y92" s="252" t="str">
        <f t="shared" ca="1" si="78"/>
        <v/>
      </c>
      <c r="Z92" s="251" t="str">
        <f t="shared" ca="1" si="79"/>
        <v/>
      </c>
      <c r="AA92" s="252" t="str">
        <f t="shared" ca="1" si="80"/>
        <v/>
      </c>
      <c r="AB92" s="251" t="str">
        <f t="shared" ca="1" si="81"/>
        <v/>
      </c>
      <c r="AC92" s="253" t="str">
        <f t="shared" ca="1" si="82"/>
        <v/>
      </c>
      <c r="AD92" s="251" t="str">
        <f t="shared" ca="1" si="83"/>
        <v/>
      </c>
      <c r="AE92" s="254" t="str">
        <f t="shared" ca="1" si="84"/>
        <v/>
      </c>
      <c r="AF92" s="255" t="str">
        <f t="shared" ca="1" si="85"/>
        <v/>
      </c>
      <c r="AG92" s="256" t="str">
        <f t="shared" ca="1" si="86"/>
        <v/>
      </c>
      <c r="AH92" s="256" t="str">
        <f t="shared" ca="1" si="87"/>
        <v/>
      </c>
      <c r="AI92" s="150" t="str">
        <f t="shared" ca="1" si="88"/>
        <v/>
      </c>
      <c r="AJ92" s="144" t="str">
        <f t="shared" ca="1" si="89"/>
        <v/>
      </c>
      <c r="AK92" s="256" t="str">
        <f t="shared" ca="1" si="90"/>
        <v/>
      </c>
      <c r="AL92" s="144" t="str">
        <f t="shared" ca="1" si="91"/>
        <v/>
      </c>
      <c r="AM92" s="256" t="str">
        <f t="shared" ca="1" si="92"/>
        <v/>
      </c>
      <c r="AN92" s="145" t="str">
        <f t="shared" ca="1" si="93"/>
        <v/>
      </c>
      <c r="AO92" s="145" t="str">
        <f t="shared" ca="1" si="94"/>
        <v/>
      </c>
      <c r="AP92" s="144" t="str">
        <f t="shared" ca="1" si="95"/>
        <v/>
      </c>
      <c r="AQ92" s="256" t="str">
        <f t="shared" ca="1" si="96"/>
        <v/>
      </c>
      <c r="AR92" s="152">
        <f t="shared" ca="1" si="97"/>
        <v>0.25</v>
      </c>
      <c r="AS92" s="5"/>
      <c r="AT92" s="2">
        <f t="shared" si="98"/>
        <v>92</v>
      </c>
      <c r="AU92" s="2">
        <f t="shared" si="99"/>
        <v>175</v>
      </c>
      <c r="AV92" s="2">
        <f t="shared" si="100"/>
        <v>176</v>
      </c>
      <c r="AW92" s="153">
        <f t="shared" si="55"/>
        <v>84</v>
      </c>
      <c r="AX92" s="153">
        <f t="shared" si="56"/>
        <v>169</v>
      </c>
    </row>
    <row r="93" spans="1:50" ht="38.25">
      <c r="A93" s="135"/>
      <c r="B93" s="137" t="str">
        <f t="shared" ca="1" si="57"/>
        <v/>
      </c>
      <c r="C93" s="34" t="e">
        <f t="shared" ca="1" si="58"/>
        <v>#N/A</v>
      </c>
      <c r="D93" s="137" t="str">
        <f t="shared" ca="1" si="59"/>
        <v/>
      </c>
      <c r="E93" s="137">
        <f t="shared" ca="1" si="60"/>
        <v>1</v>
      </c>
      <c r="F93" s="137" t="str">
        <f t="shared" ca="1" si="61"/>
        <v>PERIM.</v>
      </c>
      <c r="G93" s="137" t="str">
        <f t="shared" ca="1" si="62"/>
        <v/>
      </c>
      <c r="H93" s="137" t="str">
        <f t="shared" ca="1" si="63"/>
        <v/>
      </c>
      <c r="I93" s="137" t="str">
        <f t="shared" ca="1" si="64"/>
        <v/>
      </c>
      <c r="J93" s="137" t="str">
        <f t="shared" ca="1" si="65"/>
        <v/>
      </c>
      <c r="K93" s="137" t="str">
        <f t="shared" ca="1" si="66"/>
        <v/>
      </c>
      <c r="L93" s="137" t="str">
        <f t="shared" ca="1" si="67"/>
        <v/>
      </c>
      <c r="M93" s="138" t="str">
        <f>IF(ZONES!O94="","",ZONES!O94)</f>
        <v/>
      </c>
      <c r="N93" s="136" t="str">
        <f>IF(ZONES!P94="","",ZONES!P94)</f>
        <v/>
      </c>
      <c r="O93" s="139" t="e">
        <f t="shared" ca="1" si="68"/>
        <v>#REF!</v>
      </c>
      <c r="P93" s="139" t="str">
        <f t="shared" ca="1" si="69"/>
        <v/>
      </c>
      <c r="Q93" s="140" t="str">
        <f t="shared" ca="1" si="70"/>
        <v/>
      </c>
      <c r="R93" s="250">
        <f t="shared" ca="1" si="71"/>
        <v>2.835</v>
      </c>
      <c r="S93" s="140" t="str">
        <f t="shared" ca="1" si="72"/>
        <v/>
      </c>
      <c r="T93" s="250">
        <f t="shared" ca="1" si="73"/>
        <v>24.5</v>
      </c>
      <c r="U93" s="251" t="str">
        <f t="shared" ca="1" si="74"/>
        <v/>
      </c>
      <c r="V93" s="252" t="str">
        <f t="shared" ca="1" si="75"/>
        <v/>
      </c>
      <c r="W93" s="252" t="str">
        <f t="shared" ca="1" si="76"/>
        <v/>
      </c>
      <c r="X93" s="251">
        <f t="shared" ca="1" si="77"/>
        <v>22</v>
      </c>
      <c r="Y93" s="252" t="str">
        <f t="shared" ca="1" si="78"/>
        <v/>
      </c>
      <c r="Z93" s="251" t="str">
        <f t="shared" ca="1" si="79"/>
        <v/>
      </c>
      <c r="AA93" s="252" t="str">
        <f t="shared" ca="1" si="80"/>
        <v/>
      </c>
      <c r="AB93" s="251" t="str">
        <f t="shared" ca="1" si="81"/>
        <v/>
      </c>
      <c r="AC93" s="253" t="str">
        <f t="shared" ca="1" si="82"/>
        <v/>
      </c>
      <c r="AD93" s="251" t="str">
        <f t="shared" ca="1" si="83"/>
        <v/>
      </c>
      <c r="AE93" s="254" t="str">
        <f t="shared" ca="1" si="84"/>
        <v/>
      </c>
      <c r="AF93" s="255" t="str">
        <f t="shared" ca="1" si="85"/>
        <v/>
      </c>
      <c r="AG93" s="256" t="str">
        <f t="shared" ca="1" si="86"/>
        <v/>
      </c>
      <c r="AH93" s="256" t="str">
        <f t="shared" ca="1" si="87"/>
        <v/>
      </c>
      <c r="AI93" s="150" t="str">
        <f t="shared" ca="1" si="88"/>
        <v/>
      </c>
      <c r="AJ93" s="144" t="str">
        <f t="shared" ca="1" si="89"/>
        <v/>
      </c>
      <c r="AK93" s="256" t="str">
        <f t="shared" ca="1" si="90"/>
        <v/>
      </c>
      <c r="AL93" s="144" t="str">
        <f t="shared" ca="1" si="91"/>
        <v/>
      </c>
      <c r="AM93" s="256" t="str">
        <f t="shared" ca="1" si="92"/>
        <v/>
      </c>
      <c r="AN93" s="145" t="str">
        <f t="shared" ca="1" si="93"/>
        <v/>
      </c>
      <c r="AO93" s="145" t="str">
        <f t="shared" ca="1" si="94"/>
        <v/>
      </c>
      <c r="AP93" s="144" t="str">
        <f t="shared" ca="1" si="95"/>
        <v/>
      </c>
      <c r="AQ93" s="256" t="str">
        <f t="shared" ca="1" si="96"/>
        <v/>
      </c>
      <c r="AR93" s="152">
        <f t="shared" ca="1" si="97"/>
        <v>0.25</v>
      </c>
      <c r="AS93" s="5"/>
      <c r="AT93" s="2">
        <f t="shared" si="98"/>
        <v>93</v>
      </c>
      <c r="AU93" s="2">
        <f t="shared" si="99"/>
        <v>177</v>
      </c>
      <c r="AV93" s="2">
        <f t="shared" si="100"/>
        <v>178</v>
      </c>
      <c r="AW93" s="153">
        <f t="shared" si="55"/>
        <v>85</v>
      </c>
      <c r="AX93" s="153">
        <f t="shared" si="56"/>
        <v>171</v>
      </c>
    </row>
    <row r="94" spans="1:50" ht="38.25">
      <c r="A94" s="135"/>
      <c r="B94" s="137" t="str">
        <f t="shared" ca="1" si="57"/>
        <v/>
      </c>
      <c r="C94" s="34" t="e">
        <f t="shared" ca="1" si="58"/>
        <v>#N/A</v>
      </c>
      <c r="D94" s="137" t="str">
        <f t="shared" ca="1" si="59"/>
        <v/>
      </c>
      <c r="E94" s="137">
        <f t="shared" ca="1" si="60"/>
        <v>1</v>
      </c>
      <c r="F94" s="137" t="str">
        <f t="shared" ca="1" si="61"/>
        <v>PERIM.</v>
      </c>
      <c r="G94" s="137" t="str">
        <f t="shared" ca="1" si="62"/>
        <v/>
      </c>
      <c r="H94" s="137" t="str">
        <f t="shared" ca="1" si="63"/>
        <v/>
      </c>
      <c r="I94" s="137" t="str">
        <f t="shared" ca="1" si="64"/>
        <v/>
      </c>
      <c r="J94" s="137" t="str">
        <f t="shared" ca="1" si="65"/>
        <v/>
      </c>
      <c r="K94" s="137" t="str">
        <f t="shared" ca="1" si="66"/>
        <v/>
      </c>
      <c r="L94" s="137" t="str">
        <f t="shared" ca="1" si="67"/>
        <v/>
      </c>
      <c r="M94" s="138" t="str">
        <f>IF(ZONES!O95="","",ZONES!O95)</f>
        <v/>
      </c>
      <c r="N94" s="136" t="str">
        <f>IF(ZONES!P95="","",ZONES!P95)</f>
        <v/>
      </c>
      <c r="O94" s="139" t="e">
        <f t="shared" ca="1" si="68"/>
        <v>#REF!</v>
      </c>
      <c r="P94" s="139" t="str">
        <f t="shared" ca="1" si="69"/>
        <v/>
      </c>
      <c r="Q94" s="140" t="str">
        <f t="shared" ca="1" si="70"/>
        <v/>
      </c>
      <c r="R94" s="250">
        <f t="shared" ca="1" si="71"/>
        <v>2.835</v>
      </c>
      <c r="S94" s="140" t="str">
        <f t="shared" ca="1" si="72"/>
        <v/>
      </c>
      <c r="T94" s="250">
        <f t="shared" ca="1" si="73"/>
        <v>24.5</v>
      </c>
      <c r="U94" s="251" t="str">
        <f t="shared" ca="1" si="74"/>
        <v/>
      </c>
      <c r="V94" s="252" t="str">
        <f t="shared" ca="1" si="75"/>
        <v/>
      </c>
      <c r="W94" s="252" t="str">
        <f t="shared" ca="1" si="76"/>
        <v/>
      </c>
      <c r="X94" s="251">
        <f t="shared" ca="1" si="77"/>
        <v>22</v>
      </c>
      <c r="Y94" s="252" t="str">
        <f t="shared" ca="1" si="78"/>
        <v/>
      </c>
      <c r="Z94" s="251" t="str">
        <f t="shared" ca="1" si="79"/>
        <v/>
      </c>
      <c r="AA94" s="252" t="str">
        <f t="shared" ca="1" si="80"/>
        <v/>
      </c>
      <c r="AB94" s="251" t="str">
        <f t="shared" ca="1" si="81"/>
        <v/>
      </c>
      <c r="AC94" s="253" t="str">
        <f t="shared" ca="1" si="82"/>
        <v/>
      </c>
      <c r="AD94" s="251" t="str">
        <f t="shared" ca="1" si="83"/>
        <v/>
      </c>
      <c r="AE94" s="254" t="str">
        <f t="shared" ca="1" si="84"/>
        <v/>
      </c>
      <c r="AF94" s="255" t="str">
        <f t="shared" ca="1" si="85"/>
        <v/>
      </c>
      <c r="AG94" s="256" t="str">
        <f t="shared" ca="1" si="86"/>
        <v/>
      </c>
      <c r="AH94" s="256" t="str">
        <f t="shared" ca="1" si="87"/>
        <v/>
      </c>
      <c r="AI94" s="150" t="str">
        <f t="shared" ca="1" si="88"/>
        <v/>
      </c>
      <c r="AJ94" s="144" t="str">
        <f t="shared" ca="1" si="89"/>
        <v/>
      </c>
      <c r="AK94" s="256" t="str">
        <f t="shared" ca="1" si="90"/>
        <v/>
      </c>
      <c r="AL94" s="144" t="str">
        <f t="shared" ca="1" si="91"/>
        <v/>
      </c>
      <c r="AM94" s="256" t="str">
        <f t="shared" ca="1" si="92"/>
        <v/>
      </c>
      <c r="AN94" s="145" t="str">
        <f t="shared" ca="1" si="93"/>
        <v/>
      </c>
      <c r="AO94" s="145" t="str">
        <f t="shared" ca="1" si="94"/>
        <v/>
      </c>
      <c r="AP94" s="144" t="str">
        <f t="shared" ca="1" si="95"/>
        <v/>
      </c>
      <c r="AQ94" s="256" t="str">
        <f t="shared" ca="1" si="96"/>
        <v/>
      </c>
      <c r="AR94" s="152">
        <f t="shared" ca="1" si="97"/>
        <v>0.25</v>
      </c>
      <c r="AS94" s="5"/>
      <c r="AT94" s="2">
        <f t="shared" si="98"/>
        <v>94</v>
      </c>
      <c r="AU94" s="2">
        <f t="shared" si="99"/>
        <v>179</v>
      </c>
      <c r="AV94" s="2">
        <f t="shared" si="100"/>
        <v>180</v>
      </c>
      <c r="AW94" s="153">
        <f t="shared" si="55"/>
        <v>86</v>
      </c>
      <c r="AX94" s="153">
        <f t="shared" si="56"/>
        <v>173</v>
      </c>
    </row>
    <row r="95" spans="1:50" ht="38.25">
      <c r="A95" s="135"/>
      <c r="B95" s="137" t="str">
        <f t="shared" ca="1" si="57"/>
        <v/>
      </c>
      <c r="C95" s="34" t="e">
        <f t="shared" ca="1" si="58"/>
        <v>#N/A</v>
      </c>
      <c r="D95" s="137" t="str">
        <f t="shared" ca="1" si="59"/>
        <v/>
      </c>
      <c r="E95" s="137">
        <f t="shared" ca="1" si="60"/>
        <v>1</v>
      </c>
      <c r="F95" s="137" t="str">
        <f t="shared" ca="1" si="61"/>
        <v>PERIM.</v>
      </c>
      <c r="G95" s="137" t="str">
        <f t="shared" ca="1" si="62"/>
        <v/>
      </c>
      <c r="H95" s="137" t="str">
        <f t="shared" ca="1" si="63"/>
        <v/>
      </c>
      <c r="I95" s="137" t="str">
        <f t="shared" ca="1" si="64"/>
        <v/>
      </c>
      <c r="J95" s="137" t="str">
        <f t="shared" ca="1" si="65"/>
        <v/>
      </c>
      <c r="K95" s="137" t="str">
        <f t="shared" ca="1" si="66"/>
        <v/>
      </c>
      <c r="L95" s="137" t="str">
        <f t="shared" ca="1" si="67"/>
        <v/>
      </c>
      <c r="M95" s="138" t="str">
        <f>IF(ZONES!O96="","",ZONES!O96)</f>
        <v/>
      </c>
      <c r="N95" s="136" t="str">
        <f>IF(ZONES!P96="","",ZONES!P96)</f>
        <v/>
      </c>
      <c r="O95" s="139" t="e">
        <f t="shared" ca="1" si="68"/>
        <v>#REF!</v>
      </c>
      <c r="P95" s="139" t="str">
        <f t="shared" ca="1" si="69"/>
        <v/>
      </c>
      <c r="Q95" s="140" t="str">
        <f t="shared" ca="1" si="70"/>
        <v/>
      </c>
      <c r="R95" s="250">
        <f t="shared" ca="1" si="71"/>
        <v>2.835</v>
      </c>
      <c r="S95" s="140" t="str">
        <f t="shared" ca="1" si="72"/>
        <v/>
      </c>
      <c r="T95" s="250">
        <f t="shared" ca="1" si="73"/>
        <v>24.5</v>
      </c>
      <c r="U95" s="251" t="str">
        <f t="shared" ca="1" si="74"/>
        <v/>
      </c>
      <c r="V95" s="252" t="str">
        <f t="shared" ca="1" si="75"/>
        <v/>
      </c>
      <c r="W95" s="252" t="str">
        <f t="shared" ca="1" si="76"/>
        <v/>
      </c>
      <c r="X95" s="251">
        <f t="shared" ca="1" si="77"/>
        <v>22</v>
      </c>
      <c r="Y95" s="252" t="str">
        <f t="shared" ca="1" si="78"/>
        <v/>
      </c>
      <c r="Z95" s="251" t="str">
        <f t="shared" ca="1" si="79"/>
        <v/>
      </c>
      <c r="AA95" s="252" t="str">
        <f t="shared" ca="1" si="80"/>
        <v/>
      </c>
      <c r="AB95" s="251" t="str">
        <f t="shared" ca="1" si="81"/>
        <v/>
      </c>
      <c r="AC95" s="253" t="str">
        <f t="shared" ca="1" si="82"/>
        <v/>
      </c>
      <c r="AD95" s="251" t="str">
        <f t="shared" ca="1" si="83"/>
        <v/>
      </c>
      <c r="AE95" s="254" t="str">
        <f t="shared" ca="1" si="84"/>
        <v/>
      </c>
      <c r="AF95" s="255" t="str">
        <f t="shared" ca="1" si="85"/>
        <v/>
      </c>
      <c r="AG95" s="256" t="str">
        <f t="shared" ca="1" si="86"/>
        <v/>
      </c>
      <c r="AH95" s="256" t="str">
        <f t="shared" ca="1" si="87"/>
        <v/>
      </c>
      <c r="AI95" s="150" t="str">
        <f t="shared" ca="1" si="88"/>
        <v/>
      </c>
      <c r="AJ95" s="144" t="str">
        <f t="shared" ca="1" si="89"/>
        <v/>
      </c>
      <c r="AK95" s="256" t="str">
        <f t="shared" ca="1" si="90"/>
        <v/>
      </c>
      <c r="AL95" s="144" t="str">
        <f t="shared" ca="1" si="91"/>
        <v/>
      </c>
      <c r="AM95" s="256" t="str">
        <f t="shared" ca="1" si="92"/>
        <v/>
      </c>
      <c r="AN95" s="145" t="str">
        <f t="shared" ca="1" si="93"/>
        <v/>
      </c>
      <c r="AO95" s="145" t="str">
        <f t="shared" ca="1" si="94"/>
        <v/>
      </c>
      <c r="AP95" s="144" t="str">
        <f t="shared" ca="1" si="95"/>
        <v/>
      </c>
      <c r="AQ95" s="256" t="str">
        <f t="shared" ca="1" si="96"/>
        <v/>
      </c>
      <c r="AR95" s="152">
        <f t="shared" ca="1" si="97"/>
        <v>0.25</v>
      </c>
      <c r="AS95" s="5"/>
      <c r="AT95" s="2">
        <f t="shared" si="98"/>
        <v>95</v>
      </c>
      <c r="AU95" s="2">
        <f t="shared" si="99"/>
        <v>181</v>
      </c>
      <c r="AV95" s="2">
        <f t="shared" si="100"/>
        <v>182</v>
      </c>
      <c r="AW95" s="153">
        <f t="shared" si="55"/>
        <v>87</v>
      </c>
      <c r="AX95" s="153">
        <f t="shared" si="56"/>
        <v>175</v>
      </c>
    </row>
    <row r="96" spans="1:50" ht="38.25">
      <c r="A96" s="135"/>
      <c r="B96" s="137" t="str">
        <f t="shared" ca="1" si="57"/>
        <v/>
      </c>
      <c r="C96" s="34" t="e">
        <f t="shared" ca="1" si="58"/>
        <v>#N/A</v>
      </c>
      <c r="D96" s="137" t="str">
        <f t="shared" ca="1" si="59"/>
        <v/>
      </c>
      <c r="E96" s="137">
        <f t="shared" ca="1" si="60"/>
        <v>1</v>
      </c>
      <c r="F96" s="137" t="str">
        <f t="shared" ca="1" si="61"/>
        <v>PERIM.</v>
      </c>
      <c r="G96" s="137" t="str">
        <f t="shared" ca="1" si="62"/>
        <v/>
      </c>
      <c r="H96" s="137" t="str">
        <f t="shared" ca="1" si="63"/>
        <v/>
      </c>
      <c r="I96" s="137" t="str">
        <f t="shared" ca="1" si="64"/>
        <v/>
      </c>
      <c r="J96" s="137" t="str">
        <f t="shared" ca="1" si="65"/>
        <v/>
      </c>
      <c r="K96" s="137" t="str">
        <f t="shared" ca="1" si="66"/>
        <v/>
      </c>
      <c r="L96" s="137" t="str">
        <f t="shared" ca="1" si="67"/>
        <v/>
      </c>
      <c r="M96" s="138" t="str">
        <f>IF(ZONES!O97="","",ZONES!O97)</f>
        <v/>
      </c>
      <c r="N96" s="136" t="str">
        <f>IF(ZONES!P97="","",ZONES!P97)</f>
        <v/>
      </c>
      <c r="O96" s="139" t="e">
        <f t="shared" ca="1" si="68"/>
        <v>#REF!</v>
      </c>
      <c r="P96" s="139" t="str">
        <f t="shared" ca="1" si="69"/>
        <v/>
      </c>
      <c r="Q96" s="140" t="str">
        <f t="shared" ca="1" si="70"/>
        <v/>
      </c>
      <c r="R96" s="250">
        <f t="shared" ca="1" si="71"/>
        <v>2.835</v>
      </c>
      <c r="S96" s="140" t="str">
        <f t="shared" ca="1" si="72"/>
        <v/>
      </c>
      <c r="T96" s="250">
        <f t="shared" ca="1" si="73"/>
        <v>24.5</v>
      </c>
      <c r="U96" s="251" t="str">
        <f t="shared" ca="1" si="74"/>
        <v/>
      </c>
      <c r="V96" s="252" t="str">
        <f t="shared" ca="1" si="75"/>
        <v/>
      </c>
      <c r="W96" s="252" t="str">
        <f t="shared" ca="1" si="76"/>
        <v/>
      </c>
      <c r="X96" s="251">
        <f t="shared" ca="1" si="77"/>
        <v>22</v>
      </c>
      <c r="Y96" s="252" t="str">
        <f t="shared" ca="1" si="78"/>
        <v/>
      </c>
      <c r="Z96" s="251" t="str">
        <f t="shared" ca="1" si="79"/>
        <v/>
      </c>
      <c r="AA96" s="252" t="str">
        <f t="shared" ca="1" si="80"/>
        <v/>
      </c>
      <c r="AB96" s="251" t="str">
        <f t="shared" ca="1" si="81"/>
        <v/>
      </c>
      <c r="AC96" s="253" t="str">
        <f t="shared" ca="1" si="82"/>
        <v/>
      </c>
      <c r="AD96" s="251" t="str">
        <f t="shared" ca="1" si="83"/>
        <v/>
      </c>
      <c r="AE96" s="254" t="str">
        <f t="shared" ca="1" si="84"/>
        <v/>
      </c>
      <c r="AF96" s="255" t="str">
        <f t="shared" ca="1" si="85"/>
        <v/>
      </c>
      <c r="AG96" s="256" t="str">
        <f t="shared" ca="1" si="86"/>
        <v/>
      </c>
      <c r="AH96" s="256" t="str">
        <f t="shared" ca="1" si="87"/>
        <v/>
      </c>
      <c r="AI96" s="150" t="str">
        <f t="shared" ca="1" si="88"/>
        <v/>
      </c>
      <c r="AJ96" s="144" t="str">
        <f t="shared" ca="1" si="89"/>
        <v/>
      </c>
      <c r="AK96" s="256" t="str">
        <f t="shared" ca="1" si="90"/>
        <v/>
      </c>
      <c r="AL96" s="144" t="str">
        <f t="shared" ca="1" si="91"/>
        <v/>
      </c>
      <c r="AM96" s="256" t="str">
        <f t="shared" ca="1" si="92"/>
        <v/>
      </c>
      <c r="AN96" s="145" t="str">
        <f t="shared" ca="1" si="93"/>
        <v/>
      </c>
      <c r="AO96" s="145" t="str">
        <f t="shared" ca="1" si="94"/>
        <v/>
      </c>
      <c r="AP96" s="144" t="str">
        <f t="shared" ca="1" si="95"/>
        <v/>
      </c>
      <c r="AQ96" s="256" t="str">
        <f t="shared" ca="1" si="96"/>
        <v/>
      </c>
      <c r="AR96" s="152">
        <f t="shared" ca="1" si="97"/>
        <v>0.25</v>
      </c>
      <c r="AS96" s="5"/>
      <c r="AT96" s="2">
        <f t="shared" si="98"/>
        <v>96</v>
      </c>
      <c r="AU96" s="2">
        <f t="shared" si="99"/>
        <v>183</v>
      </c>
      <c r="AV96" s="2">
        <f t="shared" si="100"/>
        <v>184</v>
      </c>
      <c r="AW96" s="153">
        <f t="shared" si="55"/>
        <v>88</v>
      </c>
      <c r="AX96" s="153">
        <f t="shared" si="56"/>
        <v>177</v>
      </c>
    </row>
    <row r="97" spans="1:50" ht="38.25">
      <c r="A97" s="135"/>
      <c r="B97" s="137" t="str">
        <f t="shared" ca="1" si="57"/>
        <v/>
      </c>
      <c r="C97" s="34" t="e">
        <f t="shared" ca="1" si="58"/>
        <v>#N/A</v>
      </c>
      <c r="D97" s="137" t="str">
        <f t="shared" ca="1" si="59"/>
        <v/>
      </c>
      <c r="E97" s="137">
        <f t="shared" ca="1" si="60"/>
        <v>1</v>
      </c>
      <c r="F97" s="137" t="str">
        <f t="shared" ca="1" si="61"/>
        <v>PERIM.</v>
      </c>
      <c r="G97" s="137" t="str">
        <f t="shared" ca="1" si="62"/>
        <v/>
      </c>
      <c r="H97" s="137" t="str">
        <f t="shared" ca="1" si="63"/>
        <v/>
      </c>
      <c r="I97" s="137" t="str">
        <f t="shared" ca="1" si="64"/>
        <v/>
      </c>
      <c r="J97" s="137" t="str">
        <f t="shared" ca="1" si="65"/>
        <v/>
      </c>
      <c r="K97" s="137" t="str">
        <f t="shared" ca="1" si="66"/>
        <v/>
      </c>
      <c r="L97" s="137" t="str">
        <f t="shared" ca="1" si="67"/>
        <v/>
      </c>
      <c r="M97" s="138" t="str">
        <f>IF(ZONES!O98="","",ZONES!O98)</f>
        <v/>
      </c>
      <c r="N97" s="136" t="str">
        <f>IF(ZONES!P98="","",ZONES!P98)</f>
        <v/>
      </c>
      <c r="O97" s="139" t="e">
        <f t="shared" ca="1" si="68"/>
        <v>#REF!</v>
      </c>
      <c r="P97" s="139" t="str">
        <f t="shared" ca="1" si="69"/>
        <v/>
      </c>
      <c r="Q97" s="140" t="str">
        <f t="shared" ca="1" si="70"/>
        <v/>
      </c>
      <c r="R97" s="250">
        <f t="shared" ca="1" si="71"/>
        <v>2.835</v>
      </c>
      <c r="S97" s="140" t="str">
        <f t="shared" ca="1" si="72"/>
        <v/>
      </c>
      <c r="T97" s="250">
        <f t="shared" ca="1" si="73"/>
        <v>24.5</v>
      </c>
      <c r="U97" s="251" t="str">
        <f t="shared" ca="1" si="74"/>
        <v/>
      </c>
      <c r="V97" s="252" t="str">
        <f t="shared" ca="1" si="75"/>
        <v/>
      </c>
      <c r="W97" s="252" t="str">
        <f t="shared" ca="1" si="76"/>
        <v/>
      </c>
      <c r="X97" s="251">
        <f t="shared" ca="1" si="77"/>
        <v>22</v>
      </c>
      <c r="Y97" s="252" t="str">
        <f t="shared" ca="1" si="78"/>
        <v/>
      </c>
      <c r="Z97" s="251" t="str">
        <f t="shared" ca="1" si="79"/>
        <v/>
      </c>
      <c r="AA97" s="252" t="str">
        <f t="shared" ca="1" si="80"/>
        <v/>
      </c>
      <c r="AB97" s="251" t="str">
        <f t="shared" ca="1" si="81"/>
        <v/>
      </c>
      <c r="AC97" s="253" t="str">
        <f t="shared" ca="1" si="82"/>
        <v/>
      </c>
      <c r="AD97" s="251" t="str">
        <f t="shared" ca="1" si="83"/>
        <v/>
      </c>
      <c r="AE97" s="254" t="str">
        <f t="shared" ca="1" si="84"/>
        <v/>
      </c>
      <c r="AF97" s="255" t="str">
        <f t="shared" ca="1" si="85"/>
        <v/>
      </c>
      <c r="AG97" s="256" t="str">
        <f t="shared" ca="1" si="86"/>
        <v/>
      </c>
      <c r="AH97" s="256" t="str">
        <f t="shared" ca="1" si="87"/>
        <v/>
      </c>
      <c r="AI97" s="150" t="str">
        <f t="shared" ca="1" si="88"/>
        <v/>
      </c>
      <c r="AJ97" s="144" t="str">
        <f t="shared" ca="1" si="89"/>
        <v/>
      </c>
      <c r="AK97" s="256" t="str">
        <f t="shared" ca="1" si="90"/>
        <v/>
      </c>
      <c r="AL97" s="144" t="str">
        <f t="shared" ca="1" si="91"/>
        <v/>
      </c>
      <c r="AM97" s="256" t="str">
        <f t="shared" ca="1" si="92"/>
        <v/>
      </c>
      <c r="AN97" s="145" t="str">
        <f t="shared" ca="1" si="93"/>
        <v/>
      </c>
      <c r="AO97" s="145" t="str">
        <f t="shared" ca="1" si="94"/>
        <v/>
      </c>
      <c r="AP97" s="144" t="str">
        <f t="shared" ca="1" si="95"/>
        <v/>
      </c>
      <c r="AQ97" s="256" t="str">
        <f t="shared" ca="1" si="96"/>
        <v/>
      </c>
      <c r="AR97" s="152">
        <f t="shared" ca="1" si="97"/>
        <v>0.25</v>
      </c>
      <c r="AS97" s="5"/>
      <c r="AT97" s="2">
        <f t="shared" si="98"/>
        <v>97</v>
      </c>
      <c r="AU97" s="2">
        <f t="shared" si="99"/>
        <v>185</v>
      </c>
      <c r="AV97" s="2">
        <f t="shared" si="100"/>
        <v>186</v>
      </c>
      <c r="AW97" s="153">
        <f t="shared" si="55"/>
        <v>89</v>
      </c>
      <c r="AX97" s="153">
        <f t="shared" si="56"/>
        <v>179</v>
      </c>
    </row>
    <row r="98" spans="1:50" ht="38.25">
      <c r="A98" s="135"/>
      <c r="B98" s="137" t="str">
        <f t="shared" ca="1" si="57"/>
        <v/>
      </c>
      <c r="C98" s="34" t="e">
        <f t="shared" ca="1" si="58"/>
        <v>#N/A</v>
      </c>
      <c r="D98" s="137" t="str">
        <f t="shared" ca="1" si="59"/>
        <v/>
      </c>
      <c r="E98" s="137">
        <f t="shared" ca="1" si="60"/>
        <v>1</v>
      </c>
      <c r="F98" s="137" t="str">
        <f t="shared" ca="1" si="61"/>
        <v>PERIM.</v>
      </c>
      <c r="G98" s="137" t="str">
        <f t="shared" ca="1" si="62"/>
        <v/>
      </c>
      <c r="H98" s="137" t="str">
        <f t="shared" ca="1" si="63"/>
        <v/>
      </c>
      <c r="I98" s="137" t="str">
        <f t="shared" ca="1" si="64"/>
        <v/>
      </c>
      <c r="J98" s="137" t="str">
        <f t="shared" ca="1" si="65"/>
        <v/>
      </c>
      <c r="K98" s="137" t="str">
        <f t="shared" ca="1" si="66"/>
        <v/>
      </c>
      <c r="L98" s="137" t="str">
        <f t="shared" ca="1" si="67"/>
        <v/>
      </c>
      <c r="M98" s="138" t="str">
        <f>IF(ZONES!O99="","",ZONES!O99)</f>
        <v/>
      </c>
      <c r="N98" s="136" t="str">
        <f>IF(ZONES!P99="","",ZONES!P99)</f>
        <v/>
      </c>
      <c r="O98" s="139" t="e">
        <f t="shared" ca="1" si="68"/>
        <v>#REF!</v>
      </c>
      <c r="P98" s="139" t="str">
        <f t="shared" ca="1" si="69"/>
        <v/>
      </c>
      <c r="Q98" s="140" t="str">
        <f t="shared" ca="1" si="70"/>
        <v/>
      </c>
      <c r="R98" s="250">
        <f t="shared" ca="1" si="71"/>
        <v>2.835</v>
      </c>
      <c r="S98" s="140" t="str">
        <f t="shared" ca="1" si="72"/>
        <v/>
      </c>
      <c r="T98" s="250">
        <f t="shared" ca="1" si="73"/>
        <v>24.5</v>
      </c>
      <c r="U98" s="251" t="str">
        <f t="shared" ca="1" si="74"/>
        <v/>
      </c>
      <c r="V98" s="252" t="str">
        <f t="shared" ca="1" si="75"/>
        <v/>
      </c>
      <c r="W98" s="252" t="str">
        <f t="shared" ca="1" si="76"/>
        <v/>
      </c>
      <c r="X98" s="251">
        <f t="shared" ca="1" si="77"/>
        <v>22</v>
      </c>
      <c r="Y98" s="252" t="str">
        <f t="shared" ca="1" si="78"/>
        <v/>
      </c>
      <c r="Z98" s="251" t="str">
        <f t="shared" ca="1" si="79"/>
        <v/>
      </c>
      <c r="AA98" s="252" t="str">
        <f t="shared" ca="1" si="80"/>
        <v/>
      </c>
      <c r="AB98" s="251" t="str">
        <f t="shared" ca="1" si="81"/>
        <v/>
      </c>
      <c r="AC98" s="253" t="str">
        <f t="shared" ca="1" si="82"/>
        <v/>
      </c>
      <c r="AD98" s="251" t="str">
        <f t="shared" ca="1" si="83"/>
        <v/>
      </c>
      <c r="AE98" s="254" t="str">
        <f t="shared" ca="1" si="84"/>
        <v/>
      </c>
      <c r="AF98" s="255" t="str">
        <f t="shared" ca="1" si="85"/>
        <v/>
      </c>
      <c r="AG98" s="256" t="str">
        <f t="shared" ca="1" si="86"/>
        <v/>
      </c>
      <c r="AH98" s="256" t="str">
        <f t="shared" ca="1" si="87"/>
        <v/>
      </c>
      <c r="AI98" s="150" t="str">
        <f t="shared" ca="1" si="88"/>
        <v/>
      </c>
      <c r="AJ98" s="144" t="str">
        <f t="shared" ca="1" si="89"/>
        <v/>
      </c>
      <c r="AK98" s="256" t="str">
        <f t="shared" ca="1" si="90"/>
        <v/>
      </c>
      <c r="AL98" s="144" t="str">
        <f t="shared" ca="1" si="91"/>
        <v/>
      </c>
      <c r="AM98" s="256" t="str">
        <f t="shared" ca="1" si="92"/>
        <v/>
      </c>
      <c r="AN98" s="145" t="str">
        <f t="shared" ca="1" si="93"/>
        <v/>
      </c>
      <c r="AO98" s="145" t="str">
        <f t="shared" ca="1" si="94"/>
        <v/>
      </c>
      <c r="AP98" s="144" t="str">
        <f t="shared" ca="1" si="95"/>
        <v/>
      </c>
      <c r="AQ98" s="256" t="str">
        <f t="shared" ca="1" si="96"/>
        <v/>
      </c>
      <c r="AR98" s="152">
        <f t="shared" ca="1" si="97"/>
        <v>0.25</v>
      </c>
      <c r="AS98" s="5"/>
      <c r="AT98" s="2">
        <f t="shared" si="98"/>
        <v>98</v>
      </c>
      <c r="AU98" s="2">
        <f t="shared" si="99"/>
        <v>187</v>
      </c>
      <c r="AV98" s="2">
        <f t="shared" si="100"/>
        <v>188</v>
      </c>
      <c r="AW98" s="153">
        <f t="shared" si="55"/>
        <v>90</v>
      </c>
      <c r="AX98" s="153">
        <f t="shared" si="56"/>
        <v>181</v>
      </c>
    </row>
    <row r="99" spans="1:50" ht="38.25">
      <c r="A99" s="135"/>
      <c r="B99" s="137" t="str">
        <f t="shared" ca="1" si="57"/>
        <v/>
      </c>
      <c r="C99" s="34" t="e">
        <f t="shared" ca="1" si="58"/>
        <v>#N/A</v>
      </c>
      <c r="D99" s="137" t="str">
        <f t="shared" ca="1" si="59"/>
        <v/>
      </c>
      <c r="E99" s="137">
        <f t="shared" ca="1" si="60"/>
        <v>1</v>
      </c>
      <c r="F99" s="137" t="str">
        <f t="shared" ca="1" si="61"/>
        <v>PERIM.</v>
      </c>
      <c r="G99" s="137" t="str">
        <f t="shared" ca="1" si="62"/>
        <v/>
      </c>
      <c r="H99" s="137" t="str">
        <f t="shared" ca="1" si="63"/>
        <v/>
      </c>
      <c r="I99" s="137" t="str">
        <f t="shared" ca="1" si="64"/>
        <v/>
      </c>
      <c r="J99" s="137" t="str">
        <f t="shared" ca="1" si="65"/>
        <v/>
      </c>
      <c r="K99" s="137" t="str">
        <f t="shared" ca="1" si="66"/>
        <v/>
      </c>
      <c r="L99" s="137" t="str">
        <f t="shared" ca="1" si="67"/>
        <v/>
      </c>
      <c r="M99" s="138" t="str">
        <f>IF(ZONES!O100="","",ZONES!O100)</f>
        <v/>
      </c>
      <c r="N99" s="136" t="str">
        <f>IF(ZONES!P100="","",ZONES!P100)</f>
        <v/>
      </c>
      <c r="O99" s="139" t="e">
        <f t="shared" ca="1" si="68"/>
        <v>#REF!</v>
      </c>
      <c r="P99" s="139" t="str">
        <f t="shared" ca="1" si="69"/>
        <v/>
      </c>
      <c r="Q99" s="140" t="str">
        <f t="shared" ca="1" si="70"/>
        <v/>
      </c>
      <c r="R99" s="250">
        <f t="shared" ca="1" si="71"/>
        <v>2.835</v>
      </c>
      <c r="S99" s="140" t="str">
        <f t="shared" ca="1" si="72"/>
        <v/>
      </c>
      <c r="T99" s="250">
        <f t="shared" ca="1" si="73"/>
        <v>24.5</v>
      </c>
      <c r="U99" s="251" t="str">
        <f t="shared" ca="1" si="74"/>
        <v/>
      </c>
      <c r="V99" s="252" t="str">
        <f t="shared" ca="1" si="75"/>
        <v/>
      </c>
      <c r="W99" s="252" t="str">
        <f t="shared" ca="1" si="76"/>
        <v/>
      </c>
      <c r="X99" s="251">
        <f t="shared" ca="1" si="77"/>
        <v>22</v>
      </c>
      <c r="Y99" s="252" t="str">
        <f t="shared" ca="1" si="78"/>
        <v/>
      </c>
      <c r="Z99" s="251" t="str">
        <f t="shared" ca="1" si="79"/>
        <v/>
      </c>
      <c r="AA99" s="252" t="str">
        <f t="shared" ca="1" si="80"/>
        <v/>
      </c>
      <c r="AB99" s="251" t="str">
        <f t="shared" ca="1" si="81"/>
        <v/>
      </c>
      <c r="AC99" s="253" t="str">
        <f t="shared" ca="1" si="82"/>
        <v/>
      </c>
      <c r="AD99" s="251" t="str">
        <f t="shared" ca="1" si="83"/>
        <v/>
      </c>
      <c r="AE99" s="254" t="str">
        <f t="shared" ca="1" si="84"/>
        <v/>
      </c>
      <c r="AF99" s="255" t="str">
        <f t="shared" ca="1" si="85"/>
        <v/>
      </c>
      <c r="AG99" s="256" t="str">
        <f t="shared" ca="1" si="86"/>
        <v/>
      </c>
      <c r="AH99" s="256" t="str">
        <f t="shared" ca="1" si="87"/>
        <v/>
      </c>
      <c r="AI99" s="150" t="str">
        <f t="shared" ca="1" si="88"/>
        <v/>
      </c>
      <c r="AJ99" s="144" t="str">
        <f t="shared" ca="1" si="89"/>
        <v/>
      </c>
      <c r="AK99" s="256" t="str">
        <f t="shared" ca="1" si="90"/>
        <v/>
      </c>
      <c r="AL99" s="144" t="str">
        <f t="shared" ca="1" si="91"/>
        <v/>
      </c>
      <c r="AM99" s="256" t="str">
        <f t="shared" ca="1" si="92"/>
        <v/>
      </c>
      <c r="AN99" s="145" t="str">
        <f t="shared" ca="1" si="93"/>
        <v/>
      </c>
      <c r="AO99" s="145" t="str">
        <f t="shared" ca="1" si="94"/>
        <v/>
      </c>
      <c r="AP99" s="144" t="str">
        <f t="shared" ca="1" si="95"/>
        <v/>
      </c>
      <c r="AQ99" s="256" t="str">
        <f t="shared" ca="1" si="96"/>
        <v/>
      </c>
      <c r="AR99" s="152">
        <f t="shared" ca="1" si="97"/>
        <v>0.25</v>
      </c>
      <c r="AS99" s="5"/>
      <c r="AT99" s="2">
        <f t="shared" si="98"/>
        <v>99</v>
      </c>
      <c r="AU99" s="2">
        <f t="shared" si="99"/>
        <v>189</v>
      </c>
      <c r="AV99" s="2">
        <f t="shared" si="100"/>
        <v>190</v>
      </c>
      <c r="AW99" s="153">
        <f t="shared" si="55"/>
        <v>91</v>
      </c>
      <c r="AX99" s="153">
        <f t="shared" si="56"/>
        <v>183</v>
      </c>
    </row>
    <row r="100" spans="1:50" ht="38.25">
      <c r="A100" s="135"/>
      <c r="B100" s="137" t="str">
        <f t="shared" ca="1" si="57"/>
        <v/>
      </c>
      <c r="C100" s="34" t="e">
        <f t="shared" ca="1" si="58"/>
        <v>#N/A</v>
      </c>
      <c r="D100" s="137" t="str">
        <f t="shared" ca="1" si="59"/>
        <v/>
      </c>
      <c r="E100" s="137">
        <f t="shared" ca="1" si="60"/>
        <v>1</v>
      </c>
      <c r="F100" s="137" t="str">
        <f t="shared" ca="1" si="61"/>
        <v>PERIM.</v>
      </c>
      <c r="G100" s="137" t="str">
        <f t="shared" ca="1" si="62"/>
        <v/>
      </c>
      <c r="H100" s="137" t="str">
        <f t="shared" ca="1" si="63"/>
        <v/>
      </c>
      <c r="I100" s="137" t="str">
        <f t="shared" ca="1" si="64"/>
        <v/>
      </c>
      <c r="J100" s="137" t="str">
        <f t="shared" ca="1" si="65"/>
        <v/>
      </c>
      <c r="K100" s="137" t="str">
        <f t="shared" ca="1" si="66"/>
        <v/>
      </c>
      <c r="L100" s="137" t="str">
        <f t="shared" ca="1" si="67"/>
        <v/>
      </c>
      <c r="M100" s="138" t="str">
        <f>IF(ZONES!O101="","",ZONES!O101)</f>
        <v/>
      </c>
      <c r="N100" s="136" t="str">
        <f>IF(ZONES!P101="","",ZONES!P101)</f>
        <v/>
      </c>
      <c r="O100" s="139" t="e">
        <f t="shared" ca="1" si="68"/>
        <v>#REF!</v>
      </c>
      <c r="P100" s="139" t="str">
        <f t="shared" ca="1" si="69"/>
        <v/>
      </c>
      <c r="Q100" s="140" t="str">
        <f t="shared" ca="1" si="70"/>
        <v/>
      </c>
      <c r="R100" s="250">
        <f t="shared" ca="1" si="71"/>
        <v>2.835</v>
      </c>
      <c r="S100" s="140" t="str">
        <f t="shared" ca="1" si="72"/>
        <v/>
      </c>
      <c r="T100" s="250">
        <f t="shared" ca="1" si="73"/>
        <v>24.5</v>
      </c>
      <c r="U100" s="251" t="str">
        <f t="shared" ca="1" si="74"/>
        <v/>
      </c>
      <c r="V100" s="252" t="str">
        <f t="shared" ca="1" si="75"/>
        <v/>
      </c>
      <c r="W100" s="252" t="str">
        <f t="shared" ca="1" si="76"/>
        <v/>
      </c>
      <c r="X100" s="251">
        <f t="shared" ca="1" si="77"/>
        <v>22</v>
      </c>
      <c r="Y100" s="252" t="str">
        <f t="shared" ca="1" si="78"/>
        <v/>
      </c>
      <c r="Z100" s="251" t="str">
        <f t="shared" ca="1" si="79"/>
        <v/>
      </c>
      <c r="AA100" s="252" t="str">
        <f t="shared" ca="1" si="80"/>
        <v/>
      </c>
      <c r="AB100" s="251" t="str">
        <f t="shared" ca="1" si="81"/>
        <v/>
      </c>
      <c r="AC100" s="253" t="str">
        <f t="shared" ca="1" si="82"/>
        <v/>
      </c>
      <c r="AD100" s="251" t="str">
        <f t="shared" ca="1" si="83"/>
        <v/>
      </c>
      <c r="AE100" s="254" t="str">
        <f t="shared" ca="1" si="84"/>
        <v/>
      </c>
      <c r="AF100" s="255" t="str">
        <f t="shared" ca="1" si="85"/>
        <v/>
      </c>
      <c r="AG100" s="256" t="str">
        <f t="shared" ca="1" si="86"/>
        <v/>
      </c>
      <c r="AH100" s="256" t="str">
        <f t="shared" ca="1" si="87"/>
        <v/>
      </c>
      <c r="AI100" s="150" t="str">
        <f t="shared" ca="1" si="88"/>
        <v/>
      </c>
      <c r="AJ100" s="144" t="str">
        <f t="shared" ca="1" si="89"/>
        <v/>
      </c>
      <c r="AK100" s="256" t="str">
        <f t="shared" ca="1" si="90"/>
        <v/>
      </c>
      <c r="AL100" s="144" t="str">
        <f t="shared" ca="1" si="91"/>
        <v/>
      </c>
      <c r="AM100" s="256" t="str">
        <f t="shared" ca="1" si="92"/>
        <v/>
      </c>
      <c r="AN100" s="145" t="str">
        <f t="shared" ca="1" si="93"/>
        <v/>
      </c>
      <c r="AO100" s="145" t="str">
        <f t="shared" ca="1" si="94"/>
        <v/>
      </c>
      <c r="AP100" s="144" t="str">
        <f t="shared" ca="1" si="95"/>
        <v/>
      </c>
      <c r="AQ100" s="256" t="str">
        <f t="shared" ca="1" si="96"/>
        <v/>
      </c>
      <c r="AR100" s="152">
        <f t="shared" ca="1" si="97"/>
        <v>0.25</v>
      </c>
      <c r="AS100" s="5"/>
      <c r="AT100" s="2">
        <f t="shared" si="98"/>
        <v>100</v>
      </c>
      <c r="AU100" s="2">
        <f t="shared" si="99"/>
        <v>191</v>
      </c>
      <c r="AV100" s="2">
        <f t="shared" si="100"/>
        <v>192</v>
      </c>
      <c r="AW100" s="153">
        <f t="shared" si="55"/>
        <v>92</v>
      </c>
      <c r="AX100" s="153">
        <f t="shared" si="56"/>
        <v>185</v>
      </c>
    </row>
    <row r="101" spans="1:50" ht="38.25">
      <c r="A101" s="135"/>
      <c r="B101" s="137" t="str">
        <f t="shared" ca="1" si="57"/>
        <v/>
      </c>
      <c r="C101" s="34" t="e">
        <f t="shared" ca="1" si="58"/>
        <v>#N/A</v>
      </c>
      <c r="D101" s="137" t="str">
        <f t="shared" ca="1" si="59"/>
        <v/>
      </c>
      <c r="E101" s="137">
        <f t="shared" ca="1" si="60"/>
        <v>1</v>
      </c>
      <c r="F101" s="137" t="str">
        <f t="shared" ca="1" si="61"/>
        <v>PERIM.</v>
      </c>
      <c r="G101" s="137" t="str">
        <f t="shared" ca="1" si="62"/>
        <v/>
      </c>
      <c r="H101" s="137" t="str">
        <f t="shared" ca="1" si="63"/>
        <v/>
      </c>
      <c r="I101" s="137" t="str">
        <f t="shared" ca="1" si="64"/>
        <v/>
      </c>
      <c r="J101" s="137" t="str">
        <f t="shared" ca="1" si="65"/>
        <v/>
      </c>
      <c r="K101" s="137" t="str">
        <f t="shared" ca="1" si="66"/>
        <v/>
      </c>
      <c r="L101" s="137" t="str">
        <f t="shared" ca="1" si="67"/>
        <v/>
      </c>
      <c r="M101" s="138" t="str">
        <f>IF(ZONES!O102="","",ZONES!O102)</f>
        <v/>
      </c>
      <c r="N101" s="136" t="str">
        <f>IF(ZONES!P102="","",ZONES!P102)</f>
        <v/>
      </c>
      <c r="O101" s="139" t="e">
        <f t="shared" ca="1" si="68"/>
        <v>#REF!</v>
      </c>
      <c r="P101" s="139" t="str">
        <f t="shared" ca="1" si="69"/>
        <v/>
      </c>
      <c r="Q101" s="140" t="str">
        <f t="shared" ca="1" si="70"/>
        <v/>
      </c>
      <c r="R101" s="250">
        <f t="shared" ca="1" si="71"/>
        <v>2.835</v>
      </c>
      <c r="S101" s="140" t="str">
        <f t="shared" ca="1" si="72"/>
        <v/>
      </c>
      <c r="T101" s="250">
        <f t="shared" ca="1" si="73"/>
        <v>24.5</v>
      </c>
      <c r="U101" s="251" t="str">
        <f t="shared" ca="1" si="74"/>
        <v/>
      </c>
      <c r="V101" s="252" t="str">
        <f t="shared" ca="1" si="75"/>
        <v/>
      </c>
      <c r="W101" s="252" t="str">
        <f t="shared" ca="1" si="76"/>
        <v/>
      </c>
      <c r="X101" s="251">
        <f t="shared" ca="1" si="77"/>
        <v>22</v>
      </c>
      <c r="Y101" s="252" t="str">
        <f t="shared" ca="1" si="78"/>
        <v/>
      </c>
      <c r="Z101" s="251" t="str">
        <f t="shared" ca="1" si="79"/>
        <v/>
      </c>
      <c r="AA101" s="252" t="str">
        <f t="shared" ca="1" si="80"/>
        <v/>
      </c>
      <c r="AB101" s="251" t="str">
        <f t="shared" ca="1" si="81"/>
        <v/>
      </c>
      <c r="AC101" s="253" t="str">
        <f t="shared" ca="1" si="82"/>
        <v/>
      </c>
      <c r="AD101" s="251" t="str">
        <f t="shared" ca="1" si="83"/>
        <v/>
      </c>
      <c r="AE101" s="254" t="str">
        <f t="shared" ca="1" si="84"/>
        <v/>
      </c>
      <c r="AF101" s="255" t="str">
        <f t="shared" ca="1" si="85"/>
        <v/>
      </c>
      <c r="AG101" s="256" t="str">
        <f t="shared" ca="1" si="86"/>
        <v/>
      </c>
      <c r="AH101" s="256" t="str">
        <f t="shared" ca="1" si="87"/>
        <v/>
      </c>
      <c r="AI101" s="150" t="str">
        <f t="shared" ca="1" si="88"/>
        <v/>
      </c>
      <c r="AJ101" s="144" t="str">
        <f t="shared" ca="1" si="89"/>
        <v/>
      </c>
      <c r="AK101" s="256" t="str">
        <f t="shared" ca="1" si="90"/>
        <v/>
      </c>
      <c r="AL101" s="144" t="str">
        <f t="shared" ca="1" si="91"/>
        <v/>
      </c>
      <c r="AM101" s="256" t="str">
        <f t="shared" ca="1" si="92"/>
        <v/>
      </c>
      <c r="AN101" s="145" t="str">
        <f t="shared" ca="1" si="93"/>
        <v/>
      </c>
      <c r="AO101" s="145" t="str">
        <f t="shared" ca="1" si="94"/>
        <v/>
      </c>
      <c r="AP101" s="144" t="str">
        <f t="shared" ca="1" si="95"/>
        <v/>
      </c>
      <c r="AQ101" s="256" t="str">
        <f t="shared" ca="1" si="96"/>
        <v/>
      </c>
      <c r="AR101" s="152">
        <f t="shared" ca="1" si="97"/>
        <v>0.25</v>
      </c>
      <c r="AS101" s="5"/>
      <c r="AT101" s="2">
        <f t="shared" si="98"/>
        <v>101</v>
      </c>
      <c r="AU101" s="2">
        <f t="shared" si="99"/>
        <v>193</v>
      </c>
      <c r="AV101" s="2">
        <f t="shared" si="100"/>
        <v>194</v>
      </c>
      <c r="AW101" s="153">
        <f t="shared" si="55"/>
        <v>93</v>
      </c>
      <c r="AX101" s="153">
        <f t="shared" si="56"/>
        <v>187</v>
      </c>
    </row>
    <row r="102" spans="1:50" ht="38.25">
      <c r="A102" s="135"/>
      <c r="B102" s="137" t="str">
        <f t="shared" ca="1" si="57"/>
        <v/>
      </c>
      <c r="C102" s="34" t="e">
        <f t="shared" ca="1" si="58"/>
        <v>#N/A</v>
      </c>
      <c r="D102" s="137" t="str">
        <f t="shared" ca="1" si="59"/>
        <v/>
      </c>
      <c r="E102" s="137">
        <f t="shared" ca="1" si="60"/>
        <v>1</v>
      </c>
      <c r="F102" s="137" t="str">
        <f t="shared" ca="1" si="61"/>
        <v>PERIM.</v>
      </c>
      <c r="G102" s="137" t="str">
        <f t="shared" ca="1" si="62"/>
        <v/>
      </c>
      <c r="H102" s="137" t="str">
        <f t="shared" ca="1" si="63"/>
        <v/>
      </c>
      <c r="I102" s="137" t="str">
        <f t="shared" ca="1" si="64"/>
        <v/>
      </c>
      <c r="J102" s="137" t="str">
        <f t="shared" ca="1" si="65"/>
        <v/>
      </c>
      <c r="K102" s="137" t="str">
        <f t="shared" ca="1" si="66"/>
        <v/>
      </c>
      <c r="L102" s="137" t="str">
        <f t="shared" ca="1" si="67"/>
        <v/>
      </c>
      <c r="M102" s="138" t="str">
        <f>IF(ZONES!O103="","",ZONES!O103)</f>
        <v/>
      </c>
      <c r="N102" s="136" t="str">
        <f>IF(ZONES!P103="","",ZONES!P103)</f>
        <v/>
      </c>
      <c r="O102" s="139" t="e">
        <f t="shared" ca="1" si="68"/>
        <v>#REF!</v>
      </c>
      <c r="P102" s="139" t="str">
        <f t="shared" ca="1" si="69"/>
        <v/>
      </c>
      <c r="Q102" s="140" t="str">
        <f t="shared" ca="1" si="70"/>
        <v/>
      </c>
      <c r="R102" s="250">
        <f t="shared" ca="1" si="71"/>
        <v>2.835</v>
      </c>
      <c r="S102" s="140" t="str">
        <f t="shared" ca="1" si="72"/>
        <v/>
      </c>
      <c r="T102" s="250">
        <f t="shared" ca="1" si="73"/>
        <v>24.5</v>
      </c>
      <c r="U102" s="251" t="str">
        <f t="shared" ca="1" si="74"/>
        <v/>
      </c>
      <c r="V102" s="252" t="str">
        <f t="shared" ca="1" si="75"/>
        <v/>
      </c>
      <c r="W102" s="252" t="str">
        <f t="shared" ca="1" si="76"/>
        <v/>
      </c>
      <c r="X102" s="251">
        <f t="shared" ca="1" si="77"/>
        <v>22</v>
      </c>
      <c r="Y102" s="252" t="str">
        <f t="shared" ca="1" si="78"/>
        <v/>
      </c>
      <c r="Z102" s="251" t="str">
        <f t="shared" ca="1" si="79"/>
        <v/>
      </c>
      <c r="AA102" s="252" t="str">
        <f t="shared" ca="1" si="80"/>
        <v/>
      </c>
      <c r="AB102" s="251" t="str">
        <f t="shared" ca="1" si="81"/>
        <v/>
      </c>
      <c r="AC102" s="253" t="str">
        <f t="shared" ca="1" si="82"/>
        <v/>
      </c>
      <c r="AD102" s="251" t="str">
        <f t="shared" ca="1" si="83"/>
        <v/>
      </c>
      <c r="AE102" s="254" t="str">
        <f t="shared" ca="1" si="84"/>
        <v/>
      </c>
      <c r="AF102" s="255" t="str">
        <f t="shared" ca="1" si="85"/>
        <v/>
      </c>
      <c r="AG102" s="256" t="str">
        <f t="shared" ca="1" si="86"/>
        <v/>
      </c>
      <c r="AH102" s="256" t="str">
        <f t="shared" ca="1" si="87"/>
        <v/>
      </c>
      <c r="AI102" s="150" t="str">
        <f t="shared" ca="1" si="88"/>
        <v/>
      </c>
      <c r="AJ102" s="144" t="str">
        <f t="shared" ca="1" si="89"/>
        <v/>
      </c>
      <c r="AK102" s="256" t="str">
        <f t="shared" ca="1" si="90"/>
        <v/>
      </c>
      <c r="AL102" s="144" t="str">
        <f t="shared" ca="1" si="91"/>
        <v/>
      </c>
      <c r="AM102" s="256" t="str">
        <f t="shared" ca="1" si="92"/>
        <v/>
      </c>
      <c r="AN102" s="145" t="str">
        <f t="shared" ca="1" si="93"/>
        <v/>
      </c>
      <c r="AO102" s="145" t="str">
        <f t="shared" ca="1" si="94"/>
        <v/>
      </c>
      <c r="AP102" s="144" t="str">
        <f t="shared" ca="1" si="95"/>
        <v/>
      </c>
      <c r="AQ102" s="256" t="str">
        <f t="shared" ca="1" si="96"/>
        <v/>
      </c>
      <c r="AR102" s="152">
        <f t="shared" ca="1" si="97"/>
        <v>0.25</v>
      </c>
      <c r="AS102" s="5"/>
      <c r="AT102" s="2">
        <f t="shared" si="98"/>
        <v>102</v>
      </c>
      <c r="AU102" s="2">
        <f t="shared" si="99"/>
        <v>195</v>
      </c>
      <c r="AV102" s="2">
        <f t="shared" si="100"/>
        <v>196</v>
      </c>
      <c r="AW102" s="153">
        <f t="shared" si="55"/>
        <v>94</v>
      </c>
      <c r="AX102" s="153">
        <f t="shared" si="56"/>
        <v>189</v>
      </c>
    </row>
    <row r="103" spans="1:50" ht="38.25">
      <c r="A103" s="135"/>
      <c r="B103" s="137" t="str">
        <f t="shared" ca="1" si="57"/>
        <v/>
      </c>
      <c r="C103" s="34" t="e">
        <f t="shared" ca="1" si="58"/>
        <v>#N/A</v>
      </c>
      <c r="D103" s="137" t="str">
        <f t="shared" ca="1" si="59"/>
        <v/>
      </c>
      <c r="E103" s="137">
        <f t="shared" ca="1" si="60"/>
        <v>1</v>
      </c>
      <c r="F103" s="137" t="str">
        <f t="shared" ca="1" si="61"/>
        <v>PERIM.</v>
      </c>
      <c r="G103" s="137" t="str">
        <f t="shared" ca="1" si="62"/>
        <v/>
      </c>
      <c r="H103" s="137" t="str">
        <f t="shared" ca="1" si="63"/>
        <v/>
      </c>
      <c r="I103" s="137" t="str">
        <f t="shared" ca="1" si="64"/>
        <v/>
      </c>
      <c r="J103" s="137" t="str">
        <f t="shared" ca="1" si="65"/>
        <v/>
      </c>
      <c r="K103" s="137" t="str">
        <f t="shared" ca="1" si="66"/>
        <v/>
      </c>
      <c r="L103" s="137" t="str">
        <f t="shared" ca="1" si="67"/>
        <v/>
      </c>
      <c r="M103" s="138" t="str">
        <f>IF(ZONES!O104="","",ZONES!O104)</f>
        <v/>
      </c>
      <c r="N103" s="136" t="str">
        <f>IF(ZONES!P104="","",ZONES!P104)</f>
        <v/>
      </c>
      <c r="O103" s="139" t="e">
        <f t="shared" ca="1" si="68"/>
        <v>#REF!</v>
      </c>
      <c r="P103" s="139" t="str">
        <f t="shared" ca="1" si="69"/>
        <v/>
      </c>
      <c r="Q103" s="140" t="str">
        <f t="shared" ca="1" si="70"/>
        <v/>
      </c>
      <c r="R103" s="250">
        <f t="shared" ca="1" si="71"/>
        <v>2.835</v>
      </c>
      <c r="S103" s="140" t="str">
        <f t="shared" ca="1" si="72"/>
        <v/>
      </c>
      <c r="T103" s="250">
        <f t="shared" ca="1" si="73"/>
        <v>24.5</v>
      </c>
      <c r="U103" s="251" t="str">
        <f t="shared" ca="1" si="74"/>
        <v/>
      </c>
      <c r="V103" s="252" t="str">
        <f t="shared" ca="1" si="75"/>
        <v/>
      </c>
      <c r="W103" s="252" t="str">
        <f t="shared" ca="1" si="76"/>
        <v/>
      </c>
      <c r="X103" s="251">
        <f t="shared" ca="1" si="77"/>
        <v>22</v>
      </c>
      <c r="Y103" s="252" t="str">
        <f t="shared" ca="1" si="78"/>
        <v/>
      </c>
      <c r="Z103" s="251" t="str">
        <f t="shared" ca="1" si="79"/>
        <v/>
      </c>
      <c r="AA103" s="252" t="str">
        <f t="shared" ca="1" si="80"/>
        <v/>
      </c>
      <c r="AB103" s="251" t="str">
        <f t="shared" ca="1" si="81"/>
        <v/>
      </c>
      <c r="AC103" s="253" t="str">
        <f t="shared" ca="1" si="82"/>
        <v/>
      </c>
      <c r="AD103" s="251" t="str">
        <f t="shared" ca="1" si="83"/>
        <v/>
      </c>
      <c r="AE103" s="254" t="str">
        <f t="shared" ca="1" si="84"/>
        <v/>
      </c>
      <c r="AF103" s="255" t="str">
        <f t="shared" ca="1" si="85"/>
        <v/>
      </c>
      <c r="AG103" s="256" t="str">
        <f t="shared" ca="1" si="86"/>
        <v/>
      </c>
      <c r="AH103" s="256" t="str">
        <f t="shared" ca="1" si="87"/>
        <v/>
      </c>
      <c r="AI103" s="150" t="str">
        <f t="shared" ca="1" si="88"/>
        <v/>
      </c>
      <c r="AJ103" s="144" t="str">
        <f t="shared" ca="1" si="89"/>
        <v/>
      </c>
      <c r="AK103" s="256" t="str">
        <f t="shared" ca="1" si="90"/>
        <v/>
      </c>
      <c r="AL103" s="144" t="str">
        <f t="shared" ca="1" si="91"/>
        <v/>
      </c>
      <c r="AM103" s="256" t="str">
        <f t="shared" ca="1" si="92"/>
        <v/>
      </c>
      <c r="AN103" s="145" t="str">
        <f t="shared" ca="1" si="93"/>
        <v/>
      </c>
      <c r="AO103" s="145" t="str">
        <f t="shared" ca="1" si="94"/>
        <v/>
      </c>
      <c r="AP103" s="144" t="str">
        <f t="shared" ca="1" si="95"/>
        <v/>
      </c>
      <c r="AQ103" s="256" t="str">
        <f t="shared" ca="1" si="96"/>
        <v/>
      </c>
      <c r="AR103" s="152">
        <f t="shared" ca="1" si="97"/>
        <v>0.25</v>
      </c>
      <c r="AS103" s="5"/>
      <c r="AT103" s="2">
        <f t="shared" si="98"/>
        <v>103</v>
      </c>
      <c r="AU103" s="2">
        <f t="shared" si="99"/>
        <v>197</v>
      </c>
      <c r="AV103" s="2">
        <f t="shared" si="100"/>
        <v>198</v>
      </c>
      <c r="AW103" s="153">
        <f t="shared" si="55"/>
        <v>95</v>
      </c>
      <c r="AX103" s="153">
        <f t="shared" si="56"/>
        <v>191</v>
      </c>
    </row>
    <row r="104" spans="1:50" ht="38.25">
      <c r="A104" s="135"/>
      <c r="B104" s="137" t="str">
        <f t="shared" ca="1" si="57"/>
        <v/>
      </c>
      <c r="C104" s="34" t="e">
        <f t="shared" ca="1" si="58"/>
        <v>#N/A</v>
      </c>
      <c r="D104" s="137" t="str">
        <f t="shared" ca="1" si="59"/>
        <v/>
      </c>
      <c r="E104" s="137">
        <f t="shared" ca="1" si="60"/>
        <v>1</v>
      </c>
      <c r="F104" s="137" t="str">
        <f t="shared" ca="1" si="61"/>
        <v>PERIM.</v>
      </c>
      <c r="G104" s="137" t="str">
        <f t="shared" ca="1" si="62"/>
        <v/>
      </c>
      <c r="H104" s="137" t="str">
        <f t="shared" ca="1" si="63"/>
        <v/>
      </c>
      <c r="I104" s="137" t="str">
        <f t="shared" ca="1" si="64"/>
        <v/>
      </c>
      <c r="J104" s="137" t="str">
        <f t="shared" ca="1" si="65"/>
        <v/>
      </c>
      <c r="K104" s="137" t="str">
        <f t="shared" ca="1" si="66"/>
        <v/>
      </c>
      <c r="L104" s="137" t="str">
        <f t="shared" ca="1" si="67"/>
        <v/>
      </c>
      <c r="M104" s="138" t="str">
        <f>IF(ZONES!O105="","",ZONES!O105)</f>
        <v/>
      </c>
      <c r="N104" s="136" t="str">
        <f>IF(ZONES!P105="","",ZONES!P105)</f>
        <v/>
      </c>
      <c r="O104" s="139" t="e">
        <f t="shared" ca="1" si="68"/>
        <v>#REF!</v>
      </c>
      <c r="P104" s="139" t="str">
        <f t="shared" ca="1" si="69"/>
        <v/>
      </c>
      <c r="Q104" s="140" t="str">
        <f t="shared" ca="1" si="70"/>
        <v/>
      </c>
      <c r="R104" s="250">
        <f t="shared" ca="1" si="71"/>
        <v>2.835</v>
      </c>
      <c r="S104" s="140" t="str">
        <f t="shared" ca="1" si="72"/>
        <v/>
      </c>
      <c r="T104" s="250">
        <f t="shared" ca="1" si="73"/>
        <v>24.5</v>
      </c>
      <c r="U104" s="251" t="str">
        <f t="shared" ca="1" si="74"/>
        <v/>
      </c>
      <c r="V104" s="252" t="str">
        <f t="shared" ca="1" si="75"/>
        <v/>
      </c>
      <c r="W104" s="252" t="str">
        <f t="shared" ca="1" si="76"/>
        <v/>
      </c>
      <c r="X104" s="251">
        <f t="shared" ca="1" si="77"/>
        <v>22</v>
      </c>
      <c r="Y104" s="252" t="str">
        <f t="shared" ca="1" si="78"/>
        <v/>
      </c>
      <c r="Z104" s="251" t="str">
        <f t="shared" ca="1" si="79"/>
        <v/>
      </c>
      <c r="AA104" s="252" t="str">
        <f t="shared" ca="1" si="80"/>
        <v/>
      </c>
      <c r="AB104" s="251" t="str">
        <f t="shared" ca="1" si="81"/>
        <v/>
      </c>
      <c r="AC104" s="253" t="str">
        <f t="shared" ca="1" si="82"/>
        <v/>
      </c>
      <c r="AD104" s="251" t="str">
        <f t="shared" ca="1" si="83"/>
        <v/>
      </c>
      <c r="AE104" s="254" t="str">
        <f t="shared" ca="1" si="84"/>
        <v/>
      </c>
      <c r="AF104" s="255" t="str">
        <f t="shared" ca="1" si="85"/>
        <v/>
      </c>
      <c r="AG104" s="256" t="str">
        <f t="shared" ca="1" si="86"/>
        <v/>
      </c>
      <c r="AH104" s="256" t="str">
        <f t="shared" ca="1" si="87"/>
        <v/>
      </c>
      <c r="AI104" s="150" t="str">
        <f t="shared" ca="1" si="88"/>
        <v/>
      </c>
      <c r="AJ104" s="144" t="str">
        <f t="shared" ca="1" si="89"/>
        <v/>
      </c>
      <c r="AK104" s="256" t="str">
        <f t="shared" ca="1" si="90"/>
        <v/>
      </c>
      <c r="AL104" s="144" t="str">
        <f t="shared" ca="1" si="91"/>
        <v/>
      </c>
      <c r="AM104" s="256" t="str">
        <f t="shared" ca="1" si="92"/>
        <v/>
      </c>
      <c r="AN104" s="145" t="str">
        <f t="shared" ca="1" si="93"/>
        <v/>
      </c>
      <c r="AO104" s="145" t="str">
        <f t="shared" ca="1" si="94"/>
        <v/>
      </c>
      <c r="AP104" s="144" t="str">
        <f t="shared" ca="1" si="95"/>
        <v/>
      </c>
      <c r="AQ104" s="256" t="str">
        <f t="shared" ca="1" si="96"/>
        <v/>
      </c>
      <c r="AR104" s="152">
        <f t="shared" ca="1" si="97"/>
        <v>0.25</v>
      </c>
      <c r="AS104" s="5"/>
      <c r="AT104" s="2">
        <f t="shared" si="98"/>
        <v>104</v>
      </c>
      <c r="AU104" s="2">
        <f t="shared" si="99"/>
        <v>199</v>
      </c>
      <c r="AV104" s="2">
        <f t="shared" si="100"/>
        <v>200</v>
      </c>
      <c r="AW104" s="153">
        <f t="shared" si="55"/>
        <v>96</v>
      </c>
      <c r="AX104" s="153">
        <f t="shared" si="56"/>
        <v>193</v>
      </c>
    </row>
    <row r="105" spans="1:50" ht="38.25">
      <c r="A105" s="135"/>
      <c r="B105" s="137" t="str">
        <f t="shared" ca="1" si="57"/>
        <v/>
      </c>
      <c r="C105" s="34" t="e">
        <f t="shared" ca="1" si="58"/>
        <v>#N/A</v>
      </c>
      <c r="D105" s="137" t="str">
        <f t="shared" ca="1" si="59"/>
        <v/>
      </c>
      <c r="E105" s="137">
        <f t="shared" ca="1" si="60"/>
        <v>1</v>
      </c>
      <c r="F105" s="137" t="str">
        <f t="shared" ca="1" si="61"/>
        <v>PERIM.</v>
      </c>
      <c r="G105" s="137" t="str">
        <f t="shared" ca="1" si="62"/>
        <v/>
      </c>
      <c r="H105" s="137" t="str">
        <f t="shared" ca="1" si="63"/>
        <v/>
      </c>
      <c r="I105" s="137" t="str">
        <f t="shared" ca="1" si="64"/>
        <v/>
      </c>
      <c r="J105" s="137" t="str">
        <f t="shared" ca="1" si="65"/>
        <v/>
      </c>
      <c r="K105" s="137" t="str">
        <f t="shared" ca="1" si="66"/>
        <v/>
      </c>
      <c r="L105" s="137" t="str">
        <f t="shared" ca="1" si="67"/>
        <v/>
      </c>
      <c r="M105" s="138" t="str">
        <f>IF(ZONES!O106="","",ZONES!O106)</f>
        <v/>
      </c>
      <c r="N105" s="136" t="str">
        <f>IF(ZONES!P106="","",ZONES!P106)</f>
        <v/>
      </c>
      <c r="O105" s="139" t="e">
        <f t="shared" ca="1" si="68"/>
        <v>#REF!</v>
      </c>
      <c r="P105" s="139" t="str">
        <f t="shared" ca="1" si="69"/>
        <v/>
      </c>
      <c r="Q105" s="140" t="str">
        <f t="shared" ca="1" si="70"/>
        <v/>
      </c>
      <c r="R105" s="250">
        <f t="shared" ca="1" si="71"/>
        <v>2.835</v>
      </c>
      <c r="S105" s="140" t="str">
        <f t="shared" ca="1" si="72"/>
        <v/>
      </c>
      <c r="T105" s="250">
        <f t="shared" ca="1" si="73"/>
        <v>24.5</v>
      </c>
      <c r="U105" s="251" t="str">
        <f t="shared" ca="1" si="74"/>
        <v/>
      </c>
      <c r="V105" s="252" t="str">
        <f t="shared" ca="1" si="75"/>
        <v/>
      </c>
      <c r="W105" s="252" t="str">
        <f t="shared" ca="1" si="76"/>
        <v/>
      </c>
      <c r="X105" s="251">
        <f t="shared" ca="1" si="77"/>
        <v>22</v>
      </c>
      <c r="Y105" s="252" t="str">
        <f t="shared" ca="1" si="78"/>
        <v/>
      </c>
      <c r="Z105" s="251" t="str">
        <f t="shared" ca="1" si="79"/>
        <v/>
      </c>
      <c r="AA105" s="252" t="str">
        <f t="shared" ca="1" si="80"/>
        <v/>
      </c>
      <c r="AB105" s="251" t="str">
        <f t="shared" ca="1" si="81"/>
        <v/>
      </c>
      <c r="AC105" s="253" t="str">
        <f t="shared" ca="1" si="82"/>
        <v/>
      </c>
      <c r="AD105" s="251" t="str">
        <f t="shared" ca="1" si="83"/>
        <v/>
      </c>
      <c r="AE105" s="254" t="str">
        <f t="shared" ca="1" si="84"/>
        <v/>
      </c>
      <c r="AF105" s="255" t="str">
        <f t="shared" ca="1" si="85"/>
        <v/>
      </c>
      <c r="AG105" s="256" t="str">
        <f t="shared" ca="1" si="86"/>
        <v/>
      </c>
      <c r="AH105" s="256" t="str">
        <f t="shared" ca="1" si="87"/>
        <v/>
      </c>
      <c r="AI105" s="150" t="str">
        <f t="shared" ca="1" si="88"/>
        <v/>
      </c>
      <c r="AJ105" s="144" t="str">
        <f t="shared" ca="1" si="89"/>
        <v/>
      </c>
      <c r="AK105" s="256" t="str">
        <f t="shared" ca="1" si="90"/>
        <v/>
      </c>
      <c r="AL105" s="144" t="str">
        <f t="shared" ca="1" si="91"/>
        <v/>
      </c>
      <c r="AM105" s="256" t="str">
        <f t="shared" ca="1" si="92"/>
        <v/>
      </c>
      <c r="AN105" s="145" t="str">
        <f t="shared" ca="1" si="93"/>
        <v/>
      </c>
      <c r="AO105" s="145" t="str">
        <f t="shared" ca="1" si="94"/>
        <v/>
      </c>
      <c r="AP105" s="144" t="str">
        <f t="shared" ca="1" si="95"/>
        <v/>
      </c>
      <c r="AQ105" s="256" t="str">
        <f t="shared" ca="1" si="96"/>
        <v/>
      </c>
      <c r="AR105" s="152">
        <f t="shared" ca="1" si="97"/>
        <v>0.25</v>
      </c>
      <c r="AS105" s="5"/>
      <c r="AT105" s="2">
        <f t="shared" si="98"/>
        <v>105</v>
      </c>
      <c r="AU105" s="2">
        <f t="shared" si="99"/>
        <v>201</v>
      </c>
      <c r="AV105" s="2">
        <f t="shared" si="100"/>
        <v>202</v>
      </c>
      <c r="AW105" s="153">
        <f t="shared" ref="AW105:AW136" si="101">AT105-8</f>
        <v>97</v>
      </c>
      <c r="AX105" s="153">
        <f t="shared" si="56"/>
        <v>195</v>
      </c>
    </row>
    <row r="106" spans="1:50" ht="38.25">
      <c r="A106" s="135"/>
      <c r="B106" s="137" t="str">
        <f t="shared" ca="1" si="57"/>
        <v/>
      </c>
      <c r="C106" s="34" t="e">
        <f t="shared" ca="1" si="58"/>
        <v>#N/A</v>
      </c>
      <c r="D106" s="137" t="str">
        <f t="shared" ca="1" si="59"/>
        <v/>
      </c>
      <c r="E106" s="137">
        <f t="shared" ca="1" si="60"/>
        <v>1</v>
      </c>
      <c r="F106" s="137" t="str">
        <f t="shared" ca="1" si="61"/>
        <v>PERIM.</v>
      </c>
      <c r="G106" s="137" t="str">
        <f t="shared" ca="1" si="62"/>
        <v/>
      </c>
      <c r="H106" s="137" t="str">
        <f t="shared" ca="1" si="63"/>
        <v/>
      </c>
      <c r="I106" s="137" t="str">
        <f t="shared" ca="1" si="64"/>
        <v/>
      </c>
      <c r="J106" s="137" t="str">
        <f t="shared" ca="1" si="65"/>
        <v/>
      </c>
      <c r="K106" s="137" t="str">
        <f t="shared" ca="1" si="66"/>
        <v/>
      </c>
      <c r="L106" s="137" t="str">
        <f t="shared" ca="1" si="67"/>
        <v/>
      </c>
      <c r="M106" s="138" t="str">
        <f>IF(ZONES!O107="","",ZONES!O107)</f>
        <v/>
      </c>
      <c r="N106" s="136" t="str">
        <f>IF(ZONES!P107="","",ZONES!P107)</f>
        <v/>
      </c>
      <c r="O106" s="139" t="e">
        <f t="shared" ca="1" si="68"/>
        <v>#REF!</v>
      </c>
      <c r="P106" s="139" t="str">
        <f t="shared" ca="1" si="69"/>
        <v/>
      </c>
      <c r="Q106" s="140" t="str">
        <f t="shared" ca="1" si="70"/>
        <v/>
      </c>
      <c r="R106" s="250">
        <f t="shared" ca="1" si="71"/>
        <v>2.835</v>
      </c>
      <c r="S106" s="140" t="str">
        <f t="shared" ca="1" si="72"/>
        <v/>
      </c>
      <c r="T106" s="250">
        <f t="shared" ca="1" si="73"/>
        <v>24.5</v>
      </c>
      <c r="U106" s="251" t="str">
        <f t="shared" ca="1" si="74"/>
        <v/>
      </c>
      <c r="V106" s="252" t="str">
        <f t="shared" ca="1" si="75"/>
        <v/>
      </c>
      <c r="W106" s="252" t="str">
        <f t="shared" ca="1" si="76"/>
        <v/>
      </c>
      <c r="X106" s="251">
        <f t="shared" ca="1" si="77"/>
        <v>22</v>
      </c>
      <c r="Y106" s="252" t="str">
        <f t="shared" ca="1" si="78"/>
        <v/>
      </c>
      <c r="Z106" s="251" t="str">
        <f t="shared" ca="1" si="79"/>
        <v/>
      </c>
      <c r="AA106" s="252" t="str">
        <f t="shared" ca="1" si="80"/>
        <v/>
      </c>
      <c r="AB106" s="251" t="str">
        <f t="shared" ca="1" si="81"/>
        <v/>
      </c>
      <c r="AC106" s="253" t="str">
        <f t="shared" ca="1" si="82"/>
        <v/>
      </c>
      <c r="AD106" s="251" t="str">
        <f t="shared" ca="1" si="83"/>
        <v/>
      </c>
      <c r="AE106" s="254" t="str">
        <f t="shared" ca="1" si="84"/>
        <v/>
      </c>
      <c r="AF106" s="255" t="str">
        <f t="shared" ca="1" si="85"/>
        <v/>
      </c>
      <c r="AG106" s="256" t="str">
        <f t="shared" ca="1" si="86"/>
        <v/>
      </c>
      <c r="AH106" s="256" t="str">
        <f t="shared" ca="1" si="87"/>
        <v/>
      </c>
      <c r="AI106" s="150" t="str">
        <f t="shared" ca="1" si="88"/>
        <v/>
      </c>
      <c r="AJ106" s="144" t="str">
        <f t="shared" ca="1" si="89"/>
        <v/>
      </c>
      <c r="AK106" s="256" t="str">
        <f t="shared" ca="1" si="90"/>
        <v/>
      </c>
      <c r="AL106" s="144" t="str">
        <f t="shared" ca="1" si="91"/>
        <v/>
      </c>
      <c r="AM106" s="256" t="str">
        <f t="shared" ca="1" si="92"/>
        <v/>
      </c>
      <c r="AN106" s="145" t="str">
        <f t="shared" ca="1" si="93"/>
        <v/>
      </c>
      <c r="AO106" s="145" t="str">
        <f t="shared" ca="1" si="94"/>
        <v/>
      </c>
      <c r="AP106" s="144" t="str">
        <f t="shared" ca="1" si="95"/>
        <v/>
      </c>
      <c r="AQ106" s="256" t="str">
        <f t="shared" ca="1" si="96"/>
        <v/>
      </c>
      <c r="AR106" s="152">
        <f t="shared" ca="1" si="97"/>
        <v>0.25</v>
      </c>
      <c r="AS106" s="5"/>
      <c r="AT106" s="2">
        <f t="shared" si="98"/>
        <v>106</v>
      </c>
      <c r="AU106" s="2">
        <f t="shared" ref="AU106:AU137" si="102">AU105+2</f>
        <v>203</v>
      </c>
      <c r="AV106" s="2">
        <f t="shared" ref="AV106:AV137" si="103">AV105+2</f>
        <v>204</v>
      </c>
      <c r="AW106" s="153">
        <f t="shared" si="101"/>
        <v>98</v>
      </c>
      <c r="AX106" s="153">
        <f t="shared" si="56"/>
        <v>197</v>
      </c>
    </row>
    <row r="107" spans="1:50" ht="38.25">
      <c r="A107" s="135"/>
      <c r="B107" s="137" t="str">
        <f t="shared" ca="1" si="57"/>
        <v/>
      </c>
      <c r="C107" s="34" t="e">
        <f t="shared" ca="1" si="58"/>
        <v>#N/A</v>
      </c>
      <c r="D107" s="137" t="str">
        <f t="shared" ca="1" si="59"/>
        <v/>
      </c>
      <c r="E107" s="137">
        <f t="shared" ca="1" si="60"/>
        <v>1</v>
      </c>
      <c r="F107" s="137" t="str">
        <f t="shared" ca="1" si="61"/>
        <v>PERIM.</v>
      </c>
      <c r="G107" s="137" t="str">
        <f t="shared" ca="1" si="62"/>
        <v/>
      </c>
      <c r="H107" s="137" t="str">
        <f t="shared" ca="1" si="63"/>
        <v/>
      </c>
      <c r="I107" s="137" t="str">
        <f t="shared" ca="1" si="64"/>
        <v/>
      </c>
      <c r="J107" s="137" t="str">
        <f t="shared" ca="1" si="65"/>
        <v/>
      </c>
      <c r="K107" s="137" t="str">
        <f t="shared" ca="1" si="66"/>
        <v/>
      </c>
      <c r="L107" s="137" t="str">
        <f t="shared" ca="1" si="67"/>
        <v/>
      </c>
      <c r="M107" s="138" t="str">
        <f>IF(ZONES!O108="","",ZONES!O108)</f>
        <v/>
      </c>
      <c r="N107" s="136" t="str">
        <f>IF(ZONES!P108="","",ZONES!P108)</f>
        <v/>
      </c>
      <c r="O107" s="139" t="e">
        <f t="shared" ca="1" si="68"/>
        <v>#REF!</v>
      </c>
      <c r="P107" s="139" t="str">
        <f t="shared" ca="1" si="69"/>
        <v/>
      </c>
      <c r="Q107" s="140" t="str">
        <f t="shared" ca="1" si="70"/>
        <v/>
      </c>
      <c r="R107" s="250">
        <f t="shared" ca="1" si="71"/>
        <v>2.835</v>
      </c>
      <c r="S107" s="140" t="str">
        <f t="shared" ca="1" si="72"/>
        <v/>
      </c>
      <c r="T107" s="250">
        <f t="shared" ca="1" si="73"/>
        <v>24.5</v>
      </c>
      <c r="U107" s="251" t="str">
        <f t="shared" ca="1" si="74"/>
        <v/>
      </c>
      <c r="V107" s="252" t="str">
        <f t="shared" ca="1" si="75"/>
        <v/>
      </c>
      <c r="W107" s="252" t="str">
        <f t="shared" ca="1" si="76"/>
        <v/>
      </c>
      <c r="X107" s="251">
        <f t="shared" ca="1" si="77"/>
        <v>22</v>
      </c>
      <c r="Y107" s="252" t="str">
        <f t="shared" ca="1" si="78"/>
        <v/>
      </c>
      <c r="Z107" s="251" t="str">
        <f t="shared" ca="1" si="79"/>
        <v/>
      </c>
      <c r="AA107" s="252" t="str">
        <f t="shared" ca="1" si="80"/>
        <v/>
      </c>
      <c r="AB107" s="251" t="str">
        <f t="shared" ca="1" si="81"/>
        <v/>
      </c>
      <c r="AC107" s="253" t="str">
        <f t="shared" ca="1" si="82"/>
        <v/>
      </c>
      <c r="AD107" s="251" t="str">
        <f t="shared" ca="1" si="83"/>
        <v/>
      </c>
      <c r="AE107" s="254" t="str">
        <f t="shared" ca="1" si="84"/>
        <v/>
      </c>
      <c r="AF107" s="255" t="str">
        <f t="shared" ca="1" si="85"/>
        <v/>
      </c>
      <c r="AG107" s="256" t="str">
        <f t="shared" ca="1" si="86"/>
        <v/>
      </c>
      <c r="AH107" s="256" t="str">
        <f t="shared" ca="1" si="87"/>
        <v/>
      </c>
      <c r="AI107" s="150" t="str">
        <f t="shared" ca="1" si="88"/>
        <v/>
      </c>
      <c r="AJ107" s="144" t="str">
        <f t="shared" ca="1" si="89"/>
        <v/>
      </c>
      <c r="AK107" s="256" t="str">
        <f t="shared" ca="1" si="90"/>
        <v/>
      </c>
      <c r="AL107" s="144" t="str">
        <f t="shared" ca="1" si="91"/>
        <v/>
      </c>
      <c r="AM107" s="256" t="str">
        <f t="shared" ca="1" si="92"/>
        <v/>
      </c>
      <c r="AN107" s="145" t="str">
        <f t="shared" ca="1" si="93"/>
        <v/>
      </c>
      <c r="AO107" s="145" t="str">
        <f t="shared" ca="1" si="94"/>
        <v/>
      </c>
      <c r="AP107" s="144" t="str">
        <f t="shared" ca="1" si="95"/>
        <v/>
      </c>
      <c r="AQ107" s="256" t="str">
        <f t="shared" ca="1" si="96"/>
        <v/>
      </c>
      <c r="AR107" s="152">
        <f t="shared" ca="1" si="97"/>
        <v>0.25</v>
      </c>
      <c r="AS107" s="5"/>
      <c r="AT107" s="2">
        <f t="shared" si="98"/>
        <v>107</v>
      </c>
      <c r="AU107" s="2">
        <f t="shared" si="102"/>
        <v>205</v>
      </c>
      <c r="AV107" s="2">
        <f t="shared" si="103"/>
        <v>206</v>
      </c>
      <c r="AW107" s="153">
        <f t="shared" si="101"/>
        <v>99</v>
      </c>
      <c r="AX107" s="153">
        <f t="shared" si="56"/>
        <v>199</v>
      </c>
    </row>
    <row r="108" spans="1:50" ht="38.25">
      <c r="A108" s="135"/>
      <c r="B108" s="137" t="str">
        <f t="shared" ca="1" si="57"/>
        <v/>
      </c>
      <c r="C108" s="34" t="e">
        <f t="shared" ca="1" si="58"/>
        <v>#N/A</v>
      </c>
      <c r="D108" s="137" t="str">
        <f t="shared" ca="1" si="59"/>
        <v/>
      </c>
      <c r="E108" s="137">
        <f t="shared" ca="1" si="60"/>
        <v>1</v>
      </c>
      <c r="F108" s="137" t="str">
        <f t="shared" ca="1" si="61"/>
        <v>PERIM.</v>
      </c>
      <c r="G108" s="137" t="str">
        <f t="shared" ca="1" si="62"/>
        <v/>
      </c>
      <c r="H108" s="137" t="str">
        <f t="shared" ca="1" si="63"/>
        <v/>
      </c>
      <c r="I108" s="137" t="str">
        <f t="shared" ca="1" si="64"/>
        <v/>
      </c>
      <c r="J108" s="137" t="str">
        <f t="shared" ca="1" si="65"/>
        <v/>
      </c>
      <c r="K108" s="137" t="str">
        <f t="shared" ca="1" si="66"/>
        <v/>
      </c>
      <c r="L108" s="137" t="str">
        <f t="shared" ca="1" si="67"/>
        <v/>
      </c>
      <c r="M108" s="138" t="str">
        <f>IF(ZONES!O109="","",ZONES!O109)</f>
        <v/>
      </c>
      <c r="N108" s="136" t="str">
        <f>IF(ZONES!P109="","",ZONES!P109)</f>
        <v/>
      </c>
      <c r="O108" s="139" t="e">
        <f t="shared" ca="1" si="68"/>
        <v>#REF!</v>
      </c>
      <c r="P108" s="139" t="str">
        <f t="shared" ca="1" si="69"/>
        <v/>
      </c>
      <c r="Q108" s="140" t="str">
        <f t="shared" ca="1" si="70"/>
        <v/>
      </c>
      <c r="R108" s="250">
        <f t="shared" ca="1" si="71"/>
        <v>2.835</v>
      </c>
      <c r="S108" s="140" t="str">
        <f t="shared" ca="1" si="72"/>
        <v/>
      </c>
      <c r="T108" s="250">
        <f t="shared" ca="1" si="73"/>
        <v>24.5</v>
      </c>
      <c r="U108" s="251" t="str">
        <f t="shared" ca="1" si="74"/>
        <v/>
      </c>
      <c r="V108" s="252" t="str">
        <f t="shared" ca="1" si="75"/>
        <v/>
      </c>
      <c r="W108" s="252" t="str">
        <f t="shared" ca="1" si="76"/>
        <v/>
      </c>
      <c r="X108" s="251">
        <f t="shared" ca="1" si="77"/>
        <v>22</v>
      </c>
      <c r="Y108" s="252" t="str">
        <f t="shared" ca="1" si="78"/>
        <v/>
      </c>
      <c r="Z108" s="251" t="str">
        <f t="shared" ca="1" si="79"/>
        <v/>
      </c>
      <c r="AA108" s="252" t="str">
        <f t="shared" ca="1" si="80"/>
        <v/>
      </c>
      <c r="AB108" s="251" t="str">
        <f t="shared" ca="1" si="81"/>
        <v/>
      </c>
      <c r="AC108" s="253" t="str">
        <f t="shared" ca="1" si="82"/>
        <v/>
      </c>
      <c r="AD108" s="251" t="str">
        <f t="shared" ca="1" si="83"/>
        <v/>
      </c>
      <c r="AE108" s="254" t="str">
        <f t="shared" ca="1" si="84"/>
        <v/>
      </c>
      <c r="AF108" s="255" t="str">
        <f t="shared" ca="1" si="85"/>
        <v/>
      </c>
      <c r="AG108" s="256" t="str">
        <f t="shared" ca="1" si="86"/>
        <v/>
      </c>
      <c r="AH108" s="256" t="str">
        <f t="shared" ca="1" si="87"/>
        <v/>
      </c>
      <c r="AI108" s="150" t="str">
        <f t="shared" ca="1" si="88"/>
        <v/>
      </c>
      <c r="AJ108" s="144" t="str">
        <f t="shared" ca="1" si="89"/>
        <v/>
      </c>
      <c r="AK108" s="256" t="str">
        <f t="shared" ca="1" si="90"/>
        <v/>
      </c>
      <c r="AL108" s="144" t="str">
        <f t="shared" ca="1" si="91"/>
        <v/>
      </c>
      <c r="AM108" s="256" t="str">
        <f t="shared" ca="1" si="92"/>
        <v/>
      </c>
      <c r="AN108" s="145" t="str">
        <f t="shared" ca="1" si="93"/>
        <v/>
      </c>
      <c r="AO108" s="145" t="str">
        <f t="shared" ca="1" si="94"/>
        <v/>
      </c>
      <c r="AP108" s="144" t="str">
        <f t="shared" ca="1" si="95"/>
        <v/>
      </c>
      <c r="AQ108" s="256" t="str">
        <f t="shared" ca="1" si="96"/>
        <v/>
      </c>
      <c r="AR108" s="152">
        <f t="shared" ca="1" si="97"/>
        <v>0.25</v>
      </c>
      <c r="AS108" s="5"/>
      <c r="AT108" s="2">
        <f t="shared" si="98"/>
        <v>108</v>
      </c>
      <c r="AU108" s="2">
        <f t="shared" si="102"/>
        <v>207</v>
      </c>
      <c r="AV108" s="2">
        <f t="shared" si="103"/>
        <v>208</v>
      </c>
      <c r="AW108" s="153">
        <f t="shared" si="101"/>
        <v>100</v>
      </c>
      <c r="AX108" s="153">
        <f t="shared" si="56"/>
        <v>201</v>
      </c>
    </row>
    <row r="109" spans="1:50" ht="38.25">
      <c r="A109" s="135"/>
      <c r="B109" s="137" t="str">
        <f t="shared" ca="1" si="57"/>
        <v/>
      </c>
      <c r="C109" s="34" t="e">
        <f t="shared" ca="1" si="58"/>
        <v>#N/A</v>
      </c>
      <c r="D109" s="137" t="str">
        <f t="shared" ca="1" si="59"/>
        <v/>
      </c>
      <c r="E109" s="137">
        <f t="shared" ca="1" si="60"/>
        <v>1</v>
      </c>
      <c r="F109" s="137" t="str">
        <f t="shared" ca="1" si="61"/>
        <v>PERIM.</v>
      </c>
      <c r="G109" s="137" t="str">
        <f t="shared" ca="1" si="62"/>
        <v/>
      </c>
      <c r="H109" s="137" t="str">
        <f t="shared" ca="1" si="63"/>
        <v/>
      </c>
      <c r="I109" s="137" t="str">
        <f t="shared" ca="1" si="64"/>
        <v/>
      </c>
      <c r="J109" s="137" t="str">
        <f t="shared" ca="1" si="65"/>
        <v/>
      </c>
      <c r="K109" s="137" t="str">
        <f t="shared" ca="1" si="66"/>
        <v/>
      </c>
      <c r="L109" s="137" t="str">
        <f t="shared" ca="1" si="67"/>
        <v/>
      </c>
      <c r="M109" s="138" t="str">
        <f>IF(ZONES!O110="","",ZONES!O110)</f>
        <v/>
      </c>
      <c r="N109" s="136" t="str">
        <f>IF(ZONES!P110="","",ZONES!P110)</f>
        <v/>
      </c>
      <c r="O109" s="139" t="e">
        <f t="shared" ca="1" si="68"/>
        <v>#REF!</v>
      </c>
      <c r="P109" s="139" t="str">
        <f t="shared" ca="1" si="69"/>
        <v/>
      </c>
      <c r="Q109" s="140" t="str">
        <f t="shared" ca="1" si="70"/>
        <v/>
      </c>
      <c r="R109" s="250">
        <f t="shared" ca="1" si="71"/>
        <v>2.835</v>
      </c>
      <c r="S109" s="140" t="str">
        <f t="shared" ca="1" si="72"/>
        <v/>
      </c>
      <c r="T109" s="250">
        <f t="shared" ca="1" si="73"/>
        <v>24.5</v>
      </c>
      <c r="U109" s="251" t="str">
        <f t="shared" ca="1" si="74"/>
        <v/>
      </c>
      <c r="V109" s="252" t="str">
        <f t="shared" ca="1" si="75"/>
        <v/>
      </c>
      <c r="W109" s="252" t="str">
        <f t="shared" ca="1" si="76"/>
        <v/>
      </c>
      <c r="X109" s="251">
        <f t="shared" ca="1" si="77"/>
        <v>22</v>
      </c>
      <c r="Y109" s="252" t="str">
        <f t="shared" ca="1" si="78"/>
        <v/>
      </c>
      <c r="Z109" s="251" t="str">
        <f t="shared" ca="1" si="79"/>
        <v/>
      </c>
      <c r="AA109" s="252" t="str">
        <f t="shared" ca="1" si="80"/>
        <v/>
      </c>
      <c r="AB109" s="251" t="str">
        <f t="shared" ca="1" si="81"/>
        <v/>
      </c>
      <c r="AC109" s="253" t="str">
        <f t="shared" ca="1" si="82"/>
        <v/>
      </c>
      <c r="AD109" s="251" t="str">
        <f t="shared" ca="1" si="83"/>
        <v/>
      </c>
      <c r="AE109" s="254" t="str">
        <f t="shared" ca="1" si="84"/>
        <v/>
      </c>
      <c r="AF109" s="255" t="str">
        <f t="shared" ca="1" si="85"/>
        <v/>
      </c>
      <c r="AG109" s="256" t="str">
        <f t="shared" ca="1" si="86"/>
        <v/>
      </c>
      <c r="AH109" s="256" t="str">
        <f t="shared" ca="1" si="87"/>
        <v/>
      </c>
      <c r="AI109" s="150" t="str">
        <f t="shared" ca="1" si="88"/>
        <v/>
      </c>
      <c r="AJ109" s="144" t="str">
        <f t="shared" ca="1" si="89"/>
        <v/>
      </c>
      <c r="AK109" s="256" t="str">
        <f t="shared" ca="1" si="90"/>
        <v/>
      </c>
      <c r="AL109" s="144" t="str">
        <f t="shared" ca="1" si="91"/>
        <v/>
      </c>
      <c r="AM109" s="256" t="str">
        <f t="shared" ca="1" si="92"/>
        <v/>
      </c>
      <c r="AN109" s="145" t="str">
        <f t="shared" ca="1" si="93"/>
        <v/>
      </c>
      <c r="AO109" s="145" t="str">
        <f t="shared" ca="1" si="94"/>
        <v/>
      </c>
      <c r="AP109" s="144" t="str">
        <f t="shared" ca="1" si="95"/>
        <v/>
      </c>
      <c r="AQ109" s="256" t="str">
        <f t="shared" ca="1" si="96"/>
        <v/>
      </c>
      <c r="AR109" s="152">
        <f t="shared" ca="1" si="97"/>
        <v>0.25</v>
      </c>
      <c r="AS109" s="5"/>
      <c r="AT109" s="2">
        <f t="shared" si="98"/>
        <v>109</v>
      </c>
      <c r="AU109" s="2">
        <f t="shared" si="102"/>
        <v>209</v>
      </c>
      <c r="AV109" s="2">
        <f t="shared" si="103"/>
        <v>210</v>
      </c>
      <c r="AW109" s="153">
        <f t="shared" si="101"/>
        <v>101</v>
      </c>
      <c r="AX109" s="153">
        <f t="shared" si="56"/>
        <v>203</v>
      </c>
    </row>
    <row r="110" spans="1:50" ht="38.25">
      <c r="A110" s="135"/>
      <c r="B110" s="137" t="str">
        <f t="shared" ca="1" si="57"/>
        <v/>
      </c>
      <c r="C110" s="34" t="e">
        <f t="shared" ca="1" si="58"/>
        <v>#N/A</v>
      </c>
      <c r="D110" s="137" t="str">
        <f t="shared" ca="1" si="59"/>
        <v/>
      </c>
      <c r="E110" s="137">
        <f t="shared" ca="1" si="60"/>
        <v>1</v>
      </c>
      <c r="F110" s="137" t="str">
        <f t="shared" ca="1" si="61"/>
        <v>PERIM.</v>
      </c>
      <c r="G110" s="137" t="str">
        <f t="shared" ca="1" si="62"/>
        <v/>
      </c>
      <c r="H110" s="137" t="str">
        <f t="shared" ca="1" si="63"/>
        <v/>
      </c>
      <c r="I110" s="137" t="str">
        <f t="shared" ca="1" si="64"/>
        <v/>
      </c>
      <c r="J110" s="137" t="str">
        <f t="shared" ca="1" si="65"/>
        <v/>
      </c>
      <c r="K110" s="137" t="str">
        <f t="shared" ca="1" si="66"/>
        <v/>
      </c>
      <c r="L110" s="137" t="str">
        <f t="shared" ca="1" si="67"/>
        <v/>
      </c>
      <c r="M110" s="138" t="str">
        <f>IF(ZONES!O111="","",ZONES!O111)</f>
        <v/>
      </c>
      <c r="N110" s="136" t="str">
        <f>IF(ZONES!P111="","",ZONES!P111)</f>
        <v/>
      </c>
      <c r="O110" s="139" t="e">
        <f t="shared" ca="1" si="68"/>
        <v>#REF!</v>
      </c>
      <c r="P110" s="139" t="str">
        <f t="shared" ca="1" si="69"/>
        <v/>
      </c>
      <c r="Q110" s="140" t="str">
        <f t="shared" ca="1" si="70"/>
        <v/>
      </c>
      <c r="R110" s="250">
        <f t="shared" ca="1" si="71"/>
        <v>2.835</v>
      </c>
      <c r="S110" s="140" t="str">
        <f t="shared" ca="1" si="72"/>
        <v/>
      </c>
      <c r="T110" s="250">
        <f t="shared" ca="1" si="73"/>
        <v>24.5</v>
      </c>
      <c r="U110" s="251" t="str">
        <f t="shared" ca="1" si="74"/>
        <v/>
      </c>
      <c r="V110" s="252" t="str">
        <f t="shared" ca="1" si="75"/>
        <v/>
      </c>
      <c r="W110" s="252" t="str">
        <f t="shared" ca="1" si="76"/>
        <v/>
      </c>
      <c r="X110" s="251">
        <f t="shared" ca="1" si="77"/>
        <v>22</v>
      </c>
      <c r="Y110" s="252" t="str">
        <f t="shared" ca="1" si="78"/>
        <v/>
      </c>
      <c r="Z110" s="251" t="str">
        <f t="shared" ca="1" si="79"/>
        <v/>
      </c>
      <c r="AA110" s="252" t="str">
        <f t="shared" ca="1" si="80"/>
        <v/>
      </c>
      <c r="AB110" s="251" t="str">
        <f t="shared" ca="1" si="81"/>
        <v/>
      </c>
      <c r="AC110" s="253" t="str">
        <f t="shared" ca="1" si="82"/>
        <v/>
      </c>
      <c r="AD110" s="251" t="str">
        <f t="shared" ca="1" si="83"/>
        <v/>
      </c>
      <c r="AE110" s="254" t="str">
        <f t="shared" ca="1" si="84"/>
        <v/>
      </c>
      <c r="AF110" s="255" t="str">
        <f t="shared" ca="1" si="85"/>
        <v/>
      </c>
      <c r="AG110" s="256" t="str">
        <f t="shared" ca="1" si="86"/>
        <v/>
      </c>
      <c r="AH110" s="256" t="str">
        <f t="shared" ca="1" si="87"/>
        <v/>
      </c>
      <c r="AI110" s="150" t="str">
        <f t="shared" ca="1" si="88"/>
        <v/>
      </c>
      <c r="AJ110" s="144" t="str">
        <f t="shared" ca="1" si="89"/>
        <v/>
      </c>
      <c r="AK110" s="256" t="str">
        <f t="shared" ca="1" si="90"/>
        <v/>
      </c>
      <c r="AL110" s="144" t="str">
        <f t="shared" ca="1" si="91"/>
        <v/>
      </c>
      <c r="AM110" s="256" t="str">
        <f t="shared" ca="1" si="92"/>
        <v/>
      </c>
      <c r="AN110" s="145" t="str">
        <f t="shared" ca="1" si="93"/>
        <v/>
      </c>
      <c r="AO110" s="145" t="str">
        <f t="shared" ca="1" si="94"/>
        <v/>
      </c>
      <c r="AP110" s="144" t="str">
        <f t="shared" ca="1" si="95"/>
        <v/>
      </c>
      <c r="AQ110" s="256" t="str">
        <f t="shared" ca="1" si="96"/>
        <v/>
      </c>
      <c r="AR110" s="152">
        <f t="shared" ca="1" si="97"/>
        <v>0.25</v>
      </c>
      <c r="AS110" s="5"/>
      <c r="AT110" s="2">
        <f t="shared" si="98"/>
        <v>110</v>
      </c>
      <c r="AU110" s="2">
        <f t="shared" si="102"/>
        <v>211</v>
      </c>
      <c r="AV110" s="2">
        <f t="shared" si="103"/>
        <v>212</v>
      </c>
      <c r="AW110" s="153">
        <f t="shared" si="101"/>
        <v>102</v>
      </c>
      <c r="AX110" s="153">
        <f t="shared" si="56"/>
        <v>205</v>
      </c>
    </row>
    <row r="111" spans="1:50" ht="38.25">
      <c r="A111" s="135"/>
      <c r="B111" s="137" t="str">
        <f t="shared" ca="1" si="57"/>
        <v/>
      </c>
      <c r="C111" s="34" t="e">
        <f t="shared" ca="1" si="58"/>
        <v>#N/A</v>
      </c>
      <c r="D111" s="137" t="str">
        <f t="shared" ca="1" si="59"/>
        <v/>
      </c>
      <c r="E111" s="137">
        <f t="shared" ca="1" si="60"/>
        <v>1</v>
      </c>
      <c r="F111" s="137" t="str">
        <f t="shared" ca="1" si="61"/>
        <v>PERIM.</v>
      </c>
      <c r="G111" s="137" t="str">
        <f t="shared" ca="1" si="62"/>
        <v/>
      </c>
      <c r="H111" s="137" t="str">
        <f t="shared" ca="1" si="63"/>
        <v/>
      </c>
      <c r="I111" s="137" t="str">
        <f t="shared" ca="1" si="64"/>
        <v/>
      </c>
      <c r="J111" s="137" t="str">
        <f t="shared" ca="1" si="65"/>
        <v/>
      </c>
      <c r="K111" s="137" t="str">
        <f t="shared" ca="1" si="66"/>
        <v/>
      </c>
      <c r="L111" s="137" t="str">
        <f t="shared" ca="1" si="67"/>
        <v/>
      </c>
      <c r="M111" s="138" t="str">
        <f>IF(ZONES!O112="","",ZONES!O112)</f>
        <v/>
      </c>
      <c r="N111" s="136" t="str">
        <f>IF(ZONES!P112="","",ZONES!P112)</f>
        <v/>
      </c>
      <c r="O111" s="139" t="e">
        <f t="shared" ca="1" si="68"/>
        <v>#REF!</v>
      </c>
      <c r="P111" s="139" t="str">
        <f t="shared" ca="1" si="69"/>
        <v/>
      </c>
      <c r="Q111" s="140" t="str">
        <f t="shared" ca="1" si="70"/>
        <v/>
      </c>
      <c r="R111" s="250">
        <f t="shared" ca="1" si="71"/>
        <v>2.835</v>
      </c>
      <c r="S111" s="140" t="str">
        <f t="shared" ca="1" si="72"/>
        <v/>
      </c>
      <c r="T111" s="250">
        <f t="shared" ca="1" si="73"/>
        <v>24.5</v>
      </c>
      <c r="U111" s="251" t="str">
        <f t="shared" ca="1" si="74"/>
        <v/>
      </c>
      <c r="V111" s="252" t="str">
        <f t="shared" ca="1" si="75"/>
        <v/>
      </c>
      <c r="W111" s="252" t="str">
        <f t="shared" ca="1" si="76"/>
        <v/>
      </c>
      <c r="X111" s="251">
        <f t="shared" ca="1" si="77"/>
        <v>22</v>
      </c>
      <c r="Y111" s="252" t="str">
        <f t="shared" ca="1" si="78"/>
        <v/>
      </c>
      <c r="Z111" s="251" t="str">
        <f t="shared" ca="1" si="79"/>
        <v/>
      </c>
      <c r="AA111" s="252" t="str">
        <f t="shared" ca="1" si="80"/>
        <v/>
      </c>
      <c r="AB111" s="251" t="str">
        <f t="shared" ca="1" si="81"/>
        <v/>
      </c>
      <c r="AC111" s="253" t="str">
        <f t="shared" ca="1" si="82"/>
        <v/>
      </c>
      <c r="AD111" s="251" t="str">
        <f t="shared" ca="1" si="83"/>
        <v/>
      </c>
      <c r="AE111" s="254" t="str">
        <f t="shared" ca="1" si="84"/>
        <v/>
      </c>
      <c r="AF111" s="255" t="str">
        <f t="shared" ca="1" si="85"/>
        <v/>
      </c>
      <c r="AG111" s="256" t="str">
        <f t="shared" ca="1" si="86"/>
        <v/>
      </c>
      <c r="AH111" s="256" t="str">
        <f t="shared" ca="1" si="87"/>
        <v/>
      </c>
      <c r="AI111" s="150" t="str">
        <f t="shared" ca="1" si="88"/>
        <v/>
      </c>
      <c r="AJ111" s="144" t="str">
        <f t="shared" ca="1" si="89"/>
        <v/>
      </c>
      <c r="AK111" s="256" t="str">
        <f t="shared" ca="1" si="90"/>
        <v/>
      </c>
      <c r="AL111" s="144" t="str">
        <f t="shared" ca="1" si="91"/>
        <v/>
      </c>
      <c r="AM111" s="256" t="str">
        <f t="shared" ca="1" si="92"/>
        <v/>
      </c>
      <c r="AN111" s="145" t="str">
        <f t="shared" ca="1" si="93"/>
        <v/>
      </c>
      <c r="AO111" s="145" t="str">
        <f t="shared" ca="1" si="94"/>
        <v/>
      </c>
      <c r="AP111" s="144" t="str">
        <f t="shared" ca="1" si="95"/>
        <v/>
      </c>
      <c r="AQ111" s="256" t="str">
        <f t="shared" ca="1" si="96"/>
        <v/>
      </c>
      <c r="AR111" s="152">
        <f t="shared" ca="1" si="97"/>
        <v>0.25</v>
      </c>
      <c r="AS111" s="5"/>
      <c r="AT111" s="2">
        <f t="shared" si="98"/>
        <v>111</v>
      </c>
      <c r="AU111" s="2">
        <f t="shared" si="102"/>
        <v>213</v>
      </c>
      <c r="AV111" s="2">
        <f t="shared" si="103"/>
        <v>214</v>
      </c>
      <c r="AW111" s="153">
        <f t="shared" si="101"/>
        <v>103</v>
      </c>
      <c r="AX111" s="153">
        <f t="shared" si="56"/>
        <v>207</v>
      </c>
    </row>
    <row r="112" spans="1:50" ht="38.25">
      <c r="A112" s="135"/>
      <c r="B112" s="137" t="str">
        <f t="shared" ca="1" si="57"/>
        <v/>
      </c>
      <c r="C112" s="34" t="e">
        <f t="shared" ca="1" si="58"/>
        <v>#N/A</v>
      </c>
      <c r="D112" s="137" t="str">
        <f t="shared" ca="1" si="59"/>
        <v/>
      </c>
      <c r="E112" s="137">
        <f t="shared" ca="1" si="60"/>
        <v>1</v>
      </c>
      <c r="F112" s="137" t="str">
        <f t="shared" ca="1" si="61"/>
        <v>PERIM.</v>
      </c>
      <c r="G112" s="137" t="str">
        <f t="shared" ca="1" si="62"/>
        <v/>
      </c>
      <c r="H112" s="137" t="str">
        <f t="shared" ca="1" si="63"/>
        <v/>
      </c>
      <c r="I112" s="137" t="str">
        <f t="shared" ca="1" si="64"/>
        <v/>
      </c>
      <c r="J112" s="137" t="str">
        <f t="shared" ca="1" si="65"/>
        <v/>
      </c>
      <c r="K112" s="137" t="str">
        <f t="shared" ca="1" si="66"/>
        <v/>
      </c>
      <c r="L112" s="137" t="str">
        <f t="shared" ca="1" si="67"/>
        <v/>
      </c>
      <c r="M112" s="138" t="str">
        <f>IF(ZONES!O113="","",ZONES!O113)</f>
        <v/>
      </c>
      <c r="N112" s="136" t="str">
        <f>IF(ZONES!P113="","",ZONES!P113)</f>
        <v/>
      </c>
      <c r="O112" s="139" t="e">
        <f t="shared" ca="1" si="68"/>
        <v>#REF!</v>
      </c>
      <c r="P112" s="139" t="str">
        <f t="shared" ca="1" si="69"/>
        <v/>
      </c>
      <c r="Q112" s="140" t="str">
        <f t="shared" ca="1" si="70"/>
        <v/>
      </c>
      <c r="R112" s="250">
        <f t="shared" ca="1" si="71"/>
        <v>2.835</v>
      </c>
      <c r="S112" s="140" t="str">
        <f t="shared" ca="1" si="72"/>
        <v/>
      </c>
      <c r="T112" s="250">
        <f t="shared" ca="1" si="73"/>
        <v>24.5</v>
      </c>
      <c r="U112" s="251" t="str">
        <f t="shared" ca="1" si="74"/>
        <v/>
      </c>
      <c r="V112" s="252" t="str">
        <f t="shared" ca="1" si="75"/>
        <v/>
      </c>
      <c r="W112" s="252" t="str">
        <f t="shared" ca="1" si="76"/>
        <v/>
      </c>
      <c r="X112" s="251">
        <f t="shared" ca="1" si="77"/>
        <v>22</v>
      </c>
      <c r="Y112" s="252" t="str">
        <f t="shared" ca="1" si="78"/>
        <v/>
      </c>
      <c r="Z112" s="251" t="str">
        <f t="shared" ca="1" si="79"/>
        <v/>
      </c>
      <c r="AA112" s="252" t="str">
        <f t="shared" ca="1" si="80"/>
        <v/>
      </c>
      <c r="AB112" s="251" t="str">
        <f t="shared" ca="1" si="81"/>
        <v/>
      </c>
      <c r="AC112" s="253" t="str">
        <f t="shared" ca="1" si="82"/>
        <v/>
      </c>
      <c r="AD112" s="251" t="str">
        <f t="shared" ca="1" si="83"/>
        <v/>
      </c>
      <c r="AE112" s="254" t="str">
        <f t="shared" ca="1" si="84"/>
        <v/>
      </c>
      <c r="AF112" s="255" t="str">
        <f t="shared" ca="1" si="85"/>
        <v/>
      </c>
      <c r="AG112" s="256" t="str">
        <f t="shared" ca="1" si="86"/>
        <v/>
      </c>
      <c r="AH112" s="256" t="str">
        <f t="shared" ca="1" si="87"/>
        <v/>
      </c>
      <c r="AI112" s="150" t="str">
        <f t="shared" ca="1" si="88"/>
        <v/>
      </c>
      <c r="AJ112" s="144" t="str">
        <f t="shared" ca="1" si="89"/>
        <v/>
      </c>
      <c r="AK112" s="256" t="str">
        <f t="shared" ca="1" si="90"/>
        <v/>
      </c>
      <c r="AL112" s="144" t="str">
        <f t="shared" ca="1" si="91"/>
        <v/>
      </c>
      <c r="AM112" s="256" t="str">
        <f t="shared" ca="1" si="92"/>
        <v/>
      </c>
      <c r="AN112" s="145" t="str">
        <f t="shared" ca="1" si="93"/>
        <v/>
      </c>
      <c r="AO112" s="145" t="str">
        <f t="shared" ca="1" si="94"/>
        <v/>
      </c>
      <c r="AP112" s="144" t="str">
        <f t="shared" ca="1" si="95"/>
        <v/>
      </c>
      <c r="AQ112" s="256" t="str">
        <f t="shared" ca="1" si="96"/>
        <v/>
      </c>
      <c r="AR112" s="152">
        <f t="shared" ca="1" si="97"/>
        <v>0.25</v>
      </c>
      <c r="AS112" s="5"/>
      <c r="AT112" s="2">
        <f t="shared" si="98"/>
        <v>112</v>
      </c>
      <c r="AU112" s="2">
        <f t="shared" si="102"/>
        <v>215</v>
      </c>
      <c r="AV112" s="2">
        <f t="shared" si="103"/>
        <v>216</v>
      </c>
      <c r="AW112" s="153">
        <f t="shared" si="101"/>
        <v>104</v>
      </c>
      <c r="AX112" s="153">
        <f t="shared" si="56"/>
        <v>209</v>
      </c>
    </row>
    <row r="113" spans="1:50" ht="38.25">
      <c r="A113" s="135"/>
      <c r="B113" s="137" t="str">
        <f t="shared" ca="1" si="57"/>
        <v/>
      </c>
      <c r="C113" s="34" t="e">
        <f t="shared" ca="1" si="58"/>
        <v>#N/A</v>
      </c>
      <c r="D113" s="137" t="str">
        <f t="shared" ca="1" si="59"/>
        <v/>
      </c>
      <c r="E113" s="137">
        <f t="shared" ca="1" si="60"/>
        <v>1</v>
      </c>
      <c r="F113" s="137" t="str">
        <f t="shared" ca="1" si="61"/>
        <v>PERIM.</v>
      </c>
      <c r="G113" s="137" t="str">
        <f t="shared" ca="1" si="62"/>
        <v/>
      </c>
      <c r="H113" s="137" t="str">
        <f t="shared" ca="1" si="63"/>
        <v/>
      </c>
      <c r="I113" s="137" t="str">
        <f t="shared" ca="1" si="64"/>
        <v/>
      </c>
      <c r="J113" s="137" t="str">
        <f t="shared" ca="1" si="65"/>
        <v/>
      </c>
      <c r="K113" s="137" t="str">
        <f t="shared" ca="1" si="66"/>
        <v/>
      </c>
      <c r="L113" s="137" t="str">
        <f t="shared" ca="1" si="67"/>
        <v/>
      </c>
      <c r="M113" s="138" t="str">
        <f>IF(ZONES!O114="","",ZONES!O114)</f>
        <v/>
      </c>
      <c r="N113" s="136" t="str">
        <f>IF(ZONES!P114="","",ZONES!P114)</f>
        <v/>
      </c>
      <c r="O113" s="139" t="e">
        <f t="shared" ca="1" si="68"/>
        <v>#REF!</v>
      </c>
      <c r="P113" s="139" t="str">
        <f t="shared" ca="1" si="69"/>
        <v/>
      </c>
      <c r="Q113" s="140" t="str">
        <f t="shared" ca="1" si="70"/>
        <v/>
      </c>
      <c r="R113" s="250">
        <f t="shared" ca="1" si="71"/>
        <v>2.835</v>
      </c>
      <c r="S113" s="140" t="str">
        <f t="shared" ca="1" si="72"/>
        <v/>
      </c>
      <c r="T113" s="250">
        <f t="shared" ca="1" si="73"/>
        <v>24.5</v>
      </c>
      <c r="U113" s="251" t="str">
        <f t="shared" ca="1" si="74"/>
        <v/>
      </c>
      <c r="V113" s="252" t="str">
        <f t="shared" ca="1" si="75"/>
        <v/>
      </c>
      <c r="W113" s="252" t="str">
        <f t="shared" ca="1" si="76"/>
        <v/>
      </c>
      <c r="X113" s="251">
        <f t="shared" ca="1" si="77"/>
        <v>22</v>
      </c>
      <c r="Y113" s="252" t="str">
        <f t="shared" ca="1" si="78"/>
        <v/>
      </c>
      <c r="Z113" s="251" t="str">
        <f t="shared" ca="1" si="79"/>
        <v/>
      </c>
      <c r="AA113" s="252" t="str">
        <f t="shared" ca="1" si="80"/>
        <v/>
      </c>
      <c r="AB113" s="251" t="str">
        <f t="shared" ca="1" si="81"/>
        <v/>
      </c>
      <c r="AC113" s="253" t="str">
        <f t="shared" ca="1" si="82"/>
        <v/>
      </c>
      <c r="AD113" s="251" t="str">
        <f t="shared" ca="1" si="83"/>
        <v/>
      </c>
      <c r="AE113" s="254" t="str">
        <f t="shared" ca="1" si="84"/>
        <v/>
      </c>
      <c r="AF113" s="255" t="str">
        <f t="shared" ca="1" si="85"/>
        <v/>
      </c>
      <c r="AG113" s="256" t="str">
        <f t="shared" ca="1" si="86"/>
        <v/>
      </c>
      <c r="AH113" s="256" t="str">
        <f t="shared" ca="1" si="87"/>
        <v/>
      </c>
      <c r="AI113" s="150" t="str">
        <f t="shared" ca="1" si="88"/>
        <v/>
      </c>
      <c r="AJ113" s="144" t="str">
        <f t="shared" ca="1" si="89"/>
        <v/>
      </c>
      <c r="AK113" s="256" t="str">
        <f t="shared" ca="1" si="90"/>
        <v/>
      </c>
      <c r="AL113" s="144" t="str">
        <f t="shared" ca="1" si="91"/>
        <v/>
      </c>
      <c r="AM113" s="256" t="str">
        <f t="shared" ca="1" si="92"/>
        <v/>
      </c>
      <c r="AN113" s="145" t="str">
        <f t="shared" ca="1" si="93"/>
        <v/>
      </c>
      <c r="AO113" s="145" t="str">
        <f t="shared" ca="1" si="94"/>
        <v/>
      </c>
      <c r="AP113" s="144" t="str">
        <f t="shared" ca="1" si="95"/>
        <v/>
      </c>
      <c r="AQ113" s="256" t="str">
        <f t="shared" ca="1" si="96"/>
        <v/>
      </c>
      <c r="AR113" s="152">
        <f t="shared" ca="1" si="97"/>
        <v>0.25</v>
      </c>
      <c r="AS113" s="5"/>
      <c r="AT113" s="2">
        <f t="shared" si="98"/>
        <v>113</v>
      </c>
      <c r="AU113" s="2">
        <f t="shared" si="102"/>
        <v>217</v>
      </c>
      <c r="AV113" s="2">
        <f t="shared" si="103"/>
        <v>218</v>
      </c>
      <c r="AW113" s="153">
        <f t="shared" si="101"/>
        <v>105</v>
      </c>
      <c r="AX113" s="153">
        <f t="shared" si="56"/>
        <v>211</v>
      </c>
    </row>
    <row r="114" spans="1:50" ht="38.25">
      <c r="A114" s="135"/>
      <c r="B114" s="137" t="str">
        <f t="shared" ca="1" si="57"/>
        <v/>
      </c>
      <c r="C114" s="34" t="e">
        <f t="shared" ca="1" si="58"/>
        <v>#N/A</v>
      </c>
      <c r="D114" s="137" t="str">
        <f t="shared" ca="1" si="59"/>
        <v/>
      </c>
      <c r="E114" s="137">
        <f t="shared" ca="1" si="60"/>
        <v>1</v>
      </c>
      <c r="F114" s="137" t="str">
        <f t="shared" ca="1" si="61"/>
        <v>PERIM.</v>
      </c>
      <c r="G114" s="137" t="str">
        <f t="shared" ca="1" si="62"/>
        <v/>
      </c>
      <c r="H114" s="137" t="str">
        <f t="shared" ca="1" si="63"/>
        <v/>
      </c>
      <c r="I114" s="137" t="str">
        <f t="shared" ca="1" si="64"/>
        <v/>
      </c>
      <c r="J114" s="137" t="str">
        <f t="shared" ca="1" si="65"/>
        <v/>
      </c>
      <c r="K114" s="137" t="str">
        <f t="shared" ca="1" si="66"/>
        <v/>
      </c>
      <c r="L114" s="137" t="str">
        <f t="shared" ca="1" si="67"/>
        <v/>
      </c>
      <c r="M114" s="138" t="str">
        <f>IF(ZONES!O115="","",ZONES!O115)</f>
        <v/>
      </c>
      <c r="N114" s="136" t="str">
        <f>IF(ZONES!P115="","",ZONES!P115)</f>
        <v/>
      </c>
      <c r="O114" s="139" t="e">
        <f t="shared" ca="1" si="68"/>
        <v>#REF!</v>
      </c>
      <c r="P114" s="139" t="str">
        <f t="shared" ca="1" si="69"/>
        <v/>
      </c>
      <c r="Q114" s="140" t="str">
        <f t="shared" ca="1" si="70"/>
        <v/>
      </c>
      <c r="R114" s="250">
        <f t="shared" ca="1" si="71"/>
        <v>2.835</v>
      </c>
      <c r="S114" s="140" t="str">
        <f t="shared" ca="1" si="72"/>
        <v/>
      </c>
      <c r="T114" s="250">
        <f t="shared" ca="1" si="73"/>
        <v>24.5</v>
      </c>
      <c r="U114" s="251" t="str">
        <f t="shared" ca="1" si="74"/>
        <v/>
      </c>
      <c r="V114" s="252" t="str">
        <f t="shared" ca="1" si="75"/>
        <v/>
      </c>
      <c r="W114" s="252" t="str">
        <f t="shared" ca="1" si="76"/>
        <v/>
      </c>
      <c r="X114" s="251">
        <f t="shared" ca="1" si="77"/>
        <v>22</v>
      </c>
      <c r="Y114" s="252" t="str">
        <f t="shared" ca="1" si="78"/>
        <v/>
      </c>
      <c r="Z114" s="251" t="str">
        <f t="shared" ca="1" si="79"/>
        <v/>
      </c>
      <c r="AA114" s="252" t="str">
        <f t="shared" ca="1" si="80"/>
        <v/>
      </c>
      <c r="AB114" s="251" t="str">
        <f t="shared" ca="1" si="81"/>
        <v/>
      </c>
      <c r="AC114" s="253" t="str">
        <f t="shared" ca="1" si="82"/>
        <v/>
      </c>
      <c r="AD114" s="251" t="str">
        <f t="shared" ca="1" si="83"/>
        <v/>
      </c>
      <c r="AE114" s="254" t="str">
        <f t="shared" ca="1" si="84"/>
        <v/>
      </c>
      <c r="AF114" s="255" t="str">
        <f t="shared" ca="1" si="85"/>
        <v/>
      </c>
      <c r="AG114" s="256" t="str">
        <f t="shared" ca="1" si="86"/>
        <v/>
      </c>
      <c r="AH114" s="256" t="str">
        <f t="shared" ca="1" si="87"/>
        <v/>
      </c>
      <c r="AI114" s="150" t="str">
        <f t="shared" ca="1" si="88"/>
        <v/>
      </c>
      <c r="AJ114" s="144" t="str">
        <f t="shared" ca="1" si="89"/>
        <v/>
      </c>
      <c r="AK114" s="256" t="str">
        <f t="shared" ca="1" si="90"/>
        <v/>
      </c>
      <c r="AL114" s="144" t="str">
        <f t="shared" ca="1" si="91"/>
        <v/>
      </c>
      <c r="AM114" s="256" t="str">
        <f t="shared" ca="1" si="92"/>
        <v/>
      </c>
      <c r="AN114" s="145" t="str">
        <f t="shared" ca="1" si="93"/>
        <v/>
      </c>
      <c r="AO114" s="145" t="str">
        <f t="shared" ca="1" si="94"/>
        <v/>
      </c>
      <c r="AP114" s="144" t="str">
        <f t="shared" ca="1" si="95"/>
        <v/>
      </c>
      <c r="AQ114" s="256" t="str">
        <f t="shared" ca="1" si="96"/>
        <v/>
      </c>
      <c r="AR114" s="152">
        <f t="shared" ca="1" si="97"/>
        <v>0.25</v>
      </c>
      <c r="AS114" s="5"/>
      <c r="AT114" s="2">
        <f t="shared" si="98"/>
        <v>114</v>
      </c>
      <c r="AU114" s="2">
        <f t="shared" si="102"/>
        <v>219</v>
      </c>
      <c r="AV114" s="2">
        <f t="shared" si="103"/>
        <v>220</v>
      </c>
      <c r="AW114" s="153">
        <f t="shared" si="101"/>
        <v>106</v>
      </c>
      <c r="AX114" s="153">
        <f t="shared" si="56"/>
        <v>213</v>
      </c>
    </row>
    <row r="115" spans="1:50" ht="38.25">
      <c r="A115" s="135"/>
      <c r="B115" s="137" t="str">
        <f t="shared" ca="1" si="57"/>
        <v/>
      </c>
      <c r="C115" s="34" t="e">
        <f t="shared" ca="1" si="58"/>
        <v>#N/A</v>
      </c>
      <c r="D115" s="137" t="str">
        <f t="shared" ca="1" si="59"/>
        <v/>
      </c>
      <c r="E115" s="137">
        <f t="shared" ca="1" si="60"/>
        <v>1</v>
      </c>
      <c r="F115" s="137" t="str">
        <f t="shared" ca="1" si="61"/>
        <v>PERIM.</v>
      </c>
      <c r="G115" s="137" t="str">
        <f t="shared" ca="1" si="62"/>
        <v/>
      </c>
      <c r="H115" s="137" t="str">
        <f t="shared" ca="1" si="63"/>
        <v/>
      </c>
      <c r="I115" s="137" t="str">
        <f t="shared" ca="1" si="64"/>
        <v/>
      </c>
      <c r="J115" s="137" t="str">
        <f t="shared" ca="1" si="65"/>
        <v/>
      </c>
      <c r="K115" s="137" t="str">
        <f t="shared" ca="1" si="66"/>
        <v/>
      </c>
      <c r="L115" s="137" t="str">
        <f t="shared" ca="1" si="67"/>
        <v/>
      </c>
      <c r="M115" s="138" t="str">
        <f>IF(ZONES!O116="","",ZONES!O116)</f>
        <v/>
      </c>
      <c r="N115" s="136" t="str">
        <f>IF(ZONES!P116="","",ZONES!P116)</f>
        <v/>
      </c>
      <c r="O115" s="139" t="e">
        <f t="shared" ca="1" si="68"/>
        <v>#REF!</v>
      </c>
      <c r="P115" s="139" t="str">
        <f t="shared" ca="1" si="69"/>
        <v/>
      </c>
      <c r="Q115" s="140" t="str">
        <f t="shared" ca="1" si="70"/>
        <v/>
      </c>
      <c r="R115" s="250">
        <f t="shared" ca="1" si="71"/>
        <v>2.835</v>
      </c>
      <c r="S115" s="140" t="str">
        <f t="shared" ca="1" si="72"/>
        <v/>
      </c>
      <c r="T115" s="250">
        <f t="shared" ca="1" si="73"/>
        <v>24.5</v>
      </c>
      <c r="U115" s="251" t="str">
        <f t="shared" ca="1" si="74"/>
        <v/>
      </c>
      <c r="V115" s="252" t="str">
        <f t="shared" ca="1" si="75"/>
        <v/>
      </c>
      <c r="W115" s="252" t="str">
        <f t="shared" ca="1" si="76"/>
        <v/>
      </c>
      <c r="X115" s="251">
        <f t="shared" ca="1" si="77"/>
        <v>22</v>
      </c>
      <c r="Y115" s="252" t="str">
        <f t="shared" ca="1" si="78"/>
        <v/>
      </c>
      <c r="Z115" s="251" t="str">
        <f t="shared" ca="1" si="79"/>
        <v/>
      </c>
      <c r="AA115" s="252" t="str">
        <f t="shared" ca="1" si="80"/>
        <v/>
      </c>
      <c r="AB115" s="251" t="str">
        <f t="shared" ca="1" si="81"/>
        <v/>
      </c>
      <c r="AC115" s="253" t="str">
        <f t="shared" ca="1" si="82"/>
        <v/>
      </c>
      <c r="AD115" s="251" t="str">
        <f t="shared" ca="1" si="83"/>
        <v/>
      </c>
      <c r="AE115" s="254" t="str">
        <f t="shared" ca="1" si="84"/>
        <v/>
      </c>
      <c r="AF115" s="255" t="str">
        <f t="shared" ca="1" si="85"/>
        <v/>
      </c>
      <c r="AG115" s="256" t="str">
        <f t="shared" ca="1" si="86"/>
        <v/>
      </c>
      <c r="AH115" s="256" t="str">
        <f t="shared" ca="1" si="87"/>
        <v/>
      </c>
      <c r="AI115" s="150" t="str">
        <f t="shared" ca="1" si="88"/>
        <v/>
      </c>
      <c r="AJ115" s="144" t="str">
        <f t="shared" ca="1" si="89"/>
        <v/>
      </c>
      <c r="AK115" s="256" t="str">
        <f t="shared" ca="1" si="90"/>
        <v/>
      </c>
      <c r="AL115" s="144" t="str">
        <f t="shared" ca="1" si="91"/>
        <v/>
      </c>
      <c r="AM115" s="256" t="str">
        <f t="shared" ca="1" si="92"/>
        <v/>
      </c>
      <c r="AN115" s="145" t="str">
        <f t="shared" ca="1" si="93"/>
        <v/>
      </c>
      <c r="AO115" s="145" t="str">
        <f t="shared" ca="1" si="94"/>
        <v/>
      </c>
      <c r="AP115" s="144" t="str">
        <f t="shared" ca="1" si="95"/>
        <v/>
      </c>
      <c r="AQ115" s="256" t="str">
        <f t="shared" ca="1" si="96"/>
        <v/>
      </c>
      <c r="AR115" s="152">
        <f t="shared" ca="1" si="97"/>
        <v>0.25</v>
      </c>
      <c r="AS115" s="5"/>
      <c r="AT115" s="2">
        <f t="shared" si="98"/>
        <v>115</v>
      </c>
      <c r="AU115" s="2">
        <f t="shared" si="102"/>
        <v>221</v>
      </c>
      <c r="AV115" s="2">
        <f t="shared" si="103"/>
        <v>222</v>
      </c>
      <c r="AW115" s="153">
        <f t="shared" si="101"/>
        <v>107</v>
      </c>
      <c r="AX115" s="153">
        <f t="shared" si="56"/>
        <v>215</v>
      </c>
    </row>
    <row r="116" spans="1:50" ht="38.25">
      <c r="A116" s="135"/>
      <c r="B116" s="137" t="str">
        <f t="shared" ca="1" si="57"/>
        <v/>
      </c>
      <c r="C116" s="34" t="e">
        <f t="shared" ca="1" si="58"/>
        <v>#N/A</v>
      </c>
      <c r="D116" s="137" t="str">
        <f t="shared" ca="1" si="59"/>
        <v/>
      </c>
      <c r="E116" s="137">
        <f t="shared" ca="1" si="60"/>
        <v>1</v>
      </c>
      <c r="F116" s="137" t="str">
        <f t="shared" ca="1" si="61"/>
        <v>PERIM.</v>
      </c>
      <c r="G116" s="137" t="str">
        <f t="shared" ca="1" si="62"/>
        <v/>
      </c>
      <c r="H116" s="137" t="str">
        <f t="shared" ca="1" si="63"/>
        <v/>
      </c>
      <c r="I116" s="137" t="str">
        <f t="shared" ca="1" si="64"/>
        <v/>
      </c>
      <c r="J116" s="137" t="str">
        <f t="shared" ca="1" si="65"/>
        <v/>
      </c>
      <c r="K116" s="137" t="str">
        <f t="shared" ca="1" si="66"/>
        <v/>
      </c>
      <c r="L116" s="137" t="str">
        <f t="shared" ca="1" si="67"/>
        <v/>
      </c>
      <c r="M116" s="138" t="str">
        <f>IF(ZONES!O117="","",ZONES!O117)</f>
        <v/>
      </c>
      <c r="N116" s="136" t="str">
        <f>IF(ZONES!P117="","",ZONES!P117)</f>
        <v/>
      </c>
      <c r="O116" s="139" t="e">
        <f t="shared" ca="1" si="68"/>
        <v>#REF!</v>
      </c>
      <c r="P116" s="139" t="str">
        <f t="shared" ca="1" si="69"/>
        <v/>
      </c>
      <c r="Q116" s="140" t="str">
        <f t="shared" ca="1" si="70"/>
        <v/>
      </c>
      <c r="R116" s="250">
        <f t="shared" ca="1" si="71"/>
        <v>2.835</v>
      </c>
      <c r="S116" s="140" t="str">
        <f t="shared" ca="1" si="72"/>
        <v/>
      </c>
      <c r="T116" s="250">
        <f t="shared" ca="1" si="73"/>
        <v>24.5</v>
      </c>
      <c r="U116" s="251" t="str">
        <f t="shared" ca="1" si="74"/>
        <v/>
      </c>
      <c r="V116" s="252" t="str">
        <f t="shared" ca="1" si="75"/>
        <v/>
      </c>
      <c r="W116" s="252" t="str">
        <f t="shared" ca="1" si="76"/>
        <v/>
      </c>
      <c r="X116" s="251">
        <f t="shared" ca="1" si="77"/>
        <v>22</v>
      </c>
      <c r="Y116" s="252" t="str">
        <f t="shared" ca="1" si="78"/>
        <v/>
      </c>
      <c r="Z116" s="251" t="str">
        <f t="shared" ca="1" si="79"/>
        <v/>
      </c>
      <c r="AA116" s="252" t="str">
        <f t="shared" ca="1" si="80"/>
        <v/>
      </c>
      <c r="AB116" s="251" t="str">
        <f t="shared" ca="1" si="81"/>
        <v/>
      </c>
      <c r="AC116" s="253" t="str">
        <f t="shared" ca="1" si="82"/>
        <v/>
      </c>
      <c r="AD116" s="251" t="str">
        <f t="shared" ca="1" si="83"/>
        <v/>
      </c>
      <c r="AE116" s="254" t="str">
        <f t="shared" ca="1" si="84"/>
        <v/>
      </c>
      <c r="AF116" s="255" t="str">
        <f t="shared" ca="1" si="85"/>
        <v/>
      </c>
      <c r="AG116" s="256" t="str">
        <f t="shared" ca="1" si="86"/>
        <v/>
      </c>
      <c r="AH116" s="256" t="str">
        <f t="shared" ca="1" si="87"/>
        <v/>
      </c>
      <c r="AI116" s="150" t="str">
        <f t="shared" ca="1" si="88"/>
        <v/>
      </c>
      <c r="AJ116" s="144" t="str">
        <f t="shared" ca="1" si="89"/>
        <v/>
      </c>
      <c r="AK116" s="256" t="str">
        <f t="shared" ca="1" si="90"/>
        <v/>
      </c>
      <c r="AL116" s="144" t="str">
        <f t="shared" ca="1" si="91"/>
        <v/>
      </c>
      <c r="AM116" s="256" t="str">
        <f t="shared" ca="1" si="92"/>
        <v/>
      </c>
      <c r="AN116" s="145" t="str">
        <f t="shared" ca="1" si="93"/>
        <v/>
      </c>
      <c r="AO116" s="145" t="str">
        <f t="shared" ca="1" si="94"/>
        <v/>
      </c>
      <c r="AP116" s="144" t="str">
        <f t="shared" ca="1" si="95"/>
        <v/>
      </c>
      <c r="AQ116" s="256" t="str">
        <f t="shared" ca="1" si="96"/>
        <v/>
      </c>
      <c r="AR116" s="152">
        <f t="shared" ca="1" si="97"/>
        <v>0.25</v>
      </c>
      <c r="AS116" s="5"/>
      <c r="AT116" s="2">
        <f t="shared" si="98"/>
        <v>116</v>
      </c>
      <c r="AU116" s="2">
        <f t="shared" si="102"/>
        <v>223</v>
      </c>
      <c r="AV116" s="2">
        <f t="shared" si="103"/>
        <v>224</v>
      </c>
      <c r="AW116" s="153">
        <f t="shared" si="101"/>
        <v>108</v>
      </c>
      <c r="AX116" s="153">
        <f t="shared" si="56"/>
        <v>217</v>
      </c>
    </row>
    <row r="117" spans="1:50" ht="38.25">
      <c r="A117" s="135"/>
      <c r="B117" s="137" t="str">
        <f t="shared" ca="1" si="57"/>
        <v/>
      </c>
      <c r="C117" s="34" t="e">
        <f t="shared" ca="1" si="58"/>
        <v>#N/A</v>
      </c>
      <c r="D117" s="137" t="str">
        <f t="shared" ca="1" si="59"/>
        <v/>
      </c>
      <c r="E117" s="137">
        <f t="shared" ca="1" si="60"/>
        <v>1</v>
      </c>
      <c r="F117" s="137" t="str">
        <f t="shared" ca="1" si="61"/>
        <v>PERIM.</v>
      </c>
      <c r="G117" s="137" t="str">
        <f t="shared" ca="1" si="62"/>
        <v/>
      </c>
      <c r="H117" s="137" t="str">
        <f t="shared" ca="1" si="63"/>
        <v/>
      </c>
      <c r="I117" s="137" t="str">
        <f t="shared" ca="1" si="64"/>
        <v/>
      </c>
      <c r="J117" s="137" t="str">
        <f t="shared" ca="1" si="65"/>
        <v/>
      </c>
      <c r="K117" s="137" t="str">
        <f t="shared" ca="1" si="66"/>
        <v/>
      </c>
      <c r="L117" s="137" t="str">
        <f t="shared" ca="1" si="67"/>
        <v/>
      </c>
      <c r="M117" s="138" t="str">
        <f>IF(ZONES!O118="","",ZONES!O118)</f>
        <v/>
      </c>
      <c r="N117" s="136" t="str">
        <f>IF(ZONES!P118="","",ZONES!P118)</f>
        <v/>
      </c>
      <c r="O117" s="139" t="e">
        <f t="shared" ca="1" si="68"/>
        <v>#REF!</v>
      </c>
      <c r="P117" s="139" t="str">
        <f t="shared" ca="1" si="69"/>
        <v/>
      </c>
      <c r="Q117" s="140" t="str">
        <f t="shared" ca="1" si="70"/>
        <v/>
      </c>
      <c r="R117" s="250">
        <f t="shared" ca="1" si="71"/>
        <v>2.835</v>
      </c>
      <c r="S117" s="140" t="str">
        <f t="shared" ca="1" si="72"/>
        <v/>
      </c>
      <c r="T117" s="250">
        <f t="shared" ca="1" si="73"/>
        <v>24.5</v>
      </c>
      <c r="U117" s="251" t="str">
        <f t="shared" ca="1" si="74"/>
        <v/>
      </c>
      <c r="V117" s="252" t="str">
        <f t="shared" ca="1" si="75"/>
        <v/>
      </c>
      <c r="W117" s="252" t="str">
        <f t="shared" ca="1" si="76"/>
        <v/>
      </c>
      <c r="X117" s="251">
        <f t="shared" ca="1" si="77"/>
        <v>22</v>
      </c>
      <c r="Y117" s="252" t="str">
        <f t="shared" ca="1" si="78"/>
        <v/>
      </c>
      <c r="Z117" s="251" t="str">
        <f t="shared" ca="1" si="79"/>
        <v/>
      </c>
      <c r="AA117" s="252" t="str">
        <f t="shared" ca="1" si="80"/>
        <v/>
      </c>
      <c r="AB117" s="251" t="str">
        <f t="shared" ca="1" si="81"/>
        <v/>
      </c>
      <c r="AC117" s="253" t="str">
        <f t="shared" ca="1" si="82"/>
        <v/>
      </c>
      <c r="AD117" s="251" t="str">
        <f t="shared" ca="1" si="83"/>
        <v/>
      </c>
      <c r="AE117" s="254" t="str">
        <f t="shared" ca="1" si="84"/>
        <v/>
      </c>
      <c r="AF117" s="255" t="str">
        <f t="shared" ca="1" si="85"/>
        <v/>
      </c>
      <c r="AG117" s="256" t="str">
        <f t="shared" ca="1" si="86"/>
        <v/>
      </c>
      <c r="AH117" s="256" t="str">
        <f t="shared" ca="1" si="87"/>
        <v/>
      </c>
      <c r="AI117" s="150" t="str">
        <f t="shared" ca="1" si="88"/>
        <v/>
      </c>
      <c r="AJ117" s="144" t="str">
        <f t="shared" ca="1" si="89"/>
        <v/>
      </c>
      <c r="AK117" s="256" t="str">
        <f t="shared" ca="1" si="90"/>
        <v/>
      </c>
      <c r="AL117" s="144" t="str">
        <f t="shared" ca="1" si="91"/>
        <v/>
      </c>
      <c r="AM117" s="256" t="str">
        <f t="shared" ca="1" si="92"/>
        <v/>
      </c>
      <c r="AN117" s="145" t="str">
        <f t="shared" ca="1" si="93"/>
        <v/>
      </c>
      <c r="AO117" s="145" t="str">
        <f t="shared" ca="1" si="94"/>
        <v/>
      </c>
      <c r="AP117" s="144" t="str">
        <f t="shared" ca="1" si="95"/>
        <v/>
      </c>
      <c r="AQ117" s="256" t="str">
        <f t="shared" ca="1" si="96"/>
        <v/>
      </c>
      <c r="AR117" s="152">
        <f t="shared" ca="1" si="97"/>
        <v>0.25</v>
      </c>
      <c r="AS117" s="5"/>
      <c r="AT117" s="2">
        <f t="shared" si="98"/>
        <v>117</v>
      </c>
      <c r="AU117" s="2">
        <f t="shared" si="102"/>
        <v>225</v>
      </c>
      <c r="AV117" s="2">
        <f t="shared" si="103"/>
        <v>226</v>
      </c>
      <c r="AW117" s="153">
        <f t="shared" si="101"/>
        <v>109</v>
      </c>
      <c r="AX117" s="153">
        <f t="shared" si="56"/>
        <v>219</v>
      </c>
    </row>
    <row r="118" spans="1:50" ht="38.25">
      <c r="A118" s="135"/>
      <c r="B118" s="137" t="str">
        <f t="shared" ca="1" si="57"/>
        <v/>
      </c>
      <c r="C118" s="34" t="e">
        <f t="shared" ca="1" si="58"/>
        <v>#N/A</v>
      </c>
      <c r="D118" s="137" t="str">
        <f t="shared" ca="1" si="59"/>
        <v/>
      </c>
      <c r="E118" s="137">
        <f t="shared" ca="1" si="60"/>
        <v>1</v>
      </c>
      <c r="F118" s="137" t="str">
        <f t="shared" ca="1" si="61"/>
        <v>PERIM.</v>
      </c>
      <c r="G118" s="137" t="str">
        <f t="shared" ca="1" si="62"/>
        <v/>
      </c>
      <c r="H118" s="137" t="str">
        <f t="shared" ca="1" si="63"/>
        <v/>
      </c>
      <c r="I118" s="137" t="str">
        <f t="shared" ca="1" si="64"/>
        <v/>
      </c>
      <c r="J118" s="137" t="str">
        <f t="shared" ca="1" si="65"/>
        <v/>
      </c>
      <c r="K118" s="137" t="str">
        <f t="shared" ca="1" si="66"/>
        <v/>
      </c>
      <c r="L118" s="137" t="str">
        <f t="shared" ca="1" si="67"/>
        <v/>
      </c>
      <c r="M118" s="138" t="str">
        <f>IF(ZONES!O119="","",ZONES!O119)</f>
        <v/>
      </c>
      <c r="N118" s="136" t="str">
        <f>IF(ZONES!P119="","",ZONES!P119)</f>
        <v/>
      </c>
      <c r="O118" s="139" t="e">
        <f t="shared" ca="1" si="68"/>
        <v>#REF!</v>
      </c>
      <c r="P118" s="139" t="str">
        <f t="shared" ca="1" si="69"/>
        <v/>
      </c>
      <c r="Q118" s="140" t="str">
        <f t="shared" ca="1" si="70"/>
        <v/>
      </c>
      <c r="R118" s="250">
        <f t="shared" ca="1" si="71"/>
        <v>2.835</v>
      </c>
      <c r="S118" s="140" t="str">
        <f t="shared" ca="1" si="72"/>
        <v/>
      </c>
      <c r="T118" s="250">
        <f t="shared" ca="1" si="73"/>
        <v>24.5</v>
      </c>
      <c r="U118" s="251" t="str">
        <f t="shared" ca="1" si="74"/>
        <v/>
      </c>
      <c r="V118" s="252" t="str">
        <f t="shared" ca="1" si="75"/>
        <v/>
      </c>
      <c r="W118" s="252" t="str">
        <f t="shared" ca="1" si="76"/>
        <v/>
      </c>
      <c r="X118" s="251">
        <f t="shared" ca="1" si="77"/>
        <v>22</v>
      </c>
      <c r="Y118" s="252" t="str">
        <f t="shared" ca="1" si="78"/>
        <v/>
      </c>
      <c r="Z118" s="251" t="str">
        <f t="shared" ca="1" si="79"/>
        <v/>
      </c>
      <c r="AA118" s="252" t="str">
        <f t="shared" ca="1" si="80"/>
        <v/>
      </c>
      <c r="AB118" s="251" t="str">
        <f t="shared" ca="1" si="81"/>
        <v/>
      </c>
      <c r="AC118" s="253" t="str">
        <f t="shared" ca="1" si="82"/>
        <v/>
      </c>
      <c r="AD118" s="251" t="str">
        <f t="shared" ca="1" si="83"/>
        <v/>
      </c>
      <c r="AE118" s="254" t="str">
        <f t="shared" ca="1" si="84"/>
        <v/>
      </c>
      <c r="AF118" s="255" t="str">
        <f t="shared" ca="1" si="85"/>
        <v/>
      </c>
      <c r="AG118" s="256" t="str">
        <f t="shared" ca="1" si="86"/>
        <v/>
      </c>
      <c r="AH118" s="256" t="str">
        <f t="shared" ca="1" si="87"/>
        <v/>
      </c>
      <c r="AI118" s="150" t="str">
        <f t="shared" ca="1" si="88"/>
        <v/>
      </c>
      <c r="AJ118" s="144" t="str">
        <f t="shared" ca="1" si="89"/>
        <v/>
      </c>
      <c r="AK118" s="256" t="str">
        <f t="shared" ca="1" si="90"/>
        <v/>
      </c>
      <c r="AL118" s="144" t="str">
        <f t="shared" ca="1" si="91"/>
        <v/>
      </c>
      <c r="AM118" s="256" t="str">
        <f t="shared" ca="1" si="92"/>
        <v/>
      </c>
      <c r="AN118" s="145" t="str">
        <f t="shared" ca="1" si="93"/>
        <v/>
      </c>
      <c r="AO118" s="145" t="str">
        <f t="shared" ca="1" si="94"/>
        <v/>
      </c>
      <c r="AP118" s="144" t="str">
        <f t="shared" ca="1" si="95"/>
        <v/>
      </c>
      <c r="AQ118" s="256" t="str">
        <f t="shared" ca="1" si="96"/>
        <v/>
      </c>
      <c r="AR118" s="152">
        <f t="shared" ca="1" si="97"/>
        <v>0.25</v>
      </c>
      <c r="AS118" s="5"/>
      <c r="AT118" s="2">
        <f t="shared" si="98"/>
        <v>118</v>
      </c>
      <c r="AU118" s="2">
        <f t="shared" si="102"/>
        <v>227</v>
      </c>
      <c r="AV118" s="2">
        <f t="shared" si="103"/>
        <v>228</v>
      </c>
      <c r="AW118" s="153">
        <f t="shared" si="101"/>
        <v>110</v>
      </c>
      <c r="AX118" s="153">
        <f t="shared" si="56"/>
        <v>221</v>
      </c>
    </row>
    <row r="119" spans="1:50" ht="38.25">
      <c r="A119" s="135"/>
      <c r="B119" s="137" t="str">
        <f t="shared" ca="1" si="57"/>
        <v/>
      </c>
      <c r="C119" s="34" t="e">
        <f t="shared" ca="1" si="58"/>
        <v>#N/A</v>
      </c>
      <c r="D119" s="137" t="str">
        <f t="shared" ca="1" si="59"/>
        <v/>
      </c>
      <c r="E119" s="137">
        <f t="shared" ca="1" si="60"/>
        <v>1</v>
      </c>
      <c r="F119" s="137" t="str">
        <f t="shared" ca="1" si="61"/>
        <v>PERIM.</v>
      </c>
      <c r="G119" s="137" t="str">
        <f t="shared" ca="1" si="62"/>
        <v/>
      </c>
      <c r="H119" s="137" t="str">
        <f t="shared" ca="1" si="63"/>
        <v/>
      </c>
      <c r="I119" s="137" t="str">
        <f t="shared" ca="1" si="64"/>
        <v/>
      </c>
      <c r="J119" s="137" t="str">
        <f t="shared" ca="1" si="65"/>
        <v/>
      </c>
      <c r="K119" s="137" t="str">
        <f t="shared" ca="1" si="66"/>
        <v/>
      </c>
      <c r="L119" s="137" t="str">
        <f t="shared" ca="1" si="67"/>
        <v/>
      </c>
      <c r="M119" s="138" t="str">
        <f>IF(ZONES!O120="","",ZONES!O120)</f>
        <v/>
      </c>
      <c r="N119" s="136" t="str">
        <f>IF(ZONES!P120="","",ZONES!P120)</f>
        <v/>
      </c>
      <c r="O119" s="139" t="e">
        <f t="shared" ca="1" si="68"/>
        <v>#REF!</v>
      </c>
      <c r="P119" s="139" t="str">
        <f t="shared" ca="1" si="69"/>
        <v/>
      </c>
      <c r="Q119" s="140" t="str">
        <f t="shared" ca="1" si="70"/>
        <v/>
      </c>
      <c r="R119" s="250">
        <f t="shared" ca="1" si="71"/>
        <v>2.835</v>
      </c>
      <c r="S119" s="140" t="str">
        <f t="shared" ca="1" si="72"/>
        <v/>
      </c>
      <c r="T119" s="250">
        <f t="shared" ca="1" si="73"/>
        <v>24.5</v>
      </c>
      <c r="U119" s="251" t="str">
        <f t="shared" ca="1" si="74"/>
        <v/>
      </c>
      <c r="V119" s="252" t="str">
        <f t="shared" ca="1" si="75"/>
        <v/>
      </c>
      <c r="W119" s="252" t="str">
        <f t="shared" ca="1" si="76"/>
        <v/>
      </c>
      <c r="X119" s="251">
        <f t="shared" ca="1" si="77"/>
        <v>22</v>
      </c>
      <c r="Y119" s="252" t="str">
        <f t="shared" ca="1" si="78"/>
        <v/>
      </c>
      <c r="Z119" s="251" t="str">
        <f t="shared" ca="1" si="79"/>
        <v/>
      </c>
      <c r="AA119" s="252" t="str">
        <f t="shared" ca="1" si="80"/>
        <v/>
      </c>
      <c r="AB119" s="251" t="str">
        <f t="shared" ca="1" si="81"/>
        <v/>
      </c>
      <c r="AC119" s="253" t="str">
        <f t="shared" ca="1" si="82"/>
        <v/>
      </c>
      <c r="AD119" s="251" t="str">
        <f t="shared" ca="1" si="83"/>
        <v/>
      </c>
      <c r="AE119" s="254" t="str">
        <f t="shared" ca="1" si="84"/>
        <v/>
      </c>
      <c r="AF119" s="255" t="str">
        <f t="shared" ca="1" si="85"/>
        <v/>
      </c>
      <c r="AG119" s="256" t="str">
        <f t="shared" ca="1" si="86"/>
        <v/>
      </c>
      <c r="AH119" s="256" t="str">
        <f t="shared" ca="1" si="87"/>
        <v/>
      </c>
      <c r="AI119" s="150" t="str">
        <f t="shared" ca="1" si="88"/>
        <v/>
      </c>
      <c r="AJ119" s="144" t="str">
        <f t="shared" ca="1" si="89"/>
        <v/>
      </c>
      <c r="AK119" s="256" t="str">
        <f t="shared" ca="1" si="90"/>
        <v/>
      </c>
      <c r="AL119" s="144" t="str">
        <f t="shared" ca="1" si="91"/>
        <v/>
      </c>
      <c r="AM119" s="256" t="str">
        <f t="shared" ca="1" si="92"/>
        <v/>
      </c>
      <c r="AN119" s="145" t="str">
        <f t="shared" ca="1" si="93"/>
        <v/>
      </c>
      <c r="AO119" s="145" t="str">
        <f t="shared" ca="1" si="94"/>
        <v/>
      </c>
      <c r="AP119" s="144" t="str">
        <f t="shared" ca="1" si="95"/>
        <v/>
      </c>
      <c r="AQ119" s="256" t="str">
        <f t="shared" ca="1" si="96"/>
        <v/>
      </c>
      <c r="AR119" s="152">
        <f t="shared" ca="1" si="97"/>
        <v>0.25</v>
      </c>
      <c r="AS119" s="5"/>
      <c r="AT119" s="2">
        <f t="shared" si="98"/>
        <v>119</v>
      </c>
      <c r="AU119" s="2">
        <f t="shared" si="102"/>
        <v>229</v>
      </c>
      <c r="AV119" s="2">
        <f t="shared" si="103"/>
        <v>230</v>
      </c>
      <c r="AW119" s="153">
        <f t="shared" si="101"/>
        <v>111</v>
      </c>
      <c r="AX119" s="153">
        <f t="shared" si="56"/>
        <v>223</v>
      </c>
    </row>
    <row r="120" spans="1:50" ht="38.25">
      <c r="A120" s="135"/>
      <c r="B120" s="137" t="str">
        <f t="shared" ca="1" si="57"/>
        <v/>
      </c>
      <c r="C120" s="34" t="e">
        <f t="shared" ca="1" si="58"/>
        <v>#N/A</v>
      </c>
      <c r="D120" s="137" t="str">
        <f t="shared" ca="1" si="59"/>
        <v/>
      </c>
      <c r="E120" s="137">
        <f t="shared" ca="1" si="60"/>
        <v>1</v>
      </c>
      <c r="F120" s="137" t="str">
        <f t="shared" ca="1" si="61"/>
        <v>PERIM.</v>
      </c>
      <c r="G120" s="137" t="str">
        <f t="shared" ca="1" si="62"/>
        <v/>
      </c>
      <c r="H120" s="137" t="str">
        <f t="shared" ca="1" si="63"/>
        <v/>
      </c>
      <c r="I120" s="137" t="str">
        <f t="shared" ca="1" si="64"/>
        <v/>
      </c>
      <c r="J120" s="137" t="str">
        <f t="shared" ca="1" si="65"/>
        <v/>
      </c>
      <c r="K120" s="137" t="str">
        <f t="shared" ca="1" si="66"/>
        <v/>
      </c>
      <c r="L120" s="137" t="str">
        <f t="shared" ca="1" si="67"/>
        <v/>
      </c>
      <c r="M120" s="138" t="str">
        <f>IF(ZONES!O121="","",ZONES!O121)</f>
        <v/>
      </c>
      <c r="N120" s="136" t="str">
        <f>IF(ZONES!P121="","",ZONES!P121)</f>
        <v/>
      </c>
      <c r="O120" s="139" t="e">
        <f t="shared" ca="1" si="68"/>
        <v>#REF!</v>
      </c>
      <c r="P120" s="139" t="str">
        <f t="shared" ca="1" si="69"/>
        <v/>
      </c>
      <c r="Q120" s="140" t="str">
        <f t="shared" ca="1" si="70"/>
        <v/>
      </c>
      <c r="R120" s="250">
        <f t="shared" ca="1" si="71"/>
        <v>2.835</v>
      </c>
      <c r="S120" s="140" t="str">
        <f t="shared" ca="1" si="72"/>
        <v/>
      </c>
      <c r="T120" s="250">
        <f t="shared" ca="1" si="73"/>
        <v>24.5</v>
      </c>
      <c r="U120" s="251" t="str">
        <f t="shared" ca="1" si="74"/>
        <v/>
      </c>
      <c r="V120" s="252" t="str">
        <f t="shared" ca="1" si="75"/>
        <v/>
      </c>
      <c r="W120" s="252" t="str">
        <f t="shared" ca="1" si="76"/>
        <v/>
      </c>
      <c r="X120" s="251">
        <f t="shared" ca="1" si="77"/>
        <v>22</v>
      </c>
      <c r="Y120" s="252" t="str">
        <f t="shared" ca="1" si="78"/>
        <v/>
      </c>
      <c r="Z120" s="251" t="str">
        <f t="shared" ca="1" si="79"/>
        <v/>
      </c>
      <c r="AA120" s="252" t="str">
        <f t="shared" ca="1" si="80"/>
        <v/>
      </c>
      <c r="AB120" s="251" t="str">
        <f t="shared" ca="1" si="81"/>
        <v/>
      </c>
      <c r="AC120" s="253" t="str">
        <f t="shared" ca="1" si="82"/>
        <v/>
      </c>
      <c r="AD120" s="251" t="str">
        <f t="shared" ca="1" si="83"/>
        <v/>
      </c>
      <c r="AE120" s="254" t="str">
        <f t="shared" ca="1" si="84"/>
        <v/>
      </c>
      <c r="AF120" s="255" t="str">
        <f t="shared" ca="1" si="85"/>
        <v/>
      </c>
      <c r="AG120" s="256" t="str">
        <f t="shared" ca="1" si="86"/>
        <v/>
      </c>
      <c r="AH120" s="256" t="str">
        <f t="shared" ca="1" si="87"/>
        <v/>
      </c>
      <c r="AI120" s="150" t="str">
        <f t="shared" ca="1" si="88"/>
        <v/>
      </c>
      <c r="AJ120" s="144" t="str">
        <f t="shared" ca="1" si="89"/>
        <v/>
      </c>
      <c r="AK120" s="256" t="str">
        <f t="shared" ca="1" si="90"/>
        <v/>
      </c>
      <c r="AL120" s="144" t="str">
        <f t="shared" ca="1" si="91"/>
        <v/>
      </c>
      <c r="AM120" s="256" t="str">
        <f t="shared" ca="1" si="92"/>
        <v/>
      </c>
      <c r="AN120" s="145" t="str">
        <f t="shared" ca="1" si="93"/>
        <v/>
      </c>
      <c r="AO120" s="145" t="str">
        <f t="shared" ca="1" si="94"/>
        <v/>
      </c>
      <c r="AP120" s="144" t="str">
        <f t="shared" ca="1" si="95"/>
        <v/>
      </c>
      <c r="AQ120" s="256" t="str">
        <f t="shared" ca="1" si="96"/>
        <v/>
      </c>
      <c r="AR120" s="152">
        <f t="shared" ca="1" si="97"/>
        <v>0.25</v>
      </c>
      <c r="AS120" s="5"/>
      <c r="AT120" s="2">
        <f t="shared" si="98"/>
        <v>120</v>
      </c>
      <c r="AU120" s="2">
        <f t="shared" si="102"/>
        <v>231</v>
      </c>
      <c r="AV120" s="2">
        <f t="shared" si="103"/>
        <v>232</v>
      </c>
      <c r="AW120" s="153">
        <f t="shared" si="101"/>
        <v>112</v>
      </c>
      <c r="AX120" s="153">
        <f t="shared" si="56"/>
        <v>225</v>
      </c>
    </row>
    <row r="121" spans="1:50" ht="38.25">
      <c r="A121" s="135"/>
      <c r="B121" s="137" t="str">
        <f t="shared" ca="1" si="57"/>
        <v/>
      </c>
      <c r="C121" s="34" t="e">
        <f t="shared" ca="1" si="58"/>
        <v>#N/A</v>
      </c>
      <c r="D121" s="137" t="str">
        <f t="shared" ca="1" si="59"/>
        <v/>
      </c>
      <c r="E121" s="137">
        <f t="shared" ca="1" si="60"/>
        <v>1</v>
      </c>
      <c r="F121" s="137" t="str">
        <f t="shared" ca="1" si="61"/>
        <v>PERIM.</v>
      </c>
      <c r="G121" s="137" t="str">
        <f t="shared" ca="1" si="62"/>
        <v/>
      </c>
      <c r="H121" s="137" t="str">
        <f t="shared" ca="1" si="63"/>
        <v/>
      </c>
      <c r="I121" s="137" t="str">
        <f t="shared" ca="1" si="64"/>
        <v/>
      </c>
      <c r="J121" s="137" t="str">
        <f t="shared" ca="1" si="65"/>
        <v/>
      </c>
      <c r="K121" s="137" t="str">
        <f t="shared" ca="1" si="66"/>
        <v/>
      </c>
      <c r="L121" s="137" t="str">
        <f t="shared" ca="1" si="67"/>
        <v/>
      </c>
      <c r="M121" s="138" t="str">
        <f>IF(ZONES!O122="","",ZONES!O122)</f>
        <v/>
      </c>
      <c r="N121" s="136" t="str">
        <f>IF(ZONES!P122="","",ZONES!P122)</f>
        <v/>
      </c>
      <c r="O121" s="139" t="e">
        <f t="shared" ca="1" si="68"/>
        <v>#REF!</v>
      </c>
      <c r="P121" s="139" t="str">
        <f t="shared" ca="1" si="69"/>
        <v/>
      </c>
      <c r="Q121" s="140" t="str">
        <f t="shared" ca="1" si="70"/>
        <v/>
      </c>
      <c r="R121" s="250">
        <f t="shared" ca="1" si="71"/>
        <v>2.835</v>
      </c>
      <c r="S121" s="140" t="str">
        <f t="shared" ca="1" si="72"/>
        <v/>
      </c>
      <c r="T121" s="250">
        <f t="shared" ca="1" si="73"/>
        <v>24.5</v>
      </c>
      <c r="U121" s="251" t="str">
        <f t="shared" ca="1" si="74"/>
        <v/>
      </c>
      <c r="V121" s="252" t="str">
        <f t="shared" ca="1" si="75"/>
        <v/>
      </c>
      <c r="W121" s="252" t="str">
        <f t="shared" ca="1" si="76"/>
        <v/>
      </c>
      <c r="X121" s="251">
        <f t="shared" ca="1" si="77"/>
        <v>22</v>
      </c>
      <c r="Y121" s="252" t="str">
        <f t="shared" ca="1" si="78"/>
        <v/>
      </c>
      <c r="Z121" s="251" t="str">
        <f t="shared" ca="1" si="79"/>
        <v/>
      </c>
      <c r="AA121" s="252" t="str">
        <f t="shared" ca="1" si="80"/>
        <v/>
      </c>
      <c r="AB121" s="251" t="str">
        <f t="shared" ca="1" si="81"/>
        <v/>
      </c>
      <c r="AC121" s="253" t="str">
        <f t="shared" ca="1" si="82"/>
        <v/>
      </c>
      <c r="AD121" s="251" t="str">
        <f t="shared" ca="1" si="83"/>
        <v/>
      </c>
      <c r="AE121" s="254" t="str">
        <f t="shared" ca="1" si="84"/>
        <v/>
      </c>
      <c r="AF121" s="255" t="str">
        <f t="shared" ca="1" si="85"/>
        <v/>
      </c>
      <c r="AG121" s="256" t="str">
        <f t="shared" ca="1" si="86"/>
        <v/>
      </c>
      <c r="AH121" s="256" t="str">
        <f t="shared" ca="1" si="87"/>
        <v/>
      </c>
      <c r="AI121" s="150" t="str">
        <f t="shared" ca="1" si="88"/>
        <v/>
      </c>
      <c r="AJ121" s="144" t="str">
        <f t="shared" ca="1" si="89"/>
        <v/>
      </c>
      <c r="AK121" s="256" t="str">
        <f t="shared" ca="1" si="90"/>
        <v/>
      </c>
      <c r="AL121" s="144" t="str">
        <f t="shared" ca="1" si="91"/>
        <v/>
      </c>
      <c r="AM121" s="256" t="str">
        <f t="shared" ca="1" si="92"/>
        <v/>
      </c>
      <c r="AN121" s="145" t="str">
        <f t="shared" ca="1" si="93"/>
        <v/>
      </c>
      <c r="AO121" s="145" t="str">
        <f t="shared" ca="1" si="94"/>
        <v/>
      </c>
      <c r="AP121" s="144" t="str">
        <f t="shared" ca="1" si="95"/>
        <v/>
      </c>
      <c r="AQ121" s="256" t="str">
        <f t="shared" ca="1" si="96"/>
        <v/>
      </c>
      <c r="AR121" s="152">
        <f t="shared" ca="1" si="97"/>
        <v>0.25</v>
      </c>
      <c r="AS121" s="5"/>
      <c r="AT121" s="2">
        <f t="shared" si="98"/>
        <v>121</v>
      </c>
      <c r="AU121" s="2">
        <f t="shared" si="102"/>
        <v>233</v>
      </c>
      <c r="AV121" s="2">
        <f t="shared" si="103"/>
        <v>234</v>
      </c>
      <c r="AW121" s="153">
        <f t="shared" si="101"/>
        <v>113</v>
      </c>
      <c r="AX121" s="153">
        <f t="shared" si="56"/>
        <v>227</v>
      </c>
    </row>
    <row r="122" spans="1:50" ht="38.25">
      <c r="A122" s="135"/>
      <c r="B122" s="137" t="str">
        <f t="shared" ca="1" si="57"/>
        <v/>
      </c>
      <c r="C122" s="34" t="e">
        <f t="shared" ca="1" si="58"/>
        <v>#N/A</v>
      </c>
      <c r="D122" s="137" t="str">
        <f t="shared" ca="1" si="59"/>
        <v/>
      </c>
      <c r="E122" s="137">
        <f t="shared" ca="1" si="60"/>
        <v>1</v>
      </c>
      <c r="F122" s="137" t="str">
        <f t="shared" ca="1" si="61"/>
        <v>PERIM.</v>
      </c>
      <c r="G122" s="137" t="str">
        <f t="shared" ca="1" si="62"/>
        <v/>
      </c>
      <c r="H122" s="137" t="str">
        <f t="shared" ca="1" si="63"/>
        <v/>
      </c>
      <c r="I122" s="137" t="str">
        <f t="shared" ca="1" si="64"/>
        <v/>
      </c>
      <c r="J122" s="137" t="str">
        <f t="shared" ca="1" si="65"/>
        <v/>
      </c>
      <c r="K122" s="137" t="str">
        <f t="shared" ca="1" si="66"/>
        <v/>
      </c>
      <c r="L122" s="137" t="str">
        <f t="shared" ca="1" si="67"/>
        <v/>
      </c>
      <c r="M122" s="138" t="str">
        <f>IF(ZONES!O123="","",ZONES!O123)</f>
        <v/>
      </c>
      <c r="N122" s="136" t="str">
        <f>IF(ZONES!P123="","",ZONES!P123)</f>
        <v/>
      </c>
      <c r="O122" s="139" t="e">
        <f t="shared" ca="1" si="68"/>
        <v>#REF!</v>
      </c>
      <c r="P122" s="139" t="str">
        <f t="shared" ca="1" si="69"/>
        <v/>
      </c>
      <c r="Q122" s="140" t="str">
        <f t="shared" ca="1" si="70"/>
        <v/>
      </c>
      <c r="R122" s="250">
        <f t="shared" ca="1" si="71"/>
        <v>2.835</v>
      </c>
      <c r="S122" s="140" t="str">
        <f t="shared" ca="1" si="72"/>
        <v/>
      </c>
      <c r="T122" s="250">
        <f t="shared" ca="1" si="73"/>
        <v>24.5</v>
      </c>
      <c r="U122" s="251" t="str">
        <f t="shared" ca="1" si="74"/>
        <v/>
      </c>
      <c r="V122" s="252" t="str">
        <f t="shared" ca="1" si="75"/>
        <v/>
      </c>
      <c r="W122" s="252" t="str">
        <f t="shared" ca="1" si="76"/>
        <v/>
      </c>
      <c r="X122" s="251">
        <f t="shared" ca="1" si="77"/>
        <v>22</v>
      </c>
      <c r="Y122" s="252" t="str">
        <f t="shared" ca="1" si="78"/>
        <v/>
      </c>
      <c r="Z122" s="251" t="str">
        <f t="shared" ca="1" si="79"/>
        <v/>
      </c>
      <c r="AA122" s="252" t="str">
        <f t="shared" ca="1" si="80"/>
        <v/>
      </c>
      <c r="AB122" s="251" t="str">
        <f t="shared" ca="1" si="81"/>
        <v/>
      </c>
      <c r="AC122" s="253" t="str">
        <f t="shared" ca="1" si="82"/>
        <v/>
      </c>
      <c r="AD122" s="251" t="str">
        <f t="shared" ca="1" si="83"/>
        <v/>
      </c>
      <c r="AE122" s="254" t="str">
        <f t="shared" ca="1" si="84"/>
        <v/>
      </c>
      <c r="AF122" s="255" t="str">
        <f t="shared" ca="1" si="85"/>
        <v/>
      </c>
      <c r="AG122" s="256" t="str">
        <f t="shared" ca="1" si="86"/>
        <v/>
      </c>
      <c r="AH122" s="256" t="str">
        <f t="shared" ca="1" si="87"/>
        <v/>
      </c>
      <c r="AI122" s="150" t="str">
        <f t="shared" ca="1" si="88"/>
        <v/>
      </c>
      <c r="AJ122" s="144" t="str">
        <f t="shared" ca="1" si="89"/>
        <v/>
      </c>
      <c r="AK122" s="256" t="str">
        <f t="shared" ca="1" si="90"/>
        <v/>
      </c>
      <c r="AL122" s="144" t="str">
        <f t="shared" ca="1" si="91"/>
        <v/>
      </c>
      <c r="AM122" s="256" t="str">
        <f t="shared" ca="1" si="92"/>
        <v/>
      </c>
      <c r="AN122" s="145" t="str">
        <f t="shared" ca="1" si="93"/>
        <v/>
      </c>
      <c r="AO122" s="145" t="str">
        <f t="shared" ca="1" si="94"/>
        <v/>
      </c>
      <c r="AP122" s="144" t="str">
        <f t="shared" ca="1" si="95"/>
        <v/>
      </c>
      <c r="AQ122" s="256" t="str">
        <f t="shared" ca="1" si="96"/>
        <v/>
      </c>
      <c r="AR122" s="152">
        <f t="shared" ca="1" si="97"/>
        <v>0.25</v>
      </c>
      <c r="AS122" s="5"/>
      <c r="AT122" s="2">
        <f t="shared" si="98"/>
        <v>122</v>
      </c>
      <c r="AU122" s="2">
        <f t="shared" si="102"/>
        <v>235</v>
      </c>
      <c r="AV122" s="2">
        <f t="shared" si="103"/>
        <v>236</v>
      </c>
      <c r="AW122" s="153">
        <f t="shared" si="101"/>
        <v>114</v>
      </c>
      <c r="AX122" s="153">
        <f t="shared" si="56"/>
        <v>229</v>
      </c>
    </row>
    <row r="123" spans="1:50" ht="38.25">
      <c r="A123" s="135"/>
      <c r="B123" s="137" t="str">
        <f t="shared" ca="1" si="57"/>
        <v/>
      </c>
      <c r="C123" s="34" t="e">
        <f t="shared" ca="1" si="58"/>
        <v>#N/A</v>
      </c>
      <c r="D123" s="137" t="str">
        <f t="shared" ca="1" si="59"/>
        <v/>
      </c>
      <c r="E123" s="137">
        <f t="shared" ca="1" si="60"/>
        <v>1</v>
      </c>
      <c r="F123" s="137" t="str">
        <f t="shared" ca="1" si="61"/>
        <v>PERIM.</v>
      </c>
      <c r="G123" s="137" t="str">
        <f t="shared" ca="1" si="62"/>
        <v/>
      </c>
      <c r="H123" s="137" t="str">
        <f t="shared" ca="1" si="63"/>
        <v/>
      </c>
      <c r="I123" s="137" t="str">
        <f t="shared" ca="1" si="64"/>
        <v/>
      </c>
      <c r="J123" s="137" t="str">
        <f t="shared" ca="1" si="65"/>
        <v/>
      </c>
      <c r="K123" s="137" t="str">
        <f t="shared" ca="1" si="66"/>
        <v/>
      </c>
      <c r="L123" s="137" t="str">
        <f t="shared" ca="1" si="67"/>
        <v/>
      </c>
      <c r="M123" s="138" t="str">
        <f>IF(ZONES!O124="","",ZONES!O124)</f>
        <v/>
      </c>
      <c r="N123" s="136" t="str">
        <f>IF(ZONES!P124="","",ZONES!P124)</f>
        <v/>
      </c>
      <c r="O123" s="139" t="e">
        <f t="shared" ca="1" si="68"/>
        <v>#REF!</v>
      </c>
      <c r="P123" s="139" t="str">
        <f t="shared" ca="1" si="69"/>
        <v/>
      </c>
      <c r="Q123" s="140" t="str">
        <f t="shared" ca="1" si="70"/>
        <v/>
      </c>
      <c r="R123" s="250">
        <f t="shared" ca="1" si="71"/>
        <v>2.835</v>
      </c>
      <c r="S123" s="140" t="str">
        <f t="shared" ca="1" si="72"/>
        <v/>
      </c>
      <c r="T123" s="250">
        <f t="shared" ca="1" si="73"/>
        <v>24.5</v>
      </c>
      <c r="U123" s="251" t="str">
        <f t="shared" ca="1" si="74"/>
        <v/>
      </c>
      <c r="V123" s="252" t="str">
        <f t="shared" ca="1" si="75"/>
        <v/>
      </c>
      <c r="W123" s="252" t="str">
        <f t="shared" ca="1" si="76"/>
        <v/>
      </c>
      <c r="X123" s="251">
        <f t="shared" ca="1" si="77"/>
        <v>22</v>
      </c>
      <c r="Y123" s="252" t="str">
        <f t="shared" ca="1" si="78"/>
        <v/>
      </c>
      <c r="Z123" s="251" t="str">
        <f t="shared" ca="1" si="79"/>
        <v/>
      </c>
      <c r="AA123" s="252" t="str">
        <f t="shared" ca="1" si="80"/>
        <v/>
      </c>
      <c r="AB123" s="251" t="str">
        <f t="shared" ca="1" si="81"/>
        <v/>
      </c>
      <c r="AC123" s="253" t="str">
        <f t="shared" ca="1" si="82"/>
        <v/>
      </c>
      <c r="AD123" s="251" t="str">
        <f t="shared" ca="1" si="83"/>
        <v/>
      </c>
      <c r="AE123" s="254" t="str">
        <f t="shared" ca="1" si="84"/>
        <v/>
      </c>
      <c r="AF123" s="255" t="str">
        <f t="shared" ca="1" si="85"/>
        <v/>
      </c>
      <c r="AG123" s="256" t="str">
        <f t="shared" ca="1" si="86"/>
        <v/>
      </c>
      <c r="AH123" s="256" t="str">
        <f t="shared" ca="1" si="87"/>
        <v/>
      </c>
      <c r="AI123" s="150" t="str">
        <f t="shared" ca="1" si="88"/>
        <v/>
      </c>
      <c r="AJ123" s="144" t="str">
        <f t="shared" ca="1" si="89"/>
        <v/>
      </c>
      <c r="AK123" s="256" t="str">
        <f t="shared" ca="1" si="90"/>
        <v/>
      </c>
      <c r="AL123" s="144" t="str">
        <f t="shared" ca="1" si="91"/>
        <v/>
      </c>
      <c r="AM123" s="256" t="str">
        <f t="shared" ca="1" si="92"/>
        <v/>
      </c>
      <c r="AN123" s="145" t="str">
        <f t="shared" ca="1" si="93"/>
        <v/>
      </c>
      <c r="AO123" s="145" t="str">
        <f t="shared" ca="1" si="94"/>
        <v/>
      </c>
      <c r="AP123" s="144" t="str">
        <f t="shared" ca="1" si="95"/>
        <v/>
      </c>
      <c r="AQ123" s="256" t="str">
        <f t="shared" ca="1" si="96"/>
        <v/>
      </c>
      <c r="AR123" s="152">
        <f t="shared" ca="1" si="97"/>
        <v>0.25</v>
      </c>
      <c r="AS123" s="5"/>
      <c r="AT123" s="2">
        <f t="shared" si="98"/>
        <v>123</v>
      </c>
      <c r="AU123" s="2">
        <f t="shared" si="102"/>
        <v>237</v>
      </c>
      <c r="AV123" s="2">
        <f t="shared" si="103"/>
        <v>238</v>
      </c>
      <c r="AW123" s="153">
        <f t="shared" si="101"/>
        <v>115</v>
      </c>
      <c r="AX123" s="153">
        <f t="shared" si="56"/>
        <v>231</v>
      </c>
    </row>
    <row r="124" spans="1:50" ht="38.25">
      <c r="A124" s="135"/>
      <c r="B124" s="137" t="str">
        <f t="shared" ca="1" si="57"/>
        <v/>
      </c>
      <c r="C124" s="34" t="e">
        <f t="shared" ca="1" si="58"/>
        <v>#N/A</v>
      </c>
      <c r="D124" s="137" t="str">
        <f t="shared" ca="1" si="59"/>
        <v/>
      </c>
      <c r="E124" s="137">
        <f t="shared" ca="1" si="60"/>
        <v>1</v>
      </c>
      <c r="F124" s="137" t="str">
        <f t="shared" ca="1" si="61"/>
        <v>PERIM.</v>
      </c>
      <c r="G124" s="137" t="str">
        <f t="shared" ca="1" si="62"/>
        <v/>
      </c>
      <c r="H124" s="137" t="str">
        <f t="shared" ca="1" si="63"/>
        <v/>
      </c>
      <c r="I124" s="137" t="str">
        <f t="shared" ca="1" si="64"/>
        <v/>
      </c>
      <c r="J124" s="137" t="str">
        <f t="shared" ca="1" si="65"/>
        <v/>
      </c>
      <c r="K124" s="137" t="str">
        <f t="shared" ca="1" si="66"/>
        <v/>
      </c>
      <c r="L124" s="137" t="str">
        <f t="shared" ca="1" si="67"/>
        <v/>
      </c>
      <c r="M124" s="138" t="str">
        <f>IF(ZONES!O125="","",ZONES!O125)</f>
        <v/>
      </c>
      <c r="N124" s="136" t="str">
        <f>IF(ZONES!P125="","",ZONES!P125)</f>
        <v/>
      </c>
      <c r="O124" s="139" t="e">
        <f t="shared" ca="1" si="68"/>
        <v>#REF!</v>
      </c>
      <c r="P124" s="139" t="str">
        <f t="shared" ca="1" si="69"/>
        <v/>
      </c>
      <c r="Q124" s="140" t="str">
        <f t="shared" ca="1" si="70"/>
        <v/>
      </c>
      <c r="R124" s="250">
        <f t="shared" ca="1" si="71"/>
        <v>2.835</v>
      </c>
      <c r="S124" s="140" t="str">
        <f t="shared" ca="1" si="72"/>
        <v/>
      </c>
      <c r="T124" s="250">
        <f t="shared" ca="1" si="73"/>
        <v>24.5</v>
      </c>
      <c r="U124" s="251" t="str">
        <f t="shared" ca="1" si="74"/>
        <v/>
      </c>
      <c r="V124" s="252" t="str">
        <f t="shared" ca="1" si="75"/>
        <v/>
      </c>
      <c r="W124" s="252" t="str">
        <f t="shared" ca="1" si="76"/>
        <v/>
      </c>
      <c r="X124" s="251">
        <f t="shared" ca="1" si="77"/>
        <v>22</v>
      </c>
      <c r="Y124" s="252" t="str">
        <f t="shared" ca="1" si="78"/>
        <v/>
      </c>
      <c r="Z124" s="251" t="str">
        <f t="shared" ca="1" si="79"/>
        <v/>
      </c>
      <c r="AA124" s="252" t="str">
        <f t="shared" ca="1" si="80"/>
        <v/>
      </c>
      <c r="AB124" s="251" t="str">
        <f t="shared" ca="1" si="81"/>
        <v/>
      </c>
      <c r="AC124" s="253" t="str">
        <f t="shared" ca="1" si="82"/>
        <v/>
      </c>
      <c r="AD124" s="251" t="str">
        <f t="shared" ca="1" si="83"/>
        <v/>
      </c>
      <c r="AE124" s="254" t="str">
        <f t="shared" ca="1" si="84"/>
        <v/>
      </c>
      <c r="AF124" s="255" t="str">
        <f t="shared" ca="1" si="85"/>
        <v/>
      </c>
      <c r="AG124" s="256" t="str">
        <f t="shared" ca="1" si="86"/>
        <v/>
      </c>
      <c r="AH124" s="256" t="str">
        <f t="shared" ca="1" si="87"/>
        <v/>
      </c>
      <c r="AI124" s="150" t="str">
        <f t="shared" ca="1" si="88"/>
        <v/>
      </c>
      <c r="AJ124" s="144" t="str">
        <f t="shared" ca="1" si="89"/>
        <v/>
      </c>
      <c r="AK124" s="256" t="str">
        <f t="shared" ca="1" si="90"/>
        <v/>
      </c>
      <c r="AL124" s="144" t="str">
        <f t="shared" ca="1" si="91"/>
        <v/>
      </c>
      <c r="AM124" s="256" t="str">
        <f t="shared" ca="1" si="92"/>
        <v/>
      </c>
      <c r="AN124" s="145" t="str">
        <f t="shared" ca="1" si="93"/>
        <v/>
      </c>
      <c r="AO124" s="145" t="str">
        <f t="shared" ca="1" si="94"/>
        <v/>
      </c>
      <c r="AP124" s="144" t="str">
        <f t="shared" ca="1" si="95"/>
        <v/>
      </c>
      <c r="AQ124" s="256" t="str">
        <f t="shared" ca="1" si="96"/>
        <v/>
      </c>
      <c r="AR124" s="152">
        <f t="shared" ca="1" si="97"/>
        <v>0.25</v>
      </c>
      <c r="AS124" s="5"/>
      <c r="AT124" s="2">
        <f t="shared" si="98"/>
        <v>124</v>
      </c>
      <c r="AU124" s="2">
        <f t="shared" si="102"/>
        <v>239</v>
      </c>
      <c r="AV124" s="2">
        <f t="shared" si="103"/>
        <v>240</v>
      </c>
      <c r="AW124" s="153">
        <f t="shared" si="101"/>
        <v>116</v>
      </c>
      <c r="AX124" s="153">
        <f t="shared" si="56"/>
        <v>233</v>
      </c>
    </row>
    <row r="125" spans="1:50" ht="38.25">
      <c r="A125" s="135"/>
      <c r="B125" s="137" t="str">
        <f t="shared" ca="1" si="57"/>
        <v/>
      </c>
      <c r="C125" s="34" t="e">
        <f t="shared" ca="1" si="58"/>
        <v>#N/A</v>
      </c>
      <c r="D125" s="137" t="str">
        <f t="shared" ca="1" si="59"/>
        <v/>
      </c>
      <c r="E125" s="137">
        <f t="shared" ca="1" si="60"/>
        <v>1</v>
      </c>
      <c r="F125" s="137" t="str">
        <f t="shared" ca="1" si="61"/>
        <v>PERIM.</v>
      </c>
      <c r="G125" s="137" t="str">
        <f t="shared" ca="1" si="62"/>
        <v/>
      </c>
      <c r="H125" s="137" t="str">
        <f t="shared" ca="1" si="63"/>
        <v/>
      </c>
      <c r="I125" s="137" t="str">
        <f t="shared" ca="1" si="64"/>
        <v/>
      </c>
      <c r="J125" s="137" t="str">
        <f t="shared" ca="1" si="65"/>
        <v/>
      </c>
      <c r="K125" s="137" t="str">
        <f t="shared" ca="1" si="66"/>
        <v/>
      </c>
      <c r="L125" s="137" t="str">
        <f t="shared" ca="1" si="67"/>
        <v/>
      </c>
      <c r="M125" s="138" t="str">
        <f>IF(ZONES!O126="","",ZONES!O126)</f>
        <v/>
      </c>
      <c r="N125" s="136" t="str">
        <f>IF(ZONES!P126="","",ZONES!P126)</f>
        <v/>
      </c>
      <c r="O125" s="139" t="e">
        <f t="shared" ca="1" si="68"/>
        <v>#REF!</v>
      </c>
      <c r="P125" s="139" t="str">
        <f t="shared" ca="1" si="69"/>
        <v/>
      </c>
      <c r="Q125" s="140" t="str">
        <f t="shared" ca="1" si="70"/>
        <v/>
      </c>
      <c r="R125" s="250">
        <f t="shared" ca="1" si="71"/>
        <v>2.835</v>
      </c>
      <c r="S125" s="140" t="str">
        <f t="shared" ca="1" si="72"/>
        <v/>
      </c>
      <c r="T125" s="250">
        <f t="shared" ca="1" si="73"/>
        <v>24.5</v>
      </c>
      <c r="U125" s="251" t="str">
        <f t="shared" ca="1" si="74"/>
        <v/>
      </c>
      <c r="V125" s="252" t="str">
        <f t="shared" ca="1" si="75"/>
        <v/>
      </c>
      <c r="W125" s="252" t="str">
        <f t="shared" ca="1" si="76"/>
        <v/>
      </c>
      <c r="X125" s="251">
        <f t="shared" ca="1" si="77"/>
        <v>22</v>
      </c>
      <c r="Y125" s="252" t="str">
        <f t="shared" ca="1" si="78"/>
        <v/>
      </c>
      <c r="Z125" s="251" t="str">
        <f t="shared" ca="1" si="79"/>
        <v/>
      </c>
      <c r="AA125" s="252" t="str">
        <f t="shared" ca="1" si="80"/>
        <v/>
      </c>
      <c r="AB125" s="251" t="str">
        <f t="shared" ca="1" si="81"/>
        <v/>
      </c>
      <c r="AC125" s="253" t="str">
        <f t="shared" ca="1" si="82"/>
        <v/>
      </c>
      <c r="AD125" s="251" t="str">
        <f t="shared" ca="1" si="83"/>
        <v/>
      </c>
      <c r="AE125" s="254" t="str">
        <f t="shared" ca="1" si="84"/>
        <v/>
      </c>
      <c r="AF125" s="255" t="str">
        <f t="shared" ca="1" si="85"/>
        <v/>
      </c>
      <c r="AG125" s="256" t="str">
        <f t="shared" ca="1" si="86"/>
        <v/>
      </c>
      <c r="AH125" s="256" t="str">
        <f t="shared" ca="1" si="87"/>
        <v/>
      </c>
      <c r="AI125" s="150" t="str">
        <f t="shared" ca="1" si="88"/>
        <v/>
      </c>
      <c r="AJ125" s="144" t="str">
        <f t="shared" ca="1" si="89"/>
        <v/>
      </c>
      <c r="AK125" s="256" t="str">
        <f t="shared" ca="1" si="90"/>
        <v/>
      </c>
      <c r="AL125" s="144" t="str">
        <f t="shared" ca="1" si="91"/>
        <v/>
      </c>
      <c r="AM125" s="256" t="str">
        <f t="shared" ca="1" si="92"/>
        <v/>
      </c>
      <c r="AN125" s="145" t="str">
        <f t="shared" ca="1" si="93"/>
        <v/>
      </c>
      <c r="AO125" s="145" t="str">
        <f t="shared" ca="1" si="94"/>
        <v/>
      </c>
      <c r="AP125" s="144" t="str">
        <f t="shared" ca="1" si="95"/>
        <v/>
      </c>
      <c r="AQ125" s="256" t="str">
        <f t="shared" ca="1" si="96"/>
        <v/>
      </c>
      <c r="AR125" s="152">
        <f t="shared" ca="1" si="97"/>
        <v>0.25</v>
      </c>
      <c r="AS125" s="5"/>
      <c r="AT125" s="2">
        <f t="shared" si="98"/>
        <v>125</v>
      </c>
      <c r="AU125" s="2">
        <f t="shared" si="102"/>
        <v>241</v>
      </c>
      <c r="AV125" s="2">
        <f t="shared" si="103"/>
        <v>242</v>
      </c>
      <c r="AW125" s="153">
        <f t="shared" si="101"/>
        <v>117</v>
      </c>
      <c r="AX125" s="153">
        <f t="shared" si="56"/>
        <v>235</v>
      </c>
    </row>
    <row r="126" spans="1:50" ht="38.25">
      <c r="A126" s="135"/>
      <c r="B126" s="137" t="str">
        <f t="shared" ca="1" si="57"/>
        <v/>
      </c>
      <c r="C126" s="34" t="e">
        <f t="shared" ca="1" si="58"/>
        <v>#N/A</v>
      </c>
      <c r="D126" s="137" t="str">
        <f t="shared" ca="1" si="59"/>
        <v/>
      </c>
      <c r="E126" s="137">
        <f t="shared" ca="1" si="60"/>
        <v>1</v>
      </c>
      <c r="F126" s="137" t="str">
        <f t="shared" ca="1" si="61"/>
        <v>PERIM.</v>
      </c>
      <c r="G126" s="137" t="str">
        <f t="shared" ca="1" si="62"/>
        <v/>
      </c>
      <c r="H126" s="137" t="str">
        <f t="shared" ca="1" si="63"/>
        <v/>
      </c>
      <c r="I126" s="137" t="str">
        <f t="shared" ca="1" si="64"/>
        <v/>
      </c>
      <c r="J126" s="137" t="str">
        <f t="shared" ca="1" si="65"/>
        <v/>
      </c>
      <c r="K126" s="137" t="str">
        <f t="shared" ca="1" si="66"/>
        <v/>
      </c>
      <c r="L126" s="137" t="str">
        <f t="shared" ca="1" si="67"/>
        <v/>
      </c>
      <c r="M126" s="138" t="str">
        <f>IF(ZONES!O127="","",ZONES!O127)</f>
        <v/>
      </c>
      <c r="N126" s="136" t="str">
        <f>IF(ZONES!P127="","",ZONES!P127)</f>
        <v/>
      </c>
      <c r="O126" s="139" t="e">
        <f t="shared" ca="1" si="68"/>
        <v>#REF!</v>
      </c>
      <c r="P126" s="139" t="str">
        <f t="shared" ca="1" si="69"/>
        <v/>
      </c>
      <c r="Q126" s="140" t="str">
        <f t="shared" ca="1" si="70"/>
        <v/>
      </c>
      <c r="R126" s="250">
        <f t="shared" ca="1" si="71"/>
        <v>2.835</v>
      </c>
      <c r="S126" s="140" t="str">
        <f t="shared" ca="1" si="72"/>
        <v/>
      </c>
      <c r="T126" s="250">
        <f t="shared" ca="1" si="73"/>
        <v>24.5</v>
      </c>
      <c r="U126" s="251" t="str">
        <f t="shared" ca="1" si="74"/>
        <v/>
      </c>
      <c r="V126" s="252" t="str">
        <f t="shared" ca="1" si="75"/>
        <v/>
      </c>
      <c r="W126" s="252" t="str">
        <f t="shared" ca="1" si="76"/>
        <v/>
      </c>
      <c r="X126" s="251">
        <f t="shared" ca="1" si="77"/>
        <v>22</v>
      </c>
      <c r="Y126" s="252" t="str">
        <f t="shared" ca="1" si="78"/>
        <v/>
      </c>
      <c r="Z126" s="251" t="str">
        <f t="shared" ca="1" si="79"/>
        <v/>
      </c>
      <c r="AA126" s="252" t="str">
        <f t="shared" ca="1" si="80"/>
        <v/>
      </c>
      <c r="AB126" s="251" t="str">
        <f t="shared" ca="1" si="81"/>
        <v/>
      </c>
      <c r="AC126" s="253" t="str">
        <f t="shared" ca="1" si="82"/>
        <v/>
      </c>
      <c r="AD126" s="251" t="str">
        <f t="shared" ca="1" si="83"/>
        <v/>
      </c>
      <c r="AE126" s="254" t="str">
        <f t="shared" ca="1" si="84"/>
        <v/>
      </c>
      <c r="AF126" s="255" t="str">
        <f t="shared" ca="1" si="85"/>
        <v/>
      </c>
      <c r="AG126" s="256" t="str">
        <f t="shared" ca="1" si="86"/>
        <v/>
      </c>
      <c r="AH126" s="256" t="str">
        <f t="shared" ca="1" si="87"/>
        <v/>
      </c>
      <c r="AI126" s="150" t="str">
        <f t="shared" ca="1" si="88"/>
        <v/>
      </c>
      <c r="AJ126" s="144" t="str">
        <f t="shared" ca="1" si="89"/>
        <v/>
      </c>
      <c r="AK126" s="256" t="str">
        <f t="shared" ca="1" si="90"/>
        <v/>
      </c>
      <c r="AL126" s="144" t="str">
        <f t="shared" ca="1" si="91"/>
        <v/>
      </c>
      <c r="AM126" s="256" t="str">
        <f t="shared" ca="1" si="92"/>
        <v/>
      </c>
      <c r="AN126" s="145" t="str">
        <f t="shared" ca="1" si="93"/>
        <v/>
      </c>
      <c r="AO126" s="145" t="str">
        <f t="shared" ca="1" si="94"/>
        <v/>
      </c>
      <c r="AP126" s="144" t="str">
        <f t="shared" ca="1" si="95"/>
        <v/>
      </c>
      <c r="AQ126" s="256" t="str">
        <f t="shared" ca="1" si="96"/>
        <v/>
      </c>
      <c r="AR126" s="152">
        <f t="shared" ca="1" si="97"/>
        <v>0.25</v>
      </c>
      <c r="AS126" s="5"/>
      <c r="AT126" s="2">
        <f t="shared" si="98"/>
        <v>126</v>
      </c>
      <c r="AU126" s="2">
        <f t="shared" si="102"/>
        <v>243</v>
      </c>
      <c r="AV126" s="2">
        <f t="shared" si="103"/>
        <v>244</v>
      </c>
      <c r="AW126" s="153">
        <f t="shared" si="101"/>
        <v>118</v>
      </c>
      <c r="AX126" s="153">
        <f t="shared" si="56"/>
        <v>237</v>
      </c>
    </row>
    <row r="127" spans="1:50" ht="38.25">
      <c r="A127" s="135"/>
      <c r="B127" s="137" t="str">
        <f t="shared" ca="1" si="57"/>
        <v/>
      </c>
      <c r="C127" s="34" t="e">
        <f t="shared" ca="1" si="58"/>
        <v>#N/A</v>
      </c>
      <c r="D127" s="137" t="str">
        <f t="shared" ca="1" si="59"/>
        <v/>
      </c>
      <c r="E127" s="137">
        <f t="shared" ca="1" si="60"/>
        <v>1</v>
      </c>
      <c r="F127" s="137" t="str">
        <f t="shared" ca="1" si="61"/>
        <v>PERIM.</v>
      </c>
      <c r="G127" s="137" t="str">
        <f t="shared" ca="1" si="62"/>
        <v/>
      </c>
      <c r="H127" s="137" t="str">
        <f t="shared" ca="1" si="63"/>
        <v/>
      </c>
      <c r="I127" s="137" t="str">
        <f t="shared" ca="1" si="64"/>
        <v/>
      </c>
      <c r="J127" s="137" t="str">
        <f t="shared" ca="1" si="65"/>
        <v/>
      </c>
      <c r="K127" s="137" t="str">
        <f t="shared" ca="1" si="66"/>
        <v/>
      </c>
      <c r="L127" s="137" t="str">
        <f t="shared" ca="1" si="67"/>
        <v/>
      </c>
      <c r="M127" s="138" t="str">
        <f>IF(ZONES!O128="","",ZONES!O128)</f>
        <v/>
      </c>
      <c r="N127" s="136" t="str">
        <f>IF(ZONES!P128="","",ZONES!P128)</f>
        <v/>
      </c>
      <c r="O127" s="139" t="e">
        <f t="shared" ca="1" si="68"/>
        <v>#REF!</v>
      </c>
      <c r="P127" s="139" t="str">
        <f t="shared" ca="1" si="69"/>
        <v/>
      </c>
      <c r="Q127" s="140" t="str">
        <f t="shared" ca="1" si="70"/>
        <v/>
      </c>
      <c r="R127" s="250">
        <f t="shared" ca="1" si="71"/>
        <v>2.835</v>
      </c>
      <c r="S127" s="140" t="str">
        <f t="shared" ca="1" si="72"/>
        <v/>
      </c>
      <c r="T127" s="250">
        <f t="shared" ca="1" si="73"/>
        <v>24.5</v>
      </c>
      <c r="U127" s="251" t="str">
        <f t="shared" ca="1" si="74"/>
        <v/>
      </c>
      <c r="V127" s="252" t="str">
        <f t="shared" ca="1" si="75"/>
        <v/>
      </c>
      <c r="W127" s="252" t="str">
        <f t="shared" ca="1" si="76"/>
        <v/>
      </c>
      <c r="X127" s="251">
        <f t="shared" ca="1" si="77"/>
        <v>22</v>
      </c>
      <c r="Y127" s="252" t="str">
        <f t="shared" ca="1" si="78"/>
        <v/>
      </c>
      <c r="Z127" s="251" t="str">
        <f t="shared" ca="1" si="79"/>
        <v/>
      </c>
      <c r="AA127" s="252" t="str">
        <f t="shared" ca="1" si="80"/>
        <v/>
      </c>
      <c r="AB127" s="251" t="str">
        <f t="shared" ca="1" si="81"/>
        <v/>
      </c>
      <c r="AC127" s="253" t="str">
        <f t="shared" ca="1" si="82"/>
        <v/>
      </c>
      <c r="AD127" s="251" t="str">
        <f t="shared" ca="1" si="83"/>
        <v/>
      </c>
      <c r="AE127" s="254" t="str">
        <f t="shared" ca="1" si="84"/>
        <v/>
      </c>
      <c r="AF127" s="255" t="str">
        <f t="shared" ca="1" si="85"/>
        <v/>
      </c>
      <c r="AG127" s="256" t="str">
        <f t="shared" ca="1" si="86"/>
        <v/>
      </c>
      <c r="AH127" s="256" t="str">
        <f t="shared" ca="1" si="87"/>
        <v/>
      </c>
      <c r="AI127" s="150" t="str">
        <f t="shared" ca="1" si="88"/>
        <v/>
      </c>
      <c r="AJ127" s="144" t="str">
        <f t="shared" ca="1" si="89"/>
        <v/>
      </c>
      <c r="AK127" s="256" t="str">
        <f t="shared" ca="1" si="90"/>
        <v/>
      </c>
      <c r="AL127" s="144" t="str">
        <f t="shared" ca="1" si="91"/>
        <v/>
      </c>
      <c r="AM127" s="256" t="str">
        <f t="shared" ca="1" si="92"/>
        <v/>
      </c>
      <c r="AN127" s="145" t="str">
        <f t="shared" ca="1" si="93"/>
        <v/>
      </c>
      <c r="AO127" s="145" t="str">
        <f t="shared" ca="1" si="94"/>
        <v/>
      </c>
      <c r="AP127" s="144" t="str">
        <f t="shared" ca="1" si="95"/>
        <v/>
      </c>
      <c r="AQ127" s="256" t="str">
        <f t="shared" ca="1" si="96"/>
        <v/>
      </c>
      <c r="AR127" s="152">
        <f t="shared" ca="1" si="97"/>
        <v>0.25</v>
      </c>
      <c r="AS127" s="5"/>
      <c r="AT127" s="2">
        <f t="shared" si="98"/>
        <v>127</v>
      </c>
      <c r="AU127" s="2">
        <f t="shared" si="102"/>
        <v>245</v>
      </c>
      <c r="AV127" s="2">
        <f t="shared" si="103"/>
        <v>246</v>
      </c>
      <c r="AW127" s="153">
        <f t="shared" si="101"/>
        <v>119</v>
      </c>
      <c r="AX127" s="153">
        <f t="shared" si="56"/>
        <v>239</v>
      </c>
    </row>
    <row r="128" spans="1:50" ht="38.25">
      <c r="A128" s="135"/>
      <c r="B128" s="137" t="str">
        <f t="shared" ca="1" si="57"/>
        <v/>
      </c>
      <c r="C128" s="34" t="e">
        <f t="shared" ca="1" si="58"/>
        <v>#N/A</v>
      </c>
      <c r="D128" s="137" t="str">
        <f t="shared" ca="1" si="59"/>
        <v/>
      </c>
      <c r="E128" s="137">
        <f t="shared" ca="1" si="60"/>
        <v>1</v>
      </c>
      <c r="F128" s="137" t="str">
        <f t="shared" ca="1" si="61"/>
        <v>PERIM.</v>
      </c>
      <c r="G128" s="137" t="str">
        <f t="shared" ca="1" si="62"/>
        <v/>
      </c>
      <c r="H128" s="137" t="str">
        <f t="shared" ca="1" si="63"/>
        <v/>
      </c>
      <c r="I128" s="137" t="str">
        <f t="shared" ca="1" si="64"/>
        <v/>
      </c>
      <c r="J128" s="137" t="str">
        <f t="shared" ca="1" si="65"/>
        <v/>
      </c>
      <c r="K128" s="137" t="str">
        <f t="shared" ca="1" si="66"/>
        <v/>
      </c>
      <c r="L128" s="137" t="str">
        <f t="shared" ca="1" si="67"/>
        <v/>
      </c>
      <c r="M128" s="138" t="str">
        <f>IF(ZONES!O129="","",ZONES!O129)</f>
        <v/>
      </c>
      <c r="N128" s="136" t="str">
        <f>IF(ZONES!P129="","",ZONES!P129)</f>
        <v/>
      </c>
      <c r="O128" s="139" t="e">
        <f t="shared" ca="1" si="68"/>
        <v>#REF!</v>
      </c>
      <c r="P128" s="139" t="str">
        <f t="shared" ca="1" si="69"/>
        <v/>
      </c>
      <c r="Q128" s="140" t="str">
        <f t="shared" ca="1" si="70"/>
        <v/>
      </c>
      <c r="R128" s="250">
        <f t="shared" ca="1" si="71"/>
        <v>2.835</v>
      </c>
      <c r="S128" s="140" t="str">
        <f t="shared" ca="1" si="72"/>
        <v/>
      </c>
      <c r="T128" s="250">
        <f t="shared" ca="1" si="73"/>
        <v>24.5</v>
      </c>
      <c r="U128" s="251" t="str">
        <f t="shared" ca="1" si="74"/>
        <v/>
      </c>
      <c r="V128" s="252" t="str">
        <f t="shared" ca="1" si="75"/>
        <v/>
      </c>
      <c r="W128" s="252" t="str">
        <f t="shared" ca="1" si="76"/>
        <v/>
      </c>
      <c r="X128" s="251">
        <f t="shared" ca="1" si="77"/>
        <v>22</v>
      </c>
      <c r="Y128" s="252" t="str">
        <f t="shared" ca="1" si="78"/>
        <v/>
      </c>
      <c r="Z128" s="251" t="str">
        <f t="shared" ca="1" si="79"/>
        <v/>
      </c>
      <c r="AA128" s="252" t="str">
        <f t="shared" ca="1" si="80"/>
        <v/>
      </c>
      <c r="AB128" s="251" t="str">
        <f t="shared" ca="1" si="81"/>
        <v/>
      </c>
      <c r="AC128" s="253" t="str">
        <f t="shared" ca="1" si="82"/>
        <v/>
      </c>
      <c r="AD128" s="251" t="str">
        <f t="shared" ca="1" si="83"/>
        <v/>
      </c>
      <c r="AE128" s="254" t="str">
        <f t="shared" ca="1" si="84"/>
        <v/>
      </c>
      <c r="AF128" s="255" t="str">
        <f t="shared" ca="1" si="85"/>
        <v/>
      </c>
      <c r="AG128" s="256" t="str">
        <f t="shared" ca="1" si="86"/>
        <v/>
      </c>
      <c r="AH128" s="256" t="str">
        <f t="shared" ca="1" si="87"/>
        <v/>
      </c>
      <c r="AI128" s="150" t="str">
        <f t="shared" ca="1" si="88"/>
        <v/>
      </c>
      <c r="AJ128" s="144" t="str">
        <f t="shared" ca="1" si="89"/>
        <v/>
      </c>
      <c r="AK128" s="256" t="str">
        <f t="shared" ca="1" si="90"/>
        <v/>
      </c>
      <c r="AL128" s="144" t="str">
        <f t="shared" ca="1" si="91"/>
        <v/>
      </c>
      <c r="AM128" s="256" t="str">
        <f t="shared" ca="1" si="92"/>
        <v/>
      </c>
      <c r="AN128" s="145" t="str">
        <f t="shared" ca="1" si="93"/>
        <v/>
      </c>
      <c r="AO128" s="145" t="str">
        <f t="shared" ca="1" si="94"/>
        <v/>
      </c>
      <c r="AP128" s="144" t="str">
        <f t="shared" ca="1" si="95"/>
        <v/>
      </c>
      <c r="AQ128" s="256" t="str">
        <f t="shared" ca="1" si="96"/>
        <v/>
      </c>
      <c r="AR128" s="152">
        <f t="shared" ca="1" si="97"/>
        <v>0.25</v>
      </c>
      <c r="AS128" s="5"/>
      <c r="AT128" s="2">
        <f t="shared" si="98"/>
        <v>128</v>
      </c>
      <c r="AU128" s="2">
        <f t="shared" si="102"/>
        <v>247</v>
      </c>
      <c r="AV128" s="2">
        <f t="shared" si="103"/>
        <v>248</v>
      </c>
      <c r="AW128" s="153">
        <f t="shared" si="101"/>
        <v>120</v>
      </c>
      <c r="AX128" s="153">
        <f t="shared" si="56"/>
        <v>241</v>
      </c>
    </row>
    <row r="129" spans="1:50" ht="38.25">
      <c r="A129" s="135"/>
      <c r="B129" s="137" t="str">
        <f t="shared" ca="1" si="57"/>
        <v/>
      </c>
      <c r="C129" s="34" t="e">
        <f t="shared" ca="1" si="58"/>
        <v>#N/A</v>
      </c>
      <c r="D129" s="137" t="str">
        <f t="shared" ca="1" si="59"/>
        <v/>
      </c>
      <c r="E129" s="137">
        <f t="shared" ca="1" si="60"/>
        <v>1</v>
      </c>
      <c r="F129" s="137" t="str">
        <f t="shared" ca="1" si="61"/>
        <v>PERIM.</v>
      </c>
      <c r="G129" s="137" t="str">
        <f t="shared" ca="1" si="62"/>
        <v/>
      </c>
      <c r="H129" s="137" t="str">
        <f t="shared" ca="1" si="63"/>
        <v/>
      </c>
      <c r="I129" s="137" t="str">
        <f t="shared" ca="1" si="64"/>
        <v/>
      </c>
      <c r="J129" s="137" t="str">
        <f t="shared" ca="1" si="65"/>
        <v/>
      </c>
      <c r="K129" s="137" t="str">
        <f t="shared" ca="1" si="66"/>
        <v/>
      </c>
      <c r="L129" s="137" t="str">
        <f t="shared" ca="1" si="67"/>
        <v/>
      </c>
      <c r="M129" s="138" t="str">
        <f>IF(ZONES!O130="","",ZONES!O130)</f>
        <v/>
      </c>
      <c r="N129" s="136" t="str">
        <f>IF(ZONES!P130="","",ZONES!P130)</f>
        <v/>
      </c>
      <c r="O129" s="139" t="e">
        <f t="shared" ca="1" si="68"/>
        <v>#REF!</v>
      </c>
      <c r="P129" s="139" t="str">
        <f t="shared" ca="1" si="69"/>
        <v/>
      </c>
      <c r="Q129" s="140" t="str">
        <f t="shared" ca="1" si="70"/>
        <v/>
      </c>
      <c r="R129" s="250">
        <f t="shared" ca="1" si="71"/>
        <v>2.835</v>
      </c>
      <c r="S129" s="140" t="str">
        <f t="shared" ca="1" si="72"/>
        <v/>
      </c>
      <c r="T129" s="250">
        <f t="shared" ca="1" si="73"/>
        <v>24.5</v>
      </c>
      <c r="U129" s="251" t="str">
        <f t="shared" ca="1" si="74"/>
        <v/>
      </c>
      <c r="V129" s="252" t="str">
        <f t="shared" ca="1" si="75"/>
        <v/>
      </c>
      <c r="W129" s="252" t="str">
        <f t="shared" ca="1" si="76"/>
        <v/>
      </c>
      <c r="X129" s="251">
        <f t="shared" ca="1" si="77"/>
        <v>22</v>
      </c>
      <c r="Y129" s="252" t="str">
        <f t="shared" ca="1" si="78"/>
        <v/>
      </c>
      <c r="Z129" s="251" t="str">
        <f t="shared" ca="1" si="79"/>
        <v/>
      </c>
      <c r="AA129" s="252" t="str">
        <f t="shared" ca="1" si="80"/>
        <v/>
      </c>
      <c r="AB129" s="251" t="str">
        <f t="shared" ca="1" si="81"/>
        <v/>
      </c>
      <c r="AC129" s="253" t="str">
        <f t="shared" ca="1" si="82"/>
        <v/>
      </c>
      <c r="AD129" s="251" t="str">
        <f t="shared" ca="1" si="83"/>
        <v/>
      </c>
      <c r="AE129" s="254" t="str">
        <f t="shared" ca="1" si="84"/>
        <v/>
      </c>
      <c r="AF129" s="255" t="str">
        <f t="shared" ca="1" si="85"/>
        <v/>
      </c>
      <c r="AG129" s="256" t="str">
        <f t="shared" ca="1" si="86"/>
        <v/>
      </c>
      <c r="AH129" s="256" t="str">
        <f t="shared" ca="1" si="87"/>
        <v/>
      </c>
      <c r="AI129" s="150" t="str">
        <f t="shared" ca="1" si="88"/>
        <v/>
      </c>
      <c r="AJ129" s="144" t="str">
        <f t="shared" ca="1" si="89"/>
        <v/>
      </c>
      <c r="AK129" s="256" t="str">
        <f t="shared" ca="1" si="90"/>
        <v/>
      </c>
      <c r="AL129" s="144" t="str">
        <f t="shared" ca="1" si="91"/>
        <v/>
      </c>
      <c r="AM129" s="256" t="str">
        <f t="shared" ca="1" si="92"/>
        <v/>
      </c>
      <c r="AN129" s="145" t="str">
        <f t="shared" ca="1" si="93"/>
        <v/>
      </c>
      <c r="AO129" s="145" t="str">
        <f t="shared" ca="1" si="94"/>
        <v/>
      </c>
      <c r="AP129" s="144" t="str">
        <f t="shared" ca="1" si="95"/>
        <v/>
      </c>
      <c r="AQ129" s="256" t="str">
        <f t="shared" ca="1" si="96"/>
        <v/>
      </c>
      <c r="AR129" s="152">
        <f t="shared" ca="1" si="97"/>
        <v>0.25</v>
      </c>
      <c r="AS129" s="5"/>
      <c r="AT129" s="2">
        <f t="shared" si="98"/>
        <v>129</v>
      </c>
      <c r="AU129" s="2">
        <f t="shared" si="102"/>
        <v>249</v>
      </c>
      <c r="AV129" s="2">
        <f t="shared" si="103"/>
        <v>250</v>
      </c>
      <c r="AW129" s="153">
        <f t="shared" si="101"/>
        <v>121</v>
      </c>
      <c r="AX129" s="153">
        <f t="shared" si="56"/>
        <v>243</v>
      </c>
    </row>
    <row r="130" spans="1:50" ht="38.25">
      <c r="A130" s="135"/>
      <c r="B130" s="137" t="str">
        <f t="shared" ca="1" si="57"/>
        <v/>
      </c>
      <c r="C130" s="34" t="e">
        <f t="shared" ca="1" si="58"/>
        <v>#N/A</v>
      </c>
      <c r="D130" s="137" t="str">
        <f t="shared" ca="1" si="59"/>
        <v/>
      </c>
      <c r="E130" s="137">
        <f t="shared" ca="1" si="60"/>
        <v>1</v>
      </c>
      <c r="F130" s="137" t="str">
        <f t="shared" ca="1" si="61"/>
        <v>PERIM.</v>
      </c>
      <c r="G130" s="137" t="str">
        <f t="shared" ca="1" si="62"/>
        <v/>
      </c>
      <c r="H130" s="137" t="str">
        <f t="shared" ca="1" si="63"/>
        <v/>
      </c>
      <c r="I130" s="137" t="str">
        <f t="shared" ca="1" si="64"/>
        <v/>
      </c>
      <c r="J130" s="137" t="str">
        <f t="shared" ca="1" si="65"/>
        <v/>
      </c>
      <c r="K130" s="137" t="str">
        <f t="shared" ca="1" si="66"/>
        <v/>
      </c>
      <c r="L130" s="137" t="str">
        <f t="shared" ca="1" si="67"/>
        <v/>
      </c>
      <c r="M130" s="138" t="str">
        <f>IF(ZONES!O131="","",ZONES!O131)</f>
        <v/>
      </c>
      <c r="N130" s="136" t="str">
        <f>IF(ZONES!P131="","",ZONES!P131)</f>
        <v/>
      </c>
      <c r="O130" s="139" t="e">
        <f t="shared" ca="1" si="68"/>
        <v>#REF!</v>
      </c>
      <c r="P130" s="139" t="str">
        <f t="shared" ca="1" si="69"/>
        <v/>
      </c>
      <c r="Q130" s="140" t="str">
        <f t="shared" ca="1" si="70"/>
        <v/>
      </c>
      <c r="R130" s="250">
        <f t="shared" ca="1" si="71"/>
        <v>2.835</v>
      </c>
      <c r="S130" s="140" t="str">
        <f t="shared" ca="1" si="72"/>
        <v/>
      </c>
      <c r="T130" s="250">
        <f t="shared" ca="1" si="73"/>
        <v>24.5</v>
      </c>
      <c r="U130" s="251" t="str">
        <f t="shared" ca="1" si="74"/>
        <v/>
      </c>
      <c r="V130" s="252" t="str">
        <f t="shared" ca="1" si="75"/>
        <v/>
      </c>
      <c r="W130" s="252" t="str">
        <f t="shared" ca="1" si="76"/>
        <v/>
      </c>
      <c r="X130" s="251">
        <f t="shared" ca="1" si="77"/>
        <v>22</v>
      </c>
      <c r="Y130" s="252" t="str">
        <f t="shared" ca="1" si="78"/>
        <v/>
      </c>
      <c r="Z130" s="251" t="str">
        <f t="shared" ca="1" si="79"/>
        <v/>
      </c>
      <c r="AA130" s="252" t="str">
        <f t="shared" ca="1" si="80"/>
        <v/>
      </c>
      <c r="AB130" s="251" t="str">
        <f t="shared" ca="1" si="81"/>
        <v/>
      </c>
      <c r="AC130" s="253" t="str">
        <f t="shared" ca="1" si="82"/>
        <v/>
      </c>
      <c r="AD130" s="251" t="str">
        <f t="shared" ca="1" si="83"/>
        <v/>
      </c>
      <c r="AE130" s="254" t="str">
        <f t="shared" ca="1" si="84"/>
        <v/>
      </c>
      <c r="AF130" s="255" t="str">
        <f t="shared" ca="1" si="85"/>
        <v/>
      </c>
      <c r="AG130" s="256" t="str">
        <f t="shared" ca="1" si="86"/>
        <v/>
      </c>
      <c r="AH130" s="256" t="str">
        <f t="shared" ca="1" si="87"/>
        <v/>
      </c>
      <c r="AI130" s="150" t="str">
        <f t="shared" ca="1" si="88"/>
        <v/>
      </c>
      <c r="AJ130" s="144" t="str">
        <f t="shared" ca="1" si="89"/>
        <v/>
      </c>
      <c r="AK130" s="256" t="str">
        <f t="shared" ca="1" si="90"/>
        <v/>
      </c>
      <c r="AL130" s="144" t="str">
        <f t="shared" ca="1" si="91"/>
        <v/>
      </c>
      <c r="AM130" s="256" t="str">
        <f t="shared" ca="1" si="92"/>
        <v/>
      </c>
      <c r="AN130" s="145" t="str">
        <f t="shared" ca="1" si="93"/>
        <v/>
      </c>
      <c r="AO130" s="145" t="str">
        <f t="shared" ca="1" si="94"/>
        <v/>
      </c>
      <c r="AP130" s="144" t="str">
        <f t="shared" ca="1" si="95"/>
        <v/>
      </c>
      <c r="AQ130" s="256" t="str">
        <f t="shared" ca="1" si="96"/>
        <v/>
      </c>
      <c r="AR130" s="152">
        <f t="shared" ca="1" si="97"/>
        <v>0.25</v>
      </c>
      <c r="AS130" s="5"/>
      <c r="AT130" s="2">
        <f t="shared" si="98"/>
        <v>130</v>
      </c>
      <c r="AU130" s="2">
        <f t="shared" si="102"/>
        <v>251</v>
      </c>
      <c r="AV130" s="2">
        <f t="shared" si="103"/>
        <v>252</v>
      </c>
      <c r="AW130" s="153">
        <f t="shared" si="101"/>
        <v>122</v>
      </c>
      <c r="AX130" s="153">
        <f t="shared" si="56"/>
        <v>245</v>
      </c>
    </row>
    <row r="131" spans="1:50" ht="38.25">
      <c r="A131" s="135"/>
      <c r="B131" s="137" t="str">
        <f t="shared" ca="1" si="57"/>
        <v/>
      </c>
      <c r="C131" s="34" t="e">
        <f t="shared" ca="1" si="58"/>
        <v>#N/A</v>
      </c>
      <c r="D131" s="137" t="str">
        <f t="shared" ca="1" si="59"/>
        <v/>
      </c>
      <c r="E131" s="137">
        <f t="shared" ca="1" si="60"/>
        <v>1</v>
      </c>
      <c r="F131" s="137" t="str">
        <f t="shared" ca="1" si="61"/>
        <v>PERIM.</v>
      </c>
      <c r="G131" s="137" t="str">
        <f t="shared" ca="1" si="62"/>
        <v/>
      </c>
      <c r="H131" s="137" t="str">
        <f t="shared" ca="1" si="63"/>
        <v/>
      </c>
      <c r="I131" s="137" t="str">
        <f t="shared" ca="1" si="64"/>
        <v/>
      </c>
      <c r="J131" s="137" t="str">
        <f t="shared" ca="1" si="65"/>
        <v/>
      </c>
      <c r="K131" s="137" t="str">
        <f t="shared" ca="1" si="66"/>
        <v/>
      </c>
      <c r="L131" s="137" t="str">
        <f t="shared" ca="1" si="67"/>
        <v/>
      </c>
      <c r="M131" s="138" t="str">
        <f>IF(ZONES!O132="","",ZONES!O132)</f>
        <v/>
      </c>
      <c r="N131" s="136" t="str">
        <f>IF(ZONES!P132="","",ZONES!P132)</f>
        <v/>
      </c>
      <c r="O131" s="139" t="e">
        <f t="shared" ca="1" si="68"/>
        <v>#REF!</v>
      </c>
      <c r="P131" s="139" t="str">
        <f t="shared" ca="1" si="69"/>
        <v/>
      </c>
      <c r="Q131" s="140" t="str">
        <f t="shared" ca="1" si="70"/>
        <v/>
      </c>
      <c r="R131" s="250">
        <f t="shared" ca="1" si="71"/>
        <v>2.835</v>
      </c>
      <c r="S131" s="140" t="str">
        <f t="shared" ca="1" si="72"/>
        <v/>
      </c>
      <c r="T131" s="250">
        <f t="shared" ca="1" si="73"/>
        <v>24.5</v>
      </c>
      <c r="U131" s="251" t="str">
        <f t="shared" ca="1" si="74"/>
        <v/>
      </c>
      <c r="V131" s="252" t="str">
        <f t="shared" ca="1" si="75"/>
        <v/>
      </c>
      <c r="W131" s="252" t="str">
        <f t="shared" ca="1" si="76"/>
        <v/>
      </c>
      <c r="X131" s="251">
        <f t="shared" ca="1" si="77"/>
        <v>22</v>
      </c>
      <c r="Y131" s="252" t="str">
        <f t="shared" ca="1" si="78"/>
        <v/>
      </c>
      <c r="Z131" s="251" t="str">
        <f t="shared" ca="1" si="79"/>
        <v/>
      </c>
      <c r="AA131" s="252" t="str">
        <f t="shared" ca="1" si="80"/>
        <v/>
      </c>
      <c r="AB131" s="251" t="str">
        <f t="shared" ca="1" si="81"/>
        <v/>
      </c>
      <c r="AC131" s="253" t="str">
        <f t="shared" ca="1" si="82"/>
        <v/>
      </c>
      <c r="AD131" s="251" t="str">
        <f t="shared" ca="1" si="83"/>
        <v/>
      </c>
      <c r="AE131" s="254" t="str">
        <f t="shared" ca="1" si="84"/>
        <v/>
      </c>
      <c r="AF131" s="255" t="str">
        <f t="shared" ca="1" si="85"/>
        <v/>
      </c>
      <c r="AG131" s="256" t="str">
        <f t="shared" ca="1" si="86"/>
        <v/>
      </c>
      <c r="AH131" s="256" t="str">
        <f t="shared" ca="1" si="87"/>
        <v/>
      </c>
      <c r="AI131" s="150" t="str">
        <f t="shared" ca="1" si="88"/>
        <v/>
      </c>
      <c r="AJ131" s="144" t="str">
        <f t="shared" ca="1" si="89"/>
        <v/>
      </c>
      <c r="AK131" s="256" t="str">
        <f t="shared" ca="1" si="90"/>
        <v/>
      </c>
      <c r="AL131" s="144" t="str">
        <f t="shared" ca="1" si="91"/>
        <v/>
      </c>
      <c r="AM131" s="256" t="str">
        <f t="shared" ca="1" si="92"/>
        <v/>
      </c>
      <c r="AN131" s="145" t="str">
        <f t="shared" ca="1" si="93"/>
        <v/>
      </c>
      <c r="AO131" s="145" t="str">
        <f t="shared" ca="1" si="94"/>
        <v/>
      </c>
      <c r="AP131" s="144" t="str">
        <f t="shared" ca="1" si="95"/>
        <v/>
      </c>
      <c r="AQ131" s="256" t="str">
        <f t="shared" ca="1" si="96"/>
        <v/>
      </c>
      <c r="AR131" s="152">
        <f t="shared" ca="1" si="97"/>
        <v>0.25</v>
      </c>
      <c r="AS131" s="5"/>
      <c r="AT131" s="2">
        <f t="shared" si="98"/>
        <v>131</v>
      </c>
      <c r="AU131" s="2">
        <f t="shared" si="102"/>
        <v>253</v>
      </c>
      <c r="AV131" s="2">
        <f t="shared" si="103"/>
        <v>254</v>
      </c>
      <c r="AW131" s="153">
        <f t="shared" si="101"/>
        <v>123</v>
      </c>
      <c r="AX131" s="153">
        <f t="shared" si="56"/>
        <v>247</v>
      </c>
    </row>
    <row r="132" spans="1:50" ht="38.25">
      <c r="A132" s="135"/>
      <c r="B132" s="137" t="str">
        <f t="shared" ca="1" si="57"/>
        <v/>
      </c>
      <c r="C132" s="34" t="e">
        <f t="shared" ca="1" si="58"/>
        <v>#N/A</v>
      </c>
      <c r="D132" s="137" t="str">
        <f t="shared" ca="1" si="59"/>
        <v/>
      </c>
      <c r="E132" s="137">
        <f t="shared" ca="1" si="60"/>
        <v>1</v>
      </c>
      <c r="F132" s="137" t="str">
        <f t="shared" ca="1" si="61"/>
        <v>PERIM.</v>
      </c>
      <c r="G132" s="137" t="str">
        <f t="shared" ca="1" si="62"/>
        <v/>
      </c>
      <c r="H132" s="137" t="str">
        <f t="shared" ca="1" si="63"/>
        <v/>
      </c>
      <c r="I132" s="137" t="str">
        <f t="shared" ca="1" si="64"/>
        <v/>
      </c>
      <c r="J132" s="137" t="str">
        <f t="shared" ca="1" si="65"/>
        <v/>
      </c>
      <c r="K132" s="137" t="str">
        <f t="shared" ca="1" si="66"/>
        <v/>
      </c>
      <c r="L132" s="137" t="str">
        <f t="shared" ca="1" si="67"/>
        <v/>
      </c>
      <c r="M132" s="138" t="str">
        <f>IF(ZONES!O133="","",ZONES!O133)</f>
        <v/>
      </c>
      <c r="N132" s="136" t="str">
        <f>IF(ZONES!P133="","",ZONES!P133)</f>
        <v/>
      </c>
      <c r="O132" s="139" t="e">
        <f t="shared" ca="1" si="68"/>
        <v>#REF!</v>
      </c>
      <c r="P132" s="139" t="str">
        <f t="shared" ca="1" si="69"/>
        <v/>
      </c>
      <c r="Q132" s="140" t="str">
        <f t="shared" ca="1" si="70"/>
        <v/>
      </c>
      <c r="R132" s="250">
        <f t="shared" ca="1" si="71"/>
        <v>2.835</v>
      </c>
      <c r="S132" s="140" t="str">
        <f t="shared" ca="1" si="72"/>
        <v/>
      </c>
      <c r="T132" s="250">
        <f t="shared" ca="1" si="73"/>
        <v>24.5</v>
      </c>
      <c r="U132" s="251" t="str">
        <f t="shared" ca="1" si="74"/>
        <v/>
      </c>
      <c r="V132" s="252" t="str">
        <f t="shared" ca="1" si="75"/>
        <v/>
      </c>
      <c r="W132" s="252" t="str">
        <f t="shared" ca="1" si="76"/>
        <v/>
      </c>
      <c r="X132" s="251">
        <f t="shared" ca="1" si="77"/>
        <v>22</v>
      </c>
      <c r="Y132" s="252" t="str">
        <f t="shared" ca="1" si="78"/>
        <v/>
      </c>
      <c r="Z132" s="251" t="str">
        <f t="shared" ca="1" si="79"/>
        <v/>
      </c>
      <c r="AA132" s="252" t="str">
        <f t="shared" ca="1" si="80"/>
        <v/>
      </c>
      <c r="AB132" s="251" t="str">
        <f t="shared" ca="1" si="81"/>
        <v/>
      </c>
      <c r="AC132" s="253" t="str">
        <f t="shared" ca="1" si="82"/>
        <v/>
      </c>
      <c r="AD132" s="251" t="str">
        <f t="shared" ca="1" si="83"/>
        <v/>
      </c>
      <c r="AE132" s="254" t="str">
        <f t="shared" ca="1" si="84"/>
        <v/>
      </c>
      <c r="AF132" s="255" t="str">
        <f t="shared" ca="1" si="85"/>
        <v/>
      </c>
      <c r="AG132" s="256" t="str">
        <f t="shared" ca="1" si="86"/>
        <v/>
      </c>
      <c r="AH132" s="256" t="str">
        <f t="shared" ca="1" si="87"/>
        <v/>
      </c>
      <c r="AI132" s="150" t="str">
        <f t="shared" ca="1" si="88"/>
        <v/>
      </c>
      <c r="AJ132" s="144" t="str">
        <f t="shared" ca="1" si="89"/>
        <v/>
      </c>
      <c r="AK132" s="256" t="str">
        <f t="shared" ca="1" si="90"/>
        <v/>
      </c>
      <c r="AL132" s="144" t="str">
        <f t="shared" ca="1" si="91"/>
        <v/>
      </c>
      <c r="AM132" s="256" t="str">
        <f t="shared" ca="1" si="92"/>
        <v/>
      </c>
      <c r="AN132" s="145" t="str">
        <f t="shared" ca="1" si="93"/>
        <v/>
      </c>
      <c r="AO132" s="145" t="str">
        <f t="shared" ca="1" si="94"/>
        <v/>
      </c>
      <c r="AP132" s="144" t="str">
        <f t="shared" ca="1" si="95"/>
        <v/>
      </c>
      <c r="AQ132" s="256" t="str">
        <f t="shared" ca="1" si="96"/>
        <v/>
      </c>
      <c r="AR132" s="152">
        <f t="shared" ca="1" si="97"/>
        <v>0.25</v>
      </c>
      <c r="AS132" s="5"/>
      <c r="AT132" s="2">
        <f t="shared" si="98"/>
        <v>132</v>
      </c>
      <c r="AU132" s="2">
        <f t="shared" si="102"/>
        <v>255</v>
      </c>
      <c r="AV132" s="2">
        <f t="shared" si="103"/>
        <v>256</v>
      </c>
      <c r="AW132" s="153">
        <f t="shared" si="101"/>
        <v>124</v>
      </c>
      <c r="AX132" s="153">
        <f t="shared" si="56"/>
        <v>249</v>
      </c>
    </row>
    <row r="133" spans="1:50" ht="38.25">
      <c r="A133" s="135"/>
      <c r="B133" s="137" t="str">
        <f t="shared" ca="1" si="57"/>
        <v/>
      </c>
      <c r="C133" s="34" t="e">
        <f t="shared" ca="1" si="58"/>
        <v>#N/A</v>
      </c>
      <c r="D133" s="137" t="str">
        <f t="shared" ca="1" si="59"/>
        <v/>
      </c>
      <c r="E133" s="137">
        <f t="shared" ca="1" si="60"/>
        <v>1</v>
      </c>
      <c r="F133" s="137" t="str">
        <f t="shared" ca="1" si="61"/>
        <v>PERIM.</v>
      </c>
      <c r="G133" s="137" t="str">
        <f t="shared" ca="1" si="62"/>
        <v/>
      </c>
      <c r="H133" s="137" t="str">
        <f t="shared" ca="1" si="63"/>
        <v/>
      </c>
      <c r="I133" s="137" t="str">
        <f t="shared" ca="1" si="64"/>
        <v/>
      </c>
      <c r="J133" s="137" t="str">
        <f t="shared" ca="1" si="65"/>
        <v/>
      </c>
      <c r="K133" s="137" t="str">
        <f t="shared" ca="1" si="66"/>
        <v/>
      </c>
      <c r="L133" s="137" t="str">
        <f t="shared" ca="1" si="67"/>
        <v/>
      </c>
      <c r="M133" s="138" t="str">
        <f>IF(ZONES!O134="","",ZONES!O134)</f>
        <v/>
      </c>
      <c r="N133" s="136" t="str">
        <f>IF(ZONES!P134="","",ZONES!P134)</f>
        <v/>
      </c>
      <c r="O133" s="139" t="e">
        <f t="shared" ca="1" si="68"/>
        <v>#REF!</v>
      </c>
      <c r="P133" s="139" t="str">
        <f t="shared" ca="1" si="69"/>
        <v/>
      </c>
      <c r="Q133" s="140" t="str">
        <f t="shared" ca="1" si="70"/>
        <v/>
      </c>
      <c r="R133" s="250">
        <f t="shared" ca="1" si="71"/>
        <v>2.835</v>
      </c>
      <c r="S133" s="140" t="str">
        <f t="shared" ca="1" si="72"/>
        <v/>
      </c>
      <c r="T133" s="250">
        <f t="shared" ca="1" si="73"/>
        <v>24.5</v>
      </c>
      <c r="U133" s="251" t="str">
        <f t="shared" ca="1" si="74"/>
        <v/>
      </c>
      <c r="V133" s="252" t="str">
        <f t="shared" ca="1" si="75"/>
        <v/>
      </c>
      <c r="W133" s="252" t="str">
        <f t="shared" ca="1" si="76"/>
        <v/>
      </c>
      <c r="X133" s="251">
        <f t="shared" ca="1" si="77"/>
        <v>22</v>
      </c>
      <c r="Y133" s="252" t="str">
        <f t="shared" ca="1" si="78"/>
        <v/>
      </c>
      <c r="Z133" s="251" t="str">
        <f t="shared" ca="1" si="79"/>
        <v/>
      </c>
      <c r="AA133" s="252" t="str">
        <f t="shared" ca="1" si="80"/>
        <v/>
      </c>
      <c r="AB133" s="251" t="str">
        <f t="shared" ca="1" si="81"/>
        <v/>
      </c>
      <c r="AC133" s="253" t="str">
        <f t="shared" ca="1" si="82"/>
        <v/>
      </c>
      <c r="AD133" s="251" t="str">
        <f t="shared" ca="1" si="83"/>
        <v/>
      </c>
      <c r="AE133" s="254" t="str">
        <f t="shared" ca="1" si="84"/>
        <v/>
      </c>
      <c r="AF133" s="255" t="str">
        <f t="shared" ca="1" si="85"/>
        <v/>
      </c>
      <c r="AG133" s="256" t="str">
        <f t="shared" ca="1" si="86"/>
        <v/>
      </c>
      <c r="AH133" s="256" t="str">
        <f t="shared" ca="1" si="87"/>
        <v/>
      </c>
      <c r="AI133" s="150" t="str">
        <f t="shared" ca="1" si="88"/>
        <v/>
      </c>
      <c r="AJ133" s="144" t="str">
        <f t="shared" ca="1" si="89"/>
        <v/>
      </c>
      <c r="AK133" s="256" t="str">
        <f t="shared" ca="1" si="90"/>
        <v/>
      </c>
      <c r="AL133" s="144" t="str">
        <f t="shared" ca="1" si="91"/>
        <v/>
      </c>
      <c r="AM133" s="256" t="str">
        <f t="shared" ca="1" si="92"/>
        <v/>
      </c>
      <c r="AN133" s="145" t="str">
        <f t="shared" ca="1" si="93"/>
        <v/>
      </c>
      <c r="AO133" s="145" t="str">
        <f t="shared" ca="1" si="94"/>
        <v/>
      </c>
      <c r="AP133" s="144" t="str">
        <f t="shared" ca="1" si="95"/>
        <v/>
      </c>
      <c r="AQ133" s="256" t="str">
        <f t="shared" ca="1" si="96"/>
        <v/>
      </c>
      <c r="AR133" s="152">
        <f t="shared" ca="1" si="97"/>
        <v>0.25</v>
      </c>
      <c r="AS133" s="5"/>
      <c r="AT133" s="2">
        <f t="shared" si="98"/>
        <v>133</v>
      </c>
      <c r="AU133" s="2">
        <f t="shared" si="102"/>
        <v>257</v>
      </c>
      <c r="AV133" s="2">
        <f t="shared" si="103"/>
        <v>258</v>
      </c>
      <c r="AW133" s="153">
        <f t="shared" si="101"/>
        <v>125</v>
      </c>
      <c r="AX133" s="153">
        <f t="shared" si="56"/>
        <v>251</v>
      </c>
    </row>
    <row r="134" spans="1:50" ht="38.25">
      <c r="A134" s="135"/>
      <c r="B134" s="137" t="str">
        <f t="shared" ca="1" si="57"/>
        <v/>
      </c>
      <c r="C134" s="34" t="e">
        <f t="shared" ca="1" si="58"/>
        <v>#N/A</v>
      </c>
      <c r="D134" s="137" t="str">
        <f t="shared" ca="1" si="59"/>
        <v/>
      </c>
      <c r="E134" s="137">
        <f t="shared" ca="1" si="60"/>
        <v>1</v>
      </c>
      <c r="F134" s="137" t="str">
        <f t="shared" ca="1" si="61"/>
        <v>PERIM.</v>
      </c>
      <c r="G134" s="137" t="str">
        <f t="shared" ca="1" si="62"/>
        <v/>
      </c>
      <c r="H134" s="137" t="str">
        <f t="shared" ca="1" si="63"/>
        <v/>
      </c>
      <c r="I134" s="137" t="str">
        <f t="shared" ca="1" si="64"/>
        <v/>
      </c>
      <c r="J134" s="137" t="str">
        <f t="shared" ca="1" si="65"/>
        <v/>
      </c>
      <c r="K134" s="137" t="str">
        <f t="shared" ca="1" si="66"/>
        <v/>
      </c>
      <c r="L134" s="137" t="str">
        <f t="shared" ca="1" si="67"/>
        <v/>
      </c>
      <c r="M134" s="138" t="str">
        <f>IF(ZONES!O135="","",ZONES!O135)</f>
        <v/>
      </c>
      <c r="N134" s="136" t="str">
        <f>IF(ZONES!P135="","",ZONES!P135)</f>
        <v/>
      </c>
      <c r="O134" s="139" t="e">
        <f t="shared" ca="1" si="68"/>
        <v>#REF!</v>
      </c>
      <c r="P134" s="139" t="str">
        <f t="shared" ca="1" si="69"/>
        <v/>
      </c>
      <c r="Q134" s="140" t="str">
        <f t="shared" ca="1" si="70"/>
        <v/>
      </c>
      <c r="R134" s="250">
        <f t="shared" ca="1" si="71"/>
        <v>2.835</v>
      </c>
      <c r="S134" s="140" t="str">
        <f t="shared" ca="1" si="72"/>
        <v/>
      </c>
      <c r="T134" s="250">
        <f t="shared" ca="1" si="73"/>
        <v>24.5</v>
      </c>
      <c r="U134" s="251" t="str">
        <f t="shared" ca="1" si="74"/>
        <v/>
      </c>
      <c r="V134" s="252" t="str">
        <f t="shared" ca="1" si="75"/>
        <v/>
      </c>
      <c r="W134" s="252" t="str">
        <f t="shared" ca="1" si="76"/>
        <v/>
      </c>
      <c r="X134" s="251">
        <f t="shared" ca="1" si="77"/>
        <v>22</v>
      </c>
      <c r="Y134" s="252" t="str">
        <f t="shared" ca="1" si="78"/>
        <v/>
      </c>
      <c r="Z134" s="251" t="str">
        <f t="shared" ca="1" si="79"/>
        <v/>
      </c>
      <c r="AA134" s="252" t="str">
        <f t="shared" ca="1" si="80"/>
        <v/>
      </c>
      <c r="AB134" s="251" t="str">
        <f t="shared" ca="1" si="81"/>
        <v/>
      </c>
      <c r="AC134" s="253" t="str">
        <f t="shared" ca="1" si="82"/>
        <v/>
      </c>
      <c r="AD134" s="251" t="str">
        <f t="shared" ca="1" si="83"/>
        <v/>
      </c>
      <c r="AE134" s="254" t="str">
        <f t="shared" ca="1" si="84"/>
        <v/>
      </c>
      <c r="AF134" s="255" t="str">
        <f t="shared" ca="1" si="85"/>
        <v/>
      </c>
      <c r="AG134" s="256" t="str">
        <f t="shared" ca="1" si="86"/>
        <v/>
      </c>
      <c r="AH134" s="256" t="str">
        <f t="shared" ca="1" si="87"/>
        <v/>
      </c>
      <c r="AI134" s="150" t="str">
        <f t="shared" ca="1" si="88"/>
        <v/>
      </c>
      <c r="AJ134" s="144" t="str">
        <f t="shared" ca="1" si="89"/>
        <v/>
      </c>
      <c r="AK134" s="256" t="str">
        <f t="shared" ca="1" si="90"/>
        <v/>
      </c>
      <c r="AL134" s="144" t="str">
        <f t="shared" ca="1" si="91"/>
        <v/>
      </c>
      <c r="AM134" s="256" t="str">
        <f t="shared" ca="1" si="92"/>
        <v/>
      </c>
      <c r="AN134" s="145" t="str">
        <f t="shared" ca="1" si="93"/>
        <v/>
      </c>
      <c r="AO134" s="145" t="str">
        <f t="shared" ca="1" si="94"/>
        <v/>
      </c>
      <c r="AP134" s="144" t="str">
        <f t="shared" ca="1" si="95"/>
        <v/>
      </c>
      <c r="AQ134" s="256" t="str">
        <f t="shared" ca="1" si="96"/>
        <v/>
      </c>
      <c r="AR134" s="152">
        <f t="shared" ca="1" si="97"/>
        <v>0.25</v>
      </c>
      <c r="AS134" s="5"/>
      <c r="AT134" s="2">
        <f t="shared" si="98"/>
        <v>134</v>
      </c>
      <c r="AU134" s="2">
        <f t="shared" si="102"/>
        <v>259</v>
      </c>
      <c r="AV134" s="2">
        <f t="shared" si="103"/>
        <v>260</v>
      </c>
      <c r="AW134" s="153">
        <f t="shared" si="101"/>
        <v>126</v>
      </c>
      <c r="AX134" s="153">
        <f t="shared" si="56"/>
        <v>253</v>
      </c>
    </row>
    <row r="135" spans="1:50" ht="38.25">
      <c r="A135" s="135"/>
      <c r="B135" s="137" t="str">
        <f t="shared" ca="1" si="57"/>
        <v/>
      </c>
      <c r="C135" s="34" t="e">
        <f t="shared" ca="1" si="58"/>
        <v>#N/A</v>
      </c>
      <c r="D135" s="137" t="str">
        <f t="shared" ca="1" si="59"/>
        <v/>
      </c>
      <c r="E135" s="137">
        <f t="shared" ca="1" si="60"/>
        <v>1</v>
      </c>
      <c r="F135" s="137" t="str">
        <f t="shared" ca="1" si="61"/>
        <v>PERIM.</v>
      </c>
      <c r="G135" s="137" t="str">
        <f t="shared" ca="1" si="62"/>
        <v/>
      </c>
      <c r="H135" s="137" t="str">
        <f t="shared" ca="1" si="63"/>
        <v/>
      </c>
      <c r="I135" s="137" t="str">
        <f t="shared" ca="1" si="64"/>
        <v/>
      </c>
      <c r="J135" s="137" t="str">
        <f t="shared" ca="1" si="65"/>
        <v/>
      </c>
      <c r="K135" s="137" t="str">
        <f t="shared" ca="1" si="66"/>
        <v/>
      </c>
      <c r="L135" s="137" t="str">
        <f t="shared" ca="1" si="67"/>
        <v/>
      </c>
      <c r="M135" s="138" t="str">
        <f>IF(ZONES!O136="","",ZONES!O136)</f>
        <v/>
      </c>
      <c r="N135" s="136" t="str">
        <f>IF(ZONES!P136="","",ZONES!P136)</f>
        <v/>
      </c>
      <c r="O135" s="139" t="e">
        <f t="shared" ca="1" si="68"/>
        <v>#REF!</v>
      </c>
      <c r="P135" s="139" t="str">
        <f t="shared" ca="1" si="69"/>
        <v/>
      </c>
      <c r="Q135" s="140" t="str">
        <f t="shared" ca="1" si="70"/>
        <v/>
      </c>
      <c r="R135" s="250">
        <f t="shared" ca="1" si="71"/>
        <v>2.835</v>
      </c>
      <c r="S135" s="140" t="str">
        <f t="shared" ca="1" si="72"/>
        <v/>
      </c>
      <c r="T135" s="250">
        <f t="shared" ca="1" si="73"/>
        <v>24.5</v>
      </c>
      <c r="U135" s="251" t="str">
        <f t="shared" ca="1" si="74"/>
        <v/>
      </c>
      <c r="V135" s="252" t="str">
        <f t="shared" ca="1" si="75"/>
        <v/>
      </c>
      <c r="W135" s="252" t="str">
        <f t="shared" ca="1" si="76"/>
        <v/>
      </c>
      <c r="X135" s="251">
        <f t="shared" ca="1" si="77"/>
        <v>22</v>
      </c>
      <c r="Y135" s="252" t="str">
        <f t="shared" ca="1" si="78"/>
        <v/>
      </c>
      <c r="Z135" s="251" t="str">
        <f t="shared" ca="1" si="79"/>
        <v/>
      </c>
      <c r="AA135" s="252" t="str">
        <f t="shared" ca="1" si="80"/>
        <v/>
      </c>
      <c r="AB135" s="251" t="str">
        <f t="shared" ca="1" si="81"/>
        <v/>
      </c>
      <c r="AC135" s="253" t="str">
        <f t="shared" ca="1" si="82"/>
        <v/>
      </c>
      <c r="AD135" s="251" t="str">
        <f t="shared" ca="1" si="83"/>
        <v/>
      </c>
      <c r="AE135" s="254" t="str">
        <f t="shared" ca="1" si="84"/>
        <v/>
      </c>
      <c r="AF135" s="255" t="str">
        <f t="shared" ca="1" si="85"/>
        <v/>
      </c>
      <c r="AG135" s="256" t="str">
        <f t="shared" ca="1" si="86"/>
        <v/>
      </c>
      <c r="AH135" s="256" t="str">
        <f t="shared" ca="1" si="87"/>
        <v/>
      </c>
      <c r="AI135" s="150" t="str">
        <f t="shared" ca="1" si="88"/>
        <v/>
      </c>
      <c r="AJ135" s="144" t="str">
        <f t="shared" ca="1" si="89"/>
        <v/>
      </c>
      <c r="AK135" s="256" t="str">
        <f t="shared" ca="1" si="90"/>
        <v/>
      </c>
      <c r="AL135" s="144" t="str">
        <f t="shared" ca="1" si="91"/>
        <v/>
      </c>
      <c r="AM135" s="256" t="str">
        <f t="shared" ca="1" si="92"/>
        <v/>
      </c>
      <c r="AN135" s="145" t="str">
        <f t="shared" ca="1" si="93"/>
        <v/>
      </c>
      <c r="AO135" s="145" t="str">
        <f t="shared" ca="1" si="94"/>
        <v/>
      </c>
      <c r="AP135" s="144" t="str">
        <f t="shared" ca="1" si="95"/>
        <v/>
      </c>
      <c r="AQ135" s="256" t="str">
        <f t="shared" ca="1" si="96"/>
        <v/>
      </c>
      <c r="AR135" s="152">
        <f t="shared" ca="1" si="97"/>
        <v>0.25</v>
      </c>
      <c r="AS135" s="5"/>
      <c r="AT135" s="2">
        <f t="shared" si="98"/>
        <v>135</v>
      </c>
      <c r="AU135" s="2">
        <f t="shared" si="102"/>
        <v>261</v>
      </c>
      <c r="AV135" s="2">
        <f t="shared" si="103"/>
        <v>262</v>
      </c>
      <c r="AW135" s="153">
        <f t="shared" si="101"/>
        <v>127</v>
      </c>
      <c r="AX135" s="153">
        <f t="shared" si="56"/>
        <v>255</v>
      </c>
    </row>
    <row r="136" spans="1:50" ht="38.25">
      <c r="A136" s="135"/>
      <c r="B136" s="137" t="str">
        <f t="shared" ca="1" si="57"/>
        <v/>
      </c>
      <c r="C136" s="34" t="e">
        <f t="shared" ca="1" si="58"/>
        <v>#N/A</v>
      </c>
      <c r="D136" s="137" t="str">
        <f t="shared" ca="1" si="59"/>
        <v/>
      </c>
      <c r="E136" s="137">
        <f t="shared" ca="1" si="60"/>
        <v>1</v>
      </c>
      <c r="F136" s="137" t="str">
        <f t="shared" ca="1" si="61"/>
        <v>PERIM.</v>
      </c>
      <c r="G136" s="137" t="str">
        <f t="shared" ca="1" si="62"/>
        <v/>
      </c>
      <c r="H136" s="137" t="str">
        <f t="shared" ca="1" si="63"/>
        <v/>
      </c>
      <c r="I136" s="137" t="str">
        <f t="shared" ca="1" si="64"/>
        <v/>
      </c>
      <c r="J136" s="137" t="str">
        <f t="shared" ca="1" si="65"/>
        <v/>
      </c>
      <c r="K136" s="137" t="str">
        <f t="shared" ca="1" si="66"/>
        <v/>
      </c>
      <c r="L136" s="137" t="str">
        <f t="shared" ca="1" si="67"/>
        <v/>
      </c>
      <c r="M136" s="138" t="str">
        <f>IF(ZONES!O137="","",ZONES!O137)</f>
        <v/>
      </c>
      <c r="N136" s="136" t="str">
        <f>IF(ZONES!P137="","",ZONES!P137)</f>
        <v/>
      </c>
      <c r="O136" s="139" t="e">
        <f t="shared" ca="1" si="68"/>
        <v>#REF!</v>
      </c>
      <c r="P136" s="139" t="str">
        <f t="shared" ca="1" si="69"/>
        <v/>
      </c>
      <c r="Q136" s="140" t="str">
        <f t="shared" ca="1" si="70"/>
        <v/>
      </c>
      <c r="R136" s="250">
        <f t="shared" ca="1" si="71"/>
        <v>2.835</v>
      </c>
      <c r="S136" s="140" t="str">
        <f t="shared" ca="1" si="72"/>
        <v/>
      </c>
      <c r="T136" s="250">
        <f t="shared" ca="1" si="73"/>
        <v>24.5</v>
      </c>
      <c r="U136" s="251" t="str">
        <f t="shared" ca="1" si="74"/>
        <v/>
      </c>
      <c r="V136" s="252" t="str">
        <f t="shared" ca="1" si="75"/>
        <v/>
      </c>
      <c r="W136" s="252" t="str">
        <f t="shared" ca="1" si="76"/>
        <v/>
      </c>
      <c r="X136" s="251">
        <f t="shared" ca="1" si="77"/>
        <v>22</v>
      </c>
      <c r="Y136" s="252" t="str">
        <f t="shared" ca="1" si="78"/>
        <v/>
      </c>
      <c r="Z136" s="251" t="str">
        <f t="shared" ca="1" si="79"/>
        <v/>
      </c>
      <c r="AA136" s="252" t="str">
        <f t="shared" ca="1" si="80"/>
        <v/>
      </c>
      <c r="AB136" s="251" t="str">
        <f t="shared" ca="1" si="81"/>
        <v/>
      </c>
      <c r="AC136" s="253" t="str">
        <f t="shared" ca="1" si="82"/>
        <v/>
      </c>
      <c r="AD136" s="251" t="str">
        <f t="shared" ca="1" si="83"/>
        <v/>
      </c>
      <c r="AE136" s="254" t="str">
        <f t="shared" ca="1" si="84"/>
        <v/>
      </c>
      <c r="AF136" s="255" t="str">
        <f t="shared" ca="1" si="85"/>
        <v/>
      </c>
      <c r="AG136" s="256" t="str">
        <f t="shared" ca="1" si="86"/>
        <v/>
      </c>
      <c r="AH136" s="256" t="str">
        <f t="shared" ca="1" si="87"/>
        <v/>
      </c>
      <c r="AI136" s="150" t="str">
        <f t="shared" ca="1" si="88"/>
        <v/>
      </c>
      <c r="AJ136" s="144" t="str">
        <f t="shared" ca="1" si="89"/>
        <v/>
      </c>
      <c r="AK136" s="256" t="str">
        <f t="shared" ca="1" si="90"/>
        <v/>
      </c>
      <c r="AL136" s="144" t="str">
        <f t="shared" ca="1" si="91"/>
        <v/>
      </c>
      <c r="AM136" s="256" t="str">
        <f t="shared" ca="1" si="92"/>
        <v/>
      </c>
      <c r="AN136" s="145" t="str">
        <f t="shared" ca="1" si="93"/>
        <v/>
      </c>
      <c r="AO136" s="145" t="str">
        <f t="shared" ca="1" si="94"/>
        <v/>
      </c>
      <c r="AP136" s="144" t="str">
        <f t="shared" ca="1" si="95"/>
        <v/>
      </c>
      <c r="AQ136" s="256" t="str">
        <f t="shared" ca="1" si="96"/>
        <v/>
      </c>
      <c r="AR136" s="152">
        <f t="shared" ca="1" si="97"/>
        <v>0.25</v>
      </c>
      <c r="AS136" s="5"/>
      <c r="AT136" s="2">
        <f t="shared" si="98"/>
        <v>136</v>
      </c>
      <c r="AU136" s="2">
        <f t="shared" si="102"/>
        <v>263</v>
      </c>
      <c r="AV136" s="2">
        <f t="shared" si="103"/>
        <v>264</v>
      </c>
      <c r="AW136" s="153">
        <f t="shared" si="101"/>
        <v>128</v>
      </c>
      <c r="AX136" s="153">
        <f t="shared" si="56"/>
        <v>257</v>
      </c>
    </row>
    <row r="137" spans="1:50" ht="38.25">
      <c r="A137" s="135"/>
      <c r="B137" s="137" t="str">
        <f t="shared" ca="1" si="57"/>
        <v/>
      </c>
      <c r="C137" s="34" t="e">
        <f t="shared" ca="1" si="58"/>
        <v>#N/A</v>
      </c>
      <c r="D137" s="137" t="str">
        <f t="shared" ca="1" si="59"/>
        <v/>
      </c>
      <c r="E137" s="137">
        <f t="shared" ca="1" si="60"/>
        <v>1</v>
      </c>
      <c r="F137" s="137" t="str">
        <f t="shared" ca="1" si="61"/>
        <v>PERIM.</v>
      </c>
      <c r="G137" s="137" t="str">
        <f t="shared" ca="1" si="62"/>
        <v/>
      </c>
      <c r="H137" s="137" t="str">
        <f t="shared" ca="1" si="63"/>
        <v/>
      </c>
      <c r="I137" s="137" t="str">
        <f t="shared" ca="1" si="64"/>
        <v/>
      </c>
      <c r="J137" s="137" t="str">
        <f t="shared" ca="1" si="65"/>
        <v/>
      </c>
      <c r="K137" s="137" t="str">
        <f t="shared" ca="1" si="66"/>
        <v/>
      </c>
      <c r="L137" s="137" t="str">
        <f t="shared" ca="1" si="67"/>
        <v/>
      </c>
      <c r="M137" s="138" t="str">
        <f>IF(ZONES!O138="","",ZONES!O138)</f>
        <v/>
      </c>
      <c r="N137" s="136" t="str">
        <f>IF(ZONES!P138="","",ZONES!P138)</f>
        <v/>
      </c>
      <c r="O137" s="139" t="e">
        <f t="shared" ca="1" si="68"/>
        <v>#REF!</v>
      </c>
      <c r="P137" s="139" t="str">
        <f t="shared" ca="1" si="69"/>
        <v/>
      </c>
      <c r="Q137" s="140" t="str">
        <f t="shared" ca="1" si="70"/>
        <v/>
      </c>
      <c r="R137" s="250">
        <f t="shared" ca="1" si="71"/>
        <v>2.835</v>
      </c>
      <c r="S137" s="140" t="str">
        <f t="shared" ca="1" si="72"/>
        <v/>
      </c>
      <c r="T137" s="250">
        <f t="shared" ca="1" si="73"/>
        <v>24.5</v>
      </c>
      <c r="U137" s="251" t="str">
        <f t="shared" ca="1" si="74"/>
        <v/>
      </c>
      <c r="V137" s="252" t="str">
        <f t="shared" ca="1" si="75"/>
        <v/>
      </c>
      <c r="W137" s="252" t="str">
        <f t="shared" ca="1" si="76"/>
        <v/>
      </c>
      <c r="X137" s="251">
        <f t="shared" ca="1" si="77"/>
        <v>22</v>
      </c>
      <c r="Y137" s="252" t="str">
        <f t="shared" ca="1" si="78"/>
        <v/>
      </c>
      <c r="Z137" s="251" t="str">
        <f t="shared" ca="1" si="79"/>
        <v/>
      </c>
      <c r="AA137" s="252" t="str">
        <f t="shared" ca="1" si="80"/>
        <v/>
      </c>
      <c r="AB137" s="251" t="str">
        <f t="shared" ca="1" si="81"/>
        <v/>
      </c>
      <c r="AC137" s="253" t="str">
        <f t="shared" ca="1" si="82"/>
        <v/>
      </c>
      <c r="AD137" s="251" t="str">
        <f t="shared" ca="1" si="83"/>
        <v/>
      </c>
      <c r="AE137" s="254" t="str">
        <f t="shared" ca="1" si="84"/>
        <v/>
      </c>
      <c r="AF137" s="255" t="str">
        <f t="shared" ca="1" si="85"/>
        <v/>
      </c>
      <c r="AG137" s="256" t="str">
        <f t="shared" ca="1" si="86"/>
        <v/>
      </c>
      <c r="AH137" s="256" t="str">
        <f t="shared" ca="1" si="87"/>
        <v/>
      </c>
      <c r="AI137" s="150" t="str">
        <f t="shared" ca="1" si="88"/>
        <v/>
      </c>
      <c r="AJ137" s="144" t="str">
        <f t="shared" ca="1" si="89"/>
        <v/>
      </c>
      <c r="AK137" s="256" t="str">
        <f t="shared" ca="1" si="90"/>
        <v/>
      </c>
      <c r="AL137" s="144" t="str">
        <f t="shared" ca="1" si="91"/>
        <v/>
      </c>
      <c r="AM137" s="256" t="str">
        <f t="shared" ca="1" si="92"/>
        <v/>
      </c>
      <c r="AN137" s="145" t="str">
        <f t="shared" ca="1" si="93"/>
        <v/>
      </c>
      <c r="AO137" s="145" t="str">
        <f t="shared" ca="1" si="94"/>
        <v/>
      </c>
      <c r="AP137" s="144" t="str">
        <f t="shared" ca="1" si="95"/>
        <v/>
      </c>
      <c r="AQ137" s="256" t="str">
        <f t="shared" ca="1" si="96"/>
        <v/>
      </c>
      <c r="AR137" s="152">
        <f t="shared" ca="1" si="97"/>
        <v>0.25</v>
      </c>
      <c r="AS137" s="5"/>
      <c r="AT137" s="2">
        <f t="shared" si="98"/>
        <v>137</v>
      </c>
      <c r="AU137" s="2">
        <f t="shared" si="102"/>
        <v>265</v>
      </c>
      <c r="AV137" s="2">
        <f t="shared" si="103"/>
        <v>266</v>
      </c>
      <c r="AW137" s="153">
        <f t="shared" ref="AW137:AW168" si="104">AT137-8</f>
        <v>129</v>
      </c>
      <c r="AX137" s="153">
        <f t="shared" ref="AX137:AX200" si="105">AW137*2+1</f>
        <v>259</v>
      </c>
    </row>
    <row r="138" spans="1:50" ht="38.25">
      <c r="A138" s="135"/>
      <c r="B138" s="137" t="str">
        <f t="shared" ref="B138:B201" ca="1" si="106">IF(INDIRECT("'ZONES'!"&amp;AZ$9&amp;$AU138)="","",INDIRECT("'ZONES'!"&amp;AZ$9&amp;$AU138))</f>
        <v/>
      </c>
      <c r="C138" s="34" t="e">
        <f t="shared" ref="C138:C201" ca="1" si="107">IF(E138="","",VLOOKUP(B138,Systems,2,0))</f>
        <v>#N/A</v>
      </c>
      <c r="D138" s="137" t="str">
        <f t="shared" ref="D138:D201" ca="1" si="108">IF(INDIRECT("'ZONES'!"&amp;BB$9&amp;$AU138)="","",INDIRECT("'ZONES'!"&amp;BB$9&amp;$AU138))</f>
        <v/>
      </c>
      <c r="E138" s="137">
        <f t="shared" ref="E138:E201" ca="1" si="109">IF(INDIRECT("'ZONES'!"&amp;BC$9&amp;$AU138)="","",INDIRECT("'ZONES'!"&amp;BC$9&amp;$AU138))</f>
        <v>1</v>
      </c>
      <c r="F138" s="137" t="str">
        <f t="shared" ref="F138:F201" ca="1" si="110">IF(INDIRECT("'ZONES'!"&amp;BD$9&amp;$AU138)="","",INDIRECT("'ZONES'!"&amp;BD$9&amp;$AU138))</f>
        <v>PERIM.</v>
      </c>
      <c r="G138" s="137" t="str">
        <f t="shared" ref="G138:G201" ca="1" si="111">IF(INDIRECT("'ZONES'!"&amp;BE$9&amp;$AU138)="","",INDIRECT("'ZONES'!"&amp;BE$9&amp;$AU138))</f>
        <v/>
      </c>
      <c r="H138" s="137" t="str">
        <f t="shared" ref="H138:H201" ca="1" si="112">IF(INDIRECT("'ZONES'!"&amp;BF$9&amp;$AU138)="","",INDIRECT("'ZONES'!"&amp;BF$9&amp;$AU138))</f>
        <v/>
      </c>
      <c r="I138" s="137" t="str">
        <f t="shared" ref="I138:I201" ca="1" si="113">IF(INDIRECT("'ZONES'!"&amp;BG$9&amp;$AU138)="","",INDIRECT("'ZONES'!"&amp;BG$9&amp;$AU138))</f>
        <v/>
      </c>
      <c r="J138" s="137" t="str">
        <f t="shared" ref="J138:J201" ca="1" si="114">IF(INDIRECT("'ZONES'!"&amp;BH$9&amp;$AU138)="","",INDIRECT("'ZONES'!"&amp;BH$9&amp;$AU138))</f>
        <v/>
      </c>
      <c r="K138" s="137" t="str">
        <f t="shared" ref="K138:K201" ca="1" si="115">IF(INDIRECT("'ZONES'!"&amp;BI$9&amp;$AU138)="","",INDIRECT("'ZONES'!"&amp;BI$9&amp;$AU138))</f>
        <v/>
      </c>
      <c r="L138" s="137" t="str">
        <f t="shared" ref="L138:L201" ca="1" si="116">IF(INDIRECT("'ZONES'!"&amp;BJ$9&amp;$AU138)="","",INDIRECT("'ZONES'!"&amp;BJ$9&amp;$AU138))</f>
        <v/>
      </c>
      <c r="M138" s="138" t="str">
        <f>IF(ZONES!O139="","",ZONES!O139)</f>
        <v/>
      </c>
      <c r="N138" s="136" t="str">
        <f>IF(ZONES!P139="","",ZONES!P139)</f>
        <v/>
      </c>
      <c r="O138" s="139" t="e">
        <f t="shared" ref="O138:O201" ca="1" si="117">IF(INDIRECT("'ZONES'!"&amp;BJ138&amp;$AU138)="",IF(ISNUMBER(INDIRECT("'ZONES'!"&amp;BJ138&amp;$AV138)),INDIRECT("'ZONES'!"&amp;BJ138&amp;$AV138),""),INDIRECT("'ZONES'!"&amp;BJ138&amp;$AU138))</f>
        <v>#REF!</v>
      </c>
      <c r="P138" s="139" t="str">
        <f t="shared" ref="P138:P201" ca="1" si="118">IF(INDIRECT("'ZONES'!"&amp;BK$9&amp;$AU138)="",IF(ISNUMBER(INDIRECT("'ZONES'!"&amp;BK$9&amp;$AV138)),INDIRECT("'ZONES'!"&amp;BK$9&amp;$AV138),""),INDIRECT("'ZONES'!"&amp;BK$9&amp;$AU138))</f>
        <v/>
      </c>
      <c r="Q138" s="140" t="str">
        <f t="shared" ref="Q138:Q201" ca="1" si="119">IF(INDIRECT("'ZONES'!"&amp;BL$9&amp;$AU138)="",IF(ISNUMBER(INDIRECT("'ZONES'!"&amp;BL$9&amp;$AV138)),INDIRECT("'ZONES'!"&amp;BL$9&amp;$AV138),""),INDIRECT("'ZONES'!"&amp;BL$9&amp;$AU138))</f>
        <v/>
      </c>
      <c r="R138" s="250">
        <f t="shared" ref="R138:R201" ca="1" si="120">IF(INDIRECT("'ZONES'!"&amp;BM$9&amp;$AU138)="",IF(ISNUMBER(INDIRECT("'ZONES'!"&amp;BM$9&amp;$AV138)),INDIRECT("'ZONES'!"&amp;BM$9&amp;$AV138),""),INDIRECT("'ZONES'!"&amp;BM$9&amp;$AU138))</f>
        <v>2.835</v>
      </c>
      <c r="S138" s="140" t="str">
        <f t="shared" ref="S138:S201" ca="1" si="121">IF(INDIRECT("'ZONES'!"&amp;BN$9&amp;$AU138)="",IF(ISNUMBER(INDIRECT("'ZONES'!"&amp;BN$9&amp;$AV138)),INDIRECT("'ZONES'!"&amp;BN$9&amp;$AV138),""),INDIRECT("'ZONES'!"&amp;BN$9&amp;$AU138))</f>
        <v/>
      </c>
      <c r="T138" s="250">
        <f t="shared" ref="T138:T201" ca="1" si="122">IF(INDIRECT("'ZONES'!"&amp;BO$9&amp;$AU138)="",IF(ISNUMBER(INDIRECT("'ZONES'!"&amp;BO$9&amp;$AV138)),INDIRECT("'ZONES'!"&amp;BO$9&amp;$AV138),""),INDIRECT("'ZONES'!"&amp;BO$9&amp;$AU138))</f>
        <v>24.5</v>
      </c>
      <c r="U138" s="251" t="str">
        <f t="shared" ref="U138:U201" ca="1" si="123">IF(INDIRECT("'ZONES'!"&amp;BP$9&amp;$AU138)="",IF(ISNUMBER(INDIRECT("'ZONES'!"&amp;BP$9&amp;$AV138)),INDIRECT("'ZONES'!"&amp;BP$9&amp;$AV138),""),INDIRECT("'ZONES'!"&amp;BP$9&amp;$AU138))</f>
        <v/>
      </c>
      <c r="V138" s="252" t="str">
        <f t="shared" ref="V138:V201" ca="1" si="124">IF(INDIRECT("'ZONES'!"&amp;BQ$9&amp;$AU138)="",IF(ISNUMBER(INDIRECT("'ZONES'!"&amp;BQ$9&amp;$AV138)),INDIRECT("'ZONES'!"&amp;BQ$9&amp;$AV138),""),INDIRECT("'ZONES'!"&amp;BQ$9&amp;$AU138))</f>
        <v/>
      </c>
      <c r="W138" s="252" t="str">
        <f t="shared" ref="W138:W201" ca="1" si="125">IF(INDIRECT("'ZONES'!"&amp;BR$9&amp;$AU138)="",IF(ISNUMBER(INDIRECT("'ZONES'!"&amp;BR$9&amp;$AV138)),INDIRECT("'ZONES'!"&amp;BR$9&amp;$AV138),""),INDIRECT("'ZONES'!"&amp;BR$9&amp;$AU138))</f>
        <v/>
      </c>
      <c r="X138" s="251">
        <f t="shared" ref="X138:X201" ca="1" si="126">IF(INDIRECT("'ZONES'!"&amp;BS$9&amp;$AU138)="",IF(ISNUMBER(INDIRECT("'ZONES'!"&amp;BS$9&amp;$AV138)),INDIRECT("'ZONES'!"&amp;BS$9&amp;$AV138),""),INDIRECT("'ZONES'!"&amp;BS$9&amp;$AU138))</f>
        <v>22</v>
      </c>
      <c r="Y138" s="252" t="str">
        <f t="shared" ref="Y138:Y201" ca="1" si="127">IF(INDIRECT("'ZONES'!"&amp;BT$9&amp;$AU138)="",IF(ISNUMBER(INDIRECT("'ZONES'!"&amp;BT$9&amp;$AV138)),INDIRECT("'ZONES'!"&amp;BT$9&amp;$AV138),""),INDIRECT("'ZONES'!"&amp;BT$9&amp;$AU138))</f>
        <v/>
      </c>
      <c r="Z138" s="251" t="str">
        <f t="shared" ref="Z138:Z201" ca="1" si="128">IF(INDIRECT("'ZONES'!"&amp;BU$9&amp;$AU138)="",IF(ISNUMBER(INDIRECT("'ZONES'!"&amp;BU$9&amp;$AV138)),INDIRECT("'ZONES'!"&amp;BU$9&amp;$AV138),""),INDIRECT("'ZONES'!"&amp;BU$9&amp;$AU138))</f>
        <v/>
      </c>
      <c r="AA138" s="252" t="str">
        <f t="shared" ref="AA138:AA201" ca="1" si="129">IF(INDIRECT("'ZONES'!"&amp;BV$9&amp;$AU138)="",IF(ISNUMBER(INDIRECT("'ZONES'!"&amp;BV$9&amp;$AV138)),INDIRECT("'ZONES'!"&amp;BV$9&amp;$AV138),""),INDIRECT("'ZONES'!"&amp;BV$9&amp;$AU138))</f>
        <v/>
      </c>
      <c r="AB138" s="251" t="str">
        <f t="shared" ref="AB138:AB201" ca="1" si="130">IF(INDIRECT("'ZONES'!"&amp;BW$9&amp;$AU138)="",IF(ISNUMBER(INDIRECT("'ZONES'!"&amp;BW$9&amp;$AV138)),INDIRECT("'ZONES'!"&amp;BW$9&amp;$AV138),""),INDIRECT("'ZONES'!"&amp;BW$9&amp;$AU138))</f>
        <v/>
      </c>
      <c r="AC138" s="253" t="str">
        <f t="shared" ref="AC138:AC201" ca="1" si="131">IF(INDIRECT("'ZONES'!"&amp;BX$9&amp;$AU138)="",IF(ISNUMBER(INDIRECT("'ZONES'!"&amp;BX$9&amp;$AV138)),INDIRECT("'ZONES'!"&amp;BX$9&amp;$AV138),""),INDIRECT("'ZONES'!"&amp;BX$9&amp;$AU138))</f>
        <v/>
      </c>
      <c r="AD138" s="251" t="str">
        <f t="shared" ref="AD138:AD201" ca="1" si="132">IF(INDIRECT("'ZONES'!"&amp;BY$9&amp;$AU138)="",IF(ISNUMBER(INDIRECT("'ZONES'!"&amp;BY$9&amp;$AV138)),INDIRECT("'ZONES'!"&amp;BY$9&amp;$AV138),""),INDIRECT("'ZONES'!"&amp;BY$9&amp;$AU138))</f>
        <v/>
      </c>
      <c r="AE138" s="254" t="str">
        <f t="shared" ref="AE138:AE201" ca="1" si="133">IF(INDIRECT("'ZONES'!"&amp;BZ$9&amp;$AU138)="",IF(ISNUMBER(INDIRECT("'ZONES'!"&amp;BZ$9&amp;$AV138)),INDIRECT("'ZONES'!"&amp;BZ$9&amp;$AV138),""),INDIRECT("'ZONES'!"&amp;BZ$9&amp;$AU138))</f>
        <v/>
      </c>
      <c r="AF138" s="255" t="str">
        <f t="shared" ref="AF138:AF201" ca="1" si="134">IF(INDIRECT("'ZONES'!"&amp;CA$9&amp;$AU138)="",IF(ISNUMBER(INDIRECT("'ZONES'!"&amp;CA$9&amp;$AV138)),INDIRECT("'ZONES'!"&amp;CA$9&amp;$AV138),""),INDIRECT("'ZONES'!"&amp;CA$9&amp;$AU138))</f>
        <v/>
      </c>
      <c r="AG138" s="256" t="str">
        <f t="shared" ref="AG138:AG201" ca="1" si="135">IF(INDIRECT("'ZONES'!"&amp;CB$9&amp;$AU138)="",IF(ISNUMBER(INDIRECT("'ZONES'!"&amp;CB$9&amp;$AV138)),INDIRECT("'ZONES'!"&amp;CB$9&amp;$AV138),""),INDIRECT("'ZONES'!"&amp;CB$9&amp;$AU138))</f>
        <v/>
      </c>
      <c r="AH138" s="256" t="str">
        <f t="shared" ref="AH138:AH201" ca="1" si="136">IF(INDIRECT("'ZONES'!"&amp;CC$9&amp;$AU138)="",IF(ISTEXT(INDIRECT("'ZONES'!"&amp;CC$9&amp;$AV138)),INDIRECT("'ZONES'!"&amp;CC$9&amp;$AV138),""),INDIRECT("'ZONES'!"&amp;CC$9&amp;$AU138))</f>
        <v/>
      </c>
      <c r="AI138" s="150" t="str">
        <f t="shared" ref="AI138:AI201" ca="1" si="137">IF(INDIRECT("'ZONES'!"&amp;CD$9&amp;$AU138)="",IF(ISNUMBER(INDIRECT("'ZONES'!"&amp;CD$9&amp;$AV138)),INDIRECT("'ZONES'!"&amp;CD$9&amp;$AV138),""),INDIRECT("'ZONES'!"&amp;CD$9&amp;$AU138))</f>
        <v/>
      </c>
      <c r="AJ138" s="144" t="str">
        <f t="shared" ref="AJ138:AJ201" ca="1" si="138">IF(INDIRECT("'ZONES'!"&amp;CE$9&amp;$AU138)="",IF(ISNUMBER(INDIRECT("'ZONES'!"&amp;CE$9&amp;$AV138)),INDIRECT("'ZONES'!"&amp;CE$9&amp;$AV138),""),INDIRECT("'ZONES'!"&amp;CE$9&amp;$AU138))</f>
        <v/>
      </c>
      <c r="AK138" s="256" t="str">
        <f t="shared" ref="AK138:AK201" ca="1" si="139">IF(INDIRECT("'ZONES'!"&amp;CF$9&amp;$AU138)="",IF(ISTEXT(INDIRECT("'ZONES'!"&amp;CF$9&amp;$AV138)),INDIRECT("'ZONES'!"&amp;CF$9&amp;$AV138),""),INDIRECT("'ZONES'!"&amp;CF$9&amp;$AU138))</f>
        <v/>
      </c>
      <c r="AL138" s="144" t="str">
        <f t="shared" ref="AL138:AL201" ca="1" si="140">IF(INDIRECT("'ZONES'!"&amp;CG$9&amp;$AU138)="",IF(ISNUMBER(INDIRECT("'ZONES'!"&amp;CG$9&amp;$AV138)),INDIRECT("'ZONES'!"&amp;CG$9&amp;$AV138),""),INDIRECT("'ZONES'!"&amp;CG$9&amp;$AU138))</f>
        <v/>
      </c>
      <c r="AM138" s="256" t="str">
        <f t="shared" ref="AM138:AM201" ca="1" si="141">IF(INDIRECT("'ZONES'!"&amp;CH$9&amp;$AU138)="",IF(ISTEXT(INDIRECT("'ZONES'!"&amp;CH$9&amp;$AV138)),INDIRECT("'ZONES'!"&amp;CH$9&amp;$AV138),""),INDIRECT("'ZONES'!"&amp;CH$9&amp;$AU138))</f>
        <v/>
      </c>
      <c r="AN138" s="145" t="str">
        <f t="shared" ref="AN138:AN201" ca="1" si="142">IF(INDIRECT("'ZONES'!"&amp;CI$9&amp;$AU138)="",IF(ISNUMBER(INDIRECT("'ZONES'!"&amp;CI$9&amp;$AV138)),INDIRECT("'ZONES'!"&amp;CI$9&amp;$AV138),""),INDIRECT("'ZONES'!"&amp;CI$9&amp;$AU138))</f>
        <v/>
      </c>
      <c r="AO138" s="145" t="str">
        <f t="shared" ref="AO138:AO201" ca="1" si="143">IF(INDIRECT("'ZONES'!"&amp;CJ$9&amp;$AU138)="",IF(ISNUMBER(INDIRECT("'ZONES'!"&amp;CJ$9&amp;$AV138)),INDIRECT("'ZONES'!"&amp;CJ$9&amp;$AV138),""),INDIRECT("'ZONES'!"&amp;CJ$9&amp;$AU138))</f>
        <v/>
      </c>
      <c r="AP138" s="144" t="str">
        <f t="shared" ref="AP138:AP201" ca="1" si="144">IF(INDIRECT("'ZONES'!"&amp;CK$9&amp;$AU138)="",IF(ISNUMBER(INDIRECT("'ZONES'!"&amp;CK$9&amp;$AV138)),INDIRECT("'ZONES'!"&amp;CK$9&amp;$AV138),""),INDIRECT("'ZONES'!"&amp;CK$9&amp;$AU138))</f>
        <v/>
      </c>
      <c r="AQ138" s="256" t="str">
        <f t="shared" ref="AQ138:AQ201" ca="1" si="145">IF(INDIRECT("'ZONES'!"&amp;CL$9&amp;$AU138)="",IF(ISTEXT(INDIRECT("'ZONES'!"&amp;CL$9&amp;$AV138)),INDIRECT("'ZONES'!"&amp;CL$9&amp;$AV138),""),INDIRECT("'ZONES'!"&amp;CL$9&amp;$AU138))</f>
        <v/>
      </c>
      <c r="AR138" s="152">
        <f t="shared" ref="AR138:AR201" ca="1" si="146">IF(INDIRECT("'ZONES'!"&amp;CM$9&amp;$AU138)="",IF(ISNUMBER(INDIRECT("'ZONES'!"&amp;CM$9&amp;$AV138)),INDIRECT("'ZONES'!"&amp;CM$9&amp;$AV138),""),INDIRECT("'ZONES'!"&amp;CM$9&amp;$AU138))</f>
        <v>0.25</v>
      </c>
      <c r="AS138" s="5"/>
      <c r="AT138" s="2">
        <f t="shared" ref="AT138:AT201" si="147">AT137+1</f>
        <v>138</v>
      </c>
      <c r="AU138" s="2">
        <f t="shared" ref="AU138:AU169" si="148">AU137+2</f>
        <v>267</v>
      </c>
      <c r="AV138" s="2">
        <f t="shared" ref="AV138:AV169" si="149">AV137+2</f>
        <v>268</v>
      </c>
      <c r="AW138" s="153">
        <f t="shared" si="104"/>
        <v>130</v>
      </c>
      <c r="AX138" s="153">
        <f t="shared" si="105"/>
        <v>261</v>
      </c>
    </row>
    <row r="139" spans="1:50" ht="38.25">
      <c r="A139" s="135"/>
      <c r="B139" s="137" t="str">
        <f t="shared" ca="1" si="106"/>
        <v/>
      </c>
      <c r="C139" s="34" t="e">
        <f t="shared" ca="1" si="107"/>
        <v>#N/A</v>
      </c>
      <c r="D139" s="137" t="str">
        <f t="shared" ca="1" si="108"/>
        <v/>
      </c>
      <c r="E139" s="137">
        <f t="shared" ca="1" si="109"/>
        <v>1</v>
      </c>
      <c r="F139" s="137" t="str">
        <f t="shared" ca="1" si="110"/>
        <v>PERIM.</v>
      </c>
      <c r="G139" s="137" t="str">
        <f t="shared" ca="1" si="111"/>
        <v/>
      </c>
      <c r="H139" s="137" t="str">
        <f t="shared" ca="1" si="112"/>
        <v/>
      </c>
      <c r="I139" s="137" t="str">
        <f t="shared" ca="1" si="113"/>
        <v/>
      </c>
      <c r="J139" s="137" t="str">
        <f t="shared" ca="1" si="114"/>
        <v/>
      </c>
      <c r="K139" s="137" t="str">
        <f t="shared" ca="1" si="115"/>
        <v/>
      </c>
      <c r="L139" s="137" t="str">
        <f t="shared" ca="1" si="116"/>
        <v/>
      </c>
      <c r="M139" s="138" t="str">
        <f>IF(ZONES!O140="","",ZONES!O140)</f>
        <v/>
      </c>
      <c r="N139" s="136" t="str">
        <f>IF(ZONES!P140="","",ZONES!P140)</f>
        <v/>
      </c>
      <c r="O139" s="139" t="e">
        <f t="shared" ca="1" si="117"/>
        <v>#REF!</v>
      </c>
      <c r="P139" s="139" t="str">
        <f t="shared" ca="1" si="118"/>
        <v/>
      </c>
      <c r="Q139" s="140" t="str">
        <f t="shared" ca="1" si="119"/>
        <v/>
      </c>
      <c r="R139" s="250">
        <f t="shared" ca="1" si="120"/>
        <v>2.835</v>
      </c>
      <c r="S139" s="140" t="str">
        <f t="shared" ca="1" si="121"/>
        <v/>
      </c>
      <c r="T139" s="250">
        <f t="shared" ca="1" si="122"/>
        <v>24.5</v>
      </c>
      <c r="U139" s="251" t="str">
        <f t="shared" ca="1" si="123"/>
        <v/>
      </c>
      <c r="V139" s="252" t="str">
        <f t="shared" ca="1" si="124"/>
        <v/>
      </c>
      <c r="W139" s="252" t="str">
        <f t="shared" ca="1" si="125"/>
        <v/>
      </c>
      <c r="X139" s="251">
        <f t="shared" ca="1" si="126"/>
        <v>22</v>
      </c>
      <c r="Y139" s="252" t="str">
        <f t="shared" ca="1" si="127"/>
        <v/>
      </c>
      <c r="Z139" s="251" t="str">
        <f t="shared" ca="1" si="128"/>
        <v/>
      </c>
      <c r="AA139" s="252" t="str">
        <f t="shared" ca="1" si="129"/>
        <v/>
      </c>
      <c r="AB139" s="251" t="str">
        <f t="shared" ca="1" si="130"/>
        <v/>
      </c>
      <c r="AC139" s="253" t="str">
        <f t="shared" ca="1" si="131"/>
        <v/>
      </c>
      <c r="AD139" s="251" t="str">
        <f t="shared" ca="1" si="132"/>
        <v/>
      </c>
      <c r="AE139" s="254" t="str">
        <f t="shared" ca="1" si="133"/>
        <v/>
      </c>
      <c r="AF139" s="255" t="str">
        <f t="shared" ca="1" si="134"/>
        <v/>
      </c>
      <c r="AG139" s="256" t="str">
        <f t="shared" ca="1" si="135"/>
        <v/>
      </c>
      <c r="AH139" s="256" t="str">
        <f t="shared" ca="1" si="136"/>
        <v/>
      </c>
      <c r="AI139" s="150" t="str">
        <f t="shared" ca="1" si="137"/>
        <v/>
      </c>
      <c r="AJ139" s="144" t="str">
        <f t="shared" ca="1" si="138"/>
        <v/>
      </c>
      <c r="AK139" s="256" t="str">
        <f t="shared" ca="1" si="139"/>
        <v/>
      </c>
      <c r="AL139" s="144" t="str">
        <f t="shared" ca="1" si="140"/>
        <v/>
      </c>
      <c r="AM139" s="256" t="str">
        <f t="shared" ca="1" si="141"/>
        <v/>
      </c>
      <c r="AN139" s="145" t="str">
        <f t="shared" ca="1" si="142"/>
        <v/>
      </c>
      <c r="AO139" s="145" t="str">
        <f t="shared" ca="1" si="143"/>
        <v/>
      </c>
      <c r="AP139" s="144" t="str">
        <f t="shared" ca="1" si="144"/>
        <v/>
      </c>
      <c r="AQ139" s="256" t="str">
        <f t="shared" ca="1" si="145"/>
        <v/>
      </c>
      <c r="AR139" s="152">
        <f t="shared" ca="1" si="146"/>
        <v>0.25</v>
      </c>
      <c r="AS139" s="5"/>
      <c r="AT139" s="2">
        <f t="shared" si="147"/>
        <v>139</v>
      </c>
      <c r="AU139" s="2">
        <f t="shared" si="148"/>
        <v>269</v>
      </c>
      <c r="AV139" s="2">
        <f t="shared" si="149"/>
        <v>270</v>
      </c>
      <c r="AW139" s="153">
        <f t="shared" si="104"/>
        <v>131</v>
      </c>
      <c r="AX139" s="153">
        <f t="shared" si="105"/>
        <v>263</v>
      </c>
    </row>
    <row r="140" spans="1:50" ht="38.25">
      <c r="A140" s="135"/>
      <c r="B140" s="137" t="str">
        <f t="shared" ca="1" si="106"/>
        <v/>
      </c>
      <c r="C140" s="34" t="e">
        <f t="shared" ca="1" si="107"/>
        <v>#N/A</v>
      </c>
      <c r="D140" s="137" t="str">
        <f t="shared" ca="1" si="108"/>
        <v/>
      </c>
      <c r="E140" s="137">
        <f t="shared" ca="1" si="109"/>
        <v>1</v>
      </c>
      <c r="F140" s="137" t="str">
        <f t="shared" ca="1" si="110"/>
        <v>PERIM.</v>
      </c>
      <c r="G140" s="137" t="str">
        <f t="shared" ca="1" si="111"/>
        <v/>
      </c>
      <c r="H140" s="137" t="str">
        <f t="shared" ca="1" si="112"/>
        <v/>
      </c>
      <c r="I140" s="137" t="str">
        <f t="shared" ca="1" si="113"/>
        <v/>
      </c>
      <c r="J140" s="137" t="str">
        <f t="shared" ca="1" si="114"/>
        <v/>
      </c>
      <c r="K140" s="137" t="str">
        <f t="shared" ca="1" si="115"/>
        <v/>
      </c>
      <c r="L140" s="137" t="str">
        <f t="shared" ca="1" si="116"/>
        <v/>
      </c>
      <c r="M140" s="138" t="str">
        <f>IF(ZONES!O141="","",ZONES!O141)</f>
        <v/>
      </c>
      <c r="N140" s="136" t="str">
        <f>IF(ZONES!P141="","",ZONES!P141)</f>
        <v/>
      </c>
      <c r="O140" s="139" t="e">
        <f t="shared" ca="1" si="117"/>
        <v>#REF!</v>
      </c>
      <c r="P140" s="139" t="str">
        <f t="shared" ca="1" si="118"/>
        <v/>
      </c>
      <c r="Q140" s="140" t="str">
        <f t="shared" ca="1" si="119"/>
        <v/>
      </c>
      <c r="R140" s="250">
        <f t="shared" ca="1" si="120"/>
        <v>2.835</v>
      </c>
      <c r="S140" s="140" t="str">
        <f t="shared" ca="1" si="121"/>
        <v/>
      </c>
      <c r="T140" s="250">
        <f t="shared" ca="1" si="122"/>
        <v>24.5</v>
      </c>
      <c r="U140" s="251" t="str">
        <f t="shared" ca="1" si="123"/>
        <v/>
      </c>
      <c r="V140" s="252" t="str">
        <f t="shared" ca="1" si="124"/>
        <v/>
      </c>
      <c r="W140" s="252" t="str">
        <f t="shared" ca="1" si="125"/>
        <v/>
      </c>
      <c r="X140" s="251">
        <f t="shared" ca="1" si="126"/>
        <v>22</v>
      </c>
      <c r="Y140" s="252" t="str">
        <f t="shared" ca="1" si="127"/>
        <v/>
      </c>
      <c r="Z140" s="251" t="str">
        <f t="shared" ca="1" si="128"/>
        <v/>
      </c>
      <c r="AA140" s="252" t="str">
        <f t="shared" ca="1" si="129"/>
        <v/>
      </c>
      <c r="AB140" s="251" t="str">
        <f t="shared" ca="1" si="130"/>
        <v/>
      </c>
      <c r="AC140" s="253" t="str">
        <f t="shared" ca="1" si="131"/>
        <v/>
      </c>
      <c r="AD140" s="251" t="str">
        <f t="shared" ca="1" si="132"/>
        <v/>
      </c>
      <c r="AE140" s="254" t="str">
        <f t="shared" ca="1" si="133"/>
        <v/>
      </c>
      <c r="AF140" s="255" t="str">
        <f t="shared" ca="1" si="134"/>
        <v/>
      </c>
      <c r="AG140" s="256" t="str">
        <f t="shared" ca="1" si="135"/>
        <v/>
      </c>
      <c r="AH140" s="256" t="str">
        <f t="shared" ca="1" si="136"/>
        <v/>
      </c>
      <c r="AI140" s="150" t="str">
        <f t="shared" ca="1" si="137"/>
        <v/>
      </c>
      <c r="AJ140" s="144" t="str">
        <f t="shared" ca="1" si="138"/>
        <v/>
      </c>
      <c r="AK140" s="256" t="str">
        <f t="shared" ca="1" si="139"/>
        <v/>
      </c>
      <c r="AL140" s="144" t="str">
        <f t="shared" ca="1" si="140"/>
        <v/>
      </c>
      <c r="AM140" s="256" t="str">
        <f t="shared" ca="1" si="141"/>
        <v/>
      </c>
      <c r="AN140" s="145" t="str">
        <f t="shared" ca="1" si="142"/>
        <v/>
      </c>
      <c r="AO140" s="145" t="str">
        <f t="shared" ca="1" si="143"/>
        <v/>
      </c>
      <c r="AP140" s="144" t="str">
        <f t="shared" ca="1" si="144"/>
        <v/>
      </c>
      <c r="AQ140" s="256" t="str">
        <f t="shared" ca="1" si="145"/>
        <v/>
      </c>
      <c r="AR140" s="152">
        <f t="shared" ca="1" si="146"/>
        <v>0.25</v>
      </c>
      <c r="AS140" s="5"/>
      <c r="AT140" s="2">
        <f t="shared" si="147"/>
        <v>140</v>
      </c>
      <c r="AU140" s="2">
        <f t="shared" si="148"/>
        <v>271</v>
      </c>
      <c r="AV140" s="2">
        <f t="shared" si="149"/>
        <v>272</v>
      </c>
      <c r="AW140" s="153">
        <f t="shared" si="104"/>
        <v>132</v>
      </c>
      <c r="AX140" s="153">
        <f t="shared" si="105"/>
        <v>265</v>
      </c>
    </row>
    <row r="141" spans="1:50" ht="38.25">
      <c r="A141" s="135"/>
      <c r="B141" s="137" t="str">
        <f t="shared" ca="1" si="106"/>
        <v/>
      </c>
      <c r="C141" s="34" t="e">
        <f t="shared" ca="1" si="107"/>
        <v>#N/A</v>
      </c>
      <c r="D141" s="137" t="str">
        <f t="shared" ca="1" si="108"/>
        <v/>
      </c>
      <c r="E141" s="137">
        <f t="shared" ca="1" si="109"/>
        <v>1</v>
      </c>
      <c r="F141" s="137" t="str">
        <f t="shared" ca="1" si="110"/>
        <v>PERIM.</v>
      </c>
      <c r="G141" s="137" t="str">
        <f t="shared" ca="1" si="111"/>
        <v/>
      </c>
      <c r="H141" s="137" t="str">
        <f t="shared" ca="1" si="112"/>
        <v/>
      </c>
      <c r="I141" s="137" t="str">
        <f t="shared" ca="1" si="113"/>
        <v/>
      </c>
      <c r="J141" s="137" t="str">
        <f t="shared" ca="1" si="114"/>
        <v/>
      </c>
      <c r="K141" s="137" t="str">
        <f t="shared" ca="1" si="115"/>
        <v/>
      </c>
      <c r="L141" s="137" t="str">
        <f t="shared" ca="1" si="116"/>
        <v/>
      </c>
      <c r="M141" s="138" t="str">
        <f>IF(ZONES!O142="","",ZONES!O142)</f>
        <v/>
      </c>
      <c r="N141" s="136" t="str">
        <f>IF(ZONES!P142="","",ZONES!P142)</f>
        <v/>
      </c>
      <c r="O141" s="139" t="e">
        <f t="shared" ca="1" si="117"/>
        <v>#REF!</v>
      </c>
      <c r="P141" s="139" t="str">
        <f t="shared" ca="1" si="118"/>
        <v/>
      </c>
      <c r="Q141" s="140" t="str">
        <f t="shared" ca="1" si="119"/>
        <v/>
      </c>
      <c r="R141" s="250">
        <f t="shared" ca="1" si="120"/>
        <v>2.835</v>
      </c>
      <c r="S141" s="140" t="str">
        <f t="shared" ca="1" si="121"/>
        <v/>
      </c>
      <c r="T141" s="250">
        <f t="shared" ca="1" si="122"/>
        <v>24.5</v>
      </c>
      <c r="U141" s="251" t="str">
        <f t="shared" ca="1" si="123"/>
        <v/>
      </c>
      <c r="V141" s="252" t="str">
        <f t="shared" ca="1" si="124"/>
        <v/>
      </c>
      <c r="W141" s="252" t="str">
        <f t="shared" ca="1" si="125"/>
        <v/>
      </c>
      <c r="X141" s="251">
        <f t="shared" ca="1" si="126"/>
        <v>22</v>
      </c>
      <c r="Y141" s="252" t="str">
        <f t="shared" ca="1" si="127"/>
        <v/>
      </c>
      <c r="Z141" s="251" t="str">
        <f t="shared" ca="1" si="128"/>
        <v/>
      </c>
      <c r="AA141" s="252" t="str">
        <f t="shared" ca="1" si="129"/>
        <v/>
      </c>
      <c r="AB141" s="251" t="str">
        <f t="shared" ca="1" si="130"/>
        <v/>
      </c>
      <c r="AC141" s="253" t="str">
        <f t="shared" ca="1" si="131"/>
        <v/>
      </c>
      <c r="AD141" s="251" t="str">
        <f t="shared" ca="1" si="132"/>
        <v/>
      </c>
      <c r="AE141" s="254" t="str">
        <f t="shared" ca="1" si="133"/>
        <v/>
      </c>
      <c r="AF141" s="255" t="str">
        <f t="shared" ca="1" si="134"/>
        <v/>
      </c>
      <c r="AG141" s="256" t="str">
        <f t="shared" ca="1" si="135"/>
        <v/>
      </c>
      <c r="AH141" s="256" t="str">
        <f t="shared" ca="1" si="136"/>
        <v/>
      </c>
      <c r="AI141" s="150" t="str">
        <f t="shared" ca="1" si="137"/>
        <v/>
      </c>
      <c r="AJ141" s="144" t="str">
        <f t="shared" ca="1" si="138"/>
        <v/>
      </c>
      <c r="AK141" s="256" t="str">
        <f t="shared" ca="1" si="139"/>
        <v/>
      </c>
      <c r="AL141" s="144" t="str">
        <f t="shared" ca="1" si="140"/>
        <v/>
      </c>
      <c r="AM141" s="256" t="str">
        <f t="shared" ca="1" si="141"/>
        <v/>
      </c>
      <c r="AN141" s="145" t="str">
        <f t="shared" ca="1" si="142"/>
        <v/>
      </c>
      <c r="AO141" s="145" t="str">
        <f t="shared" ca="1" si="143"/>
        <v/>
      </c>
      <c r="AP141" s="144" t="str">
        <f t="shared" ca="1" si="144"/>
        <v/>
      </c>
      <c r="AQ141" s="256" t="str">
        <f t="shared" ca="1" si="145"/>
        <v/>
      </c>
      <c r="AR141" s="152">
        <f t="shared" ca="1" si="146"/>
        <v>0.25</v>
      </c>
      <c r="AS141" s="5"/>
      <c r="AT141" s="2">
        <f t="shared" si="147"/>
        <v>141</v>
      </c>
      <c r="AU141" s="2">
        <f t="shared" si="148"/>
        <v>273</v>
      </c>
      <c r="AV141" s="2">
        <f t="shared" si="149"/>
        <v>274</v>
      </c>
      <c r="AW141" s="153">
        <f t="shared" si="104"/>
        <v>133</v>
      </c>
      <c r="AX141" s="153">
        <f t="shared" si="105"/>
        <v>267</v>
      </c>
    </row>
    <row r="142" spans="1:50" ht="38.25">
      <c r="A142" s="135"/>
      <c r="B142" s="137" t="str">
        <f t="shared" ca="1" si="106"/>
        <v/>
      </c>
      <c r="C142" s="34" t="e">
        <f t="shared" ca="1" si="107"/>
        <v>#N/A</v>
      </c>
      <c r="D142" s="137" t="str">
        <f t="shared" ca="1" si="108"/>
        <v/>
      </c>
      <c r="E142" s="137">
        <f t="shared" ca="1" si="109"/>
        <v>1</v>
      </c>
      <c r="F142" s="137" t="str">
        <f t="shared" ca="1" si="110"/>
        <v>PERIM.</v>
      </c>
      <c r="G142" s="137" t="str">
        <f t="shared" ca="1" si="111"/>
        <v/>
      </c>
      <c r="H142" s="137" t="str">
        <f t="shared" ca="1" si="112"/>
        <v/>
      </c>
      <c r="I142" s="137" t="str">
        <f t="shared" ca="1" si="113"/>
        <v/>
      </c>
      <c r="J142" s="137" t="str">
        <f t="shared" ca="1" si="114"/>
        <v/>
      </c>
      <c r="K142" s="137" t="str">
        <f t="shared" ca="1" si="115"/>
        <v/>
      </c>
      <c r="L142" s="137" t="str">
        <f t="shared" ca="1" si="116"/>
        <v/>
      </c>
      <c r="M142" s="138" t="str">
        <f>IF(ZONES!O143="","",ZONES!O143)</f>
        <v/>
      </c>
      <c r="N142" s="136" t="str">
        <f>IF(ZONES!P143="","",ZONES!P143)</f>
        <v/>
      </c>
      <c r="O142" s="139" t="e">
        <f t="shared" ca="1" si="117"/>
        <v>#REF!</v>
      </c>
      <c r="P142" s="139" t="str">
        <f t="shared" ca="1" si="118"/>
        <v/>
      </c>
      <c r="Q142" s="140" t="str">
        <f t="shared" ca="1" si="119"/>
        <v/>
      </c>
      <c r="R142" s="250">
        <f t="shared" ca="1" si="120"/>
        <v>2.835</v>
      </c>
      <c r="S142" s="140" t="str">
        <f t="shared" ca="1" si="121"/>
        <v/>
      </c>
      <c r="T142" s="250">
        <f t="shared" ca="1" si="122"/>
        <v>24.5</v>
      </c>
      <c r="U142" s="251" t="str">
        <f t="shared" ca="1" si="123"/>
        <v/>
      </c>
      <c r="V142" s="252" t="str">
        <f t="shared" ca="1" si="124"/>
        <v/>
      </c>
      <c r="W142" s="252" t="str">
        <f t="shared" ca="1" si="125"/>
        <v/>
      </c>
      <c r="X142" s="251">
        <f t="shared" ca="1" si="126"/>
        <v>22</v>
      </c>
      <c r="Y142" s="252" t="str">
        <f t="shared" ca="1" si="127"/>
        <v/>
      </c>
      <c r="Z142" s="251" t="str">
        <f t="shared" ca="1" si="128"/>
        <v/>
      </c>
      <c r="AA142" s="252" t="str">
        <f t="shared" ca="1" si="129"/>
        <v/>
      </c>
      <c r="AB142" s="251" t="str">
        <f t="shared" ca="1" si="130"/>
        <v/>
      </c>
      <c r="AC142" s="253" t="str">
        <f t="shared" ca="1" si="131"/>
        <v/>
      </c>
      <c r="AD142" s="251" t="str">
        <f t="shared" ca="1" si="132"/>
        <v/>
      </c>
      <c r="AE142" s="254" t="str">
        <f t="shared" ca="1" si="133"/>
        <v/>
      </c>
      <c r="AF142" s="255" t="str">
        <f t="shared" ca="1" si="134"/>
        <v/>
      </c>
      <c r="AG142" s="256" t="str">
        <f t="shared" ca="1" si="135"/>
        <v/>
      </c>
      <c r="AH142" s="256" t="str">
        <f t="shared" ca="1" si="136"/>
        <v/>
      </c>
      <c r="AI142" s="150" t="str">
        <f t="shared" ca="1" si="137"/>
        <v/>
      </c>
      <c r="AJ142" s="144" t="str">
        <f t="shared" ca="1" si="138"/>
        <v/>
      </c>
      <c r="AK142" s="256" t="str">
        <f t="shared" ca="1" si="139"/>
        <v/>
      </c>
      <c r="AL142" s="144" t="str">
        <f t="shared" ca="1" si="140"/>
        <v/>
      </c>
      <c r="AM142" s="256" t="str">
        <f t="shared" ca="1" si="141"/>
        <v/>
      </c>
      <c r="AN142" s="145" t="str">
        <f t="shared" ca="1" si="142"/>
        <v/>
      </c>
      <c r="AO142" s="145" t="str">
        <f t="shared" ca="1" si="143"/>
        <v/>
      </c>
      <c r="AP142" s="144" t="str">
        <f t="shared" ca="1" si="144"/>
        <v/>
      </c>
      <c r="AQ142" s="256" t="str">
        <f t="shared" ca="1" si="145"/>
        <v/>
      </c>
      <c r="AR142" s="152">
        <f t="shared" ca="1" si="146"/>
        <v>0.25</v>
      </c>
      <c r="AS142" s="5"/>
      <c r="AT142" s="2">
        <f t="shared" si="147"/>
        <v>142</v>
      </c>
      <c r="AU142" s="2">
        <f t="shared" si="148"/>
        <v>275</v>
      </c>
      <c r="AV142" s="2">
        <f t="shared" si="149"/>
        <v>276</v>
      </c>
      <c r="AW142" s="153">
        <f t="shared" si="104"/>
        <v>134</v>
      </c>
      <c r="AX142" s="153">
        <f t="shared" si="105"/>
        <v>269</v>
      </c>
    </row>
    <row r="143" spans="1:50" ht="38.25">
      <c r="A143" s="135"/>
      <c r="B143" s="137" t="str">
        <f t="shared" ca="1" si="106"/>
        <v/>
      </c>
      <c r="C143" s="34" t="e">
        <f t="shared" ca="1" si="107"/>
        <v>#N/A</v>
      </c>
      <c r="D143" s="137" t="str">
        <f t="shared" ca="1" si="108"/>
        <v/>
      </c>
      <c r="E143" s="137">
        <f t="shared" ca="1" si="109"/>
        <v>1</v>
      </c>
      <c r="F143" s="137" t="str">
        <f t="shared" ca="1" si="110"/>
        <v>PERIM.</v>
      </c>
      <c r="G143" s="137" t="str">
        <f t="shared" ca="1" si="111"/>
        <v/>
      </c>
      <c r="H143" s="137" t="str">
        <f t="shared" ca="1" si="112"/>
        <v/>
      </c>
      <c r="I143" s="137" t="str">
        <f t="shared" ca="1" si="113"/>
        <v/>
      </c>
      <c r="J143" s="137" t="str">
        <f t="shared" ca="1" si="114"/>
        <v/>
      </c>
      <c r="K143" s="137" t="str">
        <f t="shared" ca="1" si="115"/>
        <v/>
      </c>
      <c r="L143" s="137" t="str">
        <f t="shared" ca="1" si="116"/>
        <v/>
      </c>
      <c r="M143" s="138" t="str">
        <f>IF(ZONES!O144="","",ZONES!O144)</f>
        <v/>
      </c>
      <c r="N143" s="136" t="str">
        <f>IF(ZONES!P144="","",ZONES!P144)</f>
        <v/>
      </c>
      <c r="O143" s="139" t="e">
        <f t="shared" ca="1" si="117"/>
        <v>#REF!</v>
      </c>
      <c r="P143" s="139" t="str">
        <f t="shared" ca="1" si="118"/>
        <v/>
      </c>
      <c r="Q143" s="140" t="str">
        <f t="shared" ca="1" si="119"/>
        <v/>
      </c>
      <c r="R143" s="250">
        <f t="shared" ca="1" si="120"/>
        <v>2.835</v>
      </c>
      <c r="S143" s="140" t="str">
        <f t="shared" ca="1" si="121"/>
        <v/>
      </c>
      <c r="T143" s="250">
        <f t="shared" ca="1" si="122"/>
        <v>24.5</v>
      </c>
      <c r="U143" s="251" t="str">
        <f t="shared" ca="1" si="123"/>
        <v/>
      </c>
      <c r="V143" s="252" t="str">
        <f t="shared" ca="1" si="124"/>
        <v/>
      </c>
      <c r="W143" s="252" t="str">
        <f t="shared" ca="1" si="125"/>
        <v/>
      </c>
      <c r="X143" s="251">
        <f t="shared" ca="1" si="126"/>
        <v>22</v>
      </c>
      <c r="Y143" s="252" t="str">
        <f t="shared" ca="1" si="127"/>
        <v/>
      </c>
      <c r="Z143" s="251" t="str">
        <f t="shared" ca="1" si="128"/>
        <v/>
      </c>
      <c r="AA143" s="252" t="str">
        <f t="shared" ca="1" si="129"/>
        <v/>
      </c>
      <c r="AB143" s="251" t="str">
        <f t="shared" ca="1" si="130"/>
        <v/>
      </c>
      <c r="AC143" s="253" t="str">
        <f t="shared" ca="1" si="131"/>
        <v/>
      </c>
      <c r="AD143" s="251" t="str">
        <f t="shared" ca="1" si="132"/>
        <v/>
      </c>
      <c r="AE143" s="254" t="str">
        <f t="shared" ca="1" si="133"/>
        <v/>
      </c>
      <c r="AF143" s="255" t="str">
        <f t="shared" ca="1" si="134"/>
        <v/>
      </c>
      <c r="AG143" s="256" t="str">
        <f t="shared" ca="1" si="135"/>
        <v/>
      </c>
      <c r="AH143" s="256" t="str">
        <f t="shared" ca="1" si="136"/>
        <v/>
      </c>
      <c r="AI143" s="150" t="str">
        <f t="shared" ca="1" si="137"/>
        <v/>
      </c>
      <c r="AJ143" s="144" t="str">
        <f t="shared" ca="1" si="138"/>
        <v/>
      </c>
      <c r="AK143" s="256" t="str">
        <f t="shared" ca="1" si="139"/>
        <v/>
      </c>
      <c r="AL143" s="144" t="str">
        <f t="shared" ca="1" si="140"/>
        <v/>
      </c>
      <c r="AM143" s="256" t="str">
        <f t="shared" ca="1" si="141"/>
        <v/>
      </c>
      <c r="AN143" s="145" t="str">
        <f t="shared" ca="1" si="142"/>
        <v/>
      </c>
      <c r="AO143" s="145" t="str">
        <f t="shared" ca="1" si="143"/>
        <v/>
      </c>
      <c r="AP143" s="144" t="str">
        <f t="shared" ca="1" si="144"/>
        <v/>
      </c>
      <c r="AQ143" s="256" t="str">
        <f t="shared" ca="1" si="145"/>
        <v/>
      </c>
      <c r="AR143" s="152">
        <f t="shared" ca="1" si="146"/>
        <v>0.25</v>
      </c>
      <c r="AS143" s="5"/>
      <c r="AT143" s="2">
        <f t="shared" si="147"/>
        <v>143</v>
      </c>
      <c r="AU143" s="2">
        <f t="shared" si="148"/>
        <v>277</v>
      </c>
      <c r="AV143" s="2">
        <f t="shared" si="149"/>
        <v>278</v>
      </c>
      <c r="AW143" s="153">
        <f t="shared" si="104"/>
        <v>135</v>
      </c>
      <c r="AX143" s="153">
        <f t="shared" si="105"/>
        <v>271</v>
      </c>
    </row>
    <row r="144" spans="1:50" ht="38.25">
      <c r="A144" s="135"/>
      <c r="B144" s="137" t="str">
        <f t="shared" ca="1" si="106"/>
        <v/>
      </c>
      <c r="C144" s="34" t="e">
        <f t="shared" ca="1" si="107"/>
        <v>#N/A</v>
      </c>
      <c r="D144" s="137" t="str">
        <f t="shared" ca="1" si="108"/>
        <v/>
      </c>
      <c r="E144" s="137">
        <f t="shared" ca="1" si="109"/>
        <v>1</v>
      </c>
      <c r="F144" s="137" t="str">
        <f t="shared" ca="1" si="110"/>
        <v>PERIM.</v>
      </c>
      <c r="G144" s="137" t="str">
        <f t="shared" ca="1" si="111"/>
        <v/>
      </c>
      <c r="H144" s="137" t="str">
        <f t="shared" ca="1" si="112"/>
        <v/>
      </c>
      <c r="I144" s="137" t="str">
        <f t="shared" ca="1" si="113"/>
        <v/>
      </c>
      <c r="J144" s="137" t="str">
        <f t="shared" ca="1" si="114"/>
        <v/>
      </c>
      <c r="K144" s="137" t="str">
        <f t="shared" ca="1" si="115"/>
        <v/>
      </c>
      <c r="L144" s="137" t="str">
        <f t="shared" ca="1" si="116"/>
        <v/>
      </c>
      <c r="M144" s="138" t="str">
        <f>IF(ZONES!O145="","",ZONES!O145)</f>
        <v/>
      </c>
      <c r="N144" s="136" t="str">
        <f>IF(ZONES!P145="","",ZONES!P145)</f>
        <v/>
      </c>
      <c r="O144" s="139" t="e">
        <f t="shared" ca="1" si="117"/>
        <v>#REF!</v>
      </c>
      <c r="P144" s="139" t="str">
        <f t="shared" ca="1" si="118"/>
        <v/>
      </c>
      <c r="Q144" s="140" t="str">
        <f t="shared" ca="1" si="119"/>
        <v/>
      </c>
      <c r="R144" s="250">
        <f t="shared" ca="1" si="120"/>
        <v>2.835</v>
      </c>
      <c r="S144" s="140" t="str">
        <f t="shared" ca="1" si="121"/>
        <v/>
      </c>
      <c r="T144" s="250">
        <f t="shared" ca="1" si="122"/>
        <v>24.5</v>
      </c>
      <c r="U144" s="251" t="str">
        <f t="shared" ca="1" si="123"/>
        <v/>
      </c>
      <c r="V144" s="252" t="str">
        <f t="shared" ca="1" si="124"/>
        <v/>
      </c>
      <c r="W144" s="252" t="str">
        <f t="shared" ca="1" si="125"/>
        <v/>
      </c>
      <c r="X144" s="251">
        <f t="shared" ca="1" si="126"/>
        <v>22</v>
      </c>
      <c r="Y144" s="252" t="str">
        <f t="shared" ca="1" si="127"/>
        <v/>
      </c>
      <c r="Z144" s="251" t="str">
        <f t="shared" ca="1" si="128"/>
        <v/>
      </c>
      <c r="AA144" s="252" t="str">
        <f t="shared" ca="1" si="129"/>
        <v/>
      </c>
      <c r="AB144" s="251" t="str">
        <f t="shared" ca="1" si="130"/>
        <v/>
      </c>
      <c r="AC144" s="253" t="str">
        <f t="shared" ca="1" si="131"/>
        <v/>
      </c>
      <c r="AD144" s="251" t="str">
        <f t="shared" ca="1" si="132"/>
        <v/>
      </c>
      <c r="AE144" s="254" t="str">
        <f t="shared" ca="1" si="133"/>
        <v/>
      </c>
      <c r="AF144" s="255" t="str">
        <f t="shared" ca="1" si="134"/>
        <v/>
      </c>
      <c r="AG144" s="256" t="str">
        <f t="shared" ca="1" si="135"/>
        <v/>
      </c>
      <c r="AH144" s="256" t="str">
        <f t="shared" ca="1" si="136"/>
        <v/>
      </c>
      <c r="AI144" s="150" t="str">
        <f t="shared" ca="1" si="137"/>
        <v/>
      </c>
      <c r="AJ144" s="144" t="str">
        <f t="shared" ca="1" si="138"/>
        <v/>
      </c>
      <c r="AK144" s="256" t="str">
        <f t="shared" ca="1" si="139"/>
        <v/>
      </c>
      <c r="AL144" s="144" t="str">
        <f t="shared" ca="1" si="140"/>
        <v/>
      </c>
      <c r="AM144" s="256" t="str">
        <f t="shared" ca="1" si="141"/>
        <v/>
      </c>
      <c r="AN144" s="145" t="str">
        <f t="shared" ca="1" si="142"/>
        <v/>
      </c>
      <c r="AO144" s="145" t="str">
        <f t="shared" ca="1" si="143"/>
        <v/>
      </c>
      <c r="AP144" s="144" t="str">
        <f t="shared" ca="1" si="144"/>
        <v/>
      </c>
      <c r="AQ144" s="256" t="str">
        <f t="shared" ca="1" si="145"/>
        <v/>
      </c>
      <c r="AR144" s="152">
        <f t="shared" ca="1" si="146"/>
        <v>0.25</v>
      </c>
      <c r="AS144" s="5"/>
      <c r="AT144" s="2">
        <f t="shared" si="147"/>
        <v>144</v>
      </c>
      <c r="AU144" s="2">
        <f t="shared" si="148"/>
        <v>279</v>
      </c>
      <c r="AV144" s="2">
        <f t="shared" si="149"/>
        <v>280</v>
      </c>
      <c r="AW144" s="153">
        <f t="shared" si="104"/>
        <v>136</v>
      </c>
      <c r="AX144" s="153">
        <f t="shared" si="105"/>
        <v>273</v>
      </c>
    </row>
    <row r="145" spans="1:50" ht="38.25">
      <c r="A145" s="135"/>
      <c r="B145" s="137" t="str">
        <f t="shared" ca="1" si="106"/>
        <v/>
      </c>
      <c r="C145" s="34" t="e">
        <f t="shared" ca="1" si="107"/>
        <v>#N/A</v>
      </c>
      <c r="D145" s="137" t="str">
        <f t="shared" ca="1" si="108"/>
        <v/>
      </c>
      <c r="E145" s="137">
        <f t="shared" ca="1" si="109"/>
        <v>1</v>
      </c>
      <c r="F145" s="137" t="str">
        <f t="shared" ca="1" si="110"/>
        <v>PERIM.</v>
      </c>
      <c r="G145" s="137" t="str">
        <f t="shared" ca="1" si="111"/>
        <v/>
      </c>
      <c r="H145" s="137" t="str">
        <f t="shared" ca="1" si="112"/>
        <v/>
      </c>
      <c r="I145" s="137" t="str">
        <f t="shared" ca="1" si="113"/>
        <v/>
      </c>
      <c r="J145" s="137" t="str">
        <f t="shared" ca="1" si="114"/>
        <v/>
      </c>
      <c r="K145" s="137" t="str">
        <f t="shared" ca="1" si="115"/>
        <v/>
      </c>
      <c r="L145" s="137" t="str">
        <f t="shared" ca="1" si="116"/>
        <v/>
      </c>
      <c r="M145" s="138" t="str">
        <f>IF(ZONES!O146="","",ZONES!O146)</f>
        <v/>
      </c>
      <c r="N145" s="136" t="str">
        <f>IF(ZONES!P146="","",ZONES!P146)</f>
        <v/>
      </c>
      <c r="O145" s="139" t="e">
        <f t="shared" ca="1" si="117"/>
        <v>#REF!</v>
      </c>
      <c r="P145" s="139" t="str">
        <f t="shared" ca="1" si="118"/>
        <v/>
      </c>
      <c r="Q145" s="140" t="str">
        <f t="shared" ca="1" si="119"/>
        <v/>
      </c>
      <c r="R145" s="250">
        <f t="shared" ca="1" si="120"/>
        <v>2.835</v>
      </c>
      <c r="S145" s="140" t="str">
        <f t="shared" ca="1" si="121"/>
        <v/>
      </c>
      <c r="T145" s="250">
        <f t="shared" ca="1" si="122"/>
        <v>24.5</v>
      </c>
      <c r="U145" s="251" t="str">
        <f t="shared" ca="1" si="123"/>
        <v/>
      </c>
      <c r="V145" s="252" t="str">
        <f t="shared" ca="1" si="124"/>
        <v/>
      </c>
      <c r="W145" s="252" t="str">
        <f t="shared" ca="1" si="125"/>
        <v/>
      </c>
      <c r="X145" s="251">
        <f t="shared" ca="1" si="126"/>
        <v>22</v>
      </c>
      <c r="Y145" s="252" t="str">
        <f t="shared" ca="1" si="127"/>
        <v/>
      </c>
      <c r="Z145" s="251" t="str">
        <f t="shared" ca="1" si="128"/>
        <v/>
      </c>
      <c r="AA145" s="252" t="str">
        <f t="shared" ca="1" si="129"/>
        <v/>
      </c>
      <c r="AB145" s="251" t="str">
        <f t="shared" ca="1" si="130"/>
        <v/>
      </c>
      <c r="AC145" s="253" t="str">
        <f t="shared" ca="1" si="131"/>
        <v/>
      </c>
      <c r="AD145" s="251" t="str">
        <f t="shared" ca="1" si="132"/>
        <v/>
      </c>
      <c r="AE145" s="254" t="str">
        <f t="shared" ca="1" si="133"/>
        <v/>
      </c>
      <c r="AF145" s="255" t="str">
        <f t="shared" ca="1" si="134"/>
        <v/>
      </c>
      <c r="AG145" s="256" t="str">
        <f t="shared" ca="1" si="135"/>
        <v/>
      </c>
      <c r="AH145" s="256" t="str">
        <f t="shared" ca="1" si="136"/>
        <v/>
      </c>
      <c r="AI145" s="150" t="str">
        <f t="shared" ca="1" si="137"/>
        <v/>
      </c>
      <c r="AJ145" s="144" t="str">
        <f t="shared" ca="1" si="138"/>
        <v/>
      </c>
      <c r="AK145" s="256" t="str">
        <f t="shared" ca="1" si="139"/>
        <v/>
      </c>
      <c r="AL145" s="144" t="str">
        <f t="shared" ca="1" si="140"/>
        <v/>
      </c>
      <c r="AM145" s="256" t="str">
        <f t="shared" ca="1" si="141"/>
        <v/>
      </c>
      <c r="AN145" s="145" t="str">
        <f t="shared" ca="1" si="142"/>
        <v/>
      </c>
      <c r="AO145" s="145" t="str">
        <f t="shared" ca="1" si="143"/>
        <v/>
      </c>
      <c r="AP145" s="144" t="str">
        <f t="shared" ca="1" si="144"/>
        <v/>
      </c>
      <c r="AQ145" s="256" t="str">
        <f t="shared" ca="1" si="145"/>
        <v/>
      </c>
      <c r="AR145" s="152">
        <f t="shared" ca="1" si="146"/>
        <v>0.25</v>
      </c>
      <c r="AS145" s="5"/>
      <c r="AT145" s="2">
        <f t="shared" si="147"/>
        <v>145</v>
      </c>
      <c r="AU145" s="2">
        <f t="shared" si="148"/>
        <v>281</v>
      </c>
      <c r="AV145" s="2">
        <f t="shared" si="149"/>
        <v>282</v>
      </c>
      <c r="AW145" s="153">
        <f t="shared" si="104"/>
        <v>137</v>
      </c>
      <c r="AX145" s="153">
        <f t="shared" si="105"/>
        <v>275</v>
      </c>
    </row>
    <row r="146" spans="1:50" ht="38.25">
      <c r="A146" s="135"/>
      <c r="B146" s="137" t="str">
        <f t="shared" ca="1" si="106"/>
        <v/>
      </c>
      <c r="C146" s="34" t="e">
        <f t="shared" ca="1" si="107"/>
        <v>#N/A</v>
      </c>
      <c r="D146" s="137" t="str">
        <f t="shared" ca="1" si="108"/>
        <v/>
      </c>
      <c r="E146" s="137">
        <f t="shared" ca="1" si="109"/>
        <v>1</v>
      </c>
      <c r="F146" s="137" t="str">
        <f t="shared" ca="1" si="110"/>
        <v>PERIM.</v>
      </c>
      <c r="G146" s="137" t="str">
        <f t="shared" ca="1" si="111"/>
        <v/>
      </c>
      <c r="H146" s="137" t="str">
        <f t="shared" ca="1" si="112"/>
        <v/>
      </c>
      <c r="I146" s="137" t="str">
        <f t="shared" ca="1" si="113"/>
        <v/>
      </c>
      <c r="J146" s="137" t="str">
        <f t="shared" ca="1" si="114"/>
        <v/>
      </c>
      <c r="K146" s="137" t="str">
        <f t="shared" ca="1" si="115"/>
        <v/>
      </c>
      <c r="L146" s="137" t="str">
        <f t="shared" ca="1" si="116"/>
        <v/>
      </c>
      <c r="M146" s="138" t="str">
        <f>IF(ZONES!O147="","",ZONES!O147)</f>
        <v/>
      </c>
      <c r="N146" s="136" t="str">
        <f>IF(ZONES!P147="","",ZONES!P147)</f>
        <v/>
      </c>
      <c r="O146" s="139" t="e">
        <f t="shared" ca="1" si="117"/>
        <v>#REF!</v>
      </c>
      <c r="P146" s="139" t="str">
        <f t="shared" ca="1" si="118"/>
        <v/>
      </c>
      <c r="Q146" s="140" t="str">
        <f t="shared" ca="1" si="119"/>
        <v/>
      </c>
      <c r="R146" s="250">
        <f t="shared" ca="1" si="120"/>
        <v>2.835</v>
      </c>
      <c r="S146" s="140" t="str">
        <f t="shared" ca="1" si="121"/>
        <v/>
      </c>
      <c r="T146" s="250">
        <f t="shared" ca="1" si="122"/>
        <v>24.5</v>
      </c>
      <c r="U146" s="251" t="str">
        <f t="shared" ca="1" si="123"/>
        <v/>
      </c>
      <c r="V146" s="252" t="str">
        <f t="shared" ca="1" si="124"/>
        <v/>
      </c>
      <c r="W146" s="252" t="str">
        <f t="shared" ca="1" si="125"/>
        <v/>
      </c>
      <c r="X146" s="251">
        <f t="shared" ca="1" si="126"/>
        <v>22</v>
      </c>
      <c r="Y146" s="252" t="str">
        <f t="shared" ca="1" si="127"/>
        <v/>
      </c>
      <c r="Z146" s="251" t="str">
        <f t="shared" ca="1" si="128"/>
        <v/>
      </c>
      <c r="AA146" s="252" t="str">
        <f t="shared" ca="1" si="129"/>
        <v/>
      </c>
      <c r="AB146" s="251" t="str">
        <f t="shared" ca="1" si="130"/>
        <v/>
      </c>
      <c r="AC146" s="253" t="str">
        <f t="shared" ca="1" si="131"/>
        <v/>
      </c>
      <c r="AD146" s="251" t="str">
        <f t="shared" ca="1" si="132"/>
        <v/>
      </c>
      <c r="AE146" s="254" t="str">
        <f t="shared" ca="1" si="133"/>
        <v/>
      </c>
      <c r="AF146" s="255" t="str">
        <f t="shared" ca="1" si="134"/>
        <v/>
      </c>
      <c r="AG146" s="256" t="str">
        <f t="shared" ca="1" si="135"/>
        <v/>
      </c>
      <c r="AH146" s="256" t="str">
        <f t="shared" ca="1" si="136"/>
        <v/>
      </c>
      <c r="AI146" s="150" t="str">
        <f t="shared" ca="1" si="137"/>
        <v/>
      </c>
      <c r="AJ146" s="144" t="str">
        <f t="shared" ca="1" si="138"/>
        <v/>
      </c>
      <c r="AK146" s="256" t="str">
        <f t="shared" ca="1" si="139"/>
        <v/>
      </c>
      <c r="AL146" s="144" t="str">
        <f t="shared" ca="1" si="140"/>
        <v/>
      </c>
      <c r="AM146" s="256" t="str">
        <f t="shared" ca="1" si="141"/>
        <v/>
      </c>
      <c r="AN146" s="145" t="str">
        <f t="shared" ca="1" si="142"/>
        <v/>
      </c>
      <c r="AO146" s="145" t="str">
        <f t="shared" ca="1" si="143"/>
        <v/>
      </c>
      <c r="AP146" s="144" t="str">
        <f t="shared" ca="1" si="144"/>
        <v/>
      </c>
      <c r="AQ146" s="256" t="str">
        <f t="shared" ca="1" si="145"/>
        <v/>
      </c>
      <c r="AR146" s="152">
        <f t="shared" ca="1" si="146"/>
        <v>0.25</v>
      </c>
      <c r="AS146" s="5"/>
      <c r="AT146" s="2">
        <f t="shared" si="147"/>
        <v>146</v>
      </c>
      <c r="AU146" s="2">
        <f t="shared" si="148"/>
        <v>283</v>
      </c>
      <c r="AV146" s="2">
        <f t="shared" si="149"/>
        <v>284</v>
      </c>
      <c r="AW146" s="153">
        <f t="shared" si="104"/>
        <v>138</v>
      </c>
      <c r="AX146" s="153">
        <f t="shared" si="105"/>
        <v>277</v>
      </c>
    </row>
    <row r="147" spans="1:50" ht="38.25">
      <c r="A147" s="135"/>
      <c r="B147" s="137" t="str">
        <f t="shared" ca="1" si="106"/>
        <v/>
      </c>
      <c r="C147" s="34" t="e">
        <f t="shared" ca="1" si="107"/>
        <v>#N/A</v>
      </c>
      <c r="D147" s="137" t="str">
        <f t="shared" ca="1" si="108"/>
        <v/>
      </c>
      <c r="E147" s="137">
        <f t="shared" ca="1" si="109"/>
        <v>1</v>
      </c>
      <c r="F147" s="137" t="str">
        <f t="shared" ca="1" si="110"/>
        <v>PERIM.</v>
      </c>
      <c r="G147" s="137" t="str">
        <f t="shared" ca="1" si="111"/>
        <v/>
      </c>
      <c r="H147" s="137" t="str">
        <f t="shared" ca="1" si="112"/>
        <v/>
      </c>
      <c r="I147" s="137" t="str">
        <f t="shared" ca="1" si="113"/>
        <v/>
      </c>
      <c r="J147" s="137" t="str">
        <f t="shared" ca="1" si="114"/>
        <v/>
      </c>
      <c r="K147" s="137" t="str">
        <f t="shared" ca="1" si="115"/>
        <v/>
      </c>
      <c r="L147" s="137" t="str">
        <f t="shared" ca="1" si="116"/>
        <v/>
      </c>
      <c r="M147" s="138" t="str">
        <f>IF(ZONES!O148="","",ZONES!O148)</f>
        <v/>
      </c>
      <c r="N147" s="136" t="str">
        <f>IF(ZONES!P148="","",ZONES!P148)</f>
        <v/>
      </c>
      <c r="O147" s="139" t="e">
        <f t="shared" ca="1" si="117"/>
        <v>#REF!</v>
      </c>
      <c r="P147" s="139" t="str">
        <f t="shared" ca="1" si="118"/>
        <v/>
      </c>
      <c r="Q147" s="140" t="str">
        <f t="shared" ca="1" si="119"/>
        <v/>
      </c>
      <c r="R147" s="250">
        <f t="shared" ca="1" si="120"/>
        <v>2.835</v>
      </c>
      <c r="S147" s="140" t="str">
        <f t="shared" ca="1" si="121"/>
        <v/>
      </c>
      <c r="T147" s="250">
        <f t="shared" ca="1" si="122"/>
        <v>24.5</v>
      </c>
      <c r="U147" s="251" t="str">
        <f t="shared" ca="1" si="123"/>
        <v/>
      </c>
      <c r="V147" s="252" t="str">
        <f t="shared" ca="1" si="124"/>
        <v/>
      </c>
      <c r="W147" s="252" t="str">
        <f t="shared" ca="1" si="125"/>
        <v/>
      </c>
      <c r="X147" s="251">
        <f t="shared" ca="1" si="126"/>
        <v>22</v>
      </c>
      <c r="Y147" s="252" t="str">
        <f t="shared" ca="1" si="127"/>
        <v/>
      </c>
      <c r="Z147" s="251" t="str">
        <f t="shared" ca="1" si="128"/>
        <v/>
      </c>
      <c r="AA147" s="252" t="str">
        <f t="shared" ca="1" si="129"/>
        <v/>
      </c>
      <c r="AB147" s="251" t="str">
        <f t="shared" ca="1" si="130"/>
        <v/>
      </c>
      <c r="AC147" s="253" t="str">
        <f t="shared" ca="1" si="131"/>
        <v/>
      </c>
      <c r="AD147" s="251" t="str">
        <f t="shared" ca="1" si="132"/>
        <v/>
      </c>
      <c r="AE147" s="254" t="str">
        <f t="shared" ca="1" si="133"/>
        <v/>
      </c>
      <c r="AF147" s="255" t="str">
        <f t="shared" ca="1" si="134"/>
        <v/>
      </c>
      <c r="AG147" s="256" t="str">
        <f t="shared" ca="1" si="135"/>
        <v/>
      </c>
      <c r="AH147" s="256" t="str">
        <f t="shared" ca="1" si="136"/>
        <v/>
      </c>
      <c r="AI147" s="150" t="str">
        <f t="shared" ca="1" si="137"/>
        <v/>
      </c>
      <c r="AJ147" s="144" t="str">
        <f t="shared" ca="1" si="138"/>
        <v/>
      </c>
      <c r="AK147" s="256" t="str">
        <f t="shared" ca="1" si="139"/>
        <v/>
      </c>
      <c r="AL147" s="144" t="str">
        <f t="shared" ca="1" si="140"/>
        <v/>
      </c>
      <c r="AM147" s="256" t="str">
        <f t="shared" ca="1" si="141"/>
        <v/>
      </c>
      <c r="AN147" s="145" t="str">
        <f t="shared" ca="1" si="142"/>
        <v/>
      </c>
      <c r="AO147" s="145" t="str">
        <f t="shared" ca="1" si="143"/>
        <v/>
      </c>
      <c r="AP147" s="144" t="str">
        <f t="shared" ca="1" si="144"/>
        <v/>
      </c>
      <c r="AQ147" s="256" t="str">
        <f t="shared" ca="1" si="145"/>
        <v/>
      </c>
      <c r="AR147" s="152">
        <f t="shared" ca="1" si="146"/>
        <v>0.25</v>
      </c>
      <c r="AS147" s="5"/>
      <c r="AT147" s="2">
        <f t="shared" si="147"/>
        <v>147</v>
      </c>
      <c r="AU147" s="2">
        <f t="shared" si="148"/>
        <v>285</v>
      </c>
      <c r="AV147" s="2">
        <f t="shared" si="149"/>
        <v>286</v>
      </c>
      <c r="AW147" s="153">
        <f t="shared" si="104"/>
        <v>139</v>
      </c>
      <c r="AX147" s="153">
        <f t="shared" si="105"/>
        <v>279</v>
      </c>
    </row>
    <row r="148" spans="1:50" ht="38.25">
      <c r="A148" s="135"/>
      <c r="B148" s="137" t="str">
        <f t="shared" ca="1" si="106"/>
        <v/>
      </c>
      <c r="C148" s="34" t="e">
        <f t="shared" ca="1" si="107"/>
        <v>#N/A</v>
      </c>
      <c r="D148" s="137" t="str">
        <f t="shared" ca="1" si="108"/>
        <v/>
      </c>
      <c r="E148" s="137">
        <f t="shared" ca="1" si="109"/>
        <v>1</v>
      </c>
      <c r="F148" s="137" t="str">
        <f t="shared" ca="1" si="110"/>
        <v>PERIM.</v>
      </c>
      <c r="G148" s="137" t="str">
        <f t="shared" ca="1" si="111"/>
        <v/>
      </c>
      <c r="H148" s="137" t="str">
        <f t="shared" ca="1" si="112"/>
        <v/>
      </c>
      <c r="I148" s="137" t="str">
        <f t="shared" ca="1" si="113"/>
        <v/>
      </c>
      <c r="J148" s="137" t="str">
        <f t="shared" ca="1" si="114"/>
        <v/>
      </c>
      <c r="K148" s="137" t="str">
        <f t="shared" ca="1" si="115"/>
        <v/>
      </c>
      <c r="L148" s="137" t="str">
        <f t="shared" ca="1" si="116"/>
        <v/>
      </c>
      <c r="M148" s="138" t="str">
        <f>IF(ZONES!O149="","",ZONES!O149)</f>
        <v/>
      </c>
      <c r="N148" s="136" t="str">
        <f>IF(ZONES!P149="","",ZONES!P149)</f>
        <v/>
      </c>
      <c r="O148" s="139" t="e">
        <f t="shared" ca="1" si="117"/>
        <v>#REF!</v>
      </c>
      <c r="P148" s="139" t="str">
        <f t="shared" ca="1" si="118"/>
        <v/>
      </c>
      <c r="Q148" s="140" t="str">
        <f t="shared" ca="1" si="119"/>
        <v/>
      </c>
      <c r="R148" s="250">
        <f t="shared" ca="1" si="120"/>
        <v>2.835</v>
      </c>
      <c r="S148" s="140" t="str">
        <f t="shared" ca="1" si="121"/>
        <v/>
      </c>
      <c r="T148" s="250">
        <f t="shared" ca="1" si="122"/>
        <v>24.5</v>
      </c>
      <c r="U148" s="251" t="str">
        <f t="shared" ca="1" si="123"/>
        <v/>
      </c>
      <c r="V148" s="252" t="str">
        <f t="shared" ca="1" si="124"/>
        <v/>
      </c>
      <c r="W148" s="252" t="str">
        <f t="shared" ca="1" si="125"/>
        <v/>
      </c>
      <c r="X148" s="251">
        <f t="shared" ca="1" si="126"/>
        <v>22</v>
      </c>
      <c r="Y148" s="252" t="str">
        <f t="shared" ca="1" si="127"/>
        <v/>
      </c>
      <c r="Z148" s="251" t="str">
        <f t="shared" ca="1" si="128"/>
        <v/>
      </c>
      <c r="AA148" s="252" t="str">
        <f t="shared" ca="1" si="129"/>
        <v/>
      </c>
      <c r="AB148" s="251" t="str">
        <f t="shared" ca="1" si="130"/>
        <v/>
      </c>
      <c r="AC148" s="253" t="str">
        <f t="shared" ca="1" si="131"/>
        <v/>
      </c>
      <c r="AD148" s="251" t="str">
        <f t="shared" ca="1" si="132"/>
        <v/>
      </c>
      <c r="AE148" s="254" t="str">
        <f t="shared" ca="1" si="133"/>
        <v/>
      </c>
      <c r="AF148" s="255" t="str">
        <f t="shared" ca="1" si="134"/>
        <v/>
      </c>
      <c r="AG148" s="256" t="str">
        <f t="shared" ca="1" si="135"/>
        <v/>
      </c>
      <c r="AH148" s="256" t="str">
        <f t="shared" ca="1" si="136"/>
        <v/>
      </c>
      <c r="AI148" s="150" t="str">
        <f t="shared" ca="1" si="137"/>
        <v/>
      </c>
      <c r="AJ148" s="144" t="str">
        <f t="shared" ca="1" si="138"/>
        <v/>
      </c>
      <c r="AK148" s="256" t="str">
        <f t="shared" ca="1" si="139"/>
        <v/>
      </c>
      <c r="AL148" s="144" t="str">
        <f t="shared" ca="1" si="140"/>
        <v/>
      </c>
      <c r="AM148" s="256" t="str">
        <f t="shared" ca="1" si="141"/>
        <v/>
      </c>
      <c r="AN148" s="145" t="str">
        <f t="shared" ca="1" si="142"/>
        <v/>
      </c>
      <c r="AO148" s="145" t="str">
        <f t="shared" ca="1" si="143"/>
        <v/>
      </c>
      <c r="AP148" s="144" t="str">
        <f t="shared" ca="1" si="144"/>
        <v/>
      </c>
      <c r="AQ148" s="256" t="str">
        <f t="shared" ca="1" si="145"/>
        <v/>
      </c>
      <c r="AR148" s="152">
        <f t="shared" ca="1" si="146"/>
        <v>0.25</v>
      </c>
      <c r="AS148" s="5"/>
      <c r="AT148" s="2">
        <f t="shared" si="147"/>
        <v>148</v>
      </c>
      <c r="AU148" s="2">
        <f t="shared" si="148"/>
        <v>287</v>
      </c>
      <c r="AV148" s="2">
        <f t="shared" si="149"/>
        <v>288</v>
      </c>
      <c r="AW148" s="153">
        <f t="shared" si="104"/>
        <v>140</v>
      </c>
      <c r="AX148" s="153">
        <f t="shared" si="105"/>
        <v>281</v>
      </c>
    </row>
    <row r="149" spans="1:50" ht="38.25">
      <c r="A149" s="135"/>
      <c r="B149" s="137" t="str">
        <f t="shared" ca="1" si="106"/>
        <v/>
      </c>
      <c r="C149" s="34" t="e">
        <f t="shared" ca="1" si="107"/>
        <v>#N/A</v>
      </c>
      <c r="D149" s="137" t="str">
        <f t="shared" ca="1" si="108"/>
        <v/>
      </c>
      <c r="E149" s="137">
        <f t="shared" ca="1" si="109"/>
        <v>1</v>
      </c>
      <c r="F149" s="137" t="str">
        <f t="shared" ca="1" si="110"/>
        <v>PERIM.</v>
      </c>
      <c r="G149" s="137" t="str">
        <f t="shared" ca="1" si="111"/>
        <v/>
      </c>
      <c r="H149" s="137" t="str">
        <f t="shared" ca="1" si="112"/>
        <v/>
      </c>
      <c r="I149" s="137" t="str">
        <f t="shared" ca="1" si="113"/>
        <v/>
      </c>
      <c r="J149" s="137" t="str">
        <f t="shared" ca="1" si="114"/>
        <v/>
      </c>
      <c r="K149" s="137" t="str">
        <f t="shared" ca="1" si="115"/>
        <v/>
      </c>
      <c r="L149" s="137" t="str">
        <f t="shared" ca="1" si="116"/>
        <v/>
      </c>
      <c r="M149" s="138" t="str">
        <f>IF(ZONES!O150="","",ZONES!O150)</f>
        <v/>
      </c>
      <c r="N149" s="136" t="str">
        <f>IF(ZONES!P150="","",ZONES!P150)</f>
        <v/>
      </c>
      <c r="O149" s="139" t="e">
        <f t="shared" ca="1" si="117"/>
        <v>#REF!</v>
      </c>
      <c r="P149" s="139" t="str">
        <f t="shared" ca="1" si="118"/>
        <v/>
      </c>
      <c r="Q149" s="140" t="str">
        <f t="shared" ca="1" si="119"/>
        <v/>
      </c>
      <c r="R149" s="250">
        <f t="shared" ca="1" si="120"/>
        <v>2.835</v>
      </c>
      <c r="S149" s="140" t="str">
        <f t="shared" ca="1" si="121"/>
        <v/>
      </c>
      <c r="T149" s="250">
        <f t="shared" ca="1" si="122"/>
        <v>24.5</v>
      </c>
      <c r="U149" s="251" t="str">
        <f t="shared" ca="1" si="123"/>
        <v/>
      </c>
      <c r="V149" s="252" t="str">
        <f t="shared" ca="1" si="124"/>
        <v/>
      </c>
      <c r="W149" s="252" t="str">
        <f t="shared" ca="1" si="125"/>
        <v/>
      </c>
      <c r="X149" s="251">
        <f t="shared" ca="1" si="126"/>
        <v>22</v>
      </c>
      <c r="Y149" s="252" t="str">
        <f t="shared" ca="1" si="127"/>
        <v/>
      </c>
      <c r="Z149" s="251" t="str">
        <f t="shared" ca="1" si="128"/>
        <v/>
      </c>
      <c r="AA149" s="252" t="str">
        <f t="shared" ca="1" si="129"/>
        <v/>
      </c>
      <c r="AB149" s="251" t="str">
        <f t="shared" ca="1" si="130"/>
        <v/>
      </c>
      <c r="AC149" s="253" t="str">
        <f t="shared" ca="1" si="131"/>
        <v/>
      </c>
      <c r="AD149" s="251" t="str">
        <f t="shared" ca="1" si="132"/>
        <v/>
      </c>
      <c r="AE149" s="254" t="str">
        <f t="shared" ca="1" si="133"/>
        <v/>
      </c>
      <c r="AF149" s="255" t="str">
        <f t="shared" ca="1" si="134"/>
        <v/>
      </c>
      <c r="AG149" s="256" t="str">
        <f t="shared" ca="1" si="135"/>
        <v/>
      </c>
      <c r="AH149" s="256" t="str">
        <f t="shared" ca="1" si="136"/>
        <v/>
      </c>
      <c r="AI149" s="150" t="str">
        <f t="shared" ca="1" si="137"/>
        <v/>
      </c>
      <c r="AJ149" s="144" t="str">
        <f t="shared" ca="1" si="138"/>
        <v/>
      </c>
      <c r="AK149" s="256" t="str">
        <f t="shared" ca="1" si="139"/>
        <v/>
      </c>
      <c r="AL149" s="144" t="str">
        <f t="shared" ca="1" si="140"/>
        <v/>
      </c>
      <c r="AM149" s="256" t="str">
        <f t="shared" ca="1" si="141"/>
        <v/>
      </c>
      <c r="AN149" s="145" t="str">
        <f t="shared" ca="1" si="142"/>
        <v/>
      </c>
      <c r="AO149" s="145" t="str">
        <f t="shared" ca="1" si="143"/>
        <v/>
      </c>
      <c r="AP149" s="144" t="str">
        <f t="shared" ca="1" si="144"/>
        <v/>
      </c>
      <c r="AQ149" s="256" t="str">
        <f t="shared" ca="1" si="145"/>
        <v/>
      </c>
      <c r="AR149" s="152">
        <f t="shared" ca="1" si="146"/>
        <v>0.25</v>
      </c>
      <c r="AS149" s="5"/>
      <c r="AT149" s="2">
        <f t="shared" si="147"/>
        <v>149</v>
      </c>
      <c r="AU149" s="2">
        <f t="shared" si="148"/>
        <v>289</v>
      </c>
      <c r="AV149" s="2">
        <f t="shared" si="149"/>
        <v>290</v>
      </c>
      <c r="AW149" s="153">
        <f t="shared" si="104"/>
        <v>141</v>
      </c>
      <c r="AX149" s="153">
        <f t="shared" si="105"/>
        <v>283</v>
      </c>
    </row>
    <row r="150" spans="1:50" ht="38.25">
      <c r="A150" s="135"/>
      <c r="B150" s="137" t="str">
        <f t="shared" ca="1" si="106"/>
        <v/>
      </c>
      <c r="C150" s="34" t="e">
        <f t="shared" ca="1" si="107"/>
        <v>#N/A</v>
      </c>
      <c r="D150" s="137" t="str">
        <f t="shared" ca="1" si="108"/>
        <v/>
      </c>
      <c r="E150" s="137">
        <f t="shared" ca="1" si="109"/>
        <v>1</v>
      </c>
      <c r="F150" s="137" t="str">
        <f t="shared" ca="1" si="110"/>
        <v>PERIM.</v>
      </c>
      <c r="G150" s="137" t="str">
        <f t="shared" ca="1" si="111"/>
        <v/>
      </c>
      <c r="H150" s="137" t="str">
        <f t="shared" ca="1" si="112"/>
        <v/>
      </c>
      <c r="I150" s="137" t="str">
        <f t="shared" ca="1" si="113"/>
        <v/>
      </c>
      <c r="J150" s="137" t="str">
        <f t="shared" ca="1" si="114"/>
        <v/>
      </c>
      <c r="K150" s="137" t="str">
        <f t="shared" ca="1" si="115"/>
        <v/>
      </c>
      <c r="L150" s="137" t="str">
        <f t="shared" ca="1" si="116"/>
        <v/>
      </c>
      <c r="M150" s="138" t="str">
        <f>IF(ZONES!O151="","",ZONES!O151)</f>
        <v/>
      </c>
      <c r="N150" s="136" t="str">
        <f>IF(ZONES!P151="","",ZONES!P151)</f>
        <v/>
      </c>
      <c r="O150" s="139" t="e">
        <f t="shared" ca="1" si="117"/>
        <v>#REF!</v>
      </c>
      <c r="P150" s="139" t="str">
        <f t="shared" ca="1" si="118"/>
        <v/>
      </c>
      <c r="Q150" s="140" t="str">
        <f t="shared" ca="1" si="119"/>
        <v/>
      </c>
      <c r="R150" s="250">
        <f t="shared" ca="1" si="120"/>
        <v>2.835</v>
      </c>
      <c r="S150" s="140" t="str">
        <f t="shared" ca="1" si="121"/>
        <v/>
      </c>
      <c r="T150" s="250">
        <f t="shared" ca="1" si="122"/>
        <v>24.5</v>
      </c>
      <c r="U150" s="251" t="str">
        <f t="shared" ca="1" si="123"/>
        <v/>
      </c>
      <c r="V150" s="252" t="str">
        <f t="shared" ca="1" si="124"/>
        <v/>
      </c>
      <c r="W150" s="252" t="str">
        <f t="shared" ca="1" si="125"/>
        <v/>
      </c>
      <c r="X150" s="251">
        <f t="shared" ca="1" si="126"/>
        <v>22</v>
      </c>
      <c r="Y150" s="252" t="str">
        <f t="shared" ca="1" si="127"/>
        <v/>
      </c>
      <c r="Z150" s="251" t="str">
        <f t="shared" ca="1" si="128"/>
        <v/>
      </c>
      <c r="AA150" s="252" t="str">
        <f t="shared" ca="1" si="129"/>
        <v/>
      </c>
      <c r="AB150" s="251" t="str">
        <f t="shared" ca="1" si="130"/>
        <v/>
      </c>
      <c r="AC150" s="253" t="str">
        <f t="shared" ca="1" si="131"/>
        <v/>
      </c>
      <c r="AD150" s="251" t="str">
        <f t="shared" ca="1" si="132"/>
        <v/>
      </c>
      <c r="AE150" s="254" t="str">
        <f t="shared" ca="1" si="133"/>
        <v/>
      </c>
      <c r="AF150" s="255" t="str">
        <f t="shared" ca="1" si="134"/>
        <v/>
      </c>
      <c r="AG150" s="256" t="str">
        <f t="shared" ca="1" si="135"/>
        <v/>
      </c>
      <c r="AH150" s="256" t="str">
        <f t="shared" ca="1" si="136"/>
        <v/>
      </c>
      <c r="AI150" s="150" t="str">
        <f t="shared" ca="1" si="137"/>
        <v/>
      </c>
      <c r="AJ150" s="144" t="str">
        <f t="shared" ca="1" si="138"/>
        <v/>
      </c>
      <c r="AK150" s="256" t="str">
        <f t="shared" ca="1" si="139"/>
        <v/>
      </c>
      <c r="AL150" s="144" t="str">
        <f t="shared" ca="1" si="140"/>
        <v/>
      </c>
      <c r="AM150" s="256" t="str">
        <f t="shared" ca="1" si="141"/>
        <v/>
      </c>
      <c r="AN150" s="145" t="str">
        <f t="shared" ca="1" si="142"/>
        <v/>
      </c>
      <c r="AO150" s="145" t="str">
        <f t="shared" ca="1" si="143"/>
        <v/>
      </c>
      <c r="AP150" s="144" t="str">
        <f t="shared" ca="1" si="144"/>
        <v/>
      </c>
      <c r="AQ150" s="256" t="str">
        <f t="shared" ca="1" si="145"/>
        <v/>
      </c>
      <c r="AR150" s="152">
        <f t="shared" ca="1" si="146"/>
        <v>0.25</v>
      </c>
      <c r="AS150" s="5"/>
      <c r="AT150" s="2">
        <f t="shared" si="147"/>
        <v>150</v>
      </c>
      <c r="AU150" s="2">
        <f t="shared" si="148"/>
        <v>291</v>
      </c>
      <c r="AV150" s="2">
        <f t="shared" si="149"/>
        <v>292</v>
      </c>
      <c r="AW150" s="153">
        <f t="shared" si="104"/>
        <v>142</v>
      </c>
      <c r="AX150" s="153">
        <f t="shared" si="105"/>
        <v>285</v>
      </c>
    </row>
    <row r="151" spans="1:50" ht="38.25">
      <c r="A151" s="135"/>
      <c r="B151" s="137" t="str">
        <f t="shared" ca="1" si="106"/>
        <v/>
      </c>
      <c r="C151" s="34" t="e">
        <f t="shared" ca="1" si="107"/>
        <v>#N/A</v>
      </c>
      <c r="D151" s="137" t="str">
        <f t="shared" ca="1" si="108"/>
        <v/>
      </c>
      <c r="E151" s="137">
        <f t="shared" ca="1" si="109"/>
        <v>1</v>
      </c>
      <c r="F151" s="137" t="str">
        <f t="shared" ca="1" si="110"/>
        <v>PERIM.</v>
      </c>
      <c r="G151" s="137" t="str">
        <f t="shared" ca="1" si="111"/>
        <v/>
      </c>
      <c r="H151" s="137" t="str">
        <f t="shared" ca="1" si="112"/>
        <v/>
      </c>
      <c r="I151" s="137" t="str">
        <f t="shared" ca="1" si="113"/>
        <v/>
      </c>
      <c r="J151" s="137" t="str">
        <f t="shared" ca="1" si="114"/>
        <v/>
      </c>
      <c r="K151" s="137" t="str">
        <f t="shared" ca="1" si="115"/>
        <v/>
      </c>
      <c r="L151" s="137" t="str">
        <f t="shared" ca="1" si="116"/>
        <v/>
      </c>
      <c r="M151" s="138" t="str">
        <f>IF(ZONES!O152="","",ZONES!O152)</f>
        <v/>
      </c>
      <c r="N151" s="136" t="str">
        <f>IF(ZONES!P152="","",ZONES!P152)</f>
        <v/>
      </c>
      <c r="O151" s="139" t="e">
        <f t="shared" ca="1" si="117"/>
        <v>#REF!</v>
      </c>
      <c r="P151" s="139" t="str">
        <f t="shared" ca="1" si="118"/>
        <v/>
      </c>
      <c r="Q151" s="140" t="str">
        <f t="shared" ca="1" si="119"/>
        <v/>
      </c>
      <c r="R151" s="250">
        <f t="shared" ca="1" si="120"/>
        <v>2.835</v>
      </c>
      <c r="S151" s="140" t="str">
        <f t="shared" ca="1" si="121"/>
        <v/>
      </c>
      <c r="T151" s="250">
        <f t="shared" ca="1" si="122"/>
        <v>24.5</v>
      </c>
      <c r="U151" s="251" t="str">
        <f t="shared" ca="1" si="123"/>
        <v/>
      </c>
      <c r="V151" s="252" t="str">
        <f t="shared" ca="1" si="124"/>
        <v/>
      </c>
      <c r="W151" s="252" t="str">
        <f t="shared" ca="1" si="125"/>
        <v/>
      </c>
      <c r="X151" s="251">
        <f t="shared" ca="1" si="126"/>
        <v>22</v>
      </c>
      <c r="Y151" s="252" t="str">
        <f t="shared" ca="1" si="127"/>
        <v/>
      </c>
      <c r="Z151" s="251" t="str">
        <f t="shared" ca="1" si="128"/>
        <v/>
      </c>
      <c r="AA151" s="252" t="str">
        <f t="shared" ca="1" si="129"/>
        <v/>
      </c>
      <c r="AB151" s="251" t="str">
        <f t="shared" ca="1" si="130"/>
        <v/>
      </c>
      <c r="AC151" s="253" t="str">
        <f t="shared" ca="1" si="131"/>
        <v/>
      </c>
      <c r="AD151" s="251" t="str">
        <f t="shared" ca="1" si="132"/>
        <v/>
      </c>
      <c r="AE151" s="254" t="str">
        <f t="shared" ca="1" si="133"/>
        <v/>
      </c>
      <c r="AF151" s="255" t="str">
        <f t="shared" ca="1" si="134"/>
        <v/>
      </c>
      <c r="AG151" s="256" t="str">
        <f t="shared" ca="1" si="135"/>
        <v/>
      </c>
      <c r="AH151" s="256" t="str">
        <f t="shared" ca="1" si="136"/>
        <v/>
      </c>
      <c r="AI151" s="150" t="str">
        <f t="shared" ca="1" si="137"/>
        <v/>
      </c>
      <c r="AJ151" s="144" t="str">
        <f t="shared" ca="1" si="138"/>
        <v/>
      </c>
      <c r="AK151" s="256" t="str">
        <f t="shared" ca="1" si="139"/>
        <v/>
      </c>
      <c r="AL151" s="144" t="str">
        <f t="shared" ca="1" si="140"/>
        <v/>
      </c>
      <c r="AM151" s="256" t="str">
        <f t="shared" ca="1" si="141"/>
        <v/>
      </c>
      <c r="AN151" s="145" t="str">
        <f t="shared" ca="1" si="142"/>
        <v/>
      </c>
      <c r="AO151" s="145" t="str">
        <f t="shared" ca="1" si="143"/>
        <v/>
      </c>
      <c r="AP151" s="144" t="str">
        <f t="shared" ca="1" si="144"/>
        <v/>
      </c>
      <c r="AQ151" s="256" t="str">
        <f t="shared" ca="1" si="145"/>
        <v/>
      </c>
      <c r="AR151" s="152">
        <f t="shared" ca="1" si="146"/>
        <v>0.25</v>
      </c>
      <c r="AS151" s="5"/>
      <c r="AT151" s="2">
        <f t="shared" si="147"/>
        <v>151</v>
      </c>
      <c r="AU151" s="2">
        <f t="shared" si="148"/>
        <v>293</v>
      </c>
      <c r="AV151" s="2">
        <f t="shared" si="149"/>
        <v>294</v>
      </c>
      <c r="AW151" s="153">
        <f t="shared" si="104"/>
        <v>143</v>
      </c>
      <c r="AX151" s="153">
        <f t="shared" si="105"/>
        <v>287</v>
      </c>
    </row>
    <row r="152" spans="1:50" ht="38.25">
      <c r="A152" s="135"/>
      <c r="B152" s="137" t="str">
        <f t="shared" ca="1" si="106"/>
        <v/>
      </c>
      <c r="C152" s="34" t="e">
        <f t="shared" ca="1" si="107"/>
        <v>#N/A</v>
      </c>
      <c r="D152" s="137" t="str">
        <f t="shared" ca="1" si="108"/>
        <v/>
      </c>
      <c r="E152" s="137">
        <f t="shared" ca="1" si="109"/>
        <v>1</v>
      </c>
      <c r="F152" s="137" t="str">
        <f t="shared" ca="1" si="110"/>
        <v>PERIM.</v>
      </c>
      <c r="G152" s="137" t="str">
        <f t="shared" ca="1" si="111"/>
        <v/>
      </c>
      <c r="H152" s="137" t="str">
        <f t="shared" ca="1" si="112"/>
        <v/>
      </c>
      <c r="I152" s="137" t="str">
        <f t="shared" ca="1" si="113"/>
        <v/>
      </c>
      <c r="J152" s="137" t="str">
        <f t="shared" ca="1" si="114"/>
        <v/>
      </c>
      <c r="K152" s="137" t="str">
        <f t="shared" ca="1" si="115"/>
        <v/>
      </c>
      <c r="L152" s="137" t="str">
        <f t="shared" ca="1" si="116"/>
        <v/>
      </c>
      <c r="M152" s="138" t="str">
        <f>IF(ZONES!O153="","",ZONES!O153)</f>
        <v/>
      </c>
      <c r="N152" s="136" t="str">
        <f>IF(ZONES!P153="","",ZONES!P153)</f>
        <v/>
      </c>
      <c r="O152" s="139" t="e">
        <f t="shared" ca="1" si="117"/>
        <v>#REF!</v>
      </c>
      <c r="P152" s="139" t="str">
        <f t="shared" ca="1" si="118"/>
        <v/>
      </c>
      <c r="Q152" s="140" t="str">
        <f t="shared" ca="1" si="119"/>
        <v/>
      </c>
      <c r="R152" s="250">
        <f t="shared" ca="1" si="120"/>
        <v>2.835</v>
      </c>
      <c r="S152" s="140" t="str">
        <f t="shared" ca="1" si="121"/>
        <v/>
      </c>
      <c r="T152" s="250">
        <f t="shared" ca="1" si="122"/>
        <v>24.5</v>
      </c>
      <c r="U152" s="251" t="str">
        <f t="shared" ca="1" si="123"/>
        <v/>
      </c>
      <c r="V152" s="252" t="str">
        <f t="shared" ca="1" si="124"/>
        <v/>
      </c>
      <c r="W152" s="252" t="str">
        <f t="shared" ca="1" si="125"/>
        <v/>
      </c>
      <c r="X152" s="251">
        <f t="shared" ca="1" si="126"/>
        <v>22</v>
      </c>
      <c r="Y152" s="252" t="str">
        <f t="shared" ca="1" si="127"/>
        <v/>
      </c>
      <c r="Z152" s="251" t="str">
        <f t="shared" ca="1" si="128"/>
        <v/>
      </c>
      <c r="AA152" s="252" t="str">
        <f t="shared" ca="1" si="129"/>
        <v/>
      </c>
      <c r="AB152" s="251" t="str">
        <f t="shared" ca="1" si="130"/>
        <v/>
      </c>
      <c r="AC152" s="253" t="str">
        <f t="shared" ca="1" si="131"/>
        <v/>
      </c>
      <c r="AD152" s="251" t="str">
        <f t="shared" ca="1" si="132"/>
        <v/>
      </c>
      <c r="AE152" s="254" t="str">
        <f t="shared" ca="1" si="133"/>
        <v/>
      </c>
      <c r="AF152" s="255" t="str">
        <f t="shared" ca="1" si="134"/>
        <v/>
      </c>
      <c r="AG152" s="256" t="str">
        <f t="shared" ca="1" si="135"/>
        <v/>
      </c>
      <c r="AH152" s="256" t="str">
        <f t="shared" ca="1" si="136"/>
        <v/>
      </c>
      <c r="AI152" s="150" t="str">
        <f t="shared" ca="1" si="137"/>
        <v/>
      </c>
      <c r="AJ152" s="144" t="str">
        <f t="shared" ca="1" si="138"/>
        <v/>
      </c>
      <c r="AK152" s="256" t="str">
        <f t="shared" ca="1" si="139"/>
        <v/>
      </c>
      <c r="AL152" s="144" t="str">
        <f t="shared" ca="1" si="140"/>
        <v/>
      </c>
      <c r="AM152" s="256" t="str">
        <f t="shared" ca="1" si="141"/>
        <v/>
      </c>
      <c r="AN152" s="145" t="str">
        <f t="shared" ca="1" si="142"/>
        <v/>
      </c>
      <c r="AO152" s="145" t="str">
        <f t="shared" ca="1" si="143"/>
        <v/>
      </c>
      <c r="AP152" s="144" t="str">
        <f t="shared" ca="1" si="144"/>
        <v/>
      </c>
      <c r="AQ152" s="256" t="str">
        <f t="shared" ca="1" si="145"/>
        <v/>
      </c>
      <c r="AR152" s="152">
        <f t="shared" ca="1" si="146"/>
        <v>0.25</v>
      </c>
      <c r="AS152" s="5"/>
      <c r="AT152" s="2">
        <f t="shared" si="147"/>
        <v>152</v>
      </c>
      <c r="AU152" s="2">
        <f t="shared" si="148"/>
        <v>295</v>
      </c>
      <c r="AV152" s="2">
        <f t="shared" si="149"/>
        <v>296</v>
      </c>
      <c r="AW152" s="153">
        <f t="shared" si="104"/>
        <v>144</v>
      </c>
      <c r="AX152" s="153">
        <f t="shared" si="105"/>
        <v>289</v>
      </c>
    </row>
    <row r="153" spans="1:50" ht="38.25">
      <c r="A153" s="135"/>
      <c r="B153" s="137" t="str">
        <f t="shared" ca="1" si="106"/>
        <v/>
      </c>
      <c r="C153" s="34" t="e">
        <f t="shared" ca="1" si="107"/>
        <v>#N/A</v>
      </c>
      <c r="D153" s="137" t="str">
        <f t="shared" ca="1" si="108"/>
        <v/>
      </c>
      <c r="E153" s="137">
        <f t="shared" ca="1" si="109"/>
        <v>1</v>
      </c>
      <c r="F153" s="137" t="str">
        <f t="shared" ca="1" si="110"/>
        <v>PERIM.</v>
      </c>
      <c r="G153" s="137" t="str">
        <f t="shared" ca="1" si="111"/>
        <v/>
      </c>
      <c r="H153" s="137" t="str">
        <f t="shared" ca="1" si="112"/>
        <v/>
      </c>
      <c r="I153" s="137" t="str">
        <f t="shared" ca="1" si="113"/>
        <v/>
      </c>
      <c r="J153" s="137" t="str">
        <f t="shared" ca="1" si="114"/>
        <v/>
      </c>
      <c r="K153" s="137" t="str">
        <f t="shared" ca="1" si="115"/>
        <v/>
      </c>
      <c r="L153" s="137" t="str">
        <f t="shared" ca="1" si="116"/>
        <v/>
      </c>
      <c r="M153" s="138" t="str">
        <f>IF(ZONES!O154="","",ZONES!O154)</f>
        <v/>
      </c>
      <c r="N153" s="136" t="str">
        <f>IF(ZONES!P154="","",ZONES!P154)</f>
        <v/>
      </c>
      <c r="O153" s="139" t="e">
        <f t="shared" ca="1" si="117"/>
        <v>#REF!</v>
      </c>
      <c r="P153" s="139" t="str">
        <f t="shared" ca="1" si="118"/>
        <v/>
      </c>
      <c r="Q153" s="140" t="str">
        <f t="shared" ca="1" si="119"/>
        <v/>
      </c>
      <c r="R153" s="250">
        <f t="shared" ca="1" si="120"/>
        <v>2.835</v>
      </c>
      <c r="S153" s="140" t="str">
        <f t="shared" ca="1" si="121"/>
        <v/>
      </c>
      <c r="T153" s="250">
        <f t="shared" ca="1" si="122"/>
        <v>24.5</v>
      </c>
      <c r="U153" s="251" t="str">
        <f t="shared" ca="1" si="123"/>
        <v/>
      </c>
      <c r="V153" s="252" t="str">
        <f t="shared" ca="1" si="124"/>
        <v/>
      </c>
      <c r="W153" s="252" t="str">
        <f t="shared" ca="1" si="125"/>
        <v/>
      </c>
      <c r="X153" s="251">
        <f t="shared" ca="1" si="126"/>
        <v>22</v>
      </c>
      <c r="Y153" s="252" t="str">
        <f t="shared" ca="1" si="127"/>
        <v/>
      </c>
      <c r="Z153" s="251" t="str">
        <f t="shared" ca="1" si="128"/>
        <v/>
      </c>
      <c r="AA153" s="252" t="str">
        <f t="shared" ca="1" si="129"/>
        <v/>
      </c>
      <c r="AB153" s="251" t="str">
        <f t="shared" ca="1" si="130"/>
        <v/>
      </c>
      <c r="AC153" s="253" t="str">
        <f t="shared" ca="1" si="131"/>
        <v/>
      </c>
      <c r="AD153" s="251" t="str">
        <f t="shared" ca="1" si="132"/>
        <v/>
      </c>
      <c r="AE153" s="254" t="str">
        <f t="shared" ca="1" si="133"/>
        <v/>
      </c>
      <c r="AF153" s="255" t="str">
        <f t="shared" ca="1" si="134"/>
        <v/>
      </c>
      <c r="AG153" s="256" t="str">
        <f t="shared" ca="1" si="135"/>
        <v/>
      </c>
      <c r="AH153" s="256" t="str">
        <f t="shared" ca="1" si="136"/>
        <v/>
      </c>
      <c r="AI153" s="150" t="str">
        <f t="shared" ca="1" si="137"/>
        <v/>
      </c>
      <c r="AJ153" s="144" t="str">
        <f t="shared" ca="1" si="138"/>
        <v/>
      </c>
      <c r="AK153" s="256" t="str">
        <f t="shared" ca="1" si="139"/>
        <v/>
      </c>
      <c r="AL153" s="144" t="str">
        <f t="shared" ca="1" si="140"/>
        <v/>
      </c>
      <c r="AM153" s="256" t="str">
        <f t="shared" ca="1" si="141"/>
        <v/>
      </c>
      <c r="AN153" s="145" t="str">
        <f t="shared" ca="1" si="142"/>
        <v/>
      </c>
      <c r="AO153" s="145" t="str">
        <f t="shared" ca="1" si="143"/>
        <v/>
      </c>
      <c r="AP153" s="144" t="str">
        <f t="shared" ca="1" si="144"/>
        <v/>
      </c>
      <c r="AQ153" s="256" t="str">
        <f t="shared" ca="1" si="145"/>
        <v/>
      </c>
      <c r="AR153" s="152">
        <f t="shared" ca="1" si="146"/>
        <v>0.25</v>
      </c>
      <c r="AS153" s="5"/>
      <c r="AT153" s="2">
        <f t="shared" si="147"/>
        <v>153</v>
      </c>
      <c r="AU153" s="2">
        <f t="shared" si="148"/>
        <v>297</v>
      </c>
      <c r="AV153" s="2">
        <f t="shared" si="149"/>
        <v>298</v>
      </c>
      <c r="AW153" s="153">
        <f t="shared" si="104"/>
        <v>145</v>
      </c>
      <c r="AX153" s="153">
        <f t="shared" si="105"/>
        <v>291</v>
      </c>
    </row>
    <row r="154" spans="1:50" ht="38.25">
      <c r="A154" s="135"/>
      <c r="B154" s="137" t="str">
        <f t="shared" ca="1" si="106"/>
        <v/>
      </c>
      <c r="C154" s="34" t="e">
        <f t="shared" ca="1" si="107"/>
        <v>#N/A</v>
      </c>
      <c r="D154" s="137" t="str">
        <f t="shared" ca="1" si="108"/>
        <v/>
      </c>
      <c r="E154" s="137">
        <f t="shared" ca="1" si="109"/>
        <v>1</v>
      </c>
      <c r="F154" s="137" t="str">
        <f t="shared" ca="1" si="110"/>
        <v>PERIM.</v>
      </c>
      <c r="G154" s="137" t="str">
        <f t="shared" ca="1" si="111"/>
        <v/>
      </c>
      <c r="H154" s="137" t="str">
        <f t="shared" ca="1" si="112"/>
        <v/>
      </c>
      <c r="I154" s="137" t="str">
        <f t="shared" ca="1" si="113"/>
        <v/>
      </c>
      <c r="J154" s="137" t="str">
        <f t="shared" ca="1" si="114"/>
        <v/>
      </c>
      <c r="K154" s="137" t="str">
        <f t="shared" ca="1" si="115"/>
        <v/>
      </c>
      <c r="L154" s="137" t="str">
        <f t="shared" ca="1" si="116"/>
        <v/>
      </c>
      <c r="M154" s="138" t="str">
        <f>IF(ZONES!O155="","",ZONES!O155)</f>
        <v/>
      </c>
      <c r="N154" s="136" t="str">
        <f>IF(ZONES!P155="","",ZONES!P155)</f>
        <v/>
      </c>
      <c r="O154" s="139" t="e">
        <f t="shared" ca="1" si="117"/>
        <v>#REF!</v>
      </c>
      <c r="P154" s="139" t="str">
        <f t="shared" ca="1" si="118"/>
        <v/>
      </c>
      <c r="Q154" s="140" t="str">
        <f t="shared" ca="1" si="119"/>
        <v/>
      </c>
      <c r="R154" s="250">
        <f t="shared" ca="1" si="120"/>
        <v>2.835</v>
      </c>
      <c r="S154" s="140" t="str">
        <f t="shared" ca="1" si="121"/>
        <v/>
      </c>
      <c r="T154" s="250">
        <f t="shared" ca="1" si="122"/>
        <v>24.5</v>
      </c>
      <c r="U154" s="251" t="str">
        <f t="shared" ca="1" si="123"/>
        <v/>
      </c>
      <c r="V154" s="252" t="str">
        <f t="shared" ca="1" si="124"/>
        <v/>
      </c>
      <c r="W154" s="252" t="str">
        <f t="shared" ca="1" si="125"/>
        <v/>
      </c>
      <c r="X154" s="251">
        <f t="shared" ca="1" si="126"/>
        <v>22</v>
      </c>
      <c r="Y154" s="252" t="str">
        <f t="shared" ca="1" si="127"/>
        <v/>
      </c>
      <c r="Z154" s="251" t="str">
        <f t="shared" ca="1" si="128"/>
        <v/>
      </c>
      <c r="AA154" s="252" t="str">
        <f t="shared" ca="1" si="129"/>
        <v/>
      </c>
      <c r="AB154" s="251" t="str">
        <f t="shared" ca="1" si="130"/>
        <v/>
      </c>
      <c r="AC154" s="253" t="str">
        <f t="shared" ca="1" si="131"/>
        <v/>
      </c>
      <c r="AD154" s="251" t="str">
        <f t="shared" ca="1" si="132"/>
        <v/>
      </c>
      <c r="AE154" s="254" t="str">
        <f t="shared" ca="1" si="133"/>
        <v/>
      </c>
      <c r="AF154" s="255" t="str">
        <f t="shared" ca="1" si="134"/>
        <v/>
      </c>
      <c r="AG154" s="256" t="str">
        <f t="shared" ca="1" si="135"/>
        <v/>
      </c>
      <c r="AH154" s="256" t="str">
        <f t="shared" ca="1" si="136"/>
        <v/>
      </c>
      <c r="AI154" s="150" t="str">
        <f t="shared" ca="1" si="137"/>
        <v/>
      </c>
      <c r="AJ154" s="144" t="str">
        <f t="shared" ca="1" si="138"/>
        <v/>
      </c>
      <c r="AK154" s="256" t="str">
        <f t="shared" ca="1" si="139"/>
        <v/>
      </c>
      <c r="AL154" s="144" t="str">
        <f t="shared" ca="1" si="140"/>
        <v/>
      </c>
      <c r="AM154" s="256" t="str">
        <f t="shared" ca="1" si="141"/>
        <v/>
      </c>
      <c r="AN154" s="145" t="str">
        <f t="shared" ca="1" si="142"/>
        <v/>
      </c>
      <c r="AO154" s="145" t="str">
        <f t="shared" ca="1" si="143"/>
        <v/>
      </c>
      <c r="AP154" s="144" t="str">
        <f t="shared" ca="1" si="144"/>
        <v/>
      </c>
      <c r="AQ154" s="256" t="str">
        <f t="shared" ca="1" si="145"/>
        <v/>
      </c>
      <c r="AR154" s="152">
        <f t="shared" ca="1" si="146"/>
        <v>0.25</v>
      </c>
      <c r="AS154" s="5"/>
      <c r="AT154" s="2">
        <f t="shared" si="147"/>
        <v>154</v>
      </c>
      <c r="AU154" s="2">
        <f t="shared" si="148"/>
        <v>299</v>
      </c>
      <c r="AV154" s="2">
        <f t="shared" si="149"/>
        <v>300</v>
      </c>
      <c r="AW154" s="153">
        <f t="shared" si="104"/>
        <v>146</v>
      </c>
      <c r="AX154" s="153">
        <f t="shared" si="105"/>
        <v>293</v>
      </c>
    </row>
    <row r="155" spans="1:50" ht="38.25">
      <c r="A155" s="135"/>
      <c r="B155" s="137" t="str">
        <f t="shared" ca="1" si="106"/>
        <v/>
      </c>
      <c r="C155" s="34" t="e">
        <f t="shared" ca="1" si="107"/>
        <v>#N/A</v>
      </c>
      <c r="D155" s="137" t="str">
        <f t="shared" ca="1" si="108"/>
        <v/>
      </c>
      <c r="E155" s="137">
        <f t="shared" ca="1" si="109"/>
        <v>1</v>
      </c>
      <c r="F155" s="137" t="str">
        <f t="shared" ca="1" si="110"/>
        <v>PERIM.</v>
      </c>
      <c r="G155" s="137" t="str">
        <f t="shared" ca="1" si="111"/>
        <v/>
      </c>
      <c r="H155" s="137" t="str">
        <f t="shared" ca="1" si="112"/>
        <v/>
      </c>
      <c r="I155" s="137" t="str">
        <f t="shared" ca="1" si="113"/>
        <v/>
      </c>
      <c r="J155" s="137" t="str">
        <f t="shared" ca="1" si="114"/>
        <v/>
      </c>
      <c r="K155" s="137" t="str">
        <f t="shared" ca="1" si="115"/>
        <v/>
      </c>
      <c r="L155" s="137" t="str">
        <f t="shared" ca="1" si="116"/>
        <v/>
      </c>
      <c r="M155" s="138" t="str">
        <f>IF(ZONES!O156="","",ZONES!O156)</f>
        <v/>
      </c>
      <c r="N155" s="136" t="str">
        <f>IF(ZONES!P156="","",ZONES!P156)</f>
        <v/>
      </c>
      <c r="O155" s="139" t="e">
        <f t="shared" ca="1" si="117"/>
        <v>#REF!</v>
      </c>
      <c r="P155" s="139" t="str">
        <f t="shared" ca="1" si="118"/>
        <v/>
      </c>
      <c r="Q155" s="140" t="str">
        <f t="shared" ca="1" si="119"/>
        <v/>
      </c>
      <c r="R155" s="250">
        <f t="shared" ca="1" si="120"/>
        <v>2.835</v>
      </c>
      <c r="S155" s="140" t="str">
        <f t="shared" ca="1" si="121"/>
        <v/>
      </c>
      <c r="T155" s="250">
        <f t="shared" ca="1" si="122"/>
        <v>24.5</v>
      </c>
      <c r="U155" s="251" t="str">
        <f t="shared" ca="1" si="123"/>
        <v/>
      </c>
      <c r="V155" s="252" t="str">
        <f t="shared" ca="1" si="124"/>
        <v/>
      </c>
      <c r="W155" s="252" t="str">
        <f t="shared" ca="1" si="125"/>
        <v/>
      </c>
      <c r="X155" s="251">
        <f t="shared" ca="1" si="126"/>
        <v>22</v>
      </c>
      <c r="Y155" s="252" t="str">
        <f t="shared" ca="1" si="127"/>
        <v/>
      </c>
      <c r="Z155" s="251" t="str">
        <f t="shared" ca="1" si="128"/>
        <v/>
      </c>
      <c r="AA155" s="252" t="str">
        <f t="shared" ca="1" si="129"/>
        <v/>
      </c>
      <c r="AB155" s="251" t="str">
        <f t="shared" ca="1" si="130"/>
        <v/>
      </c>
      <c r="AC155" s="253" t="str">
        <f t="shared" ca="1" si="131"/>
        <v/>
      </c>
      <c r="AD155" s="251" t="str">
        <f t="shared" ca="1" si="132"/>
        <v/>
      </c>
      <c r="AE155" s="254" t="str">
        <f t="shared" ca="1" si="133"/>
        <v/>
      </c>
      <c r="AF155" s="255" t="str">
        <f t="shared" ca="1" si="134"/>
        <v/>
      </c>
      <c r="AG155" s="256" t="str">
        <f t="shared" ca="1" si="135"/>
        <v/>
      </c>
      <c r="AH155" s="256" t="str">
        <f t="shared" ca="1" si="136"/>
        <v/>
      </c>
      <c r="AI155" s="150" t="str">
        <f t="shared" ca="1" si="137"/>
        <v/>
      </c>
      <c r="AJ155" s="144" t="str">
        <f t="shared" ca="1" si="138"/>
        <v/>
      </c>
      <c r="AK155" s="256" t="str">
        <f t="shared" ca="1" si="139"/>
        <v/>
      </c>
      <c r="AL155" s="144" t="str">
        <f t="shared" ca="1" si="140"/>
        <v/>
      </c>
      <c r="AM155" s="256" t="str">
        <f t="shared" ca="1" si="141"/>
        <v/>
      </c>
      <c r="AN155" s="145" t="str">
        <f t="shared" ca="1" si="142"/>
        <v/>
      </c>
      <c r="AO155" s="145" t="str">
        <f t="shared" ca="1" si="143"/>
        <v/>
      </c>
      <c r="AP155" s="144" t="str">
        <f t="shared" ca="1" si="144"/>
        <v/>
      </c>
      <c r="AQ155" s="256" t="str">
        <f t="shared" ca="1" si="145"/>
        <v/>
      </c>
      <c r="AR155" s="152">
        <f t="shared" ca="1" si="146"/>
        <v>0.25</v>
      </c>
      <c r="AS155" s="5"/>
      <c r="AT155" s="2">
        <f t="shared" si="147"/>
        <v>155</v>
      </c>
      <c r="AU155" s="2">
        <f t="shared" si="148"/>
        <v>301</v>
      </c>
      <c r="AV155" s="2">
        <f t="shared" si="149"/>
        <v>302</v>
      </c>
      <c r="AW155" s="153">
        <f t="shared" si="104"/>
        <v>147</v>
      </c>
      <c r="AX155" s="153">
        <f t="shared" si="105"/>
        <v>295</v>
      </c>
    </row>
    <row r="156" spans="1:50" ht="38.25">
      <c r="A156" s="135"/>
      <c r="B156" s="137" t="str">
        <f t="shared" ca="1" si="106"/>
        <v/>
      </c>
      <c r="C156" s="34" t="e">
        <f t="shared" ca="1" si="107"/>
        <v>#N/A</v>
      </c>
      <c r="D156" s="137" t="str">
        <f t="shared" ca="1" si="108"/>
        <v/>
      </c>
      <c r="E156" s="137">
        <f t="shared" ca="1" si="109"/>
        <v>1</v>
      </c>
      <c r="F156" s="137" t="str">
        <f t="shared" ca="1" si="110"/>
        <v>PERIM.</v>
      </c>
      <c r="G156" s="137" t="str">
        <f t="shared" ca="1" si="111"/>
        <v/>
      </c>
      <c r="H156" s="137" t="str">
        <f t="shared" ca="1" si="112"/>
        <v/>
      </c>
      <c r="I156" s="137" t="str">
        <f t="shared" ca="1" si="113"/>
        <v/>
      </c>
      <c r="J156" s="137" t="str">
        <f t="shared" ca="1" si="114"/>
        <v/>
      </c>
      <c r="K156" s="137" t="str">
        <f t="shared" ca="1" si="115"/>
        <v/>
      </c>
      <c r="L156" s="137" t="str">
        <f t="shared" ca="1" si="116"/>
        <v/>
      </c>
      <c r="M156" s="138" t="str">
        <f>IF(ZONES!O157="","",ZONES!O157)</f>
        <v/>
      </c>
      <c r="N156" s="136" t="str">
        <f>IF(ZONES!P157="","",ZONES!P157)</f>
        <v/>
      </c>
      <c r="O156" s="139" t="e">
        <f t="shared" ca="1" si="117"/>
        <v>#REF!</v>
      </c>
      <c r="P156" s="139" t="str">
        <f t="shared" ca="1" si="118"/>
        <v/>
      </c>
      <c r="Q156" s="140" t="str">
        <f t="shared" ca="1" si="119"/>
        <v/>
      </c>
      <c r="R156" s="250">
        <f t="shared" ca="1" si="120"/>
        <v>2.835</v>
      </c>
      <c r="S156" s="140" t="str">
        <f t="shared" ca="1" si="121"/>
        <v/>
      </c>
      <c r="T156" s="250">
        <f t="shared" ca="1" si="122"/>
        <v>24.5</v>
      </c>
      <c r="U156" s="251" t="str">
        <f t="shared" ca="1" si="123"/>
        <v/>
      </c>
      <c r="V156" s="252" t="str">
        <f t="shared" ca="1" si="124"/>
        <v/>
      </c>
      <c r="W156" s="252" t="str">
        <f t="shared" ca="1" si="125"/>
        <v/>
      </c>
      <c r="X156" s="251">
        <f t="shared" ca="1" si="126"/>
        <v>22</v>
      </c>
      <c r="Y156" s="252" t="str">
        <f t="shared" ca="1" si="127"/>
        <v/>
      </c>
      <c r="Z156" s="251" t="str">
        <f t="shared" ca="1" si="128"/>
        <v/>
      </c>
      <c r="AA156" s="252" t="str">
        <f t="shared" ca="1" si="129"/>
        <v/>
      </c>
      <c r="AB156" s="251" t="str">
        <f t="shared" ca="1" si="130"/>
        <v/>
      </c>
      <c r="AC156" s="253" t="str">
        <f t="shared" ca="1" si="131"/>
        <v/>
      </c>
      <c r="AD156" s="251" t="str">
        <f t="shared" ca="1" si="132"/>
        <v/>
      </c>
      <c r="AE156" s="254" t="str">
        <f t="shared" ca="1" si="133"/>
        <v/>
      </c>
      <c r="AF156" s="255" t="str">
        <f t="shared" ca="1" si="134"/>
        <v/>
      </c>
      <c r="AG156" s="256" t="str">
        <f t="shared" ca="1" si="135"/>
        <v/>
      </c>
      <c r="AH156" s="256" t="str">
        <f t="shared" ca="1" si="136"/>
        <v/>
      </c>
      <c r="AI156" s="150" t="str">
        <f t="shared" ca="1" si="137"/>
        <v/>
      </c>
      <c r="AJ156" s="144" t="str">
        <f t="shared" ca="1" si="138"/>
        <v/>
      </c>
      <c r="AK156" s="256" t="str">
        <f t="shared" ca="1" si="139"/>
        <v/>
      </c>
      <c r="AL156" s="144" t="str">
        <f t="shared" ca="1" si="140"/>
        <v/>
      </c>
      <c r="AM156" s="256" t="str">
        <f t="shared" ca="1" si="141"/>
        <v/>
      </c>
      <c r="AN156" s="145" t="str">
        <f t="shared" ca="1" si="142"/>
        <v/>
      </c>
      <c r="AO156" s="145" t="str">
        <f t="shared" ca="1" si="143"/>
        <v/>
      </c>
      <c r="AP156" s="144" t="str">
        <f t="shared" ca="1" si="144"/>
        <v/>
      </c>
      <c r="AQ156" s="256" t="str">
        <f t="shared" ca="1" si="145"/>
        <v/>
      </c>
      <c r="AR156" s="152">
        <f t="shared" ca="1" si="146"/>
        <v>0.25</v>
      </c>
      <c r="AS156" s="5"/>
      <c r="AT156" s="2">
        <f t="shared" si="147"/>
        <v>156</v>
      </c>
      <c r="AU156" s="2">
        <f t="shared" si="148"/>
        <v>303</v>
      </c>
      <c r="AV156" s="2">
        <f t="shared" si="149"/>
        <v>304</v>
      </c>
      <c r="AW156" s="153">
        <f t="shared" si="104"/>
        <v>148</v>
      </c>
      <c r="AX156" s="153">
        <f t="shared" si="105"/>
        <v>297</v>
      </c>
    </row>
    <row r="157" spans="1:50" ht="38.25">
      <c r="A157" s="135"/>
      <c r="B157" s="137" t="str">
        <f t="shared" ca="1" si="106"/>
        <v/>
      </c>
      <c r="C157" s="34" t="e">
        <f t="shared" ca="1" si="107"/>
        <v>#N/A</v>
      </c>
      <c r="D157" s="137" t="str">
        <f t="shared" ca="1" si="108"/>
        <v/>
      </c>
      <c r="E157" s="137">
        <f t="shared" ca="1" si="109"/>
        <v>1</v>
      </c>
      <c r="F157" s="137" t="str">
        <f t="shared" ca="1" si="110"/>
        <v>PERIM.</v>
      </c>
      <c r="G157" s="137" t="str">
        <f t="shared" ca="1" si="111"/>
        <v/>
      </c>
      <c r="H157" s="137" t="str">
        <f t="shared" ca="1" si="112"/>
        <v/>
      </c>
      <c r="I157" s="137" t="str">
        <f t="shared" ca="1" si="113"/>
        <v/>
      </c>
      <c r="J157" s="137" t="str">
        <f t="shared" ca="1" si="114"/>
        <v/>
      </c>
      <c r="K157" s="137" t="str">
        <f t="shared" ca="1" si="115"/>
        <v/>
      </c>
      <c r="L157" s="137" t="str">
        <f t="shared" ca="1" si="116"/>
        <v/>
      </c>
      <c r="M157" s="138" t="str">
        <f>IF(ZONES!O158="","",ZONES!O158)</f>
        <v/>
      </c>
      <c r="N157" s="136" t="str">
        <f>IF(ZONES!P158="","",ZONES!P158)</f>
        <v/>
      </c>
      <c r="O157" s="139" t="e">
        <f t="shared" ca="1" si="117"/>
        <v>#REF!</v>
      </c>
      <c r="P157" s="139" t="str">
        <f t="shared" ca="1" si="118"/>
        <v/>
      </c>
      <c r="Q157" s="140" t="str">
        <f t="shared" ca="1" si="119"/>
        <v/>
      </c>
      <c r="R157" s="250">
        <f t="shared" ca="1" si="120"/>
        <v>2.835</v>
      </c>
      <c r="S157" s="140" t="str">
        <f t="shared" ca="1" si="121"/>
        <v/>
      </c>
      <c r="T157" s="250">
        <f t="shared" ca="1" si="122"/>
        <v>24.5</v>
      </c>
      <c r="U157" s="251" t="str">
        <f t="shared" ca="1" si="123"/>
        <v/>
      </c>
      <c r="V157" s="252" t="str">
        <f t="shared" ca="1" si="124"/>
        <v/>
      </c>
      <c r="W157" s="252" t="str">
        <f t="shared" ca="1" si="125"/>
        <v/>
      </c>
      <c r="X157" s="251">
        <f t="shared" ca="1" si="126"/>
        <v>22</v>
      </c>
      <c r="Y157" s="252" t="str">
        <f t="shared" ca="1" si="127"/>
        <v/>
      </c>
      <c r="Z157" s="251" t="str">
        <f t="shared" ca="1" si="128"/>
        <v/>
      </c>
      <c r="AA157" s="252" t="str">
        <f t="shared" ca="1" si="129"/>
        <v/>
      </c>
      <c r="AB157" s="251" t="str">
        <f t="shared" ca="1" si="130"/>
        <v/>
      </c>
      <c r="AC157" s="253" t="str">
        <f t="shared" ca="1" si="131"/>
        <v/>
      </c>
      <c r="AD157" s="251" t="str">
        <f t="shared" ca="1" si="132"/>
        <v/>
      </c>
      <c r="AE157" s="254" t="str">
        <f t="shared" ca="1" si="133"/>
        <v/>
      </c>
      <c r="AF157" s="255" t="str">
        <f t="shared" ca="1" si="134"/>
        <v/>
      </c>
      <c r="AG157" s="256" t="str">
        <f t="shared" ca="1" si="135"/>
        <v/>
      </c>
      <c r="AH157" s="256" t="str">
        <f t="shared" ca="1" si="136"/>
        <v/>
      </c>
      <c r="AI157" s="150" t="str">
        <f t="shared" ca="1" si="137"/>
        <v/>
      </c>
      <c r="AJ157" s="144" t="str">
        <f t="shared" ca="1" si="138"/>
        <v/>
      </c>
      <c r="AK157" s="256" t="str">
        <f t="shared" ca="1" si="139"/>
        <v/>
      </c>
      <c r="AL157" s="144" t="str">
        <f t="shared" ca="1" si="140"/>
        <v/>
      </c>
      <c r="AM157" s="256" t="str">
        <f t="shared" ca="1" si="141"/>
        <v/>
      </c>
      <c r="AN157" s="145" t="str">
        <f t="shared" ca="1" si="142"/>
        <v/>
      </c>
      <c r="AO157" s="145" t="str">
        <f t="shared" ca="1" si="143"/>
        <v/>
      </c>
      <c r="AP157" s="144" t="str">
        <f t="shared" ca="1" si="144"/>
        <v/>
      </c>
      <c r="AQ157" s="256" t="str">
        <f t="shared" ca="1" si="145"/>
        <v/>
      </c>
      <c r="AR157" s="152">
        <f t="shared" ca="1" si="146"/>
        <v>0.25</v>
      </c>
      <c r="AS157" s="5"/>
      <c r="AT157" s="2">
        <f t="shared" si="147"/>
        <v>157</v>
      </c>
      <c r="AU157" s="2">
        <f t="shared" si="148"/>
        <v>305</v>
      </c>
      <c r="AV157" s="2">
        <f t="shared" si="149"/>
        <v>306</v>
      </c>
      <c r="AW157" s="153">
        <f t="shared" si="104"/>
        <v>149</v>
      </c>
      <c r="AX157" s="153">
        <f t="shared" si="105"/>
        <v>299</v>
      </c>
    </row>
    <row r="158" spans="1:50" ht="38.25">
      <c r="A158" s="135"/>
      <c r="B158" s="137" t="str">
        <f t="shared" ca="1" si="106"/>
        <v/>
      </c>
      <c r="C158" s="34" t="e">
        <f t="shared" ca="1" si="107"/>
        <v>#N/A</v>
      </c>
      <c r="D158" s="137" t="str">
        <f t="shared" ca="1" si="108"/>
        <v/>
      </c>
      <c r="E158" s="137">
        <f t="shared" ca="1" si="109"/>
        <v>1</v>
      </c>
      <c r="F158" s="137" t="str">
        <f t="shared" ca="1" si="110"/>
        <v>PERIM.</v>
      </c>
      <c r="G158" s="137" t="str">
        <f t="shared" ca="1" si="111"/>
        <v/>
      </c>
      <c r="H158" s="137" t="str">
        <f t="shared" ca="1" si="112"/>
        <v/>
      </c>
      <c r="I158" s="137" t="str">
        <f t="shared" ca="1" si="113"/>
        <v/>
      </c>
      <c r="J158" s="137" t="str">
        <f t="shared" ca="1" si="114"/>
        <v/>
      </c>
      <c r="K158" s="137" t="str">
        <f t="shared" ca="1" si="115"/>
        <v/>
      </c>
      <c r="L158" s="137" t="str">
        <f t="shared" ca="1" si="116"/>
        <v/>
      </c>
      <c r="M158" s="138" t="str">
        <f>IF(ZONES!O159="","",ZONES!O159)</f>
        <v/>
      </c>
      <c r="N158" s="136" t="str">
        <f>IF(ZONES!P159="","",ZONES!P159)</f>
        <v/>
      </c>
      <c r="O158" s="139" t="e">
        <f t="shared" ca="1" si="117"/>
        <v>#REF!</v>
      </c>
      <c r="P158" s="139" t="str">
        <f t="shared" ca="1" si="118"/>
        <v/>
      </c>
      <c r="Q158" s="140" t="str">
        <f t="shared" ca="1" si="119"/>
        <v/>
      </c>
      <c r="R158" s="250">
        <f t="shared" ca="1" si="120"/>
        <v>2.835</v>
      </c>
      <c r="S158" s="140" t="str">
        <f t="shared" ca="1" si="121"/>
        <v/>
      </c>
      <c r="T158" s="250">
        <f t="shared" ca="1" si="122"/>
        <v>24.5</v>
      </c>
      <c r="U158" s="251" t="str">
        <f t="shared" ca="1" si="123"/>
        <v/>
      </c>
      <c r="V158" s="252" t="str">
        <f t="shared" ca="1" si="124"/>
        <v/>
      </c>
      <c r="W158" s="252" t="str">
        <f t="shared" ca="1" si="125"/>
        <v/>
      </c>
      <c r="X158" s="251">
        <f t="shared" ca="1" si="126"/>
        <v>22</v>
      </c>
      <c r="Y158" s="252" t="str">
        <f t="shared" ca="1" si="127"/>
        <v/>
      </c>
      <c r="Z158" s="251" t="str">
        <f t="shared" ca="1" si="128"/>
        <v/>
      </c>
      <c r="AA158" s="252" t="str">
        <f t="shared" ca="1" si="129"/>
        <v/>
      </c>
      <c r="AB158" s="251" t="str">
        <f t="shared" ca="1" si="130"/>
        <v/>
      </c>
      <c r="AC158" s="253" t="str">
        <f t="shared" ca="1" si="131"/>
        <v/>
      </c>
      <c r="AD158" s="251" t="str">
        <f t="shared" ca="1" si="132"/>
        <v/>
      </c>
      <c r="AE158" s="254" t="str">
        <f t="shared" ca="1" si="133"/>
        <v/>
      </c>
      <c r="AF158" s="255" t="str">
        <f t="shared" ca="1" si="134"/>
        <v/>
      </c>
      <c r="AG158" s="256" t="str">
        <f t="shared" ca="1" si="135"/>
        <v/>
      </c>
      <c r="AH158" s="256" t="str">
        <f t="shared" ca="1" si="136"/>
        <v/>
      </c>
      <c r="AI158" s="150" t="str">
        <f t="shared" ca="1" si="137"/>
        <v/>
      </c>
      <c r="AJ158" s="144" t="str">
        <f t="shared" ca="1" si="138"/>
        <v/>
      </c>
      <c r="AK158" s="256" t="str">
        <f t="shared" ca="1" si="139"/>
        <v/>
      </c>
      <c r="AL158" s="144" t="str">
        <f t="shared" ca="1" si="140"/>
        <v/>
      </c>
      <c r="AM158" s="256" t="str">
        <f t="shared" ca="1" si="141"/>
        <v/>
      </c>
      <c r="AN158" s="145" t="str">
        <f t="shared" ca="1" si="142"/>
        <v/>
      </c>
      <c r="AO158" s="145" t="str">
        <f t="shared" ca="1" si="143"/>
        <v/>
      </c>
      <c r="AP158" s="144" t="str">
        <f t="shared" ca="1" si="144"/>
        <v/>
      </c>
      <c r="AQ158" s="256" t="str">
        <f t="shared" ca="1" si="145"/>
        <v/>
      </c>
      <c r="AR158" s="152">
        <f t="shared" ca="1" si="146"/>
        <v>0.25</v>
      </c>
      <c r="AS158" s="5"/>
      <c r="AT158" s="2">
        <f t="shared" si="147"/>
        <v>158</v>
      </c>
      <c r="AU158" s="2">
        <f t="shared" si="148"/>
        <v>307</v>
      </c>
      <c r="AV158" s="2">
        <f t="shared" si="149"/>
        <v>308</v>
      </c>
      <c r="AW158" s="153">
        <f t="shared" si="104"/>
        <v>150</v>
      </c>
      <c r="AX158" s="153">
        <f t="shared" si="105"/>
        <v>301</v>
      </c>
    </row>
    <row r="159" spans="1:50" ht="38.25">
      <c r="A159" s="135"/>
      <c r="B159" s="137" t="str">
        <f t="shared" ca="1" si="106"/>
        <v/>
      </c>
      <c r="C159" s="34" t="e">
        <f t="shared" ca="1" si="107"/>
        <v>#N/A</v>
      </c>
      <c r="D159" s="137" t="str">
        <f t="shared" ca="1" si="108"/>
        <v/>
      </c>
      <c r="E159" s="137">
        <f t="shared" ca="1" si="109"/>
        <v>1</v>
      </c>
      <c r="F159" s="137" t="str">
        <f t="shared" ca="1" si="110"/>
        <v>PERIM.</v>
      </c>
      <c r="G159" s="137" t="str">
        <f t="shared" ca="1" si="111"/>
        <v/>
      </c>
      <c r="H159" s="137" t="str">
        <f t="shared" ca="1" si="112"/>
        <v/>
      </c>
      <c r="I159" s="137" t="str">
        <f t="shared" ca="1" si="113"/>
        <v/>
      </c>
      <c r="J159" s="137" t="str">
        <f t="shared" ca="1" si="114"/>
        <v/>
      </c>
      <c r="K159" s="137" t="str">
        <f t="shared" ca="1" si="115"/>
        <v/>
      </c>
      <c r="L159" s="137" t="str">
        <f t="shared" ca="1" si="116"/>
        <v/>
      </c>
      <c r="M159" s="138" t="str">
        <f>IF(ZONES!O160="","",ZONES!O160)</f>
        <v/>
      </c>
      <c r="N159" s="136" t="str">
        <f>IF(ZONES!P160="","",ZONES!P160)</f>
        <v/>
      </c>
      <c r="O159" s="139" t="e">
        <f t="shared" ca="1" si="117"/>
        <v>#REF!</v>
      </c>
      <c r="P159" s="139" t="str">
        <f t="shared" ca="1" si="118"/>
        <v/>
      </c>
      <c r="Q159" s="140" t="str">
        <f t="shared" ca="1" si="119"/>
        <v/>
      </c>
      <c r="R159" s="250">
        <f t="shared" ca="1" si="120"/>
        <v>2.835</v>
      </c>
      <c r="S159" s="140" t="str">
        <f t="shared" ca="1" si="121"/>
        <v/>
      </c>
      <c r="T159" s="250">
        <f t="shared" ca="1" si="122"/>
        <v>24.5</v>
      </c>
      <c r="U159" s="251" t="str">
        <f t="shared" ca="1" si="123"/>
        <v/>
      </c>
      <c r="V159" s="252" t="str">
        <f t="shared" ca="1" si="124"/>
        <v/>
      </c>
      <c r="W159" s="252" t="str">
        <f t="shared" ca="1" si="125"/>
        <v/>
      </c>
      <c r="X159" s="251">
        <f t="shared" ca="1" si="126"/>
        <v>22</v>
      </c>
      <c r="Y159" s="252" t="str">
        <f t="shared" ca="1" si="127"/>
        <v/>
      </c>
      <c r="Z159" s="251" t="str">
        <f t="shared" ca="1" si="128"/>
        <v/>
      </c>
      <c r="AA159" s="252" t="str">
        <f t="shared" ca="1" si="129"/>
        <v/>
      </c>
      <c r="AB159" s="251" t="str">
        <f t="shared" ca="1" si="130"/>
        <v/>
      </c>
      <c r="AC159" s="253" t="str">
        <f t="shared" ca="1" si="131"/>
        <v/>
      </c>
      <c r="AD159" s="251" t="str">
        <f t="shared" ca="1" si="132"/>
        <v/>
      </c>
      <c r="AE159" s="254" t="str">
        <f t="shared" ca="1" si="133"/>
        <v/>
      </c>
      <c r="AF159" s="255" t="str">
        <f t="shared" ca="1" si="134"/>
        <v/>
      </c>
      <c r="AG159" s="256" t="str">
        <f t="shared" ca="1" si="135"/>
        <v/>
      </c>
      <c r="AH159" s="256" t="str">
        <f t="shared" ca="1" si="136"/>
        <v/>
      </c>
      <c r="AI159" s="150" t="str">
        <f t="shared" ca="1" si="137"/>
        <v/>
      </c>
      <c r="AJ159" s="144" t="str">
        <f t="shared" ca="1" si="138"/>
        <v/>
      </c>
      <c r="AK159" s="256" t="str">
        <f t="shared" ca="1" si="139"/>
        <v/>
      </c>
      <c r="AL159" s="144" t="str">
        <f t="shared" ca="1" si="140"/>
        <v/>
      </c>
      <c r="AM159" s="256" t="str">
        <f t="shared" ca="1" si="141"/>
        <v/>
      </c>
      <c r="AN159" s="145" t="str">
        <f t="shared" ca="1" si="142"/>
        <v/>
      </c>
      <c r="AO159" s="145" t="str">
        <f t="shared" ca="1" si="143"/>
        <v/>
      </c>
      <c r="AP159" s="144" t="str">
        <f t="shared" ca="1" si="144"/>
        <v/>
      </c>
      <c r="AQ159" s="256" t="str">
        <f t="shared" ca="1" si="145"/>
        <v/>
      </c>
      <c r="AR159" s="152">
        <f t="shared" ca="1" si="146"/>
        <v>0.25</v>
      </c>
      <c r="AS159" s="5"/>
      <c r="AT159" s="2">
        <f t="shared" si="147"/>
        <v>159</v>
      </c>
      <c r="AU159" s="2">
        <f t="shared" si="148"/>
        <v>309</v>
      </c>
      <c r="AV159" s="2">
        <f t="shared" si="149"/>
        <v>310</v>
      </c>
      <c r="AW159" s="153">
        <f t="shared" si="104"/>
        <v>151</v>
      </c>
      <c r="AX159" s="153">
        <f t="shared" si="105"/>
        <v>303</v>
      </c>
    </row>
    <row r="160" spans="1:50" ht="38.25">
      <c r="A160" s="135"/>
      <c r="B160" s="137" t="str">
        <f t="shared" ca="1" si="106"/>
        <v/>
      </c>
      <c r="C160" s="34" t="e">
        <f t="shared" ca="1" si="107"/>
        <v>#N/A</v>
      </c>
      <c r="D160" s="137" t="str">
        <f t="shared" ca="1" si="108"/>
        <v/>
      </c>
      <c r="E160" s="137">
        <f t="shared" ca="1" si="109"/>
        <v>1</v>
      </c>
      <c r="F160" s="137" t="str">
        <f t="shared" ca="1" si="110"/>
        <v>PERIM.</v>
      </c>
      <c r="G160" s="137" t="str">
        <f t="shared" ca="1" si="111"/>
        <v/>
      </c>
      <c r="H160" s="137" t="str">
        <f t="shared" ca="1" si="112"/>
        <v/>
      </c>
      <c r="I160" s="137" t="str">
        <f t="shared" ca="1" si="113"/>
        <v/>
      </c>
      <c r="J160" s="137" t="str">
        <f t="shared" ca="1" si="114"/>
        <v/>
      </c>
      <c r="K160" s="137" t="str">
        <f t="shared" ca="1" si="115"/>
        <v/>
      </c>
      <c r="L160" s="137" t="str">
        <f t="shared" ca="1" si="116"/>
        <v/>
      </c>
      <c r="M160" s="138" t="str">
        <f>IF(ZONES!O161="","",ZONES!O161)</f>
        <v/>
      </c>
      <c r="N160" s="136" t="str">
        <f>IF(ZONES!P161="","",ZONES!P161)</f>
        <v/>
      </c>
      <c r="O160" s="139" t="e">
        <f t="shared" ca="1" si="117"/>
        <v>#REF!</v>
      </c>
      <c r="P160" s="139" t="str">
        <f t="shared" ca="1" si="118"/>
        <v/>
      </c>
      <c r="Q160" s="140" t="str">
        <f t="shared" ca="1" si="119"/>
        <v/>
      </c>
      <c r="R160" s="250">
        <f t="shared" ca="1" si="120"/>
        <v>2.835</v>
      </c>
      <c r="S160" s="140" t="str">
        <f t="shared" ca="1" si="121"/>
        <v/>
      </c>
      <c r="T160" s="250">
        <f t="shared" ca="1" si="122"/>
        <v>24.5</v>
      </c>
      <c r="U160" s="251" t="str">
        <f t="shared" ca="1" si="123"/>
        <v/>
      </c>
      <c r="V160" s="252" t="str">
        <f t="shared" ca="1" si="124"/>
        <v/>
      </c>
      <c r="W160" s="252" t="str">
        <f t="shared" ca="1" si="125"/>
        <v/>
      </c>
      <c r="X160" s="251">
        <f t="shared" ca="1" si="126"/>
        <v>22</v>
      </c>
      <c r="Y160" s="252" t="str">
        <f t="shared" ca="1" si="127"/>
        <v/>
      </c>
      <c r="Z160" s="251" t="str">
        <f t="shared" ca="1" si="128"/>
        <v/>
      </c>
      <c r="AA160" s="252" t="str">
        <f t="shared" ca="1" si="129"/>
        <v/>
      </c>
      <c r="AB160" s="251" t="str">
        <f t="shared" ca="1" si="130"/>
        <v/>
      </c>
      <c r="AC160" s="253" t="str">
        <f t="shared" ca="1" si="131"/>
        <v/>
      </c>
      <c r="AD160" s="251" t="str">
        <f t="shared" ca="1" si="132"/>
        <v/>
      </c>
      <c r="AE160" s="254" t="str">
        <f t="shared" ca="1" si="133"/>
        <v/>
      </c>
      <c r="AF160" s="255" t="str">
        <f t="shared" ca="1" si="134"/>
        <v/>
      </c>
      <c r="AG160" s="256" t="str">
        <f t="shared" ca="1" si="135"/>
        <v/>
      </c>
      <c r="AH160" s="256" t="str">
        <f t="shared" ca="1" si="136"/>
        <v/>
      </c>
      <c r="AI160" s="150" t="str">
        <f t="shared" ca="1" si="137"/>
        <v/>
      </c>
      <c r="AJ160" s="144" t="str">
        <f t="shared" ca="1" si="138"/>
        <v/>
      </c>
      <c r="AK160" s="256" t="str">
        <f t="shared" ca="1" si="139"/>
        <v/>
      </c>
      <c r="AL160" s="144" t="str">
        <f t="shared" ca="1" si="140"/>
        <v/>
      </c>
      <c r="AM160" s="256" t="str">
        <f t="shared" ca="1" si="141"/>
        <v/>
      </c>
      <c r="AN160" s="145" t="str">
        <f t="shared" ca="1" si="142"/>
        <v/>
      </c>
      <c r="AO160" s="145" t="str">
        <f t="shared" ca="1" si="143"/>
        <v/>
      </c>
      <c r="AP160" s="144" t="str">
        <f t="shared" ca="1" si="144"/>
        <v/>
      </c>
      <c r="AQ160" s="256" t="str">
        <f t="shared" ca="1" si="145"/>
        <v/>
      </c>
      <c r="AR160" s="152">
        <f t="shared" ca="1" si="146"/>
        <v>0.25</v>
      </c>
      <c r="AS160" s="5"/>
      <c r="AT160" s="2">
        <f t="shared" si="147"/>
        <v>160</v>
      </c>
      <c r="AU160" s="2">
        <f t="shared" si="148"/>
        <v>311</v>
      </c>
      <c r="AV160" s="2">
        <f t="shared" si="149"/>
        <v>312</v>
      </c>
      <c r="AW160" s="153">
        <f t="shared" si="104"/>
        <v>152</v>
      </c>
      <c r="AX160" s="153">
        <f t="shared" si="105"/>
        <v>305</v>
      </c>
    </row>
    <row r="161" spans="1:50" ht="38.25">
      <c r="A161" s="135"/>
      <c r="B161" s="137" t="str">
        <f t="shared" ca="1" si="106"/>
        <v/>
      </c>
      <c r="C161" s="34" t="e">
        <f t="shared" ca="1" si="107"/>
        <v>#N/A</v>
      </c>
      <c r="D161" s="137" t="str">
        <f t="shared" ca="1" si="108"/>
        <v/>
      </c>
      <c r="E161" s="137">
        <f t="shared" ca="1" si="109"/>
        <v>1</v>
      </c>
      <c r="F161" s="137" t="str">
        <f t="shared" ca="1" si="110"/>
        <v>PERIM.</v>
      </c>
      <c r="G161" s="137" t="str">
        <f t="shared" ca="1" si="111"/>
        <v/>
      </c>
      <c r="H161" s="137" t="str">
        <f t="shared" ca="1" si="112"/>
        <v/>
      </c>
      <c r="I161" s="137" t="str">
        <f t="shared" ca="1" si="113"/>
        <v/>
      </c>
      <c r="J161" s="137" t="str">
        <f t="shared" ca="1" si="114"/>
        <v/>
      </c>
      <c r="K161" s="137" t="str">
        <f t="shared" ca="1" si="115"/>
        <v/>
      </c>
      <c r="L161" s="137" t="str">
        <f t="shared" ca="1" si="116"/>
        <v/>
      </c>
      <c r="M161" s="138" t="str">
        <f>IF(ZONES!O162="","",ZONES!O162)</f>
        <v/>
      </c>
      <c r="N161" s="136" t="str">
        <f>IF(ZONES!P162="","",ZONES!P162)</f>
        <v/>
      </c>
      <c r="O161" s="139" t="e">
        <f t="shared" ca="1" si="117"/>
        <v>#REF!</v>
      </c>
      <c r="P161" s="139" t="str">
        <f t="shared" ca="1" si="118"/>
        <v/>
      </c>
      <c r="Q161" s="140" t="str">
        <f t="shared" ca="1" si="119"/>
        <v/>
      </c>
      <c r="R161" s="250">
        <f t="shared" ca="1" si="120"/>
        <v>2.835</v>
      </c>
      <c r="S161" s="140" t="str">
        <f t="shared" ca="1" si="121"/>
        <v/>
      </c>
      <c r="T161" s="250">
        <f t="shared" ca="1" si="122"/>
        <v>24.5</v>
      </c>
      <c r="U161" s="251" t="str">
        <f t="shared" ca="1" si="123"/>
        <v/>
      </c>
      <c r="V161" s="252" t="str">
        <f t="shared" ca="1" si="124"/>
        <v/>
      </c>
      <c r="W161" s="252" t="str">
        <f t="shared" ca="1" si="125"/>
        <v/>
      </c>
      <c r="X161" s="251">
        <f t="shared" ca="1" si="126"/>
        <v>22</v>
      </c>
      <c r="Y161" s="252" t="str">
        <f t="shared" ca="1" si="127"/>
        <v/>
      </c>
      <c r="Z161" s="251" t="str">
        <f t="shared" ca="1" si="128"/>
        <v/>
      </c>
      <c r="AA161" s="252" t="str">
        <f t="shared" ca="1" si="129"/>
        <v/>
      </c>
      <c r="AB161" s="251" t="str">
        <f t="shared" ca="1" si="130"/>
        <v/>
      </c>
      <c r="AC161" s="253" t="str">
        <f t="shared" ca="1" si="131"/>
        <v/>
      </c>
      <c r="AD161" s="251" t="str">
        <f t="shared" ca="1" si="132"/>
        <v/>
      </c>
      <c r="AE161" s="254" t="str">
        <f t="shared" ca="1" si="133"/>
        <v/>
      </c>
      <c r="AF161" s="255" t="str">
        <f t="shared" ca="1" si="134"/>
        <v/>
      </c>
      <c r="AG161" s="256" t="str">
        <f t="shared" ca="1" si="135"/>
        <v/>
      </c>
      <c r="AH161" s="256" t="str">
        <f t="shared" ca="1" si="136"/>
        <v/>
      </c>
      <c r="AI161" s="150" t="str">
        <f t="shared" ca="1" si="137"/>
        <v/>
      </c>
      <c r="AJ161" s="144" t="str">
        <f t="shared" ca="1" si="138"/>
        <v/>
      </c>
      <c r="AK161" s="256" t="str">
        <f t="shared" ca="1" si="139"/>
        <v/>
      </c>
      <c r="AL161" s="144" t="str">
        <f t="shared" ca="1" si="140"/>
        <v/>
      </c>
      <c r="AM161" s="256" t="str">
        <f t="shared" ca="1" si="141"/>
        <v/>
      </c>
      <c r="AN161" s="145" t="str">
        <f t="shared" ca="1" si="142"/>
        <v/>
      </c>
      <c r="AO161" s="145" t="str">
        <f t="shared" ca="1" si="143"/>
        <v/>
      </c>
      <c r="AP161" s="144" t="str">
        <f t="shared" ca="1" si="144"/>
        <v/>
      </c>
      <c r="AQ161" s="256" t="str">
        <f t="shared" ca="1" si="145"/>
        <v/>
      </c>
      <c r="AR161" s="152">
        <f t="shared" ca="1" si="146"/>
        <v>0.25</v>
      </c>
      <c r="AS161" s="5"/>
      <c r="AT161" s="2">
        <f t="shared" si="147"/>
        <v>161</v>
      </c>
      <c r="AU161" s="2">
        <f t="shared" si="148"/>
        <v>313</v>
      </c>
      <c r="AV161" s="2">
        <f t="shared" si="149"/>
        <v>314</v>
      </c>
      <c r="AW161" s="153">
        <f t="shared" si="104"/>
        <v>153</v>
      </c>
      <c r="AX161" s="153">
        <f t="shared" si="105"/>
        <v>307</v>
      </c>
    </row>
    <row r="162" spans="1:50" ht="38.25">
      <c r="A162" s="135"/>
      <c r="B162" s="137" t="str">
        <f t="shared" ca="1" si="106"/>
        <v/>
      </c>
      <c r="C162" s="34" t="e">
        <f t="shared" ca="1" si="107"/>
        <v>#N/A</v>
      </c>
      <c r="D162" s="137" t="str">
        <f t="shared" ca="1" si="108"/>
        <v/>
      </c>
      <c r="E162" s="137">
        <f t="shared" ca="1" si="109"/>
        <v>1</v>
      </c>
      <c r="F162" s="137" t="str">
        <f t="shared" ca="1" si="110"/>
        <v>PERIM.</v>
      </c>
      <c r="G162" s="137" t="str">
        <f t="shared" ca="1" si="111"/>
        <v/>
      </c>
      <c r="H162" s="137" t="str">
        <f t="shared" ca="1" si="112"/>
        <v/>
      </c>
      <c r="I162" s="137" t="str">
        <f t="shared" ca="1" si="113"/>
        <v/>
      </c>
      <c r="J162" s="137" t="str">
        <f t="shared" ca="1" si="114"/>
        <v/>
      </c>
      <c r="K162" s="137" t="str">
        <f t="shared" ca="1" si="115"/>
        <v/>
      </c>
      <c r="L162" s="137" t="str">
        <f t="shared" ca="1" si="116"/>
        <v/>
      </c>
      <c r="M162" s="138" t="str">
        <f>IF(ZONES!O163="","",ZONES!O163)</f>
        <v/>
      </c>
      <c r="N162" s="136" t="str">
        <f>IF(ZONES!P163="","",ZONES!P163)</f>
        <v/>
      </c>
      <c r="O162" s="139" t="e">
        <f t="shared" ca="1" si="117"/>
        <v>#REF!</v>
      </c>
      <c r="P162" s="139" t="str">
        <f t="shared" ca="1" si="118"/>
        <v/>
      </c>
      <c r="Q162" s="140" t="str">
        <f t="shared" ca="1" si="119"/>
        <v/>
      </c>
      <c r="R162" s="250">
        <f t="shared" ca="1" si="120"/>
        <v>2.835</v>
      </c>
      <c r="S162" s="140" t="str">
        <f t="shared" ca="1" si="121"/>
        <v/>
      </c>
      <c r="T162" s="250">
        <f t="shared" ca="1" si="122"/>
        <v>24.5</v>
      </c>
      <c r="U162" s="251" t="str">
        <f t="shared" ca="1" si="123"/>
        <v/>
      </c>
      <c r="V162" s="252" t="str">
        <f t="shared" ca="1" si="124"/>
        <v/>
      </c>
      <c r="W162" s="252" t="str">
        <f t="shared" ca="1" si="125"/>
        <v/>
      </c>
      <c r="X162" s="251">
        <f t="shared" ca="1" si="126"/>
        <v>22</v>
      </c>
      <c r="Y162" s="252" t="str">
        <f t="shared" ca="1" si="127"/>
        <v/>
      </c>
      <c r="Z162" s="251" t="str">
        <f t="shared" ca="1" si="128"/>
        <v/>
      </c>
      <c r="AA162" s="252" t="str">
        <f t="shared" ca="1" si="129"/>
        <v/>
      </c>
      <c r="AB162" s="251" t="str">
        <f t="shared" ca="1" si="130"/>
        <v/>
      </c>
      <c r="AC162" s="253" t="str">
        <f t="shared" ca="1" si="131"/>
        <v/>
      </c>
      <c r="AD162" s="251" t="str">
        <f t="shared" ca="1" si="132"/>
        <v/>
      </c>
      <c r="AE162" s="254" t="str">
        <f t="shared" ca="1" si="133"/>
        <v/>
      </c>
      <c r="AF162" s="255" t="str">
        <f t="shared" ca="1" si="134"/>
        <v/>
      </c>
      <c r="AG162" s="256" t="str">
        <f t="shared" ca="1" si="135"/>
        <v/>
      </c>
      <c r="AH162" s="256" t="str">
        <f t="shared" ca="1" si="136"/>
        <v/>
      </c>
      <c r="AI162" s="150" t="str">
        <f t="shared" ca="1" si="137"/>
        <v/>
      </c>
      <c r="AJ162" s="144" t="str">
        <f t="shared" ca="1" si="138"/>
        <v/>
      </c>
      <c r="AK162" s="256" t="str">
        <f t="shared" ca="1" si="139"/>
        <v/>
      </c>
      <c r="AL162" s="144" t="str">
        <f t="shared" ca="1" si="140"/>
        <v/>
      </c>
      <c r="AM162" s="256" t="str">
        <f t="shared" ca="1" si="141"/>
        <v/>
      </c>
      <c r="AN162" s="145" t="str">
        <f t="shared" ca="1" si="142"/>
        <v/>
      </c>
      <c r="AO162" s="145" t="str">
        <f t="shared" ca="1" si="143"/>
        <v/>
      </c>
      <c r="AP162" s="144" t="str">
        <f t="shared" ca="1" si="144"/>
        <v/>
      </c>
      <c r="AQ162" s="256" t="str">
        <f t="shared" ca="1" si="145"/>
        <v/>
      </c>
      <c r="AR162" s="152">
        <f t="shared" ca="1" si="146"/>
        <v>0.25</v>
      </c>
      <c r="AS162" s="5"/>
      <c r="AT162" s="2">
        <f t="shared" si="147"/>
        <v>162</v>
      </c>
      <c r="AU162" s="2">
        <f t="shared" si="148"/>
        <v>315</v>
      </c>
      <c r="AV162" s="2">
        <f t="shared" si="149"/>
        <v>316</v>
      </c>
      <c r="AW162" s="153">
        <f t="shared" si="104"/>
        <v>154</v>
      </c>
      <c r="AX162" s="153">
        <f t="shared" si="105"/>
        <v>309</v>
      </c>
    </row>
    <row r="163" spans="1:50" ht="38.25">
      <c r="A163" s="135"/>
      <c r="B163" s="137" t="str">
        <f t="shared" ca="1" si="106"/>
        <v/>
      </c>
      <c r="C163" s="34" t="e">
        <f t="shared" ca="1" si="107"/>
        <v>#N/A</v>
      </c>
      <c r="D163" s="137" t="str">
        <f t="shared" ca="1" si="108"/>
        <v/>
      </c>
      <c r="E163" s="137">
        <f t="shared" ca="1" si="109"/>
        <v>1</v>
      </c>
      <c r="F163" s="137" t="str">
        <f t="shared" ca="1" si="110"/>
        <v>PERIM.</v>
      </c>
      <c r="G163" s="137" t="str">
        <f t="shared" ca="1" si="111"/>
        <v/>
      </c>
      <c r="H163" s="137" t="str">
        <f t="shared" ca="1" si="112"/>
        <v/>
      </c>
      <c r="I163" s="137" t="str">
        <f t="shared" ca="1" si="113"/>
        <v/>
      </c>
      <c r="J163" s="137" t="str">
        <f t="shared" ca="1" si="114"/>
        <v/>
      </c>
      <c r="K163" s="137" t="str">
        <f t="shared" ca="1" si="115"/>
        <v/>
      </c>
      <c r="L163" s="137" t="str">
        <f t="shared" ca="1" si="116"/>
        <v/>
      </c>
      <c r="M163" s="138" t="str">
        <f>IF(ZONES!O164="","",ZONES!O164)</f>
        <v/>
      </c>
      <c r="N163" s="136" t="str">
        <f>IF(ZONES!P164="","",ZONES!P164)</f>
        <v/>
      </c>
      <c r="O163" s="139" t="e">
        <f t="shared" ca="1" si="117"/>
        <v>#REF!</v>
      </c>
      <c r="P163" s="139" t="str">
        <f t="shared" ca="1" si="118"/>
        <v/>
      </c>
      <c r="Q163" s="140" t="str">
        <f t="shared" ca="1" si="119"/>
        <v/>
      </c>
      <c r="R163" s="250">
        <f t="shared" ca="1" si="120"/>
        <v>2.835</v>
      </c>
      <c r="S163" s="140" t="str">
        <f t="shared" ca="1" si="121"/>
        <v/>
      </c>
      <c r="T163" s="250">
        <f t="shared" ca="1" si="122"/>
        <v>24.5</v>
      </c>
      <c r="U163" s="251" t="str">
        <f t="shared" ca="1" si="123"/>
        <v/>
      </c>
      <c r="V163" s="252" t="str">
        <f t="shared" ca="1" si="124"/>
        <v/>
      </c>
      <c r="W163" s="252" t="str">
        <f t="shared" ca="1" si="125"/>
        <v/>
      </c>
      <c r="X163" s="251">
        <f t="shared" ca="1" si="126"/>
        <v>22</v>
      </c>
      <c r="Y163" s="252" t="str">
        <f t="shared" ca="1" si="127"/>
        <v/>
      </c>
      <c r="Z163" s="251" t="str">
        <f t="shared" ca="1" si="128"/>
        <v/>
      </c>
      <c r="AA163" s="252" t="str">
        <f t="shared" ca="1" si="129"/>
        <v/>
      </c>
      <c r="AB163" s="251" t="str">
        <f t="shared" ca="1" si="130"/>
        <v/>
      </c>
      <c r="AC163" s="253" t="str">
        <f t="shared" ca="1" si="131"/>
        <v/>
      </c>
      <c r="AD163" s="251" t="str">
        <f t="shared" ca="1" si="132"/>
        <v/>
      </c>
      <c r="AE163" s="254" t="str">
        <f t="shared" ca="1" si="133"/>
        <v/>
      </c>
      <c r="AF163" s="255" t="str">
        <f t="shared" ca="1" si="134"/>
        <v/>
      </c>
      <c r="AG163" s="256" t="str">
        <f t="shared" ca="1" si="135"/>
        <v/>
      </c>
      <c r="AH163" s="256" t="str">
        <f t="shared" ca="1" si="136"/>
        <v/>
      </c>
      <c r="AI163" s="150" t="str">
        <f t="shared" ca="1" si="137"/>
        <v/>
      </c>
      <c r="AJ163" s="144" t="str">
        <f t="shared" ca="1" si="138"/>
        <v/>
      </c>
      <c r="AK163" s="256" t="str">
        <f t="shared" ca="1" si="139"/>
        <v/>
      </c>
      <c r="AL163" s="144" t="str">
        <f t="shared" ca="1" si="140"/>
        <v/>
      </c>
      <c r="AM163" s="256" t="str">
        <f t="shared" ca="1" si="141"/>
        <v/>
      </c>
      <c r="AN163" s="145" t="str">
        <f t="shared" ca="1" si="142"/>
        <v/>
      </c>
      <c r="AO163" s="145" t="str">
        <f t="shared" ca="1" si="143"/>
        <v/>
      </c>
      <c r="AP163" s="144" t="str">
        <f t="shared" ca="1" si="144"/>
        <v/>
      </c>
      <c r="AQ163" s="256" t="str">
        <f t="shared" ca="1" si="145"/>
        <v/>
      </c>
      <c r="AR163" s="152">
        <f t="shared" ca="1" si="146"/>
        <v>0.25</v>
      </c>
      <c r="AS163" s="5"/>
      <c r="AT163" s="2">
        <f t="shared" si="147"/>
        <v>163</v>
      </c>
      <c r="AU163" s="2">
        <f t="shared" si="148"/>
        <v>317</v>
      </c>
      <c r="AV163" s="2">
        <f t="shared" si="149"/>
        <v>318</v>
      </c>
      <c r="AW163" s="153">
        <f t="shared" si="104"/>
        <v>155</v>
      </c>
      <c r="AX163" s="153">
        <f t="shared" si="105"/>
        <v>311</v>
      </c>
    </row>
    <row r="164" spans="1:50" ht="38.25">
      <c r="A164" s="135"/>
      <c r="B164" s="137" t="str">
        <f t="shared" ca="1" si="106"/>
        <v/>
      </c>
      <c r="C164" s="34" t="e">
        <f t="shared" ca="1" si="107"/>
        <v>#N/A</v>
      </c>
      <c r="D164" s="137" t="str">
        <f t="shared" ca="1" si="108"/>
        <v/>
      </c>
      <c r="E164" s="137">
        <f t="shared" ca="1" si="109"/>
        <v>1</v>
      </c>
      <c r="F164" s="137" t="str">
        <f t="shared" ca="1" si="110"/>
        <v>PERIM.</v>
      </c>
      <c r="G164" s="137" t="str">
        <f t="shared" ca="1" si="111"/>
        <v/>
      </c>
      <c r="H164" s="137" t="str">
        <f t="shared" ca="1" si="112"/>
        <v/>
      </c>
      <c r="I164" s="137" t="str">
        <f t="shared" ca="1" si="113"/>
        <v/>
      </c>
      <c r="J164" s="137" t="str">
        <f t="shared" ca="1" si="114"/>
        <v/>
      </c>
      <c r="K164" s="137" t="str">
        <f t="shared" ca="1" si="115"/>
        <v/>
      </c>
      <c r="L164" s="137" t="str">
        <f t="shared" ca="1" si="116"/>
        <v/>
      </c>
      <c r="M164" s="138" t="str">
        <f>IF(ZONES!O165="","",ZONES!O165)</f>
        <v/>
      </c>
      <c r="N164" s="136" t="str">
        <f>IF(ZONES!P165="","",ZONES!P165)</f>
        <v/>
      </c>
      <c r="O164" s="139" t="e">
        <f t="shared" ca="1" si="117"/>
        <v>#REF!</v>
      </c>
      <c r="P164" s="139" t="str">
        <f t="shared" ca="1" si="118"/>
        <v/>
      </c>
      <c r="Q164" s="140" t="str">
        <f t="shared" ca="1" si="119"/>
        <v/>
      </c>
      <c r="R164" s="250">
        <f t="shared" ca="1" si="120"/>
        <v>2.835</v>
      </c>
      <c r="S164" s="140" t="str">
        <f t="shared" ca="1" si="121"/>
        <v/>
      </c>
      <c r="T164" s="250">
        <f t="shared" ca="1" si="122"/>
        <v>24.5</v>
      </c>
      <c r="U164" s="251" t="str">
        <f t="shared" ca="1" si="123"/>
        <v/>
      </c>
      <c r="V164" s="252" t="str">
        <f t="shared" ca="1" si="124"/>
        <v/>
      </c>
      <c r="W164" s="252" t="str">
        <f t="shared" ca="1" si="125"/>
        <v/>
      </c>
      <c r="X164" s="251">
        <f t="shared" ca="1" si="126"/>
        <v>22</v>
      </c>
      <c r="Y164" s="252" t="str">
        <f t="shared" ca="1" si="127"/>
        <v/>
      </c>
      <c r="Z164" s="251" t="str">
        <f t="shared" ca="1" si="128"/>
        <v/>
      </c>
      <c r="AA164" s="252" t="str">
        <f t="shared" ca="1" si="129"/>
        <v/>
      </c>
      <c r="AB164" s="251" t="str">
        <f t="shared" ca="1" si="130"/>
        <v/>
      </c>
      <c r="AC164" s="253" t="str">
        <f t="shared" ca="1" si="131"/>
        <v/>
      </c>
      <c r="AD164" s="251" t="str">
        <f t="shared" ca="1" si="132"/>
        <v/>
      </c>
      <c r="AE164" s="254" t="str">
        <f t="shared" ca="1" si="133"/>
        <v/>
      </c>
      <c r="AF164" s="255" t="str">
        <f t="shared" ca="1" si="134"/>
        <v/>
      </c>
      <c r="AG164" s="256" t="str">
        <f t="shared" ca="1" si="135"/>
        <v/>
      </c>
      <c r="AH164" s="256" t="str">
        <f t="shared" ca="1" si="136"/>
        <v/>
      </c>
      <c r="AI164" s="150" t="str">
        <f t="shared" ca="1" si="137"/>
        <v/>
      </c>
      <c r="AJ164" s="144" t="str">
        <f t="shared" ca="1" si="138"/>
        <v/>
      </c>
      <c r="AK164" s="256" t="str">
        <f t="shared" ca="1" si="139"/>
        <v/>
      </c>
      <c r="AL164" s="144" t="str">
        <f t="shared" ca="1" si="140"/>
        <v/>
      </c>
      <c r="AM164" s="256" t="str">
        <f t="shared" ca="1" si="141"/>
        <v/>
      </c>
      <c r="AN164" s="145" t="str">
        <f t="shared" ca="1" si="142"/>
        <v/>
      </c>
      <c r="AO164" s="145" t="str">
        <f t="shared" ca="1" si="143"/>
        <v/>
      </c>
      <c r="AP164" s="144" t="str">
        <f t="shared" ca="1" si="144"/>
        <v/>
      </c>
      <c r="AQ164" s="256" t="str">
        <f t="shared" ca="1" si="145"/>
        <v/>
      </c>
      <c r="AR164" s="152">
        <f t="shared" ca="1" si="146"/>
        <v>0.25</v>
      </c>
      <c r="AS164" s="5"/>
      <c r="AT164" s="2">
        <f t="shared" si="147"/>
        <v>164</v>
      </c>
      <c r="AU164" s="2">
        <f t="shared" si="148"/>
        <v>319</v>
      </c>
      <c r="AV164" s="2">
        <f t="shared" si="149"/>
        <v>320</v>
      </c>
      <c r="AW164" s="153">
        <f t="shared" si="104"/>
        <v>156</v>
      </c>
      <c r="AX164" s="153">
        <f t="shared" si="105"/>
        <v>313</v>
      </c>
    </row>
    <row r="165" spans="1:50" ht="38.25">
      <c r="A165" s="135"/>
      <c r="B165" s="137" t="str">
        <f t="shared" ca="1" si="106"/>
        <v/>
      </c>
      <c r="C165" s="34" t="e">
        <f t="shared" ca="1" si="107"/>
        <v>#N/A</v>
      </c>
      <c r="D165" s="137" t="str">
        <f t="shared" ca="1" si="108"/>
        <v/>
      </c>
      <c r="E165" s="137">
        <f t="shared" ca="1" si="109"/>
        <v>1</v>
      </c>
      <c r="F165" s="137" t="str">
        <f t="shared" ca="1" si="110"/>
        <v>PERIM.</v>
      </c>
      <c r="G165" s="137" t="str">
        <f t="shared" ca="1" si="111"/>
        <v/>
      </c>
      <c r="H165" s="137" t="str">
        <f t="shared" ca="1" si="112"/>
        <v/>
      </c>
      <c r="I165" s="137" t="str">
        <f t="shared" ca="1" si="113"/>
        <v/>
      </c>
      <c r="J165" s="137" t="str">
        <f t="shared" ca="1" si="114"/>
        <v/>
      </c>
      <c r="K165" s="137" t="str">
        <f t="shared" ca="1" si="115"/>
        <v/>
      </c>
      <c r="L165" s="137" t="str">
        <f t="shared" ca="1" si="116"/>
        <v/>
      </c>
      <c r="M165" s="138" t="str">
        <f>IF(ZONES!O166="","",ZONES!O166)</f>
        <v/>
      </c>
      <c r="N165" s="136" t="str">
        <f>IF(ZONES!P166="","",ZONES!P166)</f>
        <v/>
      </c>
      <c r="O165" s="139" t="e">
        <f t="shared" ca="1" si="117"/>
        <v>#REF!</v>
      </c>
      <c r="P165" s="139" t="str">
        <f t="shared" ca="1" si="118"/>
        <v/>
      </c>
      <c r="Q165" s="140" t="str">
        <f t="shared" ca="1" si="119"/>
        <v/>
      </c>
      <c r="R165" s="250">
        <f t="shared" ca="1" si="120"/>
        <v>2.835</v>
      </c>
      <c r="S165" s="140" t="str">
        <f t="shared" ca="1" si="121"/>
        <v/>
      </c>
      <c r="T165" s="250">
        <f t="shared" ca="1" si="122"/>
        <v>24.5</v>
      </c>
      <c r="U165" s="251" t="str">
        <f t="shared" ca="1" si="123"/>
        <v/>
      </c>
      <c r="V165" s="252" t="str">
        <f t="shared" ca="1" si="124"/>
        <v/>
      </c>
      <c r="W165" s="252" t="str">
        <f t="shared" ca="1" si="125"/>
        <v/>
      </c>
      <c r="X165" s="251">
        <f t="shared" ca="1" si="126"/>
        <v>22</v>
      </c>
      <c r="Y165" s="252" t="str">
        <f t="shared" ca="1" si="127"/>
        <v/>
      </c>
      <c r="Z165" s="251" t="str">
        <f t="shared" ca="1" si="128"/>
        <v/>
      </c>
      <c r="AA165" s="252" t="str">
        <f t="shared" ca="1" si="129"/>
        <v/>
      </c>
      <c r="AB165" s="251" t="str">
        <f t="shared" ca="1" si="130"/>
        <v/>
      </c>
      <c r="AC165" s="253" t="str">
        <f t="shared" ca="1" si="131"/>
        <v/>
      </c>
      <c r="AD165" s="251" t="str">
        <f t="shared" ca="1" si="132"/>
        <v/>
      </c>
      <c r="AE165" s="254" t="str">
        <f t="shared" ca="1" si="133"/>
        <v/>
      </c>
      <c r="AF165" s="255" t="str">
        <f t="shared" ca="1" si="134"/>
        <v/>
      </c>
      <c r="AG165" s="256" t="str">
        <f t="shared" ca="1" si="135"/>
        <v/>
      </c>
      <c r="AH165" s="256" t="str">
        <f t="shared" ca="1" si="136"/>
        <v/>
      </c>
      <c r="AI165" s="150" t="str">
        <f t="shared" ca="1" si="137"/>
        <v/>
      </c>
      <c r="AJ165" s="144" t="str">
        <f t="shared" ca="1" si="138"/>
        <v/>
      </c>
      <c r="AK165" s="256" t="str">
        <f t="shared" ca="1" si="139"/>
        <v/>
      </c>
      <c r="AL165" s="144" t="str">
        <f t="shared" ca="1" si="140"/>
        <v/>
      </c>
      <c r="AM165" s="256" t="str">
        <f t="shared" ca="1" si="141"/>
        <v/>
      </c>
      <c r="AN165" s="145" t="str">
        <f t="shared" ca="1" si="142"/>
        <v/>
      </c>
      <c r="AO165" s="145" t="str">
        <f t="shared" ca="1" si="143"/>
        <v/>
      </c>
      <c r="AP165" s="144" t="str">
        <f t="shared" ca="1" si="144"/>
        <v/>
      </c>
      <c r="AQ165" s="256" t="str">
        <f t="shared" ca="1" si="145"/>
        <v/>
      </c>
      <c r="AR165" s="152">
        <f t="shared" ca="1" si="146"/>
        <v>0.25</v>
      </c>
      <c r="AS165" s="5"/>
      <c r="AT165" s="2">
        <f t="shared" si="147"/>
        <v>165</v>
      </c>
      <c r="AU165" s="2">
        <f t="shared" si="148"/>
        <v>321</v>
      </c>
      <c r="AV165" s="2">
        <f t="shared" si="149"/>
        <v>322</v>
      </c>
      <c r="AW165" s="153">
        <f t="shared" si="104"/>
        <v>157</v>
      </c>
      <c r="AX165" s="153">
        <f t="shared" si="105"/>
        <v>315</v>
      </c>
    </row>
    <row r="166" spans="1:50" ht="38.25">
      <c r="A166" s="135"/>
      <c r="B166" s="137" t="str">
        <f t="shared" ca="1" si="106"/>
        <v/>
      </c>
      <c r="C166" s="34" t="e">
        <f t="shared" ca="1" si="107"/>
        <v>#N/A</v>
      </c>
      <c r="D166" s="137" t="str">
        <f t="shared" ca="1" si="108"/>
        <v/>
      </c>
      <c r="E166" s="137">
        <f t="shared" ca="1" si="109"/>
        <v>1</v>
      </c>
      <c r="F166" s="137" t="str">
        <f t="shared" ca="1" si="110"/>
        <v>PERIM.</v>
      </c>
      <c r="G166" s="137" t="str">
        <f t="shared" ca="1" si="111"/>
        <v/>
      </c>
      <c r="H166" s="137" t="str">
        <f t="shared" ca="1" si="112"/>
        <v/>
      </c>
      <c r="I166" s="137" t="str">
        <f t="shared" ca="1" si="113"/>
        <v/>
      </c>
      <c r="J166" s="137" t="str">
        <f t="shared" ca="1" si="114"/>
        <v/>
      </c>
      <c r="K166" s="137" t="str">
        <f t="shared" ca="1" si="115"/>
        <v/>
      </c>
      <c r="L166" s="137" t="str">
        <f t="shared" ca="1" si="116"/>
        <v/>
      </c>
      <c r="M166" s="138" t="str">
        <f>IF(ZONES!O167="","",ZONES!O167)</f>
        <v/>
      </c>
      <c r="N166" s="136" t="str">
        <f>IF(ZONES!P167="","",ZONES!P167)</f>
        <v/>
      </c>
      <c r="O166" s="139" t="e">
        <f t="shared" ca="1" si="117"/>
        <v>#REF!</v>
      </c>
      <c r="P166" s="139" t="str">
        <f t="shared" ca="1" si="118"/>
        <v/>
      </c>
      <c r="Q166" s="140" t="str">
        <f t="shared" ca="1" si="119"/>
        <v/>
      </c>
      <c r="R166" s="250">
        <f t="shared" ca="1" si="120"/>
        <v>2.835</v>
      </c>
      <c r="S166" s="140" t="str">
        <f t="shared" ca="1" si="121"/>
        <v/>
      </c>
      <c r="T166" s="250">
        <f t="shared" ca="1" si="122"/>
        <v>24.5</v>
      </c>
      <c r="U166" s="251" t="str">
        <f t="shared" ca="1" si="123"/>
        <v/>
      </c>
      <c r="V166" s="252" t="str">
        <f t="shared" ca="1" si="124"/>
        <v/>
      </c>
      <c r="W166" s="252" t="str">
        <f t="shared" ca="1" si="125"/>
        <v/>
      </c>
      <c r="X166" s="251">
        <f t="shared" ca="1" si="126"/>
        <v>22</v>
      </c>
      <c r="Y166" s="252" t="str">
        <f t="shared" ca="1" si="127"/>
        <v/>
      </c>
      <c r="Z166" s="251" t="str">
        <f t="shared" ca="1" si="128"/>
        <v/>
      </c>
      <c r="AA166" s="252" t="str">
        <f t="shared" ca="1" si="129"/>
        <v/>
      </c>
      <c r="AB166" s="251" t="str">
        <f t="shared" ca="1" si="130"/>
        <v/>
      </c>
      <c r="AC166" s="253" t="str">
        <f t="shared" ca="1" si="131"/>
        <v/>
      </c>
      <c r="AD166" s="251" t="str">
        <f t="shared" ca="1" si="132"/>
        <v/>
      </c>
      <c r="AE166" s="254" t="str">
        <f t="shared" ca="1" si="133"/>
        <v/>
      </c>
      <c r="AF166" s="255" t="str">
        <f t="shared" ca="1" si="134"/>
        <v/>
      </c>
      <c r="AG166" s="256" t="str">
        <f t="shared" ca="1" si="135"/>
        <v/>
      </c>
      <c r="AH166" s="256" t="str">
        <f t="shared" ca="1" si="136"/>
        <v/>
      </c>
      <c r="AI166" s="150" t="str">
        <f t="shared" ca="1" si="137"/>
        <v/>
      </c>
      <c r="AJ166" s="144" t="str">
        <f t="shared" ca="1" si="138"/>
        <v/>
      </c>
      <c r="AK166" s="256" t="str">
        <f t="shared" ca="1" si="139"/>
        <v/>
      </c>
      <c r="AL166" s="144" t="str">
        <f t="shared" ca="1" si="140"/>
        <v/>
      </c>
      <c r="AM166" s="256" t="str">
        <f t="shared" ca="1" si="141"/>
        <v/>
      </c>
      <c r="AN166" s="145" t="str">
        <f t="shared" ca="1" si="142"/>
        <v/>
      </c>
      <c r="AO166" s="145" t="str">
        <f t="shared" ca="1" si="143"/>
        <v/>
      </c>
      <c r="AP166" s="144" t="str">
        <f t="shared" ca="1" si="144"/>
        <v/>
      </c>
      <c r="AQ166" s="256" t="str">
        <f t="shared" ca="1" si="145"/>
        <v/>
      </c>
      <c r="AR166" s="152">
        <f t="shared" ca="1" si="146"/>
        <v>0.25</v>
      </c>
      <c r="AS166" s="5"/>
      <c r="AT166" s="2">
        <f t="shared" si="147"/>
        <v>166</v>
      </c>
      <c r="AU166" s="2">
        <f t="shared" si="148"/>
        <v>323</v>
      </c>
      <c r="AV166" s="2">
        <f t="shared" si="149"/>
        <v>324</v>
      </c>
      <c r="AW166" s="153">
        <f t="shared" si="104"/>
        <v>158</v>
      </c>
      <c r="AX166" s="153">
        <f t="shared" si="105"/>
        <v>317</v>
      </c>
    </row>
    <row r="167" spans="1:50" ht="38.25">
      <c r="A167" s="135"/>
      <c r="B167" s="137" t="str">
        <f t="shared" ca="1" si="106"/>
        <v/>
      </c>
      <c r="C167" s="34" t="e">
        <f t="shared" ca="1" si="107"/>
        <v>#N/A</v>
      </c>
      <c r="D167" s="137" t="str">
        <f t="shared" ca="1" si="108"/>
        <v/>
      </c>
      <c r="E167" s="137">
        <f t="shared" ca="1" si="109"/>
        <v>1</v>
      </c>
      <c r="F167" s="137" t="str">
        <f t="shared" ca="1" si="110"/>
        <v>PERIM.</v>
      </c>
      <c r="G167" s="137" t="str">
        <f t="shared" ca="1" si="111"/>
        <v/>
      </c>
      <c r="H167" s="137" t="str">
        <f t="shared" ca="1" si="112"/>
        <v/>
      </c>
      <c r="I167" s="137" t="str">
        <f t="shared" ca="1" si="113"/>
        <v/>
      </c>
      <c r="J167" s="137" t="str">
        <f t="shared" ca="1" si="114"/>
        <v/>
      </c>
      <c r="K167" s="137" t="str">
        <f t="shared" ca="1" si="115"/>
        <v/>
      </c>
      <c r="L167" s="137" t="str">
        <f t="shared" ca="1" si="116"/>
        <v/>
      </c>
      <c r="M167" s="138" t="str">
        <f>IF(ZONES!O168="","",ZONES!O168)</f>
        <v/>
      </c>
      <c r="N167" s="136" t="str">
        <f>IF(ZONES!P168="","",ZONES!P168)</f>
        <v/>
      </c>
      <c r="O167" s="139" t="e">
        <f t="shared" ca="1" si="117"/>
        <v>#REF!</v>
      </c>
      <c r="P167" s="139" t="str">
        <f t="shared" ca="1" si="118"/>
        <v/>
      </c>
      <c r="Q167" s="140" t="str">
        <f t="shared" ca="1" si="119"/>
        <v/>
      </c>
      <c r="R167" s="250">
        <f t="shared" ca="1" si="120"/>
        <v>2.835</v>
      </c>
      <c r="S167" s="140" t="str">
        <f t="shared" ca="1" si="121"/>
        <v/>
      </c>
      <c r="T167" s="250">
        <f t="shared" ca="1" si="122"/>
        <v>24.5</v>
      </c>
      <c r="U167" s="251" t="str">
        <f t="shared" ca="1" si="123"/>
        <v/>
      </c>
      <c r="V167" s="252" t="str">
        <f t="shared" ca="1" si="124"/>
        <v/>
      </c>
      <c r="W167" s="252" t="str">
        <f t="shared" ca="1" si="125"/>
        <v/>
      </c>
      <c r="X167" s="251">
        <f t="shared" ca="1" si="126"/>
        <v>22</v>
      </c>
      <c r="Y167" s="252" t="str">
        <f t="shared" ca="1" si="127"/>
        <v/>
      </c>
      <c r="Z167" s="251" t="str">
        <f t="shared" ca="1" si="128"/>
        <v/>
      </c>
      <c r="AA167" s="252" t="str">
        <f t="shared" ca="1" si="129"/>
        <v/>
      </c>
      <c r="AB167" s="251" t="str">
        <f t="shared" ca="1" si="130"/>
        <v/>
      </c>
      <c r="AC167" s="253" t="str">
        <f t="shared" ca="1" si="131"/>
        <v/>
      </c>
      <c r="AD167" s="251" t="str">
        <f t="shared" ca="1" si="132"/>
        <v/>
      </c>
      <c r="AE167" s="254" t="str">
        <f t="shared" ca="1" si="133"/>
        <v/>
      </c>
      <c r="AF167" s="255" t="str">
        <f t="shared" ca="1" si="134"/>
        <v/>
      </c>
      <c r="AG167" s="256" t="str">
        <f t="shared" ca="1" si="135"/>
        <v/>
      </c>
      <c r="AH167" s="256" t="str">
        <f t="shared" ca="1" si="136"/>
        <v/>
      </c>
      <c r="AI167" s="150" t="str">
        <f t="shared" ca="1" si="137"/>
        <v/>
      </c>
      <c r="AJ167" s="144" t="str">
        <f t="shared" ca="1" si="138"/>
        <v/>
      </c>
      <c r="AK167" s="256" t="str">
        <f t="shared" ca="1" si="139"/>
        <v/>
      </c>
      <c r="AL167" s="144" t="str">
        <f t="shared" ca="1" si="140"/>
        <v/>
      </c>
      <c r="AM167" s="256" t="str">
        <f t="shared" ca="1" si="141"/>
        <v/>
      </c>
      <c r="AN167" s="145" t="str">
        <f t="shared" ca="1" si="142"/>
        <v/>
      </c>
      <c r="AO167" s="145" t="str">
        <f t="shared" ca="1" si="143"/>
        <v/>
      </c>
      <c r="AP167" s="144" t="str">
        <f t="shared" ca="1" si="144"/>
        <v/>
      </c>
      <c r="AQ167" s="256" t="str">
        <f t="shared" ca="1" si="145"/>
        <v/>
      </c>
      <c r="AR167" s="152">
        <f t="shared" ca="1" si="146"/>
        <v>0.25</v>
      </c>
      <c r="AS167" s="5"/>
      <c r="AT167" s="2">
        <f t="shared" si="147"/>
        <v>167</v>
      </c>
      <c r="AU167" s="2">
        <f t="shared" si="148"/>
        <v>325</v>
      </c>
      <c r="AV167" s="2">
        <f t="shared" si="149"/>
        <v>326</v>
      </c>
      <c r="AW167" s="153">
        <f t="shared" si="104"/>
        <v>159</v>
      </c>
      <c r="AX167" s="153">
        <f t="shared" si="105"/>
        <v>319</v>
      </c>
    </row>
    <row r="168" spans="1:50" ht="38.25">
      <c r="A168" s="135"/>
      <c r="B168" s="137" t="str">
        <f t="shared" ca="1" si="106"/>
        <v/>
      </c>
      <c r="C168" s="34" t="e">
        <f t="shared" ca="1" si="107"/>
        <v>#N/A</v>
      </c>
      <c r="D168" s="137" t="str">
        <f t="shared" ca="1" si="108"/>
        <v/>
      </c>
      <c r="E168" s="137">
        <f t="shared" ca="1" si="109"/>
        <v>1</v>
      </c>
      <c r="F168" s="137" t="str">
        <f t="shared" ca="1" si="110"/>
        <v>PERIM.</v>
      </c>
      <c r="G168" s="137" t="str">
        <f t="shared" ca="1" si="111"/>
        <v/>
      </c>
      <c r="H168" s="137" t="str">
        <f t="shared" ca="1" si="112"/>
        <v/>
      </c>
      <c r="I168" s="137" t="str">
        <f t="shared" ca="1" si="113"/>
        <v/>
      </c>
      <c r="J168" s="137" t="str">
        <f t="shared" ca="1" si="114"/>
        <v/>
      </c>
      <c r="K168" s="137" t="str">
        <f t="shared" ca="1" si="115"/>
        <v/>
      </c>
      <c r="L168" s="137" t="str">
        <f t="shared" ca="1" si="116"/>
        <v/>
      </c>
      <c r="M168" s="138" t="str">
        <f>IF(ZONES!O169="","",ZONES!O169)</f>
        <v/>
      </c>
      <c r="N168" s="136" t="str">
        <f>IF(ZONES!P169="","",ZONES!P169)</f>
        <v/>
      </c>
      <c r="O168" s="139" t="e">
        <f t="shared" ca="1" si="117"/>
        <v>#REF!</v>
      </c>
      <c r="P168" s="139" t="str">
        <f t="shared" ca="1" si="118"/>
        <v/>
      </c>
      <c r="Q168" s="140" t="str">
        <f t="shared" ca="1" si="119"/>
        <v/>
      </c>
      <c r="R168" s="250">
        <f t="shared" ca="1" si="120"/>
        <v>2.835</v>
      </c>
      <c r="S168" s="140" t="str">
        <f t="shared" ca="1" si="121"/>
        <v/>
      </c>
      <c r="T168" s="250">
        <f t="shared" ca="1" si="122"/>
        <v>24.5</v>
      </c>
      <c r="U168" s="251" t="str">
        <f t="shared" ca="1" si="123"/>
        <v/>
      </c>
      <c r="V168" s="252" t="str">
        <f t="shared" ca="1" si="124"/>
        <v/>
      </c>
      <c r="W168" s="252" t="str">
        <f t="shared" ca="1" si="125"/>
        <v/>
      </c>
      <c r="X168" s="251">
        <f t="shared" ca="1" si="126"/>
        <v>22</v>
      </c>
      <c r="Y168" s="252" t="str">
        <f t="shared" ca="1" si="127"/>
        <v/>
      </c>
      <c r="Z168" s="251" t="str">
        <f t="shared" ca="1" si="128"/>
        <v/>
      </c>
      <c r="AA168" s="252" t="str">
        <f t="shared" ca="1" si="129"/>
        <v/>
      </c>
      <c r="AB168" s="251" t="str">
        <f t="shared" ca="1" si="130"/>
        <v/>
      </c>
      <c r="AC168" s="253" t="str">
        <f t="shared" ca="1" si="131"/>
        <v/>
      </c>
      <c r="AD168" s="251" t="str">
        <f t="shared" ca="1" si="132"/>
        <v/>
      </c>
      <c r="AE168" s="254" t="str">
        <f t="shared" ca="1" si="133"/>
        <v/>
      </c>
      <c r="AF168" s="255" t="str">
        <f t="shared" ca="1" si="134"/>
        <v/>
      </c>
      <c r="AG168" s="256" t="str">
        <f t="shared" ca="1" si="135"/>
        <v/>
      </c>
      <c r="AH168" s="256" t="str">
        <f t="shared" ca="1" si="136"/>
        <v/>
      </c>
      <c r="AI168" s="150" t="str">
        <f t="shared" ca="1" si="137"/>
        <v/>
      </c>
      <c r="AJ168" s="144" t="str">
        <f t="shared" ca="1" si="138"/>
        <v/>
      </c>
      <c r="AK168" s="256" t="str">
        <f t="shared" ca="1" si="139"/>
        <v/>
      </c>
      <c r="AL168" s="144" t="str">
        <f t="shared" ca="1" si="140"/>
        <v/>
      </c>
      <c r="AM168" s="256" t="str">
        <f t="shared" ca="1" si="141"/>
        <v/>
      </c>
      <c r="AN168" s="145" t="str">
        <f t="shared" ca="1" si="142"/>
        <v/>
      </c>
      <c r="AO168" s="145" t="str">
        <f t="shared" ca="1" si="143"/>
        <v/>
      </c>
      <c r="AP168" s="144" t="str">
        <f t="shared" ca="1" si="144"/>
        <v/>
      </c>
      <c r="AQ168" s="256" t="str">
        <f t="shared" ca="1" si="145"/>
        <v/>
      </c>
      <c r="AR168" s="152">
        <f t="shared" ca="1" si="146"/>
        <v>0.25</v>
      </c>
      <c r="AS168" s="5"/>
      <c r="AT168" s="2">
        <f t="shared" si="147"/>
        <v>168</v>
      </c>
      <c r="AU168" s="2">
        <f t="shared" si="148"/>
        <v>327</v>
      </c>
      <c r="AV168" s="2">
        <f t="shared" si="149"/>
        <v>328</v>
      </c>
      <c r="AW168" s="153">
        <f t="shared" si="104"/>
        <v>160</v>
      </c>
      <c r="AX168" s="153">
        <f t="shared" si="105"/>
        <v>321</v>
      </c>
    </row>
    <row r="169" spans="1:50" ht="38.25">
      <c r="A169" s="135"/>
      <c r="B169" s="137" t="str">
        <f t="shared" ca="1" si="106"/>
        <v/>
      </c>
      <c r="C169" s="34" t="e">
        <f t="shared" ca="1" si="107"/>
        <v>#N/A</v>
      </c>
      <c r="D169" s="137" t="str">
        <f t="shared" ca="1" si="108"/>
        <v/>
      </c>
      <c r="E169" s="137">
        <f t="shared" ca="1" si="109"/>
        <v>1</v>
      </c>
      <c r="F169" s="137" t="str">
        <f t="shared" ca="1" si="110"/>
        <v>PERIM.</v>
      </c>
      <c r="G169" s="137" t="str">
        <f t="shared" ca="1" si="111"/>
        <v/>
      </c>
      <c r="H169" s="137" t="str">
        <f t="shared" ca="1" si="112"/>
        <v/>
      </c>
      <c r="I169" s="137" t="str">
        <f t="shared" ca="1" si="113"/>
        <v/>
      </c>
      <c r="J169" s="137" t="str">
        <f t="shared" ca="1" si="114"/>
        <v/>
      </c>
      <c r="K169" s="137" t="str">
        <f t="shared" ca="1" si="115"/>
        <v/>
      </c>
      <c r="L169" s="137" t="str">
        <f t="shared" ca="1" si="116"/>
        <v/>
      </c>
      <c r="M169" s="138" t="str">
        <f>IF(ZONES!O170="","",ZONES!O170)</f>
        <v/>
      </c>
      <c r="N169" s="136" t="str">
        <f>IF(ZONES!P170="","",ZONES!P170)</f>
        <v/>
      </c>
      <c r="O169" s="139" t="e">
        <f t="shared" ca="1" si="117"/>
        <v>#REF!</v>
      </c>
      <c r="P169" s="139" t="str">
        <f t="shared" ca="1" si="118"/>
        <v/>
      </c>
      <c r="Q169" s="140" t="str">
        <f t="shared" ca="1" si="119"/>
        <v/>
      </c>
      <c r="R169" s="250">
        <f t="shared" ca="1" si="120"/>
        <v>2.835</v>
      </c>
      <c r="S169" s="140" t="str">
        <f t="shared" ca="1" si="121"/>
        <v/>
      </c>
      <c r="T169" s="250">
        <f t="shared" ca="1" si="122"/>
        <v>24.5</v>
      </c>
      <c r="U169" s="251" t="str">
        <f t="shared" ca="1" si="123"/>
        <v/>
      </c>
      <c r="V169" s="252" t="str">
        <f t="shared" ca="1" si="124"/>
        <v/>
      </c>
      <c r="W169" s="252" t="str">
        <f t="shared" ca="1" si="125"/>
        <v/>
      </c>
      <c r="X169" s="251">
        <f t="shared" ca="1" si="126"/>
        <v>22</v>
      </c>
      <c r="Y169" s="252" t="str">
        <f t="shared" ca="1" si="127"/>
        <v/>
      </c>
      <c r="Z169" s="251" t="str">
        <f t="shared" ca="1" si="128"/>
        <v/>
      </c>
      <c r="AA169" s="252" t="str">
        <f t="shared" ca="1" si="129"/>
        <v/>
      </c>
      <c r="AB169" s="251" t="str">
        <f t="shared" ca="1" si="130"/>
        <v/>
      </c>
      <c r="AC169" s="253" t="str">
        <f t="shared" ca="1" si="131"/>
        <v/>
      </c>
      <c r="AD169" s="251" t="str">
        <f t="shared" ca="1" si="132"/>
        <v/>
      </c>
      <c r="AE169" s="254" t="str">
        <f t="shared" ca="1" si="133"/>
        <v/>
      </c>
      <c r="AF169" s="255" t="str">
        <f t="shared" ca="1" si="134"/>
        <v/>
      </c>
      <c r="AG169" s="256" t="str">
        <f t="shared" ca="1" si="135"/>
        <v/>
      </c>
      <c r="AH169" s="256" t="str">
        <f t="shared" ca="1" si="136"/>
        <v/>
      </c>
      <c r="AI169" s="150" t="str">
        <f t="shared" ca="1" si="137"/>
        <v/>
      </c>
      <c r="AJ169" s="144" t="str">
        <f t="shared" ca="1" si="138"/>
        <v/>
      </c>
      <c r="AK169" s="256" t="str">
        <f t="shared" ca="1" si="139"/>
        <v/>
      </c>
      <c r="AL169" s="144" t="str">
        <f t="shared" ca="1" si="140"/>
        <v/>
      </c>
      <c r="AM169" s="256" t="str">
        <f t="shared" ca="1" si="141"/>
        <v/>
      </c>
      <c r="AN169" s="145" t="str">
        <f t="shared" ca="1" si="142"/>
        <v/>
      </c>
      <c r="AO169" s="145" t="str">
        <f t="shared" ca="1" si="143"/>
        <v/>
      </c>
      <c r="AP169" s="144" t="str">
        <f t="shared" ca="1" si="144"/>
        <v/>
      </c>
      <c r="AQ169" s="256" t="str">
        <f t="shared" ca="1" si="145"/>
        <v/>
      </c>
      <c r="AR169" s="152">
        <f t="shared" ca="1" si="146"/>
        <v>0.25</v>
      </c>
      <c r="AS169" s="5"/>
      <c r="AT169" s="2">
        <f t="shared" si="147"/>
        <v>169</v>
      </c>
      <c r="AU169" s="2">
        <f t="shared" si="148"/>
        <v>329</v>
      </c>
      <c r="AV169" s="2">
        <f t="shared" si="149"/>
        <v>330</v>
      </c>
      <c r="AW169" s="153">
        <f t="shared" ref="AW169:AW200" si="150">AT169-8</f>
        <v>161</v>
      </c>
      <c r="AX169" s="153">
        <f t="shared" si="105"/>
        <v>323</v>
      </c>
    </row>
    <row r="170" spans="1:50" ht="38.25">
      <c r="A170" s="135"/>
      <c r="B170" s="137" t="str">
        <f t="shared" ca="1" si="106"/>
        <v/>
      </c>
      <c r="C170" s="34" t="e">
        <f t="shared" ca="1" si="107"/>
        <v>#N/A</v>
      </c>
      <c r="D170" s="137" t="str">
        <f t="shared" ca="1" si="108"/>
        <v/>
      </c>
      <c r="E170" s="137">
        <f t="shared" ca="1" si="109"/>
        <v>1</v>
      </c>
      <c r="F170" s="137" t="str">
        <f t="shared" ca="1" si="110"/>
        <v>PERIM.</v>
      </c>
      <c r="G170" s="137" t="str">
        <f t="shared" ca="1" si="111"/>
        <v/>
      </c>
      <c r="H170" s="137" t="str">
        <f t="shared" ca="1" si="112"/>
        <v/>
      </c>
      <c r="I170" s="137" t="str">
        <f t="shared" ca="1" si="113"/>
        <v/>
      </c>
      <c r="J170" s="137" t="str">
        <f t="shared" ca="1" si="114"/>
        <v/>
      </c>
      <c r="K170" s="137" t="str">
        <f t="shared" ca="1" si="115"/>
        <v/>
      </c>
      <c r="L170" s="137" t="str">
        <f t="shared" ca="1" si="116"/>
        <v/>
      </c>
      <c r="M170" s="138" t="str">
        <f>IF(ZONES!O171="","",ZONES!O171)</f>
        <v/>
      </c>
      <c r="N170" s="136" t="str">
        <f>IF(ZONES!P171="","",ZONES!P171)</f>
        <v/>
      </c>
      <c r="O170" s="139" t="e">
        <f t="shared" ca="1" si="117"/>
        <v>#REF!</v>
      </c>
      <c r="P170" s="139" t="str">
        <f t="shared" ca="1" si="118"/>
        <v/>
      </c>
      <c r="Q170" s="140" t="str">
        <f t="shared" ca="1" si="119"/>
        <v/>
      </c>
      <c r="R170" s="250">
        <f t="shared" ca="1" si="120"/>
        <v>2.835</v>
      </c>
      <c r="S170" s="140" t="str">
        <f t="shared" ca="1" si="121"/>
        <v/>
      </c>
      <c r="T170" s="250">
        <f t="shared" ca="1" si="122"/>
        <v>24.5</v>
      </c>
      <c r="U170" s="251" t="str">
        <f t="shared" ca="1" si="123"/>
        <v/>
      </c>
      <c r="V170" s="252" t="str">
        <f t="shared" ca="1" si="124"/>
        <v/>
      </c>
      <c r="W170" s="252" t="str">
        <f t="shared" ca="1" si="125"/>
        <v/>
      </c>
      <c r="X170" s="251">
        <f t="shared" ca="1" si="126"/>
        <v>22</v>
      </c>
      <c r="Y170" s="252" t="str">
        <f t="shared" ca="1" si="127"/>
        <v/>
      </c>
      <c r="Z170" s="251" t="str">
        <f t="shared" ca="1" si="128"/>
        <v/>
      </c>
      <c r="AA170" s="252" t="str">
        <f t="shared" ca="1" si="129"/>
        <v/>
      </c>
      <c r="AB170" s="251" t="str">
        <f t="shared" ca="1" si="130"/>
        <v/>
      </c>
      <c r="AC170" s="253" t="str">
        <f t="shared" ca="1" si="131"/>
        <v/>
      </c>
      <c r="AD170" s="251" t="str">
        <f t="shared" ca="1" si="132"/>
        <v/>
      </c>
      <c r="AE170" s="254" t="str">
        <f t="shared" ca="1" si="133"/>
        <v/>
      </c>
      <c r="AF170" s="255" t="str">
        <f t="shared" ca="1" si="134"/>
        <v/>
      </c>
      <c r="AG170" s="256" t="str">
        <f t="shared" ca="1" si="135"/>
        <v/>
      </c>
      <c r="AH170" s="256" t="str">
        <f t="shared" ca="1" si="136"/>
        <v/>
      </c>
      <c r="AI170" s="150" t="str">
        <f t="shared" ca="1" si="137"/>
        <v/>
      </c>
      <c r="AJ170" s="144" t="str">
        <f t="shared" ca="1" si="138"/>
        <v/>
      </c>
      <c r="AK170" s="256" t="str">
        <f t="shared" ca="1" si="139"/>
        <v/>
      </c>
      <c r="AL170" s="144" t="str">
        <f t="shared" ca="1" si="140"/>
        <v/>
      </c>
      <c r="AM170" s="256" t="str">
        <f t="shared" ca="1" si="141"/>
        <v/>
      </c>
      <c r="AN170" s="145" t="str">
        <f t="shared" ca="1" si="142"/>
        <v/>
      </c>
      <c r="AO170" s="145" t="str">
        <f t="shared" ca="1" si="143"/>
        <v/>
      </c>
      <c r="AP170" s="144" t="str">
        <f t="shared" ca="1" si="144"/>
        <v/>
      </c>
      <c r="AQ170" s="256" t="str">
        <f t="shared" ca="1" si="145"/>
        <v/>
      </c>
      <c r="AR170" s="152">
        <f t="shared" ca="1" si="146"/>
        <v>0.25</v>
      </c>
      <c r="AS170" s="5"/>
      <c r="AT170" s="2">
        <f t="shared" si="147"/>
        <v>170</v>
      </c>
      <c r="AU170" s="2">
        <f t="shared" ref="AU170:AU201" si="151">AU169+2</f>
        <v>331</v>
      </c>
      <c r="AV170" s="2">
        <f t="shared" ref="AV170:AV201" si="152">AV169+2</f>
        <v>332</v>
      </c>
      <c r="AW170" s="153">
        <f t="shared" si="150"/>
        <v>162</v>
      </c>
      <c r="AX170" s="153">
        <f t="shared" si="105"/>
        <v>325</v>
      </c>
    </row>
    <row r="171" spans="1:50" ht="38.25">
      <c r="A171" s="135"/>
      <c r="B171" s="137" t="str">
        <f t="shared" ca="1" si="106"/>
        <v/>
      </c>
      <c r="C171" s="34" t="e">
        <f t="shared" ca="1" si="107"/>
        <v>#N/A</v>
      </c>
      <c r="D171" s="137" t="str">
        <f t="shared" ca="1" si="108"/>
        <v/>
      </c>
      <c r="E171" s="137">
        <f t="shared" ca="1" si="109"/>
        <v>1</v>
      </c>
      <c r="F171" s="137" t="str">
        <f t="shared" ca="1" si="110"/>
        <v>PERIM.</v>
      </c>
      <c r="G171" s="137" t="str">
        <f t="shared" ca="1" si="111"/>
        <v/>
      </c>
      <c r="H171" s="137" t="str">
        <f t="shared" ca="1" si="112"/>
        <v/>
      </c>
      <c r="I171" s="137" t="str">
        <f t="shared" ca="1" si="113"/>
        <v/>
      </c>
      <c r="J171" s="137" t="str">
        <f t="shared" ca="1" si="114"/>
        <v/>
      </c>
      <c r="K171" s="137" t="str">
        <f t="shared" ca="1" si="115"/>
        <v/>
      </c>
      <c r="L171" s="137" t="str">
        <f t="shared" ca="1" si="116"/>
        <v/>
      </c>
      <c r="M171" s="138" t="str">
        <f>IF(ZONES!O172="","",ZONES!O172)</f>
        <v/>
      </c>
      <c r="N171" s="136" t="str">
        <f>IF(ZONES!P172="","",ZONES!P172)</f>
        <v/>
      </c>
      <c r="O171" s="139" t="e">
        <f t="shared" ca="1" si="117"/>
        <v>#REF!</v>
      </c>
      <c r="P171" s="139" t="str">
        <f t="shared" ca="1" si="118"/>
        <v/>
      </c>
      <c r="Q171" s="140" t="str">
        <f t="shared" ca="1" si="119"/>
        <v/>
      </c>
      <c r="R171" s="250">
        <f t="shared" ca="1" si="120"/>
        <v>2.835</v>
      </c>
      <c r="S171" s="140" t="str">
        <f t="shared" ca="1" si="121"/>
        <v/>
      </c>
      <c r="T171" s="250">
        <f t="shared" ca="1" si="122"/>
        <v>24.5</v>
      </c>
      <c r="U171" s="251" t="str">
        <f t="shared" ca="1" si="123"/>
        <v/>
      </c>
      <c r="V171" s="252" t="str">
        <f t="shared" ca="1" si="124"/>
        <v/>
      </c>
      <c r="W171" s="252" t="str">
        <f t="shared" ca="1" si="125"/>
        <v/>
      </c>
      <c r="X171" s="251">
        <f t="shared" ca="1" si="126"/>
        <v>22</v>
      </c>
      <c r="Y171" s="252" t="str">
        <f t="shared" ca="1" si="127"/>
        <v/>
      </c>
      <c r="Z171" s="251" t="str">
        <f t="shared" ca="1" si="128"/>
        <v/>
      </c>
      <c r="AA171" s="252" t="str">
        <f t="shared" ca="1" si="129"/>
        <v/>
      </c>
      <c r="AB171" s="251" t="str">
        <f t="shared" ca="1" si="130"/>
        <v/>
      </c>
      <c r="AC171" s="253" t="str">
        <f t="shared" ca="1" si="131"/>
        <v/>
      </c>
      <c r="AD171" s="251" t="str">
        <f t="shared" ca="1" si="132"/>
        <v/>
      </c>
      <c r="AE171" s="254" t="str">
        <f t="shared" ca="1" si="133"/>
        <v/>
      </c>
      <c r="AF171" s="255" t="str">
        <f t="shared" ca="1" si="134"/>
        <v/>
      </c>
      <c r="AG171" s="256" t="str">
        <f t="shared" ca="1" si="135"/>
        <v/>
      </c>
      <c r="AH171" s="256" t="str">
        <f t="shared" ca="1" si="136"/>
        <v/>
      </c>
      <c r="AI171" s="150" t="str">
        <f t="shared" ca="1" si="137"/>
        <v/>
      </c>
      <c r="AJ171" s="144" t="str">
        <f t="shared" ca="1" si="138"/>
        <v/>
      </c>
      <c r="AK171" s="256" t="str">
        <f t="shared" ca="1" si="139"/>
        <v/>
      </c>
      <c r="AL171" s="144" t="str">
        <f t="shared" ca="1" si="140"/>
        <v/>
      </c>
      <c r="AM171" s="256" t="str">
        <f t="shared" ca="1" si="141"/>
        <v/>
      </c>
      <c r="AN171" s="145" t="str">
        <f t="shared" ca="1" si="142"/>
        <v/>
      </c>
      <c r="AO171" s="145" t="str">
        <f t="shared" ca="1" si="143"/>
        <v/>
      </c>
      <c r="AP171" s="144" t="str">
        <f t="shared" ca="1" si="144"/>
        <v/>
      </c>
      <c r="AQ171" s="256" t="str">
        <f t="shared" ca="1" si="145"/>
        <v/>
      </c>
      <c r="AR171" s="152">
        <f t="shared" ca="1" si="146"/>
        <v>0.25</v>
      </c>
      <c r="AS171" s="5"/>
      <c r="AT171" s="2">
        <f t="shared" si="147"/>
        <v>171</v>
      </c>
      <c r="AU171" s="2">
        <f t="shared" si="151"/>
        <v>333</v>
      </c>
      <c r="AV171" s="2">
        <f t="shared" si="152"/>
        <v>334</v>
      </c>
      <c r="AW171" s="153">
        <f t="shared" si="150"/>
        <v>163</v>
      </c>
      <c r="AX171" s="153">
        <f t="shared" si="105"/>
        <v>327</v>
      </c>
    </row>
    <row r="172" spans="1:50" ht="38.25">
      <c r="A172" s="135"/>
      <c r="B172" s="137" t="str">
        <f t="shared" ca="1" si="106"/>
        <v/>
      </c>
      <c r="C172" s="34" t="e">
        <f t="shared" ca="1" si="107"/>
        <v>#N/A</v>
      </c>
      <c r="D172" s="137" t="str">
        <f t="shared" ca="1" si="108"/>
        <v/>
      </c>
      <c r="E172" s="137">
        <f t="shared" ca="1" si="109"/>
        <v>1</v>
      </c>
      <c r="F172" s="137" t="str">
        <f t="shared" ca="1" si="110"/>
        <v>PERIM.</v>
      </c>
      <c r="G172" s="137" t="str">
        <f t="shared" ca="1" si="111"/>
        <v/>
      </c>
      <c r="H172" s="137" t="str">
        <f t="shared" ca="1" si="112"/>
        <v/>
      </c>
      <c r="I172" s="137" t="str">
        <f t="shared" ca="1" si="113"/>
        <v/>
      </c>
      <c r="J172" s="137" t="str">
        <f t="shared" ca="1" si="114"/>
        <v/>
      </c>
      <c r="K172" s="137" t="str">
        <f t="shared" ca="1" si="115"/>
        <v/>
      </c>
      <c r="L172" s="137" t="str">
        <f t="shared" ca="1" si="116"/>
        <v/>
      </c>
      <c r="M172" s="138" t="str">
        <f>IF(ZONES!O173="","",ZONES!O173)</f>
        <v/>
      </c>
      <c r="N172" s="136" t="str">
        <f>IF(ZONES!P173="","",ZONES!P173)</f>
        <v/>
      </c>
      <c r="O172" s="139" t="e">
        <f t="shared" ca="1" si="117"/>
        <v>#REF!</v>
      </c>
      <c r="P172" s="139" t="str">
        <f t="shared" ca="1" si="118"/>
        <v/>
      </c>
      <c r="Q172" s="140" t="str">
        <f t="shared" ca="1" si="119"/>
        <v/>
      </c>
      <c r="R172" s="250">
        <f t="shared" ca="1" si="120"/>
        <v>2.835</v>
      </c>
      <c r="S172" s="140" t="str">
        <f t="shared" ca="1" si="121"/>
        <v/>
      </c>
      <c r="T172" s="250">
        <f t="shared" ca="1" si="122"/>
        <v>24.5</v>
      </c>
      <c r="U172" s="251" t="str">
        <f t="shared" ca="1" si="123"/>
        <v/>
      </c>
      <c r="V172" s="252" t="str">
        <f t="shared" ca="1" si="124"/>
        <v/>
      </c>
      <c r="W172" s="252" t="str">
        <f t="shared" ca="1" si="125"/>
        <v/>
      </c>
      <c r="X172" s="251">
        <f t="shared" ca="1" si="126"/>
        <v>22</v>
      </c>
      <c r="Y172" s="252" t="str">
        <f t="shared" ca="1" si="127"/>
        <v/>
      </c>
      <c r="Z172" s="251" t="str">
        <f t="shared" ca="1" si="128"/>
        <v/>
      </c>
      <c r="AA172" s="252" t="str">
        <f t="shared" ca="1" si="129"/>
        <v/>
      </c>
      <c r="AB172" s="251" t="str">
        <f t="shared" ca="1" si="130"/>
        <v/>
      </c>
      <c r="AC172" s="253" t="str">
        <f t="shared" ca="1" si="131"/>
        <v/>
      </c>
      <c r="AD172" s="251" t="str">
        <f t="shared" ca="1" si="132"/>
        <v/>
      </c>
      <c r="AE172" s="254" t="str">
        <f t="shared" ca="1" si="133"/>
        <v/>
      </c>
      <c r="AF172" s="255" t="str">
        <f t="shared" ca="1" si="134"/>
        <v/>
      </c>
      <c r="AG172" s="256" t="str">
        <f t="shared" ca="1" si="135"/>
        <v/>
      </c>
      <c r="AH172" s="256" t="str">
        <f t="shared" ca="1" si="136"/>
        <v/>
      </c>
      <c r="AI172" s="150" t="str">
        <f t="shared" ca="1" si="137"/>
        <v/>
      </c>
      <c r="AJ172" s="144" t="str">
        <f t="shared" ca="1" si="138"/>
        <v/>
      </c>
      <c r="AK172" s="256" t="str">
        <f t="shared" ca="1" si="139"/>
        <v/>
      </c>
      <c r="AL172" s="144" t="str">
        <f t="shared" ca="1" si="140"/>
        <v/>
      </c>
      <c r="AM172" s="256" t="str">
        <f t="shared" ca="1" si="141"/>
        <v/>
      </c>
      <c r="AN172" s="145" t="str">
        <f t="shared" ca="1" si="142"/>
        <v/>
      </c>
      <c r="AO172" s="145" t="str">
        <f t="shared" ca="1" si="143"/>
        <v/>
      </c>
      <c r="AP172" s="144" t="str">
        <f t="shared" ca="1" si="144"/>
        <v/>
      </c>
      <c r="AQ172" s="256" t="str">
        <f t="shared" ca="1" si="145"/>
        <v/>
      </c>
      <c r="AR172" s="152">
        <f t="shared" ca="1" si="146"/>
        <v>0.25</v>
      </c>
      <c r="AS172" s="5"/>
      <c r="AT172" s="2">
        <f t="shared" si="147"/>
        <v>172</v>
      </c>
      <c r="AU172" s="2">
        <f t="shared" si="151"/>
        <v>335</v>
      </c>
      <c r="AV172" s="2">
        <f t="shared" si="152"/>
        <v>336</v>
      </c>
      <c r="AW172" s="153">
        <f t="shared" si="150"/>
        <v>164</v>
      </c>
      <c r="AX172" s="153">
        <f t="shared" si="105"/>
        <v>329</v>
      </c>
    </row>
    <row r="173" spans="1:50" ht="38.25">
      <c r="A173" s="135"/>
      <c r="B173" s="137" t="str">
        <f t="shared" ca="1" si="106"/>
        <v/>
      </c>
      <c r="C173" s="34" t="e">
        <f t="shared" ca="1" si="107"/>
        <v>#N/A</v>
      </c>
      <c r="D173" s="137" t="str">
        <f t="shared" ca="1" si="108"/>
        <v/>
      </c>
      <c r="E173" s="137">
        <f t="shared" ca="1" si="109"/>
        <v>1</v>
      </c>
      <c r="F173" s="137" t="str">
        <f t="shared" ca="1" si="110"/>
        <v>PERIM.</v>
      </c>
      <c r="G173" s="137" t="str">
        <f t="shared" ca="1" si="111"/>
        <v/>
      </c>
      <c r="H173" s="137" t="str">
        <f t="shared" ca="1" si="112"/>
        <v/>
      </c>
      <c r="I173" s="137" t="str">
        <f t="shared" ca="1" si="113"/>
        <v/>
      </c>
      <c r="J173" s="137" t="str">
        <f t="shared" ca="1" si="114"/>
        <v/>
      </c>
      <c r="K173" s="137" t="str">
        <f t="shared" ca="1" si="115"/>
        <v/>
      </c>
      <c r="L173" s="137" t="str">
        <f t="shared" ca="1" si="116"/>
        <v/>
      </c>
      <c r="M173" s="138" t="str">
        <f>IF(ZONES!O174="","",ZONES!O174)</f>
        <v/>
      </c>
      <c r="N173" s="136" t="str">
        <f>IF(ZONES!P174="","",ZONES!P174)</f>
        <v/>
      </c>
      <c r="O173" s="139" t="e">
        <f t="shared" ca="1" si="117"/>
        <v>#REF!</v>
      </c>
      <c r="P173" s="139" t="str">
        <f t="shared" ca="1" si="118"/>
        <v/>
      </c>
      <c r="Q173" s="140" t="str">
        <f t="shared" ca="1" si="119"/>
        <v/>
      </c>
      <c r="R173" s="250">
        <f t="shared" ca="1" si="120"/>
        <v>2.835</v>
      </c>
      <c r="S173" s="140" t="str">
        <f t="shared" ca="1" si="121"/>
        <v/>
      </c>
      <c r="T173" s="250">
        <f t="shared" ca="1" si="122"/>
        <v>24.5</v>
      </c>
      <c r="U173" s="251" t="str">
        <f t="shared" ca="1" si="123"/>
        <v/>
      </c>
      <c r="V173" s="252" t="str">
        <f t="shared" ca="1" si="124"/>
        <v/>
      </c>
      <c r="W173" s="252" t="str">
        <f t="shared" ca="1" si="125"/>
        <v/>
      </c>
      <c r="X173" s="251">
        <f t="shared" ca="1" si="126"/>
        <v>22</v>
      </c>
      <c r="Y173" s="252" t="str">
        <f t="shared" ca="1" si="127"/>
        <v/>
      </c>
      <c r="Z173" s="251" t="str">
        <f t="shared" ca="1" si="128"/>
        <v/>
      </c>
      <c r="AA173" s="252" t="str">
        <f t="shared" ca="1" si="129"/>
        <v/>
      </c>
      <c r="AB173" s="251" t="str">
        <f t="shared" ca="1" si="130"/>
        <v/>
      </c>
      <c r="AC173" s="253" t="str">
        <f t="shared" ca="1" si="131"/>
        <v/>
      </c>
      <c r="AD173" s="251" t="str">
        <f t="shared" ca="1" si="132"/>
        <v/>
      </c>
      <c r="AE173" s="254" t="str">
        <f t="shared" ca="1" si="133"/>
        <v/>
      </c>
      <c r="AF173" s="255" t="str">
        <f t="shared" ca="1" si="134"/>
        <v/>
      </c>
      <c r="AG173" s="256" t="str">
        <f t="shared" ca="1" si="135"/>
        <v/>
      </c>
      <c r="AH173" s="256" t="str">
        <f t="shared" ca="1" si="136"/>
        <v/>
      </c>
      <c r="AI173" s="150" t="str">
        <f t="shared" ca="1" si="137"/>
        <v/>
      </c>
      <c r="AJ173" s="144" t="str">
        <f t="shared" ca="1" si="138"/>
        <v/>
      </c>
      <c r="AK173" s="256" t="str">
        <f t="shared" ca="1" si="139"/>
        <v/>
      </c>
      <c r="AL173" s="144" t="str">
        <f t="shared" ca="1" si="140"/>
        <v/>
      </c>
      <c r="AM173" s="256" t="str">
        <f t="shared" ca="1" si="141"/>
        <v/>
      </c>
      <c r="AN173" s="145" t="str">
        <f t="shared" ca="1" si="142"/>
        <v/>
      </c>
      <c r="AO173" s="145" t="str">
        <f t="shared" ca="1" si="143"/>
        <v/>
      </c>
      <c r="AP173" s="144" t="str">
        <f t="shared" ca="1" si="144"/>
        <v/>
      </c>
      <c r="AQ173" s="256" t="str">
        <f t="shared" ca="1" si="145"/>
        <v/>
      </c>
      <c r="AR173" s="152">
        <f t="shared" ca="1" si="146"/>
        <v>0.25</v>
      </c>
      <c r="AS173" s="5"/>
      <c r="AT173" s="2">
        <f t="shared" si="147"/>
        <v>173</v>
      </c>
      <c r="AU173" s="2">
        <f t="shared" si="151"/>
        <v>337</v>
      </c>
      <c r="AV173" s="2">
        <f t="shared" si="152"/>
        <v>338</v>
      </c>
      <c r="AW173" s="153">
        <f t="shared" si="150"/>
        <v>165</v>
      </c>
      <c r="AX173" s="153">
        <f t="shared" si="105"/>
        <v>331</v>
      </c>
    </row>
    <row r="174" spans="1:50" ht="38.25">
      <c r="A174" s="135"/>
      <c r="B174" s="137" t="str">
        <f t="shared" ca="1" si="106"/>
        <v/>
      </c>
      <c r="C174" s="34" t="e">
        <f t="shared" ca="1" si="107"/>
        <v>#N/A</v>
      </c>
      <c r="D174" s="137" t="str">
        <f t="shared" ca="1" si="108"/>
        <v/>
      </c>
      <c r="E174" s="137">
        <f t="shared" ca="1" si="109"/>
        <v>1</v>
      </c>
      <c r="F174" s="137" t="str">
        <f t="shared" ca="1" si="110"/>
        <v>PERIM.</v>
      </c>
      <c r="G174" s="137" t="str">
        <f t="shared" ca="1" si="111"/>
        <v/>
      </c>
      <c r="H174" s="137" t="str">
        <f t="shared" ca="1" si="112"/>
        <v/>
      </c>
      <c r="I174" s="137" t="str">
        <f t="shared" ca="1" si="113"/>
        <v/>
      </c>
      <c r="J174" s="137" t="str">
        <f t="shared" ca="1" si="114"/>
        <v/>
      </c>
      <c r="K174" s="137" t="str">
        <f t="shared" ca="1" si="115"/>
        <v/>
      </c>
      <c r="L174" s="137" t="str">
        <f t="shared" ca="1" si="116"/>
        <v/>
      </c>
      <c r="M174" s="138" t="str">
        <f>IF(ZONES!O175="","",ZONES!O175)</f>
        <v/>
      </c>
      <c r="N174" s="136" t="str">
        <f>IF(ZONES!P175="","",ZONES!P175)</f>
        <v/>
      </c>
      <c r="O174" s="139" t="e">
        <f t="shared" ca="1" si="117"/>
        <v>#REF!</v>
      </c>
      <c r="P174" s="139" t="str">
        <f t="shared" ca="1" si="118"/>
        <v/>
      </c>
      <c r="Q174" s="140" t="str">
        <f t="shared" ca="1" si="119"/>
        <v/>
      </c>
      <c r="R174" s="250">
        <f t="shared" ca="1" si="120"/>
        <v>2.835</v>
      </c>
      <c r="S174" s="140" t="str">
        <f t="shared" ca="1" si="121"/>
        <v/>
      </c>
      <c r="T174" s="250">
        <f t="shared" ca="1" si="122"/>
        <v>24.5</v>
      </c>
      <c r="U174" s="251" t="str">
        <f t="shared" ca="1" si="123"/>
        <v/>
      </c>
      <c r="V174" s="252" t="str">
        <f t="shared" ca="1" si="124"/>
        <v/>
      </c>
      <c r="W174" s="252" t="str">
        <f t="shared" ca="1" si="125"/>
        <v/>
      </c>
      <c r="X174" s="251">
        <f t="shared" ca="1" si="126"/>
        <v>22</v>
      </c>
      <c r="Y174" s="252" t="str">
        <f t="shared" ca="1" si="127"/>
        <v/>
      </c>
      <c r="Z174" s="251" t="str">
        <f t="shared" ca="1" si="128"/>
        <v/>
      </c>
      <c r="AA174" s="252" t="str">
        <f t="shared" ca="1" si="129"/>
        <v/>
      </c>
      <c r="AB174" s="251" t="str">
        <f t="shared" ca="1" si="130"/>
        <v/>
      </c>
      <c r="AC174" s="253" t="str">
        <f t="shared" ca="1" si="131"/>
        <v/>
      </c>
      <c r="AD174" s="251" t="str">
        <f t="shared" ca="1" si="132"/>
        <v/>
      </c>
      <c r="AE174" s="254" t="str">
        <f t="shared" ca="1" si="133"/>
        <v/>
      </c>
      <c r="AF174" s="255" t="str">
        <f t="shared" ca="1" si="134"/>
        <v/>
      </c>
      <c r="AG174" s="256" t="str">
        <f t="shared" ca="1" si="135"/>
        <v/>
      </c>
      <c r="AH174" s="256" t="str">
        <f t="shared" ca="1" si="136"/>
        <v/>
      </c>
      <c r="AI174" s="150" t="str">
        <f t="shared" ca="1" si="137"/>
        <v/>
      </c>
      <c r="AJ174" s="144" t="str">
        <f t="shared" ca="1" si="138"/>
        <v/>
      </c>
      <c r="AK174" s="256" t="str">
        <f t="shared" ca="1" si="139"/>
        <v/>
      </c>
      <c r="AL174" s="144" t="str">
        <f t="shared" ca="1" si="140"/>
        <v/>
      </c>
      <c r="AM174" s="256" t="str">
        <f t="shared" ca="1" si="141"/>
        <v/>
      </c>
      <c r="AN174" s="145" t="str">
        <f t="shared" ca="1" si="142"/>
        <v/>
      </c>
      <c r="AO174" s="145" t="str">
        <f t="shared" ca="1" si="143"/>
        <v/>
      </c>
      <c r="AP174" s="144" t="str">
        <f t="shared" ca="1" si="144"/>
        <v/>
      </c>
      <c r="AQ174" s="256" t="str">
        <f t="shared" ca="1" si="145"/>
        <v/>
      </c>
      <c r="AR174" s="152">
        <f t="shared" ca="1" si="146"/>
        <v>0.25</v>
      </c>
      <c r="AS174" s="5"/>
      <c r="AT174" s="2">
        <f t="shared" si="147"/>
        <v>174</v>
      </c>
      <c r="AU174" s="2">
        <f t="shared" si="151"/>
        <v>339</v>
      </c>
      <c r="AV174" s="2">
        <f t="shared" si="152"/>
        <v>340</v>
      </c>
      <c r="AW174" s="153">
        <f t="shared" si="150"/>
        <v>166</v>
      </c>
      <c r="AX174" s="153">
        <f t="shared" si="105"/>
        <v>333</v>
      </c>
    </row>
    <row r="175" spans="1:50" ht="38.25">
      <c r="A175" s="135"/>
      <c r="B175" s="137" t="str">
        <f t="shared" ca="1" si="106"/>
        <v/>
      </c>
      <c r="C175" s="34" t="e">
        <f t="shared" ca="1" si="107"/>
        <v>#N/A</v>
      </c>
      <c r="D175" s="137" t="str">
        <f t="shared" ca="1" si="108"/>
        <v/>
      </c>
      <c r="E175" s="137">
        <f t="shared" ca="1" si="109"/>
        <v>1</v>
      </c>
      <c r="F175" s="137" t="str">
        <f t="shared" ca="1" si="110"/>
        <v>PERIM.</v>
      </c>
      <c r="G175" s="137" t="str">
        <f t="shared" ca="1" si="111"/>
        <v/>
      </c>
      <c r="H175" s="137" t="str">
        <f t="shared" ca="1" si="112"/>
        <v/>
      </c>
      <c r="I175" s="137" t="str">
        <f t="shared" ca="1" si="113"/>
        <v/>
      </c>
      <c r="J175" s="137" t="str">
        <f t="shared" ca="1" si="114"/>
        <v/>
      </c>
      <c r="K175" s="137" t="str">
        <f t="shared" ca="1" si="115"/>
        <v/>
      </c>
      <c r="L175" s="137" t="str">
        <f t="shared" ca="1" si="116"/>
        <v/>
      </c>
      <c r="M175" s="138" t="str">
        <f>IF(ZONES!O176="","",ZONES!O176)</f>
        <v/>
      </c>
      <c r="N175" s="136" t="str">
        <f>IF(ZONES!P176="","",ZONES!P176)</f>
        <v/>
      </c>
      <c r="O175" s="139" t="e">
        <f t="shared" ca="1" si="117"/>
        <v>#REF!</v>
      </c>
      <c r="P175" s="139" t="str">
        <f t="shared" ca="1" si="118"/>
        <v/>
      </c>
      <c r="Q175" s="140" t="str">
        <f t="shared" ca="1" si="119"/>
        <v/>
      </c>
      <c r="R175" s="250">
        <f t="shared" ca="1" si="120"/>
        <v>2.835</v>
      </c>
      <c r="S175" s="140" t="str">
        <f t="shared" ca="1" si="121"/>
        <v/>
      </c>
      <c r="T175" s="250">
        <f t="shared" ca="1" si="122"/>
        <v>24.5</v>
      </c>
      <c r="U175" s="251" t="str">
        <f t="shared" ca="1" si="123"/>
        <v/>
      </c>
      <c r="V175" s="252" t="str">
        <f t="shared" ca="1" si="124"/>
        <v/>
      </c>
      <c r="W175" s="252" t="str">
        <f t="shared" ca="1" si="125"/>
        <v/>
      </c>
      <c r="X175" s="251">
        <f t="shared" ca="1" si="126"/>
        <v>22</v>
      </c>
      <c r="Y175" s="252" t="str">
        <f t="shared" ca="1" si="127"/>
        <v/>
      </c>
      <c r="Z175" s="251" t="str">
        <f t="shared" ca="1" si="128"/>
        <v/>
      </c>
      <c r="AA175" s="252" t="str">
        <f t="shared" ca="1" si="129"/>
        <v/>
      </c>
      <c r="AB175" s="251" t="str">
        <f t="shared" ca="1" si="130"/>
        <v/>
      </c>
      <c r="AC175" s="253" t="str">
        <f t="shared" ca="1" si="131"/>
        <v/>
      </c>
      <c r="AD175" s="251" t="str">
        <f t="shared" ca="1" si="132"/>
        <v/>
      </c>
      <c r="AE175" s="254" t="str">
        <f t="shared" ca="1" si="133"/>
        <v/>
      </c>
      <c r="AF175" s="255" t="str">
        <f t="shared" ca="1" si="134"/>
        <v/>
      </c>
      <c r="AG175" s="256" t="str">
        <f t="shared" ca="1" si="135"/>
        <v/>
      </c>
      <c r="AH175" s="256" t="str">
        <f t="shared" ca="1" si="136"/>
        <v/>
      </c>
      <c r="AI175" s="150" t="str">
        <f t="shared" ca="1" si="137"/>
        <v/>
      </c>
      <c r="AJ175" s="144" t="str">
        <f t="shared" ca="1" si="138"/>
        <v/>
      </c>
      <c r="AK175" s="256" t="str">
        <f t="shared" ca="1" si="139"/>
        <v/>
      </c>
      <c r="AL175" s="144" t="str">
        <f t="shared" ca="1" si="140"/>
        <v/>
      </c>
      <c r="AM175" s="256" t="str">
        <f t="shared" ca="1" si="141"/>
        <v/>
      </c>
      <c r="AN175" s="145" t="str">
        <f t="shared" ca="1" si="142"/>
        <v/>
      </c>
      <c r="AO175" s="145" t="str">
        <f t="shared" ca="1" si="143"/>
        <v/>
      </c>
      <c r="AP175" s="144" t="str">
        <f t="shared" ca="1" si="144"/>
        <v/>
      </c>
      <c r="AQ175" s="256" t="str">
        <f t="shared" ca="1" si="145"/>
        <v/>
      </c>
      <c r="AR175" s="152">
        <f t="shared" ca="1" si="146"/>
        <v>0.25</v>
      </c>
      <c r="AS175" s="5"/>
      <c r="AT175" s="2">
        <f t="shared" si="147"/>
        <v>175</v>
      </c>
      <c r="AU175" s="2">
        <f t="shared" si="151"/>
        <v>341</v>
      </c>
      <c r="AV175" s="2">
        <f t="shared" si="152"/>
        <v>342</v>
      </c>
      <c r="AW175" s="153">
        <f t="shared" si="150"/>
        <v>167</v>
      </c>
      <c r="AX175" s="153">
        <f t="shared" si="105"/>
        <v>335</v>
      </c>
    </row>
    <row r="176" spans="1:50" ht="38.25">
      <c r="A176" s="135"/>
      <c r="B176" s="137" t="str">
        <f t="shared" ca="1" si="106"/>
        <v/>
      </c>
      <c r="C176" s="34" t="e">
        <f t="shared" ca="1" si="107"/>
        <v>#N/A</v>
      </c>
      <c r="D176" s="137" t="str">
        <f t="shared" ca="1" si="108"/>
        <v/>
      </c>
      <c r="E176" s="137">
        <f t="shared" ca="1" si="109"/>
        <v>1</v>
      </c>
      <c r="F176" s="137" t="str">
        <f t="shared" ca="1" si="110"/>
        <v>PERIM.</v>
      </c>
      <c r="G176" s="137" t="str">
        <f t="shared" ca="1" si="111"/>
        <v/>
      </c>
      <c r="H176" s="137" t="str">
        <f t="shared" ca="1" si="112"/>
        <v/>
      </c>
      <c r="I176" s="137" t="str">
        <f t="shared" ca="1" si="113"/>
        <v/>
      </c>
      <c r="J176" s="137" t="str">
        <f t="shared" ca="1" si="114"/>
        <v/>
      </c>
      <c r="K176" s="137" t="str">
        <f t="shared" ca="1" si="115"/>
        <v/>
      </c>
      <c r="L176" s="137" t="str">
        <f t="shared" ca="1" si="116"/>
        <v/>
      </c>
      <c r="M176" s="138" t="str">
        <f>IF(ZONES!O177="","",ZONES!O177)</f>
        <v/>
      </c>
      <c r="N176" s="136" t="str">
        <f>IF(ZONES!P177="","",ZONES!P177)</f>
        <v/>
      </c>
      <c r="O176" s="139" t="e">
        <f t="shared" ca="1" si="117"/>
        <v>#REF!</v>
      </c>
      <c r="P176" s="139" t="str">
        <f t="shared" ca="1" si="118"/>
        <v/>
      </c>
      <c r="Q176" s="140" t="str">
        <f t="shared" ca="1" si="119"/>
        <v/>
      </c>
      <c r="R176" s="250">
        <f t="shared" ca="1" si="120"/>
        <v>2.835</v>
      </c>
      <c r="S176" s="140" t="str">
        <f t="shared" ca="1" si="121"/>
        <v/>
      </c>
      <c r="T176" s="250">
        <f t="shared" ca="1" si="122"/>
        <v>24.5</v>
      </c>
      <c r="U176" s="251" t="str">
        <f t="shared" ca="1" si="123"/>
        <v/>
      </c>
      <c r="V176" s="252" t="str">
        <f t="shared" ca="1" si="124"/>
        <v/>
      </c>
      <c r="W176" s="252" t="str">
        <f t="shared" ca="1" si="125"/>
        <v/>
      </c>
      <c r="X176" s="251">
        <f t="shared" ca="1" si="126"/>
        <v>22</v>
      </c>
      <c r="Y176" s="252" t="str">
        <f t="shared" ca="1" si="127"/>
        <v/>
      </c>
      <c r="Z176" s="251" t="str">
        <f t="shared" ca="1" si="128"/>
        <v/>
      </c>
      <c r="AA176" s="252" t="str">
        <f t="shared" ca="1" si="129"/>
        <v/>
      </c>
      <c r="AB176" s="251" t="str">
        <f t="shared" ca="1" si="130"/>
        <v/>
      </c>
      <c r="AC176" s="253" t="str">
        <f t="shared" ca="1" si="131"/>
        <v/>
      </c>
      <c r="AD176" s="251" t="str">
        <f t="shared" ca="1" si="132"/>
        <v/>
      </c>
      <c r="AE176" s="254" t="str">
        <f t="shared" ca="1" si="133"/>
        <v/>
      </c>
      <c r="AF176" s="255" t="str">
        <f t="shared" ca="1" si="134"/>
        <v/>
      </c>
      <c r="AG176" s="256" t="str">
        <f t="shared" ca="1" si="135"/>
        <v/>
      </c>
      <c r="AH176" s="256" t="str">
        <f t="shared" ca="1" si="136"/>
        <v/>
      </c>
      <c r="AI176" s="150" t="str">
        <f t="shared" ca="1" si="137"/>
        <v/>
      </c>
      <c r="AJ176" s="144" t="str">
        <f t="shared" ca="1" si="138"/>
        <v/>
      </c>
      <c r="AK176" s="256" t="str">
        <f t="shared" ca="1" si="139"/>
        <v/>
      </c>
      <c r="AL176" s="144" t="str">
        <f t="shared" ca="1" si="140"/>
        <v/>
      </c>
      <c r="AM176" s="256" t="str">
        <f t="shared" ca="1" si="141"/>
        <v/>
      </c>
      <c r="AN176" s="145" t="str">
        <f t="shared" ca="1" si="142"/>
        <v/>
      </c>
      <c r="AO176" s="145" t="str">
        <f t="shared" ca="1" si="143"/>
        <v/>
      </c>
      <c r="AP176" s="144" t="str">
        <f t="shared" ca="1" si="144"/>
        <v/>
      </c>
      <c r="AQ176" s="256" t="str">
        <f t="shared" ca="1" si="145"/>
        <v/>
      </c>
      <c r="AR176" s="152">
        <f t="shared" ca="1" si="146"/>
        <v>0.25</v>
      </c>
      <c r="AS176" s="5"/>
      <c r="AT176" s="2">
        <f t="shared" si="147"/>
        <v>176</v>
      </c>
      <c r="AU176" s="2">
        <f t="shared" si="151"/>
        <v>343</v>
      </c>
      <c r="AV176" s="2">
        <f t="shared" si="152"/>
        <v>344</v>
      </c>
      <c r="AW176" s="153">
        <f t="shared" si="150"/>
        <v>168</v>
      </c>
      <c r="AX176" s="153">
        <f t="shared" si="105"/>
        <v>337</v>
      </c>
    </row>
    <row r="177" spans="1:50" ht="38.25">
      <c r="A177" s="135"/>
      <c r="B177" s="137" t="str">
        <f t="shared" ca="1" si="106"/>
        <v/>
      </c>
      <c r="C177" s="34" t="e">
        <f t="shared" ca="1" si="107"/>
        <v>#N/A</v>
      </c>
      <c r="D177" s="137" t="str">
        <f t="shared" ca="1" si="108"/>
        <v/>
      </c>
      <c r="E177" s="137">
        <f t="shared" ca="1" si="109"/>
        <v>1</v>
      </c>
      <c r="F177" s="137" t="str">
        <f t="shared" ca="1" si="110"/>
        <v>PERIM.</v>
      </c>
      <c r="G177" s="137" t="str">
        <f t="shared" ca="1" si="111"/>
        <v/>
      </c>
      <c r="H177" s="137" t="str">
        <f t="shared" ca="1" si="112"/>
        <v/>
      </c>
      <c r="I177" s="137" t="str">
        <f t="shared" ca="1" si="113"/>
        <v/>
      </c>
      <c r="J177" s="137" t="str">
        <f t="shared" ca="1" si="114"/>
        <v/>
      </c>
      <c r="K177" s="137" t="str">
        <f t="shared" ca="1" si="115"/>
        <v/>
      </c>
      <c r="L177" s="137" t="str">
        <f t="shared" ca="1" si="116"/>
        <v/>
      </c>
      <c r="M177" s="138" t="str">
        <f>IF(ZONES!O178="","",ZONES!O178)</f>
        <v/>
      </c>
      <c r="N177" s="136" t="str">
        <f>IF(ZONES!P178="","",ZONES!P178)</f>
        <v/>
      </c>
      <c r="O177" s="139" t="e">
        <f t="shared" ca="1" si="117"/>
        <v>#REF!</v>
      </c>
      <c r="P177" s="139" t="str">
        <f t="shared" ca="1" si="118"/>
        <v/>
      </c>
      <c r="Q177" s="140" t="str">
        <f t="shared" ca="1" si="119"/>
        <v/>
      </c>
      <c r="R177" s="250">
        <f t="shared" ca="1" si="120"/>
        <v>2.835</v>
      </c>
      <c r="S177" s="140" t="str">
        <f t="shared" ca="1" si="121"/>
        <v/>
      </c>
      <c r="T177" s="250">
        <f t="shared" ca="1" si="122"/>
        <v>24.5</v>
      </c>
      <c r="U177" s="251" t="str">
        <f t="shared" ca="1" si="123"/>
        <v/>
      </c>
      <c r="V177" s="252" t="str">
        <f t="shared" ca="1" si="124"/>
        <v/>
      </c>
      <c r="W177" s="252" t="str">
        <f t="shared" ca="1" si="125"/>
        <v/>
      </c>
      <c r="X177" s="251">
        <f t="shared" ca="1" si="126"/>
        <v>22</v>
      </c>
      <c r="Y177" s="252" t="str">
        <f t="shared" ca="1" si="127"/>
        <v/>
      </c>
      <c r="Z177" s="251" t="str">
        <f t="shared" ca="1" si="128"/>
        <v/>
      </c>
      <c r="AA177" s="252" t="str">
        <f t="shared" ca="1" si="129"/>
        <v/>
      </c>
      <c r="AB177" s="251" t="str">
        <f t="shared" ca="1" si="130"/>
        <v/>
      </c>
      <c r="AC177" s="253" t="str">
        <f t="shared" ca="1" si="131"/>
        <v/>
      </c>
      <c r="AD177" s="251" t="str">
        <f t="shared" ca="1" si="132"/>
        <v/>
      </c>
      <c r="AE177" s="254" t="str">
        <f t="shared" ca="1" si="133"/>
        <v/>
      </c>
      <c r="AF177" s="255" t="str">
        <f t="shared" ca="1" si="134"/>
        <v/>
      </c>
      <c r="AG177" s="256" t="str">
        <f t="shared" ca="1" si="135"/>
        <v/>
      </c>
      <c r="AH177" s="256" t="str">
        <f t="shared" ca="1" si="136"/>
        <v/>
      </c>
      <c r="AI177" s="150" t="str">
        <f t="shared" ca="1" si="137"/>
        <v/>
      </c>
      <c r="AJ177" s="144" t="str">
        <f t="shared" ca="1" si="138"/>
        <v/>
      </c>
      <c r="AK177" s="256" t="str">
        <f t="shared" ca="1" si="139"/>
        <v/>
      </c>
      <c r="AL177" s="144" t="str">
        <f t="shared" ca="1" si="140"/>
        <v/>
      </c>
      <c r="AM177" s="256" t="str">
        <f t="shared" ca="1" si="141"/>
        <v/>
      </c>
      <c r="AN177" s="145" t="str">
        <f t="shared" ca="1" si="142"/>
        <v/>
      </c>
      <c r="AO177" s="145" t="str">
        <f t="shared" ca="1" si="143"/>
        <v/>
      </c>
      <c r="AP177" s="144" t="str">
        <f t="shared" ca="1" si="144"/>
        <v/>
      </c>
      <c r="AQ177" s="256" t="str">
        <f t="shared" ca="1" si="145"/>
        <v/>
      </c>
      <c r="AR177" s="152">
        <f t="shared" ca="1" si="146"/>
        <v>0.25</v>
      </c>
      <c r="AS177" s="5"/>
      <c r="AT177" s="2">
        <f t="shared" si="147"/>
        <v>177</v>
      </c>
      <c r="AU177" s="2">
        <f t="shared" si="151"/>
        <v>345</v>
      </c>
      <c r="AV177" s="2">
        <f t="shared" si="152"/>
        <v>346</v>
      </c>
      <c r="AW177" s="153">
        <f t="shared" si="150"/>
        <v>169</v>
      </c>
      <c r="AX177" s="153">
        <f t="shared" si="105"/>
        <v>339</v>
      </c>
    </row>
    <row r="178" spans="1:50" ht="38.25">
      <c r="A178" s="135"/>
      <c r="B178" s="137" t="str">
        <f t="shared" ca="1" si="106"/>
        <v/>
      </c>
      <c r="C178" s="34" t="e">
        <f t="shared" ca="1" si="107"/>
        <v>#N/A</v>
      </c>
      <c r="D178" s="137" t="str">
        <f t="shared" ca="1" si="108"/>
        <v/>
      </c>
      <c r="E178" s="137">
        <f t="shared" ca="1" si="109"/>
        <v>1</v>
      </c>
      <c r="F178" s="137" t="str">
        <f t="shared" ca="1" si="110"/>
        <v>PERIM.</v>
      </c>
      <c r="G178" s="137" t="str">
        <f t="shared" ca="1" si="111"/>
        <v/>
      </c>
      <c r="H178" s="137" t="str">
        <f t="shared" ca="1" si="112"/>
        <v/>
      </c>
      <c r="I178" s="137" t="str">
        <f t="shared" ca="1" si="113"/>
        <v/>
      </c>
      <c r="J178" s="137" t="str">
        <f t="shared" ca="1" si="114"/>
        <v/>
      </c>
      <c r="K178" s="137" t="str">
        <f t="shared" ca="1" si="115"/>
        <v/>
      </c>
      <c r="L178" s="137" t="str">
        <f t="shared" ca="1" si="116"/>
        <v/>
      </c>
      <c r="M178" s="138" t="str">
        <f>IF(ZONES!O179="","",ZONES!O179)</f>
        <v/>
      </c>
      <c r="N178" s="136" t="str">
        <f>IF(ZONES!P179="","",ZONES!P179)</f>
        <v/>
      </c>
      <c r="O178" s="139" t="e">
        <f t="shared" ca="1" si="117"/>
        <v>#REF!</v>
      </c>
      <c r="P178" s="139" t="str">
        <f t="shared" ca="1" si="118"/>
        <v/>
      </c>
      <c r="Q178" s="140" t="str">
        <f t="shared" ca="1" si="119"/>
        <v/>
      </c>
      <c r="R178" s="250">
        <f t="shared" ca="1" si="120"/>
        <v>2.835</v>
      </c>
      <c r="S178" s="140" t="str">
        <f t="shared" ca="1" si="121"/>
        <v/>
      </c>
      <c r="T178" s="250">
        <f t="shared" ca="1" si="122"/>
        <v>24.5</v>
      </c>
      <c r="U178" s="251" t="str">
        <f t="shared" ca="1" si="123"/>
        <v/>
      </c>
      <c r="V178" s="252" t="str">
        <f t="shared" ca="1" si="124"/>
        <v/>
      </c>
      <c r="W178" s="252" t="str">
        <f t="shared" ca="1" si="125"/>
        <v/>
      </c>
      <c r="X178" s="251">
        <f t="shared" ca="1" si="126"/>
        <v>22</v>
      </c>
      <c r="Y178" s="252" t="str">
        <f t="shared" ca="1" si="127"/>
        <v/>
      </c>
      <c r="Z178" s="251" t="str">
        <f t="shared" ca="1" si="128"/>
        <v/>
      </c>
      <c r="AA178" s="252" t="str">
        <f t="shared" ca="1" si="129"/>
        <v/>
      </c>
      <c r="AB178" s="251" t="str">
        <f t="shared" ca="1" si="130"/>
        <v/>
      </c>
      <c r="AC178" s="253" t="str">
        <f t="shared" ca="1" si="131"/>
        <v/>
      </c>
      <c r="AD178" s="251" t="str">
        <f t="shared" ca="1" si="132"/>
        <v/>
      </c>
      <c r="AE178" s="254" t="str">
        <f t="shared" ca="1" si="133"/>
        <v/>
      </c>
      <c r="AF178" s="255" t="str">
        <f t="shared" ca="1" si="134"/>
        <v/>
      </c>
      <c r="AG178" s="256" t="str">
        <f t="shared" ca="1" si="135"/>
        <v/>
      </c>
      <c r="AH178" s="256" t="str">
        <f t="shared" ca="1" si="136"/>
        <v/>
      </c>
      <c r="AI178" s="150" t="str">
        <f t="shared" ca="1" si="137"/>
        <v/>
      </c>
      <c r="AJ178" s="144" t="str">
        <f t="shared" ca="1" si="138"/>
        <v/>
      </c>
      <c r="AK178" s="256" t="str">
        <f t="shared" ca="1" si="139"/>
        <v/>
      </c>
      <c r="AL178" s="144" t="str">
        <f t="shared" ca="1" si="140"/>
        <v/>
      </c>
      <c r="AM178" s="256" t="str">
        <f t="shared" ca="1" si="141"/>
        <v/>
      </c>
      <c r="AN178" s="145" t="str">
        <f t="shared" ca="1" si="142"/>
        <v/>
      </c>
      <c r="AO178" s="145" t="str">
        <f t="shared" ca="1" si="143"/>
        <v/>
      </c>
      <c r="AP178" s="144" t="str">
        <f t="shared" ca="1" si="144"/>
        <v/>
      </c>
      <c r="AQ178" s="256" t="str">
        <f t="shared" ca="1" si="145"/>
        <v/>
      </c>
      <c r="AR178" s="152">
        <f t="shared" ca="1" si="146"/>
        <v>0.25</v>
      </c>
      <c r="AS178" s="5"/>
      <c r="AT178" s="2">
        <f t="shared" si="147"/>
        <v>178</v>
      </c>
      <c r="AU178" s="2">
        <f t="shared" si="151"/>
        <v>347</v>
      </c>
      <c r="AV178" s="2">
        <f t="shared" si="152"/>
        <v>348</v>
      </c>
      <c r="AW178" s="153">
        <f t="shared" si="150"/>
        <v>170</v>
      </c>
      <c r="AX178" s="153">
        <f t="shared" si="105"/>
        <v>341</v>
      </c>
    </row>
    <row r="179" spans="1:50" ht="38.25">
      <c r="A179" s="135"/>
      <c r="B179" s="137" t="str">
        <f t="shared" ca="1" si="106"/>
        <v/>
      </c>
      <c r="C179" s="34" t="e">
        <f t="shared" ca="1" si="107"/>
        <v>#N/A</v>
      </c>
      <c r="D179" s="137" t="str">
        <f t="shared" ca="1" si="108"/>
        <v/>
      </c>
      <c r="E179" s="137">
        <f t="shared" ca="1" si="109"/>
        <v>1</v>
      </c>
      <c r="F179" s="137" t="str">
        <f t="shared" ca="1" si="110"/>
        <v>PERIM.</v>
      </c>
      <c r="G179" s="137" t="str">
        <f t="shared" ca="1" si="111"/>
        <v/>
      </c>
      <c r="H179" s="137" t="str">
        <f t="shared" ca="1" si="112"/>
        <v/>
      </c>
      <c r="I179" s="137" t="str">
        <f t="shared" ca="1" si="113"/>
        <v/>
      </c>
      <c r="J179" s="137" t="str">
        <f t="shared" ca="1" si="114"/>
        <v/>
      </c>
      <c r="K179" s="137" t="str">
        <f t="shared" ca="1" si="115"/>
        <v/>
      </c>
      <c r="L179" s="137" t="str">
        <f t="shared" ca="1" si="116"/>
        <v/>
      </c>
      <c r="M179" s="138" t="str">
        <f>IF(ZONES!O180="","",ZONES!O180)</f>
        <v/>
      </c>
      <c r="N179" s="136" t="str">
        <f>IF(ZONES!P180="","",ZONES!P180)</f>
        <v/>
      </c>
      <c r="O179" s="139" t="e">
        <f t="shared" ca="1" si="117"/>
        <v>#REF!</v>
      </c>
      <c r="P179" s="139" t="str">
        <f t="shared" ca="1" si="118"/>
        <v/>
      </c>
      <c r="Q179" s="140" t="str">
        <f t="shared" ca="1" si="119"/>
        <v/>
      </c>
      <c r="R179" s="250">
        <f t="shared" ca="1" si="120"/>
        <v>2.835</v>
      </c>
      <c r="S179" s="140" t="str">
        <f t="shared" ca="1" si="121"/>
        <v/>
      </c>
      <c r="T179" s="250">
        <f t="shared" ca="1" si="122"/>
        <v>24.5</v>
      </c>
      <c r="U179" s="251" t="str">
        <f t="shared" ca="1" si="123"/>
        <v/>
      </c>
      <c r="V179" s="252" t="str">
        <f t="shared" ca="1" si="124"/>
        <v/>
      </c>
      <c r="W179" s="252" t="str">
        <f t="shared" ca="1" si="125"/>
        <v/>
      </c>
      <c r="X179" s="251">
        <f t="shared" ca="1" si="126"/>
        <v>22</v>
      </c>
      <c r="Y179" s="252" t="str">
        <f t="shared" ca="1" si="127"/>
        <v/>
      </c>
      <c r="Z179" s="251" t="str">
        <f t="shared" ca="1" si="128"/>
        <v/>
      </c>
      <c r="AA179" s="252" t="str">
        <f t="shared" ca="1" si="129"/>
        <v/>
      </c>
      <c r="AB179" s="251" t="str">
        <f t="shared" ca="1" si="130"/>
        <v/>
      </c>
      <c r="AC179" s="253" t="str">
        <f t="shared" ca="1" si="131"/>
        <v/>
      </c>
      <c r="AD179" s="251" t="str">
        <f t="shared" ca="1" si="132"/>
        <v/>
      </c>
      <c r="AE179" s="254" t="str">
        <f t="shared" ca="1" si="133"/>
        <v/>
      </c>
      <c r="AF179" s="255" t="str">
        <f t="shared" ca="1" si="134"/>
        <v/>
      </c>
      <c r="AG179" s="256" t="str">
        <f t="shared" ca="1" si="135"/>
        <v/>
      </c>
      <c r="AH179" s="256" t="str">
        <f t="shared" ca="1" si="136"/>
        <v/>
      </c>
      <c r="AI179" s="150" t="str">
        <f t="shared" ca="1" si="137"/>
        <v/>
      </c>
      <c r="AJ179" s="144" t="str">
        <f t="shared" ca="1" si="138"/>
        <v/>
      </c>
      <c r="AK179" s="256" t="str">
        <f t="shared" ca="1" si="139"/>
        <v/>
      </c>
      <c r="AL179" s="144" t="str">
        <f t="shared" ca="1" si="140"/>
        <v/>
      </c>
      <c r="AM179" s="256" t="str">
        <f t="shared" ca="1" si="141"/>
        <v/>
      </c>
      <c r="AN179" s="145" t="str">
        <f t="shared" ca="1" si="142"/>
        <v/>
      </c>
      <c r="AO179" s="145" t="str">
        <f t="shared" ca="1" si="143"/>
        <v/>
      </c>
      <c r="AP179" s="144" t="str">
        <f t="shared" ca="1" si="144"/>
        <v/>
      </c>
      <c r="AQ179" s="256" t="str">
        <f t="shared" ca="1" si="145"/>
        <v/>
      </c>
      <c r="AR179" s="152">
        <f t="shared" ca="1" si="146"/>
        <v>0.25</v>
      </c>
      <c r="AS179" s="5"/>
      <c r="AT179" s="2">
        <f t="shared" si="147"/>
        <v>179</v>
      </c>
      <c r="AU179" s="2">
        <f t="shared" si="151"/>
        <v>349</v>
      </c>
      <c r="AV179" s="2">
        <f t="shared" si="152"/>
        <v>350</v>
      </c>
      <c r="AW179" s="153">
        <f t="shared" si="150"/>
        <v>171</v>
      </c>
      <c r="AX179" s="153">
        <f t="shared" si="105"/>
        <v>343</v>
      </c>
    </row>
    <row r="180" spans="1:50" ht="38.25">
      <c r="A180" s="135"/>
      <c r="B180" s="137" t="str">
        <f t="shared" ca="1" si="106"/>
        <v/>
      </c>
      <c r="C180" s="34" t="e">
        <f t="shared" ca="1" si="107"/>
        <v>#N/A</v>
      </c>
      <c r="D180" s="137" t="str">
        <f t="shared" ca="1" si="108"/>
        <v/>
      </c>
      <c r="E180" s="137">
        <f t="shared" ca="1" si="109"/>
        <v>1</v>
      </c>
      <c r="F180" s="137" t="str">
        <f t="shared" ca="1" si="110"/>
        <v>PERIM.</v>
      </c>
      <c r="G180" s="137" t="str">
        <f t="shared" ca="1" si="111"/>
        <v/>
      </c>
      <c r="H180" s="137" t="str">
        <f t="shared" ca="1" si="112"/>
        <v/>
      </c>
      <c r="I180" s="137" t="str">
        <f t="shared" ca="1" si="113"/>
        <v/>
      </c>
      <c r="J180" s="137" t="str">
        <f t="shared" ca="1" si="114"/>
        <v/>
      </c>
      <c r="K180" s="137" t="str">
        <f t="shared" ca="1" si="115"/>
        <v/>
      </c>
      <c r="L180" s="137" t="str">
        <f t="shared" ca="1" si="116"/>
        <v/>
      </c>
      <c r="M180" s="138" t="str">
        <f>IF(ZONES!O181="","",ZONES!O181)</f>
        <v/>
      </c>
      <c r="N180" s="136" t="str">
        <f>IF(ZONES!P181="","",ZONES!P181)</f>
        <v/>
      </c>
      <c r="O180" s="139" t="e">
        <f t="shared" ca="1" si="117"/>
        <v>#REF!</v>
      </c>
      <c r="P180" s="139" t="str">
        <f t="shared" ca="1" si="118"/>
        <v/>
      </c>
      <c r="Q180" s="140" t="str">
        <f t="shared" ca="1" si="119"/>
        <v/>
      </c>
      <c r="R180" s="250">
        <f t="shared" ca="1" si="120"/>
        <v>2.835</v>
      </c>
      <c r="S180" s="140" t="str">
        <f t="shared" ca="1" si="121"/>
        <v/>
      </c>
      <c r="T180" s="250">
        <f t="shared" ca="1" si="122"/>
        <v>24.5</v>
      </c>
      <c r="U180" s="251" t="str">
        <f t="shared" ca="1" si="123"/>
        <v/>
      </c>
      <c r="V180" s="252" t="str">
        <f t="shared" ca="1" si="124"/>
        <v/>
      </c>
      <c r="W180" s="252" t="str">
        <f t="shared" ca="1" si="125"/>
        <v/>
      </c>
      <c r="X180" s="251">
        <f t="shared" ca="1" si="126"/>
        <v>22</v>
      </c>
      <c r="Y180" s="252" t="str">
        <f t="shared" ca="1" si="127"/>
        <v/>
      </c>
      <c r="Z180" s="251" t="str">
        <f t="shared" ca="1" si="128"/>
        <v/>
      </c>
      <c r="AA180" s="252" t="str">
        <f t="shared" ca="1" si="129"/>
        <v/>
      </c>
      <c r="AB180" s="251" t="str">
        <f t="shared" ca="1" si="130"/>
        <v/>
      </c>
      <c r="AC180" s="253" t="str">
        <f t="shared" ca="1" si="131"/>
        <v/>
      </c>
      <c r="AD180" s="251" t="str">
        <f t="shared" ca="1" si="132"/>
        <v/>
      </c>
      <c r="AE180" s="254" t="str">
        <f t="shared" ca="1" si="133"/>
        <v/>
      </c>
      <c r="AF180" s="255" t="str">
        <f t="shared" ca="1" si="134"/>
        <v/>
      </c>
      <c r="AG180" s="256" t="str">
        <f t="shared" ca="1" si="135"/>
        <v/>
      </c>
      <c r="AH180" s="256" t="str">
        <f t="shared" ca="1" si="136"/>
        <v/>
      </c>
      <c r="AI180" s="150" t="str">
        <f t="shared" ca="1" si="137"/>
        <v/>
      </c>
      <c r="AJ180" s="144" t="str">
        <f t="shared" ca="1" si="138"/>
        <v/>
      </c>
      <c r="AK180" s="256" t="str">
        <f t="shared" ca="1" si="139"/>
        <v/>
      </c>
      <c r="AL180" s="144" t="str">
        <f t="shared" ca="1" si="140"/>
        <v/>
      </c>
      <c r="AM180" s="256" t="str">
        <f t="shared" ca="1" si="141"/>
        <v/>
      </c>
      <c r="AN180" s="145" t="str">
        <f t="shared" ca="1" si="142"/>
        <v/>
      </c>
      <c r="AO180" s="145" t="str">
        <f t="shared" ca="1" si="143"/>
        <v/>
      </c>
      <c r="AP180" s="144" t="str">
        <f t="shared" ca="1" si="144"/>
        <v/>
      </c>
      <c r="AQ180" s="256" t="str">
        <f t="shared" ca="1" si="145"/>
        <v/>
      </c>
      <c r="AR180" s="152">
        <f t="shared" ca="1" si="146"/>
        <v>0.25</v>
      </c>
      <c r="AS180" s="5"/>
      <c r="AT180" s="2">
        <f t="shared" si="147"/>
        <v>180</v>
      </c>
      <c r="AU180" s="2">
        <f t="shared" si="151"/>
        <v>351</v>
      </c>
      <c r="AV180" s="2">
        <f t="shared" si="152"/>
        <v>352</v>
      </c>
      <c r="AW180" s="153">
        <f t="shared" si="150"/>
        <v>172</v>
      </c>
      <c r="AX180" s="153">
        <f t="shared" si="105"/>
        <v>345</v>
      </c>
    </row>
    <row r="181" spans="1:50" ht="38.25">
      <c r="A181" s="135"/>
      <c r="B181" s="137" t="str">
        <f t="shared" ca="1" si="106"/>
        <v/>
      </c>
      <c r="C181" s="34" t="e">
        <f t="shared" ca="1" si="107"/>
        <v>#N/A</v>
      </c>
      <c r="D181" s="137" t="str">
        <f t="shared" ca="1" si="108"/>
        <v/>
      </c>
      <c r="E181" s="137">
        <f t="shared" ca="1" si="109"/>
        <v>1</v>
      </c>
      <c r="F181" s="137" t="str">
        <f t="shared" ca="1" si="110"/>
        <v>PERIM.</v>
      </c>
      <c r="G181" s="137" t="str">
        <f t="shared" ca="1" si="111"/>
        <v/>
      </c>
      <c r="H181" s="137" t="str">
        <f t="shared" ca="1" si="112"/>
        <v/>
      </c>
      <c r="I181" s="137" t="str">
        <f t="shared" ca="1" si="113"/>
        <v/>
      </c>
      <c r="J181" s="137" t="str">
        <f t="shared" ca="1" si="114"/>
        <v/>
      </c>
      <c r="K181" s="137" t="str">
        <f t="shared" ca="1" si="115"/>
        <v/>
      </c>
      <c r="L181" s="137" t="str">
        <f t="shared" ca="1" si="116"/>
        <v/>
      </c>
      <c r="M181" s="138" t="str">
        <f>IF(ZONES!O182="","",ZONES!O182)</f>
        <v/>
      </c>
      <c r="N181" s="136" t="str">
        <f>IF(ZONES!P182="","",ZONES!P182)</f>
        <v/>
      </c>
      <c r="O181" s="139" t="e">
        <f t="shared" ca="1" si="117"/>
        <v>#REF!</v>
      </c>
      <c r="P181" s="139" t="str">
        <f t="shared" ca="1" si="118"/>
        <v/>
      </c>
      <c r="Q181" s="140" t="str">
        <f t="shared" ca="1" si="119"/>
        <v/>
      </c>
      <c r="R181" s="250">
        <f t="shared" ca="1" si="120"/>
        <v>2.835</v>
      </c>
      <c r="S181" s="140" t="str">
        <f t="shared" ca="1" si="121"/>
        <v/>
      </c>
      <c r="T181" s="250">
        <f t="shared" ca="1" si="122"/>
        <v>24.5</v>
      </c>
      <c r="U181" s="251" t="str">
        <f t="shared" ca="1" si="123"/>
        <v/>
      </c>
      <c r="V181" s="252" t="str">
        <f t="shared" ca="1" si="124"/>
        <v/>
      </c>
      <c r="W181" s="252" t="str">
        <f t="shared" ca="1" si="125"/>
        <v/>
      </c>
      <c r="X181" s="251">
        <f t="shared" ca="1" si="126"/>
        <v>22</v>
      </c>
      <c r="Y181" s="252" t="str">
        <f t="shared" ca="1" si="127"/>
        <v/>
      </c>
      <c r="Z181" s="251" t="str">
        <f t="shared" ca="1" si="128"/>
        <v/>
      </c>
      <c r="AA181" s="252" t="str">
        <f t="shared" ca="1" si="129"/>
        <v/>
      </c>
      <c r="AB181" s="251" t="str">
        <f t="shared" ca="1" si="130"/>
        <v/>
      </c>
      <c r="AC181" s="253" t="str">
        <f t="shared" ca="1" si="131"/>
        <v/>
      </c>
      <c r="AD181" s="251" t="str">
        <f t="shared" ca="1" si="132"/>
        <v/>
      </c>
      <c r="AE181" s="254" t="str">
        <f t="shared" ca="1" si="133"/>
        <v/>
      </c>
      <c r="AF181" s="255" t="str">
        <f t="shared" ca="1" si="134"/>
        <v/>
      </c>
      <c r="AG181" s="256" t="str">
        <f t="shared" ca="1" si="135"/>
        <v/>
      </c>
      <c r="AH181" s="256" t="str">
        <f t="shared" ca="1" si="136"/>
        <v/>
      </c>
      <c r="AI181" s="150" t="str">
        <f t="shared" ca="1" si="137"/>
        <v/>
      </c>
      <c r="AJ181" s="144" t="str">
        <f t="shared" ca="1" si="138"/>
        <v/>
      </c>
      <c r="AK181" s="256" t="str">
        <f t="shared" ca="1" si="139"/>
        <v/>
      </c>
      <c r="AL181" s="144" t="str">
        <f t="shared" ca="1" si="140"/>
        <v/>
      </c>
      <c r="AM181" s="256" t="str">
        <f t="shared" ca="1" si="141"/>
        <v/>
      </c>
      <c r="AN181" s="145" t="str">
        <f t="shared" ca="1" si="142"/>
        <v/>
      </c>
      <c r="AO181" s="145" t="str">
        <f t="shared" ca="1" si="143"/>
        <v/>
      </c>
      <c r="AP181" s="144" t="str">
        <f t="shared" ca="1" si="144"/>
        <v/>
      </c>
      <c r="AQ181" s="256" t="str">
        <f t="shared" ca="1" si="145"/>
        <v/>
      </c>
      <c r="AR181" s="152">
        <f t="shared" ca="1" si="146"/>
        <v>0.25</v>
      </c>
      <c r="AS181" s="5"/>
      <c r="AT181" s="2">
        <f t="shared" si="147"/>
        <v>181</v>
      </c>
      <c r="AU181" s="2">
        <f t="shared" si="151"/>
        <v>353</v>
      </c>
      <c r="AV181" s="2">
        <f t="shared" si="152"/>
        <v>354</v>
      </c>
      <c r="AW181" s="153">
        <f t="shared" si="150"/>
        <v>173</v>
      </c>
      <c r="AX181" s="153">
        <f t="shared" si="105"/>
        <v>347</v>
      </c>
    </row>
    <row r="182" spans="1:50" ht="38.25">
      <c r="A182" s="135"/>
      <c r="B182" s="137" t="str">
        <f t="shared" ca="1" si="106"/>
        <v/>
      </c>
      <c r="C182" s="34" t="e">
        <f t="shared" ca="1" si="107"/>
        <v>#N/A</v>
      </c>
      <c r="D182" s="137" t="str">
        <f t="shared" ca="1" si="108"/>
        <v/>
      </c>
      <c r="E182" s="137">
        <f t="shared" ca="1" si="109"/>
        <v>1</v>
      </c>
      <c r="F182" s="137" t="str">
        <f t="shared" ca="1" si="110"/>
        <v>PERIM.</v>
      </c>
      <c r="G182" s="137" t="str">
        <f t="shared" ca="1" si="111"/>
        <v/>
      </c>
      <c r="H182" s="137" t="str">
        <f t="shared" ca="1" si="112"/>
        <v/>
      </c>
      <c r="I182" s="137" t="str">
        <f t="shared" ca="1" si="113"/>
        <v/>
      </c>
      <c r="J182" s="137" t="str">
        <f t="shared" ca="1" si="114"/>
        <v/>
      </c>
      <c r="K182" s="137" t="str">
        <f t="shared" ca="1" si="115"/>
        <v/>
      </c>
      <c r="L182" s="137" t="str">
        <f t="shared" ca="1" si="116"/>
        <v/>
      </c>
      <c r="M182" s="138" t="str">
        <f>IF(ZONES!O183="","",ZONES!O183)</f>
        <v/>
      </c>
      <c r="N182" s="136" t="str">
        <f>IF(ZONES!P183="","",ZONES!P183)</f>
        <v/>
      </c>
      <c r="O182" s="139" t="e">
        <f t="shared" ca="1" si="117"/>
        <v>#REF!</v>
      </c>
      <c r="P182" s="139" t="str">
        <f t="shared" ca="1" si="118"/>
        <v/>
      </c>
      <c r="Q182" s="140" t="str">
        <f t="shared" ca="1" si="119"/>
        <v/>
      </c>
      <c r="R182" s="250">
        <f t="shared" ca="1" si="120"/>
        <v>2.835</v>
      </c>
      <c r="S182" s="140" t="str">
        <f t="shared" ca="1" si="121"/>
        <v/>
      </c>
      <c r="T182" s="250">
        <f t="shared" ca="1" si="122"/>
        <v>24.5</v>
      </c>
      <c r="U182" s="251" t="str">
        <f t="shared" ca="1" si="123"/>
        <v/>
      </c>
      <c r="V182" s="252" t="str">
        <f t="shared" ca="1" si="124"/>
        <v/>
      </c>
      <c r="W182" s="252" t="str">
        <f t="shared" ca="1" si="125"/>
        <v/>
      </c>
      <c r="X182" s="251">
        <f t="shared" ca="1" si="126"/>
        <v>22</v>
      </c>
      <c r="Y182" s="252" t="str">
        <f t="shared" ca="1" si="127"/>
        <v/>
      </c>
      <c r="Z182" s="251" t="str">
        <f t="shared" ca="1" si="128"/>
        <v/>
      </c>
      <c r="AA182" s="252" t="str">
        <f t="shared" ca="1" si="129"/>
        <v/>
      </c>
      <c r="AB182" s="251" t="str">
        <f t="shared" ca="1" si="130"/>
        <v/>
      </c>
      <c r="AC182" s="253" t="str">
        <f t="shared" ca="1" si="131"/>
        <v/>
      </c>
      <c r="AD182" s="251" t="str">
        <f t="shared" ca="1" si="132"/>
        <v/>
      </c>
      <c r="AE182" s="254" t="str">
        <f t="shared" ca="1" si="133"/>
        <v/>
      </c>
      <c r="AF182" s="255" t="str">
        <f t="shared" ca="1" si="134"/>
        <v/>
      </c>
      <c r="AG182" s="256" t="str">
        <f t="shared" ca="1" si="135"/>
        <v/>
      </c>
      <c r="AH182" s="256" t="str">
        <f t="shared" ca="1" si="136"/>
        <v/>
      </c>
      <c r="AI182" s="150" t="str">
        <f t="shared" ca="1" si="137"/>
        <v/>
      </c>
      <c r="AJ182" s="144" t="str">
        <f t="shared" ca="1" si="138"/>
        <v/>
      </c>
      <c r="AK182" s="256" t="str">
        <f t="shared" ca="1" si="139"/>
        <v/>
      </c>
      <c r="AL182" s="144" t="str">
        <f t="shared" ca="1" si="140"/>
        <v/>
      </c>
      <c r="AM182" s="256" t="str">
        <f t="shared" ca="1" si="141"/>
        <v/>
      </c>
      <c r="AN182" s="145" t="str">
        <f t="shared" ca="1" si="142"/>
        <v/>
      </c>
      <c r="AO182" s="145" t="str">
        <f t="shared" ca="1" si="143"/>
        <v/>
      </c>
      <c r="AP182" s="144" t="str">
        <f t="shared" ca="1" si="144"/>
        <v/>
      </c>
      <c r="AQ182" s="256" t="str">
        <f t="shared" ca="1" si="145"/>
        <v/>
      </c>
      <c r="AR182" s="152">
        <f t="shared" ca="1" si="146"/>
        <v>0.25</v>
      </c>
      <c r="AS182" s="5"/>
      <c r="AT182" s="2">
        <f t="shared" si="147"/>
        <v>182</v>
      </c>
      <c r="AU182" s="2">
        <f t="shared" si="151"/>
        <v>355</v>
      </c>
      <c r="AV182" s="2">
        <f t="shared" si="152"/>
        <v>356</v>
      </c>
      <c r="AW182" s="153">
        <f t="shared" si="150"/>
        <v>174</v>
      </c>
      <c r="AX182" s="153">
        <f t="shared" si="105"/>
        <v>349</v>
      </c>
    </row>
    <row r="183" spans="1:50" ht="38.25">
      <c r="A183" s="135"/>
      <c r="B183" s="137" t="str">
        <f t="shared" ca="1" si="106"/>
        <v/>
      </c>
      <c r="C183" s="34" t="e">
        <f t="shared" ca="1" si="107"/>
        <v>#N/A</v>
      </c>
      <c r="D183" s="137" t="str">
        <f t="shared" ca="1" si="108"/>
        <v/>
      </c>
      <c r="E183" s="137">
        <f t="shared" ca="1" si="109"/>
        <v>1</v>
      </c>
      <c r="F183" s="137" t="str">
        <f t="shared" ca="1" si="110"/>
        <v>PERIM.</v>
      </c>
      <c r="G183" s="137" t="str">
        <f t="shared" ca="1" si="111"/>
        <v/>
      </c>
      <c r="H183" s="137" t="str">
        <f t="shared" ca="1" si="112"/>
        <v/>
      </c>
      <c r="I183" s="137" t="str">
        <f t="shared" ca="1" si="113"/>
        <v/>
      </c>
      <c r="J183" s="137" t="str">
        <f t="shared" ca="1" si="114"/>
        <v/>
      </c>
      <c r="K183" s="137" t="str">
        <f t="shared" ca="1" si="115"/>
        <v/>
      </c>
      <c r="L183" s="137" t="str">
        <f t="shared" ca="1" si="116"/>
        <v/>
      </c>
      <c r="M183" s="138" t="str">
        <f>IF(ZONES!O184="","",ZONES!O184)</f>
        <v/>
      </c>
      <c r="N183" s="136" t="str">
        <f>IF(ZONES!P184="","",ZONES!P184)</f>
        <v/>
      </c>
      <c r="O183" s="139" t="e">
        <f t="shared" ca="1" si="117"/>
        <v>#REF!</v>
      </c>
      <c r="P183" s="139" t="str">
        <f t="shared" ca="1" si="118"/>
        <v/>
      </c>
      <c r="Q183" s="140" t="str">
        <f t="shared" ca="1" si="119"/>
        <v/>
      </c>
      <c r="R183" s="250">
        <f t="shared" ca="1" si="120"/>
        <v>2.835</v>
      </c>
      <c r="S183" s="140" t="str">
        <f t="shared" ca="1" si="121"/>
        <v/>
      </c>
      <c r="T183" s="250">
        <f t="shared" ca="1" si="122"/>
        <v>24.5</v>
      </c>
      <c r="U183" s="251" t="str">
        <f t="shared" ca="1" si="123"/>
        <v/>
      </c>
      <c r="V183" s="252" t="str">
        <f t="shared" ca="1" si="124"/>
        <v/>
      </c>
      <c r="W183" s="252" t="str">
        <f t="shared" ca="1" si="125"/>
        <v/>
      </c>
      <c r="X183" s="251">
        <f t="shared" ca="1" si="126"/>
        <v>22</v>
      </c>
      <c r="Y183" s="252" t="str">
        <f t="shared" ca="1" si="127"/>
        <v/>
      </c>
      <c r="Z183" s="251" t="str">
        <f t="shared" ca="1" si="128"/>
        <v/>
      </c>
      <c r="AA183" s="252" t="str">
        <f t="shared" ca="1" si="129"/>
        <v/>
      </c>
      <c r="AB183" s="251" t="str">
        <f t="shared" ca="1" si="130"/>
        <v/>
      </c>
      <c r="AC183" s="253" t="str">
        <f t="shared" ca="1" si="131"/>
        <v/>
      </c>
      <c r="AD183" s="251" t="str">
        <f t="shared" ca="1" si="132"/>
        <v/>
      </c>
      <c r="AE183" s="254" t="str">
        <f t="shared" ca="1" si="133"/>
        <v/>
      </c>
      <c r="AF183" s="255" t="str">
        <f t="shared" ca="1" si="134"/>
        <v/>
      </c>
      <c r="AG183" s="256" t="str">
        <f t="shared" ca="1" si="135"/>
        <v/>
      </c>
      <c r="AH183" s="256" t="str">
        <f t="shared" ca="1" si="136"/>
        <v/>
      </c>
      <c r="AI183" s="150" t="str">
        <f t="shared" ca="1" si="137"/>
        <v/>
      </c>
      <c r="AJ183" s="144" t="str">
        <f t="shared" ca="1" si="138"/>
        <v/>
      </c>
      <c r="AK183" s="256" t="str">
        <f t="shared" ca="1" si="139"/>
        <v/>
      </c>
      <c r="AL183" s="144" t="str">
        <f t="shared" ca="1" si="140"/>
        <v/>
      </c>
      <c r="AM183" s="256" t="str">
        <f t="shared" ca="1" si="141"/>
        <v/>
      </c>
      <c r="AN183" s="145" t="str">
        <f t="shared" ca="1" si="142"/>
        <v/>
      </c>
      <c r="AO183" s="145" t="str">
        <f t="shared" ca="1" si="143"/>
        <v/>
      </c>
      <c r="AP183" s="144" t="str">
        <f t="shared" ca="1" si="144"/>
        <v/>
      </c>
      <c r="AQ183" s="256" t="str">
        <f t="shared" ca="1" si="145"/>
        <v/>
      </c>
      <c r="AR183" s="152">
        <f t="shared" ca="1" si="146"/>
        <v>0.25</v>
      </c>
      <c r="AS183" s="5"/>
      <c r="AT183" s="2">
        <f t="shared" si="147"/>
        <v>183</v>
      </c>
      <c r="AU183" s="2">
        <f t="shared" si="151"/>
        <v>357</v>
      </c>
      <c r="AV183" s="2">
        <f t="shared" si="152"/>
        <v>358</v>
      </c>
      <c r="AW183" s="153">
        <f t="shared" si="150"/>
        <v>175</v>
      </c>
      <c r="AX183" s="153">
        <f t="shared" si="105"/>
        <v>351</v>
      </c>
    </row>
    <row r="184" spans="1:50" ht="38.25">
      <c r="A184" s="135"/>
      <c r="B184" s="137" t="str">
        <f t="shared" ca="1" si="106"/>
        <v/>
      </c>
      <c r="C184" s="34" t="e">
        <f t="shared" ca="1" si="107"/>
        <v>#N/A</v>
      </c>
      <c r="D184" s="137" t="str">
        <f t="shared" ca="1" si="108"/>
        <v/>
      </c>
      <c r="E184" s="137">
        <f t="shared" ca="1" si="109"/>
        <v>1</v>
      </c>
      <c r="F184" s="137" t="str">
        <f t="shared" ca="1" si="110"/>
        <v>PERIM.</v>
      </c>
      <c r="G184" s="137" t="str">
        <f t="shared" ca="1" si="111"/>
        <v/>
      </c>
      <c r="H184" s="137" t="str">
        <f t="shared" ca="1" si="112"/>
        <v/>
      </c>
      <c r="I184" s="137" t="str">
        <f t="shared" ca="1" si="113"/>
        <v/>
      </c>
      <c r="J184" s="137" t="str">
        <f t="shared" ca="1" si="114"/>
        <v/>
      </c>
      <c r="K184" s="137" t="str">
        <f t="shared" ca="1" si="115"/>
        <v/>
      </c>
      <c r="L184" s="137" t="str">
        <f t="shared" ca="1" si="116"/>
        <v/>
      </c>
      <c r="M184" s="138" t="str">
        <f>IF(ZONES!O185="","",ZONES!O185)</f>
        <v/>
      </c>
      <c r="N184" s="136" t="str">
        <f>IF(ZONES!P185="","",ZONES!P185)</f>
        <v/>
      </c>
      <c r="O184" s="139" t="e">
        <f t="shared" ca="1" si="117"/>
        <v>#REF!</v>
      </c>
      <c r="P184" s="139" t="str">
        <f t="shared" ca="1" si="118"/>
        <v/>
      </c>
      <c r="Q184" s="140" t="str">
        <f t="shared" ca="1" si="119"/>
        <v/>
      </c>
      <c r="R184" s="250">
        <f t="shared" ca="1" si="120"/>
        <v>2.835</v>
      </c>
      <c r="S184" s="140" t="str">
        <f t="shared" ca="1" si="121"/>
        <v/>
      </c>
      <c r="T184" s="250">
        <f t="shared" ca="1" si="122"/>
        <v>24.5</v>
      </c>
      <c r="U184" s="251" t="str">
        <f t="shared" ca="1" si="123"/>
        <v/>
      </c>
      <c r="V184" s="252" t="str">
        <f t="shared" ca="1" si="124"/>
        <v/>
      </c>
      <c r="W184" s="252" t="str">
        <f t="shared" ca="1" si="125"/>
        <v/>
      </c>
      <c r="X184" s="251">
        <f t="shared" ca="1" si="126"/>
        <v>22</v>
      </c>
      <c r="Y184" s="252" t="str">
        <f t="shared" ca="1" si="127"/>
        <v/>
      </c>
      <c r="Z184" s="251" t="str">
        <f t="shared" ca="1" si="128"/>
        <v/>
      </c>
      <c r="AA184" s="252" t="str">
        <f t="shared" ca="1" si="129"/>
        <v/>
      </c>
      <c r="AB184" s="251" t="str">
        <f t="shared" ca="1" si="130"/>
        <v/>
      </c>
      <c r="AC184" s="253" t="str">
        <f t="shared" ca="1" si="131"/>
        <v/>
      </c>
      <c r="AD184" s="251" t="str">
        <f t="shared" ca="1" si="132"/>
        <v/>
      </c>
      <c r="AE184" s="254" t="str">
        <f t="shared" ca="1" si="133"/>
        <v/>
      </c>
      <c r="AF184" s="255" t="str">
        <f t="shared" ca="1" si="134"/>
        <v/>
      </c>
      <c r="AG184" s="256" t="str">
        <f t="shared" ca="1" si="135"/>
        <v/>
      </c>
      <c r="AH184" s="256" t="str">
        <f t="shared" ca="1" si="136"/>
        <v/>
      </c>
      <c r="AI184" s="150" t="str">
        <f t="shared" ca="1" si="137"/>
        <v/>
      </c>
      <c r="AJ184" s="144" t="str">
        <f t="shared" ca="1" si="138"/>
        <v/>
      </c>
      <c r="AK184" s="256" t="str">
        <f t="shared" ca="1" si="139"/>
        <v/>
      </c>
      <c r="AL184" s="144" t="str">
        <f t="shared" ca="1" si="140"/>
        <v/>
      </c>
      <c r="AM184" s="256" t="str">
        <f t="shared" ca="1" si="141"/>
        <v/>
      </c>
      <c r="AN184" s="145" t="str">
        <f t="shared" ca="1" si="142"/>
        <v/>
      </c>
      <c r="AO184" s="145" t="str">
        <f t="shared" ca="1" si="143"/>
        <v/>
      </c>
      <c r="AP184" s="144" t="str">
        <f t="shared" ca="1" si="144"/>
        <v/>
      </c>
      <c r="AQ184" s="256" t="str">
        <f t="shared" ca="1" si="145"/>
        <v/>
      </c>
      <c r="AR184" s="152">
        <f t="shared" ca="1" si="146"/>
        <v>0.25</v>
      </c>
      <c r="AS184" s="5"/>
      <c r="AT184" s="2">
        <f t="shared" si="147"/>
        <v>184</v>
      </c>
      <c r="AU184" s="2">
        <f t="shared" si="151"/>
        <v>359</v>
      </c>
      <c r="AV184" s="2">
        <f t="shared" si="152"/>
        <v>360</v>
      </c>
      <c r="AW184" s="153">
        <f t="shared" si="150"/>
        <v>176</v>
      </c>
      <c r="AX184" s="153">
        <f t="shared" si="105"/>
        <v>353</v>
      </c>
    </row>
    <row r="185" spans="1:50" ht="38.25">
      <c r="A185" s="135"/>
      <c r="B185" s="137" t="str">
        <f t="shared" ca="1" si="106"/>
        <v/>
      </c>
      <c r="C185" s="34" t="e">
        <f t="shared" ca="1" si="107"/>
        <v>#N/A</v>
      </c>
      <c r="D185" s="137" t="str">
        <f t="shared" ca="1" si="108"/>
        <v/>
      </c>
      <c r="E185" s="137">
        <f t="shared" ca="1" si="109"/>
        <v>1</v>
      </c>
      <c r="F185" s="137" t="str">
        <f t="shared" ca="1" si="110"/>
        <v>PERIM.</v>
      </c>
      <c r="G185" s="137" t="str">
        <f t="shared" ca="1" si="111"/>
        <v/>
      </c>
      <c r="H185" s="137" t="str">
        <f t="shared" ca="1" si="112"/>
        <v/>
      </c>
      <c r="I185" s="137" t="str">
        <f t="shared" ca="1" si="113"/>
        <v/>
      </c>
      <c r="J185" s="137" t="str">
        <f t="shared" ca="1" si="114"/>
        <v/>
      </c>
      <c r="K185" s="137" t="str">
        <f t="shared" ca="1" si="115"/>
        <v/>
      </c>
      <c r="L185" s="137" t="str">
        <f t="shared" ca="1" si="116"/>
        <v/>
      </c>
      <c r="M185" s="138" t="str">
        <f>IF(ZONES!O186="","",ZONES!O186)</f>
        <v/>
      </c>
      <c r="N185" s="136" t="str">
        <f>IF(ZONES!P186="","",ZONES!P186)</f>
        <v/>
      </c>
      <c r="O185" s="139" t="e">
        <f t="shared" ca="1" si="117"/>
        <v>#REF!</v>
      </c>
      <c r="P185" s="139" t="str">
        <f t="shared" ca="1" si="118"/>
        <v/>
      </c>
      <c r="Q185" s="140" t="str">
        <f t="shared" ca="1" si="119"/>
        <v/>
      </c>
      <c r="R185" s="250">
        <f t="shared" ca="1" si="120"/>
        <v>2.835</v>
      </c>
      <c r="S185" s="140" t="str">
        <f t="shared" ca="1" si="121"/>
        <v/>
      </c>
      <c r="T185" s="250">
        <f t="shared" ca="1" si="122"/>
        <v>24.5</v>
      </c>
      <c r="U185" s="251" t="str">
        <f t="shared" ca="1" si="123"/>
        <v/>
      </c>
      <c r="V185" s="252" t="str">
        <f t="shared" ca="1" si="124"/>
        <v/>
      </c>
      <c r="W185" s="252" t="str">
        <f t="shared" ca="1" si="125"/>
        <v/>
      </c>
      <c r="X185" s="251">
        <f t="shared" ca="1" si="126"/>
        <v>22</v>
      </c>
      <c r="Y185" s="252" t="str">
        <f t="shared" ca="1" si="127"/>
        <v/>
      </c>
      <c r="Z185" s="251" t="str">
        <f t="shared" ca="1" si="128"/>
        <v/>
      </c>
      <c r="AA185" s="252" t="str">
        <f t="shared" ca="1" si="129"/>
        <v/>
      </c>
      <c r="AB185" s="251" t="str">
        <f t="shared" ca="1" si="130"/>
        <v/>
      </c>
      <c r="AC185" s="253" t="str">
        <f t="shared" ca="1" si="131"/>
        <v/>
      </c>
      <c r="AD185" s="251" t="str">
        <f t="shared" ca="1" si="132"/>
        <v/>
      </c>
      <c r="AE185" s="254" t="str">
        <f t="shared" ca="1" si="133"/>
        <v/>
      </c>
      <c r="AF185" s="255" t="str">
        <f t="shared" ca="1" si="134"/>
        <v/>
      </c>
      <c r="AG185" s="256" t="str">
        <f t="shared" ca="1" si="135"/>
        <v/>
      </c>
      <c r="AH185" s="256" t="str">
        <f t="shared" ca="1" si="136"/>
        <v/>
      </c>
      <c r="AI185" s="150" t="str">
        <f t="shared" ca="1" si="137"/>
        <v/>
      </c>
      <c r="AJ185" s="144" t="str">
        <f t="shared" ca="1" si="138"/>
        <v/>
      </c>
      <c r="AK185" s="256" t="str">
        <f t="shared" ca="1" si="139"/>
        <v/>
      </c>
      <c r="AL185" s="144" t="str">
        <f t="shared" ca="1" si="140"/>
        <v/>
      </c>
      <c r="AM185" s="256" t="str">
        <f t="shared" ca="1" si="141"/>
        <v/>
      </c>
      <c r="AN185" s="145" t="str">
        <f t="shared" ca="1" si="142"/>
        <v/>
      </c>
      <c r="AO185" s="145" t="str">
        <f t="shared" ca="1" si="143"/>
        <v/>
      </c>
      <c r="AP185" s="144" t="str">
        <f t="shared" ca="1" si="144"/>
        <v/>
      </c>
      <c r="AQ185" s="256" t="str">
        <f t="shared" ca="1" si="145"/>
        <v/>
      </c>
      <c r="AR185" s="152">
        <f t="shared" ca="1" si="146"/>
        <v>0.25</v>
      </c>
      <c r="AS185" s="5"/>
      <c r="AT185" s="2">
        <f t="shared" si="147"/>
        <v>185</v>
      </c>
      <c r="AU185" s="2">
        <f t="shared" si="151"/>
        <v>361</v>
      </c>
      <c r="AV185" s="2">
        <f t="shared" si="152"/>
        <v>362</v>
      </c>
      <c r="AW185" s="153">
        <f t="shared" si="150"/>
        <v>177</v>
      </c>
      <c r="AX185" s="153">
        <f t="shared" si="105"/>
        <v>355</v>
      </c>
    </row>
    <row r="186" spans="1:50" ht="38.25">
      <c r="A186" s="135"/>
      <c r="B186" s="137" t="str">
        <f t="shared" ca="1" si="106"/>
        <v/>
      </c>
      <c r="C186" s="34" t="e">
        <f t="shared" ca="1" si="107"/>
        <v>#N/A</v>
      </c>
      <c r="D186" s="137" t="str">
        <f t="shared" ca="1" si="108"/>
        <v/>
      </c>
      <c r="E186" s="137">
        <f t="shared" ca="1" si="109"/>
        <v>1</v>
      </c>
      <c r="F186" s="137" t="str">
        <f t="shared" ca="1" si="110"/>
        <v>PERIM.</v>
      </c>
      <c r="G186" s="137" t="str">
        <f t="shared" ca="1" si="111"/>
        <v/>
      </c>
      <c r="H186" s="137" t="str">
        <f t="shared" ca="1" si="112"/>
        <v/>
      </c>
      <c r="I186" s="137" t="str">
        <f t="shared" ca="1" si="113"/>
        <v/>
      </c>
      <c r="J186" s="137" t="str">
        <f t="shared" ca="1" si="114"/>
        <v/>
      </c>
      <c r="K186" s="137" t="str">
        <f t="shared" ca="1" si="115"/>
        <v/>
      </c>
      <c r="L186" s="137" t="str">
        <f t="shared" ca="1" si="116"/>
        <v/>
      </c>
      <c r="M186" s="138" t="str">
        <f>IF(ZONES!O187="","",ZONES!O187)</f>
        <v/>
      </c>
      <c r="N186" s="136" t="str">
        <f>IF(ZONES!P187="","",ZONES!P187)</f>
        <v/>
      </c>
      <c r="O186" s="139" t="e">
        <f t="shared" ca="1" si="117"/>
        <v>#REF!</v>
      </c>
      <c r="P186" s="139" t="str">
        <f t="shared" ca="1" si="118"/>
        <v/>
      </c>
      <c r="Q186" s="140" t="str">
        <f t="shared" ca="1" si="119"/>
        <v/>
      </c>
      <c r="R186" s="250">
        <f t="shared" ca="1" si="120"/>
        <v>2.835</v>
      </c>
      <c r="S186" s="140" t="str">
        <f t="shared" ca="1" si="121"/>
        <v/>
      </c>
      <c r="T186" s="250">
        <f t="shared" ca="1" si="122"/>
        <v>24.5</v>
      </c>
      <c r="U186" s="251" t="str">
        <f t="shared" ca="1" si="123"/>
        <v/>
      </c>
      <c r="V186" s="252" t="str">
        <f t="shared" ca="1" si="124"/>
        <v/>
      </c>
      <c r="W186" s="252" t="str">
        <f t="shared" ca="1" si="125"/>
        <v/>
      </c>
      <c r="X186" s="251">
        <f t="shared" ca="1" si="126"/>
        <v>22</v>
      </c>
      <c r="Y186" s="252" t="str">
        <f t="shared" ca="1" si="127"/>
        <v/>
      </c>
      <c r="Z186" s="251" t="str">
        <f t="shared" ca="1" si="128"/>
        <v/>
      </c>
      <c r="AA186" s="252" t="str">
        <f t="shared" ca="1" si="129"/>
        <v/>
      </c>
      <c r="AB186" s="251" t="str">
        <f t="shared" ca="1" si="130"/>
        <v/>
      </c>
      <c r="AC186" s="253" t="str">
        <f t="shared" ca="1" si="131"/>
        <v/>
      </c>
      <c r="AD186" s="251" t="str">
        <f t="shared" ca="1" si="132"/>
        <v/>
      </c>
      <c r="AE186" s="254" t="str">
        <f t="shared" ca="1" si="133"/>
        <v/>
      </c>
      <c r="AF186" s="255" t="str">
        <f t="shared" ca="1" si="134"/>
        <v/>
      </c>
      <c r="AG186" s="256" t="str">
        <f t="shared" ca="1" si="135"/>
        <v/>
      </c>
      <c r="AH186" s="256" t="str">
        <f t="shared" ca="1" si="136"/>
        <v/>
      </c>
      <c r="AI186" s="150" t="str">
        <f t="shared" ca="1" si="137"/>
        <v/>
      </c>
      <c r="AJ186" s="144" t="str">
        <f t="shared" ca="1" si="138"/>
        <v/>
      </c>
      <c r="AK186" s="256" t="str">
        <f t="shared" ca="1" si="139"/>
        <v/>
      </c>
      <c r="AL186" s="144" t="str">
        <f t="shared" ca="1" si="140"/>
        <v/>
      </c>
      <c r="AM186" s="256" t="str">
        <f t="shared" ca="1" si="141"/>
        <v/>
      </c>
      <c r="AN186" s="145" t="str">
        <f t="shared" ca="1" si="142"/>
        <v/>
      </c>
      <c r="AO186" s="145" t="str">
        <f t="shared" ca="1" si="143"/>
        <v/>
      </c>
      <c r="AP186" s="144" t="str">
        <f t="shared" ca="1" si="144"/>
        <v/>
      </c>
      <c r="AQ186" s="256" t="str">
        <f t="shared" ca="1" si="145"/>
        <v/>
      </c>
      <c r="AR186" s="152">
        <f t="shared" ca="1" si="146"/>
        <v>0.25</v>
      </c>
      <c r="AS186" s="5"/>
      <c r="AT186" s="2">
        <f t="shared" si="147"/>
        <v>186</v>
      </c>
      <c r="AU186" s="2">
        <f t="shared" si="151"/>
        <v>363</v>
      </c>
      <c r="AV186" s="2">
        <f t="shared" si="152"/>
        <v>364</v>
      </c>
      <c r="AW186" s="153">
        <f t="shared" si="150"/>
        <v>178</v>
      </c>
      <c r="AX186" s="153">
        <f t="shared" si="105"/>
        <v>357</v>
      </c>
    </row>
    <row r="187" spans="1:50" ht="38.25">
      <c r="A187" s="135"/>
      <c r="B187" s="137" t="str">
        <f t="shared" ca="1" si="106"/>
        <v/>
      </c>
      <c r="C187" s="34" t="e">
        <f t="shared" ca="1" si="107"/>
        <v>#N/A</v>
      </c>
      <c r="D187" s="137" t="str">
        <f t="shared" ca="1" si="108"/>
        <v/>
      </c>
      <c r="E187" s="137">
        <f t="shared" ca="1" si="109"/>
        <v>1</v>
      </c>
      <c r="F187" s="137" t="str">
        <f t="shared" ca="1" si="110"/>
        <v>PERIM.</v>
      </c>
      <c r="G187" s="137" t="str">
        <f t="shared" ca="1" si="111"/>
        <v/>
      </c>
      <c r="H187" s="137" t="str">
        <f t="shared" ca="1" si="112"/>
        <v/>
      </c>
      <c r="I187" s="137" t="str">
        <f t="shared" ca="1" si="113"/>
        <v/>
      </c>
      <c r="J187" s="137" t="str">
        <f t="shared" ca="1" si="114"/>
        <v/>
      </c>
      <c r="K187" s="137" t="str">
        <f t="shared" ca="1" si="115"/>
        <v/>
      </c>
      <c r="L187" s="137" t="str">
        <f t="shared" ca="1" si="116"/>
        <v/>
      </c>
      <c r="M187" s="138" t="str">
        <f>IF(ZONES!O188="","",ZONES!O188)</f>
        <v/>
      </c>
      <c r="N187" s="136" t="str">
        <f>IF(ZONES!P188="","",ZONES!P188)</f>
        <v/>
      </c>
      <c r="O187" s="139" t="e">
        <f t="shared" ca="1" si="117"/>
        <v>#REF!</v>
      </c>
      <c r="P187" s="139" t="str">
        <f t="shared" ca="1" si="118"/>
        <v/>
      </c>
      <c r="Q187" s="140" t="str">
        <f t="shared" ca="1" si="119"/>
        <v/>
      </c>
      <c r="R187" s="250">
        <f t="shared" ca="1" si="120"/>
        <v>2.835</v>
      </c>
      <c r="S187" s="140" t="str">
        <f t="shared" ca="1" si="121"/>
        <v/>
      </c>
      <c r="T187" s="250">
        <f t="shared" ca="1" si="122"/>
        <v>24.5</v>
      </c>
      <c r="U187" s="251" t="str">
        <f t="shared" ca="1" si="123"/>
        <v/>
      </c>
      <c r="V187" s="252" t="str">
        <f t="shared" ca="1" si="124"/>
        <v/>
      </c>
      <c r="W187" s="252" t="str">
        <f t="shared" ca="1" si="125"/>
        <v/>
      </c>
      <c r="X187" s="251">
        <f t="shared" ca="1" si="126"/>
        <v>22</v>
      </c>
      <c r="Y187" s="252" t="str">
        <f t="shared" ca="1" si="127"/>
        <v/>
      </c>
      <c r="Z187" s="251" t="str">
        <f t="shared" ca="1" si="128"/>
        <v/>
      </c>
      <c r="AA187" s="252" t="str">
        <f t="shared" ca="1" si="129"/>
        <v/>
      </c>
      <c r="AB187" s="251" t="str">
        <f t="shared" ca="1" si="130"/>
        <v/>
      </c>
      <c r="AC187" s="253" t="str">
        <f t="shared" ca="1" si="131"/>
        <v/>
      </c>
      <c r="AD187" s="251" t="str">
        <f t="shared" ca="1" si="132"/>
        <v/>
      </c>
      <c r="AE187" s="254" t="str">
        <f t="shared" ca="1" si="133"/>
        <v/>
      </c>
      <c r="AF187" s="255" t="str">
        <f t="shared" ca="1" si="134"/>
        <v/>
      </c>
      <c r="AG187" s="256" t="str">
        <f t="shared" ca="1" si="135"/>
        <v/>
      </c>
      <c r="AH187" s="256" t="str">
        <f t="shared" ca="1" si="136"/>
        <v/>
      </c>
      <c r="AI187" s="150" t="str">
        <f t="shared" ca="1" si="137"/>
        <v/>
      </c>
      <c r="AJ187" s="144" t="str">
        <f t="shared" ca="1" si="138"/>
        <v/>
      </c>
      <c r="AK187" s="256" t="str">
        <f t="shared" ca="1" si="139"/>
        <v/>
      </c>
      <c r="AL187" s="144" t="str">
        <f t="shared" ca="1" si="140"/>
        <v/>
      </c>
      <c r="AM187" s="256" t="str">
        <f t="shared" ca="1" si="141"/>
        <v/>
      </c>
      <c r="AN187" s="145" t="str">
        <f t="shared" ca="1" si="142"/>
        <v/>
      </c>
      <c r="AO187" s="145" t="str">
        <f t="shared" ca="1" si="143"/>
        <v/>
      </c>
      <c r="AP187" s="144" t="str">
        <f t="shared" ca="1" si="144"/>
        <v/>
      </c>
      <c r="AQ187" s="256" t="str">
        <f t="shared" ca="1" si="145"/>
        <v/>
      </c>
      <c r="AR187" s="152">
        <f t="shared" ca="1" si="146"/>
        <v>0.25</v>
      </c>
      <c r="AS187" s="5"/>
      <c r="AT187" s="2">
        <f t="shared" si="147"/>
        <v>187</v>
      </c>
      <c r="AU187" s="2">
        <f t="shared" si="151"/>
        <v>365</v>
      </c>
      <c r="AV187" s="2">
        <f t="shared" si="152"/>
        <v>366</v>
      </c>
      <c r="AW187" s="153">
        <f t="shared" si="150"/>
        <v>179</v>
      </c>
      <c r="AX187" s="153">
        <f t="shared" si="105"/>
        <v>359</v>
      </c>
    </row>
    <row r="188" spans="1:50" ht="38.25">
      <c r="A188" s="135"/>
      <c r="B188" s="137" t="str">
        <f t="shared" ca="1" si="106"/>
        <v/>
      </c>
      <c r="C188" s="34" t="e">
        <f t="shared" ca="1" si="107"/>
        <v>#N/A</v>
      </c>
      <c r="D188" s="137" t="str">
        <f t="shared" ca="1" si="108"/>
        <v/>
      </c>
      <c r="E188" s="137">
        <f t="shared" ca="1" si="109"/>
        <v>1</v>
      </c>
      <c r="F188" s="137" t="str">
        <f t="shared" ca="1" si="110"/>
        <v>PERIM.</v>
      </c>
      <c r="G188" s="137" t="str">
        <f t="shared" ca="1" si="111"/>
        <v/>
      </c>
      <c r="H188" s="137" t="str">
        <f t="shared" ca="1" si="112"/>
        <v/>
      </c>
      <c r="I188" s="137" t="str">
        <f t="shared" ca="1" si="113"/>
        <v/>
      </c>
      <c r="J188" s="137" t="str">
        <f t="shared" ca="1" si="114"/>
        <v/>
      </c>
      <c r="K188" s="137" t="str">
        <f t="shared" ca="1" si="115"/>
        <v/>
      </c>
      <c r="L188" s="137" t="str">
        <f t="shared" ca="1" si="116"/>
        <v/>
      </c>
      <c r="M188" s="138" t="str">
        <f>IF(ZONES!O189="","",ZONES!O189)</f>
        <v/>
      </c>
      <c r="N188" s="136" t="str">
        <f>IF(ZONES!P189="","",ZONES!P189)</f>
        <v/>
      </c>
      <c r="O188" s="139" t="e">
        <f t="shared" ca="1" si="117"/>
        <v>#REF!</v>
      </c>
      <c r="P188" s="139" t="str">
        <f t="shared" ca="1" si="118"/>
        <v/>
      </c>
      <c r="Q188" s="140" t="str">
        <f t="shared" ca="1" si="119"/>
        <v/>
      </c>
      <c r="R188" s="250">
        <f t="shared" ca="1" si="120"/>
        <v>2.835</v>
      </c>
      <c r="S188" s="140" t="str">
        <f t="shared" ca="1" si="121"/>
        <v/>
      </c>
      <c r="T188" s="250">
        <f t="shared" ca="1" si="122"/>
        <v>24.5</v>
      </c>
      <c r="U188" s="251" t="str">
        <f t="shared" ca="1" si="123"/>
        <v/>
      </c>
      <c r="V188" s="252" t="str">
        <f t="shared" ca="1" si="124"/>
        <v/>
      </c>
      <c r="W188" s="252" t="str">
        <f t="shared" ca="1" si="125"/>
        <v/>
      </c>
      <c r="X188" s="251">
        <f t="shared" ca="1" si="126"/>
        <v>22</v>
      </c>
      <c r="Y188" s="252" t="str">
        <f t="shared" ca="1" si="127"/>
        <v/>
      </c>
      <c r="Z188" s="251" t="str">
        <f t="shared" ca="1" si="128"/>
        <v/>
      </c>
      <c r="AA188" s="252" t="str">
        <f t="shared" ca="1" si="129"/>
        <v/>
      </c>
      <c r="AB188" s="251" t="str">
        <f t="shared" ca="1" si="130"/>
        <v/>
      </c>
      <c r="AC188" s="253" t="str">
        <f t="shared" ca="1" si="131"/>
        <v/>
      </c>
      <c r="AD188" s="251" t="str">
        <f t="shared" ca="1" si="132"/>
        <v/>
      </c>
      <c r="AE188" s="254" t="str">
        <f t="shared" ca="1" si="133"/>
        <v/>
      </c>
      <c r="AF188" s="255" t="str">
        <f t="shared" ca="1" si="134"/>
        <v/>
      </c>
      <c r="AG188" s="256" t="str">
        <f t="shared" ca="1" si="135"/>
        <v/>
      </c>
      <c r="AH188" s="256" t="str">
        <f t="shared" ca="1" si="136"/>
        <v/>
      </c>
      <c r="AI188" s="150" t="str">
        <f t="shared" ca="1" si="137"/>
        <v/>
      </c>
      <c r="AJ188" s="144" t="str">
        <f t="shared" ca="1" si="138"/>
        <v/>
      </c>
      <c r="AK188" s="256" t="str">
        <f t="shared" ca="1" si="139"/>
        <v/>
      </c>
      <c r="AL188" s="144" t="str">
        <f t="shared" ca="1" si="140"/>
        <v/>
      </c>
      <c r="AM188" s="256" t="str">
        <f t="shared" ca="1" si="141"/>
        <v/>
      </c>
      <c r="AN188" s="145" t="str">
        <f t="shared" ca="1" si="142"/>
        <v/>
      </c>
      <c r="AO188" s="145" t="str">
        <f t="shared" ca="1" si="143"/>
        <v/>
      </c>
      <c r="AP188" s="144" t="str">
        <f t="shared" ca="1" si="144"/>
        <v/>
      </c>
      <c r="AQ188" s="256" t="str">
        <f t="shared" ca="1" si="145"/>
        <v/>
      </c>
      <c r="AR188" s="152">
        <f t="shared" ca="1" si="146"/>
        <v>0.25</v>
      </c>
      <c r="AS188" s="5"/>
      <c r="AT188" s="2">
        <f t="shared" si="147"/>
        <v>188</v>
      </c>
      <c r="AU188" s="2">
        <f t="shared" si="151"/>
        <v>367</v>
      </c>
      <c r="AV188" s="2">
        <f t="shared" si="152"/>
        <v>368</v>
      </c>
      <c r="AW188" s="153">
        <f t="shared" si="150"/>
        <v>180</v>
      </c>
      <c r="AX188" s="153">
        <f t="shared" si="105"/>
        <v>361</v>
      </c>
    </row>
    <row r="189" spans="1:50" ht="38.25">
      <c r="A189" s="135"/>
      <c r="B189" s="137" t="str">
        <f t="shared" ca="1" si="106"/>
        <v/>
      </c>
      <c r="C189" s="34" t="e">
        <f t="shared" ca="1" si="107"/>
        <v>#N/A</v>
      </c>
      <c r="D189" s="137" t="str">
        <f t="shared" ca="1" si="108"/>
        <v/>
      </c>
      <c r="E189" s="137">
        <f t="shared" ca="1" si="109"/>
        <v>1</v>
      </c>
      <c r="F189" s="137" t="str">
        <f t="shared" ca="1" si="110"/>
        <v>PERIM.</v>
      </c>
      <c r="G189" s="137" t="str">
        <f t="shared" ca="1" si="111"/>
        <v/>
      </c>
      <c r="H189" s="137" t="str">
        <f t="shared" ca="1" si="112"/>
        <v/>
      </c>
      <c r="I189" s="137" t="str">
        <f t="shared" ca="1" si="113"/>
        <v/>
      </c>
      <c r="J189" s="137" t="str">
        <f t="shared" ca="1" si="114"/>
        <v/>
      </c>
      <c r="K189" s="137" t="str">
        <f t="shared" ca="1" si="115"/>
        <v/>
      </c>
      <c r="L189" s="137" t="str">
        <f t="shared" ca="1" si="116"/>
        <v/>
      </c>
      <c r="M189" s="138" t="str">
        <f>IF(ZONES!O190="","",ZONES!O190)</f>
        <v/>
      </c>
      <c r="N189" s="136" t="str">
        <f>IF(ZONES!P190="","",ZONES!P190)</f>
        <v/>
      </c>
      <c r="O189" s="139" t="e">
        <f t="shared" ca="1" si="117"/>
        <v>#REF!</v>
      </c>
      <c r="P189" s="139" t="str">
        <f t="shared" ca="1" si="118"/>
        <v/>
      </c>
      <c r="Q189" s="140" t="str">
        <f t="shared" ca="1" si="119"/>
        <v/>
      </c>
      <c r="R189" s="250">
        <f t="shared" ca="1" si="120"/>
        <v>2.835</v>
      </c>
      <c r="S189" s="140" t="str">
        <f t="shared" ca="1" si="121"/>
        <v/>
      </c>
      <c r="T189" s="250">
        <f t="shared" ca="1" si="122"/>
        <v>24.5</v>
      </c>
      <c r="U189" s="251" t="str">
        <f t="shared" ca="1" si="123"/>
        <v/>
      </c>
      <c r="V189" s="252" t="str">
        <f t="shared" ca="1" si="124"/>
        <v/>
      </c>
      <c r="W189" s="252" t="str">
        <f t="shared" ca="1" si="125"/>
        <v/>
      </c>
      <c r="X189" s="251">
        <f t="shared" ca="1" si="126"/>
        <v>22</v>
      </c>
      <c r="Y189" s="252" t="str">
        <f t="shared" ca="1" si="127"/>
        <v/>
      </c>
      <c r="Z189" s="251" t="str">
        <f t="shared" ca="1" si="128"/>
        <v/>
      </c>
      <c r="AA189" s="252" t="str">
        <f t="shared" ca="1" si="129"/>
        <v/>
      </c>
      <c r="AB189" s="251" t="str">
        <f t="shared" ca="1" si="130"/>
        <v/>
      </c>
      <c r="AC189" s="253" t="str">
        <f t="shared" ca="1" si="131"/>
        <v/>
      </c>
      <c r="AD189" s="251" t="str">
        <f t="shared" ca="1" si="132"/>
        <v/>
      </c>
      <c r="AE189" s="254" t="str">
        <f t="shared" ca="1" si="133"/>
        <v/>
      </c>
      <c r="AF189" s="255" t="str">
        <f t="shared" ca="1" si="134"/>
        <v/>
      </c>
      <c r="AG189" s="256" t="str">
        <f t="shared" ca="1" si="135"/>
        <v/>
      </c>
      <c r="AH189" s="256" t="str">
        <f t="shared" ca="1" si="136"/>
        <v/>
      </c>
      <c r="AI189" s="150" t="str">
        <f t="shared" ca="1" si="137"/>
        <v/>
      </c>
      <c r="AJ189" s="144" t="str">
        <f t="shared" ca="1" si="138"/>
        <v/>
      </c>
      <c r="AK189" s="256" t="str">
        <f t="shared" ca="1" si="139"/>
        <v/>
      </c>
      <c r="AL189" s="144" t="str">
        <f t="shared" ca="1" si="140"/>
        <v/>
      </c>
      <c r="AM189" s="256" t="str">
        <f t="shared" ca="1" si="141"/>
        <v/>
      </c>
      <c r="AN189" s="145" t="str">
        <f t="shared" ca="1" si="142"/>
        <v/>
      </c>
      <c r="AO189" s="145" t="str">
        <f t="shared" ca="1" si="143"/>
        <v/>
      </c>
      <c r="AP189" s="144" t="str">
        <f t="shared" ca="1" si="144"/>
        <v/>
      </c>
      <c r="AQ189" s="256" t="str">
        <f t="shared" ca="1" si="145"/>
        <v/>
      </c>
      <c r="AR189" s="152">
        <f t="shared" ca="1" si="146"/>
        <v>0.25</v>
      </c>
      <c r="AS189" s="5"/>
      <c r="AT189" s="2">
        <f t="shared" si="147"/>
        <v>189</v>
      </c>
      <c r="AU189" s="2">
        <f t="shared" si="151"/>
        <v>369</v>
      </c>
      <c r="AV189" s="2">
        <f t="shared" si="152"/>
        <v>370</v>
      </c>
      <c r="AW189" s="153">
        <f t="shared" si="150"/>
        <v>181</v>
      </c>
      <c r="AX189" s="153">
        <f t="shared" si="105"/>
        <v>363</v>
      </c>
    </row>
    <row r="190" spans="1:50" ht="38.25">
      <c r="A190" s="135"/>
      <c r="B190" s="137" t="str">
        <f t="shared" ca="1" si="106"/>
        <v/>
      </c>
      <c r="C190" s="34" t="e">
        <f t="shared" ca="1" si="107"/>
        <v>#N/A</v>
      </c>
      <c r="D190" s="137" t="str">
        <f t="shared" ca="1" si="108"/>
        <v/>
      </c>
      <c r="E190" s="137">
        <f t="shared" ca="1" si="109"/>
        <v>1</v>
      </c>
      <c r="F190" s="137" t="str">
        <f t="shared" ca="1" si="110"/>
        <v>PERIM.</v>
      </c>
      <c r="G190" s="137" t="str">
        <f t="shared" ca="1" si="111"/>
        <v/>
      </c>
      <c r="H190" s="137" t="str">
        <f t="shared" ca="1" si="112"/>
        <v/>
      </c>
      <c r="I190" s="137" t="str">
        <f t="shared" ca="1" si="113"/>
        <v/>
      </c>
      <c r="J190" s="137" t="str">
        <f t="shared" ca="1" si="114"/>
        <v/>
      </c>
      <c r="K190" s="137" t="str">
        <f t="shared" ca="1" si="115"/>
        <v/>
      </c>
      <c r="L190" s="137" t="str">
        <f t="shared" ca="1" si="116"/>
        <v/>
      </c>
      <c r="M190" s="138" t="str">
        <f>IF(ZONES!O191="","",ZONES!O191)</f>
        <v/>
      </c>
      <c r="N190" s="136" t="str">
        <f>IF(ZONES!P191="","",ZONES!P191)</f>
        <v/>
      </c>
      <c r="O190" s="139" t="e">
        <f t="shared" ca="1" si="117"/>
        <v>#REF!</v>
      </c>
      <c r="P190" s="139" t="str">
        <f t="shared" ca="1" si="118"/>
        <v/>
      </c>
      <c r="Q190" s="140" t="str">
        <f t="shared" ca="1" si="119"/>
        <v/>
      </c>
      <c r="R190" s="250">
        <f t="shared" ca="1" si="120"/>
        <v>2.835</v>
      </c>
      <c r="S190" s="140" t="str">
        <f t="shared" ca="1" si="121"/>
        <v/>
      </c>
      <c r="T190" s="250">
        <f t="shared" ca="1" si="122"/>
        <v>24.5</v>
      </c>
      <c r="U190" s="251" t="str">
        <f t="shared" ca="1" si="123"/>
        <v/>
      </c>
      <c r="V190" s="252" t="str">
        <f t="shared" ca="1" si="124"/>
        <v/>
      </c>
      <c r="W190" s="252" t="str">
        <f t="shared" ca="1" si="125"/>
        <v/>
      </c>
      <c r="X190" s="251">
        <f t="shared" ca="1" si="126"/>
        <v>22</v>
      </c>
      <c r="Y190" s="252" t="str">
        <f t="shared" ca="1" si="127"/>
        <v/>
      </c>
      <c r="Z190" s="251" t="str">
        <f t="shared" ca="1" si="128"/>
        <v/>
      </c>
      <c r="AA190" s="252" t="str">
        <f t="shared" ca="1" si="129"/>
        <v/>
      </c>
      <c r="AB190" s="251" t="str">
        <f t="shared" ca="1" si="130"/>
        <v/>
      </c>
      <c r="AC190" s="253" t="str">
        <f t="shared" ca="1" si="131"/>
        <v/>
      </c>
      <c r="AD190" s="251" t="str">
        <f t="shared" ca="1" si="132"/>
        <v/>
      </c>
      <c r="AE190" s="254" t="str">
        <f t="shared" ca="1" si="133"/>
        <v/>
      </c>
      <c r="AF190" s="255" t="str">
        <f t="shared" ca="1" si="134"/>
        <v/>
      </c>
      <c r="AG190" s="256" t="str">
        <f t="shared" ca="1" si="135"/>
        <v/>
      </c>
      <c r="AH190" s="256" t="str">
        <f t="shared" ca="1" si="136"/>
        <v/>
      </c>
      <c r="AI190" s="150" t="str">
        <f t="shared" ca="1" si="137"/>
        <v/>
      </c>
      <c r="AJ190" s="144" t="str">
        <f t="shared" ca="1" si="138"/>
        <v/>
      </c>
      <c r="AK190" s="256" t="str">
        <f t="shared" ca="1" si="139"/>
        <v/>
      </c>
      <c r="AL190" s="144" t="str">
        <f t="shared" ca="1" si="140"/>
        <v/>
      </c>
      <c r="AM190" s="256" t="str">
        <f t="shared" ca="1" si="141"/>
        <v/>
      </c>
      <c r="AN190" s="145" t="str">
        <f t="shared" ca="1" si="142"/>
        <v/>
      </c>
      <c r="AO190" s="145" t="str">
        <f t="shared" ca="1" si="143"/>
        <v/>
      </c>
      <c r="AP190" s="144" t="str">
        <f t="shared" ca="1" si="144"/>
        <v/>
      </c>
      <c r="AQ190" s="256" t="str">
        <f t="shared" ca="1" si="145"/>
        <v/>
      </c>
      <c r="AR190" s="152">
        <f t="shared" ca="1" si="146"/>
        <v>0.25</v>
      </c>
      <c r="AS190" s="5"/>
      <c r="AT190" s="2">
        <f t="shared" si="147"/>
        <v>190</v>
      </c>
      <c r="AU190" s="2">
        <f t="shared" si="151"/>
        <v>371</v>
      </c>
      <c r="AV190" s="2">
        <f t="shared" si="152"/>
        <v>372</v>
      </c>
      <c r="AW190" s="153">
        <f t="shared" si="150"/>
        <v>182</v>
      </c>
      <c r="AX190" s="153">
        <f t="shared" si="105"/>
        <v>365</v>
      </c>
    </row>
    <row r="191" spans="1:50" ht="38.25">
      <c r="A191" s="135"/>
      <c r="B191" s="137" t="str">
        <f t="shared" ca="1" si="106"/>
        <v/>
      </c>
      <c r="C191" s="34" t="e">
        <f t="shared" ca="1" si="107"/>
        <v>#N/A</v>
      </c>
      <c r="D191" s="137" t="str">
        <f t="shared" ca="1" si="108"/>
        <v/>
      </c>
      <c r="E191" s="137">
        <f t="shared" ca="1" si="109"/>
        <v>1</v>
      </c>
      <c r="F191" s="137" t="str">
        <f t="shared" ca="1" si="110"/>
        <v>PERIM.</v>
      </c>
      <c r="G191" s="137" t="str">
        <f t="shared" ca="1" si="111"/>
        <v/>
      </c>
      <c r="H191" s="137" t="str">
        <f t="shared" ca="1" si="112"/>
        <v/>
      </c>
      <c r="I191" s="137" t="str">
        <f t="shared" ca="1" si="113"/>
        <v/>
      </c>
      <c r="J191" s="137" t="str">
        <f t="shared" ca="1" si="114"/>
        <v/>
      </c>
      <c r="K191" s="137" t="str">
        <f t="shared" ca="1" si="115"/>
        <v/>
      </c>
      <c r="L191" s="137" t="str">
        <f t="shared" ca="1" si="116"/>
        <v/>
      </c>
      <c r="M191" s="138" t="str">
        <f>IF(ZONES!O192="","",ZONES!O192)</f>
        <v/>
      </c>
      <c r="N191" s="136" t="str">
        <f>IF(ZONES!P192="","",ZONES!P192)</f>
        <v/>
      </c>
      <c r="O191" s="139" t="e">
        <f t="shared" ca="1" si="117"/>
        <v>#REF!</v>
      </c>
      <c r="P191" s="139" t="str">
        <f t="shared" ca="1" si="118"/>
        <v/>
      </c>
      <c r="Q191" s="140" t="str">
        <f t="shared" ca="1" si="119"/>
        <v/>
      </c>
      <c r="R191" s="250">
        <f t="shared" ca="1" si="120"/>
        <v>2.835</v>
      </c>
      <c r="S191" s="140" t="str">
        <f t="shared" ca="1" si="121"/>
        <v/>
      </c>
      <c r="T191" s="250">
        <f t="shared" ca="1" si="122"/>
        <v>24.5</v>
      </c>
      <c r="U191" s="251" t="str">
        <f t="shared" ca="1" si="123"/>
        <v/>
      </c>
      <c r="V191" s="252" t="str">
        <f t="shared" ca="1" si="124"/>
        <v/>
      </c>
      <c r="W191" s="252" t="str">
        <f t="shared" ca="1" si="125"/>
        <v/>
      </c>
      <c r="X191" s="251">
        <f t="shared" ca="1" si="126"/>
        <v>22</v>
      </c>
      <c r="Y191" s="252" t="str">
        <f t="shared" ca="1" si="127"/>
        <v/>
      </c>
      <c r="Z191" s="251" t="str">
        <f t="shared" ca="1" si="128"/>
        <v/>
      </c>
      <c r="AA191" s="252" t="str">
        <f t="shared" ca="1" si="129"/>
        <v/>
      </c>
      <c r="AB191" s="251" t="str">
        <f t="shared" ca="1" si="130"/>
        <v/>
      </c>
      <c r="AC191" s="253" t="str">
        <f t="shared" ca="1" si="131"/>
        <v/>
      </c>
      <c r="AD191" s="251" t="str">
        <f t="shared" ca="1" si="132"/>
        <v/>
      </c>
      <c r="AE191" s="254" t="str">
        <f t="shared" ca="1" si="133"/>
        <v/>
      </c>
      <c r="AF191" s="255" t="str">
        <f t="shared" ca="1" si="134"/>
        <v/>
      </c>
      <c r="AG191" s="256" t="str">
        <f t="shared" ca="1" si="135"/>
        <v/>
      </c>
      <c r="AH191" s="256" t="str">
        <f t="shared" ca="1" si="136"/>
        <v/>
      </c>
      <c r="AI191" s="150" t="str">
        <f t="shared" ca="1" si="137"/>
        <v/>
      </c>
      <c r="AJ191" s="144" t="str">
        <f t="shared" ca="1" si="138"/>
        <v/>
      </c>
      <c r="AK191" s="256" t="str">
        <f t="shared" ca="1" si="139"/>
        <v/>
      </c>
      <c r="AL191" s="144" t="str">
        <f t="shared" ca="1" si="140"/>
        <v/>
      </c>
      <c r="AM191" s="256" t="str">
        <f t="shared" ca="1" si="141"/>
        <v/>
      </c>
      <c r="AN191" s="145" t="str">
        <f t="shared" ca="1" si="142"/>
        <v/>
      </c>
      <c r="AO191" s="145" t="str">
        <f t="shared" ca="1" si="143"/>
        <v/>
      </c>
      <c r="AP191" s="144" t="str">
        <f t="shared" ca="1" si="144"/>
        <v/>
      </c>
      <c r="AQ191" s="256" t="str">
        <f t="shared" ca="1" si="145"/>
        <v/>
      </c>
      <c r="AR191" s="152">
        <f t="shared" ca="1" si="146"/>
        <v>0.25</v>
      </c>
      <c r="AS191" s="5"/>
      <c r="AT191" s="2">
        <f t="shared" si="147"/>
        <v>191</v>
      </c>
      <c r="AU191" s="2">
        <f t="shared" si="151"/>
        <v>373</v>
      </c>
      <c r="AV191" s="2">
        <f t="shared" si="152"/>
        <v>374</v>
      </c>
      <c r="AW191" s="153">
        <f t="shared" si="150"/>
        <v>183</v>
      </c>
      <c r="AX191" s="153">
        <f t="shared" si="105"/>
        <v>367</v>
      </c>
    </row>
    <row r="192" spans="1:50" ht="38.25">
      <c r="A192" s="135"/>
      <c r="B192" s="137" t="str">
        <f t="shared" ca="1" si="106"/>
        <v/>
      </c>
      <c r="C192" s="34" t="e">
        <f t="shared" ca="1" si="107"/>
        <v>#N/A</v>
      </c>
      <c r="D192" s="137" t="str">
        <f t="shared" ca="1" si="108"/>
        <v/>
      </c>
      <c r="E192" s="137">
        <f t="shared" ca="1" si="109"/>
        <v>1</v>
      </c>
      <c r="F192" s="137" t="str">
        <f t="shared" ca="1" si="110"/>
        <v>PERIM.</v>
      </c>
      <c r="G192" s="137" t="str">
        <f t="shared" ca="1" si="111"/>
        <v/>
      </c>
      <c r="H192" s="137" t="str">
        <f t="shared" ca="1" si="112"/>
        <v/>
      </c>
      <c r="I192" s="137" t="str">
        <f t="shared" ca="1" si="113"/>
        <v/>
      </c>
      <c r="J192" s="137" t="str">
        <f t="shared" ca="1" si="114"/>
        <v/>
      </c>
      <c r="K192" s="137" t="str">
        <f t="shared" ca="1" si="115"/>
        <v/>
      </c>
      <c r="L192" s="137" t="str">
        <f t="shared" ca="1" si="116"/>
        <v/>
      </c>
      <c r="M192" s="138" t="str">
        <f>IF(ZONES!O193="","",ZONES!O193)</f>
        <v/>
      </c>
      <c r="N192" s="136" t="str">
        <f>IF(ZONES!P193="","",ZONES!P193)</f>
        <v/>
      </c>
      <c r="O192" s="139" t="e">
        <f t="shared" ca="1" si="117"/>
        <v>#REF!</v>
      </c>
      <c r="P192" s="139" t="str">
        <f t="shared" ca="1" si="118"/>
        <v/>
      </c>
      <c r="Q192" s="140" t="str">
        <f t="shared" ca="1" si="119"/>
        <v/>
      </c>
      <c r="R192" s="250">
        <f t="shared" ca="1" si="120"/>
        <v>2.835</v>
      </c>
      <c r="S192" s="140" t="str">
        <f t="shared" ca="1" si="121"/>
        <v/>
      </c>
      <c r="T192" s="250">
        <f t="shared" ca="1" si="122"/>
        <v>24.5</v>
      </c>
      <c r="U192" s="251" t="str">
        <f t="shared" ca="1" si="123"/>
        <v/>
      </c>
      <c r="V192" s="252" t="str">
        <f t="shared" ca="1" si="124"/>
        <v/>
      </c>
      <c r="W192" s="252" t="str">
        <f t="shared" ca="1" si="125"/>
        <v/>
      </c>
      <c r="X192" s="251">
        <f t="shared" ca="1" si="126"/>
        <v>22</v>
      </c>
      <c r="Y192" s="252" t="str">
        <f t="shared" ca="1" si="127"/>
        <v/>
      </c>
      <c r="Z192" s="251" t="str">
        <f t="shared" ca="1" si="128"/>
        <v/>
      </c>
      <c r="AA192" s="252" t="str">
        <f t="shared" ca="1" si="129"/>
        <v/>
      </c>
      <c r="AB192" s="251" t="str">
        <f t="shared" ca="1" si="130"/>
        <v/>
      </c>
      <c r="AC192" s="253" t="str">
        <f t="shared" ca="1" si="131"/>
        <v/>
      </c>
      <c r="AD192" s="251" t="str">
        <f t="shared" ca="1" si="132"/>
        <v/>
      </c>
      <c r="AE192" s="254" t="str">
        <f t="shared" ca="1" si="133"/>
        <v/>
      </c>
      <c r="AF192" s="255" t="str">
        <f t="shared" ca="1" si="134"/>
        <v/>
      </c>
      <c r="AG192" s="256" t="str">
        <f t="shared" ca="1" si="135"/>
        <v/>
      </c>
      <c r="AH192" s="256" t="str">
        <f t="shared" ca="1" si="136"/>
        <v/>
      </c>
      <c r="AI192" s="150" t="str">
        <f t="shared" ca="1" si="137"/>
        <v/>
      </c>
      <c r="AJ192" s="144" t="str">
        <f t="shared" ca="1" si="138"/>
        <v/>
      </c>
      <c r="AK192" s="256" t="str">
        <f t="shared" ca="1" si="139"/>
        <v/>
      </c>
      <c r="AL192" s="144" t="str">
        <f t="shared" ca="1" si="140"/>
        <v/>
      </c>
      <c r="AM192" s="256" t="str">
        <f t="shared" ca="1" si="141"/>
        <v/>
      </c>
      <c r="AN192" s="145" t="str">
        <f t="shared" ca="1" si="142"/>
        <v/>
      </c>
      <c r="AO192" s="145" t="str">
        <f t="shared" ca="1" si="143"/>
        <v/>
      </c>
      <c r="AP192" s="144" t="str">
        <f t="shared" ca="1" si="144"/>
        <v/>
      </c>
      <c r="AQ192" s="256" t="str">
        <f t="shared" ca="1" si="145"/>
        <v/>
      </c>
      <c r="AR192" s="152">
        <f t="shared" ca="1" si="146"/>
        <v>0.25</v>
      </c>
      <c r="AS192" s="5"/>
      <c r="AT192" s="2">
        <f t="shared" si="147"/>
        <v>192</v>
      </c>
      <c r="AU192" s="2">
        <f t="shared" si="151"/>
        <v>375</v>
      </c>
      <c r="AV192" s="2">
        <f t="shared" si="152"/>
        <v>376</v>
      </c>
      <c r="AW192" s="153">
        <f t="shared" si="150"/>
        <v>184</v>
      </c>
      <c r="AX192" s="153">
        <f t="shared" si="105"/>
        <v>369</v>
      </c>
    </row>
    <row r="193" spans="1:50" ht="38.25">
      <c r="A193" s="135"/>
      <c r="B193" s="137" t="str">
        <f t="shared" ca="1" si="106"/>
        <v/>
      </c>
      <c r="C193" s="34" t="e">
        <f t="shared" ca="1" si="107"/>
        <v>#N/A</v>
      </c>
      <c r="D193" s="137" t="str">
        <f t="shared" ca="1" si="108"/>
        <v/>
      </c>
      <c r="E193" s="137">
        <f t="shared" ca="1" si="109"/>
        <v>1</v>
      </c>
      <c r="F193" s="137" t="str">
        <f t="shared" ca="1" si="110"/>
        <v>PERIM.</v>
      </c>
      <c r="G193" s="137" t="str">
        <f t="shared" ca="1" si="111"/>
        <v/>
      </c>
      <c r="H193" s="137" t="str">
        <f t="shared" ca="1" si="112"/>
        <v/>
      </c>
      <c r="I193" s="137" t="str">
        <f t="shared" ca="1" si="113"/>
        <v/>
      </c>
      <c r="J193" s="137" t="str">
        <f t="shared" ca="1" si="114"/>
        <v/>
      </c>
      <c r="K193" s="137" t="str">
        <f t="shared" ca="1" si="115"/>
        <v/>
      </c>
      <c r="L193" s="137" t="str">
        <f t="shared" ca="1" si="116"/>
        <v/>
      </c>
      <c r="M193" s="138" t="str">
        <f>IF(ZONES!O194="","",ZONES!O194)</f>
        <v/>
      </c>
      <c r="N193" s="136" t="str">
        <f>IF(ZONES!P194="","",ZONES!P194)</f>
        <v/>
      </c>
      <c r="O193" s="139" t="e">
        <f t="shared" ca="1" si="117"/>
        <v>#REF!</v>
      </c>
      <c r="P193" s="139" t="str">
        <f t="shared" ca="1" si="118"/>
        <v/>
      </c>
      <c r="Q193" s="140" t="str">
        <f t="shared" ca="1" si="119"/>
        <v/>
      </c>
      <c r="R193" s="250">
        <f t="shared" ca="1" si="120"/>
        <v>2.835</v>
      </c>
      <c r="S193" s="140" t="str">
        <f t="shared" ca="1" si="121"/>
        <v/>
      </c>
      <c r="T193" s="250">
        <f t="shared" ca="1" si="122"/>
        <v>24.5</v>
      </c>
      <c r="U193" s="251" t="str">
        <f t="shared" ca="1" si="123"/>
        <v/>
      </c>
      <c r="V193" s="252" t="str">
        <f t="shared" ca="1" si="124"/>
        <v/>
      </c>
      <c r="W193" s="252" t="str">
        <f t="shared" ca="1" si="125"/>
        <v/>
      </c>
      <c r="X193" s="251">
        <f t="shared" ca="1" si="126"/>
        <v>22</v>
      </c>
      <c r="Y193" s="252" t="str">
        <f t="shared" ca="1" si="127"/>
        <v/>
      </c>
      <c r="Z193" s="251" t="str">
        <f t="shared" ca="1" si="128"/>
        <v/>
      </c>
      <c r="AA193" s="252" t="str">
        <f t="shared" ca="1" si="129"/>
        <v/>
      </c>
      <c r="AB193" s="251" t="str">
        <f t="shared" ca="1" si="130"/>
        <v/>
      </c>
      <c r="AC193" s="253" t="str">
        <f t="shared" ca="1" si="131"/>
        <v/>
      </c>
      <c r="AD193" s="251" t="str">
        <f t="shared" ca="1" si="132"/>
        <v/>
      </c>
      <c r="AE193" s="254" t="str">
        <f t="shared" ca="1" si="133"/>
        <v/>
      </c>
      <c r="AF193" s="255" t="str">
        <f t="shared" ca="1" si="134"/>
        <v/>
      </c>
      <c r="AG193" s="256" t="str">
        <f t="shared" ca="1" si="135"/>
        <v/>
      </c>
      <c r="AH193" s="256" t="str">
        <f t="shared" ca="1" si="136"/>
        <v/>
      </c>
      <c r="AI193" s="150" t="str">
        <f t="shared" ca="1" si="137"/>
        <v/>
      </c>
      <c r="AJ193" s="144" t="str">
        <f t="shared" ca="1" si="138"/>
        <v/>
      </c>
      <c r="AK193" s="256" t="str">
        <f t="shared" ca="1" si="139"/>
        <v/>
      </c>
      <c r="AL193" s="144" t="str">
        <f t="shared" ca="1" si="140"/>
        <v/>
      </c>
      <c r="AM193" s="256" t="str">
        <f t="shared" ca="1" si="141"/>
        <v/>
      </c>
      <c r="AN193" s="145" t="str">
        <f t="shared" ca="1" si="142"/>
        <v/>
      </c>
      <c r="AO193" s="145" t="str">
        <f t="shared" ca="1" si="143"/>
        <v/>
      </c>
      <c r="AP193" s="144" t="str">
        <f t="shared" ca="1" si="144"/>
        <v/>
      </c>
      <c r="AQ193" s="256" t="str">
        <f t="shared" ca="1" si="145"/>
        <v/>
      </c>
      <c r="AR193" s="152">
        <f t="shared" ca="1" si="146"/>
        <v>0.25</v>
      </c>
      <c r="AS193" s="5"/>
      <c r="AT193" s="2">
        <f t="shared" si="147"/>
        <v>193</v>
      </c>
      <c r="AU193" s="2">
        <f t="shared" si="151"/>
        <v>377</v>
      </c>
      <c r="AV193" s="2">
        <f t="shared" si="152"/>
        <v>378</v>
      </c>
      <c r="AW193" s="153">
        <f t="shared" si="150"/>
        <v>185</v>
      </c>
      <c r="AX193" s="153">
        <f t="shared" si="105"/>
        <v>371</v>
      </c>
    </row>
    <row r="194" spans="1:50" ht="38.25">
      <c r="A194" s="135"/>
      <c r="B194" s="137" t="str">
        <f t="shared" ca="1" si="106"/>
        <v/>
      </c>
      <c r="C194" s="34" t="e">
        <f t="shared" ca="1" si="107"/>
        <v>#N/A</v>
      </c>
      <c r="D194" s="137" t="str">
        <f t="shared" ca="1" si="108"/>
        <v/>
      </c>
      <c r="E194" s="137">
        <f t="shared" ca="1" si="109"/>
        <v>1</v>
      </c>
      <c r="F194" s="137" t="str">
        <f t="shared" ca="1" si="110"/>
        <v>PERIM.</v>
      </c>
      <c r="G194" s="137" t="str">
        <f t="shared" ca="1" si="111"/>
        <v/>
      </c>
      <c r="H194" s="137" t="str">
        <f t="shared" ca="1" si="112"/>
        <v/>
      </c>
      <c r="I194" s="137" t="str">
        <f t="shared" ca="1" si="113"/>
        <v/>
      </c>
      <c r="J194" s="137" t="str">
        <f t="shared" ca="1" si="114"/>
        <v/>
      </c>
      <c r="K194" s="137" t="str">
        <f t="shared" ca="1" si="115"/>
        <v/>
      </c>
      <c r="L194" s="137" t="str">
        <f t="shared" ca="1" si="116"/>
        <v/>
      </c>
      <c r="M194" s="138" t="str">
        <f>IF(ZONES!O195="","",ZONES!O195)</f>
        <v/>
      </c>
      <c r="N194" s="136" t="str">
        <f>IF(ZONES!P195="","",ZONES!P195)</f>
        <v/>
      </c>
      <c r="O194" s="139" t="e">
        <f t="shared" ca="1" si="117"/>
        <v>#REF!</v>
      </c>
      <c r="P194" s="139" t="str">
        <f t="shared" ca="1" si="118"/>
        <v/>
      </c>
      <c r="Q194" s="140" t="str">
        <f t="shared" ca="1" si="119"/>
        <v/>
      </c>
      <c r="R194" s="250">
        <f t="shared" ca="1" si="120"/>
        <v>2.835</v>
      </c>
      <c r="S194" s="140" t="str">
        <f t="shared" ca="1" si="121"/>
        <v/>
      </c>
      <c r="T194" s="250">
        <f t="shared" ca="1" si="122"/>
        <v>24.5</v>
      </c>
      <c r="U194" s="251" t="str">
        <f t="shared" ca="1" si="123"/>
        <v/>
      </c>
      <c r="V194" s="252" t="str">
        <f t="shared" ca="1" si="124"/>
        <v/>
      </c>
      <c r="W194" s="252" t="str">
        <f t="shared" ca="1" si="125"/>
        <v/>
      </c>
      <c r="X194" s="251">
        <f t="shared" ca="1" si="126"/>
        <v>22</v>
      </c>
      <c r="Y194" s="252" t="str">
        <f t="shared" ca="1" si="127"/>
        <v/>
      </c>
      <c r="Z194" s="251" t="str">
        <f t="shared" ca="1" si="128"/>
        <v/>
      </c>
      <c r="AA194" s="252" t="str">
        <f t="shared" ca="1" si="129"/>
        <v/>
      </c>
      <c r="AB194" s="251" t="str">
        <f t="shared" ca="1" si="130"/>
        <v/>
      </c>
      <c r="AC194" s="253" t="str">
        <f t="shared" ca="1" si="131"/>
        <v/>
      </c>
      <c r="AD194" s="251" t="str">
        <f t="shared" ca="1" si="132"/>
        <v/>
      </c>
      <c r="AE194" s="254" t="str">
        <f t="shared" ca="1" si="133"/>
        <v/>
      </c>
      <c r="AF194" s="255" t="str">
        <f t="shared" ca="1" si="134"/>
        <v/>
      </c>
      <c r="AG194" s="256" t="str">
        <f t="shared" ca="1" si="135"/>
        <v/>
      </c>
      <c r="AH194" s="256" t="str">
        <f t="shared" ca="1" si="136"/>
        <v/>
      </c>
      <c r="AI194" s="150" t="str">
        <f t="shared" ca="1" si="137"/>
        <v/>
      </c>
      <c r="AJ194" s="144" t="str">
        <f t="shared" ca="1" si="138"/>
        <v/>
      </c>
      <c r="AK194" s="256" t="str">
        <f t="shared" ca="1" si="139"/>
        <v/>
      </c>
      <c r="AL194" s="144" t="str">
        <f t="shared" ca="1" si="140"/>
        <v/>
      </c>
      <c r="AM194" s="256" t="str">
        <f t="shared" ca="1" si="141"/>
        <v/>
      </c>
      <c r="AN194" s="145" t="str">
        <f t="shared" ca="1" si="142"/>
        <v/>
      </c>
      <c r="AO194" s="145" t="str">
        <f t="shared" ca="1" si="143"/>
        <v/>
      </c>
      <c r="AP194" s="144" t="str">
        <f t="shared" ca="1" si="144"/>
        <v/>
      </c>
      <c r="AQ194" s="256" t="str">
        <f t="shared" ca="1" si="145"/>
        <v/>
      </c>
      <c r="AR194" s="152">
        <f t="shared" ca="1" si="146"/>
        <v>0.25</v>
      </c>
      <c r="AS194" s="5"/>
      <c r="AT194" s="2">
        <f t="shared" si="147"/>
        <v>194</v>
      </c>
      <c r="AU194" s="2">
        <f t="shared" si="151"/>
        <v>379</v>
      </c>
      <c r="AV194" s="2">
        <f t="shared" si="152"/>
        <v>380</v>
      </c>
      <c r="AW194" s="153">
        <f t="shared" si="150"/>
        <v>186</v>
      </c>
      <c r="AX194" s="153">
        <f t="shared" si="105"/>
        <v>373</v>
      </c>
    </row>
    <row r="195" spans="1:50" ht="38.25">
      <c r="A195" s="135"/>
      <c r="B195" s="137" t="str">
        <f t="shared" ca="1" si="106"/>
        <v/>
      </c>
      <c r="C195" s="34" t="e">
        <f t="shared" ca="1" si="107"/>
        <v>#N/A</v>
      </c>
      <c r="D195" s="137" t="str">
        <f t="shared" ca="1" si="108"/>
        <v/>
      </c>
      <c r="E195" s="137">
        <f t="shared" ca="1" si="109"/>
        <v>1</v>
      </c>
      <c r="F195" s="137" t="str">
        <f t="shared" ca="1" si="110"/>
        <v>PERIM.</v>
      </c>
      <c r="G195" s="137" t="str">
        <f t="shared" ca="1" si="111"/>
        <v/>
      </c>
      <c r="H195" s="137" t="str">
        <f t="shared" ca="1" si="112"/>
        <v/>
      </c>
      <c r="I195" s="137" t="str">
        <f t="shared" ca="1" si="113"/>
        <v/>
      </c>
      <c r="J195" s="137" t="str">
        <f t="shared" ca="1" si="114"/>
        <v/>
      </c>
      <c r="K195" s="137" t="str">
        <f t="shared" ca="1" si="115"/>
        <v/>
      </c>
      <c r="L195" s="137" t="str">
        <f t="shared" ca="1" si="116"/>
        <v/>
      </c>
      <c r="M195" s="138" t="str">
        <f>IF(ZONES!O196="","",ZONES!O196)</f>
        <v/>
      </c>
      <c r="N195" s="136" t="str">
        <f>IF(ZONES!P196="","",ZONES!P196)</f>
        <v/>
      </c>
      <c r="O195" s="139" t="e">
        <f t="shared" ca="1" si="117"/>
        <v>#REF!</v>
      </c>
      <c r="P195" s="139" t="str">
        <f t="shared" ca="1" si="118"/>
        <v/>
      </c>
      <c r="Q195" s="140" t="str">
        <f t="shared" ca="1" si="119"/>
        <v/>
      </c>
      <c r="R195" s="250">
        <f t="shared" ca="1" si="120"/>
        <v>2.835</v>
      </c>
      <c r="S195" s="140" t="str">
        <f t="shared" ca="1" si="121"/>
        <v/>
      </c>
      <c r="T195" s="250">
        <f t="shared" ca="1" si="122"/>
        <v>24.5</v>
      </c>
      <c r="U195" s="251" t="str">
        <f t="shared" ca="1" si="123"/>
        <v/>
      </c>
      <c r="V195" s="252" t="str">
        <f t="shared" ca="1" si="124"/>
        <v/>
      </c>
      <c r="W195" s="252" t="str">
        <f t="shared" ca="1" si="125"/>
        <v/>
      </c>
      <c r="X195" s="251">
        <f t="shared" ca="1" si="126"/>
        <v>22</v>
      </c>
      <c r="Y195" s="252" t="str">
        <f t="shared" ca="1" si="127"/>
        <v/>
      </c>
      <c r="Z195" s="251" t="str">
        <f t="shared" ca="1" si="128"/>
        <v/>
      </c>
      <c r="AA195" s="252" t="str">
        <f t="shared" ca="1" si="129"/>
        <v/>
      </c>
      <c r="AB195" s="251" t="str">
        <f t="shared" ca="1" si="130"/>
        <v/>
      </c>
      <c r="AC195" s="253" t="str">
        <f t="shared" ca="1" si="131"/>
        <v/>
      </c>
      <c r="AD195" s="251" t="str">
        <f t="shared" ca="1" si="132"/>
        <v/>
      </c>
      <c r="AE195" s="254" t="str">
        <f t="shared" ca="1" si="133"/>
        <v/>
      </c>
      <c r="AF195" s="255" t="str">
        <f t="shared" ca="1" si="134"/>
        <v/>
      </c>
      <c r="AG195" s="256" t="str">
        <f t="shared" ca="1" si="135"/>
        <v/>
      </c>
      <c r="AH195" s="256" t="str">
        <f t="shared" ca="1" si="136"/>
        <v/>
      </c>
      <c r="AI195" s="150" t="str">
        <f t="shared" ca="1" si="137"/>
        <v/>
      </c>
      <c r="AJ195" s="144" t="str">
        <f t="shared" ca="1" si="138"/>
        <v/>
      </c>
      <c r="AK195" s="256" t="str">
        <f t="shared" ca="1" si="139"/>
        <v/>
      </c>
      <c r="AL195" s="144" t="str">
        <f t="shared" ca="1" si="140"/>
        <v/>
      </c>
      <c r="AM195" s="256" t="str">
        <f t="shared" ca="1" si="141"/>
        <v/>
      </c>
      <c r="AN195" s="145" t="str">
        <f t="shared" ca="1" si="142"/>
        <v/>
      </c>
      <c r="AO195" s="145" t="str">
        <f t="shared" ca="1" si="143"/>
        <v/>
      </c>
      <c r="AP195" s="144" t="str">
        <f t="shared" ca="1" si="144"/>
        <v/>
      </c>
      <c r="AQ195" s="256" t="str">
        <f t="shared" ca="1" si="145"/>
        <v/>
      </c>
      <c r="AR195" s="152">
        <f t="shared" ca="1" si="146"/>
        <v>0.25</v>
      </c>
      <c r="AS195" s="5"/>
      <c r="AT195" s="2">
        <f t="shared" si="147"/>
        <v>195</v>
      </c>
      <c r="AU195" s="2">
        <f t="shared" si="151"/>
        <v>381</v>
      </c>
      <c r="AV195" s="2">
        <f t="shared" si="152"/>
        <v>382</v>
      </c>
      <c r="AW195" s="153">
        <f t="shared" si="150"/>
        <v>187</v>
      </c>
      <c r="AX195" s="153">
        <f t="shared" si="105"/>
        <v>375</v>
      </c>
    </row>
    <row r="196" spans="1:50" ht="38.25">
      <c r="A196" s="135"/>
      <c r="B196" s="137" t="str">
        <f t="shared" ca="1" si="106"/>
        <v/>
      </c>
      <c r="C196" s="34" t="e">
        <f t="shared" ca="1" si="107"/>
        <v>#N/A</v>
      </c>
      <c r="D196" s="137" t="str">
        <f t="shared" ca="1" si="108"/>
        <v/>
      </c>
      <c r="E196" s="137">
        <f t="shared" ca="1" si="109"/>
        <v>1</v>
      </c>
      <c r="F196" s="137" t="str">
        <f t="shared" ca="1" si="110"/>
        <v>PERIM.</v>
      </c>
      <c r="G196" s="137" t="str">
        <f t="shared" ca="1" si="111"/>
        <v/>
      </c>
      <c r="H196" s="137" t="str">
        <f t="shared" ca="1" si="112"/>
        <v/>
      </c>
      <c r="I196" s="137" t="str">
        <f t="shared" ca="1" si="113"/>
        <v/>
      </c>
      <c r="J196" s="137" t="str">
        <f t="shared" ca="1" si="114"/>
        <v/>
      </c>
      <c r="K196" s="137" t="str">
        <f t="shared" ca="1" si="115"/>
        <v/>
      </c>
      <c r="L196" s="137" t="str">
        <f t="shared" ca="1" si="116"/>
        <v/>
      </c>
      <c r="M196" s="138" t="str">
        <f>IF(ZONES!O197="","",ZONES!O197)</f>
        <v/>
      </c>
      <c r="N196" s="136" t="str">
        <f>IF(ZONES!P197="","",ZONES!P197)</f>
        <v/>
      </c>
      <c r="O196" s="139" t="e">
        <f t="shared" ca="1" si="117"/>
        <v>#REF!</v>
      </c>
      <c r="P196" s="139" t="str">
        <f t="shared" ca="1" si="118"/>
        <v/>
      </c>
      <c r="Q196" s="140" t="str">
        <f t="shared" ca="1" si="119"/>
        <v/>
      </c>
      <c r="R196" s="250">
        <f t="shared" ca="1" si="120"/>
        <v>2.835</v>
      </c>
      <c r="S196" s="140" t="str">
        <f t="shared" ca="1" si="121"/>
        <v/>
      </c>
      <c r="T196" s="250">
        <f t="shared" ca="1" si="122"/>
        <v>24.5</v>
      </c>
      <c r="U196" s="251" t="str">
        <f t="shared" ca="1" si="123"/>
        <v/>
      </c>
      <c r="V196" s="252" t="str">
        <f t="shared" ca="1" si="124"/>
        <v/>
      </c>
      <c r="W196" s="252" t="str">
        <f t="shared" ca="1" si="125"/>
        <v/>
      </c>
      <c r="X196" s="251">
        <f t="shared" ca="1" si="126"/>
        <v>22</v>
      </c>
      <c r="Y196" s="252" t="str">
        <f t="shared" ca="1" si="127"/>
        <v/>
      </c>
      <c r="Z196" s="251" t="str">
        <f t="shared" ca="1" si="128"/>
        <v/>
      </c>
      <c r="AA196" s="252" t="str">
        <f t="shared" ca="1" si="129"/>
        <v/>
      </c>
      <c r="AB196" s="251" t="str">
        <f t="shared" ca="1" si="130"/>
        <v/>
      </c>
      <c r="AC196" s="253" t="str">
        <f t="shared" ca="1" si="131"/>
        <v/>
      </c>
      <c r="AD196" s="251" t="str">
        <f t="shared" ca="1" si="132"/>
        <v/>
      </c>
      <c r="AE196" s="254" t="str">
        <f t="shared" ca="1" si="133"/>
        <v/>
      </c>
      <c r="AF196" s="255" t="str">
        <f t="shared" ca="1" si="134"/>
        <v/>
      </c>
      <c r="AG196" s="256" t="str">
        <f t="shared" ca="1" si="135"/>
        <v/>
      </c>
      <c r="AH196" s="256" t="str">
        <f t="shared" ca="1" si="136"/>
        <v/>
      </c>
      <c r="AI196" s="150" t="str">
        <f t="shared" ca="1" si="137"/>
        <v/>
      </c>
      <c r="AJ196" s="144" t="str">
        <f t="shared" ca="1" si="138"/>
        <v/>
      </c>
      <c r="AK196" s="256" t="str">
        <f t="shared" ca="1" si="139"/>
        <v/>
      </c>
      <c r="AL196" s="144" t="str">
        <f t="shared" ca="1" si="140"/>
        <v/>
      </c>
      <c r="AM196" s="256" t="str">
        <f t="shared" ca="1" si="141"/>
        <v/>
      </c>
      <c r="AN196" s="145" t="str">
        <f t="shared" ca="1" si="142"/>
        <v/>
      </c>
      <c r="AO196" s="145" t="str">
        <f t="shared" ca="1" si="143"/>
        <v/>
      </c>
      <c r="AP196" s="144" t="str">
        <f t="shared" ca="1" si="144"/>
        <v/>
      </c>
      <c r="AQ196" s="256" t="str">
        <f t="shared" ca="1" si="145"/>
        <v/>
      </c>
      <c r="AR196" s="152">
        <f t="shared" ca="1" si="146"/>
        <v>0.25</v>
      </c>
      <c r="AS196" s="5"/>
      <c r="AT196" s="2">
        <f t="shared" si="147"/>
        <v>196</v>
      </c>
      <c r="AU196" s="2">
        <f t="shared" si="151"/>
        <v>383</v>
      </c>
      <c r="AV196" s="2">
        <f t="shared" si="152"/>
        <v>384</v>
      </c>
      <c r="AW196" s="153">
        <f t="shared" si="150"/>
        <v>188</v>
      </c>
      <c r="AX196" s="153">
        <f t="shared" si="105"/>
        <v>377</v>
      </c>
    </row>
    <row r="197" spans="1:50" ht="38.25">
      <c r="A197" s="135"/>
      <c r="B197" s="137" t="str">
        <f t="shared" ca="1" si="106"/>
        <v/>
      </c>
      <c r="C197" s="34" t="e">
        <f t="shared" ca="1" si="107"/>
        <v>#N/A</v>
      </c>
      <c r="D197" s="137" t="str">
        <f t="shared" ca="1" si="108"/>
        <v/>
      </c>
      <c r="E197" s="137">
        <f t="shared" ca="1" si="109"/>
        <v>1</v>
      </c>
      <c r="F197" s="137" t="str">
        <f t="shared" ca="1" si="110"/>
        <v>PERIM.</v>
      </c>
      <c r="G197" s="137" t="str">
        <f t="shared" ca="1" si="111"/>
        <v/>
      </c>
      <c r="H197" s="137" t="str">
        <f t="shared" ca="1" si="112"/>
        <v/>
      </c>
      <c r="I197" s="137" t="str">
        <f t="shared" ca="1" si="113"/>
        <v/>
      </c>
      <c r="J197" s="137" t="str">
        <f t="shared" ca="1" si="114"/>
        <v/>
      </c>
      <c r="K197" s="137" t="str">
        <f t="shared" ca="1" si="115"/>
        <v/>
      </c>
      <c r="L197" s="137" t="str">
        <f t="shared" ca="1" si="116"/>
        <v/>
      </c>
      <c r="M197" s="138" t="str">
        <f>IF(ZONES!O198="","",ZONES!O198)</f>
        <v/>
      </c>
      <c r="N197" s="136" t="str">
        <f>IF(ZONES!P198="","",ZONES!P198)</f>
        <v/>
      </c>
      <c r="O197" s="139" t="e">
        <f t="shared" ca="1" si="117"/>
        <v>#REF!</v>
      </c>
      <c r="P197" s="139" t="str">
        <f t="shared" ca="1" si="118"/>
        <v/>
      </c>
      <c r="Q197" s="140" t="str">
        <f t="shared" ca="1" si="119"/>
        <v/>
      </c>
      <c r="R197" s="250">
        <f t="shared" ca="1" si="120"/>
        <v>2.835</v>
      </c>
      <c r="S197" s="140" t="str">
        <f t="shared" ca="1" si="121"/>
        <v/>
      </c>
      <c r="T197" s="250">
        <f t="shared" ca="1" si="122"/>
        <v>24.5</v>
      </c>
      <c r="U197" s="251" t="str">
        <f t="shared" ca="1" si="123"/>
        <v/>
      </c>
      <c r="V197" s="252" t="str">
        <f t="shared" ca="1" si="124"/>
        <v/>
      </c>
      <c r="W197" s="252" t="str">
        <f t="shared" ca="1" si="125"/>
        <v/>
      </c>
      <c r="X197" s="251">
        <f t="shared" ca="1" si="126"/>
        <v>22</v>
      </c>
      <c r="Y197" s="252" t="str">
        <f t="shared" ca="1" si="127"/>
        <v/>
      </c>
      <c r="Z197" s="251" t="str">
        <f t="shared" ca="1" si="128"/>
        <v/>
      </c>
      <c r="AA197" s="252" t="str">
        <f t="shared" ca="1" si="129"/>
        <v/>
      </c>
      <c r="AB197" s="251" t="str">
        <f t="shared" ca="1" si="130"/>
        <v/>
      </c>
      <c r="AC197" s="253" t="str">
        <f t="shared" ca="1" si="131"/>
        <v/>
      </c>
      <c r="AD197" s="251" t="str">
        <f t="shared" ca="1" si="132"/>
        <v/>
      </c>
      <c r="AE197" s="254" t="str">
        <f t="shared" ca="1" si="133"/>
        <v/>
      </c>
      <c r="AF197" s="255" t="str">
        <f t="shared" ca="1" si="134"/>
        <v/>
      </c>
      <c r="AG197" s="256" t="str">
        <f t="shared" ca="1" si="135"/>
        <v/>
      </c>
      <c r="AH197" s="256" t="str">
        <f t="shared" ca="1" si="136"/>
        <v/>
      </c>
      <c r="AI197" s="150" t="str">
        <f t="shared" ca="1" si="137"/>
        <v/>
      </c>
      <c r="AJ197" s="144" t="str">
        <f t="shared" ca="1" si="138"/>
        <v/>
      </c>
      <c r="AK197" s="256" t="str">
        <f t="shared" ca="1" si="139"/>
        <v/>
      </c>
      <c r="AL197" s="144" t="str">
        <f t="shared" ca="1" si="140"/>
        <v/>
      </c>
      <c r="AM197" s="256" t="str">
        <f t="shared" ca="1" si="141"/>
        <v/>
      </c>
      <c r="AN197" s="145" t="str">
        <f t="shared" ca="1" si="142"/>
        <v/>
      </c>
      <c r="AO197" s="145" t="str">
        <f t="shared" ca="1" si="143"/>
        <v/>
      </c>
      <c r="AP197" s="144" t="str">
        <f t="shared" ca="1" si="144"/>
        <v/>
      </c>
      <c r="AQ197" s="256" t="str">
        <f t="shared" ca="1" si="145"/>
        <v/>
      </c>
      <c r="AR197" s="152">
        <f t="shared" ca="1" si="146"/>
        <v>0.25</v>
      </c>
      <c r="AS197" s="5"/>
      <c r="AT197" s="2">
        <f t="shared" si="147"/>
        <v>197</v>
      </c>
      <c r="AU197" s="2">
        <f t="shared" si="151"/>
        <v>385</v>
      </c>
      <c r="AV197" s="2">
        <f t="shared" si="152"/>
        <v>386</v>
      </c>
      <c r="AW197" s="153">
        <f t="shared" si="150"/>
        <v>189</v>
      </c>
      <c r="AX197" s="153">
        <f t="shared" si="105"/>
        <v>379</v>
      </c>
    </row>
    <row r="198" spans="1:50" ht="38.25">
      <c r="A198" s="135"/>
      <c r="B198" s="137" t="str">
        <f t="shared" ca="1" si="106"/>
        <v/>
      </c>
      <c r="C198" s="34" t="e">
        <f t="shared" ca="1" si="107"/>
        <v>#N/A</v>
      </c>
      <c r="D198" s="137" t="str">
        <f t="shared" ca="1" si="108"/>
        <v/>
      </c>
      <c r="E198" s="137">
        <f t="shared" ca="1" si="109"/>
        <v>1</v>
      </c>
      <c r="F198" s="137" t="str">
        <f t="shared" ca="1" si="110"/>
        <v>PERIM.</v>
      </c>
      <c r="G198" s="137" t="str">
        <f t="shared" ca="1" si="111"/>
        <v/>
      </c>
      <c r="H198" s="137" t="str">
        <f t="shared" ca="1" si="112"/>
        <v/>
      </c>
      <c r="I198" s="137" t="str">
        <f t="shared" ca="1" si="113"/>
        <v/>
      </c>
      <c r="J198" s="137" t="str">
        <f t="shared" ca="1" si="114"/>
        <v/>
      </c>
      <c r="K198" s="137" t="str">
        <f t="shared" ca="1" si="115"/>
        <v/>
      </c>
      <c r="L198" s="137" t="str">
        <f t="shared" ca="1" si="116"/>
        <v/>
      </c>
      <c r="M198" s="138" t="str">
        <f>IF(ZONES!O199="","",ZONES!O199)</f>
        <v/>
      </c>
      <c r="N198" s="136" t="str">
        <f>IF(ZONES!P199="","",ZONES!P199)</f>
        <v/>
      </c>
      <c r="O198" s="139" t="e">
        <f t="shared" ca="1" si="117"/>
        <v>#REF!</v>
      </c>
      <c r="P198" s="139" t="str">
        <f t="shared" ca="1" si="118"/>
        <v/>
      </c>
      <c r="Q198" s="140" t="str">
        <f t="shared" ca="1" si="119"/>
        <v/>
      </c>
      <c r="R198" s="250">
        <f t="shared" ca="1" si="120"/>
        <v>2.835</v>
      </c>
      <c r="S198" s="140" t="str">
        <f t="shared" ca="1" si="121"/>
        <v/>
      </c>
      <c r="T198" s="250">
        <f t="shared" ca="1" si="122"/>
        <v>24.5</v>
      </c>
      <c r="U198" s="251" t="str">
        <f t="shared" ca="1" si="123"/>
        <v/>
      </c>
      <c r="V198" s="252" t="str">
        <f t="shared" ca="1" si="124"/>
        <v/>
      </c>
      <c r="W198" s="252" t="str">
        <f t="shared" ca="1" si="125"/>
        <v/>
      </c>
      <c r="X198" s="251">
        <f t="shared" ca="1" si="126"/>
        <v>22</v>
      </c>
      <c r="Y198" s="252" t="str">
        <f t="shared" ca="1" si="127"/>
        <v/>
      </c>
      <c r="Z198" s="251" t="str">
        <f t="shared" ca="1" si="128"/>
        <v/>
      </c>
      <c r="AA198" s="252" t="str">
        <f t="shared" ca="1" si="129"/>
        <v/>
      </c>
      <c r="AB198" s="251" t="str">
        <f t="shared" ca="1" si="130"/>
        <v/>
      </c>
      <c r="AC198" s="253" t="str">
        <f t="shared" ca="1" si="131"/>
        <v/>
      </c>
      <c r="AD198" s="251" t="str">
        <f t="shared" ca="1" si="132"/>
        <v/>
      </c>
      <c r="AE198" s="254" t="str">
        <f t="shared" ca="1" si="133"/>
        <v/>
      </c>
      <c r="AF198" s="255" t="str">
        <f t="shared" ca="1" si="134"/>
        <v/>
      </c>
      <c r="AG198" s="256" t="str">
        <f t="shared" ca="1" si="135"/>
        <v/>
      </c>
      <c r="AH198" s="256" t="str">
        <f t="shared" ca="1" si="136"/>
        <v/>
      </c>
      <c r="AI198" s="150" t="str">
        <f t="shared" ca="1" si="137"/>
        <v/>
      </c>
      <c r="AJ198" s="144" t="str">
        <f t="shared" ca="1" si="138"/>
        <v/>
      </c>
      <c r="AK198" s="256" t="str">
        <f t="shared" ca="1" si="139"/>
        <v/>
      </c>
      <c r="AL198" s="144" t="str">
        <f t="shared" ca="1" si="140"/>
        <v/>
      </c>
      <c r="AM198" s="256" t="str">
        <f t="shared" ca="1" si="141"/>
        <v/>
      </c>
      <c r="AN198" s="145" t="str">
        <f t="shared" ca="1" si="142"/>
        <v/>
      </c>
      <c r="AO198" s="145" t="str">
        <f t="shared" ca="1" si="143"/>
        <v/>
      </c>
      <c r="AP198" s="144" t="str">
        <f t="shared" ca="1" si="144"/>
        <v/>
      </c>
      <c r="AQ198" s="256" t="str">
        <f t="shared" ca="1" si="145"/>
        <v/>
      </c>
      <c r="AR198" s="152">
        <f t="shared" ca="1" si="146"/>
        <v>0.25</v>
      </c>
      <c r="AS198" s="5"/>
      <c r="AT198" s="2">
        <f t="shared" si="147"/>
        <v>198</v>
      </c>
      <c r="AU198" s="2">
        <f t="shared" si="151"/>
        <v>387</v>
      </c>
      <c r="AV198" s="2">
        <f t="shared" si="152"/>
        <v>388</v>
      </c>
      <c r="AW198" s="153">
        <f t="shared" si="150"/>
        <v>190</v>
      </c>
      <c r="AX198" s="153">
        <f t="shared" si="105"/>
        <v>381</v>
      </c>
    </row>
    <row r="199" spans="1:50" ht="38.25">
      <c r="A199" s="135"/>
      <c r="B199" s="137" t="str">
        <f t="shared" ca="1" si="106"/>
        <v/>
      </c>
      <c r="C199" s="34" t="e">
        <f t="shared" ca="1" si="107"/>
        <v>#N/A</v>
      </c>
      <c r="D199" s="137" t="str">
        <f t="shared" ca="1" si="108"/>
        <v/>
      </c>
      <c r="E199" s="137">
        <f t="shared" ca="1" si="109"/>
        <v>1</v>
      </c>
      <c r="F199" s="137" t="str">
        <f t="shared" ca="1" si="110"/>
        <v>PERIM.</v>
      </c>
      <c r="G199" s="137" t="str">
        <f t="shared" ca="1" si="111"/>
        <v/>
      </c>
      <c r="H199" s="137" t="str">
        <f t="shared" ca="1" si="112"/>
        <v/>
      </c>
      <c r="I199" s="137" t="str">
        <f t="shared" ca="1" si="113"/>
        <v/>
      </c>
      <c r="J199" s="137" t="str">
        <f t="shared" ca="1" si="114"/>
        <v/>
      </c>
      <c r="K199" s="137" t="str">
        <f t="shared" ca="1" si="115"/>
        <v/>
      </c>
      <c r="L199" s="137" t="str">
        <f t="shared" ca="1" si="116"/>
        <v/>
      </c>
      <c r="M199" s="138" t="str">
        <f>IF(ZONES!O200="","",ZONES!O200)</f>
        <v/>
      </c>
      <c r="N199" s="136" t="str">
        <f>IF(ZONES!P200="","",ZONES!P200)</f>
        <v/>
      </c>
      <c r="O199" s="139" t="e">
        <f t="shared" ca="1" si="117"/>
        <v>#REF!</v>
      </c>
      <c r="P199" s="139" t="str">
        <f t="shared" ca="1" si="118"/>
        <v/>
      </c>
      <c r="Q199" s="140" t="str">
        <f t="shared" ca="1" si="119"/>
        <v/>
      </c>
      <c r="R199" s="250">
        <f t="shared" ca="1" si="120"/>
        <v>2.835</v>
      </c>
      <c r="S199" s="140" t="str">
        <f t="shared" ca="1" si="121"/>
        <v/>
      </c>
      <c r="T199" s="250">
        <f t="shared" ca="1" si="122"/>
        <v>24.5</v>
      </c>
      <c r="U199" s="251" t="str">
        <f t="shared" ca="1" si="123"/>
        <v/>
      </c>
      <c r="V199" s="252" t="str">
        <f t="shared" ca="1" si="124"/>
        <v/>
      </c>
      <c r="W199" s="252" t="str">
        <f t="shared" ca="1" si="125"/>
        <v/>
      </c>
      <c r="X199" s="251">
        <f t="shared" ca="1" si="126"/>
        <v>22</v>
      </c>
      <c r="Y199" s="252" t="str">
        <f t="shared" ca="1" si="127"/>
        <v/>
      </c>
      <c r="Z199" s="251" t="str">
        <f t="shared" ca="1" si="128"/>
        <v/>
      </c>
      <c r="AA199" s="252" t="str">
        <f t="shared" ca="1" si="129"/>
        <v/>
      </c>
      <c r="AB199" s="251" t="str">
        <f t="shared" ca="1" si="130"/>
        <v/>
      </c>
      <c r="AC199" s="253" t="str">
        <f t="shared" ca="1" si="131"/>
        <v/>
      </c>
      <c r="AD199" s="251" t="str">
        <f t="shared" ca="1" si="132"/>
        <v/>
      </c>
      <c r="AE199" s="254" t="str">
        <f t="shared" ca="1" si="133"/>
        <v/>
      </c>
      <c r="AF199" s="255" t="str">
        <f t="shared" ca="1" si="134"/>
        <v/>
      </c>
      <c r="AG199" s="256" t="str">
        <f t="shared" ca="1" si="135"/>
        <v/>
      </c>
      <c r="AH199" s="256" t="str">
        <f t="shared" ca="1" si="136"/>
        <v/>
      </c>
      <c r="AI199" s="150" t="str">
        <f t="shared" ca="1" si="137"/>
        <v/>
      </c>
      <c r="AJ199" s="144" t="str">
        <f t="shared" ca="1" si="138"/>
        <v/>
      </c>
      <c r="AK199" s="256" t="str">
        <f t="shared" ca="1" si="139"/>
        <v/>
      </c>
      <c r="AL199" s="144" t="str">
        <f t="shared" ca="1" si="140"/>
        <v/>
      </c>
      <c r="AM199" s="256" t="str">
        <f t="shared" ca="1" si="141"/>
        <v/>
      </c>
      <c r="AN199" s="145" t="str">
        <f t="shared" ca="1" si="142"/>
        <v/>
      </c>
      <c r="AO199" s="145" t="str">
        <f t="shared" ca="1" si="143"/>
        <v/>
      </c>
      <c r="AP199" s="144" t="str">
        <f t="shared" ca="1" si="144"/>
        <v/>
      </c>
      <c r="AQ199" s="256" t="str">
        <f t="shared" ca="1" si="145"/>
        <v/>
      </c>
      <c r="AR199" s="152">
        <f t="shared" ca="1" si="146"/>
        <v>0.25</v>
      </c>
      <c r="AS199" s="5"/>
      <c r="AT199" s="2">
        <f t="shared" si="147"/>
        <v>199</v>
      </c>
      <c r="AU199" s="2">
        <f t="shared" si="151"/>
        <v>389</v>
      </c>
      <c r="AV199" s="2">
        <f t="shared" si="152"/>
        <v>390</v>
      </c>
      <c r="AW199" s="153">
        <f t="shared" si="150"/>
        <v>191</v>
      </c>
      <c r="AX199" s="153">
        <f t="shared" si="105"/>
        <v>383</v>
      </c>
    </row>
    <row r="200" spans="1:50" ht="38.25">
      <c r="A200" s="135"/>
      <c r="B200" s="137" t="str">
        <f t="shared" ca="1" si="106"/>
        <v/>
      </c>
      <c r="C200" s="34" t="e">
        <f t="shared" ca="1" si="107"/>
        <v>#N/A</v>
      </c>
      <c r="D200" s="137" t="str">
        <f t="shared" ca="1" si="108"/>
        <v/>
      </c>
      <c r="E200" s="137">
        <f t="shared" ca="1" si="109"/>
        <v>1</v>
      </c>
      <c r="F200" s="137" t="str">
        <f t="shared" ca="1" si="110"/>
        <v>PERIM.</v>
      </c>
      <c r="G200" s="137" t="str">
        <f t="shared" ca="1" si="111"/>
        <v/>
      </c>
      <c r="H200" s="137" t="str">
        <f t="shared" ca="1" si="112"/>
        <v/>
      </c>
      <c r="I200" s="137" t="str">
        <f t="shared" ca="1" si="113"/>
        <v/>
      </c>
      <c r="J200" s="137" t="str">
        <f t="shared" ca="1" si="114"/>
        <v/>
      </c>
      <c r="K200" s="137" t="str">
        <f t="shared" ca="1" si="115"/>
        <v/>
      </c>
      <c r="L200" s="137" t="str">
        <f t="shared" ca="1" si="116"/>
        <v/>
      </c>
      <c r="M200" s="138" t="str">
        <f>IF(ZONES!O201="","",ZONES!O201)</f>
        <v/>
      </c>
      <c r="N200" s="136" t="str">
        <f>IF(ZONES!P201="","",ZONES!P201)</f>
        <v/>
      </c>
      <c r="O200" s="139" t="e">
        <f t="shared" ca="1" si="117"/>
        <v>#REF!</v>
      </c>
      <c r="P200" s="139" t="str">
        <f t="shared" ca="1" si="118"/>
        <v/>
      </c>
      <c r="Q200" s="140" t="str">
        <f t="shared" ca="1" si="119"/>
        <v/>
      </c>
      <c r="R200" s="250">
        <f t="shared" ca="1" si="120"/>
        <v>2.835</v>
      </c>
      <c r="S200" s="140" t="str">
        <f t="shared" ca="1" si="121"/>
        <v/>
      </c>
      <c r="T200" s="250">
        <f t="shared" ca="1" si="122"/>
        <v>24.5</v>
      </c>
      <c r="U200" s="251" t="str">
        <f t="shared" ca="1" si="123"/>
        <v/>
      </c>
      <c r="V200" s="252" t="str">
        <f t="shared" ca="1" si="124"/>
        <v/>
      </c>
      <c r="W200" s="252" t="str">
        <f t="shared" ca="1" si="125"/>
        <v/>
      </c>
      <c r="X200" s="251">
        <f t="shared" ca="1" si="126"/>
        <v>22</v>
      </c>
      <c r="Y200" s="252" t="str">
        <f t="shared" ca="1" si="127"/>
        <v/>
      </c>
      <c r="Z200" s="251" t="str">
        <f t="shared" ca="1" si="128"/>
        <v/>
      </c>
      <c r="AA200" s="252" t="str">
        <f t="shared" ca="1" si="129"/>
        <v/>
      </c>
      <c r="AB200" s="251" t="str">
        <f t="shared" ca="1" si="130"/>
        <v/>
      </c>
      <c r="AC200" s="253" t="str">
        <f t="shared" ca="1" si="131"/>
        <v/>
      </c>
      <c r="AD200" s="251" t="str">
        <f t="shared" ca="1" si="132"/>
        <v/>
      </c>
      <c r="AE200" s="254" t="str">
        <f t="shared" ca="1" si="133"/>
        <v/>
      </c>
      <c r="AF200" s="255" t="str">
        <f t="shared" ca="1" si="134"/>
        <v/>
      </c>
      <c r="AG200" s="256" t="str">
        <f t="shared" ca="1" si="135"/>
        <v/>
      </c>
      <c r="AH200" s="256" t="str">
        <f t="shared" ca="1" si="136"/>
        <v/>
      </c>
      <c r="AI200" s="150" t="str">
        <f t="shared" ca="1" si="137"/>
        <v/>
      </c>
      <c r="AJ200" s="144" t="str">
        <f t="shared" ca="1" si="138"/>
        <v/>
      </c>
      <c r="AK200" s="256" t="str">
        <f t="shared" ca="1" si="139"/>
        <v/>
      </c>
      <c r="AL200" s="144" t="str">
        <f t="shared" ca="1" si="140"/>
        <v/>
      </c>
      <c r="AM200" s="256" t="str">
        <f t="shared" ca="1" si="141"/>
        <v/>
      </c>
      <c r="AN200" s="145" t="str">
        <f t="shared" ca="1" si="142"/>
        <v/>
      </c>
      <c r="AO200" s="145" t="str">
        <f t="shared" ca="1" si="143"/>
        <v/>
      </c>
      <c r="AP200" s="144" t="str">
        <f t="shared" ca="1" si="144"/>
        <v/>
      </c>
      <c r="AQ200" s="256" t="str">
        <f t="shared" ca="1" si="145"/>
        <v/>
      </c>
      <c r="AR200" s="152">
        <f t="shared" ca="1" si="146"/>
        <v>0.25</v>
      </c>
      <c r="AS200" s="5"/>
      <c r="AT200" s="2">
        <f t="shared" si="147"/>
        <v>200</v>
      </c>
      <c r="AU200" s="2">
        <f t="shared" si="151"/>
        <v>391</v>
      </c>
      <c r="AV200" s="2">
        <f t="shared" si="152"/>
        <v>392</v>
      </c>
      <c r="AW200" s="153">
        <f t="shared" si="150"/>
        <v>192</v>
      </c>
      <c r="AX200" s="153">
        <f t="shared" si="105"/>
        <v>385</v>
      </c>
    </row>
    <row r="201" spans="1:50" ht="38.25">
      <c r="A201" s="135"/>
      <c r="B201" s="137" t="str">
        <f t="shared" ca="1" si="106"/>
        <v/>
      </c>
      <c r="C201" s="34" t="e">
        <f t="shared" ca="1" si="107"/>
        <v>#N/A</v>
      </c>
      <c r="D201" s="137" t="str">
        <f t="shared" ca="1" si="108"/>
        <v/>
      </c>
      <c r="E201" s="137">
        <f t="shared" ca="1" si="109"/>
        <v>1</v>
      </c>
      <c r="F201" s="137" t="str">
        <f t="shared" ca="1" si="110"/>
        <v>PERIM.</v>
      </c>
      <c r="G201" s="137" t="str">
        <f t="shared" ca="1" si="111"/>
        <v/>
      </c>
      <c r="H201" s="137" t="str">
        <f t="shared" ca="1" si="112"/>
        <v/>
      </c>
      <c r="I201" s="137" t="str">
        <f t="shared" ca="1" si="113"/>
        <v/>
      </c>
      <c r="J201" s="137" t="str">
        <f t="shared" ca="1" si="114"/>
        <v/>
      </c>
      <c r="K201" s="137" t="str">
        <f t="shared" ca="1" si="115"/>
        <v/>
      </c>
      <c r="L201" s="137" t="str">
        <f t="shared" ca="1" si="116"/>
        <v/>
      </c>
      <c r="M201" s="138" t="str">
        <f>IF(ZONES!O202="","",ZONES!O202)</f>
        <v/>
      </c>
      <c r="N201" s="136" t="str">
        <f>IF(ZONES!P202="","",ZONES!P202)</f>
        <v/>
      </c>
      <c r="O201" s="139" t="e">
        <f t="shared" ca="1" si="117"/>
        <v>#REF!</v>
      </c>
      <c r="P201" s="139" t="str">
        <f t="shared" ca="1" si="118"/>
        <v/>
      </c>
      <c r="Q201" s="140" t="str">
        <f t="shared" ca="1" si="119"/>
        <v/>
      </c>
      <c r="R201" s="250">
        <f t="shared" ca="1" si="120"/>
        <v>2.835</v>
      </c>
      <c r="S201" s="140" t="str">
        <f t="shared" ca="1" si="121"/>
        <v/>
      </c>
      <c r="T201" s="250">
        <f t="shared" ca="1" si="122"/>
        <v>24.5</v>
      </c>
      <c r="U201" s="251" t="str">
        <f t="shared" ca="1" si="123"/>
        <v/>
      </c>
      <c r="V201" s="252" t="str">
        <f t="shared" ca="1" si="124"/>
        <v/>
      </c>
      <c r="W201" s="252" t="str">
        <f t="shared" ca="1" si="125"/>
        <v/>
      </c>
      <c r="X201" s="251">
        <f t="shared" ca="1" si="126"/>
        <v>22</v>
      </c>
      <c r="Y201" s="252" t="str">
        <f t="shared" ca="1" si="127"/>
        <v/>
      </c>
      <c r="Z201" s="251" t="str">
        <f t="shared" ca="1" si="128"/>
        <v/>
      </c>
      <c r="AA201" s="252" t="str">
        <f t="shared" ca="1" si="129"/>
        <v/>
      </c>
      <c r="AB201" s="251" t="str">
        <f t="shared" ca="1" si="130"/>
        <v/>
      </c>
      <c r="AC201" s="253" t="str">
        <f t="shared" ca="1" si="131"/>
        <v/>
      </c>
      <c r="AD201" s="251" t="str">
        <f t="shared" ca="1" si="132"/>
        <v/>
      </c>
      <c r="AE201" s="254" t="str">
        <f t="shared" ca="1" si="133"/>
        <v/>
      </c>
      <c r="AF201" s="255" t="str">
        <f t="shared" ca="1" si="134"/>
        <v/>
      </c>
      <c r="AG201" s="256" t="str">
        <f t="shared" ca="1" si="135"/>
        <v/>
      </c>
      <c r="AH201" s="256" t="str">
        <f t="shared" ca="1" si="136"/>
        <v/>
      </c>
      <c r="AI201" s="150" t="str">
        <f t="shared" ca="1" si="137"/>
        <v/>
      </c>
      <c r="AJ201" s="144" t="str">
        <f t="shared" ca="1" si="138"/>
        <v/>
      </c>
      <c r="AK201" s="256" t="str">
        <f t="shared" ca="1" si="139"/>
        <v/>
      </c>
      <c r="AL201" s="144" t="str">
        <f t="shared" ca="1" si="140"/>
        <v/>
      </c>
      <c r="AM201" s="256" t="str">
        <f t="shared" ca="1" si="141"/>
        <v/>
      </c>
      <c r="AN201" s="145" t="str">
        <f t="shared" ca="1" si="142"/>
        <v/>
      </c>
      <c r="AO201" s="145" t="str">
        <f t="shared" ca="1" si="143"/>
        <v/>
      </c>
      <c r="AP201" s="144" t="str">
        <f t="shared" ca="1" si="144"/>
        <v/>
      </c>
      <c r="AQ201" s="256" t="str">
        <f t="shared" ca="1" si="145"/>
        <v/>
      </c>
      <c r="AR201" s="152">
        <f t="shared" ca="1" si="146"/>
        <v>0.25</v>
      </c>
      <c r="AS201" s="5"/>
      <c r="AT201" s="2">
        <f t="shared" si="147"/>
        <v>201</v>
      </c>
      <c r="AU201" s="2">
        <f t="shared" si="151"/>
        <v>393</v>
      </c>
      <c r="AV201" s="2">
        <f t="shared" si="152"/>
        <v>394</v>
      </c>
      <c r="AW201" s="153">
        <f t="shared" ref="AW201:AW208" si="153">AT201-8</f>
        <v>193</v>
      </c>
      <c r="AX201" s="153">
        <f t="shared" ref="AX201:AX264" si="154">AW201*2+1</f>
        <v>387</v>
      </c>
    </row>
    <row r="202" spans="1:50" ht="38.25">
      <c r="A202" s="135"/>
      <c r="B202" s="137" t="str">
        <f t="shared" ref="B202:B209" ca="1" si="155">IF(INDIRECT("'ZONES'!"&amp;AZ$9&amp;$AU202)="","",INDIRECT("'ZONES'!"&amp;AZ$9&amp;$AU202))</f>
        <v/>
      </c>
      <c r="C202" s="34" t="e">
        <f t="shared" ref="C202:C209" ca="1" si="156">IF(E202="","",VLOOKUP(B202,Systems,2,0))</f>
        <v>#N/A</v>
      </c>
      <c r="D202" s="137" t="str">
        <f t="shared" ref="D202:D209" ca="1" si="157">IF(INDIRECT("'ZONES'!"&amp;BB$9&amp;$AU202)="","",INDIRECT("'ZONES'!"&amp;BB$9&amp;$AU202))</f>
        <v/>
      </c>
      <c r="E202" s="137">
        <f t="shared" ref="E202:E209" ca="1" si="158">IF(INDIRECT("'ZONES'!"&amp;BC$9&amp;$AU202)="","",INDIRECT("'ZONES'!"&amp;BC$9&amp;$AU202))</f>
        <v>1</v>
      </c>
      <c r="F202" s="137" t="str">
        <f t="shared" ref="F202:F209" ca="1" si="159">IF(INDIRECT("'ZONES'!"&amp;BD$9&amp;$AU202)="","",INDIRECT("'ZONES'!"&amp;BD$9&amp;$AU202))</f>
        <v>PERIM.</v>
      </c>
      <c r="G202" s="137" t="str">
        <f t="shared" ref="G202:G209" ca="1" si="160">IF(INDIRECT("'ZONES'!"&amp;BE$9&amp;$AU202)="","",INDIRECT("'ZONES'!"&amp;BE$9&amp;$AU202))</f>
        <v/>
      </c>
      <c r="H202" s="137" t="str">
        <f t="shared" ref="H202:H209" ca="1" si="161">IF(INDIRECT("'ZONES'!"&amp;BF$9&amp;$AU202)="","",INDIRECT("'ZONES'!"&amp;BF$9&amp;$AU202))</f>
        <v/>
      </c>
      <c r="I202" s="137" t="str">
        <f t="shared" ref="I202:I209" ca="1" si="162">IF(INDIRECT("'ZONES'!"&amp;BG$9&amp;$AU202)="","",INDIRECT("'ZONES'!"&amp;BG$9&amp;$AU202))</f>
        <v/>
      </c>
      <c r="J202" s="137" t="str">
        <f t="shared" ref="J202:J209" ca="1" si="163">IF(INDIRECT("'ZONES'!"&amp;BH$9&amp;$AU202)="","",INDIRECT("'ZONES'!"&amp;BH$9&amp;$AU202))</f>
        <v/>
      </c>
      <c r="K202" s="137" t="str">
        <f t="shared" ref="K202:K209" ca="1" si="164">IF(INDIRECT("'ZONES'!"&amp;BI$9&amp;$AU202)="","",INDIRECT("'ZONES'!"&amp;BI$9&amp;$AU202))</f>
        <v/>
      </c>
      <c r="L202" s="137" t="str">
        <f t="shared" ref="L202:L209" ca="1" si="165">IF(INDIRECT("'ZONES'!"&amp;BJ$9&amp;$AU202)="","",INDIRECT("'ZONES'!"&amp;BJ$9&amp;$AU202))</f>
        <v/>
      </c>
      <c r="M202" s="138" t="str">
        <f>IF(ZONES!O203="","",ZONES!O203)</f>
        <v/>
      </c>
      <c r="N202" s="136" t="str">
        <f>IF(ZONES!P203="","",ZONES!P203)</f>
        <v/>
      </c>
      <c r="O202" s="139" t="e">
        <f t="shared" ref="O202:O209" ca="1" si="166">IF(INDIRECT("'ZONES'!"&amp;BJ202&amp;$AU202)="",IF(ISNUMBER(INDIRECT("'ZONES'!"&amp;BJ202&amp;$AV202)),INDIRECT("'ZONES'!"&amp;BJ202&amp;$AV202),""),INDIRECT("'ZONES'!"&amp;BJ202&amp;$AU202))</f>
        <v>#REF!</v>
      </c>
      <c r="P202" s="139" t="str">
        <f t="shared" ref="P202:P209" ca="1" si="167">IF(INDIRECT("'ZONES'!"&amp;BK$9&amp;$AU202)="",IF(ISNUMBER(INDIRECT("'ZONES'!"&amp;BK$9&amp;$AV202)),INDIRECT("'ZONES'!"&amp;BK$9&amp;$AV202),""),INDIRECT("'ZONES'!"&amp;BK$9&amp;$AU202))</f>
        <v/>
      </c>
      <c r="Q202" s="140" t="str">
        <f t="shared" ref="Q202:Q209" ca="1" si="168">IF(INDIRECT("'ZONES'!"&amp;BL$9&amp;$AU202)="",IF(ISNUMBER(INDIRECT("'ZONES'!"&amp;BL$9&amp;$AV202)),INDIRECT("'ZONES'!"&amp;BL$9&amp;$AV202),""),INDIRECT("'ZONES'!"&amp;BL$9&amp;$AU202))</f>
        <v/>
      </c>
      <c r="R202" s="250">
        <f t="shared" ref="R202:R209" ca="1" si="169">IF(INDIRECT("'ZONES'!"&amp;BM$9&amp;$AU202)="",IF(ISNUMBER(INDIRECT("'ZONES'!"&amp;BM$9&amp;$AV202)),INDIRECT("'ZONES'!"&amp;BM$9&amp;$AV202),""),INDIRECT("'ZONES'!"&amp;BM$9&amp;$AU202))</f>
        <v>2.835</v>
      </c>
      <c r="S202" s="140" t="str">
        <f t="shared" ref="S202:S209" ca="1" si="170">IF(INDIRECT("'ZONES'!"&amp;BN$9&amp;$AU202)="",IF(ISNUMBER(INDIRECT("'ZONES'!"&amp;BN$9&amp;$AV202)),INDIRECT("'ZONES'!"&amp;BN$9&amp;$AV202),""),INDIRECT("'ZONES'!"&amp;BN$9&amp;$AU202))</f>
        <v/>
      </c>
      <c r="T202" s="250">
        <f t="shared" ref="T202:T209" ca="1" si="171">IF(INDIRECT("'ZONES'!"&amp;BO$9&amp;$AU202)="",IF(ISNUMBER(INDIRECT("'ZONES'!"&amp;BO$9&amp;$AV202)),INDIRECT("'ZONES'!"&amp;BO$9&amp;$AV202),""),INDIRECT("'ZONES'!"&amp;BO$9&amp;$AU202))</f>
        <v>24.5</v>
      </c>
      <c r="U202" s="251" t="str">
        <f t="shared" ref="U202:U209" ca="1" si="172">IF(INDIRECT("'ZONES'!"&amp;BP$9&amp;$AU202)="",IF(ISNUMBER(INDIRECT("'ZONES'!"&amp;BP$9&amp;$AV202)),INDIRECT("'ZONES'!"&amp;BP$9&amp;$AV202),""),INDIRECT("'ZONES'!"&amp;BP$9&amp;$AU202))</f>
        <v/>
      </c>
      <c r="V202" s="252" t="str">
        <f t="shared" ref="V202:V209" ca="1" si="173">IF(INDIRECT("'ZONES'!"&amp;BQ$9&amp;$AU202)="",IF(ISNUMBER(INDIRECT("'ZONES'!"&amp;BQ$9&amp;$AV202)),INDIRECT("'ZONES'!"&amp;BQ$9&amp;$AV202),""),INDIRECT("'ZONES'!"&amp;BQ$9&amp;$AU202))</f>
        <v/>
      </c>
      <c r="W202" s="252" t="str">
        <f t="shared" ref="W202:W209" ca="1" si="174">IF(INDIRECT("'ZONES'!"&amp;BR$9&amp;$AU202)="",IF(ISNUMBER(INDIRECT("'ZONES'!"&amp;BR$9&amp;$AV202)),INDIRECT("'ZONES'!"&amp;BR$9&amp;$AV202),""),INDIRECT("'ZONES'!"&amp;BR$9&amp;$AU202))</f>
        <v/>
      </c>
      <c r="X202" s="251">
        <f t="shared" ref="X202:X209" ca="1" si="175">IF(INDIRECT("'ZONES'!"&amp;BS$9&amp;$AU202)="",IF(ISNUMBER(INDIRECT("'ZONES'!"&amp;BS$9&amp;$AV202)),INDIRECT("'ZONES'!"&amp;BS$9&amp;$AV202),""),INDIRECT("'ZONES'!"&amp;BS$9&amp;$AU202))</f>
        <v>22</v>
      </c>
      <c r="Y202" s="252" t="str">
        <f t="shared" ref="Y202:Y209" ca="1" si="176">IF(INDIRECT("'ZONES'!"&amp;BT$9&amp;$AU202)="",IF(ISNUMBER(INDIRECT("'ZONES'!"&amp;BT$9&amp;$AV202)),INDIRECT("'ZONES'!"&amp;BT$9&amp;$AV202),""),INDIRECT("'ZONES'!"&amp;BT$9&amp;$AU202))</f>
        <v/>
      </c>
      <c r="Z202" s="251" t="str">
        <f t="shared" ref="Z202:Z209" ca="1" si="177">IF(INDIRECT("'ZONES'!"&amp;BU$9&amp;$AU202)="",IF(ISNUMBER(INDIRECT("'ZONES'!"&amp;BU$9&amp;$AV202)),INDIRECT("'ZONES'!"&amp;BU$9&amp;$AV202),""),INDIRECT("'ZONES'!"&amp;BU$9&amp;$AU202))</f>
        <v/>
      </c>
      <c r="AA202" s="252" t="str">
        <f t="shared" ref="AA202:AA209" ca="1" si="178">IF(INDIRECT("'ZONES'!"&amp;BV$9&amp;$AU202)="",IF(ISNUMBER(INDIRECT("'ZONES'!"&amp;BV$9&amp;$AV202)),INDIRECT("'ZONES'!"&amp;BV$9&amp;$AV202),""),INDIRECT("'ZONES'!"&amp;BV$9&amp;$AU202))</f>
        <v/>
      </c>
      <c r="AB202" s="251" t="str">
        <f t="shared" ref="AB202:AB209" ca="1" si="179">IF(INDIRECT("'ZONES'!"&amp;BW$9&amp;$AU202)="",IF(ISNUMBER(INDIRECT("'ZONES'!"&amp;BW$9&amp;$AV202)),INDIRECT("'ZONES'!"&amp;BW$9&amp;$AV202),""),INDIRECT("'ZONES'!"&amp;BW$9&amp;$AU202))</f>
        <v/>
      </c>
      <c r="AC202" s="253" t="str">
        <f t="shared" ref="AC202:AC209" ca="1" si="180">IF(INDIRECT("'ZONES'!"&amp;BX$9&amp;$AU202)="",IF(ISNUMBER(INDIRECT("'ZONES'!"&amp;BX$9&amp;$AV202)),INDIRECT("'ZONES'!"&amp;BX$9&amp;$AV202),""),INDIRECT("'ZONES'!"&amp;BX$9&amp;$AU202))</f>
        <v/>
      </c>
      <c r="AD202" s="251" t="str">
        <f t="shared" ref="AD202:AD209" ca="1" si="181">IF(INDIRECT("'ZONES'!"&amp;BY$9&amp;$AU202)="",IF(ISNUMBER(INDIRECT("'ZONES'!"&amp;BY$9&amp;$AV202)),INDIRECT("'ZONES'!"&amp;BY$9&amp;$AV202),""),INDIRECT("'ZONES'!"&amp;BY$9&amp;$AU202))</f>
        <v/>
      </c>
      <c r="AE202" s="254" t="str">
        <f t="shared" ref="AE202:AE209" ca="1" si="182">IF(INDIRECT("'ZONES'!"&amp;BZ$9&amp;$AU202)="",IF(ISNUMBER(INDIRECT("'ZONES'!"&amp;BZ$9&amp;$AV202)),INDIRECT("'ZONES'!"&amp;BZ$9&amp;$AV202),""),INDIRECT("'ZONES'!"&amp;BZ$9&amp;$AU202))</f>
        <v/>
      </c>
      <c r="AF202" s="255" t="str">
        <f t="shared" ref="AF202:AF209" ca="1" si="183">IF(INDIRECT("'ZONES'!"&amp;CA$9&amp;$AU202)="",IF(ISNUMBER(INDIRECT("'ZONES'!"&amp;CA$9&amp;$AV202)),INDIRECT("'ZONES'!"&amp;CA$9&amp;$AV202),""),INDIRECT("'ZONES'!"&amp;CA$9&amp;$AU202))</f>
        <v/>
      </c>
      <c r="AG202" s="256" t="str">
        <f t="shared" ref="AG202:AG209" ca="1" si="184">IF(INDIRECT("'ZONES'!"&amp;CB$9&amp;$AU202)="",IF(ISNUMBER(INDIRECT("'ZONES'!"&amp;CB$9&amp;$AV202)),INDIRECT("'ZONES'!"&amp;CB$9&amp;$AV202),""),INDIRECT("'ZONES'!"&amp;CB$9&amp;$AU202))</f>
        <v/>
      </c>
      <c r="AH202" s="256" t="str">
        <f t="shared" ref="AH202:AH209" ca="1" si="185">IF(INDIRECT("'ZONES'!"&amp;CC$9&amp;$AU202)="",IF(ISTEXT(INDIRECT("'ZONES'!"&amp;CC$9&amp;$AV202)),INDIRECT("'ZONES'!"&amp;CC$9&amp;$AV202),""),INDIRECT("'ZONES'!"&amp;CC$9&amp;$AU202))</f>
        <v/>
      </c>
      <c r="AI202" s="150" t="str">
        <f t="shared" ref="AI202:AI209" ca="1" si="186">IF(INDIRECT("'ZONES'!"&amp;CD$9&amp;$AU202)="",IF(ISNUMBER(INDIRECT("'ZONES'!"&amp;CD$9&amp;$AV202)),INDIRECT("'ZONES'!"&amp;CD$9&amp;$AV202),""),INDIRECT("'ZONES'!"&amp;CD$9&amp;$AU202))</f>
        <v/>
      </c>
      <c r="AJ202" s="144" t="str">
        <f t="shared" ref="AJ202:AJ209" ca="1" si="187">IF(INDIRECT("'ZONES'!"&amp;CE$9&amp;$AU202)="",IF(ISNUMBER(INDIRECT("'ZONES'!"&amp;CE$9&amp;$AV202)),INDIRECT("'ZONES'!"&amp;CE$9&amp;$AV202),""),INDIRECT("'ZONES'!"&amp;CE$9&amp;$AU202))</f>
        <v/>
      </c>
      <c r="AK202" s="256" t="str">
        <f t="shared" ref="AK202:AK209" ca="1" si="188">IF(INDIRECT("'ZONES'!"&amp;CF$9&amp;$AU202)="",IF(ISTEXT(INDIRECT("'ZONES'!"&amp;CF$9&amp;$AV202)),INDIRECT("'ZONES'!"&amp;CF$9&amp;$AV202),""),INDIRECT("'ZONES'!"&amp;CF$9&amp;$AU202))</f>
        <v/>
      </c>
      <c r="AL202" s="144" t="str">
        <f t="shared" ref="AL202:AL209" ca="1" si="189">IF(INDIRECT("'ZONES'!"&amp;CG$9&amp;$AU202)="",IF(ISNUMBER(INDIRECT("'ZONES'!"&amp;CG$9&amp;$AV202)),INDIRECT("'ZONES'!"&amp;CG$9&amp;$AV202),""),INDIRECT("'ZONES'!"&amp;CG$9&amp;$AU202))</f>
        <v/>
      </c>
      <c r="AM202" s="256" t="str">
        <f t="shared" ref="AM202:AM209" ca="1" si="190">IF(INDIRECT("'ZONES'!"&amp;CH$9&amp;$AU202)="",IF(ISTEXT(INDIRECT("'ZONES'!"&amp;CH$9&amp;$AV202)),INDIRECT("'ZONES'!"&amp;CH$9&amp;$AV202),""),INDIRECT("'ZONES'!"&amp;CH$9&amp;$AU202))</f>
        <v/>
      </c>
      <c r="AN202" s="145" t="str">
        <f t="shared" ref="AN202:AN209" ca="1" si="191">IF(INDIRECT("'ZONES'!"&amp;CI$9&amp;$AU202)="",IF(ISNUMBER(INDIRECT("'ZONES'!"&amp;CI$9&amp;$AV202)),INDIRECT("'ZONES'!"&amp;CI$9&amp;$AV202),""),INDIRECT("'ZONES'!"&amp;CI$9&amp;$AU202))</f>
        <v/>
      </c>
      <c r="AO202" s="145" t="str">
        <f t="shared" ref="AO202:AO209" ca="1" si="192">IF(INDIRECT("'ZONES'!"&amp;CJ$9&amp;$AU202)="",IF(ISNUMBER(INDIRECT("'ZONES'!"&amp;CJ$9&amp;$AV202)),INDIRECT("'ZONES'!"&amp;CJ$9&amp;$AV202),""),INDIRECT("'ZONES'!"&amp;CJ$9&amp;$AU202))</f>
        <v/>
      </c>
      <c r="AP202" s="144" t="str">
        <f t="shared" ref="AP202:AP209" ca="1" si="193">IF(INDIRECT("'ZONES'!"&amp;CK$9&amp;$AU202)="",IF(ISNUMBER(INDIRECT("'ZONES'!"&amp;CK$9&amp;$AV202)),INDIRECT("'ZONES'!"&amp;CK$9&amp;$AV202),""),INDIRECT("'ZONES'!"&amp;CK$9&amp;$AU202))</f>
        <v/>
      </c>
      <c r="AQ202" s="256" t="str">
        <f t="shared" ref="AQ202:AQ209" ca="1" si="194">IF(INDIRECT("'ZONES'!"&amp;CL$9&amp;$AU202)="",IF(ISTEXT(INDIRECT("'ZONES'!"&amp;CL$9&amp;$AV202)),INDIRECT("'ZONES'!"&amp;CL$9&amp;$AV202),""),INDIRECT("'ZONES'!"&amp;CL$9&amp;$AU202))</f>
        <v/>
      </c>
      <c r="AR202" s="152">
        <f t="shared" ref="AR202:AR209" ca="1" si="195">IF(INDIRECT("'ZONES'!"&amp;CM$9&amp;$AU202)="",IF(ISNUMBER(INDIRECT("'ZONES'!"&amp;CM$9&amp;$AV202)),INDIRECT("'ZONES'!"&amp;CM$9&amp;$AV202),""),INDIRECT("'ZONES'!"&amp;CM$9&amp;$AU202))</f>
        <v>0.25</v>
      </c>
      <c r="AS202" s="5"/>
      <c r="AT202" s="2">
        <f t="shared" ref="AT202:AT265" si="196">AT201+1</f>
        <v>202</v>
      </c>
      <c r="AU202" s="2">
        <f t="shared" ref="AU202:AU208" si="197">AU201+2</f>
        <v>395</v>
      </c>
      <c r="AV202" s="2">
        <f t="shared" ref="AV202:AV208" si="198">AV201+2</f>
        <v>396</v>
      </c>
      <c r="AW202" s="153">
        <f t="shared" si="153"/>
        <v>194</v>
      </c>
      <c r="AX202" s="153">
        <f t="shared" si="154"/>
        <v>389</v>
      </c>
    </row>
    <row r="203" spans="1:50" ht="38.25">
      <c r="A203" s="135"/>
      <c r="B203" s="137" t="str">
        <f t="shared" ca="1" si="155"/>
        <v/>
      </c>
      <c r="C203" s="34" t="e">
        <f t="shared" ca="1" si="156"/>
        <v>#N/A</v>
      </c>
      <c r="D203" s="137" t="str">
        <f t="shared" ca="1" si="157"/>
        <v/>
      </c>
      <c r="E203" s="137">
        <f t="shared" ca="1" si="158"/>
        <v>1</v>
      </c>
      <c r="F203" s="137" t="str">
        <f t="shared" ca="1" si="159"/>
        <v>PERIM.</v>
      </c>
      <c r="G203" s="137" t="str">
        <f t="shared" ca="1" si="160"/>
        <v/>
      </c>
      <c r="H203" s="137" t="str">
        <f t="shared" ca="1" si="161"/>
        <v/>
      </c>
      <c r="I203" s="137" t="str">
        <f t="shared" ca="1" si="162"/>
        <v/>
      </c>
      <c r="J203" s="137" t="str">
        <f t="shared" ca="1" si="163"/>
        <v/>
      </c>
      <c r="K203" s="137" t="str">
        <f t="shared" ca="1" si="164"/>
        <v/>
      </c>
      <c r="L203" s="137" t="str">
        <f t="shared" ca="1" si="165"/>
        <v/>
      </c>
      <c r="M203" s="138" t="str">
        <f>IF(ZONES!O204="","",ZONES!O204)</f>
        <v/>
      </c>
      <c r="N203" s="136" t="str">
        <f>IF(ZONES!P204="","",ZONES!P204)</f>
        <v/>
      </c>
      <c r="O203" s="139" t="e">
        <f t="shared" ca="1" si="166"/>
        <v>#REF!</v>
      </c>
      <c r="P203" s="139" t="str">
        <f t="shared" ca="1" si="167"/>
        <v/>
      </c>
      <c r="Q203" s="140" t="str">
        <f t="shared" ca="1" si="168"/>
        <v/>
      </c>
      <c r="R203" s="250">
        <f t="shared" ca="1" si="169"/>
        <v>2.835</v>
      </c>
      <c r="S203" s="140" t="str">
        <f t="shared" ca="1" si="170"/>
        <v/>
      </c>
      <c r="T203" s="250">
        <f t="shared" ca="1" si="171"/>
        <v>24.5</v>
      </c>
      <c r="U203" s="251" t="str">
        <f t="shared" ca="1" si="172"/>
        <v/>
      </c>
      <c r="V203" s="252" t="str">
        <f t="shared" ca="1" si="173"/>
        <v/>
      </c>
      <c r="W203" s="252" t="str">
        <f t="shared" ca="1" si="174"/>
        <v/>
      </c>
      <c r="X203" s="251">
        <f t="shared" ca="1" si="175"/>
        <v>22</v>
      </c>
      <c r="Y203" s="252" t="str">
        <f t="shared" ca="1" si="176"/>
        <v/>
      </c>
      <c r="Z203" s="251" t="str">
        <f t="shared" ca="1" si="177"/>
        <v/>
      </c>
      <c r="AA203" s="252" t="str">
        <f t="shared" ca="1" si="178"/>
        <v/>
      </c>
      <c r="AB203" s="251" t="str">
        <f t="shared" ca="1" si="179"/>
        <v/>
      </c>
      <c r="AC203" s="253" t="str">
        <f t="shared" ca="1" si="180"/>
        <v/>
      </c>
      <c r="AD203" s="251" t="str">
        <f t="shared" ca="1" si="181"/>
        <v/>
      </c>
      <c r="AE203" s="254" t="str">
        <f t="shared" ca="1" si="182"/>
        <v/>
      </c>
      <c r="AF203" s="255" t="str">
        <f t="shared" ca="1" si="183"/>
        <v/>
      </c>
      <c r="AG203" s="256" t="str">
        <f t="shared" ca="1" si="184"/>
        <v/>
      </c>
      <c r="AH203" s="256" t="str">
        <f t="shared" ca="1" si="185"/>
        <v/>
      </c>
      <c r="AI203" s="150" t="str">
        <f t="shared" ca="1" si="186"/>
        <v/>
      </c>
      <c r="AJ203" s="144" t="str">
        <f t="shared" ca="1" si="187"/>
        <v/>
      </c>
      <c r="AK203" s="256" t="str">
        <f t="shared" ca="1" si="188"/>
        <v/>
      </c>
      <c r="AL203" s="144" t="str">
        <f t="shared" ca="1" si="189"/>
        <v/>
      </c>
      <c r="AM203" s="256" t="str">
        <f t="shared" ca="1" si="190"/>
        <v/>
      </c>
      <c r="AN203" s="145" t="str">
        <f t="shared" ca="1" si="191"/>
        <v/>
      </c>
      <c r="AO203" s="145" t="str">
        <f t="shared" ca="1" si="192"/>
        <v/>
      </c>
      <c r="AP203" s="144" t="str">
        <f t="shared" ca="1" si="193"/>
        <v/>
      </c>
      <c r="AQ203" s="256" t="str">
        <f t="shared" ca="1" si="194"/>
        <v/>
      </c>
      <c r="AR203" s="152">
        <f t="shared" ca="1" si="195"/>
        <v>0.25</v>
      </c>
      <c r="AS203" s="5"/>
      <c r="AT203" s="2">
        <f t="shared" si="196"/>
        <v>203</v>
      </c>
      <c r="AU203" s="2">
        <f t="shared" si="197"/>
        <v>397</v>
      </c>
      <c r="AV203" s="2">
        <f t="shared" si="198"/>
        <v>398</v>
      </c>
      <c r="AW203" s="153">
        <f t="shared" si="153"/>
        <v>195</v>
      </c>
      <c r="AX203" s="153">
        <f t="shared" si="154"/>
        <v>391</v>
      </c>
    </row>
    <row r="204" spans="1:50" ht="38.25">
      <c r="A204" s="135"/>
      <c r="B204" s="137" t="str">
        <f t="shared" ca="1" si="155"/>
        <v/>
      </c>
      <c r="C204" s="34" t="e">
        <f t="shared" ca="1" si="156"/>
        <v>#N/A</v>
      </c>
      <c r="D204" s="137" t="str">
        <f t="shared" ca="1" si="157"/>
        <v/>
      </c>
      <c r="E204" s="137">
        <f t="shared" ca="1" si="158"/>
        <v>1</v>
      </c>
      <c r="F204" s="137" t="str">
        <f t="shared" ca="1" si="159"/>
        <v>PERIM.</v>
      </c>
      <c r="G204" s="137" t="str">
        <f t="shared" ca="1" si="160"/>
        <v/>
      </c>
      <c r="H204" s="137" t="str">
        <f t="shared" ca="1" si="161"/>
        <v/>
      </c>
      <c r="I204" s="137" t="str">
        <f t="shared" ca="1" si="162"/>
        <v/>
      </c>
      <c r="J204" s="137" t="str">
        <f t="shared" ca="1" si="163"/>
        <v/>
      </c>
      <c r="K204" s="137" t="str">
        <f t="shared" ca="1" si="164"/>
        <v/>
      </c>
      <c r="L204" s="137" t="str">
        <f t="shared" ca="1" si="165"/>
        <v/>
      </c>
      <c r="M204" s="138" t="str">
        <f>IF(ZONES!O205="","",ZONES!O205)</f>
        <v/>
      </c>
      <c r="N204" s="136" t="str">
        <f>IF(ZONES!P205="","",ZONES!P205)</f>
        <v/>
      </c>
      <c r="O204" s="139" t="e">
        <f t="shared" ca="1" si="166"/>
        <v>#REF!</v>
      </c>
      <c r="P204" s="139" t="str">
        <f t="shared" ca="1" si="167"/>
        <v/>
      </c>
      <c r="Q204" s="140" t="str">
        <f t="shared" ca="1" si="168"/>
        <v/>
      </c>
      <c r="R204" s="250">
        <f t="shared" ca="1" si="169"/>
        <v>2.835</v>
      </c>
      <c r="S204" s="140" t="str">
        <f t="shared" ca="1" si="170"/>
        <v/>
      </c>
      <c r="T204" s="250">
        <f t="shared" ca="1" si="171"/>
        <v>24.5</v>
      </c>
      <c r="U204" s="251" t="str">
        <f t="shared" ca="1" si="172"/>
        <v/>
      </c>
      <c r="V204" s="252" t="str">
        <f t="shared" ca="1" si="173"/>
        <v/>
      </c>
      <c r="W204" s="252" t="str">
        <f t="shared" ca="1" si="174"/>
        <v/>
      </c>
      <c r="X204" s="251">
        <f t="shared" ca="1" si="175"/>
        <v>22</v>
      </c>
      <c r="Y204" s="252" t="str">
        <f t="shared" ca="1" si="176"/>
        <v/>
      </c>
      <c r="Z204" s="251" t="str">
        <f t="shared" ca="1" si="177"/>
        <v/>
      </c>
      <c r="AA204" s="252" t="str">
        <f t="shared" ca="1" si="178"/>
        <v/>
      </c>
      <c r="AB204" s="251" t="str">
        <f t="shared" ca="1" si="179"/>
        <v/>
      </c>
      <c r="AC204" s="253" t="str">
        <f t="shared" ca="1" si="180"/>
        <v/>
      </c>
      <c r="AD204" s="251" t="str">
        <f t="shared" ca="1" si="181"/>
        <v/>
      </c>
      <c r="AE204" s="254" t="str">
        <f t="shared" ca="1" si="182"/>
        <v/>
      </c>
      <c r="AF204" s="255" t="str">
        <f t="shared" ca="1" si="183"/>
        <v/>
      </c>
      <c r="AG204" s="256" t="str">
        <f t="shared" ca="1" si="184"/>
        <v/>
      </c>
      <c r="AH204" s="256" t="str">
        <f t="shared" ca="1" si="185"/>
        <v/>
      </c>
      <c r="AI204" s="150" t="str">
        <f t="shared" ca="1" si="186"/>
        <v/>
      </c>
      <c r="AJ204" s="144" t="str">
        <f t="shared" ca="1" si="187"/>
        <v/>
      </c>
      <c r="AK204" s="256" t="str">
        <f t="shared" ca="1" si="188"/>
        <v/>
      </c>
      <c r="AL204" s="144" t="str">
        <f t="shared" ca="1" si="189"/>
        <v/>
      </c>
      <c r="AM204" s="256" t="str">
        <f t="shared" ca="1" si="190"/>
        <v/>
      </c>
      <c r="AN204" s="145" t="str">
        <f t="shared" ca="1" si="191"/>
        <v/>
      </c>
      <c r="AO204" s="145" t="str">
        <f t="shared" ca="1" si="192"/>
        <v/>
      </c>
      <c r="AP204" s="144" t="str">
        <f t="shared" ca="1" si="193"/>
        <v/>
      </c>
      <c r="AQ204" s="256" t="str">
        <f t="shared" ca="1" si="194"/>
        <v/>
      </c>
      <c r="AR204" s="152">
        <f t="shared" ca="1" si="195"/>
        <v>0.25</v>
      </c>
      <c r="AS204" s="5"/>
      <c r="AT204" s="2">
        <f t="shared" si="196"/>
        <v>204</v>
      </c>
      <c r="AU204" s="2">
        <f t="shared" si="197"/>
        <v>399</v>
      </c>
      <c r="AV204" s="2">
        <f t="shared" si="198"/>
        <v>400</v>
      </c>
      <c r="AW204" s="153">
        <f t="shared" si="153"/>
        <v>196</v>
      </c>
      <c r="AX204" s="153">
        <f t="shared" si="154"/>
        <v>393</v>
      </c>
    </row>
    <row r="205" spans="1:50" ht="38.25">
      <c r="A205" s="135"/>
      <c r="B205" s="137" t="str">
        <f t="shared" ca="1" si="155"/>
        <v/>
      </c>
      <c r="C205" s="34" t="e">
        <f t="shared" ca="1" si="156"/>
        <v>#N/A</v>
      </c>
      <c r="D205" s="137" t="str">
        <f t="shared" ca="1" si="157"/>
        <v/>
      </c>
      <c r="E205" s="137">
        <f t="shared" ca="1" si="158"/>
        <v>1</v>
      </c>
      <c r="F205" s="137" t="str">
        <f t="shared" ca="1" si="159"/>
        <v>PERIM.</v>
      </c>
      <c r="G205" s="137" t="str">
        <f t="shared" ca="1" si="160"/>
        <v/>
      </c>
      <c r="H205" s="137" t="str">
        <f t="shared" ca="1" si="161"/>
        <v/>
      </c>
      <c r="I205" s="137" t="str">
        <f t="shared" ca="1" si="162"/>
        <v/>
      </c>
      <c r="J205" s="137" t="str">
        <f t="shared" ca="1" si="163"/>
        <v/>
      </c>
      <c r="K205" s="137" t="str">
        <f t="shared" ca="1" si="164"/>
        <v/>
      </c>
      <c r="L205" s="137" t="str">
        <f t="shared" ca="1" si="165"/>
        <v/>
      </c>
      <c r="M205" s="138" t="str">
        <f>IF(ZONES!O206="","",ZONES!O206)</f>
        <v/>
      </c>
      <c r="N205" s="136" t="str">
        <f>IF(ZONES!P206="","",ZONES!P206)</f>
        <v/>
      </c>
      <c r="O205" s="139" t="e">
        <f t="shared" ca="1" si="166"/>
        <v>#REF!</v>
      </c>
      <c r="P205" s="139" t="str">
        <f t="shared" ca="1" si="167"/>
        <v/>
      </c>
      <c r="Q205" s="140" t="str">
        <f t="shared" ca="1" si="168"/>
        <v/>
      </c>
      <c r="R205" s="250">
        <f t="shared" ca="1" si="169"/>
        <v>2.835</v>
      </c>
      <c r="S205" s="140" t="str">
        <f t="shared" ca="1" si="170"/>
        <v/>
      </c>
      <c r="T205" s="250">
        <f t="shared" ca="1" si="171"/>
        <v>24.5</v>
      </c>
      <c r="U205" s="251" t="str">
        <f t="shared" ca="1" si="172"/>
        <v/>
      </c>
      <c r="V205" s="252" t="str">
        <f t="shared" ca="1" si="173"/>
        <v/>
      </c>
      <c r="W205" s="252" t="str">
        <f t="shared" ca="1" si="174"/>
        <v/>
      </c>
      <c r="X205" s="251">
        <f t="shared" ca="1" si="175"/>
        <v>22</v>
      </c>
      <c r="Y205" s="252" t="str">
        <f t="shared" ca="1" si="176"/>
        <v/>
      </c>
      <c r="Z205" s="251" t="str">
        <f t="shared" ca="1" si="177"/>
        <v/>
      </c>
      <c r="AA205" s="252" t="str">
        <f t="shared" ca="1" si="178"/>
        <v/>
      </c>
      <c r="AB205" s="251" t="str">
        <f t="shared" ca="1" si="179"/>
        <v/>
      </c>
      <c r="AC205" s="253" t="str">
        <f t="shared" ca="1" si="180"/>
        <v/>
      </c>
      <c r="AD205" s="251" t="str">
        <f t="shared" ca="1" si="181"/>
        <v/>
      </c>
      <c r="AE205" s="254" t="str">
        <f t="shared" ca="1" si="182"/>
        <v/>
      </c>
      <c r="AF205" s="255" t="str">
        <f t="shared" ca="1" si="183"/>
        <v/>
      </c>
      <c r="AG205" s="256" t="str">
        <f t="shared" ca="1" si="184"/>
        <v/>
      </c>
      <c r="AH205" s="256" t="str">
        <f t="shared" ca="1" si="185"/>
        <v/>
      </c>
      <c r="AI205" s="150" t="str">
        <f t="shared" ca="1" si="186"/>
        <v/>
      </c>
      <c r="AJ205" s="144" t="str">
        <f t="shared" ca="1" si="187"/>
        <v/>
      </c>
      <c r="AK205" s="256" t="str">
        <f t="shared" ca="1" si="188"/>
        <v/>
      </c>
      <c r="AL205" s="144" t="str">
        <f t="shared" ca="1" si="189"/>
        <v/>
      </c>
      <c r="AM205" s="256" t="str">
        <f t="shared" ca="1" si="190"/>
        <v/>
      </c>
      <c r="AN205" s="145" t="str">
        <f t="shared" ca="1" si="191"/>
        <v/>
      </c>
      <c r="AO205" s="145" t="str">
        <f t="shared" ca="1" si="192"/>
        <v/>
      </c>
      <c r="AP205" s="144" t="str">
        <f t="shared" ca="1" si="193"/>
        <v/>
      </c>
      <c r="AQ205" s="256" t="str">
        <f t="shared" ca="1" si="194"/>
        <v/>
      </c>
      <c r="AR205" s="152">
        <f t="shared" ca="1" si="195"/>
        <v>0.25</v>
      </c>
      <c r="AS205" s="5"/>
      <c r="AT205" s="2">
        <f t="shared" si="196"/>
        <v>205</v>
      </c>
      <c r="AU205" s="2">
        <f t="shared" si="197"/>
        <v>401</v>
      </c>
      <c r="AV205" s="2">
        <f t="shared" si="198"/>
        <v>402</v>
      </c>
      <c r="AW205" s="153">
        <f t="shared" si="153"/>
        <v>197</v>
      </c>
      <c r="AX205" s="153">
        <f t="shared" si="154"/>
        <v>395</v>
      </c>
    </row>
    <row r="206" spans="1:50" ht="38.25">
      <c r="A206" s="135"/>
      <c r="B206" s="137" t="str">
        <f t="shared" ca="1" si="155"/>
        <v/>
      </c>
      <c r="C206" s="34" t="e">
        <f t="shared" ca="1" si="156"/>
        <v>#N/A</v>
      </c>
      <c r="D206" s="137" t="str">
        <f t="shared" ca="1" si="157"/>
        <v/>
      </c>
      <c r="E206" s="137">
        <f t="shared" ca="1" si="158"/>
        <v>1</v>
      </c>
      <c r="F206" s="137" t="str">
        <f t="shared" ca="1" si="159"/>
        <v>PERIM.</v>
      </c>
      <c r="G206" s="137" t="str">
        <f t="shared" ca="1" si="160"/>
        <v/>
      </c>
      <c r="H206" s="137" t="str">
        <f t="shared" ca="1" si="161"/>
        <v/>
      </c>
      <c r="I206" s="137" t="str">
        <f t="shared" ca="1" si="162"/>
        <v/>
      </c>
      <c r="J206" s="137" t="str">
        <f t="shared" ca="1" si="163"/>
        <v/>
      </c>
      <c r="K206" s="137" t="str">
        <f t="shared" ca="1" si="164"/>
        <v/>
      </c>
      <c r="L206" s="137" t="str">
        <f t="shared" ca="1" si="165"/>
        <v/>
      </c>
      <c r="M206" s="138" t="str">
        <f>IF(ZONES!O207="","",ZONES!O207)</f>
        <v/>
      </c>
      <c r="N206" s="136" t="str">
        <f>IF(ZONES!P207="","",ZONES!P207)</f>
        <v/>
      </c>
      <c r="O206" s="139" t="e">
        <f t="shared" ca="1" si="166"/>
        <v>#REF!</v>
      </c>
      <c r="P206" s="139" t="str">
        <f t="shared" ca="1" si="167"/>
        <v/>
      </c>
      <c r="Q206" s="140" t="str">
        <f t="shared" ca="1" si="168"/>
        <v/>
      </c>
      <c r="R206" s="250">
        <f t="shared" ca="1" si="169"/>
        <v>2.835</v>
      </c>
      <c r="S206" s="140" t="str">
        <f t="shared" ca="1" si="170"/>
        <v/>
      </c>
      <c r="T206" s="250">
        <f t="shared" ca="1" si="171"/>
        <v>24.5</v>
      </c>
      <c r="U206" s="251" t="str">
        <f t="shared" ca="1" si="172"/>
        <v/>
      </c>
      <c r="V206" s="252" t="str">
        <f t="shared" ca="1" si="173"/>
        <v/>
      </c>
      <c r="W206" s="252" t="str">
        <f t="shared" ca="1" si="174"/>
        <v/>
      </c>
      <c r="X206" s="251">
        <f t="shared" ca="1" si="175"/>
        <v>22</v>
      </c>
      <c r="Y206" s="252" t="str">
        <f t="shared" ca="1" si="176"/>
        <v/>
      </c>
      <c r="Z206" s="251" t="str">
        <f t="shared" ca="1" si="177"/>
        <v/>
      </c>
      <c r="AA206" s="252" t="str">
        <f t="shared" ca="1" si="178"/>
        <v/>
      </c>
      <c r="AB206" s="251" t="str">
        <f t="shared" ca="1" si="179"/>
        <v/>
      </c>
      <c r="AC206" s="253" t="str">
        <f t="shared" ca="1" si="180"/>
        <v/>
      </c>
      <c r="AD206" s="251" t="str">
        <f t="shared" ca="1" si="181"/>
        <v/>
      </c>
      <c r="AE206" s="254" t="str">
        <f t="shared" ca="1" si="182"/>
        <v/>
      </c>
      <c r="AF206" s="255" t="str">
        <f t="shared" ca="1" si="183"/>
        <v/>
      </c>
      <c r="AG206" s="256" t="str">
        <f t="shared" ca="1" si="184"/>
        <v/>
      </c>
      <c r="AH206" s="256" t="str">
        <f t="shared" ca="1" si="185"/>
        <v/>
      </c>
      <c r="AI206" s="150" t="str">
        <f t="shared" ca="1" si="186"/>
        <v/>
      </c>
      <c r="AJ206" s="144" t="str">
        <f t="shared" ca="1" si="187"/>
        <v/>
      </c>
      <c r="AK206" s="256" t="str">
        <f t="shared" ca="1" si="188"/>
        <v/>
      </c>
      <c r="AL206" s="144" t="str">
        <f t="shared" ca="1" si="189"/>
        <v/>
      </c>
      <c r="AM206" s="256" t="str">
        <f t="shared" ca="1" si="190"/>
        <v/>
      </c>
      <c r="AN206" s="145" t="str">
        <f t="shared" ca="1" si="191"/>
        <v/>
      </c>
      <c r="AO206" s="145" t="str">
        <f t="shared" ca="1" si="192"/>
        <v/>
      </c>
      <c r="AP206" s="144" t="str">
        <f t="shared" ca="1" si="193"/>
        <v/>
      </c>
      <c r="AQ206" s="256" t="str">
        <f t="shared" ca="1" si="194"/>
        <v/>
      </c>
      <c r="AR206" s="152">
        <f t="shared" ca="1" si="195"/>
        <v>0.25</v>
      </c>
      <c r="AS206" s="5"/>
      <c r="AT206" s="2">
        <f t="shared" si="196"/>
        <v>206</v>
      </c>
      <c r="AU206" s="2">
        <f t="shared" si="197"/>
        <v>403</v>
      </c>
      <c r="AV206" s="2">
        <f t="shared" si="198"/>
        <v>404</v>
      </c>
      <c r="AW206" s="153">
        <f t="shared" si="153"/>
        <v>198</v>
      </c>
      <c r="AX206" s="153">
        <f t="shared" si="154"/>
        <v>397</v>
      </c>
    </row>
    <row r="207" spans="1:50" ht="38.25">
      <c r="A207" s="135"/>
      <c r="B207" s="137" t="str">
        <f t="shared" ca="1" si="155"/>
        <v/>
      </c>
      <c r="C207" s="34" t="e">
        <f t="shared" ca="1" si="156"/>
        <v>#N/A</v>
      </c>
      <c r="D207" s="137" t="str">
        <f t="shared" ca="1" si="157"/>
        <v/>
      </c>
      <c r="E207" s="137">
        <f t="shared" ca="1" si="158"/>
        <v>1</v>
      </c>
      <c r="F207" s="137" t="str">
        <f t="shared" ca="1" si="159"/>
        <v>PERIM.</v>
      </c>
      <c r="G207" s="137" t="str">
        <f t="shared" ca="1" si="160"/>
        <v/>
      </c>
      <c r="H207" s="137" t="str">
        <f t="shared" ca="1" si="161"/>
        <v/>
      </c>
      <c r="I207" s="137" t="str">
        <f t="shared" ca="1" si="162"/>
        <v/>
      </c>
      <c r="J207" s="137" t="str">
        <f t="shared" ca="1" si="163"/>
        <v/>
      </c>
      <c r="K207" s="137" t="str">
        <f t="shared" ca="1" si="164"/>
        <v/>
      </c>
      <c r="L207" s="137" t="str">
        <f t="shared" ca="1" si="165"/>
        <v/>
      </c>
      <c r="M207" s="138" t="str">
        <f>IF(ZONES!O208="","",ZONES!O208)</f>
        <v/>
      </c>
      <c r="N207" s="136" t="str">
        <f>IF(ZONES!P208="","",ZONES!P208)</f>
        <v/>
      </c>
      <c r="O207" s="139" t="e">
        <f t="shared" ca="1" si="166"/>
        <v>#REF!</v>
      </c>
      <c r="P207" s="139" t="str">
        <f t="shared" ca="1" si="167"/>
        <v/>
      </c>
      <c r="Q207" s="140" t="str">
        <f t="shared" ca="1" si="168"/>
        <v/>
      </c>
      <c r="R207" s="250">
        <f t="shared" ca="1" si="169"/>
        <v>2.835</v>
      </c>
      <c r="S207" s="140" t="str">
        <f t="shared" ca="1" si="170"/>
        <v/>
      </c>
      <c r="T207" s="250">
        <f t="shared" ca="1" si="171"/>
        <v>24.5</v>
      </c>
      <c r="U207" s="251" t="str">
        <f t="shared" ca="1" si="172"/>
        <v/>
      </c>
      <c r="V207" s="252" t="str">
        <f t="shared" ca="1" si="173"/>
        <v/>
      </c>
      <c r="W207" s="252" t="str">
        <f t="shared" ca="1" si="174"/>
        <v/>
      </c>
      <c r="X207" s="251">
        <f t="shared" ca="1" si="175"/>
        <v>22</v>
      </c>
      <c r="Y207" s="252" t="str">
        <f t="shared" ca="1" si="176"/>
        <v/>
      </c>
      <c r="Z207" s="251" t="str">
        <f t="shared" ca="1" si="177"/>
        <v/>
      </c>
      <c r="AA207" s="252" t="str">
        <f t="shared" ca="1" si="178"/>
        <v/>
      </c>
      <c r="AB207" s="251" t="str">
        <f t="shared" ca="1" si="179"/>
        <v/>
      </c>
      <c r="AC207" s="253" t="str">
        <f t="shared" ca="1" si="180"/>
        <v/>
      </c>
      <c r="AD207" s="251" t="str">
        <f t="shared" ca="1" si="181"/>
        <v/>
      </c>
      <c r="AE207" s="254" t="str">
        <f t="shared" ca="1" si="182"/>
        <v/>
      </c>
      <c r="AF207" s="255" t="str">
        <f t="shared" ca="1" si="183"/>
        <v/>
      </c>
      <c r="AG207" s="256" t="str">
        <f t="shared" ca="1" si="184"/>
        <v/>
      </c>
      <c r="AH207" s="256" t="str">
        <f t="shared" ca="1" si="185"/>
        <v/>
      </c>
      <c r="AI207" s="150" t="str">
        <f t="shared" ca="1" si="186"/>
        <v/>
      </c>
      <c r="AJ207" s="144" t="str">
        <f t="shared" ca="1" si="187"/>
        <v/>
      </c>
      <c r="AK207" s="256" t="str">
        <f t="shared" ca="1" si="188"/>
        <v/>
      </c>
      <c r="AL207" s="144" t="str">
        <f t="shared" ca="1" si="189"/>
        <v/>
      </c>
      <c r="AM207" s="256" t="str">
        <f t="shared" ca="1" si="190"/>
        <v/>
      </c>
      <c r="AN207" s="145" t="str">
        <f t="shared" ca="1" si="191"/>
        <v/>
      </c>
      <c r="AO207" s="145" t="str">
        <f t="shared" ca="1" si="192"/>
        <v/>
      </c>
      <c r="AP207" s="144" t="str">
        <f t="shared" ca="1" si="193"/>
        <v/>
      </c>
      <c r="AQ207" s="256" t="str">
        <f t="shared" ca="1" si="194"/>
        <v/>
      </c>
      <c r="AR207" s="152">
        <f t="shared" ca="1" si="195"/>
        <v>0.25</v>
      </c>
      <c r="AS207" s="5"/>
      <c r="AT207" s="2">
        <f t="shared" si="196"/>
        <v>207</v>
      </c>
      <c r="AU207" s="2">
        <f t="shared" si="197"/>
        <v>405</v>
      </c>
      <c r="AV207" s="2">
        <f t="shared" si="198"/>
        <v>406</v>
      </c>
      <c r="AW207" s="153">
        <f t="shared" si="153"/>
        <v>199</v>
      </c>
      <c r="AX207" s="153">
        <f t="shared" si="154"/>
        <v>399</v>
      </c>
    </row>
    <row r="208" spans="1:50" ht="38.25">
      <c r="A208" s="135"/>
      <c r="B208" s="137" t="str">
        <f t="shared" ca="1" si="155"/>
        <v/>
      </c>
      <c r="C208" s="34" t="e">
        <f t="shared" ca="1" si="156"/>
        <v>#N/A</v>
      </c>
      <c r="D208" s="137" t="str">
        <f t="shared" ca="1" si="157"/>
        <v/>
      </c>
      <c r="E208" s="137">
        <f t="shared" ca="1" si="158"/>
        <v>1</v>
      </c>
      <c r="F208" s="137" t="str">
        <f t="shared" ca="1" si="159"/>
        <v>PERIM.</v>
      </c>
      <c r="G208" s="137" t="str">
        <f t="shared" ca="1" si="160"/>
        <v/>
      </c>
      <c r="H208" s="137" t="str">
        <f t="shared" ca="1" si="161"/>
        <v/>
      </c>
      <c r="I208" s="137" t="str">
        <f t="shared" ca="1" si="162"/>
        <v/>
      </c>
      <c r="J208" s="137" t="str">
        <f t="shared" ca="1" si="163"/>
        <v/>
      </c>
      <c r="K208" s="137" t="str">
        <f t="shared" ca="1" si="164"/>
        <v/>
      </c>
      <c r="L208" s="137" t="str">
        <f t="shared" ca="1" si="165"/>
        <v/>
      </c>
      <c r="M208" s="138" t="str">
        <f>IF(ZONES!O209="","",ZONES!O209)</f>
        <v/>
      </c>
      <c r="N208" s="136" t="str">
        <f>IF(ZONES!P209="","",ZONES!P209)</f>
        <v/>
      </c>
      <c r="O208" s="139" t="e">
        <f t="shared" ca="1" si="166"/>
        <v>#REF!</v>
      </c>
      <c r="P208" s="139" t="str">
        <f t="shared" ca="1" si="167"/>
        <v/>
      </c>
      <c r="Q208" s="140" t="str">
        <f t="shared" ca="1" si="168"/>
        <v/>
      </c>
      <c r="R208" s="250">
        <f t="shared" ca="1" si="169"/>
        <v>2.835</v>
      </c>
      <c r="S208" s="140" t="str">
        <f t="shared" ca="1" si="170"/>
        <v/>
      </c>
      <c r="T208" s="250">
        <f t="shared" ca="1" si="171"/>
        <v>24.5</v>
      </c>
      <c r="U208" s="251" t="str">
        <f t="shared" ca="1" si="172"/>
        <v/>
      </c>
      <c r="V208" s="252" t="str">
        <f t="shared" ca="1" si="173"/>
        <v/>
      </c>
      <c r="W208" s="252" t="str">
        <f t="shared" ca="1" si="174"/>
        <v/>
      </c>
      <c r="X208" s="251">
        <f t="shared" ca="1" si="175"/>
        <v>22</v>
      </c>
      <c r="Y208" s="252" t="str">
        <f t="shared" ca="1" si="176"/>
        <v/>
      </c>
      <c r="Z208" s="251" t="str">
        <f t="shared" ca="1" si="177"/>
        <v/>
      </c>
      <c r="AA208" s="252" t="str">
        <f t="shared" ca="1" si="178"/>
        <v/>
      </c>
      <c r="AB208" s="251" t="str">
        <f t="shared" ca="1" si="179"/>
        <v/>
      </c>
      <c r="AC208" s="253" t="str">
        <f t="shared" ca="1" si="180"/>
        <v/>
      </c>
      <c r="AD208" s="251" t="str">
        <f t="shared" ca="1" si="181"/>
        <v/>
      </c>
      <c r="AE208" s="254" t="str">
        <f t="shared" ca="1" si="182"/>
        <v/>
      </c>
      <c r="AF208" s="255" t="str">
        <f t="shared" ca="1" si="183"/>
        <v/>
      </c>
      <c r="AG208" s="256" t="str">
        <f t="shared" ca="1" si="184"/>
        <v/>
      </c>
      <c r="AH208" s="256" t="str">
        <f t="shared" ca="1" si="185"/>
        <v/>
      </c>
      <c r="AI208" s="150" t="str">
        <f t="shared" ca="1" si="186"/>
        <v/>
      </c>
      <c r="AJ208" s="144" t="str">
        <f t="shared" ca="1" si="187"/>
        <v/>
      </c>
      <c r="AK208" s="256" t="str">
        <f t="shared" ca="1" si="188"/>
        <v/>
      </c>
      <c r="AL208" s="144" t="str">
        <f t="shared" ca="1" si="189"/>
        <v/>
      </c>
      <c r="AM208" s="256" t="str">
        <f t="shared" ca="1" si="190"/>
        <v/>
      </c>
      <c r="AN208" s="145" t="str">
        <f t="shared" ca="1" si="191"/>
        <v/>
      </c>
      <c r="AO208" s="145" t="str">
        <f t="shared" ca="1" si="192"/>
        <v/>
      </c>
      <c r="AP208" s="144" t="str">
        <f t="shared" ca="1" si="193"/>
        <v/>
      </c>
      <c r="AQ208" s="256" t="str">
        <f t="shared" ca="1" si="194"/>
        <v/>
      </c>
      <c r="AR208" s="152">
        <f t="shared" ca="1" si="195"/>
        <v>0.25</v>
      </c>
      <c r="AS208" s="5"/>
      <c r="AT208" s="2">
        <f t="shared" si="196"/>
        <v>208</v>
      </c>
      <c r="AU208" s="2">
        <f t="shared" si="197"/>
        <v>407</v>
      </c>
      <c r="AV208" s="2">
        <f t="shared" si="198"/>
        <v>408</v>
      </c>
      <c r="AW208" s="153">
        <f t="shared" si="153"/>
        <v>200</v>
      </c>
      <c r="AX208" s="153">
        <f t="shared" si="154"/>
        <v>401</v>
      </c>
    </row>
    <row r="209" spans="1:50" ht="3" customHeight="1">
      <c r="A209" s="135"/>
      <c r="B209" s="137" t="str">
        <f t="shared" ca="1" si="155"/>
        <v/>
      </c>
      <c r="C209" s="34" t="e">
        <f t="shared" ca="1" si="156"/>
        <v>#N/A</v>
      </c>
      <c r="D209" s="137" t="str">
        <f t="shared" ca="1" si="157"/>
        <v/>
      </c>
      <c r="E209" s="137">
        <f t="shared" ca="1" si="158"/>
        <v>1</v>
      </c>
      <c r="F209" s="137" t="str">
        <f t="shared" ca="1" si="159"/>
        <v>PERIM.</v>
      </c>
      <c r="G209" s="137" t="str">
        <f t="shared" ca="1" si="160"/>
        <v/>
      </c>
      <c r="H209" s="137" t="str">
        <f t="shared" ca="1" si="161"/>
        <v/>
      </c>
      <c r="I209" s="137" t="str">
        <f t="shared" ca="1" si="162"/>
        <v/>
      </c>
      <c r="J209" s="137" t="str">
        <f t="shared" ca="1" si="163"/>
        <v/>
      </c>
      <c r="K209" s="137" t="str">
        <f t="shared" ca="1" si="164"/>
        <v/>
      </c>
      <c r="L209" s="137" t="str">
        <f t="shared" ca="1" si="165"/>
        <v/>
      </c>
      <c r="M209" s="138" t="str">
        <f>IF(ZONES!O210="","",ZONES!O210)</f>
        <v/>
      </c>
      <c r="N209" s="136" t="str">
        <f>IF(ZONES!P210="","",ZONES!P210)</f>
        <v/>
      </c>
      <c r="O209" s="139" t="e">
        <f t="shared" ca="1" si="166"/>
        <v>#REF!</v>
      </c>
      <c r="P209" s="139" t="str">
        <f t="shared" ca="1" si="167"/>
        <v/>
      </c>
      <c r="Q209" s="140" t="str">
        <f t="shared" ca="1" si="168"/>
        <v/>
      </c>
      <c r="R209" s="250" t="str">
        <f t="shared" ca="1" si="169"/>
        <v/>
      </c>
      <c r="S209" s="140" t="str">
        <f t="shared" ca="1" si="170"/>
        <v/>
      </c>
      <c r="T209" s="250" t="str">
        <f t="shared" ca="1" si="171"/>
        <v/>
      </c>
      <c r="U209" s="251" t="str">
        <f t="shared" ca="1" si="172"/>
        <v/>
      </c>
      <c r="V209" s="252" t="str">
        <f t="shared" ca="1" si="173"/>
        <v/>
      </c>
      <c r="W209" s="252" t="str">
        <f t="shared" ca="1" si="174"/>
        <v/>
      </c>
      <c r="X209" s="251" t="str">
        <f t="shared" ca="1" si="175"/>
        <v/>
      </c>
      <c r="Y209" s="252" t="str">
        <f t="shared" ca="1" si="176"/>
        <v/>
      </c>
      <c r="Z209" s="251" t="str">
        <f t="shared" ca="1" si="177"/>
        <v/>
      </c>
      <c r="AA209" s="252" t="str">
        <f t="shared" ca="1" si="178"/>
        <v/>
      </c>
      <c r="AB209" s="251" t="str">
        <f t="shared" ca="1" si="179"/>
        <v/>
      </c>
      <c r="AC209" s="253" t="str">
        <f t="shared" ca="1" si="180"/>
        <v/>
      </c>
      <c r="AD209" s="251" t="str">
        <f t="shared" ca="1" si="181"/>
        <v/>
      </c>
      <c r="AE209" s="254" t="str">
        <f t="shared" ca="1" si="182"/>
        <v/>
      </c>
      <c r="AF209" s="255" t="str">
        <f t="shared" ca="1" si="183"/>
        <v/>
      </c>
      <c r="AG209" s="256" t="str">
        <f t="shared" ca="1" si="184"/>
        <v/>
      </c>
      <c r="AH209" s="256" t="str">
        <f t="shared" ca="1" si="185"/>
        <v/>
      </c>
      <c r="AI209" s="150" t="str">
        <f t="shared" ca="1" si="186"/>
        <v/>
      </c>
      <c r="AJ209" s="144" t="str">
        <f t="shared" ca="1" si="187"/>
        <v/>
      </c>
      <c r="AK209" s="256" t="str">
        <f t="shared" ca="1" si="188"/>
        <v/>
      </c>
      <c r="AL209" s="144" t="str">
        <f t="shared" ca="1" si="189"/>
        <v/>
      </c>
      <c r="AM209" s="256" t="str">
        <f t="shared" ca="1" si="190"/>
        <v/>
      </c>
      <c r="AN209" s="145" t="str">
        <f t="shared" ca="1" si="191"/>
        <v/>
      </c>
      <c r="AO209" s="145" t="str">
        <f t="shared" ca="1" si="192"/>
        <v/>
      </c>
      <c r="AP209" s="144" t="str">
        <f t="shared" ca="1" si="193"/>
        <v/>
      </c>
      <c r="AQ209" s="256" t="str">
        <f t="shared" ca="1" si="194"/>
        <v/>
      </c>
      <c r="AR209" s="152" t="str">
        <f t="shared" ca="1" si="195"/>
        <v/>
      </c>
      <c r="AS209" s="5"/>
      <c r="AT209" s="2">
        <f t="shared" si="196"/>
        <v>209</v>
      </c>
      <c r="AU209" s="2">
        <f t="shared" ref="AU209:AU272" si="199">AT209*2+1</f>
        <v>419</v>
      </c>
      <c r="AX209" s="153">
        <f t="shared" si="154"/>
        <v>1</v>
      </c>
    </row>
    <row r="210" spans="1:50" ht="4.5" customHeight="1">
      <c r="B210" s="155"/>
      <c r="C210" s="155"/>
      <c r="D210" s="155"/>
      <c r="E210" s="155"/>
      <c r="F210" s="155"/>
      <c r="G210" s="155"/>
      <c r="H210" s="155"/>
      <c r="I210" s="155"/>
      <c r="J210" s="155"/>
      <c r="K210" s="155"/>
      <c r="L210" s="155"/>
      <c r="M210" s="155"/>
      <c r="N210" s="155"/>
      <c r="O210" s="155"/>
      <c r="P210" s="139" t="str">
        <f>IF($E411="","",IF(ISNUMBER(ZONES!$R413),ZONES!$R413,ZONES!$R412))</f>
        <v/>
      </c>
      <c r="Q210" s="154" t="str">
        <f>IF($E411="","",IF(ISNUMBER(ZONES!$T413),ZONES!$T413,ZONES!$T412))</f>
        <v/>
      </c>
      <c r="R210" s="141" t="str">
        <f>IF($E411="","",IF(ISNUMBER(ZONES!$V413),ZONES!$V413,ZONES!$V412))</f>
        <v/>
      </c>
      <c r="S210" s="142" t="str">
        <f>IF($E411="","",IF(ISNUMBER(ZONES!$X413),ZONES!$X413,ZONES!$X412))</f>
        <v/>
      </c>
      <c r="T210" s="143" t="str">
        <f>IF($E411="","",IF(ISNUMBER(ZONES!$Z413),ZONES!$Z413,ZONES!$Z412))</f>
        <v/>
      </c>
      <c r="U210" s="144" t="str">
        <f>IF($E411="","",IF(ISNUMBER(ZONES!$AB413),ZONES!$AB413,ZONES!$AB412))</f>
        <v/>
      </c>
      <c r="V210" s="145" t="str">
        <f>IF($E411="","",IF(ISNUMBER(ZONES!$AD413),ZONES!$AD413,ZONES!$AD412))</f>
        <v/>
      </c>
      <c r="W210" s="145" t="str">
        <f>IF($E411="","",IF(ISNUMBER(ZONES!$AF413),ZONES!$AF413,ZONES!$AF412))</f>
        <v/>
      </c>
      <c r="X210" s="144" t="str">
        <f>IF($E411="","",IF(ISNUMBER(ZONES!$AJ413),ZONES!$AJ413,ZONES!$AJ412))</f>
        <v/>
      </c>
      <c r="Y210" s="145" t="str">
        <f>IF($E411="","",IF(ISNUMBER(ZONES!$AL413),ZONES!$AL413,ZONES!$AL412))</f>
        <v/>
      </c>
      <c r="Z210" s="144" t="str">
        <f>IF($E411="","",IF(ISNUMBER(ZONES!$AN413),ZONES!$AN413,ZONES!$AN412))</f>
        <v/>
      </c>
      <c r="AA210" s="145" t="str">
        <f>IF($E411="","",IF(ISNUMBER(ZONES!$AP413),ZONES!$AP413,ZONES!$AP412))</f>
        <v/>
      </c>
      <c r="AB210" s="144" t="str">
        <f>IF($E411="","",IF(ISNUMBER(ZONES!$AR413),ZONES!$AR413,ZONES!$AR412))</f>
        <v/>
      </c>
      <c r="AC210" s="146" t="str">
        <f>IF($E411="","",IF(ISNUMBER(ZONES!$AT413),ZONES!$AT413,ZONES!$AT412))</f>
        <v/>
      </c>
      <c r="AD210" s="144" t="str">
        <f>IF($E411="","",IF(ISNUMBER(ZONES!$AV413),ZONES!$AV413,ZONES!$AV412))</f>
        <v/>
      </c>
      <c r="AE210" s="147" t="str">
        <f>IF($E411="","",IF(ISNUMBER(ZONES!$AX413),ZONES!$AX413,ZONES!$AX412))</f>
        <v/>
      </c>
      <c r="AF210" s="138" t="str">
        <f>IF($E411="","",IF(ISNUMBER(ZONES!$AZ413),ZONES!$AZ413,ZONES!$AZ412))</f>
        <v/>
      </c>
      <c r="AG210" s="148" t="str">
        <f>IF($E411="","",IF(ISNUMBER(ZONES!$BA413),ZONES!$BA413,ZONES!$BA412))</f>
        <v/>
      </c>
      <c r="AH210" s="149" t="str">
        <f>IF($E411="","",IF(ISTEXT(ZONES!$BC413),ZONES!$BC413,ZONES!$BC412))</f>
        <v/>
      </c>
      <c r="AI210" s="150" t="str">
        <f>IF($E411="","",IF(ISNUMBER(ZONES!$BE413),ZONES!$BE413,ZONES!$BE412))</f>
        <v/>
      </c>
      <c r="AJ210" s="144" t="str">
        <f>IF($E411="","",IF(ISNUMBER(ZONES!$BG413),ZONES!$BG413,ZONES!$BG412))</f>
        <v/>
      </c>
      <c r="AK210" s="149" t="str">
        <f>IF($E411="","",IF(ISNUMBER(ZONES!$BI413),ZONES!$BI413,ZONES!$BI412))</f>
        <v/>
      </c>
      <c r="AL210" s="144" t="str">
        <f>IF($E411="","",IF(ISNUMBER(ZONES!$BK413),ZONES!$BK413,ZONES!$BK412))</f>
        <v/>
      </c>
      <c r="AM210" s="149" t="str">
        <f>IF($E411="","",IF(ISNUMBER(ZONES!$BM413),ZONES!$BM413,ZONES!$BM412))</f>
        <v/>
      </c>
      <c r="AN210" s="145" t="str">
        <f>IF($E411="","",IF(ISNUMBER(ZONES!$BO413),ZONES!$BO413,ZONES!$BO412))</f>
        <v/>
      </c>
      <c r="AO210" s="145" t="str">
        <f>IF($E411="","",IF(ISNUMBER(ZONES!$BQ413),ZONES!$BQ413,ZONES!$BQ412))</f>
        <v/>
      </c>
      <c r="AP210" s="144" t="str">
        <f>IF($E411="","",IF(ISNUMBER(ZONES!$BS413),ZONES!$BS413,ZONES!$BS412))</f>
        <v/>
      </c>
      <c r="AQ210" s="151" t="str">
        <f>IF($E411="","",IF(ISNUMBER(ZONES!$BU413),ZONES!$BU413,ZONES!$BU412))</f>
        <v/>
      </c>
      <c r="AR210" s="152" t="str">
        <f>IF($E411="","",IF(ISNUMBER(ZONES!$BW413),ZONES!$BW413,ZONES!$BW412))</f>
        <v/>
      </c>
      <c r="AT210" s="2">
        <f t="shared" si="196"/>
        <v>210</v>
      </c>
      <c r="AU210" s="2">
        <f t="shared" si="199"/>
        <v>421</v>
      </c>
      <c r="AX210" s="153">
        <f t="shared" si="154"/>
        <v>1</v>
      </c>
    </row>
    <row r="211" spans="1:50">
      <c r="AT211" s="2">
        <f t="shared" si="196"/>
        <v>211</v>
      </c>
      <c r="AU211" s="2">
        <f t="shared" si="199"/>
        <v>423</v>
      </c>
      <c r="AX211" s="153">
        <f t="shared" si="154"/>
        <v>1</v>
      </c>
    </row>
    <row r="212" spans="1:50">
      <c r="AT212" s="2">
        <f t="shared" si="196"/>
        <v>212</v>
      </c>
      <c r="AU212" s="2">
        <f t="shared" si="199"/>
        <v>425</v>
      </c>
      <c r="AX212" s="153">
        <f t="shared" si="154"/>
        <v>1</v>
      </c>
    </row>
    <row r="213" spans="1:50">
      <c r="AT213" s="2">
        <f t="shared" si="196"/>
        <v>213</v>
      </c>
      <c r="AU213" s="2">
        <f t="shared" si="199"/>
        <v>427</v>
      </c>
      <c r="AX213" s="153">
        <f t="shared" si="154"/>
        <v>1</v>
      </c>
    </row>
    <row r="214" spans="1:50">
      <c r="AT214" s="2">
        <f t="shared" si="196"/>
        <v>214</v>
      </c>
      <c r="AU214" s="2">
        <f t="shared" si="199"/>
        <v>429</v>
      </c>
      <c r="AX214" s="153">
        <f t="shared" si="154"/>
        <v>1</v>
      </c>
    </row>
    <row r="215" spans="1:50">
      <c r="AT215" s="2">
        <f t="shared" si="196"/>
        <v>215</v>
      </c>
      <c r="AU215" s="2">
        <f t="shared" si="199"/>
        <v>431</v>
      </c>
      <c r="AX215" s="153">
        <f t="shared" si="154"/>
        <v>1</v>
      </c>
    </row>
    <row r="216" spans="1:50">
      <c r="AT216" s="2">
        <f t="shared" si="196"/>
        <v>216</v>
      </c>
      <c r="AU216" s="2">
        <f t="shared" si="199"/>
        <v>433</v>
      </c>
      <c r="AX216" s="153">
        <f t="shared" si="154"/>
        <v>1</v>
      </c>
    </row>
    <row r="217" spans="1:50">
      <c r="AT217" s="2">
        <f t="shared" si="196"/>
        <v>217</v>
      </c>
      <c r="AU217" s="2">
        <f t="shared" si="199"/>
        <v>435</v>
      </c>
      <c r="AX217" s="153">
        <f t="shared" si="154"/>
        <v>1</v>
      </c>
    </row>
    <row r="218" spans="1:50">
      <c r="AT218" s="2">
        <f t="shared" si="196"/>
        <v>218</v>
      </c>
      <c r="AU218" s="2">
        <f t="shared" si="199"/>
        <v>437</v>
      </c>
      <c r="AX218" s="153">
        <f t="shared" si="154"/>
        <v>1</v>
      </c>
    </row>
    <row r="219" spans="1:50">
      <c r="AT219" s="2">
        <f t="shared" si="196"/>
        <v>219</v>
      </c>
      <c r="AU219" s="2">
        <f t="shared" si="199"/>
        <v>439</v>
      </c>
      <c r="AX219" s="153">
        <f t="shared" si="154"/>
        <v>1</v>
      </c>
    </row>
    <row r="220" spans="1:50">
      <c r="AT220" s="2">
        <f t="shared" si="196"/>
        <v>220</v>
      </c>
      <c r="AU220" s="2">
        <f t="shared" si="199"/>
        <v>441</v>
      </c>
      <c r="AX220" s="153">
        <f t="shared" si="154"/>
        <v>1</v>
      </c>
    </row>
    <row r="221" spans="1:50">
      <c r="AT221" s="2">
        <f t="shared" si="196"/>
        <v>221</v>
      </c>
      <c r="AU221" s="2">
        <f t="shared" si="199"/>
        <v>443</v>
      </c>
      <c r="AX221" s="153">
        <f t="shared" si="154"/>
        <v>1</v>
      </c>
    </row>
    <row r="222" spans="1:50">
      <c r="AT222" s="2">
        <f t="shared" si="196"/>
        <v>222</v>
      </c>
      <c r="AU222" s="2">
        <f t="shared" si="199"/>
        <v>445</v>
      </c>
      <c r="AX222" s="153">
        <f t="shared" si="154"/>
        <v>1</v>
      </c>
    </row>
    <row r="223" spans="1:50">
      <c r="AT223" s="2">
        <f t="shared" si="196"/>
        <v>223</v>
      </c>
      <c r="AU223" s="2">
        <f t="shared" si="199"/>
        <v>447</v>
      </c>
      <c r="AX223" s="153">
        <f t="shared" si="154"/>
        <v>1</v>
      </c>
    </row>
    <row r="224" spans="1:50">
      <c r="AT224" s="2">
        <f t="shared" si="196"/>
        <v>224</v>
      </c>
      <c r="AU224" s="2">
        <f t="shared" si="199"/>
        <v>449</v>
      </c>
      <c r="AX224" s="153">
        <f t="shared" si="154"/>
        <v>1</v>
      </c>
    </row>
    <row r="225" spans="46:50">
      <c r="AT225" s="2">
        <f t="shared" si="196"/>
        <v>225</v>
      </c>
      <c r="AU225" s="2">
        <f t="shared" si="199"/>
        <v>451</v>
      </c>
      <c r="AX225" s="153">
        <f t="shared" si="154"/>
        <v>1</v>
      </c>
    </row>
    <row r="226" spans="46:50">
      <c r="AT226" s="2">
        <f t="shared" si="196"/>
        <v>226</v>
      </c>
      <c r="AU226" s="2">
        <f t="shared" si="199"/>
        <v>453</v>
      </c>
      <c r="AX226" s="153">
        <f t="shared" si="154"/>
        <v>1</v>
      </c>
    </row>
    <row r="227" spans="46:50">
      <c r="AT227" s="2">
        <f t="shared" si="196"/>
        <v>227</v>
      </c>
      <c r="AU227" s="2">
        <f t="shared" si="199"/>
        <v>455</v>
      </c>
      <c r="AX227" s="153">
        <f t="shared" si="154"/>
        <v>1</v>
      </c>
    </row>
    <row r="228" spans="46:50">
      <c r="AT228" s="2">
        <f t="shared" si="196"/>
        <v>228</v>
      </c>
      <c r="AU228" s="2">
        <f t="shared" si="199"/>
        <v>457</v>
      </c>
      <c r="AX228" s="153">
        <f t="shared" si="154"/>
        <v>1</v>
      </c>
    </row>
    <row r="229" spans="46:50">
      <c r="AT229" s="2">
        <f t="shared" si="196"/>
        <v>229</v>
      </c>
      <c r="AU229" s="2">
        <f t="shared" si="199"/>
        <v>459</v>
      </c>
      <c r="AX229" s="153">
        <f t="shared" si="154"/>
        <v>1</v>
      </c>
    </row>
    <row r="230" spans="46:50">
      <c r="AT230" s="2">
        <f t="shared" si="196"/>
        <v>230</v>
      </c>
      <c r="AU230" s="2">
        <f t="shared" si="199"/>
        <v>461</v>
      </c>
      <c r="AX230" s="153">
        <f t="shared" si="154"/>
        <v>1</v>
      </c>
    </row>
    <row r="231" spans="46:50">
      <c r="AT231" s="2">
        <f t="shared" si="196"/>
        <v>231</v>
      </c>
      <c r="AU231" s="2">
        <f t="shared" si="199"/>
        <v>463</v>
      </c>
      <c r="AX231" s="153">
        <f t="shared" si="154"/>
        <v>1</v>
      </c>
    </row>
    <row r="232" spans="46:50">
      <c r="AT232" s="2">
        <f t="shared" si="196"/>
        <v>232</v>
      </c>
      <c r="AU232" s="2">
        <f t="shared" si="199"/>
        <v>465</v>
      </c>
      <c r="AX232" s="153">
        <f t="shared" si="154"/>
        <v>1</v>
      </c>
    </row>
    <row r="233" spans="46:50">
      <c r="AT233" s="2">
        <f t="shared" si="196"/>
        <v>233</v>
      </c>
      <c r="AU233" s="2">
        <f t="shared" si="199"/>
        <v>467</v>
      </c>
      <c r="AX233" s="153">
        <f t="shared" si="154"/>
        <v>1</v>
      </c>
    </row>
    <row r="234" spans="46:50">
      <c r="AT234" s="2">
        <f t="shared" si="196"/>
        <v>234</v>
      </c>
      <c r="AU234" s="2">
        <f t="shared" si="199"/>
        <v>469</v>
      </c>
      <c r="AX234" s="153">
        <f t="shared" si="154"/>
        <v>1</v>
      </c>
    </row>
    <row r="235" spans="46:50">
      <c r="AT235" s="2">
        <f t="shared" si="196"/>
        <v>235</v>
      </c>
      <c r="AU235" s="2">
        <f t="shared" si="199"/>
        <v>471</v>
      </c>
      <c r="AX235" s="153">
        <f t="shared" si="154"/>
        <v>1</v>
      </c>
    </row>
    <row r="236" spans="46:50">
      <c r="AT236" s="2">
        <f t="shared" si="196"/>
        <v>236</v>
      </c>
      <c r="AU236" s="2">
        <f t="shared" si="199"/>
        <v>473</v>
      </c>
      <c r="AX236" s="153">
        <f t="shared" si="154"/>
        <v>1</v>
      </c>
    </row>
    <row r="237" spans="46:50">
      <c r="AT237" s="2">
        <f t="shared" si="196"/>
        <v>237</v>
      </c>
      <c r="AU237" s="2">
        <f t="shared" si="199"/>
        <v>475</v>
      </c>
      <c r="AX237" s="153">
        <f t="shared" si="154"/>
        <v>1</v>
      </c>
    </row>
    <row r="238" spans="46:50">
      <c r="AT238" s="2">
        <f t="shared" si="196"/>
        <v>238</v>
      </c>
      <c r="AU238" s="2">
        <f t="shared" si="199"/>
        <v>477</v>
      </c>
      <c r="AX238" s="153">
        <f t="shared" si="154"/>
        <v>1</v>
      </c>
    </row>
    <row r="239" spans="46:50">
      <c r="AT239" s="2">
        <f t="shared" si="196"/>
        <v>239</v>
      </c>
      <c r="AU239" s="2">
        <f t="shared" si="199"/>
        <v>479</v>
      </c>
      <c r="AX239" s="153">
        <f t="shared" si="154"/>
        <v>1</v>
      </c>
    </row>
    <row r="240" spans="46:50">
      <c r="AT240" s="2">
        <f t="shared" si="196"/>
        <v>240</v>
      </c>
      <c r="AU240" s="2">
        <f t="shared" si="199"/>
        <v>481</v>
      </c>
      <c r="AX240" s="153">
        <f t="shared" si="154"/>
        <v>1</v>
      </c>
    </row>
    <row r="241" spans="46:50">
      <c r="AT241" s="2">
        <f t="shared" si="196"/>
        <v>241</v>
      </c>
      <c r="AU241" s="2">
        <f t="shared" si="199"/>
        <v>483</v>
      </c>
      <c r="AX241" s="153">
        <f t="shared" si="154"/>
        <v>1</v>
      </c>
    </row>
    <row r="242" spans="46:50">
      <c r="AT242" s="2">
        <f t="shared" si="196"/>
        <v>242</v>
      </c>
      <c r="AU242" s="2">
        <f t="shared" si="199"/>
        <v>485</v>
      </c>
      <c r="AX242" s="153">
        <f t="shared" si="154"/>
        <v>1</v>
      </c>
    </row>
    <row r="243" spans="46:50">
      <c r="AT243" s="2">
        <f t="shared" si="196"/>
        <v>243</v>
      </c>
      <c r="AU243" s="2">
        <f t="shared" si="199"/>
        <v>487</v>
      </c>
      <c r="AX243" s="153">
        <f t="shared" si="154"/>
        <v>1</v>
      </c>
    </row>
    <row r="244" spans="46:50">
      <c r="AT244" s="2">
        <f t="shared" si="196"/>
        <v>244</v>
      </c>
      <c r="AU244" s="2">
        <f t="shared" si="199"/>
        <v>489</v>
      </c>
      <c r="AX244" s="153">
        <f t="shared" si="154"/>
        <v>1</v>
      </c>
    </row>
    <row r="245" spans="46:50">
      <c r="AT245" s="2">
        <f t="shared" si="196"/>
        <v>245</v>
      </c>
      <c r="AU245" s="2">
        <f t="shared" si="199"/>
        <v>491</v>
      </c>
      <c r="AX245" s="153">
        <f t="shared" si="154"/>
        <v>1</v>
      </c>
    </row>
    <row r="246" spans="46:50">
      <c r="AT246" s="2">
        <f t="shared" si="196"/>
        <v>246</v>
      </c>
      <c r="AU246" s="2">
        <f t="shared" si="199"/>
        <v>493</v>
      </c>
      <c r="AX246" s="153">
        <f t="shared" si="154"/>
        <v>1</v>
      </c>
    </row>
    <row r="247" spans="46:50">
      <c r="AT247" s="2">
        <f t="shared" si="196"/>
        <v>247</v>
      </c>
      <c r="AU247" s="2">
        <f t="shared" si="199"/>
        <v>495</v>
      </c>
      <c r="AX247" s="153">
        <f t="shared" si="154"/>
        <v>1</v>
      </c>
    </row>
    <row r="248" spans="46:50">
      <c r="AT248" s="2">
        <f t="shared" si="196"/>
        <v>248</v>
      </c>
      <c r="AU248" s="2">
        <f t="shared" si="199"/>
        <v>497</v>
      </c>
      <c r="AX248" s="153">
        <f t="shared" si="154"/>
        <v>1</v>
      </c>
    </row>
    <row r="249" spans="46:50">
      <c r="AT249" s="2">
        <f t="shared" si="196"/>
        <v>249</v>
      </c>
      <c r="AU249" s="2">
        <f t="shared" si="199"/>
        <v>499</v>
      </c>
      <c r="AX249" s="153">
        <f t="shared" si="154"/>
        <v>1</v>
      </c>
    </row>
    <row r="250" spans="46:50">
      <c r="AT250" s="2">
        <f t="shared" si="196"/>
        <v>250</v>
      </c>
      <c r="AU250" s="2">
        <f t="shared" si="199"/>
        <v>501</v>
      </c>
      <c r="AX250" s="153">
        <f t="shared" si="154"/>
        <v>1</v>
      </c>
    </row>
    <row r="251" spans="46:50">
      <c r="AT251" s="2">
        <f t="shared" si="196"/>
        <v>251</v>
      </c>
      <c r="AU251" s="2">
        <f t="shared" si="199"/>
        <v>503</v>
      </c>
      <c r="AX251" s="153">
        <f t="shared" si="154"/>
        <v>1</v>
      </c>
    </row>
    <row r="252" spans="46:50">
      <c r="AT252" s="2">
        <f t="shared" si="196"/>
        <v>252</v>
      </c>
      <c r="AU252" s="2">
        <f t="shared" si="199"/>
        <v>505</v>
      </c>
      <c r="AX252" s="153">
        <f t="shared" si="154"/>
        <v>1</v>
      </c>
    </row>
    <row r="253" spans="46:50">
      <c r="AT253" s="2">
        <f t="shared" si="196"/>
        <v>253</v>
      </c>
      <c r="AU253" s="2">
        <f t="shared" si="199"/>
        <v>507</v>
      </c>
      <c r="AX253" s="153">
        <f t="shared" si="154"/>
        <v>1</v>
      </c>
    </row>
    <row r="254" spans="46:50">
      <c r="AT254" s="2">
        <f t="shared" si="196"/>
        <v>254</v>
      </c>
      <c r="AU254" s="2">
        <f t="shared" si="199"/>
        <v>509</v>
      </c>
      <c r="AX254" s="153">
        <f t="shared" si="154"/>
        <v>1</v>
      </c>
    </row>
    <row r="255" spans="46:50">
      <c r="AT255" s="2">
        <f t="shared" si="196"/>
        <v>255</v>
      </c>
      <c r="AU255" s="2">
        <f t="shared" si="199"/>
        <v>511</v>
      </c>
      <c r="AX255" s="153">
        <f t="shared" si="154"/>
        <v>1</v>
      </c>
    </row>
    <row r="256" spans="46:50">
      <c r="AT256" s="2">
        <f t="shared" si="196"/>
        <v>256</v>
      </c>
      <c r="AU256" s="2">
        <f t="shared" si="199"/>
        <v>513</v>
      </c>
      <c r="AX256" s="153">
        <f t="shared" si="154"/>
        <v>1</v>
      </c>
    </row>
    <row r="257" spans="46:50">
      <c r="AT257" s="2">
        <f t="shared" si="196"/>
        <v>257</v>
      </c>
      <c r="AU257" s="2">
        <f t="shared" si="199"/>
        <v>515</v>
      </c>
      <c r="AX257" s="153">
        <f t="shared" si="154"/>
        <v>1</v>
      </c>
    </row>
    <row r="258" spans="46:50">
      <c r="AT258" s="2">
        <f t="shared" si="196"/>
        <v>258</v>
      </c>
      <c r="AU258" s="2">
        <f t="shared" si="199"/>
        <v>517</v>
      </c>
      <c r="AX258" s="153">
        <f t="shared" si="154"/>
        <v>1</v>
      </c>
    </row>
    <row r="259" spans="46:50">
      <c r="AT259" s="2">
        <f t="shared" si="196"/>
        <v>259</v>
      </c>
      <c r="AU259" s="2">
        <f t="shared" si="199"/>
        <v>519</v>
      </c>
      <c r="AX259" s="153">
        <f t="shared" si="154"/>
        <v>1</v>
      </c>
    </row>
    <row r="260" spans="46:50">
      <c r="AT260" s="2">
        <f t="shared" si="196"/>
        <v>260</v>
      </c>
      <c r="AU260" s="2">
        <f t="shared" si="199"/>
        <v>521</v>
      </c>
      <c r="AX260" s="153">
        <f t="shared" si="154"/>
        <v>1</v>
      </c>
    </row>
    <row r="261" spans="46:50">
      <c r="AT261" s="2">
        <f t="shared" si="196"/>
        <v>261</v>
      </c>
      <c r="AU261" s="2">
        <f t="shared" si="199"/>
        <v>523</v>
      </c>
      <c r="AX261" s="153">
        <f t="shared" si="154"/>
        <v>1</v>
      </c>
    </row>
    <row r="262" spans="46:50">
      <c r="AT262" s="2">
        <f t="shared" si="196"/>
        <v>262</v>
      </c>
      <c r="AU262" s="2">
        <f t="shared" si="199"/>
        <v>525</v>
      </c>
      <c r="AX262" s="153">
        <f t="shared" si="154"/>
        <v>1</v>
      </c>
    </row>
    <row r="263" spans="46:50">
      <c r="AT263" s="2">
        <f t="shared" si="196"/>
        <v>263</v>
      </c>
      <c r="AU263" s="2">
        <f t="shared" si="199"/>
        <v>527</v>
      </c>
      <c r="AX263" s="153">
        <f t="shared" si="154"/>
        <v>1</v>
      </c>
    </row>
    <row r="264" spans="46:50">
      <c r="AT264" s="2">
        <f t="shared" si="196"/>
        <v>264</v>
      </c>
      <c r="AU264" s="2">
        <f t="shared" si="199"/>
        <v>529</v>
      </c>
      <c r="AX264" s="153">
        <f t="shared" si="154"/>
        <v>1</v>
      </c>
    </row>
    <row r="265" spans="46:50">
      <c r="AT265" s="2">
        <f t="shared" si="196"/>
        <v>265</v>
      </c>
      <c r="AU265" s="2">
        <f t="shared" si="199"/>
        <v>531</v>
      </c>
      <c r="AX265" s="153">
        <f t="shared" ref="AX265:AX328" si="200">AW265*2+1</f>
        <v>1</v>
      </c>
    </row>
    <row r="266" spans="46:50">
      <c r="AT266" s="2">
        <f t="shared" ref="AT266:AT329" si="201">AT265+1</f>
        <v>266</v>
      </c>
      <c r="AU266" s="2">
        <f t="shared" si="199"/>
        <v>533</v>
      </c>
      <c r="AX266" s="153">
        <f t="shared" si="200"/>
        <v>1</v>
      </c>
    </row>
    <row r="267" spans="46:50">
      <c r="AT267" s="2">
        <f t="shared" si="201"/>
        <v>267</v>
      </c>
      <c r="AU267" s="2">
        <f t="shared" si="199"/>
        <v>535</v>
      </c>
      <c r="AX267" s="153">
        <f t="shared" si="200"/>
        <v>1</v>
      </c>
    </row>
    <row r="268" spans="46:50">
      <c r="AT268" s="2">
        <f t="shared" si="201"/>
        <v>268</v>
      </c>
      <c r="AU268" s="2">
        <f t="shared" si="199"/>
        <v>537</v>
      </c>
      <c r="AX268" s="153">
        <f t="shared" si="200"/>
        <v>1</v>
      </c>
    </row>
    <row r="269" spans="46:50">
      <c r="AT269" s="2">
        <f t="shared" si="201"/>
        <v>269</v>
      </c>
      <c r="AU269" s="2">
        <f t="shared" si="199"/>
        <v>539</v>
      </c>
      <c r="AX269" s="153">
        <f t="shared" si="200"/>
        <v>1</v>
      </c>
    </row>
    <row r="270" spans="46:50">
      <c r="AT270" s="2">
        <f t="shared" si="201"/>
        <v>270</v>
      </c>
      <c r="AU270" s="2">
        <f t="shared" si="199"/>
        <v>541</v>
      </c>
      <c r="AX270" s="153">
        <f t="shared" si="200"/>
        <v>1</v>
      </c>
    </row>
    <row r="271" spans="46:50">
      <c r="AT271" s="2">
        <f t="shared" si="201"/>
        <v>271</v>
      </c>
      <c r="AU271" s="2">
        <f t="shared" si="199"/>
        <v>543</v>
      </c>
      <c r="AX271" s="153">
        <f t="shared" si="200"/>
        <v>1</v>
      </c>
    </row>
    <row r="272" spans="46:50">
      <c r="AT272" s="2">
        <f t="shared" si="201"/>
        <v>272</v>
      </c>
      <c r="AU272" s="2">
        <f t="shared" si="199"/>
        <v>545</v>
      </c>
      <c r="AX272" s="153">
        <f t="shared" si="200"/>
        <v>1</v>
      </c>
    </row>
    <row r="273" spans="46:50">
      <c r="AT273" s="2">
        <f t="shared" si="201"/>
        <v>273</v>
      </c>
      <c r="AU273" s="2">
        <f t="shared" ref="AU273:AU336" si="202">AT273*2+1</f>
        <v>547</v>
      </c>
      <c r="AX273" s="153">
        <f t="shared" si="200"/>
        <v>1</v>
      </c>
    </row>
    <row r="274" spans="46:50">
      <c r="AT274" s="2">
        <f t="shared" si="201"/>
        <v>274</v>
      </c>
      <c r="AU274" s="2">
        <f t="shared" si="202"/>
        <v>549</v>
      </c>
      <c r="AX274" s="153">
        <f t="shared" si="200"/>
        <v>1</v>
      </c>
    </row>
    <row r="275" spans="46:50">
      <c r="AT275" s="2">
        <f t="shared" si="201"/>
        <v>275</v>
      </c>
      <c r="AU275" s="2">
        <f t="shared" si="202"/>
        <v>551</v>
      </c>
      <c r="AX275" s="153">
        <f t="shared" si="200"/>
        <v>1</v>
      </c>
    </row>
    <row r="276" spans="46:50">
      <c r="AT276" s="2">
        <f t="shared" si="201"/>
        <v>276</v>
      </c>
      <c r="AU276" s="2">
        <f t="shared" si="202"/>
        <v>553</v>
      </c>
      <c r="AX276" s="153">
        <f t="shared" si="200"/>
        <v>1</v>
      </c>
    </row>
    <row r="277" spans="46:50">
      <c r="AT277" s="2">
        <f t="shared" si="201"/>
        <v>277</v>
      </c>
      <c r="AU277" s="2">
        <f t="shared" si="202"/>
        <v>555</v>
      </c>
      <c r="AX277" s="153">
        <f t="shared" si="200"/>
        <v>1</v>
      </c>
    </row>
    <row r="278" spans="46:50">
      <c r="AT278" s="2">
        <f t="shared" si="201"/>
        <v>278</v>
      </c>
      <c r="AU278" s="2">
        <f t="shared" si="202"/>
        <v>557</v>
      </c>
      <c r="AX278" s="153">
        <f t="shared" si="200"/>
        <v>1</v>
      </c>
    </row>
    <row r="279" spans="46:50">
      <c r="AT279" s="2">
        <f t="shared" si="201"/>
        <v>279</v>
      </c>
      <c r="AU279" s="2">
        <f t="shared" si="202"/>
        <v>559</v>
      </c>
      <c r="AX279" s="153">
        <f t="shared" si="200"/>
        <v>1</v>
      </c>
    </row>
    <row r="280" spans="46:50">
      <c r="AT280" s="2">
        <f t="shared" si="201"/>
        <v>280</v>
      </c>
      <c r="AU280" s="2">
        <f t="shared" si="202"/>
        <v>561</v>
      </c>
      <c r="AX280" s="153">
        <f t="shared" si="200"/>
        <v>1</v>
      </c>
    </row>
    <row r="281" spans="46:50">
      <c r="AT281" s="2">
        <f t="shared" si="201"/>
        <v>281</v>
      </c>
      <c r="AU281" s="2">
        <f t="shared" si="202"/>
        <v>563</v>
      </c>
      <c r="AX281" s="153">
        <f t="shared" si="200"/>
        <v>1</v>
      </c>
    </row>
    <row r="282" spans="46:50">
      <c r="AT282" s="2">
        <f t="shared" si="201"/>
        <v>282</v>
      </c>
      <c r="AU282" s="2">
        <f t="shared" si="202"/>
        <v>565</v>
      </c>
      <c r="AX282" s="153">
        <f t="shared" si="200"/>
        <v>1</v>
      </c>
    </row>
    <row r="283" spans="46:50">
      <c r="AT283" s="2">
        <f t="shared" si="201"/>
        <v>283</v>
      </c>
      <c r="AU283" s="2">
        <f t="shared" si="202"/>
        <v>567</v>
      </c>
      <c r="AX283" s="153">
        <f t="shared" si="200"/>
        <v>1</v>
      </c>
    </row>
    <row r="284" spans="46:50">
      <c r="AT284" s="2">
        <f t="shared" si="201"/>
        <v>284</v>
      </c>
      <c r="AU284" s="2">
        <f t="shared" si="202"/>
        <v>569</v>
      </c>
      <c r="AX284" s="153">
        <f t="shared" si="200"/>
        <v>1</v>
      </c>
    </row>
    <row r="285" spans="46:50">
      <c r="AT285" s="2">
        <f t="shared" si="201"/>
        <v>285</v>
      </c>
      <c r="AU285" s="2">
        <f t="shared" si="202"/>
        <v>571</v>
      </c>
      <c r="AX285" s="153">
        <f t="shared" si="200"/>
        <v>1</v>
      </c>
    </row>
    <row r="286" spans="46:50">
      <c r="AT286" s="2">
        <f t="shared" si="201"/>
        <v>286</v>
      </c>
      <c r="AU286" s="2">
        <f t="shared" si="202"/>
        <v>573</v>
      </c>
      <c r="AX286" s="153">
        <f t="shared" si="200"/>
        <v>1</v>
      </c>
    </row>
    <row r="287" spans="46:50">
      <c r="AT287" s="2">
        <f t="shared" si="201"/>
        <v>287</v>
      </c>
      <c r="AU287" s="2">
        <f t="shared" si="202"/>
        <v>575</v>
      </c>
      <c r="AX287" s="153">
        <f t="shared" si="200"/>
        <v>1</v>
      </c>
    </row>
    <row r="288" spans="46:50">
      <c r="AT288" s="2">
        <f t="shared" si="201"/>
        <v>288</v>
      </c>
      <c r="AU288" s="2">
        <f t="shared" si="202"/>
        <v>577</v>
      </c>
      <c r="AX288" s="153">
        <f t="shared" si="200"/>
        <v>1</v>
      </c>
    </row>
    <row r="289" spans="46:50">
      <c r="AT289" s="2">
        <f t="shared" si="201"/>
        <v>289</v>
      </c>
      <c r="AU289" s="2">
        <f t="shared" si="202"/>
        <v>579</v>
      </c>
      <c r="AX289" s="153">
        <f t="shared" si="200"/>
        <v>1</v>
      </c>
    </row>
    <row r="290" spans="46:50">
      <c r="AT290" s="2">
        <f t="shared" si="201"/>
        <v>290</v>
      </c>
      <c r="AU290" s="2">
        <f t="shared" si="202"/>
        <v>581</v>
      </c>
      <c r="AX290" s="153">
        <f t="shared" si="200"/>
        <v>1</v>
      </c>
    </row>
    <row r="291" spans="46:50">
      <c r="AT291" s="2">
        <f t="shared" si="201"/>
        <v>291</v>
      </c>
      <c r="AU291" s="2">
        <f t="shared" si="202"/>
        <v>583</v>
      </c>
      <c r="AX291" s="153">
        <f t="shared" si="200"/>
        <v>1</v>
      </c>
    </row>
    <row r="292" spans="46:50">
      <c r="AT292" s="2">
        <f t="shared" si="201"/>
        <v>292</v>
      </c>
      <c r="AU292" s="2">
        <f t="shared" si="202"/>
        <v>585</v>
      </c>
      <c r="AX292" s="153">
        <f t="shared" si="200"/>
        <v>1</v>
      </c>
    </row>
    <row r="293" spans="46:50">
      <c r="AT293" s="2">
        <f t="shared" si="201"/>
        <v>293</v>
      </c>
      <c r="AU293" s="2">
        <f t="shared" si="202"/>
        <v>587</v>
      </c>
      <c r="AX293" s="153">
        <f t="shared" si="200"/>
        <v>1</v>
      </c>
    </row>
    <row r="294" spans="46:50">
      <c r="AT294" s="2">
        <f t="shared" si="201"/>
        <v>294</v>
      </c>
      <c r="AU294" s="2">
        <f t="shared" si="202"/>
        <v>589</v>
      </c>
      <c r="AX294" s="153">
        <f t="shared" si="200"/>
        <v>1</v>
      </c>
    </row>
    <row r="295" spans="46:50">
      <c r="AT295" s="2">
        <f t="shared" si="201"/>
        <v>295</v>
      </c>
      <c r="AU295" s="2">
        <f t="shared" si="202"/>
        <v>591</v>
      </c>
      <c r="AX295" s="153">
        <f t="shared" si="200"/>
        <v>1</v>
      </c>
    </row>
    <row r="296" spans="46:50">
      <c r="AT296" s="2">
        <f t="shared" si="201"/>
        <v>296</v>
      </c>
      <c r="AU296" s="2">
        <f t="shared" si="202"/>
        <v>593</v>
      </c>
      <c r="AX296" s="153">
        <f t="shared" si="200"/>
        <v>1</v>
      </c>
    </row>
    <row r="297" spans="46:50">
      <c r="AT297" s="2">
        <f t="shared" si="201"/>
        <v>297</v>
      </c>
      <c r="AU297" s="2">
        <f t="shared" si="202"/>
        <v>595</v>
      </c>
      <c r="AX297" s="153">
        <f t="shared" si="200"/>
        <v>1</v>
      </c>
    </row>
    <row r="298" spans="46:50">
      <c r="AT298" s="2">
        <f t="shared" si="201"/>
        <v>298</v>
      </c>
      <c r="AU298" s="2">
        <f t="shared" si="202"/>
        <v>597</v>
      </c>
      <c r="AX298" s="153">
        <f t="shared" si="200"/>
        <v>1</v>
      </c>
    </row>
    <row r="299" spans="46:50">
      <c r="AT299" s="2">
        <f t="shared" si="201"/>
        <v>299</v>
      </c>
      <c r="AU299" s="2">
        <f t="shared" si="202"/>
        <v>599</v>
      </c>
      <c r="AX299" s="153">
        <f t="shared" si="200"/>
        <v>1</v>
      </c>
    </row>
    <row r="300" spans="46:50">
      <c r="AT300" s="2">
        <f t="shared" si="201"/>
        <v>300</v>
      </c>
      <c r="AU300" s="2">
        <f t="shared" si="202"/>
        <v>601</v>
      </c>
      <c r="AX300" s="153">
        <f t="shared" si="200"/>
        <v>1</v>
      </c>
    </row>
    <row r="301" spans="46:50">
      <c r="AT301" s="2">
        <f t="shared" si="201"/>
        <v>301</v>
      </c>
      <c r="AU301" s="2">
        <f t="shared" si="202"/>
        <v>603</v>
      </c>
      <c r="AX301" s="153">
        <f t="shared" si="200"/>
        <v>1</v>
      </c>
    </row>
    <row r="302" spans="46:50">
      <c r="AT302" s="2">
        <f t="shared" si="201"/>
        <v>302</v>
      </c>
      <c r="AU302" s="2">
        <f t="shared" si="202"/>
        <v>605</v>
      </c>
      <c r="AX302" s="153">
        <f t="shared" si="200"/>
        <v>1</v>
      </c>
    </row>
    <row r="303" spans="46:50">
      <c r="AT303" s="2">
        <f t="shared" si="201"/>
        <v>303</v>
      </c>
      <c r="AU303" s="2">
        <f t="shared" si="202"/>
        <v>607</v>
      </c>
      <c r="AX303" s="153">
        <f t="shared" si="200"/>
        <v>1</v>
      </c>
    </row>
    <row r="304" spans="46:50">
      <c r="AT304" s="2">
        <f t="shared" si="201"/>
        <v>304</v>
      </c>
      <c r="AU304" s="2">
        <f t="shared" si="202"/>
        <v>609</v>
      </c>
      <c r="AX304" s="153">
        <f t="shared" si="200"/>
        <v>1</v>
      </c>
    </row>
    <row r="305" spans="46:89">
      <c r="AT305" s="2">
        <f t="shared" si="201"/>
        <v>305</v>
      </c>
      <c r="AU305" s="2">
        <f t="shared" si="202"/>
        <v>611</v>
      </c>
      <c r="AX305" s="153">
        <f t="shared" si="200"/>
        <v>1</v>
      </c>
    </row>
    <row r="306" spans="46:89">
      <c r="AT306" s="2">
        <f t="shared" si="201"/>
        <v>306</v>
      </c>
      <c r="AU306" s="2">
        <f t="shared" si="202"/>
        <v>613</v>
      </c>
      <c r="AX306" s="153">
        <f t="shared" si="200"/>
        <v>1</v>
      </c>
    </row>
    <row r="307" spans="46:89">
      <c r="AT307" s="2">
        <f t="shared" si="201"/>
        <v>307</v>
      </c>
      <c r="AU307" s="2">
        <f t="shared" si="202"/>
        <v>615</v>
      </c>
      <c r="AX307" s="153">
        <f t="shared" si="200"/>
        <v>1</v>
      </c>
    </row>
    <row r="308" spans="46:89">
      <c r="AT308" s="2">
        <f t="shared" si="201"/>
        <v>308</v>
      </c>
      <c r="AU308" s="2">
        <f t="shared" si="202"/>
        <v>617</v>
      </c>
      <c r="AX308" s="153">
        <f t="shared" si="200"/>
        <v>1</v>
      </c>
    </row>
    <row r="309" spans="46:89">
      <c r="AT309" s="2">
        <f t="shared" si="201"/>
        <v>309</v>
      </c>
      <c r="AU309" s="2">
        <f t="shared" si="202"/>
        <v>619</v>
      </c>
      <c r="AX309" s="153">
        <f t="shared" si="200"/>
        <v>1</v>
      </c>
    </row>
    <row r="310" spans="46:89">
      <c r="AT310" s="2">
        <f t="shared" si="201"/>
        <v>310</v>
      </c>
      <c r="AU310" s="2">
        <f t="shared" si="202"/>
        <v>621</v>
      </c>
      <c r="AX310" s="153">
        <f t="shared" si="200"/>
        <v>1</v>
      </c>
    </row>
    <row r="311" spans="46:89">
      <c r="AT311" s="2">
        <f t="shared" si="201"/>
        <v>311</v>
      </c>
      <c r="AU311" s="2">
        <f t="shared" si="202"/>
        <v>623</v>
      </c>
      <c r="AX311" s="153">
        <f t="shared" si="200"/>
        <v>1</v>
      </c>
    </row>
    <row r="312" spans="46:89">
      <c r="AT312" s="2">
        <f t="shared" si="201"/>
        <v>312</v>
      </c>
      <c r="AU312" s="2">
        <f t="shared" si="202"/>
        <v>625</v>
      </c>
      <c r="AW312" s="139"/>
      <c r="AX312" s="153">
        <f t="shared" si="200"/>
        <v>1</v>
      </c>
      <c r="BK312" s="141" t="str">
        <f>IF($E406="","",IF(ISNUMBER(ZONES!$V408),ZONES!$V408,ZONES!$V407))</f>
        <v/>
      </c>
      <c r="BL312" s="142" t="str">
        <f>IF($E406="","",IF(ISNUMBER(ZONES!$X408),ZONES!$X408,ZONES!$X407))</f>
        <v/>
      </c>
      <c r="BM312" s="143" t="str">
        <f>IF($E406="","",IF(ISNUMBER(ZONES!$Z408),ZONES!$Z408,ZONES!$Z407))</f>
        <v/>
      </c>
      <c r="BN312" s="144" t="str">
        <f>IF($E406="","",IF(ISNUMBER(ZONES!$AB408),ZONES!$AB408,ZONES!$AB407))</f>
        <v/>
      </c>
      <c r="BO312" s="145" t="str">
        <f>IF($E406="","",IF(ISNUMBER(ZONES!$AD408),ZONES!$AD408,ZONES!$AD407))</f>
        <v/>
      </c>
      <c r="BP312" s="145" t="str">
        <f>IF($E406="","",IF(ISNUMBER(ZONES!$AF408),ZONES!$AF408,ZONES!$AF407))</f>
        <v/>
      </c>
      <c r="BQ312" s="144" t="str">
        <f>IF($E406="","",IF(ISNUMBER(ZONES!$AJ408),ZONES!$AJ408,ZONES!$AJ407))</f>
        <v/>
      </c>
      <c r="BR312" s="145" t="str">
        <f>IF($E406="","",IF(ISNUMBER(ZONES!$AL408),ZONES!$AL408,ZONES!$AL407))</f>
        <v/>
      </c>
      <c r="BS312" s="144" t="str">
        <f>IF($E406="","",IF(ISNUMBER(ZONES!$AN408),ZONES!$AN408,ZONES!$AN407))</f>
        <v/>
      </c>
      <c r="BT312" s="145" t="str">
        <f>IF($E406="","",IF(ISNUMBER(ZONES!$AP408),ZONES!$AP408,ZONES!$AP407))</f>
        <v/>
      </c>
      <c r="BU312" s="144" t="str">
        <f>IF($E406="","",IF(ISNUMBER(ZONES!$AR408),ZONES!$AR408,ZONES!$AR407))</f>
        <v/>
      </c>
      <c r="BV312" s="146" t="str">
        <f>IF($E406="","",IF(ISNUMBER(ZONES!$AT408),ZONES!$AT408,ZONES!$AT407))</f>
        <v/>
      </c>
      <c r="BW312" s="144" t="str">
        <f>IF($E406="","",IF(ISNUMBER(ZONES!$AV408),ZONES!$AV408,ZONES!$AV407))</f>
        <v/>
      </c>
      <c r="BX312" s="147" t="str">
        <f>IF($E406="","",IF(ISNUMBER(ZONES!$AX408),ZONES!$AX408,ZONES!$AX407))</f>
        <v/>
      </c>
      <c r="BY312" s="138" t="str">
        <f>IF($E406="","",IF(ISNUMBER(ZONES!$AZ408),ZONES!$AZ408,ZONES!$AZ407))</f>
        <v/>
      </c>
      <c r="BZ312" s="148" t="str">
        <f>IF($E406="","",IF(ISNUMBER(ZONES!$BA408),ZONES!$BA408,ZONES!$BA407))</f>
        <v/>
      </c>
      <c r="CA312" s="149" t="str">
        <f>IF($E406="","",IF(ISTEXT(ZONES!$BC408),ZONES!$BC408,ZONES!$BC407))</f>
        <v/>
      </c>
      <c r="CB312" s="150" t="str">
        <f>IF($E406="","",IF(ISNUMBER(ZONES!$BE408),ZONES!$BE408,ZONES!$BE407))</f>
        <v/>
      </c>
      <c r="CC312" s="144" t="str">
        <f>IF($E406="","",IF(ISNUMBER(ZONES!$BG408),ZONES!$BG408,ZONES!$BG407))</f>
        <v/>
      </c>
      <c r="CD312" s="149" t="str">
        <f>IF($E406="","",IF(ISNUMBER(ZONES!$BI408),ZONES!$BI408,ZONES!$BI407))</f>
        <v/>
      </c>
      <c r="CE312" s="144" t="str">
        <f>IF($E406="","",IF(ISNUMBER(ZONES!$BK408),ZONES!$BK408,ZONES!$BK407))</f>
        <v/>
      </c>
      <c r="CF312" s="149" t="str">
        <f>IF($E406="","",IF(ISNUMBER(ZONES!$BM408),ZONES!$BM408,ZONES!$BM407))</f>
        <v/>
      </c>
      <c r="CG312" s="145" t="str">
        <f>IF($E406="","",IF(ISNUMBER(ZONES!$BO408),ZONES!$BO408,ZONES!$BO407))</f>
        <v/>
      </c>
      <c r="CH312" s="145" t="str">
        <f>IF($E406="","",IF(ISNUMBER(ZONES!$BQ408),ZONES!$BQ408,ZONES!$BQ407))</f>
        <v/>
      </c>
      <c r="CI312" s="144" t="str">
        <f>IF($E406="","",IF(ISNUMBER(ZONES!$BS408),ZONES!$BS408,ZONES!$BS407))</f>
        <v/>
      </c>
      <c r="CJ312" s="151" t="str">
        <f>IF($E406="","",IF(ISNUMBER(ZONES!$BU408),ZONES!$BU408,ZONES!$BU407))</f>
        <v/>
      </c>
      <c r="CK312" s="152" t="str">
        <f>IF($E406="","",IF(ISNUMBER(ZONES!$BW408),ZONES!$BW408,ZONES!$BW407))</f>
        <v/>
      </c>
    </row>
    <row r="313" spans="46:89">
      <c r="AT313" s="2">
        <f t="shared" si="201"/>
        <v>313</v>
      </c>
      <c r="AU313" s="2">
        <f t="shared" si="202"/>
        <v>627</v>
      </c>
      <c r="AW313" s="139"/>
      <c r="AX313" s="153">
        <f t="shared" si="200"/>
        <v>1</v>
      </c>
      <c r="BK313" s="141" t="str">
        <f>IF($E408="","",IF(ISNUMBER(ZONES!$V410),ZONES!$V410,ZONES!$V409))</f>
        <v/>
      </c>
      <c r="BL313" s="142" t="str">
        <f>IF($E408="","",IF(ISNUMBER(ZONES!$X410),ZONES!$X410,ZONES!$X409))</f>
        <v/>
      </c>
      <c r="BM313" s="143" t="str">
        <f>IF($E408="","",IF(ISNUMBER(ZONES!$Z410),ZONES!$Z410,ZONES!$Z409))</f>
        <v/>
      </c>
      <c r="BN313" s="144" t="str">
        <f>IF($E408="","",IF(ISNUMBER(ZONES!$AB410),ZONES!$AB410,ZONES!$AB409))</f>
        <v/>
      </c>
      <c r="BO313" s="145" t="str">
        <f>IF($E408="","",IF(ISNUMBER(ZONES!$AD410),ZONES!$AD410,ZONES!$AD409))</f>
        <v/>
      </c>
      <c r="BP313" s="145" t="str">
        <f>IF($E408="","",IF(ISNUMBER(ZONES!$AF410),ZONES!$AF410,ZONES!$AF409))</f>
        <v/>
      </c>
      <c r="BQ313" s="144" t="str">
        <f>IF($E408="","",IF(ISNUMBER(ZONES!$AJ410),ZONES!$AJ410,ZONES!$AJ409))</f>
        <v/>
      </c>
      <c r="BR313" s="145" t="str">
        <f>IF($E408="","",IF(ISNUMBER(ZONES!$AL410),ZONES!$AL410,ZONES!$AL409))</f>
        <v/>
      </c>
      <c r="BS313" s="144" t="str">
        <f>IF($E408="","",IF(ISNUMBER(ZONES!$AN410),ZONES!$AN410,ZONES!$AN409))</f>
        <v/>
      </c>
      <c r="BT313" s="145" t="str">
        <f>IF($E408="","",IF(ISNUMBER(ZONES!$AP410),ZONES!$AP410,ZONES!$AP409))</f>
        <v/>
      </c>
      <c r="BU313" s="144" t="str">
        <f>IF($E408="","",IF(ISNUMBER(ZONES!$AR410),ZONES!$AR410,ZONES!$AR409))</f>
        <v/>
      </c>
      <c r="BV313" s="146" t="str">
        <f>IF($E408="","",IF(ISNUMBER(ZONES!$AT410),ZONES!$AT410,ZONES!$AT409))</f>
        <v/>
      </c>
      <c r="BW313" s="144" t="str">
        <f>IF($E408="","",IF(ISNUMBER(ZONES!$AV410),ZONES!$AV410,ZONES!$AV409))</f>
        <v/>
      </c>
      <c r="BX313" s="147" t="str">
        <f>IF($E408="","",IF(ISNUMBER(ZONES!$AX410),ZONES!$AX410,ZONES!$AX409))</f>
        <v/>
      </c>
      <c r="BY313" s="138" t="str">
        <f>IF($E408="","",IF(ISNUMBER(ZONES!$AZ410),ZONES!$AZ410,ZONES!$AZ409))</f>
        <v/>
      </c>
      <c r="BZ313" s="148" t="str">
        <f>IF($E408="","",IF(ISNUMBER(ZONES!$BA410),ZONES!$BA410,ZONES!$BA409))</f>
        <v/>
      </c>
      <c r="CA313" s="149" t="str">
        <f>IF($E408="","",IF(ISTEXT(ZONES!$BC410),ZONES!$BC410,ZONES!$BC409))</f>
        <v/>
      </c>
      <c r="CB313" s="150" t="str">
        <f>IF($E408="","",IF(ISNUMBER(ZONES!$BE410),ZONES!$BE410,ZONES!$BE409))</f>
        <v/>
      </c>
      <c r="CC313" s="144" t="str">
        <f>IF($E408="","",IF(ISNUMBER(ZONES!$BG410),ZONES!$BG410,ZONES!$BG409))</f>
        <v/>
      </c>
      <c r="CD313" s="149" t="str">
        <f>IF($E408="","",IF(ISNUMBER(ZONES!$BI410),ZONES!$BI410,ZONES!$BI409))</f>
        <v/>
      </c>
      <c r="CE313" s="144" t="str">
        <f>IF($E408="","",IF(ISNUMBER(ZONES!$BK410),ZONES!$BK410,ZONES!$BK409))</f>
        <v/>
      </c>
      <c r="CF313" s="149" t="str">
        <f>IF($E408="","",IF(ISNUMBER(ZONES!$BM410),ZONES!$BM410,ZONES!$BM409))</f>
        <v/>
      </c>
      <c r="CG313" s="145" t="str">
        <f>IF($E408="","",IF(ISNUMBER(ZONES!$BO410),ZONES!$BO410,ZONES!$BO409))</f>
        <v/>
      </c>
      <c r="CH313" s="145" t="str">
        <f>IF($E408="","",IF(ISNUMBER(ZONES!$BQ410),ZONES!$BQ410,ZONES!$BQ409))</f>
        <v/>
      </c>
      <c r="CI313" s="144" t="str">
        <f>IF($E408="","",IF(ISNUMBER(ZONES!$BS410),ZONES!$BS410,ZONES!$BS409))</f>
        <v/>
      </c>
      <c r="CJ313" s="151" t="str">
        <f>IF($E408="","",IF(ISNUMBER(ZONES!$BU410),ZONES!$BU410,ZONES!$BU409))</f>
        <v/>
      </c>
      <c r="CK313" s="152" t="str">
        <f>IF($E408="","",IF(ISNUMBER(ZONES!$BW410),ZONES!$BW410,ZONES!$BW409))</f>
        <v/>
      </c>
    </row>
    <row r="314" spans="46:89">
      <c r="AT314" s="2">
        <f t="shared" si="201"/>
        <v>314</v>
      </c>
      <c r="AU314" s="2">
        <f t="shared" si="202"/>
        <v>629</v>
      </c>
      <c r="AW314" s="139"/>
      <c r="AX314" s="153">
        <f t="shared" si="200"/>
        <v>1</v>
      </c>
      <c r="BK314" s="141" t="str">
        <f>IF($E410="","",IF(ISNUMBER(ZONES!$V412),ZONES!$V412,ZONES!$V411))</f>
        <v/>
      </c>
      <c r="BL314" s="142" t="str">
        <f>IF($E410="","",IF(ISNUMBER(ZONES!$X412),ZONES!$X412,ZONES!$X411))</f>
        <v/>
      </c>
      <c r="BM314" s="143" t="str">
        <f>IF($E410="","",IF(ISNUMBER(ZONES!$Z412),ZONES!$Z412,ZONES!$Z411))</f>
        <v/>
      </c>
      <c r="BN314" s="144" t="str">
        <f>IF($E410="","",IF(ISNUMBER(ZONES!$AB412),ZONES!$AB412,ZONES!$AB411))</f>
        <v/>
      </c>
      <c r="BO314" s="145" t="str">
        <f>IF($E410="","",IF(ISNUMBER(ZONES!$AD412),ZONES!$AD412,ZONES!$AD411))</f>
        <v/>
      </c>
      <c r="BP314" s="145" t="str">
        <f>IF($E410="","",IF(ISNUMBER(ZONES!$AF412),ZONES!$AF412,ZONES!$AF411))</f>
        <v/>
      </c>
      <c r="BQ314" s="144" t="str">
        <f>IF($E410="","",IF(ISNUMBER(ZONES!$AJ412),ZONES!$AJ412,ZONES!$AJ411))</f>
        <v/>
      </c>
      <c r="BR314" s="145" t="str">
        <f>IF($E410="","",IF(ISNUMBER(ZONES!$AL412),ZONES!$AL412,ZONES!$AL411))</f>
        <v/>
      </c>
      <c r="BS314" s="144" t="str">
        <f>IF($E410="","",IF(ISNUMBER(ZONES!$AN412),ZONES!$AN412,ZONES!$AN411))</f>
        <v/>
      </c>
      <c r="BT314" s="145" t="str">
        <f>IF($E410="","",IF(ISNUMBER(ZONES!$AP412),ZONES!$AP412,ZONES!$AP411))</f>
        <v/>
      </c>
      <c r="BU314" s="144" t="str">
        <f>IF($E410="","",IF(ISNUMBER(ZONES!$AR412),ZONES!$AR412,ZONES!$AR411))</f>
        <v/>
      </c>
      <c r="BV314" s="146" t="str">
        <f>IF($E410="","",IF(ISNUMBER(ZONES!$AT412),ZONES!$AT412,ZONES!$AT411))</f>
        <v/>
      </c>
      <c r="BW314" s="144" t="str">
        <f>IF($E410="","",IF(ISNUMBER(ZONES!$AV412),ZONES!$AV412,ZONES!$AV411))</f>
        <v/>
      </c>
      <c r="BX314" s="147" t="str">
        <f>IF($E410="","",IF(ISNUMBER(ZONES!$AX412),ZONES!$AX412,ZONES!$AX411))</f>
        <v/>
      </c>
      <c r="BY314" s="138" t="str">
        <f>IF($E410="","",IF(ISNUMBER(ZONES!$AZ412),ZONES!$AZ412,ZONES!$AZ411))</f>
        <v/>
      </c>
      <c r="BZ314" s="148" t="str">
        <f>IF($E410="","",IF(ISNUMBER(ZONES!$BA412),ZONES!$BA412,ZONES!$BA411))</f>
        <v/>
      </c>
      <c r="CA314" s="149" t="str">
        <f>IF($E410="","",IF(ISTEXT(ZONES!$BC412),ZONES!$BC412,ZONES!$BC411))</f>
        <v/>
      </c>
      <c r="CB314" s="150" t="str">
        <f>IF($E410="","",IF(ISNUMBER(ZONES!$BE412),ZONES!$BE412,ZONES!$BE411))</f>
        <v/>
      </c>
      <c r="CC314" s="144" t="str">
        <f>IF($E410="","",IF(ISNUMBER(ZONES!$BG412),ZONES!$BG412,ZONES!$BG411))</f>
        <v/>
      </c>
      <c r="CD314" s="149" t="str">
        <f>IF($E410="","",IF(ISNUMBER(ZONES!$BI412),ZONES!$BI412,ZONES!$BI411))</f>
        <v/>
      </c>
      <c r="CE314" s="144" t="str">
        <f>IF($E410="","",IF(ISNUMBER(ZONES!$BK412),ZONES!$BK412,ZONES!$BK411))</f>
        <v/>
      </c>
      <c r="CF314" s="149" t="str">
        <f>IF($E410="","",IF(ISNUMBER(ZONES!$BM412),ZONES!$BM412,ZONES!$BM411))</f>
        <v/>
      </c>
      <c r="CG314" s="145" t="str">
        <f>IF($E410="","",IF(ISNUMBER(ZONES!$BO412),ZONES!$BO412,ZONES!$BO411))</f>
        <v/>
      </c>
      <c r="CH314" s="145" t="str">
        <f>IF($E410="","",IF(ISNUMBER(ZONES!$BQ412),ZONES!$BQ412,ZONES!$BQ411))</f>
        <v/>
      </c>
      <c r="CI314" s="144" t="str">
        <f>IF($E410="","",IF(ISNUMBER(ZONES!$BS412),ZONES!$BS412,ZONES!$BS411))</f>
        <v/>
      </c>
      <c r="CJ314" s="151" t="str">
        <f>IF($E410="","",IF(ISNUMBER(ZONES!$BU412),ZONES!$BU412,ZONES!$BU411))</f>
        <v/>
      </c>
      <c r="CK314" s="152" t="str">
        <f>IF($E410="","",IF(ISNUMBER(ZONES!$BW412),ZONES!$BW412,ZONES!$BW411))</f>
        <v/>
      </c>
    </row>
    <row r="315" spans="46:89">
      <c r="AT315" s="2">
        <f t="shared" si="201"/>
        <v>315</v>
      </c>
      <c r="AU315" s="2">
        <f t="shared" si="202"/>
        <v>631</v>
      </c>
      <c r="AW315" s="139"/>
      <c r="AX315" s="153">
        <f t="shared" si="200"/>
        <v>1</v>
      </c>
      <c r="BK315" s="141" t="str">
        <f>IF($E412="","",IF(ISNUMBER(ZONES!$V414),ZONES!$V414,ZONES!$V413))</f>
        <v/>
      </c>
      <c r="BL315" s="142" t="str">
        <f>IF($E412="","",IF(ISNUMBER(ZONES!$X414),ZONES!$X414,ZONES!$X413))</f>
        <v/>
      </c>
      <c r="BM315" s="143" t="str">
        <f>IF($E412="","",IF(ISNUMBER(ZONES!$Z414),ZONES!$Z414,ZONES!$Z413))</f>
        <v/>
      </c>
      <c r="BN315" s="144" t="str">
        <f>IF($E412="","",IF(ISNUMBER(ZONES!$AB414),ZONES!$AB414,ZONES!$AB413))</f>
        <v/>
      </c>
      <c r="BO315" s="145" t="str">
        <f>IF($E412="","",IF(ISNUMBER(ZONES!$AD414),ZONES!$AD414,ZONES!$AD413))</f>
        <v/>
      </c>
      <c r="BP315" s="145" t="str">
        <f>IF($E412="","",IF(ISNUMBER(ZONES!$AF414),ZONES!$AF414,ZONES!$AF413))</f>
        <v/>
      </c>
      <c r="BQ315" s="144" t="str">
        <f>IF($E412="","",IF(ISNUMBER(ZONES!$AJ414),ZONES!$AJ414,ZONES!$AJ413))</f>
        <v/>
      </c>
      <c r="BR315" s="145" t="str">
        <f>IF($E412="","",IF(ISNUMBER(ZONES!$AL414),ZONES!$AL414,ZONES!$AL413))</f>
        <v/>
      </c>
      <c r="BS315" s="144" t="str">
        <f>IF($E412="","",IF(ISNUMBER(ZONES!$AN414),ZONES!$AN414,ZONES!$AN413))</f>
        <v/>
      </c>
      <c r="BT315" s="145" t="str">
        <f>IF($E412="","",IF(ISNUMBER(ZONES!$AP414),ZONES!$AP414,ZONES!$AP413))</f>
        <v/>
      </c>
      <c r="BU315" s="144" t="str">
        <f>IF($E412="","",IF(ISNUMBER(ZONES!$AR414),ZONES!$AR414,ZONES!$AR413))</f>
        <v/>
      </c>
      <c r="BV315" s="146" t="str">
        <f>IF($E412="","",IF(ISNUMBER(ZONES!$AT414),ZONES!$AT414,ZONES!$AT413))</f>
        <v/>
      </c>
      <c r="BW315" s="144" t="str">
        <f>IF($E412="","",IF(ISNUMBER(ZONES!$AV414),ZONES!$AV414,ZONES!$AV413))</f>
        <v/>
      </c>
      <c r="BX315" s="147" t="str">
        <f>IF($E412="","",IF(ISNUMBER(ZONES!$AX414),ZONES!$AX414,ZONES!$AX413))</f>
        <v/>
      </c>
      <c r="BY315" s="138" t="str">
        <f>IF($E412="","",IF(ISNUMBER(ZONES!$AZ414),ZONES!$AZ414,ZONES!$AZ413))</f>
        <v/>
      </c>
      <c r="BZ315" s="148" t="str">
        <f>IF($E412="","",IF(ISNUMBER(ZONES!$BA414),ZONES!$BA414,ZONES!$BA413))</f>
        <v/>
      </c>
      <c r="CA315" s="149" t="str">
        <f>IF($E412="","",IF(ISTEXT(ZONES!$BC414),ZONES!$BC414,ZONES!$BC413))</f>
        <v/>
      </c>
      <c r="CB315" s="150" t="str">
        <f>IF($E412="","",IF(ISNUMBER(ZONES!$BE414),ZONES!$BE414,ZONES!$BE413))</f>
        <v/>
      </c>
      <c r="CC315" s="144" t="str">
        <f>IF($E412="","",IF(ISNUMBER(ZONES!$BG414),ZONES!$BG414,ZONES!$BG413))</f>
        <v/>
      </c>
      <c r="CD315" s="149" t="str">
        <f>IF($E412="","",IF(ISNUMBER(ZONES!$BI414),ZONES!$BI414,ZONES!$BI413))</f>
        <v/>
      </c>
      <c r="CE315" s="144" t="str">
        <f>IF($E412="","",IF(ISNUMBER(ZONES!$BK414),ZONES!$BK414,ZONES!$BK413))</f>
        <v/>
      </c>
      <c r="CF315" s="149" t="str">
        <f>IF($E412="","",IF(ISNUMBER(ZONES!$BM414),ZONES!$BM414,ZONES!$BM413))</f>
        <v/>
      </c>
      <c r="CG315" s="145" t="str">
        <f>IF($E412="","",IF(ISNUMBER(ZONES!$BO414),ZONES!$BO414,ZONES!$BO413))</f>
        <v/>
      </c>
      <c r="CH315" s="145" t="str">
        <f>IF($E412="","",IF(ISNUMBER(ZONES!$BQ414),ZONES!$BQ414,ZONES!$BQ413))</f>
        <v/>
      </c>
      <c r="CI315" s="144" t="str">
        <f>IF($E412="","",IF(ISNUMBER(ZONES!$BS414),ZONES!$BS414,ZONES!$BS413))</f>
        <v/>
      </c>
      <c r="CJ315" s="151" t="str">
        <f>IF($E412="","",IF(ISNUMBER(ZONES!$BU414),ZONES!$BU414,ZONES!$BU413))</f>
        <v/>
      </c>
      <c r="CK315" s="152" t="str">
        <f>IF($E412="","",IF(ISNUMBER(ZONES!$BW414),ZONES!$BW414,ZONES!$BW413))</f>
        <v/>
      </c>
    </row>
    <row r="316" spans="46:89">
      <c r="AT316" s="2">
        <f t="shared" si="201"/>
        <v>316</v>
      </c>
      <c r="AU316" s="2">
        <f t="shared" si="202"/>
        <v>633</v>
      </c>
      <c r="AW316" s="139"/>
      <c r="AX316" s="153">
        <f t="shared" si="200"/>
        <v>1</v>
      </c>
      <c r="BK316" s="141" t="str">
        <f>IF($E414="","",IF(ISNUMBER(ZONES!$V416),ZONES!$V416,ZONES!$V415))</f>
        <v/>
      </c>
      <c r="BL316" s="142" t="str">
        <f>IF($E414="","",IF(ISNUMBER(ZONES!$X416),ZONES!$X416,ZONES!$X415))</f>
        <v/>
      </c>
      <c r="BM316" s="143" t="str">
        <f>IF($E414="","",IF(ISNUMBER(ZONES!$Z416),ZONES!$Z416,ZONES!$Z415))</f>
        <v/>
      </c>
      <c r="BN316" s="144" t="str">
        <f>IF($E414="","",IF(ISNUMBER(ZONES!$AB416),ZONES!$AB416,ZONES!$AB415))</f>
        <v/>
      </c>
      <c r="BO316" s="145" t="str">
        <f>IF($E414="","",IF(ISNUMBER(ZONES!$AD416),ZONES!$AD416,ZONES!$AD415))</f>
        <v/>
      </c>
      <c r="BP316" s="145" t="str">
        <f>IF($E414="","",IF(ISNUMBER(ZONES!$AF416),ZONES!$AF416,ZONES!$AF415))</f>
        <v/>
      </c>
      <c r="BQ316" s="144" t="str">
        <f>IF($E414="","",IF(ISNUMBER(ZONES!$AJ416),ZONES!$AJ416,ZONES!$AJ415))</f>
        <v/>
      </c>
      <c r="BR316" s="145" t="str">
        <f>IF($E414="","",IF(ISNUMBER(ZONES!$AL416),ZONES!$AL416,ZONES!$AL415))</f>
        <v/>
      </c>
      <c r="BS316" s="144" t="str">
        <f>IF($E414="","",IF(ISNUMBER(ZONES!$AN416),ZONES!$AN416,ZONES!$AN415))</f>
        <v/>
      </c>
      <c r="BT316" s="145" t="str">
        <f>IF($E414="","",IF(ISNUMBER(ZONES!$AP416),ZONES!$AP416,ZONES!$AP415))</f>
        <v/>
      </c>
      <c r="BU316" s="144" t="str">
        <f>IF($E414="","",IF(ISNUMBER(ZONES!$AR416),ZONES!$AR416,ZONES!$AR415))</f>
        <v/>
      </c>
      <c r="BV316" s="146" t="str">
        <f>IF($E414="","",IF(ISNUMBER(ZONES!$AT416),ZONES!$AT416,ZONES!$AT415))</f>
        <v/>
      </c>
      <c r="BW316" s="144" t="str">
        <f>IF($E414="","",IF(ISNUMBER(ZONES!$AV416),ZONES!$AV416,ZONES!$AV415))</f>
        <v/>
      </c>
      <c r="BX316" s="147" t="str">
        <f>IF($E414="","",IF(ISNUMBER(ZONES!$AX416),ZONES!$AX416,ZONES!$AX415))</f>
        <v/>
      </c>
      <c r="BY316" s="138" t="str">
        <f>IF($E414="","",IF(ISNUMBER(ZONES!$AZ416),ZONES!$AZ416,ZONES!$AZ415))</f>
        <v/>
      </c>
      <c r="BZ316" s="148" t="str">
        <f>IF($E414="","",IF(ISNUMBER(ZONES!$BA416),ZONES!$BA416,ZONES!$BA415))</f>
        <v/>
      </c>
      <c r="CA316" s="149" t="str">
        <f>IF($E414="","",IF(ISTEXT(ZONES!$BC416),ZONES!$BC416,ZONES!$BC415))</f>
        <v/>
      </c>
      <c r="CB316" s="150" t="str">
        <f>IF($E414="","",IF(ISNUMBER(ZONES!$BE416),ZONES!$BE416,ZONES!$BE415))</f>
        <v/>
      </c>
      <c r="CC316" s="144" t="str">
        <f>IF($E414="","",IF(ISNUMBER(ZONES!$BG416),ZONES!$BG416,ZONES!$BG415))</f>
        <v/>
      </c>
      <c r="CD316" s="149" t="str">
        <f>IF($E414="","",IF(ISNUMBER(ZONES!$BI416),ZONES!$BI416,ZONES!$BI415))</f>
        <v/>
      </c>
      <c r="CE316" s="144" t="str">
        <f>IF($E414="","",IF(ISNUMBER(ZONES!$BK416),ZONES!$BK416,ZONES!$BK415))</f>
        <v/>
      </c>
      <c r="CF316" s="149" t="str">
        <f>IF($E414="","",IF(ISNUMBER(ZONES!$BM416),ZONES!$BM416,ZONES!$BM415))</f>
        <v/>
      </c>
      <c r="CG316" s="145" t="str">
        <f>IF($E414="","",IF(ISNUMBER(ZONES!$BO416),ZONES!$BO416,ZONES!$BO415))</f>
        <v/>
      </c>
      <c r="CH316" s="145" t="str">
        <f>IF($E414="","",IF(ISNUMBER(ZONES!$BQ416),ZONES!$BQ416,ZONES!$BQ415))</f>
        <v/>
      </c>
      <c r="CI316" s="144" t="str">
        <f>IF($E414="","",IF(ISNUMBER(ZONES!$BS416),ZONES!$BS416,ZONES!$BS415))</f>
        <v/>
      </c>
      <c r="CJ316" s="151" t="str">
        <f>IF($E414="","",IF(ISNUMBER(ZONES!$BU416),ZONES!$BU416,ZONES!$BU415))</f>
        <v/>
      </c>
      <c r="CK316" s="152" t="str">
        <f>IF($E414="","",IF(ISNUMBER(ZONES!$BW416),ZONES!$BW416,ZONES!$BW415))</f>
        <v/>
      </c>
    </row>
    <row r="317" spans="46:89">
      <c r="AT317" s="2">
        <f t="shared" si="201"/>
        <v>317</v>
      </c>
      <c r="AU317" s="2">
        <f t="shared" si="202"/>
        <v>635</v>
      </c>
      <c r="AW317" s="139"/>
      <c r="AX317" s="153">
        <f t="shared" si="200"/>
        <v>1</v>
      </c>
      <c r="BK317" s="141" t="str">
        <f>IF($E416="","",IF(ISNUMBER(ZONES!$V418),ZONES!$V418,ZONES!$V417))</f>
        <v/>
      </c>
      <c r="BL317" s="142" t="str">
        <f>IF($E416="","",IF(ISNUMBER(ZONES!$X418),ZONES!$X418,ZONES!$X417))</f>
        <v/>
      </c>
      <c r="BM317" s="143" t="str">
        <f>IF($E416="","",IF(ISNUMBER(ZONES!$Z418),ZONES!$Z418,ZONES!$Z417))</f>
        <v/>
      </c>
      <c r="BN317" s="144" t="str">
        <f>IF($E416="","",IF(ISNUMBER(ZONES!$AB418),ZONES!$AB418,ZONES!$AB417))</f>
        <v/>
      </c>
      <c r="BO317" s="145" t="str">
        <f>IF($E416="","",IF(ISNUMBER(ZONES!$AD418),ZONES!$AD418,ZONES!$AD417))</f>
        <v/>
      </c>
      <c r="BP317" s="145" t="str">
        <f>IF($E416="","",IF(ISNUMBER(ZONES!$AF418),ZONES!$AF418,ZONES!$AF417))</f>
        <v/>
      </c>
      <c r="BQ317" s="144" t="str">
        <f>IF($E416="","",IF(ISNUMBER(ZONES!$AJ418),ZONES!$AJ418,ZONES!$AJ417))</f>
        <v/>
      </c>
      <c r="BR317" s="145" t="str">
        <f>IF($E416="","",IF(ISNUMBER(ZONES!$AL418),ZONES!$AL418,ZONES!$AL417))</f>
        <v/>
      </c>
      <c r="BS317" s="144" t="str">
        <f>IF($E416="","",IF(ISNUMBER(ZONES!$AN418),ZONES!$AN418,ZONES!$AN417))</f>
        <v/>
      </c>
      <c r="BT317" s="145" t="str">
        <f>IF($E416="","",IF(ISNUMBER(ZONES!$AP418),ZONES!$AP418,ZONES!$AP417))</f>
        <v/>
      </c>
      <c r="BU317" s="144" t="str">
        <f>IF($E416="","",IF(ISNUMBER(ZONES!$AR418),ZONES!$AR418,ZONES!$AR417))</f>
        <v/>
      </c>
      <c r="BV317" s="146" t="str">
        <f>IF($E416="","",IF(ISNUMBER(ZONES!$AT418),ZONES!$AT418,ZONES!$AT417))</f>
        <v/>
      </c>
      <c r="BW317" s="144" t="str">
        <f>IF($E416="","",IF(ISNUMBER(ZONES!$AV418),ZONES!$AV418,ZONES!$AV417))</f>
        <v/>
      </c>
      <c r="BX317" s="147" t="str">
        <f>IF($E416="","",IF(ISNUMBER(ZONES!$AX418),ZONES!$AX418,ZONES!$AX417))</f>
        <v/>
      </c>
      <c r="BY317" s="138" t="str">
        <f>IF($E416="","",IF(ISNUMBER(ZONES!$AZ418),ZONES!$AZ418,ZONES!$AZ417))</f>
        <v/>
      </c>
      <c r="BZ317" s="148" t="str">
        <f>IF($E416="","",IF(ISNUMBER(ZONES!$BA418),ZONES!$BA418,ZONES!$BA417))</f>
        <v/>
      </c>
      <c r="CA317" s="149" t="str">
        <f>IF($E416="","",IF(ISTEXT(ZONES!$BC418),ZONES!$BC418,ZONES!$BC417))</f>
        <v/>
      </c>
      <c r="CB317" s="150" t="str">
        <f>IF($E416="","",IF(ISNUMBER(ZONES!$BE418),ZONES!$BE418,ZONES!$BE417))</f>
        <v/>
      </c>
      <c r="CC317" s="144" t="str">
        <f>IF($E416="","",IF(ISNUMBER(ZONES!$BG418),ZONES!$BG418,ZONES!$BG417))</f>
        <v/>
      </c>
      <c r="CD317" s="149" t="str">
        <f>IF($E416="","",IF(ISNUMBER(ZONES!$BI418),ZONES!$BI418,ZONES!$BI417))</f>
        <v/>
      </c>
      <c r="CE317" s="144" t="str">
        <f>IF($E416="","",IF(ISNUMBER(ZONES!$BK418),ZONES!$BK418,ZONES!$BK417))</f>
        <v/>
      </c>
      <c r="CF317" s="149" t="str">
        <f>IF($E416="","",IF(ISNUMBER(ZONES!$BM418),ZONES!$BM418,ZONES!$BM417))</f>
        <v/>
      </c>
      <c r="CG317" s="145" t="str">
        <f>IF($E416="","",IF(ISNUMBER(ZONES!$BO418),ZONES!$BO418,ZONES!$BO417))</f>
        <v/>
      </c>
      <c r="CH317" s="145" t="str">
        <f>IF($E416="","",IF(ISNUMBER(ZONES!$BQ418),ZONES!$BQ418,ZONES!$BQ417))</f>
        <v/>
      </c>
      <c r="CI317" s="144" t="str">
        <f>IF($E416="","",IF(ISNUMBER(ZONES!$BS418),ZONES!$BS418,ZONES!$BS417))</f>
        <v/>
      </c>
      <c r="CJ317" s="151" t="str">
        <f>IF($E416="","",IF(ISNUMBER(ZONES!$BU418),ZONES!$BU418,ZONES!$BU417))</f>
        <v/>
      </c>
      <c r="CK317" s="152" t="str">
        <f>IF($E416="","",IF(ISNUMBER(ZONES!$BW418),ZONES!$BW418,ZONES!$BW417))</f>
        <v/>
      </c>
    </row>
    <row r="318" spans="46:89">
      <c r="AT318" s="2">
        <f t="shared" si="201"/>
        <v>318</v>
      </c>
      <c r="AU318" s="2">
        <f t="shared" si="202"/>
        <v>637</v>
      </c>
      <c r="AW318" s="139"/>
      <c r="AX318" s="153">
        <f t="shared" si="200"/>
        <v>1</v>
      </c>
      <c r="BK318" s="141" t="str">
        <f>IF($E418="","",IF(ISNUMBER(ZONES!$V420),ZONES!$V420,ZONES!$V419))</f>
        <v/>
      </c>
      <c r="BL318" s="142" t="str">
        <f>IF($E418="","",IF(ISNUMBER(ZONES!$X420),ZONES!$X420,ZONES!$X419))</f>
        <v/>
      </c>
      <c r="BM318" s="143" t="str">
        <f>IF($E418="","",IF(ISNUMBER(ZONES!$Z420),ZONES!$Z420,ZONES!$Z419))</f>
        <v/>
      </c>
      <c r="BN318" s="144" t="str">
        <f>IF($E418="","",IF(ISNUMBER(ZONES!$AB420),ZONES!$AB420,ZONES!$AB419))</f>
        <v/>
      </c>
      <c r="BO318" s="145" t="str">
        <f>IF($E418="","",IF(ISNUMBER(ZONES!$AD420),ZONES!$AD420,ZONES!$AD419))</f>
        <v/>
      </c>
      <c r="BP318" s="145" t="str">
        <f>IF($E418="","",IF(ISNUMBER(ZONES!$AF420),ZONES!$AF420,ZONES!$AF419))</f>
        <v/>
      </c>
      <c r="BQ318" s="144" t="str">
        <f>IF($E418="","",IF(ISNUMBER(ZONES!$AJ420),ZONES!$AJ420,ZONES!$AJ419))</f>
        <v/>
      </c>
      <c r="BR318" s="145" t="str">
        <f>IF($E418="","",IF(ISNUMBER(ZONES!$AL420),ZONES!$AL420,ZONES!$AL419))</f>
        <v/>
      </c>
      <c r="BS318" s="144" t="str">
        <f>IF($E418="","",IF(ISNUMBER(ZONES!$AN420),ZONES!$AN420,ZONES!$AN419))</f>
        <v/>
      </c>
      <c r="BT318" s="145" t="str">
        <f>IF($E418="","",IF(ISNUMBER(ZONES!$AP420),ZONES!$AP420,ZONES!$AP419))</f>
        <v/>
      </c>
      <c r="BU318" s="144" t="str">
        <f>IF($E418="","",IF(ISNUMBER(ZONES!$AR420),ZONES!$AR420,ZONES!$AR419))</f>
        <v/>
      </c>
      <c r="BV318" s="146" t="str">
        <f>IF($E418="","",IF(ISNUMBER(ZONES!$AT420),ZONES!$AT420,ZONES!$AT419))</f>
        <v/>
      </c>
      <c r="BW318" s="144" t="str">
        <f>IF($E418="","",IF(ISNUMBER(ZONES!$AV420),ZONES!$AV420,ZONES!$AV419))</f>
        <v/>
      </c>
      <c r="BX318" s="147" t="str">
        <f>IF($E418="","",IF(ISNUMBER(ZONES!$AX420),ZONES!$AX420,ZONES!$AX419))</f>
        <v/>
      </c>
      <c r="BY318" s="138" t="str">
        <f>IF($E418="","",IF(ISNUMBER(ZONES!$AZ420),ZONES!$AZ420,ZONES!$AZ419))</f>
        <v/>
      </c>
      <c r="BZ318" s="148" t="str">
        <f>IF($E418="","",IF(ISNUMBER(ZONES!$BA420),ZONES!$BA420,ZONES!$BA419))</f>
        <v/>
      </c>
      <c r="CA318" s="149" t="str">
        <f>IF($E418="","",IF(ISTEXT(ZONES!$BC420),ZONES!$BC420,ZONES!$BC419))</f>
        <v/>
      </c>
      <c r="CB318" s="150" t="str">
        <f>IF($E418="","",IF(ISNUMBER(ZONES!$BE420),ZONES!$BE420,ZONES!$BE419))</f>
        <v/>
      </c>
      <c r="CC318" s="144" t="str">
        <f>IF($E418="","",IF(ISNUMBER(ZONES!$BG420),ZONES!$BG420,ZONES!$BG419))</f>
        <v/>
      </c>
      <c r="CD318" s="149" t="str">
        <f>IF($E418="","",IF(ISNUMBER(ZONES!$BI420),ZONES!$BI420,ZONES!$BI419))</f>
        <v/>
      </c>
      <c r="CE318" s="144" t="str">
        <f>IF($E418="","",IF(ISNUMBER(ZONES!$BK420),ZONES!$BK420,ZONES!$BK419))</f>
        <v/>
      </c>
      <c r="CF318" s="149" t="str">
        <f>IF($E418="","",IF(ISNUMBER(ZONES!$BM420),ZONES!$BM420,ZONES!$BM419))</f>
        <v/>
      </c>
      <c r="CG318" s="145" t="str">
        <f>IF($E418="","",IF(ISNUMBER(ZONES!$BO420),ZONES!$BO420,ZONES!$BO419))</f>
        <v/>
      </c>
      <c r="CH318" s="145" t="str">
        <f>IF($E418="","",IF(ISNUMBER(ZONES!$BQ420),ZONES!$BQ420,ZONES!$BQ419))</f>
        <v/>
      </c>
      <c r="CI318" s="144" t="str">
        <f>IF($E418="","",IF(ISNUMBER(ZONES!$BS420),ZONES!$BS420,ZONES!$BS419))</f>
        <v/>
      </c>
      <c r="CJ318" s="151" t="str">
        <f>IF($E418="","",IF(ISNUMBER(ZONES!$BU420),ZONES!$BU420,ZONES!$BU419))</f>
        <v/>
      </c>
      <c r="CK318" s="152" t="str">
        <f>IF($E418="","",IF(ISNUMBER(ZONES!$BW420),ZONES!$BW420,ZONES!$BW419))</f>
        <v/>
      </c>
    </row>
    <row r="319" spans="46:89">
      <c r="AT319" s="2">
        <f t="shared" si="201"/>
        <v>319</v>
      </c>
      <c r="AU319" s="2">
        <f t="shared" si="202"/>
        <v>639</v>
      </c>
      <c r="AX319" s="153">
        <f t="shared" si="200"/>
        <v>1</v>
      </c>
    </row>
    <row r="320" spans="46:89">
      <c r="AT320" s="2">
        <f t="shared" si="201"/>
        <v>320</v>
      </c>
      <c r="AU320" s="2">
        <f t="shared" si="202"/>
        <v>641</v>
      </c>
      <c r="AX320" s="153">
        <f t="shared" si="200"/>
        <v>1</v>
      </c>
    </row>
    <row r="321" spans="46:50">
      <c r="AT321" s="2">
        <f t="shared" si="201"/>
        <v>321</v>
      </c>
      <c r="AU321" s="2">
        <f t="shared" si="202"/>
        <v>643</v>
      </c>
      <c r="AX321" s="153">
        <f t="shared" si="200"/>
        <v>1</v>
      </c>
    </row>
    <row r="322" spans="46:50">
      <c r="AT322" s="2">
        <f t="shared" si="201"/>
        <v>322</v>
      </c>
      <c r="AU322" s="2">
        <f t="shared" si="202"/>
        <v>645</v>
      </c>
      <c r="AX322" s="153">
        <f t="shared" si="200"/>
        <v>1</v>
      </c>
    </row>
    <row r="323" spans="46:50">
      <c r="AT323" s="2">
        <f t="shared" si="201"/>
        <v>323</v>
      </c>
      <c r="AU323" s="2">
        <f t="shared" si="202"/>
        <v>647</v>
      </c>
      <c r="AX323" s="153">
        <f t="shared" si="200"/>
        <v>1</v>
      </c>
    </row>
    <row r="324" spans="46:50">
      <c r="AT324" s="2">
        <f t="shared" si="201"/>
        <v>324</v>
      </c>
      <c r="AU324" s="2">
        <f t="shared" si="202"/>
        <v>649</v>
      </c>
      <c r="AX324" s="153">
        <f t="shared" si="200"/>
        <v>1</v>
      </c>
    </row>
    <row r="325" spans="46:50">
      <c r="AT325" s="2">
        <f t="shared" si="201"/>
        <v>325</v>
      </c>
      <c r="AU325" s="2">
        <f t="shared" si="202"/>
        <v>651</v>
      </c>
      <c r="AX325" s="153">
        <f t="shared" si="200"/>
        <v>1</v>
      </c>
    </row>
    <row r="326" spans="46:50">
      <c r="AT326" s="2">
        <f t="shared" si="201"/>
        <v>326</v>
      </c>
      <c r="AU326" s="2">
        <f t="shared" si="202"/>
        <v>653</v>
      </c>
      <c r="AX326" s="153">
        <f t="shared" si="200"/>
        <v>1</v>
      </c>
    </row>
    <row r="327" spans="46:50">
      <c r="AT327" s="2">
        <f t="shared" si="201"/>
        <v>327</v>
      </c>
      <c r="AU327" s="2">
        <f t="shared" si="202"/>
        <v>655</v>
      </c>
      <c r="AX327" s="153">
        <f t="shared" si="200"/>
        <v>1</v>
      </c>
    </row>
    <row r="328" spans="46:50">
      <c r="AT328" s="2">
        <f t="shared" si="201"/>
        <v>328</v>
      </c>
      <c r="AU328" s="2">
        <f t="shared" si="202"/>
        <v>657</v>
      </c>
      <c r="AX328" s="153">
        <f t="shared" si="200"/>
        <v>1</v>
      </c>
    </row>
    <row r="329" spans="46:50">
      <c r="AT329" s="2">
        <f t="shared" si="201"/>
        <v>329</v>
      </c>
      <c r="AU329" s="2">
        <f t="shared" si="202"/>
        <v>659</v>
      </c>
      <c r="AX329" s="153">
        <f t="shared" ref="AX329:AX392" si="203">AW329*2+1</f>
        <v>1</v>
      </c>
    </row>
    <row r="330" spans="46:50">
      <c r="AT330" s="2">
        <f t="shared" ref="AT330:AT393" si="204">AT329+1</f>
        <v>330</v>
      </c>
      <c r="AU330" s="2">
        <f t="shared" si="202"/>
        <v>661</v>
      </c>
      <c r="AX330" s="153">
        <f t="shared" si="203"/>
        <v>1</v>
      </c>
    </row>
    <row r="331" spans="46:50">
      <c r="AT331" s="2">
        <f t="shared" si="204"/>
        <v>331</v>
      </c>
      <c r="AU331" s="2">
        <f t="shared" si="202"/>
        <v>663</v>
      </c>
      <c r="AX331" s="153">
        <f t="shared" si="203"/>
        <v>1</v>
      </c>
    </row>
    <row r="332" spans="46:50">
      <c r="AT332" s="2">
        <f t="shared" si="204"/>
        <v>332</v>
      </c>
      <c r="AU332" s="2">
        <f t="shared" si="202"/>
        <v>665</v>
      </c>
      <c r="AX332" s="153">
        <f t="shared" si="203"/>
        <v>1</v>
      </c>
    </row>
    <row r="333" spans="46:50">
      <c r="AT333" s="2">
        <f t="shared" si="204"/>
        <v>333</v>
      </c>
      <c r="AU333" s="2">
        <f t="shared" si="202"/>
        <v>667</v>
      </c>
      <c r="AX333" s="153">
        <f t="shared" si="203"/>
        <v>1</v>
      </c>
    </row>
    <row r="334" spans="46:50">
      <c r="AT334" s="2">
        <f t="shared" si="204"/>
        <v>334</v>
      </c>
      <c r="AU334" s="2">
        <f t="shared" si="202"/>
        <v>669</v>
      </c>
      <c r="AX334" s="153">
        <f t="shared" si="203"/>
        <v>1</v>
      </c>
    </row>
    <row r="335" spans="46:50">
      <c r="AT335" s="2">
        <f t="shared" si="204"/>
        <v>335</v>
      </c>
      <c r="AU335" s="2">
        <f t="shared" si="202"/>
        <v>671</v>
      </c>
      <c r="AX335" s="153">
        <f t="shared" si="203"/>
        <v>1</v>
      </c>
    </row>
    <row r="336" spans="46:50">
      <c r="AT336" s="2">
        <f t="shared" si="204"/>
        <v>336</v>
      </c>
      <c r="AU336" s="2">
        <f t="shared" si="202"/>
        <v>673</v>
      </c>
      <c r="AX336" s="153">
        <f t="shared" si="203"/>
        <v>1</v>
      </c>
    </row>
    <row r="337" spans="46:50">
      <c r="AT337" s="2">
        <f t="shared" si="204"/>
        <v>337</v>
      </c>
      <c r="AU337" s="2">
        <f t="shared" ref="AU337:AU400" si="205">AT337*2+1</f>
        <v>675</v>
      </c>
      <c r="AX337" s="153">
        <f t="shared" si="203"/>
        <v>1</v>
      </c>
    </row>
    <row r="338" spans="46:50">
      <c r="AT338" s="2">
        <f t="shared" si="204"/>
        <v>338</v>
      </c>
      <c r="AU338" s="2">
        <f t="shared" si="205"/>
        <v>677</v>
      </c>
      <c r="AX338" s="153">
        <f t="shared" si="203"/>
        <v>1</v>
      </c>
    </row>
    <row r="339" spans="46:50">
      <c r="AT339" s="2">
        <f t="shared" si="204"/>
        <v>339</v>
      </c>
      <c r="AU339" s="2">
        <f t="shared" si="205"/>
        <v>679</v>
      </c>
      <c r="AX339" s="153">
        <f t="shared" si="203"/>
        <v>1</v>
      </c>
    </row>
    <row r="340" spans="46:50">
      <c r="AT340" s="2">
        <f t="shared" si="204"/>
        <v>340</v>
      </c>
      <c r="AU340" s="2">
        <f t="shared" si="205"/>
        <v>681</v>
      </c>
      <c r="AX340" s="153">
        <f t="shared" si="203"/>
        <v>1</v>
      </c>
    </row>
    <row r="341" spans="46:50">
      <c r="AT341" s="2">
        <f t="shared" si="204"/>
        <v>341</v>
      </c>
      <c r="AU341" s="2">
        <f t="shared" si="205"/>
        <v>683</v>
      </c>
      <c r="AX341" s="153">
        <f t="shared" si="203"/>
        <v>1</v>
      </c>
    </row>
    <row r="342" spans="46:50">
      <c r="AT342" s="2">
        <f t="shared" si="204"/>
        <v>342</v>
      </c>
      <c r="AU342" s="2">
        <f t="shared" si="205"/>
        <v>685</v>
      </c>
      <c r="AX342" s="153">
        <f t="shared" si="203"/>
        <v>1</v>
      </c>
    </row>
    <row r="343" spans="46:50">
      <c r="AT343" s="2">
        <f t="shared" si="204"/>
        <v>343</v>
      </c>
      <c r="AU343" s="2">
        <f t="shared" si="205"/>
        <v>687</v>
      </c>
      <c r="AX343" s="153">
        <f t="shared" si="203"/>
        <v>1</v>
      </c>
    </row>
    <row r="344" spans="46:50">
      <c r="AT344" s="2">
        <f t="shared" si="204"/>
        <v>344</v>
      </c>
      <c r="AU344" s="2">
        <f t="shared" si="205"/>
        <v>689</v>
      </c>
      <c r="AX344" s="153">
        <f t="shared" si="203"/>
        <v>1</v>
      </c>
    </row>
    <row r="345" spans="46:50">
      <c r="AT345" s="2">
        <f t="shared" si="204"/>
        <v>345</v>
      </c>
      <c r="AU345" s="2">
        <f t="shared" si="205"/>
        <v>691</v>
      </c>
      <c r="AX345" s="153">
        <f t="shared" si="203"/>
        <v>1</v>
      </c>
    </row>
    <row r="346" spans="46:50">
      <c r="AT346" s="2">
        <f t="shared" si="204"/>
        <v>346</v>
      </c>
      <c r="AU346" s="2">
        <f t="shared" si="205"/>
        <v>693</v>
      </c>
      <c r="AX346" s="153">
        <f t="shared" si="203"/>
        <v>1</v>
      </c>
    </row>
    <row r="347" spans="46:50">
      <c r="AT347" s="2">
        <f t="shared" si="204"/>
        <v>347</v>
      </c>
      <c r="AU347" s="2">
        <f t="shared" si="205"/>
        <v>695</v>
      </c>
      <c r="AX347" s="153">
        <f t="shared" si="203"/>
        <v>1</v>
      </c>
    </row>
    <row r="348" spans="46:50">
      <c r="AT348" s="2">
        <f t="shared" si="204"/>
        <v>348</v>
      </c>
      <c r="AU348" s="2">
        <f t="shared" si="205"/>
        <v>697</v>
      </c>
      <c r="AX348" s="153">
        <f t="shared" si="203"/>
        <v>1</v>
      </c>
    </row>
    <row r="349" spans="46:50">
      <c r="AT349" s="2">
        <f t="shared" si="204"/>
        <v>349</v>
      </c>
      <c r="AU349" s="2">
        <f t="shared" si="205"/>
        <v>699</v>
      </c>
      <c r="AX349" s="153">
        <f t="shared" si="203"/>
        <v>1</v>
      </c>
    </row>
    <row r="350" spans="46:50">
      <c r="AT350" s="2">
        <f t="shared" si="204"/>
        <v>350</v>
      </c>
      <c r="AU350" s="2">
        <f t="shared" si="205"/>
        <v>701</v>
      </c>
      <c r="AX350" s="153">
        <f t="shared" si="203"/>
        <v>1</v>
      </c>
    </row>
    <row r="351" spans="46:50">
      <c r="AT351" s="2">
        <f t="shared" si="204"/>
        <v>351</v>
      </c>
      <c r="AU351" s="2">
        <f t="shared" si="205"/>
        <v>703</v>
      </c>
      <c r="AX351" s="153">
        <f t="shared" si="203"/>
        <v>1</v>
      </c>
    </row>
    <row r="352" spans="46:50">
      <c r="AT352" s="2">
        <f t="shared" si="204"/>
        <v>352</v>
      </c>
      <c r="AU352" s="2">
        <f t="shared" si="205"/>
        <v>705</v>
      </c>
      <c r="AX352" s="153">
        <f t="shared" si="203"/>
        <v>1</v>
      </c>
    </row>
    <row r="353" spans="46:50">
      <c r="AT353" s="2">
        <f t="shared" si="204"/>
        <v>353</v>
      </c>
      <c r="AU353" s="2">
        <f t="shared" si="205"/>
        <v>707</v>
      </c>
      <c r="AX353" s="153">
        <f t="shared" si="203"/>
        <v>1</v>
      </c>
    </row>
    <row r="354" spans="46:50">
      <c r="AT354" s="2">
        <f t="shared" si="204"/>
        <v>354</v>
      </c>
      <c r="AU354" s="2">
        <f t="shared" si="205"/>
        <v>709</v>
      </c>
      <c r="AX354" s="153">
        <f t="shared" si="203"/>
        <v>1</v>
      </c>
    </row>
    <row r="355" spans="46:50">
      <c r="AT355" s="2">
        <f t="shared" si="204"/>
        <v>355</v>
      </c>
      <c r="AU355" s="2">
        <f t="shared" si="205"/>
        <v>711</v>
      </c>
      <c r="AX355" s="153">
        <f t="shared" si="203"/>
        <v>1</v>
      </c>
    </row>
    <row r="356" spans="46:50">
      <c r="AT356" s="2">
        <f t="shared" si="204"/>
        <v>356</v>
      </c>
      <c r="AU356" s="2">
        <f t="shared" si="205"/>
        <v>713</v>
      </c>
      <c r="AX356" s="153">
        <f t="shared" si="203"/>
        <v>1</v>
      </c>
    </row>
    <row r="357" spans="46:50">
      <c r="AT357" s="2">
        <f t="shared" si="204"/>
        <v>357</v>
      </c>
      <c r="AU357" s="2">
        <f t="shared" si="205"/>
        <v>715</v>
      </c>
      <c r="AX357" s="153">
        <f t="shared" si="203"/>
        <v>1</v>
      </c>
    </row>
    <row r="358" spans="46:50">
      <c r="AT358" s="2">
        <f t="shared" si="204"/>
        <v>358</v>
      </c>
      <c r="AU358" s="2">
        <f t="shared" si="205"/>
        <v>717</v>
      </c>
      <c r="AX358" s="153">
        <f t="shared" si="203"/>
        <v>1</v>
      </c>
    </row>
    <row r="359" spans="46:50">
      <c r="AT359" s="2">
        <f t="shared" si="204"/>
        <v>359</v>
      </c>
      <c r="AU359" s="2">
        <f t="shared" si="205"/>
        <v>719</v>
      </c>
      <c r="AX359" s="153">
        <f t="shared" si="203"/>
        <v>1</v>
      </c>
    </row>
    <row r="360" spans="46:50">
      <c r="AT360" s="2">
        <f t="shared" si="204"/>
        <v>360</v>
      </c>
      <c r="AU360" s="2">
        <f t="shared" si="205"/>
        <v>721</v>
      </c>
      <c r="AX360" s="153">
        <f t="shared" si="203"/>
        <v>1</v>
      </c>
    </row>
    <row r="361" spans="46:50">
      <c r="AT361" s="2">
        <f t="shared" si="204"/>
        <v>361</v>
      </c>
      <c r="AU361" s="2">
        <f t="shared" si="205"/>
        <v>723</v>
      </c>
      <c r="AX361" s="153">
        <f t="shared" si="203"/>
        <v>1</v>
      </c>
    </row>
    <row r="362" spans="46:50">
      <c r="AT362" s="2">
        <f t="shared" si="204"/>
        <v>362</v>
      </c>
      <c r="AU362" s="2">
        <f t="shared" si="205"/>
        <v>725</v>
      </c>
      <c r="AX362" s="153">
        <f t="shared" si="203"/>
        <v>1</v>
      </c>
    </row>
    <row r="363" spans="46:50">
      <c r="AT363" s="2">
        <f t="shared" si="204"/>
        <v>363</v>
      </c>
      <c r="AU363" s="2">
        <f t="shared" si="205"/>
        <v>727</v>
      </c>
      <c r="AX363" s="153">
        <f t="shared" si="203"/>
        <v>1</v>
      </c>
    </row>
    <row r="364" spans="46:50">
      <c r="AT364" s="2">
        <f t="shared" si="204"/>
        <v>364</v>
      </c>
      <c r="AU364" s="2">
        <f t="shared" si="205"/>
        <v>729</v>
      </c>
      <c r="AX364" s="153">
        <f t="shared" si="203"/>
        <v>1</v>
      </c>
    </row>
    <row r="365" spans="46:50">
      <c r="AT365" s="2">
        <f t="shared" si="204"/>
        <v>365</v>
      </c>
      <c r="AU365" s="2">
        <f t="shared" si="205"/>
        <v>731</v>
      </c>
      <c r="AX365" s="153">
        <f t="shared" si="203"/>
        <v>1</v>
      </c>
    </row>
    <row r="366" spans="46:50">
      <c r="AT366" s="2">
        <f t="shared" si="204"/>
        <v>366</v>
      </c>
      <c r="AU366" s="2">
        <f t="shared" si="205"/>
        <v>733</v>
      </c>
      <c r="AX366" s="153">
        <f t="shared" si="203"/>
        <v>1</v>
      </c>
    </row>
    <row r="367" spans="46:50">
      <c r="AT367" s="2">
        <f t="shared" si="204"/>
        <v>367</v>
      </c>
      <c r="AU367" s="2">
        <f t="shared" si="205"/>
        <v>735</v>
      </c>
      <c r="AX367" s="153">
        <f t="shared" si="203"/>
        <v>1</v>
      </c>
    </row>
    <row r="368" spans="46:50">
      <c r="AT368" s="2">
        <f t="shared" si="204"/>
        <v>368</v>
      </c>
      <c r="AU368" s="2">
        <f t="shared" si="205"/>
        <v>737</v>
      </c>
      <c r="AX368" s="153">
        <f t="shared" si="203"/>
        <v>1</v>
      </c>
    </row>
    <row r="369" spans="46:50">
      <c r="AT369" s="2">
        <f t="shared" si="204"/>
        <v>369</v>
      </c>
      <c r="AU369" s="2">
        <f t="shared" si="205"/>
        <v>739</v>
      </c>
      <c r="AX369" s="153">
        <f t="shared" si="203"/>
        <v>1</v>
      </c>
    </row>
    <row r="370" spans="46:50">
      <c r="AT370" s="2">
        <f t="shared" si="204"/>
        <v>370</v>
      </c>
      <c r="AU370" s="2">
        <f t="shared" si="205"/>
        <v>741</v>
      </c>
      <c r="AX370" s="153">
        <f t="shared" si="203"/>
        <v>1</v>
      </c>
    </row>
    <row r="371" spans="46:50">
      <c r="AT371" s="2">
        <f t="shared" si="204"/>
        <v>371</v>
      </c>
      <c r="AU371" s="2">
        <f t="shared" si="205"/>
        <v>743</v>
      </c>
      <c r="AX371" s="153">
        <f t="shared" si="203"/>
        <v>1</v>
      </c>
    </row>
    <row r="372" spans="46:50">
      <c r="AT372" s="2">
        <f t="shared" si="204"/>
        <v>372</v>
      </c>
      <c r="AU372" s="2">
        <f t="shared" si="205"/>
        <v>745</v>
      </c>
      <c r="AX372" s="153">
        <f t="shared" si="203"/>
        <v>1</v>
      </c>
    </row>
    <row r="373" spans="46:50">
      <c r="AT373" s="2">
        <f t="shared" si="204"/>
        <v>373</v>
      </c>
      <c r="AU373" s="2">
        <f t="shared" si="205"/>
        <v>747</v>
      </c>
      <c r="AX373" s="153">
        <f t="shared" si="203"/>
        <v>1</v>
      </c>
    </row>
    <row r="374" spans="46:50">
      <c r="AT374" s="2">
        <f t="shared" si="204"/>
        <v>374</v>
      </c>
      <c r="AU374" s="2">
        <f t="shared" si="205"/>
        <v>749</v>
      </c>
      <c r="AX374" s="153">
        <f t="shared" si="203"/>
        <v>1</v>
      </c>
    </row>
    <row r="375" spans="46:50">
      <c r="AT375" s="2">
        <f t="shared" si="204"/>
        <v>375</v>
      </c>
      <c r="AU375" s="2">
        <f t="shared" si="205"/>
        <v>751</v>
      </c>
      <c r="AX375" s="153">
        <f t="shared" si="203"/>
        <v>1</v>
      </c>
    </row>
    <row r="376" spans="46:50">
      <c r="AT376" s="2">
        <f t="shared" si="204"/>
        <v>376</v>
      </c>
      <c r="AU376" s="2">
        <f t="shared" si="205"/>
        <v>753</v>
      </c>
      <c r="AX376" s="153">
        <f t="shared" si="203"/>
        <v>1</v>
      </c>
    </row>
    <row r="377" spans="46:50">
      <c r="AT377" s="2">
        <f t="shared" si="204"/>
        <v>377</v>
      </c>
      <c r="AU377" s="2">
        <f t="shared" si="205"/>
        <v>755</v>
      </c>
      <c r="AX377" s="153">
        <f t="shared" si="203"/>
        <v>1</v>
      </c>
    </row>
    <row r="378" spans="46:50">
      <c r="AT378" s="2">
        <f t="shared" si="204"/>
        <v>378</v>
      </c>
      <c r="AU378" s="2">
        <f t="shared" si="205"/>
        <v>757</v>
      </c>
      <c r="AX378" s="153">
        <f t="shared" si="203"/>
        <v>1</v>
      </c>
    </row>
    <row r="379" spans="46:50">
      <c r="AT379" s="2">
        <f t="shared" si="204"/>
        <v>379</v>
      </c>
      <c r="AU379" s="2">
        <f t="shared" si="205"/>
        <v>759</v>
      </c>
      <c r="AX379" s="153">
        <f t="shared" si="203"/>
        <v>1</v>
      </c>
    </row>
    <row r="380" spans="46:50">
      <c r="AT380" s="2">
        <f t="shared" si="204"/>
        <v>380</v>
      </c>
      <c r="AU380" s="2">
        <f t="shared" si="205"/>
        <v>761</v>
      </c>
      <c r="AX380" s="153">
        <f t="shared" si="203"/>
        <v>1</v>
      </c>
    </row>
    <row r="381" spans="46:50">
      <c r="AT381" s="2">
        <f t="shared" si="204"/>
        <v>381</v>
      </c>
      <c r="AU381" s="2">
        <f t="shared" si="205"/>
        <v>763</v>
      </c>
      <c r="AX381" s="153">
        <f t="shared" si="203"/>
        <v>1</v>
      </c>
    </row>
    <row r="382" spans="46:50">
      <c r="AT382" s="2">
        <f t="shared" si="204"/>
        <v>382</v>
      </c>
      <c r="AU382" s="2">
        <f t="shared" si="205"/>
        <v>765</v>
      </c>
      <c r="AX382" s="153">
        <f t="shared" si="203"/>
        <v>1</v>
      </c>
    </row>
    <row r="383" spans="46:50">
      <c r="AT383" s="2">
        <f t="shared" si="204"/>
        <v>383</v>
      </c>
      <c r="AU383" s="2">
        <f t="shared" si="205"/>
        <v>767</v>
      </c>
      <c r="AX383" s="153">
        <f t="shared" si="203"/>
        <v>1</v>
      </c>
    </row>
    <row r="384" spans="46:50">
      <c r="AT384" s="2">
        <f t="shared" si="204"/>
        <v>384</v>
      </c>
      <c r="AU384" s="2">
        <f t="shared" si="205"/>
        <v>769</v>
      </c>
      <c r="AX384" s="153">
        <f t="shared" si="203"/>
        <v>1</v>
      </c>
    </row>
    <row r="385" spans="46:50">
      <c r="AT385" s="2">
        <f t="shared" si="204"/>
        <v>385</v>
      </c>
      <c r="AU385" s="2">
        <f t="shared" si="205"/>
        <v>771</v>
      </c>
      <c r="AX385" s="153">
        <f t="shared" si="203"/>
        <v>1</v>
      </c>
    </row>
    <row r="386" spans="46:50">
      <c r="AT386" s="2">
        <f t="shared" si="204"/>
        <v>386</v>
      </c>
      <c r="AU386" s="2">
        <f t="shared" si="205"/>
        <v>773</v>
      </c>
      <c r="AX386" s="153">
        <f t="shared" si="203"/>
        <v>1</v>
      </c>
    </row>
    <row r="387" spans="46:50">
      <c r="AT387" s="2">
        <f t="shared" si="204"/>
        <v>387</v>
      </c>
      <c r="AU387" s="2">
        <f t="shared" si="205"/>
        <v>775</v>
      </c>
      <c r="AX387" s="153">
        <f t="shared" si="203"/>
        <v>1</v>
      </c>
    </row>
    <row r="388" spans="46:50">
      <c r="AT388" s="2">
        <f t="shared" si="204"/>
        <v>388</v>
      </c>
      <c r="AU388" s="2">
        <f t="shared" si="205"/>
        <v>777</v>
      </c>
      <c r="AX388" s="153">
        <f t="shared" si="203"/>
        <v>1</v>
      </c>
    </row>
    <row r="389" spans="46:50">
      <c r="AT389" s="2">
        <f t="shared" si="204"/>
        <v>389</v>
      </c>
      <c r="AU389" s="2">
        <f t="shared" si="205"/>
        <v>779</v>
      </c>
      <c r="AX389" s="153">
        <f t="shared" si="203"/>
        <v>1</v>
      </c>
    </row>
    <row r="390" spans="46:50">
      <c r="AT390" s="2">
        <f t="shared" si="204"/>
        <v>390</v>
      </c>
      <c r="AU390" s="2">
        <f t="shared" si="205"/>
        <v>781</v>
      </c>
      <c r="AX390" s="153">
        <f t="shared" si="203"/>
        <v>1</v>
      </c>
    </row>
    <row r="391" spans="46:50">
      <c r="AT391" s="2">
        <f t="shared" si="204"/>
        <v>391</v>
      </c>
      <c r="AU391" s="2">
        <f t="shared" si="205"/>
        <v>783</v>
      </c>
      <c r="AX391" s="153">
        <f t="shared" si="203"/>
        <v>1</v>
      </c>
    </row>
    <row r="392" spans="46:50">
      <c r="AT392" s="2">
        <f t="shared" si="204"/>
        <v>392</v>
      </c>
      <c r="AU392" s="2">
        <f t="shared" si="205"/>
        <v>785</v>
      </c>
      <c r="AX392" s="153">
        <f t="shared" si="203"/>
        <v>1</v>
      </c>
    </row>
    <row r="393" spans="46:50">
      <c r="AT393" s="2">
        <f t="shared" si="204"/>
        <v>393</v>
      </c>
      <c r="AU393" s="2">
        <f t="shared" si="205"/>
        <v>787</v>
      </c>
      <c r="AX393" s="153">
        <f t="shared" ref="AX393:AX456" si="206">AW393*2+1</f>
        <v>1</v>
      </c>
    </row>
    <row r="394" spans="46:50">
      <c r="AT394" s="2">
        <f t="shared" ref="AT394:AT457" si="207">AT393+1</f>
        <v>394</v>
      </c>
      <c r="AU394" s="2">
        <f t="shared" si="205"/>
        <v>789</v>
      </c>
      <c r="AX394" s="153">
        <f t="shared" si="206"/>
        <v>1</v>
      </c>
    </row>
    <row r="395" spans="46:50">
      <c r="AT395" s="2">
        <f t="shared" si="207"/>
        <v>395</v>
      </c>
      <c r="AU395" s="2">
        <f t="shared" si="205"/>
        <v>791</v>
      </c>
      <c r="AX395" s="153">
        <f t="shared" si="206"/>
        <v>1</v>
      </c>
    </row>
    <row r="396" spans="46:50">
      <c r="AT396" s="2">
        <f t="shared" si="207"/>
        <v>396</v>
      </c>
      <c r="AU396" s="2">
        <f t="shared" si="205"/>
        <v>793</v>
      </c>
      <c r="AX396" s="153">
        <f t="shared" si="206"/>
        <v>1</v>
      </c>
    </row>
    <row r="397" spans="46:50">
      <c r="AT397" s="2">
        <f t="shared" si="207"/>
        <v>397</v>
      </c>
      <c r="AU397" s="2">
        <f t="shared" si="205"/>
        <v>795</v>
      </c>
      <c r="AX397" s="153">
        <f t="shared" si="206"/>
        <v>1</v>
      </c>
    </row>
    <row r="398" spans="46:50">
      <c r="AT398" s="2">
        <f t="shared" si="207"/>
        <v>398</v>
      </c>
      <c r="AU398" s="2">
        <f t="shared" si="205"/>
        <v>797</v>
      </c>
      <c r="AX398" s="153">
        <f t="shared" si="206"/>
        <v>1</v>
      </c>
    </row>
    <row r="399" spans="46:50">
      <c r="AT399" s="2">
        <f t="shared" si="207"/>
        <v>399</v>
      </c>
      <c r="AU399" s="2">
        <f t="shared" si="205"/>
        <v>799</v>
      </c>
      <c r="AX399" s="153">
        <f t="shared" si="206"/>
        <v>1</v>
      </c>
    </row>
    <row r="400" spans="46:50">
      <c r="AT400" s="2">
        <f t="shared" si="207"/>
        <v>400</v>
      </c>
      <c r="AU400" s="2">
        <f t="shared" si="205"/>
        <v>801</v>
      </c>
      <c r="AX400" s="153">
        <f t="shared" si="206"/>
        <v>1</v>
      </c>
    </row>
    <row r="401" spans="46:50">
      <c r="AT401" s="2">
        <f t="shared" si="207"/>
        <v>401</v>
      </c>
      <c r="AU401" s="2">
        <f t="shared" ref="AU401:AU464" si="208">AT401*2+1</f>
        <v>803</v>
      </c>
      <c r="AX401" s="153">
        <f t="shared" si="206"/>
        <v>1</v>
      </c>
    </row>
    <row r="402" spans="46:50">
      <c r="AT402" s="2">
        <f t="shared" si="207"/>
        <v>402</v>
      </c>
      <c r="AU402" s="2">
        <f t="shared" si="208"/>
        <v>805</v>
      </c>
      <c r="AX402" s="153">
        <f t="shared" si="206"/>
        <v>1</v>
      </c>
    </row>
    <row r="403" spans="46:50">
      <c r="AT403" s="2">
        <f t="shared" si="207"/>
        <v>403</v>
      </c>
      <c r="AU403" s="2">
        <f t="shared" si="208"/>
        <v>807</v>
      </c>
      <c r="AX403" s="153">
        <f t="shared" si="206"/>
        <v>1</v>
      </c>
    </row>
    <row r="404" spans="46:50">
      <c r="AT404" s="2">
        <f t="shared" si="207"/>
        <v>404</v>
      </c>
      <c r="AU404" s="2">
        <f t="shared" si="208"/>
        <v>809</v>
      </c>
      <c r="AX404" s="153">
        <f t="shared" si="206"/>
        <v>1</v>
      </c>
    </row>
    <row r="405" spans="46:50">
      <c r="AT405" s="2">
        <f t="shared" si="207"/>
        <v>405</v>
      </c>
      <c r="AU405" s="2">
        <f t="shared" si="208"/>
        <v>811</v>
      </c>
      <c r="AX405" s="153">
        <f t="shared" si="206"/>
        <v>1</v>
      </c>
    </row>
    <row r="406" spans="46:50">
      <c r="AT406" s="2">
        <f t="shared" si="207"/>
        <v>406</v>
      </c>
      <c r="AU406" s="2">
        <f t="shared" si="208"/>
        <v>813</v>
      </c>
      <c r="AX406" s="153">
        <f t="shared" si="206"/>
        <v>1</v>
      </c>
    </row>
    <row r="407" spans="46:50">
      <c r="AT407" s="2">
        <f t="shared" si="207"/>
        <v>407</v>
      </c>
      <c r="AU407" s="2">
        <f t="shared" si="208"/>
        <v>815</v>
      </c>
      <c r="AX407" s="153">
        <f t="shared" si="206"/>
        <v>1</v>
      </c>
    </row>
    <row r="408" spans="46:50">
      <c r="AT408" s="2">
        <f t="shared" si="207"/>
        <v>408</v>
      </c>
      <c r="AU408" s="2">
        <f t="shared" si="208"/>
        <v>817</v>
      </c>
      <c r="AX408" s="153">
        <f t="shared" si="206"/>
        <v>1</v>
      </c>
    </row>
    <row r="409" spans="46:50">
      <c r="AT409" s="2">
        <f t="shared" si="207"/>
        <v>409</v>
      </c>
      <c r="AU409" s="2">
        <f t="shared" si="208"/>
        <v>819</v>
      </c>
      <c r="AX409" s="153">
        <f t="shared" si="206"/>
        <v>1</v>
      </c>
    </row>
    <row r="410" spans="46:50">
      <c r="AT410" s="2">
        <f t="shared" si="207"/>
        <v>410</v>
      </c>
      <c r="AU410" s="2">
        <f t="shared" si="208"/>
        <v>821</v>
      </c>
      <c r="AX410" s="153">
        <f t="shared" si="206"/>
        <v>1</v>
      </c>
    </row>
    <row r="411" spans="46:50">
      <c r="AT411" s="2">
        <f t="shared" si="207"/>
        <v>411</v>
      </c>
      <c r="AU411" s="2">
        <f t="shared" si="208"/>
        <v>823</v>
      </c>
      <c r="AX411" s="153">
        <f t="shared" si="206"/>
        <v>1</v>
      </c>
    </row>
    <row r="412" spans="46:50">
      <c r="AT412" s="2">
        <f t="shared" si="207"/>
        <v>412</v>
      </c>
      <c r="AU412" s="2">
        <f t="shared" si="208"/>
        <v>825</v>
      </c>
      <c r="AX412" s="153">
        <f t="shared" si="206"/>
        <v>1</v>
      </c>
    </row>
    <row r="413" spans="46:50">
      <c r="AT413" s="2">
        <f t="shared" si="207"/>
        <v>413</v>
      </c>
      <c r="AU413" s="2">
        <f t="shared" si="208"/>
        <v>827</v>
      </c>
      <c r="AX413" s="153">
        <f t="shared" si="206"/>
        <v>1</v>
      </c>
    </row>
    <row r="414" spans="46:50">
      <c r="AT414" s="2">
        <f t="shared" si="207"/>
        <v>414</v>
      </c>
      <c r="AU414" s="2">
        <f t="shared" si="208"/>
        <v>829</v>
      </c>
      <c r="AX414" s="153">
        <f t="shared" si="206"/>
        <v>1</v>
      </c>
    </row>
    <row r="415" spans="46:50">
      <c r="AT415" s="2">
        <f t="shared" si="207"/>
        <v>415</v>
      </c>
      <c r="AU415" s="2">
        <f t="shared" si="208"/>
        <v>831</v>
      </c>
      <c r="AX415" s="153">
        <f t="shared" si="206"/>
        <v>1</v>
      </c>
    </row>
    <row r="416" spans="46:50">
      <c r="AT416" s="2">
        <f t="shared" si="207"/>
        <v>416</v>
      </c>
      <c r="AU416" s="2">
        <f t="shared" si="208"/>
        <v>833</v>
      </c>
      <c r="AX416" s="153">
        <f t="shared" si="206"/>
        <v>1</v>
      </c>
    </row>
    <row r="417" spans="46:50">
      <c r="AT417" s="2">
        <f t="shared" si="207"/>
        <v>417</v>
      </c>
      <c r="AU417" s="2">
        <f t="shared" si="208"/>
        <v>835</v>
      </c>
      <c r="AX417" s="153">
        <f t="shared" si="206"/>
        <v>1</v>
      </c>
    </row>
    <row r="418" spans="46:50">
      <c r="AT418" s="2">
        <f t="shared" si="207"/>
        <v>418</v>
      </c>
      <c r="AU418" s="2">
        <f t="shared" si="208"/>
        <v>837</v>
      </c>
      <c r="AX418" s="153">
        <f t="shared" si="206"/>
        <v>1</v>
      </c>
    </row>
    <row r="419" spans="46:50">
      <c r="AT419" s="2">
        <f t="shared" si="207"/>
        <v>419</v>
      </c>
      <c r="AU419" s="2">
        <f t="shared" si="208"/>
        <v>839</v>
      </c>
      <c r="AX419" s="153">
        <f t="shared" si="206"/>
        <v>1</v>
      </c>
    </row>
    <row r="420" spans="46:50">
      <c r="AT420" s="2">
        <f t="shared" si="207"/>
        <v>420</v>
      </c>
      <c r="AU420" s="2">
        <f t="shared" si="208"/>
        <v>841</v>
      </c>
      <c r="AX420" s="153">
        <f t="shared" si="206"/>
        <v>1</v>
      </c>
    </row>
    <row r="421" spans="46:50">
      <c r="AT421" s="2">
        <f t="shared" si="207"/>
        <v>421</v>
      </c>
      <c r="AU421" s="2">
        <f t="shared" si="208"/>
        <v>843</v>
      </c>
      <c r="AX421" s="153">
        <f t="shared" si="206"/>
        <v>1</v>
      </c>
    </row>
    <row r="422" spans="46:50">
      <c r="AT422" s="2">
        <f t="shared" si="207"/>
        <v>422</v>
      </c>
      <c r="AU422" s="2">
        <f t="shared" si="208"/>
        <v>845</v>
      </c>
      <c r="AX422" s="153">
        <f t="shared" si="206"/>
        <v>1</v>
      </c>
    </row>
    <row r="423" spans="46:50">
      <c r="AT423" s="2">
        <f t="shared" si="207"/>
        <v>423</v>
      </c>
      <c r="AU423" s="2">
        <f t="shared" si="208"/>
        <v>847</v>
      </c>
      <c r="AX423" s="153">
        <f t="shared" si="206"/>
        <v>1</v>
      </c>
    </row>
    <row r="424" spans="46:50">
      <c r="AT424" s="2">
        <f t="shared" si="207"/>
        <v>424</v>
      </c>
      <c r="AU424" s="2">
        <f t="shared" si="208"/>
        <v>849</v>
      </c>
      <c r="AX424" s="153">
        <f t="shared" si="206"/>
        <v>1</v>
      </c>
    </row>
    <row r="425" spans="46:50">
      <c r="AT425" s="2">
        <f t="shared" si="207"/>
        <v>425</v>
      </c>
      <c r="AU425" s="2">
        <f t="shared" si="208"/>
        <v>851</v>
      </c>
      <c r="AX425" s="153">
        <f t="shared" si="206"/>
        <v>1</v>
      </c>
    </row>
    <row r="426" spans="46:50">
      <c r="AT426" s="2">
        <f t="shared" si="207"/>
        <v>426</v>
      </c>
      <c r="AU426" s="2">
        <f t="shared" si="208"/>
        <v>853</v>
      </c>
      <c r="AX426" s="153">
        <f t="shared" si="206"/>
        <v>1</v>
      </c>
    </row>
    <row r="427" spans="46:50">
      <c r="AT427" s="2">
        <f t="shared" si="207"/>
        <v>427</v>
      </c>
      <c r="AU427" s="2">
        <f t="shared" si="208"/>
        <v>855</v>
      </c>
      <c r="AX427" s="153">
        <f t="shared" si="206"/>
        <v>1</v>
      </c>
    </row>
    <row r="428" spans="46:50">
      <c r="AT428" s="2">
        <f t="shared" si="207"/>
        <v>428</v>
      </c>
      <c r="AU428" s="2">
        <f t="shared" si="208"/>
        <v>857</v>
      </c>
      <c r="AX428" s="153">
        <f t="shared" si="206"/>
        <v>1</v>
      </c>
    </row>
    <row r="429" spans="46:50">
      <c r="AT429" s="2">
        <f t="shared" si="207"/>
        <v>429</v>
      </c>
      <c r="AU429" s="2">
        <f t="shared" si="208"/>
        <v>859</v>
      </c>
      <c r="AX429" s="153">
        <f t="shared" si="206"/>
        <v>1</v>
      </c>
    </row>
    <row r="430" spans="46:50">
      <c r="AT430" s="2">
        <f t="shared" si="207"/>
        <v>430</v>
      </c>
      <c r="AU430" s="2">
        <f t="shared" si="208"/>
        <v>861</v>
      </c>
      <c r="AX430" s="153">
        <f t="shared" si="206"/>
        <v>1</v>
      </c>
    </row>
    <row r="431" spans="46:50">
      <c r="AT431" s="2">
        <f t="shared" si="207"/>
        <v>431</v>
      </c>
      <c r="AU431" s="2">
        <f t="shared" si="208"/>
        <v>863</v>
      </c>
      <c r="AX431" s="153">
        <f t="shared" si="206"/>
        <v>1</v>
      </c>
    </row>
    <row r="432" spans="46:50">
      <c r="AT432" s="2">
        <f t="shared" si="207"/>
        <v>432</v>
      </c>
      <c r="AU432" s="2">
        <f t="shared" si="208"/>
        <v>865</v>
      </c>
      <c r="AX432" s="153">
        <f t="shared" si="206"/>
        <v>1</v>
      </c>
    </row>
    <row r="433" spans="46:50">
      <c r="AT433" s="2">
        <f t="shared" si="207"/>
        <v>433</v>
      </c>
      <c r="AU433" s="2">
        <f t="shared" si="208"/>
        <v>867</v>
      </c>
      <c r="AX433" s="153">
        <f t="shared" si="206"/>
        <v>1</v>
      </c>
    </row>
    <row r="434" spans="46:50">
      <c r="AT434" s="2">
        <f t="shared" si="207"/>
        <v>434</v>
      </c>
      <c r="AU434" s="2">
        <f t="shared" si="208"/>
        <v>869</v>
      </c>
      <c r="AX434" s="153">
        <f t="shared" si="206"/>
        <v>1</v>
      </c>
    </row>
    <row r="435" spans="46:50">
      <c r="AT435" s="2">
        <f t="shared" si="207"/>
        <v>435</v>
      </c>
      <c r="AU435" s="2">
        <f t="shared" si="208"/>
        <v>871</v>
      </c>
      <c r="AX435" s="153">
        <f t="shared" si="206"/>
        <v>1</v>
      </c>
    </row>
    <row r="436" spans="46:50">
      <c r="AT436" s="2">
        <f t="shared" si="207"/>
        <v>436</v>
      </c>
      <c r="AU436" s="2">
        <f t="shared" si="208"/>
        <v>873</v>
      </c>
      <c r="AX436" s="153">
        <f t="shared" si="206"/>
        <v>1</v>
      </c>
    </row>
    <row r="437" spans="46:50">
      <c r="AT437" s="2">
        <f t="shared" si="207"/>
        <v>437</v>
      </c>
      <c r="AU437" s="2">
        <f t="shared" si="208"/>
        <v>875</v>
      </c>
      <c r="AX437" s="153">
        <f t="shared" si="206"/>
        <v>1</v>
      </c>
    </row>
    <row r="438" spans="46:50">
      <c r="AT438" s="2">
        <f t="shared" si="207"/>
        <v>438</v>
      </c>
      <c r="AU438" s="2">
        <f t="shared" si="208"/>
        <v>877</v>
      </c>
      <c r="AX438" s="153">
        <f t="shared" si="206"/>
        <v>1</v>
      </c>
    </row>
    <row r="439" spans="46:50">
      <c r="AT439" s="2">
        <f t="shared" si="207"/>
        <v>439</v>
      </c>
      <c r="AU439" s="2">
        <f t="shared" si="208"/>
        <v>879</v>
      </c>
      <c r="AX439" s="153">
        <f t="shared" si="206"/>
        <v>1</v>
      </c>
    </row>
    <row r="440" spans="46:50">
      <c r="AT440" s="2">
        <f t="shared" si="207"/>
        <v>440</v>
      </c>
      <c r="AU440" s="2">
        <f t="shared" si="208"/>
        <v>881</v>
      </c>
      <c r="AX440" s="153">
        <f t="shared" si="206"/>
        <v>1</v>
      </c>
    </row>
    <row r="441" spans="46:50">
      <c r="AT441" s="2">
        <f t="shared" si="207"/>
        <v>441</v>
      </c>
      <c r="AU441" s="2">
        <f t="shared" si="208"/>
        <v>883</v>
      </c>
      <c r="AX441" s="153">
        <f t="shared" si="206"/>
        <v>1</v>
      </c>
    </row>
    <row r="442" spans="46:50">
      <c r="AT442" s="2">
        <f t="shared" si="207"/>
        <v>442</v>
      </c>
      <c r="AU442" s="2">
        <f t="shared" si="208"/>
        <v>885</v>
      </c>
      <c r="AX442" s="153">
        <f t="shared" si="206"/>
        <v>1</v>
      </c>
    </row>
    <row r="443" spans="46:50">
      <c r="AT443" s="2">
        <f t="shared" si="207"/>
        <v>443</v>
      </c>
      <c r="AU443" s="2">
        <f t="shared" si="208"/>
        <v>887</v>
      </c>
      <c r="AX443" s="153">
        <f t="shared" si="206"/>
        <v>1</v>
      </c>
    </row>
    <row r="444" spans="46:50">
      <c r="AT444" s="2">
        <f t="shared" si="207"/>
        <v>444</v>
      </c>
      <c r="AU444" s="2">
        <f t="shared" si="208"/>
        <v>889</v>
      </c>
      <c r="AX444" s="153">
        <f t="shared" si="206"/>
        <v>1</v>
      </c>
    </row>
    <row r="445" spans="46:50">
      <c r="AT445" s="2">
        <f t="shared" si="207"/>
        <v>445</v>
      </c>
      <c r="AU445" s="2">
        <f t="shared" si="208"/>
        <v>891</v>
      </c>
      <c r="AX445" s="153">
        <f t="shared" si="206"/>
        <v>1</v>
      </c>
    </row>
    <row r="446" spans="46:50">
      <c r="AT446" s="2">
        <f t="shared" si="207"/>
        <v>446</v>
      </c>
      <c r="AU446" s="2">
        <f t="shared" si="208"/>
        <v>893</v>
      </c>
      <c r="AX446" s="153">
        <f t="shared" si="206"/>
        <v>1</v>
      </c>
    </row>
    <row r="447" spans="46:50">
      <c r="AT447" s="2">
        <f t="shared" si="207"/>
        <v>447</v>
      </c>
      <c r="AU447" s="2">
        <f t="shared" si="208"/>
        <v>895</v>
      </c>
      <c r="AX447" s="153">
        <f t="shared" si="206"/>
        <v>1</v>
      </c>
    </row>
    <row r="448" spans="46:50">
      <c r="AT448" s="2">
        <f t="shared" si="207"/>
        <v>448</v>
      </c>
      <c r="AU448" s="2">
        <f t="shared" si="208"/>
        <v>897</v>
      </c>
      <c r="AX448" s="153">
        <f t="shared" si="206"/>
        <v>1</v>
      </c>
    </row>
    <row r="449" spans="46:50">
      <c r="AT449" s="2">
        <f t="shared" si="207"/>
        <v>449</v>
      </c>
      <c r="AU449" s="2">
        <f t="shared" si="208"/>
        <v>899</v>
      </c>
      <c r="AX449" s="153">
        <f t="shared" si="206"/>
        <v>1</v>
      </c>
    </row>
    <row r="450" spans="46:50">
      <c r="AT450" s="2">
        <f t="shared" si="207"/>
        <v>450</v>
      </c>
      <c r="AU450" s="2">
        <f t="shared" si="208"/>
        <v>901</v>
      </c>
      <c r="AX450" s="153">
        <f t="shared" si="206"/>
        <v>1</v>
      </c>
    </row>
    <row r="451" spans="46:50">
      <c r="AT451" s="2">
        <f t="shared" si="207"/>
        <v>451</v>
      </c>
      <c r="AU451" s="2">
        <f t="shared" si="208"/>
        <v>903</v>
      </c>
      <c r="AX451" s="153">
        <f t="shared" si="206"/>
        <v>1</v>
      </c>
    </row>
    <row r="452" spans="46:50">
      <c r="AT452" s="2">
        <f t="shared" si="207"/>
        <v>452</v>
      </c>
      <c r="AU452" s="2">
        <f t="shared" si="208"/>
        <v>905</v>
      </c>
      <c r="AX452" s="153">
        <f t="shared" si="206"/>
        <v>1</v>
      </c>
    </row>
    <row r="453" spans="46:50">
      <c r="AT453" s="2">
        <f t="shared" si="207"/>
        <v>453</v>
      </c>
      <c r="AU453" s="2">
        <f t="shared" si="208"/>
        <v>907</v>
      </c>
      <c r="AX453" s="153">
        <f t="shared" si="206"/>
        <v>1</v>
      </c>
    </row>
    <row r="454" spans="46:50">
      <c r="AT454" s="2">
        <f t="shared" si="207"/>
        <v>454</v>
      </c>
      <c r="AU454" s="2">
        <f t="shared" si="208"/>
        <v>909</v>
      </c>
      <c r="AX454" s="153">
        <f t="shared" si="206"/>
        <v>1</v>
      </c>
    </row>
    <row r="455" spans="46:50">
      <c r="AT455" s="2">
        <f t="shared" si="207"/>
        <v>455</v>
      </c>
      <c r="AU455" s="2">
        <f t="shared" si="208"/>
        <v>911</v>
      </c>
      <c r="AX455" s="153">
        <f t="shared" si="206"/>
        <v>1</v>
      </c>
    </row>
    <row r="456" spans="46:50">
      <c r="AT456" s="2">
        <f t="shared" si="207"/>
        <v>456</v>
      </c>
      <c r="AU456" s="2">
        <f t="shared" si="208"/>
        <v>913</v>
      </c>
      <c r="AX456" s="153">
        <f t="shared" si="206"/>
        <v>1</v>
      </c>
    </row>
    <row r="457" spans="46:50">
      <c r="AT457" s="2">
        <f t="shared" si="207"/>
        <v>457</v>
      </c>
      <c r="AU457" s="2">
        <f t="shared" si="208"/>
        <v>915</v>
      </c>
      <c r="AX457" s="153">
        <f t="shared" ref="AX457:AX520" si="209">AW457*2+1</f>
        <v>1</v>
      </c>
    </row>
    <row r="458" spans="46:50">
      <c r="AT458" s="2">
        <f t="shared" ref="AT458:AT521" si="210">AT457+1</f>
        <v>458</v>
      </c>
      <c r="AU458" s="2">
        <f t="shared" si="208"/>
        <v>917</v>
      </c>
      <c r="AX458" s="153">
        <f t="shared" si="209"/>
        <v>1</v>
      </c>
    </row>
    <row r="459" spans="46:50">
      <c r="AT459" s="2">
        <f t="shared" si="210"/>
        <v>459</v>
      </c>
      <c r="AU459" s="2">
        <f t="shared" si="208"/>
        <v>919</v>
      </c>
      <c r="AX459" s="153">
        <f t="shared" si="209"/>
        <v>1</v>
      </c>
    </row>
    <row r="460" spans="46:50">
      <c r="AT460" s="2">
        <f t="shared" si="210"/>
        <v>460</v>
      </c>
      <c r="AU460" s="2">
        <f t="shared" si="208"/>
        <v>921</v>
      </c>
      <c r="AX460" s="153">
        <f t="shared" si="209"/>
        <v>1</v>
      </c>
    </row>
    <row r="461" spans="46:50">
      <c r="AT461" s="2">
        <f t="shared" si="210"/>
        <v>461</v>
      </c>
      <c r="AU461" s="2">
        <f t="shared" si="208"/>
        <v>923</v>
      </c>
      <c r="AX461" s="153">
        <f t="shared" si="209"/>
        <v>1</v>
      </c>
    </row>
    <row r="462" spans="46:50">
      <c r="AT462" s="2">
        <f t="shared" si="210"/>
        <v>462</v>
      </c>
      <c r="AU462" s="2">
        <f t="shared" si="208"/>
        <v>925</v>
      </c>
      <c r="AX462" s="153">
        <f t="shared" si="209"/>
        <v>1</v>
      </c>
    </row>
    <row r="463" spans="46:50">
      <c r="AT463" s="2">
        <f t="shared" si="210"/>
        <v>463</v>
      </c>
      <c r="AU463" s="2">
        <f t="shared" si="208"/>
        <v>927</v>
      </c>
      <c r="AX463" s="153">
        <f t="shared" si="209"/>
        <v>1</v>
      </c>
    </row>
    <row r="464" spans="46:50">
      <c r="AT464" s="2">
        <f t="shared" si="210"/>
        <v>464</v>
      </c>
      <c r="AU464" s="2">
        <f t="shared" si="208"/>
        <v>929</v>
      </c>
      <c r="AX464" s="153">
        <f t="shared" si="209"/>
        <v>1</v>
      </c>
    </row>
    <row r="465" spans="46:50">
      <c r="AT465" s="2">
        <f t="shared" si="210"/>
        <v>465</v>
      </c>
      <c r="AU465" s="2">
        <f t="shared" ref="AU465:AU528" si="211">AT465*2+1</f>
        <v>931</v>
      </c>
      <c r="AX465" s="153">
        <f t="shared" si="209"/>
        <v>1</v>
      </c>
    </row>
    <row r="466" spans="46:50">
      <c r="AT466" s="2">
        <f t="shared" si="210"/>
        <v>466</v>
      </c>
      <c r="AU466" s="2">
        <f t="shared" si="211"/>
        <v>933</v>
      </c>
      <c r="AX466" s="153">
        <f t="shared" si="209"/>
        <v>1</v>
      </c>
    </row>
    <row r="467" spans="46:50">
      <c r="AT467" s="2">
        <f t="shared" si="210"/>
        <v>467</v>
      </c>
      <c r="AU467" s="2">
        <f t="shared" si="211"/>
        <v>935</v>
      </c>
      <c r="AX467" s="153">
        <f t="shared" si="209"/>
        <v>1</v>
      </c>
    </row>
    <row r="468" spans="46:50">
      <c r="AT468" s="2">
        <f t="shared" si="210"/>
        <v>468</v>
      </c>
      <c r="AU468" s="2">
        <f t="shared" si="211"/>
        <v>937</v>
      </c>
      <c r="AX468" s="153">
        <f t="shared" si="209"/>
        <v>1</v>
      </c>
    </row>
    <row r="469" spans="46:50">
      <c r="AT469" s="2">
        <f t="shared" si="210"/>
        <v>469</v>
      </c>
      <c r="AU469" s="2">
        <f t="shared" si="211"/>
        <v>939</v>
      </c>
      <c r="AX469" s="153">
        <f t="shared" si="209"/>
        <v>1</v>
      </c>
    </row>
    <row r="470" spans="46:50">
      <c r="AT470" s="2">
        <f t="shared" si="210"/>
        <v>470</v>
      </c>
      <c r="AU470" s="2">
        <f t="shared" si="211"/>
        <v>941</v>
      </c>
      <c r="AX470" s="153">
        <f t="shared" si="209"/>
        <v>1</v>
      </c>
    </row>
    <row r="471" spans="46:50">
      <c r="AT471" s="2">
        <f t="shared" si="210"/>
        <v>471</v>
      </c>
      <c r="AU471" s="2">
        <f t="shared" si="211"/>
        <v>943</v>
      </c>
      <c r="AX471" s="153">
        <f t="shared" si="209"/>
        <v>1</v>
      </c>
    </row>
    <row r="472" spans="46:50">
      <c r="AT472" s="2">
        <f t="shared" si="210"/>
        <v>472</v>
      </c>
      <c r="AU472" s="2">
        <f t="shared" si="211"/>
        <v>945</v>
      </c>
      <c r="AX472" s="153">
        <f t="shared" si="209"/>
        <v>1</v>
      </c>
    </row>
    <row r="473" spans="46:50">
      <c r="AT473" s="2">
        <f t="shared" si="210"/>
        <v>473</v>
      </c>
      <c r="AU473" s="2">
        <f t="shared" si="211"/>
        <v>947</v>
      </c>
      <c r="AX473" s="153">
        <f t="shared" si="209"/>
        <v>1</v>
      </c>
    </row>
    <row r="474" spans="46:50">
      <c r="AT474" s="2">
        <f t="shared" si="210"/>
        <v>474</v>
      </c>
      <c r="AU474" s="2">
        <f t="shared" si="211"/>
        <v>949</v>
      </c>
      <c r="AX474" s="153">
        <f t="shared" si="209"/>
        <v>1</v>
      </c>
    </row>
    <row r="475" spans="46:50">
      <c r="AT475" s="2">
        <f t="shared" si="210"/>
        <v>475</v>
      </c>
      <c r="AU475" s="2">
        <f t="shared" si="211"/>
        <v>951</v>
      </c>
      <c r="AX475" s="153">
        <f t="shared" si="209"/>
        <v>1</v>
      </c>
    </row>
    <row r="476" spans="46:50">
      <c r="AT476" s="2">
        <f t="shared" si="210"/>
        <v>476</v>
      </c>
      <c r="AU476" s="2">
        <f t="shared" si="211"/>
        <v>953</v>
      </c>
      <c r="AX476" s="153">
        <f t="shared" si="209"/>
        <v>1</v>
      </c>
    </row>
    <row r="477" spans="46:50">
      <c r="AT477" s="2">
        <f t="shared" si="210"/>
        <v>477</v>
      </c>
      <c r="AU477" s="2">
        <f t="shared" si="211"/>
        <v>955</v>
      </c>
      <c r="AX477" s="153">
        <f t="shared" si="209"/>
        <v>1</v>
      </c>
    </row>
    <row r="478" spans="46:50">
      <c r="AT478" s="2">
        <f t="shared" si="210"/>
        <v>478</v>
      </c>
      <c r="AU478" s="2">
        <f t="shared" si="211"/>
        <v>957</v>
      </c>
      <c r="AX478" s="153">
        <f t="shared" si="209"/>
        <v>1</v>
      </c>
    </row>
    <row r="479" spans="46:50">
      <c r="AT479" s="2">
        <f t="shared" si="210"/>
        <v>479</v>
      </c>
      <c r="AU479" s="2">
        <f t="shared" si="211"/>
        <v>959</v>
      </c>
      <c r="AX479" s="153">
        <f t="shared" si="209"/>
        <v>1</v>
      </c>
    </row>
    <row r="480" spans="46:50">
      <c r="AT480" s="2">
        <f t="shared" si="210"/>
        <v>480</v>
      </c>
      <c r="AU480" s="2">
        <f t="shared" si="211"/>
        <v>961</v>
      </c>
      <c r="AX480" s="153">
        <f t="shared" si="209"/>
        <v>1</v>
      </c>
    </row>
    <row r="481" spans="46:50">
      <c r="AT481" s="2">
        <f t="shared" si="210"/>
        <v>481</v>
      </c>
      <c r="AU481" s="2">
        <f t="shared" si="211"/>
        <v>963</v>
      </c>
      <c r="AX481" s="153">
        <f t="shared" si="209"/>
        <v>1</v>
      </c>
    </row>
    <row r="482" spans="46:50">
      <c r="AT482" s="2">
        <f t="shared" si="210"/>
        <v>482</v>
      </c>
      <c r="AU482" s="2">
        <f t="shared" si="211"/>
        <v>965</v>
      </c>
      <c r="AX482" s="153">
        <f t="shared" si="209"/>
        <v>1</v>
      </c>
    </row>
    <row r="483" spans="46:50">
      <c r="AT483" s="2">
        <f t="shared" si="210"/>
        <v>483</v>
      </c>
      <c r="AU483" s="2">
        <f t="shared" si="211"/>
        <v>967</v>
      </c>
      <c r="AX483" s="153">
        <f t="shared" si="209"/>
        <v>1</v>
      </c>
    </row>
    <row r="484" spans="46:50">
      <c r="AT484" s="2">
        <f t="shared" si="210"/>
        <v>484</v>
      </c>
      <c r="AU484" s="2">
        <f t="shared" si="211"/>
        <v>969</v>
      </c>
      <c r="AX484" s="153">
        <f t="shared" si="209"/>
        <v>1</v>
      </c>
    </row>
    <row r="485" spans="46:50">
      <c r="AT485" s="2">
        <f t="shared" si="210"/>
        <v>485</v>
      </c>
      <c r="AU485" s="2">
        <f t="shared" si="211"/>
        <v>971</v>
      </c>
      <c r="AX485" s="153">
        <f t="shared" si="209"/>
        <v>1</v>
      </c>
    </row>
    <row r="486" spans="46:50">
      <c r="AT486" s="2">
        <f t="shared" si="210"/>
        <v>486</v>
      </c>
      <c r="AU486" s="2">
        <f t="shared" si="211"/>
        <v>973</v>
      </c>
      <c r="AX486" s="153">
        <f t="shared" si="209"/>
        <v>1</v>
      </c>
    </row>
    <row r="487" spans="46:50">
      <c r="AT487" s="2">
        <f t="shared" si="210"/>
        <v>487</v>
      </c>
      <c r="AU487" s="2">
        <f t="shared" si="211"/>
        <v>975</v>
      </c>
      <c r="AX487" s="153">
        <f t="shared" si="209"/>
        <v>1</v>
      </c>
    </row>
    <row r="488" spans="46:50">
      <c r="AT488" s="2">
        <f t="shared" si="210"/>
        <v>488</v>
      </c>
      <c r="AU488" s="2">
        <f t="shared" si="211"/>
        <v>977</v>
      </c>
      <c r="AX488" s="153">
        <f t="shared" si="209"/>
        <v>1</v>
      </c>
    </row>
    <row r="489" spans="46:50">
      <c r="AT489" s="2">
        <f t="shared" si="210"/>
        <v>489</v>
      </c>
      <c r="AU489" s="2">
        <f t="shared" si="211"/>
        <v>979</v>
      </c>
      <c r="AX489" s="153">
        <f t="shared" si="209"/>
        <v>1</v>
      </c>
    </row>
    <row r="490" spans="46:50">
      <c r="AT490" s="2">
        <f t="shared" si="210"/>
        <v>490</v>
      </c>
      <c r="AU490" s="2">
        <f t="shared" si="211"/>
        <v>981</v>
      </c>
      <c r="AX490" s="153">
        <f t="shared" si="209"/>
        <v>1</v>
      </c>
    </row>
    <row r="491" spans="46:50">
      <c r="AT491" s="2">
        <f t="shared" si="210"/>
        <v>491</v>
      </c>
      <c r="AU491" s="2">
        <f t="shared" si="211"/>
        <v>983</v>
      </c>
      <c r="AX491" s="153">
        <f t="shared" si="209"/>
        <v>1</v>
      </c>
    </row>
    <row r="492" spans="46:50">
      <c r="AT492" s="2">
        <f t="shared" si="210"/>
        <v>492</v>
      </c>
      <c r="AU492" s="2">
        <f t="shared" si="211"/>
        <v>985</v>
      </c>
      <c r="AX492" s="153">
        <f t="shared" si="209"/>
        <v>1</v>
      </c>
    </row>
    <row r="493" spans="46:50">
      <c r="AT493" s="2">
        <f t="shared" si="210"/>
        <v>493</v>
      </c>
      <c r="AU493" s="2">
        <f t="shared" si="211"/>
        <v>987</v>
      </c>
      <c r="AX493" s="153">
        <f t="shared" si="209"/>
        <v>1</v>
      </c>
    </row>
    <row r="494" spans="46:50">
      <c r="AT494" s="2">
        <f t="shared" si="210"/>
        <v>494</v>
      </c>
      <c r="AU494" s="2">
        <f t="shared" si="211"/>
        <v>989</v>
      </c>
      <c r="AX494" s="153">
        <f t="shared" si="209"/>
        <v>1</v>
      </c>
    </row>
    <row r="495" spans="46:50">
      <c r="AT495" s="2">
        <f t="shared" si="210"/>
        <v>495</v>
      </c>
      <c r="AU495" s="2">
        <f t="shared" si="211"/>
        <v>991</v>
      </c>
      <c r="AX495" s="153">
        <f t="shared" si="209"/>
        <v>1</v>
      </c>
    </row>
    <row r="496" spans="46:50">
      <c r="AT496" s="2">
        <f t="shared" si="210"/>
        <v>496</v>
      </c>
      <c r="AU496" s="2">
        <f t="shared" si="211"/>
        <v>993</v>
      </c>
      <c r="AX496" s="153">
        <f t="shared" si="209"/>
        <v>1</v>
      </c>
    </row>
    <row r="497" spans="46:50">
      <c r="AT497" s="2">
        <f t="shared" si="210"/>
        <v>497</v>
      </c>
      <c r="AU497" s="2">
        <f t="shared" si="211"/>
        <v>995</v>
      </c>
      <c r="AX497" s="153">
        <f t="shared" si="209"/>
        <v>1</v>
      </c>
    </row>
    <row r="498" spans="46:50">
      <c r="AT498" s="2">
        <f t="shared" si="210"/>
        <v>498</v>
      </c>
      <c r="AU498" s="2">
        <f t="shared" si="211"/>
        <v>997</v>
      </c>
      <c r="AX498" s="153">
        <f t="shared" si="209"/>
        <v>1</v>
      </c>
    </row>
    <row r="499" spans="46:50">
      <c r="AT499" s="2">
        <f t="shared" si="210"/>
        <v>499</v>
      </c>
      <c r="AU499" s="2">
        <f t="shared" si="211"/>
        <v>999</v>
      </c>
      <c r="AX499" s="153">
        <f t="shared" si="209"/>
        <v>1</v>
      </c>
    </row>
    <row r="500" spans="46:50">
      <c r="AT500" s="2">
        <f t="shared" si="210"/>
        <v>500</v>
      </c>
      <c r="AU500" s="2">
        <f t="shared" si="211"/>
        <v>1001</v>
      </c>
      <c r="AX500" s="153">
        <f t="shared" si="209"/>
        <v>1</v>
      </c>
    </row>
    <row r="501" spans="46:50">
      <c r="AT501" s="2">
        <f t="shared" si="210"/>
        <v>501</v>
      </c>
      <c r="AU501" s="2">
        <f t="shared" si="211"/>
        <v>1003</v>
      </c>
      <c r="AX501" s="153">
        <f t="shared" si="209"/>
        <v>1</v>
      </c>
    </row>
    <row r="502" spans="46:50">
      <c r="AT502" s="2">
        <f t="shared" si="210"/>
        <v>502</v>
      </c>
      <c r="AU502" s="2">
        <f t="shared" si="211"/>
        <v>1005</v>
      </c>
      <c r="AX502" s="153">
        <f t="shared" si="209"/>
        <v>1</v>
      </c>
    </row>
    <row r="503" spans="46:50">
      <c r="AT503" s="2">
        <f t="shared" si="210"/>
        <v>503</v>
      </c>
      <c r="AU503" s="2">
        <f t="shared" si="211"/>
        <v>1007</v>
      </c>
      <c r="AX503" s="153">
        <f t="shared" si="209"/>
        <v>1</v>
      </c>
    </row>
    <row r="504" spans="46:50">
      <c r="AT504" s="2">
        <f t="shared" si="210"/>
        <v>504</v>
      </c>
      <c r="AU504" s="2">
        <f t="shared" si="211"/>
        <v>1009</v>
      </c>
      <c r="AX504" s="153">
        <f t="shared" si="209"/>
        <v>1</v>
      </c>
    </row>
    <row r="505" spans="46:50">
      <c r="AT505" s="2">
        <f t="shared" si="210"/>
        <v>505</v>
      </c>
      <c r="AU505" s="2">
        <f t="shared" si="211"/>
        <v>1011</v>
      </c>
      <c r="AX505" s="153">
        <f t="shared" si="209"/>
        <v>1</v>
      </c>
    </row>
    <row r="506" spans="46:50">
      <c r="AT506" s="2">
        <f t="shared" si="210"/>
        <v>506</v>
      </c>
      <c r="AU506" s="2">
        <f t="shared" si="211"/>
        <v>1013</v>
      </c>
      <c r="AX506" s="153">
        <f t="shared" si="209"/>
        <v>1</v>
      </c>
    </row>
    <row r="507" spans="46:50">
      <c r="AT507" s="2">
        <f t="shared" si="210"/>
        <v>507</v>
      </c>
      <c r="AU507" s="2">
        <f t="shared" si="211"/>
        <v>1015</v>
      </c>
      <c r="AX507" s="153">
        <f t="shared" si="209"/>
        <v>1</v>
      </c>
    </row>
    <row r="508" spans="46:50">
      <c r="AT508" s="2">
        <f t="shared" si="210"/>
        <v>508</v>
      </c>
      <c r="AU508" s="2">
        <f t="shared" si="211"/>
        <v>1017</v>
      </c>
      <c r="AX508" s="153">
        <f t="shared" si="209"/>
        <v>1</v>
      </c>
    </row>
    <row r="509" spans="46:50">
      <c r="AT509" s="2">
        <f t="shared" si="210"/>
        <v>509</v>
      </c>
      <c r="AU509" s="2">
        <f t="shared" si="211"/>
        <v>1019</v>
      </c>
      <c r="AX509" s="153">
        <f t="shared" si="209"/>
        <v>1</v>
      </c>
    </row>
    <row r="510" spans="46:50">
      <c r="AT510" s="2">
        <f t="shared" si="210"/>
        <v>510</v>
      </c>
      <c r="AU510" s="2">
        <f t="shared" si="211"/>
        <v>1021</v>
      </c>
      <c r="AX510" s="153">
        <f t="shared" si="209"/>
        <v>1</v>
      </c>
    </row>
    <row r="511" spans="46:50">
      <c r="AT511" s="2">
        <f t="shared" si="210"/>
        <v>511</v>
      </c>
      <c r="AU511" s="2">
        <f t="shared" si="211"/>
        <v>1023</v>
      </c>
      <c r="AX511" s="153">
        <f t="shared" si="209"/>
        <v>1</v>
      </c>
    </row>
    <row r="512" spans="46:50">
      <c r="AT512" s="2">
        <f t="shared" si="210"/>
        <v>512</v>
      </c>
      <c r="AU512" s="2">
        <f t="shared" si="211"/>
        <v>1025</v>
      </c>
      <c r="AX512" s="153">
        <f t="shared" si="209"/>
        <v>1</v>
      </c>
    </row>
    <row r="513" spans="46:50">
      <c r="AT513" s="2">
        <f t="shared" si="210"/>
        <v>513</v>
      </c>
      <c r="AU513" s="2">
        <f t="shared" si="211"/>
        <v>1027</v>
      </c>
      <c r="AX513" s="153">
        <f t="shared" si="209"/>
        <v>1</v>
      </c>
    </row>
    <row r="514" spans="46:50">
      <c r="AT514" s="2">
        <f t="shared" si="210"/>
        <v>514</v>
      </c>
      <c r="AU514" s="2">
        <f t="shared" si="211"/>
        <v>1029</v>
      </c>
      <c r="AX514" s="153">
        <f t="shared" si="209"/>
        <v>1</v>
      </c>
    </row>
    <row r="515" spans="46:50">
      <c r="AT515" s="2">
        <f t="shared" si="210"/>
        <v>515</v>
      </c>
      <c r="AU515" s="2">
        <f t="shared" si="211"/>
        <v>1031</v>
      </c>
      <c r="AX515" s="153">
        <f t="shared" si="209"/>
        <v>1</v>
      </c>
    </row>
    <row r="516" spans="46:50">
      <c r="AT516" s="2">
        <f t="shared" si="210"/>
        <v>516</v>
      </c>
      <c r="AU516" s="2">
        <f t="shared" si="211"/>
        <v>1033</v>
      </c>
      <c r="AX516" s="153">
        <f t="shared" si="209"/>
        <v>1</v>
      </c>
    </row>
    <row r="517" spans="46:50">
      <c r="AT517" s="2">
        <f t="shared" si="210"/>
        <v>517</v>
      </c>
      <c r="AU517" s="2">
        <f t="shared" si="211"/>
        <v>1035</v>
      </c>
      <c r="AX517" s="153">
        <f t="shared" si="209"/>
        <v>1</v>
      </c>
    </row>
    <row r="518" spans="46:50">
      <c r="AT518" s="2">
        <f t="shared" si="210"/>
        <v>518</v>
      </c>
      <c r="AU518" s="2">
        <f t="shared" si="211"/>
        <v>1037</v>
      </c>
      <c r="AX518" s="153">
        <f t="shared" si="209"/>
        <v>1</v>
      </c>
    </row>
    <row r="519" spans="46:50">
      <c r="AT519" s="2">
        <f t="shared" si="210"/>
        <v>519</v>
      </c>
      <c r="AU519" s="2">
        <f t="shared" si="211"/>
        <v>1039</v>
      </c>
      <c r="AX519" s="153">
        <f t="shared" si="209"/>
        <v>1</v>
      </c>
    </row>
    <row r="520" spans="46:50">
      <c r="AT520" s="2">
        <f t="shared" si="210"/>
        <v>520</v>
      </c>
      <c r="AU520" s="2">
        <f t="shared" si="211"/>
        <v>1041</v>
      </c>
      <c r="AX520" s="153">
        <f t="shared" si="209"/>
        <v>1</v>
      </c>
    </row>
    <row r="521" spans="46:50">
      <c r="AT521" s="2">
        <f t="shared" si="210"/>
        <v>521</v>
      </c>
      <c r="AU521" s="2">
        <f t="shared" si="211"/>
        <v>1043</v>
      </c>
      <c r="AX521" s="153">
        <f t="shared" ref="AX521:AX584" si="212">AW521*2+1</f>
        <v>1</v>
      </c>
    </row>
    <row r="522" spans="46:50">
      <c r="AT522" s="2">
        <f t="shared" ref="AT522:AT585" si="213">AT521+1</f>
        <v>522</v>
      </c>
      <c r="AU522" s="2">
        <f t="shared" si="211"/>
        <v>1045</v>
      </c>
      <c r="AX522" s="153">
        <f t="shared" si="212"/>
        <v>1</v>
      </c>
    </row>
    <row r="523" spans="46:50">
      <c r="AT523" s="2">
        <f t="shared" si="213"/>
        <v>523</v>
      </c>
      <c r="AU523" s="2">
        <f t="shared" si="211"/>
        <v>1047</v>
      </c>
      <c r="AX523" s="153">
        <f t="shared" si="212"/>
        <v>1</v>
      </c>
    </row>
    <row r="524" spans="46:50">
      <c r="AT524" s="2">
        <f t="shared" si="213"/>
        <v>524</v>
      </c>
      <c r="AU524" s="2">
        <f t="shared" si="211"/>
        <v>1049</v>
      </c>
      <c r="AX524" s="153">
        <f t="shared" si="212"/>
        <v>1</v>
      </c>
    </row>
    <row r="525" spans="46:50">
      <c r="AT525" s="2">
        <f t="shared" si="213"/>
        <v>525</v>
      </c>
      <c r="AU525" s="2">
        <f t="shared" si="211"/>
        <v>1051</v>
      </c>
      <c r="AX525" s="153">
        <f t="shared" si="212"/>
        <v>1</v>
      </c>
    </row>
    <row r="526" spans="46:50">
      <c r="AT526" s="2">
        <f t="shared" si="213"/>
        <v>526</v>
      </c>
      <c r="AU526" s="2">
        <f t="shared" si="211"/>
        <v>1053</v>
      </c>
      <c r="AX526" s="153">
        <f t="shared" si="212"/>
        <v>1</v>
      </c>
    </row>
    <row r="527" spans="46:50">
      <c r="AT527" s="2">
        <f t="shared" si="213"/>
        <v>527</v>
      </c>
      <c r="AU527" s="2">
        <f t="shared" si="211"/>
        <v>1055</v>
      </c>
      <c r="AX527" s="153">
        <f t="shared" si="212"/>
        <v>1</v>
      </c>
    </row>
    <row r="528" spans="46:50">
      <c r="AT528" s="2">
        <f t="shared" si="213"/>
        <v>528</v>
      </c>
      <c r="AU528" s="2">
        <f t="shared" si="211"/>
        <v>1057</v>
      </c>
      <c r="AX528" s="153">
        <f t="shared" si="212"/>
        <v>1</v>
      </c>
    </row>
    <row r="529" spans="46:50">
      <c r="AT529" s="2">
        <f t="shared" si="213"/>
        <v>529</v>
      </c>
      <c r="AU529" s="2">
        <f t="shared" ref="AU529:AU592" si="214">AT529*2+1</f>
        <v>1059</v>
      </c>
      <c r="AX529" s="153">
        <f t="shared" si="212"/>
        <v>1</v>
      </c>
    </row>
    <row r="530" spans="46:50">
      <c r="AT530" s="2">
        <f t="shared" si="213"/>
        <v>530</v>
      </c>
      <c r="AU530" s="2">
        <f t="shared" si="214"/>
        <v>1061</v>
      </c>
      <c r="AX530" s="153">
        <f t="shared" si="212"/>
        <v>1</v>
      </c>
    </row>
    <row r="531" spans="46:50">
      <c r="AT531" s="2">
        <f t="shared" si="213"/>
        <v>531</v>
      </c>
      <c r="AU531" s="2">
        <f t="shared" si="214"/>
        <v>1063</v>
      </c>
      <c r="AX531" s="153">
        <f t="shared" si="212"/>
        <v>1</v>
      </c>
    </row>
    <row r="532" spans="46:50">
      <c r="AT532" s="2">
        <f t="shared" si="213"/>
        <v>532</v>
      </c>
      <c r="AU532" s="2">
        <f t="shared" si="214"/>
        <v>1065</v>
      </c>
      <c r="AX532" s="153">
        <f t="shared" si="212"/>
        <v>1</v>
      </c>
    </row>
    <row r="533" spans="46:50">
      <c r="AT533" s="2">
        <f t="shared" si="213"/>
        <v>533</v>
      </c>
      <c r="AU533" s="2">
        <f t="shared" si="214"/>
        <v>1067</v>
      </c>
      <c r="AX533" s="153">
        <f t="shared" si="212"/>
        <v>1</v>
      </c>
    </row>
    <row r="534" spans="46:50">
      <c r="AT534" s="2">
        <f t="shared" si="213"/>
        <v>534</v>
      </c>
      <c r="AU534" s="2">
        <f t="shared" si="214"/>
        <v>1069</v>
      </c>
      <c r="AX534" s="153">
        <f t="shared" si="212"/>
        <v>1</v>
      </c>
    </row>
    <row r="535" spans="46:50">
      <c r="AT535" s="2">
        <f t="shared" si="213"/>
        <v>535</v>
      </c>
      <c r="AU535" s="2">
        <f t="shared" si="214"/>
        <v>1071</v>
      </c>
      <c r="AX535" s="153">
        <f t="shared" si="212"/>
        <v>1</v>
      </c>
    </row>
    <row r="536" spans="46:50">
      <c r="AT536" s="2">
        <f t="shared" si="213"/>
        <v>536</v>
      </c>
      <c r="AU536" s="2">
        <f t="shared" si="214"/>
        <v>1073</v>
      </c>
      <c r="AX536" s="153">
        <f t="shared" si="212"/>
        <v>1</v>
      </c>
    </row>
    <row r="537" spans="46:50">
      <c r="AT537" s="2">
        <f t="shared" si="213"/>
        <v>537</v>
      </c>
      <c r="AU537" s="2">
        <f t="shared" si="214"/>
        <v>1075</v>
      </c>
      <c r="AX537" s="153">
        <f t="shared" si="212"/>
        <v>1</v>
      </c>
    </row>
    <row r="538" spans="46:50">
      <c r="AT538" s="2">
        <f t="shared" si="213"/>
        <v>538</v>
      </c>
      <c r="AU538" s="2">
        <f t="shared" si="214"/>
        <v>1077</v>
      </c>
      <c r="AX538" s="153">
        <f t="shared" si="212"/>
        <v>1</v>
      </c>
    </row>
    <row r="539" spans="46:50">
      <c r="AT539" s="2">
        <f t="shared" si="213"/>
        <v>539</v>
      </c>
      <c r="AU539" s="2">
        <f t="shared" si="214"/>
        <v>1079</v>
      </c>
      <c r="AX539" s="153">
        <f t="shared" si="212"/>
        <v>1</v>
      </c>
    </row>
    <row r="540" spans="46:50">
      <c r="AT540" s="2">
        <f t="shared" si="213"/>
        <v>540</v>
      </c>
      <c r="AU540" s="2">
        <f t="shared" si="214"/>
        <v>1081</v>
      </c>
      <c r="AX540" s="153">
        <f t="shared" si="212"/>
        <v>1</v>
      </c>
    </row>
    <row r="541" spans="46:50">
      <c r="AT541" s="2">
        <f t="shared" si="213"/>
        <v>541</v>
      </c>
      <c r="AU541" s="2">
        <f t="shared" si="214"/>
        <v>1083</v>
      </c>
      <c r="AX541" s="153">
        <f t="shared" si="212"/>
        <v>1</v>
      </c>
    </row>
    <row r="542" spans="46:50">
      <c r="AT542" s="2">
        <f t="shared" si="213"/>
        <v>542</v>
      </c>
      <c r="AU542" s="2">
        <f t="shared" si="214"/>
        <v>1085</v>
      </c>
      <c r="AX542" s="153">
        <f t="shared" si="212"/>
        <v>1</v>
      </c>
    </row>
    <row r="543" spans="46:50">
      <c r="AT543" s="2">
        <f t="shared" si="213"/>
        <v>543</v>
      </c>
      <c r="AU543" s="2">
        <f t="shared" si="214"/>
        <v>1087</v>
      </c>
      <c r="AX543" s="153">
        <f t="shared" si="212"/>
        <v>1</v>
      </c>
    </row>
    <row r="544" spans="46:50">
      <c r="AT544" s="2">
        <f t="shared" si="213"/>
        <v>544</v>
      </c>
      <c r="AU544" s="2">
        <f t="shared" si="214"/>
        <v>1089</v>
      </c>
      <c r="AX544" s="153">
        <f t="shared" si="212"/>
        <v>1</v>
      </c>
    </row>
    <row r="545" spans="46:50">
      <c r="AT545" s="2">
        <f t="shared" si="213"/>
        <v>545</v>
      </c>
      <c r="AU545" s="2">
        <f t="shared" si="214"/>
        <v>1091</v>
      </c>
      <c r="AX545" s="153">
        <f t="shared" si="212"/>
        <v>1</v>
      </c>
    </row>
    <row r="546" spans="46:50">
      <c r="AT546" s="2">
        <f t="shared" si="213"/>
        <v>546</v>
      </c>
      <c r="AU546" s="2">
        <f t="shared" si="214"/>
        <v>1093</v>
      </c>
      <c r="AX546" s="153">
        <f t="shared" si="212"/>
        <v>1</v>
      </c>
    </row>
    <row r="547" spans="46:50">
      <c r="AT547" s="2">
        <f t="shared" si="213"/>
        <v>547</v>
      </c>
      <c r="AU547" s="2">
        <f t="shared" si="214"/>
        <v>1095</v>
      </c>
      <c r="AX547" s="153">
        <f t="shared" si="212"/>
        <v>1</v>
      </c>
    </row>
    <row r="548" spans="46:50">
      <c r="AT548" s="2">
        <f t="shared" si="213"/>
        <v>548</v>
      </c>
      <c r="AU548" s="2">
        <f t="shared" si="214"/>
        <v>1097</v>
      </c>
      <c r="AX548" s="153">
        <f t="shared" si="212"/>
        <v>1</v>
      </c>
    </row>
    <row r="549" spans="46:50">
      <c r="AT549" s="2">
        <f t="shared" si="213"/>
        <v>549</v>
      </c>
      <c r="AU549" s="2">
        <f t="shared" si="214"/>
        <v>1099</v>
      </c>
      <c r="AX549" s="153">
        <f t="shared" si="212"/>
        <v>1</v>
      </c>
    </row>
    <row r="550" spans="46:50">
      <c r="AT550" s="2">
        <f t="shared" si="213"/>
        <v>550</v>
      </c>
      <c r="AU550" s="2">
        <f t="shared" si="214"/>
        <v>1101</v>
      </c>
      <c r="AX550" s="153">
        <f t="shared" si="212"/>
        <v>1</v>
      </c>
    </row>
    <row r="551" spans="46:50">
      <c r="AT551" s="2">
        <f t="shared" si="213"/>
        <v>551</v>
      </c>
      <c r="AU551" s="2">
        <f t="shared" si="214"/>
        <v>1103</v>
      </c>
      <c r="AX551" s="153">
        <f t="shared" si="212"/>
        <v>1</v>
      </c>
    </row>
    <row r="552" spans="46:50">
      <c r="AT552" s="2">
        <f t="shared" si="213"/>
        <v>552</v>
      </c>
      <c r="AU552" s="2">
        <f t="shared" si="214"/>
        <v>1105</v>
      </c>
      <c r="AX552" s="153">
        <f t="shared" si="212"/>
        <v>1</v>
      </c>
    </row>
    <row r="553" spans="46:50">
      <c r="AT553" s="2">
        <f t="shared" si="213"/>
        <v>553</v>
      </c>
      <c r="AU553" s="2">
        <f t="shared" si="214"/>
        <v>1107</v>
      </c>
      <c r="AX553" s="153">
        <f t="shared" si="212"/>
        <v>1</v>
      </c>
    </row>
    <row r="554" spans="46:50">
      <c r="AT554" s="2">
        <f t="shared" si="213"/>
        <v>554</v>
      </c>
      <c r="AU554" s="2">
        <f t="shared" si="214"/>
        <v>1109</v>
      </c>
      <c r="AX554" s="153">
        <f t="shared" si="212"/>
        <v>1</v>
      </c>
    </row>
    <row r="555" spans="46:50">
      <c r="AT555" s="2">
        <f t="shared" si="213"/>
        <v>555</v>
      </c>
      <c r="AU555" s="2">
        <f t="shared" si="214"/>
        <v>1111</v>
      </c>
      <c r="AX555" s="153">
        <f t="shared" si="212"/>
        <v>1</v>
      </c>
    </row>
    <row r="556" spans="46:50">
      <c r="AT556" s="2">
        <f t="shared" si="213"/>
        <v>556</v>
      </c>
      <c r="AU556" s="2">
        <f t="shared" si="214"/>
        <v>1113</v>
      </c>
      <c r="AX556" s="153">
        <f t="shared" si="212"/>
        <v>1</v>
      </c>
    </row>
    <row r="557" spans="46:50">
      <c r="AT557" s="2">
        <f t="shared" si="213"/>
        <v>557</v>
      </c>
      <c r="AU557" s="2">
        <f t="shared" si="214"/>
        <v>1115</v>
      </c>
      <c r="AX557" s="153">
        <f t="shared" si="212"/>
        <v>1</v>
      </c>
    </row>
    <row r="558" spans="46:50">
      <c r="AT558" s="2">
        <f t="shared" si="213"/>
        <v>558</v>
      </c>
      <c r="AU558" s="2">
        <f t="shared" si="214"/>
        <v>1117</v>
      </c>
      <c r="AX558" s="153">
        <f t="shared" si="212"/>
        <v>1</v>
      </c>
    </row>
    <row r="559" spans="46:50">
      <c r="AT559" s="2">
        <f t="shared" si="213"/>
        <v>559</v>
      </c>
      <c r="AU559" s="2">
        <f t="shared" si="214"/>
        <v>1119</v>
      </c>
      <c r="AX559" s="153">
        <f t="shared" si="212"/>
        <v>1</v>
      </c>
    </row>
    <row r="560" spans="46:50">
      <c r="AT560" s="2">
        <f t="shared" si="213"/>
        <v>560</v>
      </c>
      <c r="AU560" s="2">
        <f t="shared" si="214"/>
        <v>1121</v>
      </c>
      <c r="AX560" s="153">
        <f t="shared" si="212"/>
        <v>1</v>
      </c>
    </row>
    <row r="561" spans="46:50">
      <c r="AT561" s="2">
        <f t="shared" si="213"/>
        <v>561</v>
      </c>
      <c r="AU561" s="2">
        <f t="shared" si="214"/>
        <v>1123</v>
      </c>
      <c r="AX561" s="153">
        <f t="shared" si="212"/>
        <v>1</v>
      </c>
    </row>
    <row r="562" spans="46:50">
      <c r="AT562" s="2">
        <f t="shared" si="213"/>
        <v>562</v>
      </c>
      <c r="AU562" s="2">
        <f t="shared" si="214"/>
        <v>1125</v>
      </c>
      <c r="AX562" s="153">
        <f t="shared" si="212"/>
        <v>1</v>
      </c>
    </row>
    <row r="563" spans="46:50">
      <c r="AT563" s="2">
        <f t="shared" si="213"/>
        <v>563</v>
      </c>
      <c r="AU563" s="2">
        <f t="shared" si="214"/>
        <v>1127</v>
      </c>
      <c r="AX563" s="153">
        <f t="shared" si="212"/>
        <v>1</v>
      </c>
    </row>
    <row r="564" spans="46:50">
      <c r="AT564" s="2">
        <f t="shared" si="213"/>
        <v>564</v>
      </c>
      <c r="AU564" s="2">
        <f t="shared" si="214"/>
        <v>1129</v>
      </c>
      <c r="AX564" s="153">
        <f t="shared" si="212"/>
        <v>1</v>
      </c>
    </row>
    <row r="565" spans="46:50">
      <c r="AT565" s="2">
        <f t="shared" si="213"/>
        <v>565</v>
      </c>
      <c r="AU565" s="2">
        <f t="shared" si="214"/>
        <v>1131</v>
      </c>
      <c r="AX565" s="153">
        <f t="shared" si="212"/>
        <v>1</v>
      </c>
    </row>
    <row r="566" spans="46:50">
      <c r="AT566" s="2">
        <f t="shared" si="213"/>
        <v>566</v>
      </c>
      <c r="AU566" s="2">
        <f t="shared" si="214"/>
        <v>1133</v>
      </c>
      <c r="AX566" s="153">
        <f t="shared" si="212"/>
        <v>1</v>
      </c>
    </row>
    <row r="567" spans="46:50">
      <c r="AT567" s="2">
        <f t="shared" si="213"/>
        <v>567</v>
      </c>
      <c r="AU567" s="2">
        <f t="shared" si="214"/>
        <v>1135</v>
      </c>
      <c r="AX567" s="153">
        <f t="shared" si="212"/>
        <v>1</v>
      </c>
    </row>
    <row r="568" spans="46:50">
      <c r="AT568" s="2">
        <f t="shared" si="213"/>
        <v>568</v>
      </c>
      <c r="AU568" s="2">
        <f t="shared" si="214"/>
        <v>1137</v>
      </c>
      <c r="AX568" s="153">
        <f t="shared" si="212"/>
        <v>1</v>
      </c>
    </row>
    <row r="569" spans="46:50">
      <c r="AT569" s="2">
        <f t="shared" si="213"/>
        <v>569</v>
      </c>
      <c r="AU569" s="2">
        <f t="shared" si="214"/>
        <v>1139</v>
      </c>
      <c r="AX569" s="153">
        <f t="shared" si="212"/>
        <v>1</v>
      </c>
    </row>
    <row r="570" spans="46:50">
      <c r="AT570" s="2">
        <f t="shared" si="213"/>
        <v>570</v>
      </c>
      <c r="AU570" s="2">
        <f t="shared" si="214"/>
        <v>1141</v>
      </c>
      <c r="AX570" s="153">
        <f t="shared" si="212"/>
        <v>1</v>
      </c>
    </row>
    <row r="571" spans="46:50">
      <c r="AT571" s="2">
        <f t="shared" si="213"/>
        <v>571</v>
      </c>
      <c r="AU571" s="2">
        <f t="shared" si="214"/>
        <v>1143</v>
      </c>
      <c r="AX571" s="153">
        <f t="shared" si="212"/>
        <v>1</v>
      </c>
    </row>
    <row r="572" spans="46:50">
      <c r="AT572" s="2">
        <f t="shared" si="213"/>
        <v>572</v>
      </c>
      <c r="AU572" s="2">
        <f t="shared" si="214"/>
        <v>1145</v>
      </c>
      <c r="AX572" s="153">
        <f t="shared" si="212"/>
        <v>1</v>
      </c>
    </row>
    <row r="573" spans="46:50">
      <c r="AT573" s="2">
        <f t="shared" si="213"/>
        <v>573</v>
      </c>
      <c r="AU573" s="2">
        <f t="shared" si="214"/>
        <v>1147</v>
      </c>
      <c r="AX573" s="153">
        <f t="shared" si="212"/>
        <v>1</v>
      </c>
    </row>
    <row r="574" spans="46:50">
      <c r="AT574" s="2">
        <f t="shared" si="213"/>
        <v>574</v>
      </c>
      <c r="AU574" s="2">
        <f t="shared" si="214"/>
        <v>1149</v>
      </c>
      <c r="AX574" s="153">
        <f t="shared" si="212"/>
        <v>1</v>
      </c>
    </row>
    <row r="575" spans="46:50">
      <c r="AT575" s="2">
        <f t="shared" si="213"/>
        <v>575</v>
      </c>
      <c r="AU575" s="2">
        <f t="shared" si="214"/>
        <v>1151</v>
      </c>
      <c r="AX575" s="153">
        <f t="shared" si="212"/>
        <v>1</v>
      </c>
    </row>
    <row r="576" spans="46:50">
      <c r="AT576" s="2">
        <f t="shared" si="213"/>
        <v>576</v>
      </c>
      <c r="AU576" s="2">
        <f t="shared" si="214"/>
        <v>1153</v>
      </c>
      <c r="AX576" s="153">
        <f t="shared" si="212"/>
        <v>1</v>
      </c>
    </row>
    <row r="577" spans="46:50">
      <c r="AT577" s="2">
        <f t="shared" si="213"/>
        <v>577</v>
      </c>
      <c r="AU577" s="2">
        <f t="shared" si="214"/>
        <v>1155</v>
      </c>
      <c r="AX577" s="153">
        <f t="shared" si="212"/>
        <v>1</v>
      </c>
    </row>
    <row r="578" spans="46:50">
      <c r="AT578" s="2">
        <f t="shared" si="213"/>
        <v>578</v>
      </c>
      <c r="AU578" s="2">
        <f t="shared" si="214"/>
        <v>1157</v>
      </c>
      <c r="AX578" s="153">
        <f t="shared" si="212"/>
        <v>1</v>
      </c>
    </row>
    <row r="579" spans="46:50">
      <c r="AT579" s="2">
        <f t="shared" si="213"/>
        <v>579</v>
      </c>
      <c r="AU579" s="2">
        <f t="shared" si="214"/>
        <v>1159</v>
      </c>
      <c r="AX579" s="153">
        <f t="shared" si="212"/>
        <v>1</v>
      </c>
    </row>
    <row r="580" spans="46:50">
      <c r="AT580" s="2">
        <f t="shared" si="213"/>
        <v>580</v>
      </c>
      <c r="AU580" s="2">
        <f t="shared" si="214"/>
        <v>1161</v>
      </c>
      <c r="AX580" s="153">
        <f t="shared" si="212"/>
        <v>1</v>
      </c>
    </row>
    <row r="581" spans="46:50">
      <c r="AT581" s="2">
        <f t="shared" si="213"/>
        <v>581</v>
      </c>
      <c r="AU581" s="2">
        <f t="shared" si="214"/>
        <v>1163</v>
      </c>
      <c r="AX581" s="153">
        <f t="shared" si="212"/>
        <v>1</v>
      </c>
    </row>
    <row r="582" spans="46:50">
      <c r="AT582" s="2">
        <f t="shared" si="213"/>
        <v>582</v>
      </c>
      <c r="AU582" s="2">
        <f t="shared" si="214"/>
        <v>1165</v>
      </c>
      <c r="AX582" s="153">
        <f t="shared" si="212"/>
        <v>1</v>
      </c>
    </row>
    <row r="583" spans="46:50">
      <c r="AT583" s="2">
        <f t="shared" si="213"/>
        <v>583</v>
      </c>
      <c r="AU583" s="2">
        <f t="shared" si="214"/>
        <v>1167</v>
      </c>
      <c r="AX583" s="153">
        <f t="shared" si="212"/>
        <v>1</v>
      </c>
    </row>
    <row r="584" spans="46:50">
      <c r="AT584" s="2">
        <f t="shared" si="213"/>
        <v>584</v>
      </c>
      <c r="AU584" s="2">
        <f t="shared" si="214"/>
        <v>1169</v>
      </c>
      <c r="AX584" s="153">
        <f t="shared" si="212"/>
        <v>1</v>
      </c>
    </row>
    <row r="585" spans="46:50">
      <c r="AT585" s="2">
        <f t="shared" si="213"/>
        <v>585</v>
      </c>
      <c r="AU585" s="2">
        <f t="shared" si="214"/>
        <v>1171</v>
      </c>
      <c r="AX585" s="153">
        <f t="shared" ref="AX585:AX648" si="215">AW585*2+1</f>
        <v>1</v>
      </c>
    </row>
    <row r="586" spans="46:50">
      <c r="AT586" s="2">
        <f t="shared" ref="AT586:AT649" si="216">AT585+1</f>
        <v>586</v>
      </c>
      <c r="AU586" s="2">
        <f t="shared" si="214"/>
        <v>1173</v>
      </c>
      <c r="AX586" s="153">
        <f t="shared" si="215"/>
        <v>1</v>
      </c>
    </row>
    <row r="587" spans="46:50">
      <c r="AT587" s="2">
        <f t="shared" si="216"/>
        <v>587</v>
      </c>
      <c r="AU587" s="2">
        <f t="shared" si="214"/>
        <v>1175</v>
      </c>
      <c r="AX587" s="153">
        <f t="shared" si="215"/>
        <v>1</v>
      </c>
    </row>
    <row r="588" spans="46:50">
      <c r="AT588" s="2">
        <f t="shared" si="216"/>
        <v>588</v>
      </c>
      <c r="AU588" s="2">
        <f t="shared" si="214"/>
        <v>1177</v>
      </c>
      <c r="AX588" s="153">
        <f t="shared" si="215"/>
        <v>1</v>
      </c>
    </row>
    <row r="589" spans="46:50">
      <c r="AT589" s="2">
        <f t="shared" si="216"/>
        <v>589</v>
      </c>
      <c r="AU589" s="2">
        <f t="shared" si="214"/>
        <v>1179</v>
      </c>
      <c r="AX589" s="153">
        <f t="shared" si="215"/>
        <v>1</v>
      </c>
    </row>
    <row r="590" spans="46:50">
      <c r="AT590" s="2">
        <f t="shared" si="216"/>
        <v>590</v>
      </c>
      <c r="AU590" s="2">
        <f t="shared" si="214"/>
        <v>1181</v>
      </c>
      <c r="AX590" s="153">
        <f t="shared" si="215"/>
        <v>1</v>
      </c>
    </row>
    <row r="591" spans="46:50">
      <c r="AT591" s="2">
        <f t="shared" si="216"/>
        <v>591</v>
      </c>
      <c r="AU591" s="2">
        <f t="shared" si="214"/>
        <v>1183</v>
      </c>
      <c r="AX591" s="153">
        <f t="shared" si="215"/>
        <v>1</v>
      </c>
    </row>
    <row r="592" spans="46:50">
      <c r="AT592" s="2">
        <f t="shared" si="216"/>
        <v>592</v>
      </c>
      <c r="AU592" s="2">
        <f t="shared" si="214"/>
        <v>1185</v>
      </c>
      <c r="AX592" s="153">
        <f t="shared" si="215"/>
        <v>1</v>
      </c>
    </row>
    <row r="593" spans="46:50">
      <c r="AT593" s="2">
        <f t="shared" si="216"/>
        <v>593</v>
      </c>
      <c r="AU593" s="2">
        <f t="shared" ref="AU593:AU656" si="217">AT593*2+1</f>
        <v>1187</v>
      </c>
      <c r="AX593" s="153">
        <f t="shared" si="215"/>
        <v>1</v>
      </c>
    </row>
    <row r="594" spans="46:50">
      <c r="AT594" s="2">
        <f t="shared" si="216"/>
        <v>594</v>
      </c>
      <c r="AU594" s="2">
        <f t="shared" si="217"/>
        <v>1189</v>
      </c>
      <c r="AX594" s="153">
        <f t="shared" si="215"/>
        <v>1</v>
      </c>
    </row>
    <row r="595" spans="46:50">
      <c r="AT595" s="2">
        <f t="shared" si="216"/>
        <v>595</v>
      </c>
      <c r="AU595" s="2">
        <f t="shared" si="217"/>
        <v>1191</v>
      </c>
      <c r="AX595" s="153">
        <f t="shared" si="215"/>
        <v>1</v>
      </c>
    </row>
    <row r="596" spans="46:50">
      <c r="AT596" s="2">
        <f t="shared" si="216"/>
        <v>596</v>
      </c>
      <c r="AU596" s="2">
        <f t="shared" si="217"/>
        <v>1193</v>
      </c>
      <c r="AX596" s="153">
        <f t="shared" si="215"/>
        <v>1</v>
      </c>
    </row>
    <row r="597" spans="46:50">
      <c r="AT597" s="2">
        <f t="shared" si="216"/>
        <v>597</v>
      </c>
      <c r="AU597" s="2">
        <f t="shared" si="217"/>
        <v>1195</v>
      </c>
      <c r="AX597" s="153">
        <f t="shared" si="215"/>
        <v>1</v>
      </c>
    </row>
    <row r="598" spans="46:50">
      <c r="AT598" s="2">
        <f t="shared" si="216"/>
        <v>598</v>
      </c>
      <c r="AU598" s="2">
        <f t="shared" si="217"/>
        <v>1197</v>
      </c>
      <c r="AX598" s="153">
        <f t="shared" si="215"/>
        <v>1</v>
      </c>
    </row>
    <row r="599" spans="46:50">
      <c r="AT599" s="2">
        <f t="shared" si="216"/>
        <v>599</v>
      </c>
      <c r="AU599" s="2">
        <f t="shared" si="217"/>
        <v>1199</v>
      </c>
      <c r="AX599" s="153">
        <f t="shared" si="215"/>
        <v>1</v>
      </c>
    </row>
    <row r="600" spans="46:50">
      <c r="AT600" s="2">
        <f t="shared" si="216"/>
        <v>600</v>
      </c>
      <c r="AU600" s="2">
        <f t="shared" si="217"/>
        <v>1201</v>
      </c>
      <c r="AX600" s="153">
        <f t="shared" si="215"/>
        <v>1</v>
      </c>
    </row>
    <row r="601" spans="46:50">
      <c r="AT601" s="2">
        <f t="shared" si="216"/>
        <v>601</v>
      </c>
      <c r="AU601" s="2">
        <f t="shared" si="217"/>
        <v>1203</v>
      </c>
      <c r="AX601" s="153">
        <f t="shared" si="215"/>
        <v>1</v>
      </c>
    </row>
    <row r="602" spans="46:50">
      <c r="AT602" s="2">
        <f t="shared" si="216"/>
        <v>602</v>
      </c>
      <c r="AU602" s="2">
        <f t="shared" si="217"/>
        <v>1205</v>
      </c>
      <c r="AX602" s="153">
        <f t="shared" si="215"/>
        <v>1</v>
      </c>
    </row>
    <row r="603" spans="46:50">
      <c r="AT603" s="2">
        <f t="shared" si="216"/>
        <v>603</v>
      </c>
      <c r="AU603" s="2">
        <f t="shared" si="217"/>
        <v>1207</v>
      </c>
      <c r="AX603" s="153">
        <f t="shared" si="215"/>
        <v>1</v>
      </c>
    </row>
    <row r="604" spans="46:50">
      <c r="AT604" s="2">
        <f t="shared" si="216"/>
        <v>604</v>
      </c>
      <c r="AU604" s="2">
        <f t="shared" si="217"/>
        <v>1209</v>
      </c>
      <c r="AX604" s="153">
        <f t="shared" si="215"/>
        <v>1</v>
      </c>
    </row>
    <row r="605" spans="46:50">
      <c r="AT605" s="2">
        <f t="shared" si="216"/>
        <v>605</v>
      </c>
      <c r="AU605" s="2">
        <f t="shared" si="217"/>
        <v>1211</v>
      </c>
      <c r="AX605" s="153">
        <f t="shared" si="215"/>
        <v>1</v>
      </c>
    </row>
    <row r="606" spans="46:50">
      <c r="AT606" s="2">
        <f t="shared" si="216"/>
        <v>606</v>
      </c>
      <c r="AU606" s="2">
        <f t="shared" si="217"/>
        <v>1213</v>
      </c>
      <c r="AX606" s="153">
        <f t="shared" si="215"/>
        <v>1</v>
      </c>
    </row>
    <row r="607" spans="46:50">
      <c r="AT607" s="2">
        <f t="shared" si="216"/>
        <v>607</v>
      </c>
      <c r="AU607" s="2">
        <f t="shared" si="217"/>
        <v>1215</v>
      </c>
      <c r="AX607" s="153">
        <f t="shared" si="215"/>
        <v>1</v>
      </c>
    </row>
    <row r="608" spans="46:50">
      <c r="AT608" s="2">
        <f t="shared" si="216"/>
        <v>608</v>
      </c>
      <c r="AU608" s="2">
        <f t="shared" si="217"/>
        <v>1217</v>
      </c>
      <c r="AX608" s="153">
        <f t="shared" si="215"/>
        <v>1</v>
      </c>
    </row>
    <row r="609" spans="46:50">
      <c r="AT609" s="2">
        <f t="shared" si="216"/>
        <v>609</v>
      </c>
      <c r="AU609" s="2">
        <f t="shared" si="217"/>
        <v>1219</v>
      </c>
      <c r="AX609" s="153">
        <f t="shared" si="215"/>
        <v>1</v>
      </c>
    </row>
    <row r="610" spans="46:50">
      <c r="AT610" s="2">
        <f t="shared" si="216"/>
        <v>610</v>
      </c>
      <c r="AU610" s="2">
        <f t="shared" si="217"/>
        <v>1221</v>
      </c>
      <c r="AX610" s="153">
        <f t="shared" si="215"/>
        <v>1</v>
      </c>
    </row>
    <row r="611" spans="46:50">
      <c r="AT611" s="2">
        <f t="shared" si="216"/>
        <v>611</v>
      </c>
      <c r="AU611" s="2">
        <f t="shared" si="217"/>
        <v>1223</v>
      </c>
      <c r="AX611" s="153">
        <f t="shared" si="215"/>
        <v>1</v>
      </c>
    </row>
    <row r="612" spans="46:50">
      <c r="AT612" s="2">
        <f t="shared" si="216"/>
        <v>612</v>
      </c>
      <c r="AU612" s="2">
        <f t="shared" si="217"/>
        <v>1225</v>
      </c>
      <c r="AX612" s="153">
        <f t="shared" si="215"/>
        <v>1</v>
      </c>
    </row>
    <row r="613" spans="46:50">
      <c r="AT613" s="2">
        <f t="shared" si="216"/>
        <v>613</v>
      </c>
      <c r="AU613" s="2">
        <f t="shared" si="217"/>
        <v>1227</v>
      </c>
      <c r="AX613" s="153">
        <f t="shared" si="215"/>
        <v>1</v>
      </c>
    </row>
    <row r="614" spans="46:50">
      <c r="AT614" s="2">
        <f t="shared" si="216"/>
        <v>614</v>
      </c>
      <c r="AU614" s="2">
        <f t="shared" si="217"/>
        <v>1229</v>
      </c>
      <c r="AX614" s="153">
        <f t="shared" si="215"/>
        <v>1</v>
      </c>
    </row>
    <row r="615" spans="46:50">
      <c r="AT615" s="2">
        <f t="shared" si="216"/>
        <v>615</v>
      </c>
      <c r="AU615" s="2">
        <f t="shared" si="217"/>
        <v>1231</v>
      </c>
      <c r="AX615" s="153">
        <f t="shared" si="215"/>
        <v>1</v>
      </c>
    </row>
    <row r="616" spans="46:50">
      <c r="AT616" s="2">
        <f t="shared" si="216"/>
        <v>616</v>
      </c>
      <c r="AU616" s="2">
        <f t="shared" si="217"/>
        <v>1233</v>
      </c>
      <c r="AX616" s="153">
        <f t="shared" si="215"/>
        <v>1</v>
      </c>
    </row>
    <row r="617" spans="46:50">
      <c r="AT617" s="2">
        <f t="shared" si="216"/>
        <v>617</v>
      </c>
      <c r="AU617" s="2">
        <f t="shared" si="217"/>
        <v>1235</v>
      </c>
      <c r="AX617" s="153">
        <f t="shared" si="215"/>
        <v>1</v>
      </c>
    </row>
    <row r="618" spans="46:50">
      <c r="AT618" s="2">
        <f t="shared" si="216"/>
        <v>618</v>
      </c>
      <c r="AU618" s="2">
        <f t="shared" si="217"/>
        <v>1237</v>
      </c>
      <c r="AX618" s="153">
        <f t="shared" si="215"/>
        <v>1</v>
      </c>
    </row>
    <row r="619" spans="46:50">
      <c r="AT619" s="2">
        <f t="shared" si="216"/>
        <v>619</v>
      </c>
      <c r="AU619" s="2">
        <f t="shared" si="217"/>
        <v>1239</v>
      </c>
      <c r="AX619" s="153">
        <f t="shared" si="215"/>
        <v>1</v>
      </c>
    </row>
    <row r="620" spans="46:50">
      <c r="AT620" s="2">
        <f t="shared" si="216"/>
        <v>620</v>
      </c>
      <c r="AU620" s="2">
        <f t="shared" si="217"/>
        <v>1241</v>
      </c>
      <c r="AX620" s="153">
        <f t="shared" si="215"/>
        <v>1</v>
      </c>
    </row>
    <row r="621" spans="46:50">
      <c r="AT621" s="2">
        <f t="shared" si="216"/>
        <v>621</v>
      </c>
      <c r="AU621" s="2">
        <f t="shared" si="217"/>
        <v>1243</v>
      </c>
      <c r="AX621" s="153">
        <f t="shared" si="215"/>
        <v>1</v>
      </c>
    </row>
    <row r="622" spans="46:50">
      <c r="AT622" s="2">
        <f t="shared" si="216"/>
        <v>622</v>
      </c>
      <c r="AU622" s="2">
        <f t="shared" si="217"/>
        <v>1245</v>
      </c>
      <c r="AX622" s="153">
        <f t="shared" si="215"/>
        <v>1</v>
      </c>
    </row>
    <row r="623" spans="46:50">
      <c r="AT623" s="2">
        <f t="shared" si="216"/>
        <v>623</v>
      </c>
      <c r="AU623" s="2">
        <f t="shared" si="217"/>
        <v>1247</v>
      </c>
      <c r="AX623" s="153">
        <f t="shared" si="215"/>
        <v>1</v>
      </c>
    </row>
    <row r="624" spans="46:50">
      <c r="AT624" s="2">
        <f t="shared" si="216"/>
        <v>624</v>
      </c>
      <c r="AU624" s="2">
        <f t="shared" si="217"/>
        <v>1249</v>
      </c>
      <c r="AX624" s="153">
        <f t="shared" si="215"/>
        <v>1</v>
      </c>
    </row>
    <row r="625" spans="46:50">
      <c r="AT625" s="2">
        <f t="shared" si="216"/>
        <v>625</v>
      </c>
      <c r="AU625" s="2">
        <f t="shared" si="217"/>
        <v>1251</v>
      </c>
      <c r="AX625" s="153">
        <f t="shared" si="215"/>
        <v>1</v>
      </c>
    </row>
    <row r="626" spans="46:50">
      <c r="AT626" s="2">
        <f t="shared" si="216"/>
        <v>626</v>
      </c>
      <c r="AU626" s="2">
        <f t="shared" si="217"/>
        <v>1253</v>
      </c>
      <c r="AX626" s="153">
        <f t="shared" si="215"/>
        <v>1</v>
      </c>
    </row>
    <row r="627" spans="46:50">
      <c r="AT627" s="2">
        <f t="shared" si="216"/>
        <v>627</v>
      </c>
      <c r="AU627" s="2">
        <f t="shared" si="217"/>
        <v>1255</v>
      </c>
      <c r="AX627" s="153">
        <f t="shared" si="215"/>
        <v>1</v>
      </c>
    </row>
    <row r="628" spans="46:50">
      <c r="AT628" s="2">
        <f t="shared" si="216"/>
        <v>628</v>
      </c>
      <c r="AU628" s="2">
        <f t="shared" si="217"/>
        <v>1257</v>
      </c>
      <c r="AX628" s="153">
        <f t="shared" si="215"/>
        <v>1</v>
      </c>
    </row>
    <row r="629" spans="46:50">
      <c r="AT629" s="2">
        <f t="shared" si="216"/>
        <v>629</v>
      </c>
      <c r="AU629" s="2">
        <f t="shared" si="217"/>
        <v>1259</v>
      </c>
      <c r="AX629" s="153">
        <f t="shared" si="215"/>
        <v>1</v>
      </c>
    </row>
    <row r="630" spans="46:50">
      <c r="AT630" s="2">
        <f t="shared" si="216"/>
        <v>630</v>
      </c>
      <c r="AU630" s="2">
        <f t="shared" si="217"/>
        <v>1261</v>
      </c>
      <c r="AX630" s="153">
        <f t="shared" si="215"/>
        <v>1</v>
      </c>
    </row>
    <row r="631" spans="46:50">
      <c r="AT631" s="2">
        <f t="shared" si="216"/>
        <v>631</v>
      </c>
      <c r="AU631" s="2">
        <f t="shared" si="217"/>
        <v>1263</v>
      </c>
      <c r="AX631" s="153">
        <f t="shared" si="215"/>
        <v>1</v>
      </c>
    </row>
    <row r="632" spans="46:50">
      <c r="AT632" s="2">
        <f t="shared" si="216"/>
        <v>632</v>
      </c>
      <c r="AU632" s="2">
        <f t="shared" si="217"/>
        <v>1265</v>
      </c>
      <c r="AX632" s="153">
        <f t="shared" si="215"/>
        <v>1</v>
      </c>
    </row>
    <row r="633" spans="46:50">
      <c r="AT633" s="2">
        <f t="shared" si="216"/>
        <v>633</v>
      </c>
      <c r="AU633" s="2">
        <f t="shared" si="217"/>
        <v>1267</v>
      </c>
      <c r="AX633" s="153">
        <f t="shared" si="215"/>
        <v>1</v>
      </c>
    </row>
    <row r="634" spans="46:50">
      <c r="AT634" s="2">
        <f t="shared" si="216"/>
        <v>634</v>
      </c>
      <c r="AU634" s="2">
        <f t="shared" si="217"/>
        <v>1269</v>
      </c>
      <c r="AX634" s="153">
        <f t="shared" si="215"/>
        <v>1</v>
      </c>
    </row>
    <row r="635" spans="46:50">
      <c r="AT635" s="2">
        <f t="shared" si="216"/>
        <v>635</v>
      </c>
      <c r="AU635" s="2">
        <f t="shared" si="217"/>
        <v>1271</v>
      </c>
      <c r="AX635" s="153">
        <f t="shared" si="215"/>
        <v>1</v>
      </c>
    </row>
    <row r="636" spans="46:50">
      <c r="AT636" s="2">
        <f t="shared" si="216"/>
        <v>636</v>
      </c>
      <c r="AU636" s="2">
        <f t="shared" si="217"/>
        <v>1273</v>
      </c>
      <c r="AX636" s="153">
        <f t="shared" si="215"/>
        <v>1</v>
      </c>
    </row>
    <row r="637" spans="46:50">
      <c r="AT637" s="2">
        <f t="shared" si="216"/>
        <v>637</v>
      </c>
      <c r="AU637" s="2">
        <f t="shared" si="217"/>
        <v>1275</v>
      </c>
      <c r="AX637" s="153">
        <f t="shared" si="215"/>
        <v>1</v>
      </c>
    </row>
    <row r="638" spans="46:50">
      <c r="AT638" s="2">
        <f t="shared" si="216"/>
        <v>638</v>
      </c>
      <c r="AU638" s="2">
        <f t="shared" si="217"/>
        <v>1277</v>
      </c>
      <c r="AX638" s="153">
        <f t="shared" si="215"/>
        <v>1</v>
      </c>
    </row>
    <row r="639" spans="46:50">
      <c r="AT639" s="2">
        <f t="shared" si="216"/>
        <v>639</v>
      </c>
      <c r="AU639" s="2">
        <f t="shared" si="217"/>
        <v>1279</v>
      </c>
      <c r="AX639" s="153">
        <f t="shared" si="215"/>
        <v>1</v>
      </c>
    </row>
    <row r="640" spans="46:50">
      <c r="AT640" s="2">
        <f t="shared" si="216"/>
        <v>640</v>
      </c>
      <c r="AU640" s="2">
        <f t="shared" si="217"/>
        <v>1281</v>
      </c>
      <c r="AX640" s="153">
        <f t="shared" si="215"/>
        <v>1</v>
      </c>
    </row>
    <row r="641" spans="46:50">
      <c r="AT641" s="2">
        <f t="shared" si="216"/>
        <v>641</v>
      </c>
      <c r="AU641" s="2">
        <f t="shared" si="217"/>
        <v>1283</v>
      </c>
      <c r="AX641" s="153">
        <f t="shared" si="215"/>
        <v>1</v>
      </c>
    </row>
    <row r="642" spans="46:50">
      <c r="AT642" s="2">
        <f t="shared" si="216"/>
        <v>642</v>
      </c>
      <c r="AU642" s="2">
        <f t="shared" si="217"/>
        <v>1285</v>
      </c>
      <c r="AX642" s="153">
        <f t="shared" si="215"/>
        <v>1</v>
      </c>
    </row>
    <row r="643" spans="46:50">
      <c r="AT643" s="2">
        <f t="shared" si="216"/>
        <v>643</v>
      </c>
      <c r="AU643" s="2">
        <f t="shared" si="217"/>
        <v>1287</v>
      </c>
      <c r="AX643" s="153">
        <f t="shared" si="215"/>
        <v>1</v>
      </c>
    </row>
    <row r="644" spans="46:50">
      <c r="AT644" s="2">
        <f t="shared" si="216"/>
        <v>644</v>
      </c>
      <c r="AU644" s="2">
        <f t="shared" si="217"/>
        <v>1289</v>
      </c>
      <c r="AX644" s="153">
        <f t="shared" si="215"/>
        <v>1</v>
      </c>
    </row>
    <row r="645" spans="46:50">
      <c r="AT645" s="2">
        <f t="shared" si="216"/>
        <v>645</v>
      </c>
      <c r="AU645" s="2">
        <f t="shared" si="217"/>
        <v>1291</v>
      </c>
      <c r="AX645" s="153">
        <f t="shared" si="215"/>
        <v>1</v>
      </c>
    </row>
    <row r="646" spans="46:50">
      <c r="AT646" s="2">
        <f t="shared" si="216"/>
        <v>646</v>
      </c>
      <c r="AU646" s="2">
        <f t="shared" si="217"/>
        <v>1293</v>
      </c>
      <c r="AX646" s="153">
        <f t="shared" si="215"/>
        <v>1</v>
      </c>
    </row>
    <row r="647" spans="46:50">
      <c r="AT647" s="2">
        <f t="shared" si="216"/>
        <v>647</v>
      </c>
      <c r="AU647" s="2">
        <f t="shared" si="217"/>
        <v>1295</v>
      </c>
      <c r="AX647" s="153">
        <f t="shared" si="215"/>
        <v>1</v>
      </c>
    </row>
    <row r="648" spans="46:50">
      <c r="AT648" s="2">
        <f t="shared" si="216"/>
        <v>648</v>
      </c>
      <c r="AU648" s="2">
        <f t="shared" si="217"/>
        <v>1297</v>
      </c>
      <c r="AX648" s="153">
        <f t="shared" si="215"/>
        <v>1</v>
      </c>
    </row>
    <row r="649" spans="46:50">
      <c r="AT649" s="2">
        <f t="shared" si="216"/>
        <v>649</v>
      </c>
      <c r="AU649" s="2">
        <f t="shared" si="217"/>
        <v>1299</v>
      </c>
      <c r="AX649" s="153">
        <f t="shared" ref="AX649:AX712" si="218">AW649*2+1</f>
        <v>1</v>
      </c>
    </row>
    <row r="650" spans="46:50">
      <c r="AT650" s="2">
        <f t="shared" ref="AT650:AT698" si="219">AT649+1</f>
        <v>650</v>
      </c>
      <c r="AU650" s="2">
        <f t="shared" si="217"/>
        <v>1301</v>
      </c>
      <c r="AX650" s="153">
        <f t="shared" si="218"/>
        <v>1</v>
      </c>
    </row>
    <row r="651" spans="46:50">
      <c r="AT651" s="2">
        <f t="shared" si="219"/>
        <v>651</v>
      </c>
      <c r="AU651" s="2">
        <f t="shared" si="217"/>
        <v>1303</v>
      </c>
      <c r="AX651" s="153">
        <f t="shared" si="218"/>
        <v>1</v>
      </c>
    </row>
    <row r="652" spans="46:50">
      <c r="AT652" s="2">
        <f t="shared" si="219"/>
        <v>652</v>
      </c>
      <c r="AU652" s="2">
        <f t="shared" si="217"/>
        <v>1305</v>
      </c>
      <c r="AX652" s="153">
        <f t="shared" si="218"/>
        <v>1</v>
      </c>
    </row>
    <row r="653" spans="46:50">
      <c r="AT653" s="2">
        <f t="shared" si="219"/>
        <v>653</v>
      </c>
      <c r="AU653" s="2">
        <f t="shared" si="217"/>
        <v>1307</v>
      </c>
      <c r="AX653" s="153">
        <f t="shared" si="218"/>
        <v>1</v>
      </c>
    </row>
    <row r="654" spans="46:50">
      <c r="AT654" s="2">
        <f t="shared" si="219"/>
        <v>654</v>
      </c>
      <c r="AU654" s="2">
        <f t="shared" si="217"/>
        <v>1309</v>
      </c>
      <c r="AX654" s="153">
        <f t="shared" si="218"/>
        <v>1</v>
      </c>
    </row>
    <row r="655" spans="46:50">
      <c r="AT655" s="2">
        <f t="shared" si="219"/>
        <v>655</v>
      </c>
      <c r="AU655" s="2">
        <f t="shared" si="217"/>
        <v>1311</v>
      </c>
      <c r="AX655" s="153">
        <f t="shared" si="218"/>
        <v>1</v>
      </c>
    </row>
    <row r="656" spans="46:50">
      <c r="AT656" s="2">
        <f t="shared" si="219"/>
        <v>656</v>
      </c>
      <c r="AU656" s="2">
        <f t="shared" si="217"/>
        <v>1313</v>
      </c>
      <c r="AX656" s="153">
        <f t="shared" si="218"/>
        <v>1</v>
      </c>
    </row>
    <row r="657" spans="46:50">
      <c r="AT657" s="2">
        <f t="shared" si="219"/>
        <v>657</v>
      </c>
      <c r="AU657" s="2">
        <f t="shared" ref="AU657:AU698" si="220">AT657*2+1</f>
        <v>1315</v>
      </c>
      <c r="AX657" s="153">
        <f t="shared" si="218"/>
        <v>1</v>
      </c>
    </row>
    <row r="658" spans="46:50">
      <c r="AT658" s="2">
        <f t="shared" si="219"/>
        <v>658</v>
      </c>
      <c r="AU658" s="2">
        <f t="shared" si="220"/>
        <v>1317</v>
      </c>
      <c r="AX658" s="153">
        <f t="shared" si="218"/>
        <v>1</v>
      </c>
    </row>
    <row r="659" spans="46:50">
      <c r="AT659" s="2">
        <f t="shared" si="219"/>
        <v>659</v>
      </c>
      <c r="AU659" s="2">
        <f t="shared" si="220"/>
        <v>1319</v>
      </c>
      <c r="AX659" s="153">
        <f t="shared" si="218"/>
        <v>1</v>
      </c>
    </row>
    <row r="660" spans="46:50">
      <c r="AT660" s="2">
        <f t="shared" si="219"/>
        <v>660</v>
      </c>
      <c r="AU660" s="2">
        <f t="shared" si="220"/>
        <v>1321</v>
      </c>
      <c r="AX660" s="153">
        <f t="shared" si="218"/>
        <v>1</v>
      </c>
    </row>
    <row r="661" spans="46:50">
      <c r="AT661" s="2">
        <f t="shared" si="219"/>
        <v>661</v>
      </c>
      <c r="AU661" s="2">
        <f t="shared" si="220"/>
        <v>1323</v>
      </c>
      <c r="AX661" s="153">
        <f t="shared" si="218"/>
        <v>1</v>
      </c>
    </row>
    <row r="662" spans="46:50">
      <c r="AT662" s="2">
        <f t="shared" si="219"/>
        <v>662</v>
      </c>
      <c r="AU662" s="2">
        <f t="shared" si="220"/>
        <v>1325</v>
      </c>
      <c r="AX662" s="153">
        <f t="shared" si="218"/>
        <v>1</v>
      </c>
    </row>
    <row r="663" spans="46:50">
      <c r="AT663" s="2">
        <f t="shared" si="219"/>
        <v>663</v>
      </c>
      <c r="AU663" s="2">
        <f t="shared" si="220"/>
        <v>1327</v>
      </c>
      <c r="AX663" s="153">
        <f t="shared" si="218"/>
        <v>1</v>
      </c>
    </row>
    <row r="664" spans="46:50">
      <c r="AT664" s="2">
        <f t="shared" si="219"/>
        <v>664</v>
      </c>
      <c r="AU664" s="2">
        <f t="shared" si="220"/>
        <v>1329</v>
      </c>
      <c r="AX664" s="153">
        <f t="shared" si="218"/>
        <v>1</v>
      </c>
    </row>
    <row r="665" spans="46:50">
      <c r="AT665" s="2">
        <f t="shared" si="219"/>
        <v>665</v>
      </c>
      <c r="AU665" s="2">
        <f t="shared" si="220"/>
        <v>1331</v>
      </c>
      <c r="AX665" s="153">
        <f t="shared" si="218"/>
        <v>1</v>
      </c>
    </row>
    <row r="666" spans="46:50">
      <c r="AT666" s="2">
        <f t="shared" si="219"/>
        <v>666</v>
      </c>
      <c r="AU666" s="2">
        <f t="shared" si="220"/>
        <v>1333</v>
      </c>
      <c r="AX666" s="153">
        <f t="shared" si="218"/>
        <v>1</v>
      </c>
    </row>
    <row r="667" spans="46:50">
      <c r="AT667" s="2">
        <f t="shared" si="219"/>
        <v>667</v>
      </c>
      <c r="AU667" s="2">
        <f t="shared" si="220"/>
        <v>1335</v>
      </c>
      <c r="AX667" s="153">
        <f t="shared" si="218"/>
        <v>1</v>
      </c>
    </row>
    <row r="668" spans="46:50">
      <c r="AT668" s="2">
        <f t="shared" si="219"/>
        <v>668</v>
      </c>
      <c r="AU668" s="2">
        <f t="shared" si="220"/>
        <v>1337</v>
      </c>
      <c r="AX668" s="153">
        <f t="shared" si="218"/>
        <v>1</v>
      </c>
    </row>
    <row r="669" spans="46:50">
      <c r="AT669" s="2">
        <f t="shared" si="219"/>
        <v>669</v>
      </c>
      <c r="AU669" s="2">
        <f t="shared" si="220"/>
        <v>1339</v>
      </c>
      <c r="AX669" s="153">
        <f t="shared" si="218"/>
        <v>1</v>
      </c>
    </row>
    <row r="670" spans="46:50">
      <c r="AT670" s="2">
        <f t="shared" si="219"/>
        <v>670</v>
      </c>
      <c r="AU670" s="2">
        <f t="shared" si="220"/>
        <v>1341</v>
      </c>
      <c r="AX670" s="153">
        <f t="shared" si="218"/>
        <v>1</v>
      </c>
    </row>
    <row r="671" spans="46:50">
      <c r="AT671" s="2">
        <f t="shared" si="219"/>
        <v>671</v>
      </c>
      <c r="AU671" s="2">
        <f t="shared" si="220"/>
        <v>1343</v>
      </c>
      <c r="AX671" s="153">
        <f t="shared" si="218"/>
        <v>1</v>
      </c>
    </row>
    <row r="672" spans="46:50">
      <c r="AT672" s="2">
        <f t="shared" si="219"/>
        <v>672</v>
      </c>
      <c r="AU672" s="2">
        <f t="shared" si="220"/>
        <v>1345</v>
      </c>
      <c r="AX672" s="153">
        <f t="shared" si="218"/>
        <v>1</v>
      </c>
    </row>
    <row r="673" spans="46:50">
      <c r="AT673" s="2">
        <f t="shared" si="219"/>
        <v>673</v>
      </c>
      <c r="AU673" s="2">
        <f t="shared" si="220"/>
        <v>1347</v>
      </c>
      <c r="AX673" s="153">
        <f t="shared" si="218"/>
        <v>1</v>
      </c>
    </row>
    <row r="674" spans="46:50">
      <c r="AT674" s="2">
        <f t="shared" si="219"/>
        <v>674</v>
      </c>
      <c r="AU674" s="2">
        <f t="shared" si="220"/>
        <v>1349</v>
      </c>
      <c r="AX674" s="153">
        <f t="shared" si="218"/>
        <v>1</v>
      </c>
    </row>
    <row r="675" spans="46:50">
      <c r="AT675" s="2">
        <f t="shared" si="219"/>
        <v>675</v>
      </c>
      <c r="AU675" s="2">
        <f t="shared" si="220"/>
        <v>1351</v>
      </c>
      <c r="AX675" s="153">
        <f t="shared" si="218"/>
        <v>1</v>
      </c>
    </row>
    <row r="676" spans="46:50">
      <c r="AT676" s="2">
        <f t="shared" si="219"/>
        <v>676</v>
      </c>
      <c r="AU676" s="2">
        <f t="shared" si="220"/>
        <v>1353</v>
      </c>
      <c r="AX676" s="153">
        <f t="shared" si="218"/>
        <v>1</v>
      </c>
    </row>
    <row r="677" spans="46:50">
      <c r="AT677" s="2">
        <f t="shared" si="219"/>
        <v>677</v>
      </c>
      <c r="AU677" s="2">
        <f t="shared" si="220"/>
        <v>1355</v>
      </c>
      <c r="AX677" s="153">
        <f t="shared" si="218"/>
        <v>1</v>
      </c>
    </row>
    <row r="678" spans="46:50">
      <c r="AT678" s="2">
        <f t="shared" si="219"/>
        <v>678</v>
      </c>
      <c r="AU678" s="2">
        <f t="shared" si="220"/>
        <v>1357</v>
      </c>
      <c r="AX678" s="153">
        <f t="shared" si="218"/>
        <v>1</v>
      </c>
    </row>
    <row r="679" spans="46:50">
      <c r="AT679" s="2">
        <f t="shared" si="219"/>
        <v>679</v>
      </c>
      <c r="AU679" s="2">
        <f t="shared" si="220"/>
        <v>1359</v>
      </c>
      <c r="AX679" s="153">
        <f t="shared" si="218"/>
        <v>1</v>
      </c>
    </row>
    <row r="680" spans="46:50">
      <c r="AT680" s="2">
        <f t="shared" si="219"/>
        <v>680</v>
      </c>
      <c r="AU680" s="2">
        <f t="shared" si="220"/>
        <v>1361</v>
      </c>
      <c r="AX680" s="153">
        <f t="shared" si="218"/>
        <v>1</v>
      </c>
    </row>
    <row r="681" spans="46:50">
      <c r="AT681" s="2">
        <f t="shared" si="219"/>
        <v>681</v>
      </c>
      <c r="AU681" s="2">
        <f t="shared" si="220"/>
        <v>1363</v>
      </c>
      <c r="AX681" s="153">
        <f t="shared" si="218"/>
        <v>1</v>
      </c>
    </row>
    <row r="682" spans="46:50">
      <c r="AT682" s="2">
        <f t="shared" si="219"/>
        <v>682</v>
      </c>
      <c r="AU682" s="2">
        <f t="shared" si="220"/>
        <v>1365</v>
      </c>
      <c r="AX682" s="153">
        <f t="shared" si="218"/>
        <v>1</v>
      </c>
    </row>
    <row r="683" spans="46:50">
      <c r="AT683" s="2">
        <f t="shared" si="219"/>
        <v>683</v>
      </c>
      <c r="AU683" s="2">
        <f t="shared" si="220"/>
        <v>1367</v>
      </c>
      <c r="AX683" s="153">
        <f t="shared" si="218"/>
        <v>1</v>
      </c>
    </row>
    <row r="684" spans="46:50">
      <c r="AT684" s="2">
        <f t="shared" si="219"/>
        <v>684</v>
      </c>
      <c r="AU684" s="2">
        <f t="shared" si="220"/>
        <v>1369</v>
      </c>
      <c r="AX684" s="153">
        <f t="shared" si="218"/>
        <v>1</v>
      </c>
    </row>
    <row r="685" spans="46:50">
      <c r="AT685" s="2">
        <f t="shared" si="219"/>
        <v>685</v>
      </c>
      <c r="AU685" s="2">
        <f t="shared" si="220"/>
        <v>1371</v>
      </c>
      <c r="AX685" s="153">
        <f t="shared" si="218"/>
        <v>1</v>
      </c>
    </row>
    <row r="686" spans="46:50">
      <c r="AT686" s="2">
        <f t="shared" si="219"/>
        <v>686</v>
      </c>
      <c r="AU686" s="2">
        <f t="shared" si="220"/>
        <v>1373</v>
      </c>
      <c r="AX686" s="153">
        <f t="shared" si="218"/>
        <v>1</v>
      </c>
    </row>
    <row r="687" spans="46:50">
      <c r="AT687" s="2">
        <f t="shared" si="219"/>
        <v>687</v>
      </c>
      <c r="AU687" s="2">
        <f t="shared" si="220"/>
        <v>1375</v>
      </c>
      <c r="AX687" s="153">
        <f t="shared" si="218"/>
        <v>1</v>
      </c>
    </row>
    <row r="688" spans="46:50">
      <c r="AT688" s="2">
        <f t="shared" si="219"/>
        <v>688</v>
      </c>
      <c r="AU688" s="2">
        <f t="shared" si="220"/>
        <v>1377</v>
      </c>
      <c r="AX688" s="153">
        <f t="shared" si="218"/>
        <v>1</v>
      </c>
    </row>
    <row r="689" spans="46:50">
      <c r="AT689" s="2">
        <f t="shared" si="219"/>
        <v>689</v>
      </c>
      <c r="AU689" s="2">
        <f t="shared" si="220"/>
        <v>1379</v>
      </c>
      <c r="AX689" s="153">
        <f t="shared" si="218"/>
        <v>1</v>
      </c>
    </row>
    <row r="690" spans="46:50">
      <c r="AT690" s="2">
        <f t="shared" si="219"/>
        <v>690</v>
      </c>
      <c r="AU690" s="2">
        <f t="shared" si="220"/>
        <v>1381</v>
      </c>
      <c r="AX690" s="153">
        <f t="shared" si="218"/>
        <v>1</v>
      </c>
    </row>
    <row r="691" spans="46:50">
      <c r="AT691" s="2">
        <f t="shared" si="219"/>
        <v>691</v>
      </c>
      <c r="AU691" s="2">
        <f t="shared" si="220"/>
        <v>1383</v>
      </c>
      <c r="AX691" s="153">
        <f t="shared" si="218"/>
        <v>1</v>
      </c>
    </row>
    <row r="692" spans="46:50">
      <c r="AT692" s="2">
        <f t="shared" si="219"/>
        <v>692</v>
      </c>
      <c r="AU692" s="2">
        <f t="shared" si="220"/>
        <v>1385</v>
      </c>
      <c r="AX692" s="153">
        <f t="shared" si="218"/>
        <v>1</v>
      </c>
    </row>
    <row r="693" spans="46:50">
      <c r="AT693" s="2">
        <f t="shared" si="219"/>
        <v>693</v>
      </c>
      <c r="AU693" s="2">
        <f t="shared" si="220"/>
        <v>1387</v>
      </c>
      <c r="AX693" s="153">
        <f t="shared" si="218"/>
        <v>1</v>
      </c>
    </row>
    <row r="694" spans="46:50">
      <c r="AT694" s="2">
        <f t="shared" si="219"/>
        <v>694</v>
      </c>
      <c r="AU694" s="2">
        <f t="shared" si="220"/>
        <v>1389</v>
      </c>
      <c r="AX694" s="153">
        <f t="shared" si="218"/>
        <v>1</v>
      </c>
    </row>
    <row r="695" spans="46:50">
      <c r="AT695" s="2">
        <f t="shared" si="219"/>
        <v>695</v>
      </c>
      <c r="AU695" s="2">
        <f t="shared" si="220"/>
        <v>1391</v>
      </c>
      <c r="AX695" s="153">
        <f t="shared" si="218"/>
        <v>1</v>
      </c>
    </row>
    <row r="696" spans="46:50">
      <c r="AT696" s="2">
        <f t="shared" si="219"/>
        <v>696</v>
      </c>
      <c r="AU696" s="2">
        <f t="shared" si="220"/>
        <v>1393</v>
      </c>
      <c r="AX696" s="153">
        <f t="shared" si="218"/>
        <v>1</v>
      </c>
    </row>
    <row r="697" spans="46:50">
      <c r="AT697" s="2">
        <f t="shared" si="219"/>
        <v>697</v>
      </c>
      <c r="AU697" s="2">
        <f t="shared" si="220"/>
        <v>1395</v>
      </c>
      <c r="AX697" s="153">
        <f t="shared" si="218"/>
        <v>1</v>
      </c>
    </row>
    <row r="698" spans="46:50">
      <c r="AT698" s="2">
        <f t="shared" si="219"/>
        <v>698</v>
      </c>
      <c r="AU698" s="2">
        <f t="shared" si="220"/>
        <v>1397</v>
      </c>
      <c r="AX698" s="153">
        <f t="shared" si="218"/>
        <v>1</v>
      </c>
    </row>
    <row r="699" spans="46:50">
      <c r="AX699" s="153">
        <f t="shared" si="218"/>
        <v>1</v>
      </c>
    </row>
    <row r="700" spans="46:50">
      <c r="AX700" s="153">
        <f t="shared" si="218"/>
        <v>1</v>
      </c>
    </row>
    <row r="701" spans="46:50">
      <c r="AX701" s="153">
        <f t="shared" si="218"/>
        <v>1</v>
      </c>
    </row>
    <row r="702" spans="46:50">
      <c r="AX702" s="153">
        <f t="shared" si="218"/>
        <v>1</v>
      </c>
    </row>
    <row r="703" spans="46:50">
      <c r="AX703" s="153">
        <f t="shared" si="218"/>
        <v>1</v>
      </c>
    </row>
    <row r="704" spans="46:50">
      <c r="AX704" s="153">
        <f t="shared" si="218"/>
        <v>1</v>
      </c>
    </row>
    <row r="705" spans="50:50">
      <c r="AX705" s="153">
        <f t="shared" si="218"/>
        <v>1</v>
      </c>
    </row>
    <row r="706" spans="50:50">
      <c r="AX706" s="153">
        <f t="shared" si="218"/>
        <v>1</v>
      </c>
    </row>
    <row r="707" spans="50:50">
      <c r="AX707" s="153">
        <f t="shared" si="218"/>
        <v>1</v>
      </c>
    </row>
    <row r="708" spans="50:50">
      <c r="AX708" s="153">
        <f t="shared" si="218"/>
        <v>1</v>
      </c>
    </row>
    <row r="709" spans="50:50">
      <c r="AX709" s="153">
        <f t="shared" si="218"/>
        <v>1</v>
      </c>
    </row>
    <row r="710" spans="50:50">
      <c r="AX710" s="153">
        <f t="shared" si="218"/>
        <v>1</v>
      </c>
    </row>
    <row r="711" spans="50:50">
      <c r="AX711" s="153">
        <f t="shared" si="218"/>
        <v>1</v>
      </c>
    </row>
    <row r="712" spans="50:50">
      <c r="AX712" s="153">
        <f t="shared" si="218"/>
        <v>1</v>
      </c>
    </row>
    <row r="713" spans="50:50">
      <c r="AX713" s="153">
        <f t="shared" ref="AX713:AX726" si="221">AW713*2+1</f>
        <v>1</v>
      </c>
    </row>
    <row r="714" spans="50:50">
      <c r="AX714" s="153">
        <f t="shared" si="221"/>
        <v>1</v>
      </c>
    </row>
    <row r="715" spans="50:50">
      <c r="AX715" s="153">
        <f t="shared" si="221"/>
        <v>1</v>
      </c>
    </row>
    <row r="716" spans="50:50">
      <c r="AX716" s="153">
        <f t="shared" si="221"/>
        <v>1</v>
      </c>
    </row>
    <row r="717" spans="50:50">
      <c r="AX717" s="153">
        <f t="shared" si="221"/>
        <v>1</v>
      </c>
    </row>
    <row r="718" spans="50:50">
      <c r="AX718" s="153">
        <f t="shared" si="221"/>
        <v>1</v>
      </c>
    </row>
    <row r="719" spans="50:50">
      <c r="AX719" s="153">
        <f t="shared" si="221"/>
        <v>1</v>
      </c>
    </row>
    <row r="720" spans="50:50">
      <c r="AX720" s="153">
        <f t="shared" si="221"/>
        <v>1</v>
      </c>
    </row>
    <row r="721" spans="50:50">
      <c r="AX721" s="153">
        <f t="shared" si="221"/>
        <v>1</v>
      </c>
    </row>
    <row r="722" spans="50:50">
      <c r="AX722" s="153">
        <f t="shared" si="221"/>
        <v>1</v>
      </c>
    </row>
    <row r="723" spans="50:50">
      <c r="AX723" s="153">
        <f t="shared" si="221"/>
        <v>1</v>
      </c>
    </row>
    <row r="724" spans="50:50">
      <c r="AX724" s="153">
        <f t="shared" si="221"/>
        <v>1</v>
      </c>
    </row>
    <row r="725" spans="50:50">
      <c r="AX725" s="153">
        <f t="shared" si="221"/>
        <v>1</v>
      </c>
    </row>
    <row r="726" spans="50:50">
      <c r="AX726" s="153">
        <f t="shared" si="221"/>
        <v>1</v>
      </c>
    </row>
  </sheetData>
  <mergeCells count="23">
    <mergeCell ref="B1:I1"/>
    <mergeCell ref="J1:P1"/>
    <mergeCell ref="Q1:AE1"/>
    <mergeCell ref="AG1:AR1"/>
    <mergeCell ref="B2:L2"/>
    <mergeCell ref="N2:AE2"/>
    <mergeCell ref="AG2:AR2"/>
    <mergeCell ref="B3:C3"/>
    <mergeCell ref="E3:H3"/>
    <mergeCell ref="I3:J3"/>
    <mergeCell ref="N3:T3"/>
    <mergeCell ref="U3:W3"/>
    <mergeCell ref="AP3:AR3"/>
    <mergeCell ref="Q4:T4"/>
    <mergeCell ref="X4:Y4"/>
    <mergeCell ref="Z4:AA4"/>
    <mergeCell ref="AB4:AC4"/>
    <mergeCell ref="AD4:AE4"/>
    <mergeCell ref="X3:AA3"/>
    <mergeCell ref="AB3:AE3"/>
    <mergeCell ref="AG3:AI3"/>
    <mergeCell ref="AJ3:AK3"/>
    <mergeCell ref="AL3:AO3"/>
  </mergeCells>
  <pageMargins left="0.59027777777777801" right="0.196527777777778" top="0.35416666666666702" bottom="0.47222222222222199" header="0.51180555555555496" footer="0"/>
  <pageSetup paperSize="0" scale="0" firstPageNumber="0" orientation="portrait" usePrinterDefaults="0" horizontalDpi="0" verticalDpi="0" copies="0"/>
  <headerFooter>
    <oddFooter>&amp;LDate printed:&amp;D &amp;T&amp;RPage  &amp;P</oddFooter>
  </headerFooter>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'$Misc'!#REF!</xm:f>
          </x14:formula1>
          <x14:formula2>
            <xm:f>0</xm:f>
          </x14:formula2>
          <xm:sqref>CJ312:CJ318 CH33:CH38 AQ210</xm:sqref>
        </x14:dataValidation>
        <x14:dataValidation type="list" allowBlank="1" showInputMessage="1" showErrorMessage="1">
          <x14:formula1>
            <xm:f>'$Misc'!$B$16:$B$19</xm:f>
          </x14:formula1>
          <x14:formula2>
            <xm:f>0</xm:f>
          </x14:formula2>
          <xm:sqref>CD312:CD318 AK210</xm:sqref>
        </x14:dataValidation>
        <x14:dataValidation type="list" allowBlank="1" showInputMessage="1" showErrorMessage="1">
          <x14:formula1>
            <xm:f>'$Misc'!$B$22:$B$25</xm:f>
          </x14:formula1>
          <x14:formula2>
            <xm:f>0</xm:f>
          </x14:formula2>
          <xm:sqref>CF312:CF318 AM210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2"/>
  <sheetViews>
    <sheetView topLeftCell="A10" zoomScale="90" zoomScaleNormal="90" zoomScalePageLayoutView="60" workbookViewId="0">
      <selection activeCell="D23" sqref="D23"/>
    </sheetView>
  </sheetViews>
  <sheetFormatPr defaultRowHeight="14.25"/>
  <cols>
    <col min="1" max="2" width="2.875" customWidth="1"/>
    <col min="3" max="3" width="7" customWidth="1"/>
    <col min="4" max="4" width="22.125" style="153" customWidth="1"/>
    <col min="5" max="5" width="41.875" customWidth="1"/>
    <col min="6" max="6" width="1.375" customWidth="1"/>
    <col min="7" max="7" width="5.875" customWidth="1"/>
    <col min="8" max="8" width="5.625" customWidth="1"/>
    <col min="9" max="9" width="5.75" customWidth="1"/>
    <col min="10" max="10" width="5.5" customWidth="1"/>
    <col min="11" max="11" width="5.75" customWidth="1"/>
    <col min="12" max="12" width="6.5" customWidth="1"/>
    <col min="13" max="14" width="5.875" customWidth="1"/>
    <col min="15" max="16" width="7.5" customWidth="1"/>
    <col min="17" max="18" width="7.875" customWidth="1"/>
    <col min="19" max="19" width="7.375" customWidth="1"/>
    <col min="20" max="34" width="9.625" customWidth="1"/>
    <col min="35" max="1026" width="8.5"/>
  </cols>
  <sheetData>
    <row r="1" spans="1:33" ht="12.75" customHeight="1">
      <c r="A1" s="190"/>
      <c r="B1" s="190"/>
      <c r="C1" s="191"/>
      <c r="D1" s="191"/>
      <c r="E1" s="192"/>
      <c r="F1" s="190"/>
      <c r="G1" s="190"/>
      <c r="H1" s="190"/>
      <c r="I1" s="190"/>
      <c r="J1" s="190"/>
      <c r="K1" s="190"/>
      <c r="L1" s="190"/>
      <c r="M1" s="190"/>
      <c r="N1" s="190"/>
      <c r="O1" s="190"/>
      <c r="P1" s="190"/>
      <c r="Q1" s="190"/>
      <c r="R1" s="190"/>
      <c r="S1" s="190"/>
      <c r="T1" s="190"/>
      <c r="U1" s="190"/>
      <c r="V1" s="190"/>
      <c r="W1" s="190"/>
      <c r="X1" s="190"/>
      <c r="Y1" s="190"/>
    </row>
    <row r="2" spans="1:33" ht="12.75" customHeight="1">
      <c r="A2" s="190"/>
      <c r="B2" s="190"/>
      <c r="C2" s="191">
        <v>1</v>
      </c>
      <c r="D2" s="191"/>
      <c r="E2" s="192">
        <f>C2+1</f>
        <v>2</v>
      </c>
      <c r="F2" s="192">
        <v>3</v>
      </c>
      <c r="G2" s="192">
        <f t="shared" ref="G2:AG2" si="0">F2+1</f>
        <v>4</v>
      </c>
      <c r="H2" s="192">
        <f t="shared" si="0"/>
        <v>5</v>
      </c>
      <c r="I2" s="192">
        <f t="shared" si="0"/>
        <v>6</v>
      </c>
      <c r="J2" s="192">
        <f t="shared" si="0"/>
        <v>7</v>
      </c>
      <c r="K2" s="192">
        <f t="shared" si="0"/>
        <v>8</v>
      </c>
      <c r="L2" s="192">
        <f t="shared" si="0"/>
        <v>9</v>
      </c>
      <c r="M2" s="192">
        <f t="shared" si="0"/>
        <v>10</v>
      </c>
      <c r="N2" s="192">
        <f t="shared" si="0"/>
        <v>11</v>
      </c>
      <c r="O2" s="192">
        <f t="shared" si="0"/>
        <v>12</v>
      </c>
      <c r="P2" s="192">
        <f t="shared" si="0"/>
        <v>13</v>
      </c>
      <c r="Q2" s="192">
        <f t="shared" si="0"/>
        <v>14</v>
      </c>
      <c r="R2" s="192">
        <f t="shared" si="0"/>
        <v>15</v>
      </c>
      <c r="S2" s="192">
        <f t="shared" si="0"/>
        <v>16</v>
      </c>
      <c r="T2" s="192">
        <f t="shared" si="0"/>
        <v>17</v>
      </c>
      <c r="U2" s="192">
        <f t="shared" si="0"/>
        <v>18</v>
      </c>
      <c r="V2" s="192">
        <f t="shared" si="0"/>
        <v>19</v>
      </c>
      <c r="W2" s="192">
        <f t="shared" si="0"/>
        <v>20</v>
      </c>
      <c r="X2" s="192">
        <f t="shared" si="0"/>
        <v>21</v>
      </c>
      <c r="Y2" s="192">
        <f t="shared" si="0"/>
        <v>22</v>
      </c>
      <c r="Z2" s="192">
        <f t="shared" si="0"/>
        <v>23</v>
      </c>
      <c r="AA2" s="192">
        <f t="shared" si="0"/>
        <v>24</v>
      </c>
      <c r="AB2" s="192">
        <f t="shared" si="0"/>
        <v>25</v>
      </c>
      <c r="AC2" s="192">
        <f t="shared" si="0"/>
        <v>26</v>
      </c>
      <c r="AD2" s="192">
        <f t="shared" si="0"/>
        <v>27</v>
      </c>
      <c r="AE2" s="192">
        <f t="shared" si="0"/>
        <v>28</v>
      </c>
      <c r="AF2" s="192">
        <f t="shared" si="0"/>
        <v>29</v>
      </c>
      <c r="AG2" s="192">
        <f t="shared" si="0"/>
        <v>30</v>
      </c>
    </row>
    <row r="3" spans="1:33" ht="12.75" customHeight="1">
      <c r="A3" s="190"/>
      <c r="B3" s="190"/>
      <c r="C3" s="191"/>
      <c r="D3" s="191"/>
      <c r="E3" s="192"/>
      <c r="F3" s="190"/>
      <c r="G3" s="190"/>
      <c r="H3" s="190"/>
      <c r="I3" s="190"/>
      <c r="J3" s="190"/>
      <c r="K3" s="190"/>
      <c r="L3" s="190"/>
      <c r="M3" s="190"/>
      <c r="N3" s="190"/>
      <c r="O3" s="190"/>
      <c r="P3" s="190"/>
      <c r="Q3" s="190"/>
      <c r="R3" s="190"/>
      <c r="S3" s="190"/>
      <c r="T3" s="190"/>
      <c r="U3" s="190"/>
      <c r="V3" s="190"/>
      <c r="W3" s="190"/>
      <c r="X3" s="190"/>
      <c r="Y3" s="190"/>
    </row>
    <row r="4" spans="1:33" ht="12.75" customHeight="1">
      <c r="A4" s="190"/>
      <c r="B4" s="190" t="s">
        <v>116</v>
      </c>
      <c r="C4" s="193" t="s">
        <v>117</v>
      </c>
      <c r="D4" s="193"/>
      <c r="E4" s="194"/>
      <c r="F4" s="195"/>
      <c r="G4" s="195"/>
      <c r="H4" s="195"/>
      <c r="I4" s="195"/>
      <c r="J4" s="195"/>
      <c r="K4" s="195"/>
      <c r="L4" s="195"/>
      <c r="M4" s="195"/>
      <c r="N4" s="195"/>
      <c r="O4" s="195"/>
      <c r="P4" s="195"/>
      <c r="Q4" s="195"/>
      <c r="R4" s="195"/>
      <c r="S4" s="195"/>
      <c r="T4" s="190"/>
      <c r="U4" s="190"/>
      <c r="V4" s="190"/>
      <c r="W4" s="190"/>
      <c r="X4" s="190"/>
      <c r="Y4" s="190"/>
    </row>
    <row r="5" spans="1:33" ht="12.75" customHeight="1">
      <c r="A5" s="190"/>
      <c r="B5" s="190" t="s">
        <v>116</v>
      </c>
      <c r="C5" s="191"/>
      <c r="D5" s="191"/>
      <c r="E5" s="192"/>
      <c r="F5" s="190"/>
      <c r="G5" s="190"/>
      <c r="H5" s="190"/>
      <c r="I5" s="190"/>
      <c r="J5" s="190"/>
      <c r="K5" s="190"/>
      <c r="L5" s="190"/>
      <c r="M5" s="190"/>
      <c r="N5" s="190"/>
      <c r="O5" s="190"/>
      <c r="P5" s="190"/>
      <c r="Q5" s="190"/>
      <c r="R5" s="190"/>
      <c r="S5" s="190"/>
      <c r="T5" s="190"/>
      <c r="U5" s="190"/>
      <c r="V5" s="190"/>
      <c r="W5" s="190"/>
      <c r="X5" s="190"/>
      <c r="Y5" s="190"/>
    </row>
    <row r="6" spans="1:33" ht="4.9000000000000004" hidden="1" customHeight="1">
      <c r="A6" s="190"/>
      <c r="B6" s="190" t="s">
        <v>116</v>
      </c>
      <c r="C6" s="191"/>
      <c r="D6" s="191"/>
      <c r="E6" s="192"/>
      <c r="F6" s="190"/>
      <c r="G6" s="190"/>
      <c r="H6" s="190"/>
      <c r="I6" s="190"/>
      <c r="J6" s="190"/>
      <c r="K6" s="190"/>
      <c r="L6" s="190"/>
      <c r="M6" s="190"/>
      <c r="N6" s="190"/>
      <c r="O6" s="190"/>
      <c r="P6" s="190"/>
      <c r="Q6" s="190"/>
      <c r="R6" s="190"/>
      <c r="S6" s="190"/>
      <c r="T6" s="190"/>
      <c r="U6" s="190"/>
      <c r="V6" s="190"/>
      <c r="W6" s="190"/>
      <c r="X6" s="190"/>
      <c r="Y6" s="190"/>
    </row>
    <row r="7" spans="1:33" ht="30.6" customHeight="1">
      <c r="A7" s="190"/>
      <c r="B7" s="190" t="s">
        <v>116</v>
      </c>
      <c r="C7" s="191"/>
      <c r="D7" s="191"/>
      <c r="E7" s="192"/>
      <c r="F7" s="190"/>
      <c r="G7" s="190" t="s">
        <v>118</v>
      </c>
      <c r="H7" s="190" t="s">
        <v>119</v>
      </c>
      <c r="I7" s="190" t="s">
        <v>118</v>
      </c>
      <c r="J7" s="190" t="s">
        <v>119</v>
      </c>
      <c r="K7" s="191" t="s">
        <v>120</v>
      </c>
      <c r="L7" s="191" t="s">
        <v>121</v>
      </c>
      <c r="M7" s="190" t="s">
        <v>122</v>
      </c>
      <c r="N7" s="190" t="s">
        <v>34</v>
      </c>
      <c r="O7" s="190" t="s">
        <v>123</v>
      </c>
      <c r="P7" s="190" t="s">
        <v>34</v>
      </c>
      <c r="Q7" s="190" t="s">
        <v>124</v>
      </c>
      <c r="R7" s="190" t="s">
        <v>34</v>
      </c>
      <c r="S7" s="190" t="s">
        <v>36</v>
      </c>
      <c r="T7" s="190" t="s">
        <v>34</v>
      </c>
      <c r="U7" s="190" t="s">
        <v>125</v>
      </c>
      <c r="V7" s="190" t="s">
        <v>126</v>
      </c>
      <c r="W7" s="190"/>
      <c r="X7" s="190"/>
      <c r="Y7" s="190"/>
      <c r="AE7" s="153" t="s">
        <v>523</v>
      </c>
      <c r="AF7" t="s">
        <v>523</v>
      </c>
    </row>
    <row r="8" spans="1:33" ht="17.850000000000001" customHeight="1">
      <c r="A8" s="190"/>
      <c r="B8" s="190" t="s">
        <v>116</v>
      </c>
      <c r="C8" s="191"/>
      <c r="D8" s="191"/>
      <c r="E8" s="192"/>
      <c r="F8" s="190"/>
      <c r="G8" s="190" t="s">
        <v>127</v>
      </c>
      <c r="H8" s="190" t="s">
        <v>127</v>
      </c>
      <c r="I8" s="190" t="s">
        <v>128</v>
      </c>
      <c r="J8" s="190" t="s">
        <v>128</v>
      </c>
      <c r="K8" s="191" t="s">
        <v>43</v>
      </c>
      <c r="L8" s="191" t="s">
        <v>43</v>
      </c>
      <c r="M8" s="190"/>
      <c r="O8" s="190"/>
      <c r="Q8" s="190"/>
      <c r="S8" s="190"/>
      <c r="U8" s="190" t="s">
        <v>46</v>
      </c>
      <c r="V8" s="190" t="s">
        <v>46</v>
      </c>
      <c r="W8" s="190"/>
      <c r="X8" s="190"/>
      <c r="Y8" s="190"/>
      <c r="AE8" s="153"/>
    </row>
    <row r="9" spans="1:33" ht="15">
      <c r="A9" s="190"/>
      <c r="B9" s="190" t="s">
        <v>116</v>
      </c>
      <c r="C9" s="192"/>
      <c r="D9" s="192"/>
      <c r="E9" s="192"/>
      <c r="F9" s="190"/>
      <c r="G9" s="190"/>
      <c r="H9" s="190"/>
      <c r="I9" s="190"/>
      <c r="J9" s="190"/>
      <c r="K9" s="190"/>
      <c r="L9" s="190"/>
      <c r="M9" s="190"/>
      <c r="N9" s="190"/>
      <c r="O9" s="190"/>
      <c r="P9" s="190"/>
      <c r="Q9" s="190"/>
      <c r="R9" s="190"/>
      <c r="S9" s="190"/>
      <c r="T9" s="190"/>
      <c r="U9" s="190" t="s">
        <v>129</v>
      </c>
      <c r="V9" s="190" t="s">
        <v>130</v>
      </c>
      <c r="W9" s="190"/>
      <c r="X9" s="190"/>
      <c r="Y9" s="190"/>
      <c r="AE9" s="153"/>
    </row>
    <row r="10" spans="1:33" ht="15">
      <c r="A10" s="190"/>
      <c r="B10" s="190" t="s">
        <v>116</v>
      </c>
      <c r="C10" s="196">
        <v>1</v>
      </c>
      <c r="D10" s="192" t="str">
        <f>" : "</f>
        <v xml:space="preserve"> : </v>
      </c>
      <c r="E10" s="192"/>
      <c r="F10" s="197"/>
      <c r="G10" s="198" t="str">
        <f>""</f>
        <v/>
      </c>
      <c r="H10" s="198" t="str">
        <f>""</f>
        <v/>
      </c>
      <c r="I10" s="198" t="str">
        <f>""</f>
        <v/>
      </c>
      <c r="J10" s="198" t="str">
        <f>""</f>
        <v/>
      </c>
      <c r="K10" s="198" t="str">
        <f>""</f>
        <v/>
      </c>
      <c r="L10" s="198" t="str">
        <f>""</f>
        <v/>
      </c>
      <c r="M10" s="198" t="str">
        <f>""</f>
        <v/>
      </c>
      <c r="N10" s="198" t="str">
        <f>""</f>
        <v/>
      </c>
      <c r="O10" s="198" t="str">
        <f>""</f>
        <v/>
      </c>
      <c r="P10" s="198" t="str">
        <f>""</f>
        <v/>
      </c>
      <c r="Q10" s="198" t="str">
        <f>""</f>
        <v/>
      </c>
      <c r="R10" s="198" t="str">
        <f>""</f>
        <v/>
      </c>
      <c r="S10" s="198" t="str">
        <f>""</f>
        <v/>
      </c>
      <c r="T10" s="198" t="str">
        <f>""</f>
        <v/>
      </c>
      <c r="U10" s="198" t="str">
        <f>""</f>
        <v/>
      </c>
      <c r="V10" s="198" t="str">
        <f>""</f>
        <v/>
      </c>
      <c r="W10" s="198" t="str">
        <f>""</f>
        <v/>
      </c>
      <c r="X10" s="198" t="str">
        <f>""</f>
        <v/>
      </c>
      <c r="Y10" s="198" t="str">
        <f>""</f>
        <v/>
      </c>
      <c r="Z10" s="198" t="str">
        <f>""</f>
        <v/>
      </c>
      <c r="AA10" s="198" t="str">
        <f>""</f>
        <v/>
      </c>
      <c r="AB10" s="198" t="str">
        <f>""</f>
        <v/>
      </c>
      <c r="AC10" s="198" t="str">
        <f>""</f>
        <v/>
      </c>
      <c r="AD10" s="198" t="str">
        <f>""</f>
        <v/>
      </c>
      <c r="AE10" s="198" t="str">
        <f>""</f>
        <v/>
      </c>
      <c r="AF10" s="198" t="str">
        <f>""</f>
        <v/>
      </c>
      <c r="AG10" s="198" t="str">
        <f>""</f>
        <v/>
      </c>
    </row>
    <row r="11" spans="1:33" ht="27">
      <c r="A11" s="190"/>
      <c r="B11" s="190" t="s">
        <v>116</v>
      </c>
      <c r="C11" s="196">
        <v>2</v>
      </c>
      <c r="D11" s="192" t="s">
        <v>466</v>
      </c>
      <c r="E11" s="192" t="s">
        <v>466</v>
      </c>
      <c r="F11" s="197"/>
      <c r="G11" s="198">
        <v>24</v>
      </c>
      <c r="H11" s="198">
        <v>60</v>
      </c>
      <c r="I11" s="198">
        <v>20</v>
      </c>
      <c r="J11" s="198">
        <v>30</v>
      </c>
      <c r="K11" s="199">
        <v>0</v>
      </c>
      <c r="L11" s="199">
        <v>8</v>
      </c>
      <c r="M11" s="198">
        <v>1.02</v>
      </c>
      <c r="N11" s="198" t="s">
        <v>131</v>
      </c>
      <c r="O11" s="198">
        <v>1.1200000000000001</v>
      </c>
      <c r="P11" s="198" t="s">
        <v>131</v>
      </c>
      <c r="Q11" s="198">
        <v>1.22</v>
      </c>
      <c r="R11" s="198" t="s">
        <v>131</v>
      </c>
      <c r="S11" s="198">
        <v>0.11</v>
      </c>
      <c r="T11" s="197" t="s">
        <v>132</v>
      </c>
      <c r="U11" s="190" t="str">
        <f>""</f>
        <v/>
      </c>
      <c r="V11" s="190" t="str">
        <f>""</f>
        <v/>
      </c>
      <c r="W11" s="190" t="str">
        <f>""</f>
        <v/>
      </c>
      <c r="X11" s="190" t="str">
        <f>""</f>
        <v/>
      </c>
      <c r="Y11" s="190" t="str">
        <f>""</f>
        <v/>
      </c>
      <c r="Z11" s="190" t="str">
        <f>""</f>
        <v/>
      </c>
      <c r="AA11" s="190" t="str">
        <f>""</f>
        <v/>
      </c>
      <c r="AB11" s="190" t="str">
        <f>""</f>
        <v/>
      </c>
      <c r="AC11" s="190" t="str">
        <f>""</f>
        <v/>
      </c>
      <c r="AD11" s="190" t="str">
        <f>""</f>
        <v/>
      </c>
      <c r="AE11" s="190">
        <v>2.7010000000000001</v>
      </c>
      <c r="AF11" s="190">
        <v>2.7010000000000001</v>
      </c>
      <c r="AG11" s="190" t="str">
        <f>""</f>
        <v/>
      </c>
    </row>
    <row r="12" spans="1:33" ht="40.5">
      <c r="A12" s="190"/>
      <c r="B12" s="190" t="s">
        <v>116</v>
      </c>
      <c r="C12" s="196">
        <v>3</v>
      </c>
      <c r="D12" s="192" t="s">
        <v>467</v>
      </c>
      <c r="E12" s="192" t="s">
        <v>467</v>
      </c>
      <c r="F12" s="197"/>
      <c r="G12" s="198">
        <v>24</v>
      </c>
      <c r="H12" s="198">
        <v>60</v>
      </c>
      <c r="I12" s="198">
        <v>20</v>
      </c>
      <c r="J12" s="198">
        <v>30</v>
      </c>
      <c r="K12" s="199">
        <v>2</v>
      </c>
      <c r="L12" s="199">
        <v>8</v>
      </c>
      <c r="M12" s="198">
        <v>1.03</v>
      </c>
      <c r="N12" s="198" t="s">
        <v>131</v>
      </c>
      <c r="O12" s="198">
        <v>1.1299999999999999</v>
      </c>
      <c r="P12" s="198" t="s">
        <v>131</v>
      </c>
      <c r="Q12" s="198">
        <v>1.23</v>
      </c>
      <c r="R12" s="198" t="s">
        <v>131</v>
      </c>
      <c r="S12" s="198">
        <v>0.12</v>
      </c>
      <c r="T12" s="197" t="s">
        <v>132</v>
      </c>
      <c r="U12" s="190" t="str">
        <f>""</f>
        <v/>
      </c>
      <c r="V12" s="190" t="str">
        <f>""</f>
        <v/>
      </c>
      <c r="W12" s="190" t="str">
        <f>""</f>
        <v/>
      </c>
      <c r="X12" s="190" t="str">
        <f>""</f>
        <v/>
      </c>
      <c r="Y12" s="190" t="str">
        <f>""</f>
        <v/>
      </c>
      <c r="Z12" s="190" t="str">
        <f>""</f>
        <v/>
      </c>
      <c r="AA12" s="190" t="str">
        <f>""</f>
        <v/>
      </c>
      <c r="AB12" s="190" t="str">
        <f>""</f>
        <v/>
      </c>
      <c r="AC12" s="190" t="str">
        <f>""</f>
        <v/>
      </c>
      <c r="AD12" s="190" t="str">
        <f>""</f>
        <v/>
      </c>
      <c r="AE12" s="190">
        <f t="shared" ref="AE12:AF75" si="1">AE11+0.001</f>
        <v>2.702</v>
      </c>
      <c r="AF12" s="190">
        <f t="shared" si="1"/>
        <v>2.702</v>
      </c>
      <c r="AG12" s="190" t="str">
        <f>""</f>
        <v/>
      </c>
    </row>
    <row r="13" spans="1:33" ht="40.5">
      <c r="A13" s="190"/>
      <c r="B13" s="190" t="s">
        <v>116</v>
      </c>
      <c r="C13" s="196">
        <v>4</v>
      </c>
      <c r="D13" s="192" t="s">
        <v>571</v>
      </c>
      <c r="E13" s="192" t="s">
        <v>571</v>
      </c>
      <c r="F13" s="197"/>
      <c r="G13" s="198">
        <v>24</v>
      </c>
      <c r="H13" s="198">
        <v>60</v>
      </c>
      <c r="I13" s="198">
        <v>20</v>
      </c>
      <c r="J13" s="198">
        <v>30</v>
      </c>
      <c r="K13" s="199">
        <v>3</v>
      </c>
      <c r="L13" s="199">
        <v>12</v>
      </c>
      <c r="M13" s="198">
        <v>1.04</v>
      </c>
      <c r="N13" s="198" t="s">
        <v>131</v>
      </c>
      <c r="O13" s="198">
        <v>1.1399999999999999</v>
      </c>
      <c r="P13" s="198" t="s">
        <v>131</v>
      </c>
      <c r="Q13" s="198">
        <v>1.24</v>
      </c>
      <c r="R13" s="198" t="s">
        <v>131</v>
      </c>
      <c r="S13" s="198">
        <v>0.13</v>
      </c>
      <c r="T13" s="197" t="s">
        <v>132</v>
      </c>
      <c r="U13" s="190" t="str">
        <f>""</f>
        <v/>
      </c>
      <c r="V13" s="190" t="str">
        <f>""</f>
        <v/>
      </c>
      <c r="W13" s="190" t="str">
        <f>""</f>
        <v/>
      </c>
      <c r="X13" s="190" t="str">
        <f>""</f>
        <v/>
      </c>
      <c r="Y13" s="190" t="str">
        <f>""</f>
        <v/>
      </c>
      <c r="Z13" s="190" t="str">
        <f>""</f>
        <v/>
      </c>
      <c r="AA13" s="190" t="str">
        <f>""</f>
        <v/>
      </c>
      <c r="AB13" s="190" t="str">
        <f>""</f>
        <v/>
      </c>
      <c r="AC13" s="190" t="str">
        <f>""</f>
        <v/>
      </c>
      <c r="AD13" s="190" t="str">
        <f>""</f>
        <v/>
      </c>
      <c r="AE13" s="190">
        <f t="shared" si="1"/>
        <v>2.7029999999999998</v>
      </c>
      <c r="AF13" s="190">
        <f t="shared" si="1"/>
        <v>2.7029999999999998</v>
      </c>
      <c r="AG13" s="190" t="str">
        <f>""</f>
        <v/>
      </c>
    </row>
    <row r="14" spans="1:33" ht="40.5">
      <c r="A14" s="190"/>
      <c r="B14" s="190" t="s">
        <v>116</v>
      </c>
      <c r="C14" s="196">
        <v>5</v>
      </c>
      <c r="D14" s="192" t="s">
        <v>468</v>
      </c>
      <c r="E14" s="192" t="s">
        <v>468</v>
      </c>
      <c r="F14" s="197"/>
      <c r="G14" s="198">
        <v>24</v>
      </c>
      <c r="H14" s="198">
        <v>60</v>
      </c>
      <c r="I14" s="198">
        <v>20</v>
      </c>
      <c r="J14" s="198">
        <v>30</v>
      </c>
      <c r="K14" s="199">
        <v>15</v>
      </c>
      <c r="L14" s="199">
        <v>20</v>
      </c>
      <c r="M14" s="198">
        <v>1.05</v>
      </c>
      <c r="N14" s="198" t="s">
        <v>131</v>
      </c>
      <c r="O14" s="198">
        <v>1.1499999999999999</v>
      </c>
      <c r="P14" s="198" t="s">
        <v>131</v>
      </c>
      <c r="Q14" s="198">
        <v>1.25</v>
      </c>
      <c r="R14" s="198" t="s">
        <v>131</v>
      </c>
      <c r="S14" s="198">
        <v>0.14000000000000001</v>
      </c>
      <c r="T14" s="197" t="s">
        <v>132</v>
      </c>
      <c r="U14" s="190" t="str">
        <f>""</f>
        <v/>
      </c>
      <c r="V14" s="190" t="str">
        <f>""</f>
        <v/>
      </c>
      <c r="W14" s="190" t="str">
        <f>""</f>
        <v/>
      </c>
      <c r="X14" s="190" t="str">
        <f>""</f>
        <v/>
      </c>
      <c r="Y14" s="190" t="str">
        <f>""</f>
        <v/>
      </c>
      <c r="Z14" s="190" t="str">
        <f>""</f>
        <v/>
      </c>
      <c r="AA14" s="190" t="str">
        <f>""</f>
        <v/>
      </c>
      <c r="AB14" s="190" t="str">
        <f>""</f>
        <v/>
      </c>
      <c r="AC14" s="190" t="str">
        <f>""</f>
        <v/>
      </c>
      <c r="AD14" s="190" t="str">
        <f>""</f>
        <v/>
      </c>
      <c r="AE14" s="190">
        <f t="shared" si="1"/>
        <v>2.7039999999999997</v>
      </c>
      <c r="AF14" s="190">
        <f t="shared" si="1"/>
        <v>2.7039999999999997</v>
      </c>
      <c r="AG14" s="190" t="str">
        <f>""</f>
        <v/>
      </c>
    </row>
    <row r="15" spans="1:33" ht="27">
      <c r="A15" s="190"/>
      <c r="B15" s="190" t="s">
        <v>116</v>
      </c>
      <c r="C15" s="196">
        <v>6</v>
      </c>
      <c r="D15" s="192" t="s">
        <v>469</v>
      </c>
      <c r="E15" s="192" t="s">
        <v>469</v>
      </c>
      <c r="F15" s="197"/>
      <c r="G15" s="198">
        <v>20</v>
      </c>
      <c r="H15" s="198">
        <v>60</v>
      </c>
      <c r="I15" s="198">
        <v>18</v>
      </c>
      <c r="J15" s="198">
        <v>30</v>
      </c>
      <c r="K15" s="199">
        <v>3</v>
      </c>
      <c r="L15" s="199">
        <v>20</v>
      </c>
      <c r="M15" s="198">
        <v>1.06</v>
      </c>
      <c r="N15" s="198" t="s">
        <v>131</v>
      </c>
      <c r="O15" s="198">
        <v>1.1599999999999999</v>
      </c>
      <c r="P15" s="198" t="s">
        <v>131</v>
      </c>
      <c r="Q15" s="198">
        <v>1.26</v>
      </c>
      <c r="R15" s="198" t="s">
        <v>131</v>
      </c>
      <c r="S15" s="198">
        <v>0.15</v>
      </c>
      <c r="T15" s="197" t="s">
        <v>132</v>
      </c>
      <c r="U15" s="190" t="str">
        <f>""</f>
        <v/>
      </c>
      <c r="V15" s="190" t="str">
        <f>""</f>
        <v/>
      </c>
      <c r="W15" s="190" t="str">
        <f>""</f>
        <v/>
      </c>
      <c r="X15" s="190" t="str">
        <f>""</f>
        <v/>
      </c>
      <c r="Y15" s="190" t="str">
        <f>""</f>
        <v/>
      </c>
      <c r="Z15" s="190" t="str">
        <f>""</f>
        <v/>
      </c>
      <c r="AA15" s="190" t="str">
        <f>""</f>
        <v/>
      </c>
      <c r="AB15" s="190" t="str">
        <f>""</f>
        <v/>
      </c>
      <c r="AC15" s="190" t="str">
        <f>""</f>
        <v/>
      </c>
      <c r="AD15" s="190" t="str">
        <f>""</f>
        <v/>
      </c>
      <c r="AE15" s="190">
        <f t="shared" si="1"/>
        <v>2.7049999999999996</v>
      </c>
      <c r="AF15" s="190">
        <f t="shared" si="1"/>
        <v>2.7049999999999996</v>
      </c>
      <c r="AG15" s="190" t="str">
        <f>""</f>
        <v/>
      </c>
    </row>
    <row r="16" spans="1:33" ht="15">
      <c r="A16" s="190"/>
      <c r="B16" s="190" t="s">
        <v>116</v>
      </c>
      <c r="C16" s="196">
        <v>7</v>
      </c>
      <c r="D16" s="192" t="s">
        <v>470</v>
      </c>
      <c r="E16" s="192" t="s">
        <v>470</v>
      </c>
      <c r="F16" s="197"/>
      <c r="G16" s="198">
        <v>20</v>
      </c>
      <c r="H16" s="198">
        <v>60</v>
      </c>
      <c r="I16" s="198">
        <v>18</v>
      </c>
      <c r="J16" s="198">
        <v>30</v>
      </c>
      <c r="K16" s="199">
        <v>0</v>
      </c>
      <c r="L16" s="199">
        <v>10</v>
      </c>
      <c r="M16" s="198">
        <v>1.07</v>
      </c>
      <c r="N16" s="198" t="s">
        <v>131</v>
      </c>
      <c r="O16" s="198">
        <v>1.17</v>
      </c>
      <c r="P16" s="198" t="s">
        <v>131</v>
      </c>
      <c r="Q16" s="198">
        <v>1.27</v>
      </c>
      <c r="R16" s="198" t="s">
        <v>131</v>
      </c>
      <c r="S16" s="198">
        <v>0.16</v>
      </c>
      <c r="T16" s="197" t="s">
        <v>132</v>
      </c>
      <c r="U16" s="190" t="str">
        <f>""</f>
        <v/>
      </c>
      <c r="V16" s="190" t="str">
        <f>""</f>
        <v/>
      </c>
      <c r="W16" s="190" t="str">
        <f>""</f>
        <v/>
      </c>
      <c r="X16" s="190" t="str">
        <f>""</f>
        <v/>
      </c>
      <c r="Y16" s="190" t="str">
        <f>""</f>
        <v/>
      </c>
      <c r="Z16" s="190" t="str">
        <f>""</f>
        <v/>
      </c>
      <c r="AA16" s="190" t="str">
        <f>""</f>
        <v/>
      </c>
      <c r="AB16" s="190" t="str">
        <f>""</f>
        <v/>
      </c>
      <c r="AC16" s="190" t="str">
        <f>""</f>
        <v/>
      </c>
      <c r="AD16" s="190" t="str">
        <f>""</f>
        <v/>
      </c>
      <c r="AE16" s="190">
        <f t="shared" si="1"/>
        <v>2.7059999999999995</v>
      </c>
      <c r="AF16" s="190">
        <f t="shared" si="1"/>
        <v>2.7059999999999995</v>
      </c>
      <c r="AG16" s="190" t="str">
        <f>""</f>
        <v/>
      </c>
    </row>
    <row r="17" spans="1:33" ht="40.5">
      <c r="A17" s="190"/>
      <c r="B17" s="190" t="s">
        <v>116</v>
      </c>
      <c r="C17" s="196">
        <v>8</v>
      </c>
      <c r="D17" s="192" t="s">
        <v>547</v>
      </c>
      <c r="E17" s="192" t="s">
        <v>547</v>
      </c>
      <c r="F17" s="197"/>
      <c r="G17" s="198">
        <v>24</v>
      </c>
      <c r="H17" s="198">
        <v>60</v>
      </c>
      <c r="I17" s="198">
        <v>20</v>
      </c>
      <c r="J17" s="198">
        <v>30</v>
      </c>
      <c r="K17" s="199">
        <v>6</v>
      </c>
      <c r="L17" s="199">
        <v>20</v>
      </c>
      <c r="M17" s="198">
        <v>1.08</v>
      </c>
      <c r="N17" s="198" t="s">
        <v>131</v>
      </c>
      <c r="O17" s="198">
        <v>1.18</v>
      </c>
      <c r="P17" s="198" t="s">
        <v>131</v>
      </c>
      <c r="Q17" s="198">
        <v>1.28</v>
      </c>
      <c r="R17" s="198" t="s">
        <v>131</v>
      </c>
      <c r="S17" s="198">
        <v>0.17</v>
      </c>
      <c r="T17" s="197" t="s">
        <v>132</v>
      </c>
      <c r="U17" s="190" t="str">
        <f>""</f>
        <v/>
      </c>
      <c r="V17" s="190" t="str">
        <f>""</f>
        <v/>
      </c>
      <c r="W17" s="190" t="str">
        <f>""</f>
        <v/>
      </c>
      <c r="X17" s="190" t="str">
        <f>""</f>
        <v/>
      </c>
      <c r="Y17" s="190" t="str">
        <f>""</f>
        <v/>
      </c>
      <c r="Z17" s="190" t="str">
        <f>""</f>
        <v/>
      </c>
      <c r="AA17" s="190" t="str">
        <f>""</f>
        <v/>
      </c>
      <c r="AB17" s="190" t="str">
        <f>""</f>
        <v/>
      </c>
      <c r="AC17" s="190" t="str">
        <f>""</f>
        <v/>
      </c>
      <c r="AD17" s="190" t="str">
        <f>""</f>
        <v/>
      </c>
      <c r="AE17" s="190">
        <f t="shared" si="1"/>
        <v>2.7069999999999994</v>
      </c>
      <c r="AF17" s="190">
        <f t="shared" si="1"/>
        <v>2.7069999999999994</v>
      </c>
      <c r="AG17" s="190" t="str">
        <f>""</f>
        <v/>
      </c>
    </row>
    <row r="18" spans="1:33" ht="40.5">
      <c r="A18" s="190"/>
      <c r="B18" s="190" t="s">
        <v>116</v>
      </c>
      <c r="C18" s="196">
        <v>9</v>
      </c>
      <c r="D18" s="192" t="s">
        <v>548</v>
      </c>
      <c r="E18" s="192" t="s">
        <v>548</v>
      </c>
      <c r="F18" s="197"/>
      <c r="G18" s="198">
        <v>24</v>
      </c>
      <c r="H18" s="198">
        <v>60</v>
      </c>
      <c r="I18" s="198">
        <v>20</v>
      </c>
      <c r="J18" s="198">
        <v>30</v>
      </c>
      <c r="K18" s="199">
        <v>6</v>
      </c>
      <c r="L18" s="199">
        <v>20</v>
      </c>
      <c r="M18" s="198">
        <v>1.0900000000000001</v>
      </c>
      <c r="N18" s="198" t="s">
        <v>131</v>
      </c>
      <c r="O18" s="198">
        <v>1.19</v>
      </c>
      <c r="P18" s="198" t="s">
        <v>131</v>
      </c>
      <c r="Q18" s="198">
        <v>1.29</v>
      </c>
      <c r="R18" s="198" t="s">
        <v>131</v>
      </c>
      <c r="S18" s="198">
        <v>0.18</v>
      </c>
      <c r="T18" s="197" t="s">
        <v>132</v>
      </c>
      <c r="U18" s="190" t="str">
        <f>""</f>
        <v/>
      </c>
      <c r="V18" s="190" t="str">
        <f>""</f>
        <v/>
      </c>
      <c r="W18" s="190" t="str">
        <f>""</f>
        <v/>
      </c>
      <c r="X18" s="190" t="str">
        <f>""</f>
        <v/>
      </c>
      <c r="Y18" s="190" t="str">
        <f>""</f>
        <v/>
      </c>
      <c r="Z18" s="190" t="str">
        <f>""</f>
        <v/>
      </c>
      <c r="AA18" s="190" t="str">
        <f>""</f>
        <v/>
      </c>
      <c r="AB18" s="190" t="str">
        <f>""</f>
        <v/>
      </c>
      <c r="AC18" s="190" t="str">
        <f>""</f>
        <v/>
      </c>
      <c r="AD18" s="190" t="str">
        <f>""</f>
        <v/>
      </c>
      <c r="AE18" s="190">
        <f t="shared" si="1"/>
        <v>2.7079999999999993</v>
      </c>
      <c r="AF18" s="190">
        <f t="shared" si="1"/>
        <v>2.7079999999999993</v>
      </c>
      <c r="AG18" s="190" t="str">
        <f>""</f>
        <v/>
      </c>
    </row>
    <row r="19" spans="1:33" ht="40.5">
      <c r="A19" s="190"/>
      <c r="B19" s="190" t="s">
        <v>116</v>
      </c>
      <c r="C19" s="196">
        <v>10</v>
      </c>
      <c r="D19" s="192" t="s">
        <v>549</v>
      </c>
      <c r="E19" s="192" t="s">
        <v>549</v>
      </c>
      <c r="F19" s="197"/>
      <c r="G19" s="198">
        <v>24</v>
      </c>
      <c r="H19" s="198">
        <v>60</v>
      </c>
      <c r="I19" s="198">
        <v>20</v>
      </c>
      <c r="J19" s="198">
        <v>30</v>
      </c>
      <c r="K19" s="199">
        <v>6</v>
      </c>
      <c r="L19" s="199">
        <v>20</v>
      </c>
      <c r="M19" s="198">
        <v>1.1000000000000001</v>
      </c>
      <c r="N19" s="198" t="s">
        <v>131</v>
      </c>
      <c r="O19" s="198">
        <v>1.2</v>
      </c>
      <c r="P19" s="198" t="s">
        <v>131</v>
      </c>
      <c r="Q19" s="198">
        <v>1.3</v>
      </c>
      <c r="R19" s="198" t="s">
        <v>131</v>
      </c>
      <c r="S19" s="198">
        <v>0.19</v>
      </c>
      <c r="T19" s="197" t="s">
        <v>132</v>
      </c>
      <c r="U19" s="190" t="str">
        <f>""</f>
        <v/>
      </c>
      <c r="V19" s="190" t="str">
        <f>""</f>
        <v/>
      </c>
      <c r="W19" s="190" t="str">
        <f>""</f>
        <v/>
      </c>
      <c r="X19" s="190" t="str">
        <f>""</f>
        <v/>
      </c>
      <c r="Y19" s="190" t="str">
        <f>""</f>
        <v/>
      </c>
      <c r="Z19" s="190" t="str">
        <f>""</f>
        <v/>
      </c>
      <c r="AA19" s="190" t="str">
        <f>""</f>
        <v/>
      </c>
      <c r="AB19" s="190" t="str">
        <f>""</f>
        <v/>
      </c>
      <c r="AC19" s="190" t="str">
        <f>""</f>
        <v/>
      </c>
      <c r="AD19" s="190" t="str">
        <f>""</f>
        <v/>
      </c>
      <c r="AE19" s="190">
        <f t="shared" si="1"/>
        <v>2.7089999999999992</v>
      </c>
      <c r="AF19" s="190">
        <f t="shared" si="1"/>
        <v>2.7089999999999992</v>
      </c>
      <c r="AG19" s="190" t="str">
        <f>""</f>
        <v/>
      </c>
    </row>
    <row r="20" spans="1:33" ht="27">
      <c r="A20" s="190"/>
      <c r="B20" s="190" t="s">
        <v>116</v>
      </c>
      <c r="C20" s="196">
        <v>11</v>
      </c>
      <c r="D20" s="192" t="s">
        <v>471</v>
      </c>
      <c r="E20" s="192" t="s">
        <v>471</v>
      </c>
      <c r="F20" s="197"/>
      <c r="G20" s="197" t="str">
        <f>""</f>
        <v/>
      </c>
      <c r="H20" s="197" t="str">
        <f>""</f>
        <v/>
      </c>
      <c r="I20" s="197" t="str">
        <f>""</f>
        <v/>
      </c>
      <c r="J20" s="197" t="str">
        <f>""</f>
        <v/>
      </c>
      <c r="K20" s="199">
        <v>0</v>
      </c>
      <c r="L20" s="199">
        <v>10</v>
      </c>
      <c r="M20" s="198">
        <v>1.1100000000000001</v>
      </c>
      <c r="N20" s="198" t="s">
        <v>131</v>
      </c>
      <c r="O20" s="198">
        <v>1.21</v>
      </c>
      <c r="P20" s="198" t="s">
        <v>131</v>
      </c>
      <c r="Q20" s="198">
        <v>1.31</v>
      </c>
      <c r="R20" s="198" t="s">
        <v>131</v>
      </c>
      <c r="S20" s="198">
        <v>0.2</v>
      </c>
      <c r="T20" s="197" t="s">
        <v>132</v>
      </c>
      <c r="U20" s="190" t="str">
        <f>""</f>
        <v/>
      </c>
      <c r="V20" s="190" t="str">
        <f>""</f>
        <v/>
      </c>
      <c r="W20" s="190" t="str">
        <f>""</f>
        <v/>
      </c>
      <c r="X20" s="190" t="str">
        <f>""</f>
        <v/>
      </c>
      <c r="Y20" s="190" t="str">
        <f>""</f>
        <v/>
      </c>
      <c r="Z20" s="190" t="str">
        <f>""</f>
        <v/>
      </c>
      <c r="AA20" s="190" t="str">
        <f>""</f>
        <v/>
      </c>
      <c r="AB20" s="190" t="str">
        <f>""</f>
        <v/>
      </c>
      <c r="AC20" s="190" t="str">
        <f>""</f>
        <v/>
      </c>
      <c r="AD20" s="190" t="str">
        <f>""</f>
        <v/>
      </c>
      <c r="AE20" s="190">
        <f t="shared" si="1"/>
        <v>2.7099999999999991</v>
      </c>
      <c r="AF20" s="190">
        <f t="shared" si="1"/>
        <v>2.7099999999999991</v>
      </c>
      <c r="AG20" s="190" t="str">
        <f>""</f>
        <v/>
      </c>
    </row>
    <row r="21" spans="1:33" ht="27">
      <c r="A21" s="190"/>
      <c r="B21" s="190" t="s">
        <v>116</v>
      </c>
      <c r="C21" s="196">
        <v>12</v>
      </c>
      <c r="D21" s="192" t="s">
        <v>472</v>
      </c>
      <c r="E21" s="192" t="s">
        <v>472</v>
      </c>
      <c r="F21" s="197"/>
      <c r="G21" s="198">
        <v>24</v>
      </c>
      <c r="H21" s="198">
        <v>60</v>
      </c>
      <c r="I21" s="198">
        <v>22</v>
      </c>
      <c r="J21" s="198">
        <v>30</v>
      </c>
      <c r="K21" s="199">
        <v>2</v>
      </c>
      <c r="L21" s="199">
        <v>6</v>
      </c>
      <c r="M21" s="198">
        <v>1.1200000000000001</v>
      </c>
      <c r="N21" s="198" t="s">
        <v>131</v>
      </c>
      <c r="O21" s="198">
        <v>1.22</v>
      </c>
      <c r="P21" s="198" t="s">
        <v>131</v>
      </c>
      <c r="Q21" s="198">
        <v>1.32</v>
      </c>
      <c r="R21" s="198" t="s">
        <v>131</v>
      </c>
      <c r="S21" s="198">
        <v>0.21</v>
      </c>
      <c r="T21" s="197" t="s">
        <v>132</v>
      </c>
      <c r="U21" s="190" t="str">
        <f>""</f>
        <v/>
      </c>
      <c r="V21" s="190" t="str">
        <f>""</f>
        <v/>
      </c>
      <c r="W21" s="190" t="str">
        <f>""</f>
        <v/>
      </c>
      <c r="X21" s="190" t="str">
        <f>""</f>
        <v/>
      </c>
      <c r="Y21" s="190" t="str">
        <f>""</f>
        <v/>
      </c>
      <c r="Z21" s="190" t="str">
        <f>""</f>
        <v/>
      </c>
      <c r="AA21" s="190" t="str">
        <f>""</f>
        <v/>
      </c>
      <c r="AB21" s="190" t="str">
        <f>""</f>
        <v/>
      </c>
      <c r="AC21" s="190" t="str">
        <f>""</f>
        <v/>
      </c>
      <c r="AD21" s="190" t="str">
        <f>""</f>
        <v/>
      </c>
      <c r="AE21" s="190">
        <f t="shared" si="1"/>
        <v>2.710999999999999</v>
      </c>
      <c r="AF21" s="190">
        <f t="shared" si="1"/>
        <v>2.710999999999999</v>
      </c>
      <c r="AG21" s="190" t="str">
        <f>""</f>
        <v/>
      </c>
    </row>
    <row r="22" spans="1:33" ht="27">
      <c r="A22" s="190"/>
      <c r="B22" s="190" t="s">
        <v>116</v>
      </c>
      <c r="C22" s="196">
        <v>13</v>
      </c>
      <c r="D22" s="192" t="s">
        <v>603</v>
      </c>
      <c r="E22" s="192" t="s">
        <v>603</v>
      </c>
      <c r="F22" s="197"/>
      <c r="G22" s="198">
        <v>24</v>
      </c>
      <c r="H22" s="198">
        <v>60</v>
      </c>
      <c r="I22" s="198">
        <v>22</v>
      </c>
      <c r="J22" s="198">
        <v>30</v>
      </c>
      <c r="K22" s="199">
        <v>2</v>
      </c>
      <c r="L22" s="199">
        <v>6</v>
      </c>
      <c r="M22" s="198">
        <v>1.1299999999999999</v>
      </c>
      <c r="N22" s="198" t="s">
        <v>131</v>
      </c>
      <c r="O22" s="198">
        <v>1.23</v>
      </c>
      <c r="P22" s="198" t="s">
        <v>131</v>
      </c>
      <c r="Q22" s="198">
        <v>1.33</v>
      </c>
      <c r="R22" s="198" t="s">
        <v>131</v>
      </c>
      <c r="S22" s="198">
        <v>0.22</v>
      </c>
      <c r="T22" s="197" t="s">
        <v>132</v>
      </c>
      <c r="U22" s="190" t="str">
        <f>""</f>
        <v/>
      </c>
      <c r="V22" s="190" t="str">
        <f>""</f>
        <v/>
      </c>
      <c r="W22" s="190" t="str">
        <f>""</f>
        <v/>
      </c>
      <c r="X22" s="190" t="str">
        <f>""</f>
        <v/>
      </c>
      <c r="Y22" s="190" t="str">
        <f>""</f>
        <v/>
      </c>
      <c r="Z22" s="190" t="str">
        <f>""</f>
        <v/>
      </c>
      <c r="AA22" s="190" t="str">
        <f>""</f>
        <v/>
      </c>
      <c r="AB22" s="190" t="str">
        <f>""</f>
        <v/>
      </c>
      <c r="AC22" s="190" t="str">
        <f>""</f>
        <v/>
      </c>
      <c r="AD22" s="190" t="str">
        <f>""</f>
        <v/>
      </c>
      <c r="AE22" s="190">
        <f t="shared" si="1"/>
        <v>2.7119999999999989</v>
      </c>
      <c r="AF22" s="190">
        <f t="shared" si="1"/>
        <v>2.7119999999999989</v>
      </c>
      <c r="AG22" s="190" t="str">
        <f>""</f>
        <v/>
      </c>
    </row>
    <row r="23" spans="1:33" ht="15">
      <c r="A23" s="190"/>
      <c r="B23" s="190" t="s">
        <v>116</v>
      </c>
      <c r="C23" s="196">
        <v>14</v>
      </c>
      <c r="D23" s="192" t="s">
        <v>473</v>
      </c>
      <c r="E23" s="192" t="s">
        <v>473</v>
      </c>
      <c r="F23" s="197"/>
      <c r="G23" s="198">
        <v>24</v>
      </c>
      <c r="H23" s="198">
        <v>60</v>
      </c>
      <c r="I23" s="198">
        <v>20</v>
      </c>
      <c r="J23" s="198">
        <v>30</v>
      </c>
      <c r="K23" s="199">
        <v>1</v>
      </c>
      <c r="L23" s="199">
        <v>3</v>
      </c>
      <c r="M23" s="198">
        <v>1.1399999999999999</v>
      </c>
      <c r="N23" s="198" t="s">
        <v>131</v>
      </c>
      <c r="O23" s="198">
        <v>1.24</v>
      </c>
      <c r="P23" s="198" t="s">
        <v>131</v>
      </c>
      <c r="Q23" s="198">
        <v>1.34</v>
      </c>
      <c r="R23" s="198" t="s">
        <v>131</v>
      </c>
      <c r="S23" s="198">
        <v>0.23</v>
      </c>
      <c r="T23" s="197" t="s">
        <v>132</v>
      </c>
      <c r="U23" s="190" t="str">
        <f>""</f>
        <v/>
      </c>
      <c r="V23" s="190" t="str">
        <f>""</f>
        <v/>
      </c>
      <c r="W23" s="190" t="str">
        <f>""</f>
        <v/>
      </c>
      <c r="X23" s="190" t="str">
        <f>""</f>
        <v/>
      </c>
      <c r="Y23" s="190" t="str">
        <f>""</f>
        <v/>
      </c>
      <c r="Z23" s="190" t="str">
        <f>""</f>
        <v/>
      </c>
      <c r="AA23" s="190" t="str">
        <f>""</f>
        <v/>
      </c>
      <c r="AB23" s="190" t="str">
        <f>""</f>
        <v/>
      </c>
      <c r="AC23" s="190" t="str">
        <f>""</f>
        <v/>
      </c>
      <c r="AD23" s="190" t="str">
        <f>""</f>
        <v/>
      </c>
      <c r="AE23" s="190">
        <f t="shared" si="1"/>
        <v>2.7129999999999987</v>
      </c>
      <c r="AF23" s="190">
        <f t="shared" si="1"/>
        <v>2.7129999999999987</v>
      </c>
      <c r="AG23" s="190" t="str">
        <f>""</f>
        <v/>
      </c>
    </row>
    <row r="24" spans="1:33" ht="40.5">
      <c r="A24" s="190"/>
      <c r="B24" s="190" t="s">
        <v>116</v>
      </c>
      <c r="C24" s="196">
        <v>15</v>
      </c>
      <c r="D24" s="192" t="s">
        <v>474</v>
      </c>
      <c r="E24" s="192" t="s">
        <v>474</v>
      </c>
      <c r="F24" s="197"/>
      <c r="G24" s="198">
        <v>27</v>
      </c>
      <c r="H24" s="198">
        <v>60</v>
      </c>
      <c r="I24" s="198">
        <v>24</v>
      </c>
      <c r="J24" s="198">
        <v>30</v>
      </c>
      <c r="K24" s="199">
        <v>3</v>
      </c>
      <c r="L24" s="199">
        <v>9</v>
      </c>
      <c r="M24" s="198">
        <v>1.1499999999999999</v>
      </c>
      <c r="N24" s="198" t="s">
        <v>131</v>
      </c>
      <c r="O24" s="198">
        <v>1.25</v>
      </c>
      <c r="P24" s="198" t="s">
        <v>131</v>
      </c>
      <c r="Q24" s="198">
        <v>1.35</v>
      </c>
      <c r="R24" s="198" t="s">
        <v>131</v>
      </c>
      <c r="S24" s="198">
        <v>0.24</v>
      </c>
      <c r="T24" s="197" t="s">
        <v>132</v>
      </c>
      <c r="U24" s="190" t="str">
        <f>""</f>
        <v/>
      </c>
      <c r="V24" s="190" t="str">
        <f>""</f>
        <v/>
      </c>
      <c r="W24" s="190" t="str">
        <f>""</f>
        <v/>
      </c>
      <c r="X24" s="190" t="str">
        <f>""</f>
        <v/>
      </c>
      <c r="Y24" s="190" t="str">
        <f>""</f>
        <v/>
      </c>
      <c r="Z24" s="190" t="str">
        <f>""</f>
        <v/>
      </c>
      <c r="AA24" s="190" t="str">
        <f>""</f>
        <v/>
      </c>
      <c r="AB24" s="190" t="str">
        <f>""</f>
        <v/>
      </c>
      <c r="AC24" s="190" t="str">
        <f>""</f>
        <v/>
      </c>
      <c r="AD24" s="190" t="str">
        <f>""</f>
        <v/>
      </c>
      <c r="AE24" s="190">
        <f t="shared" si="1"/>
        <v>2.7139999999999986</v>
      </c>
      <c r="AF24" s="190">
        <f t="shared" si="1"/>
        <v>2.7139999999999986</v>
      </c>
      <c r="AG24" s="190" t="str">
        <f>""</f>
        <v/>
      </c>
    </row>
    <row r="25" spans="1:33" ht="40.5">
      <c r="A25" s="190"/>
      <c r="B25" s="190" t="s">
        <v>116</v>
      </c>
      <c r="C25" s="196">
        <v>16</v>
      </c>
      <c r="D25" s="192" t="s">
        <v>475</v>
      </c>
      <c r="E25" s="192" t="s">
        <v>475</v>
      </c>
      <c r="F25" s="197"/>
      <c r="G25" s="198">
        <v>24</v>
      </c>
      <c r="H25" s="198">
        <v>60</v>
      </c>
      <c r="I25" s="198">
        <v>22</v>
      </c>
      <c r="J25" s="198">
        <v>30</v>
      </c>
      <c r="K25" s="199">
        <v>3</v>
      </c>
      <c r="L25" s="199">
        <v>9</v>
      </c>
      <c r="M25" s="198">
        <v>1.1599999999999999</v>
      </c>
      <c r="N25" s="198" t="s">
        <v>131</v>
      </c>
      <c r="O25" s="198">
        <v>1.26</v>
      </c>
      <c r="P25" s="198" t="s">
        <v>131</v>
      </c>
      <c r="Q25" s="198">
        <v>1.36</v>
      </c>
      <c r="R25" s="198" t="s">
        <v>131</v>
      </c>
      <c r="S25" s="198">
        <v>0.25</v>
      </c>
      <c r="T25" s="197" t="s">
        <v>132</v>
      </c>
      <c r="U25" s="190" t="str">
        <f>""</f>
        <v/>
      </c>
      <c r="V25" s="190" t="str">
        <f>""</f>
        <v/>
      </c>
      <c r="W25" s="190" t="str">
        <f>""</f>
        <v/>
      </c>
      <c r="X25" s="190" t="str">
        <f>""</f>
        <v/>
      </c>
      <c r="Y25" s="190" t="str">
        <f>""</f>
        <v/>
      </c>
      <c r="Z25" s="190" t="str">
        <f>""</f>
        <v/>
      </c>
      <c r="AA25" s="190" t="str">
        <f>""</f>
        <v/>
      </c>
      <c r="AB25" s="190" t="str">
        <f>""</f>
        <v/>
      </c>
      <c r="AC25" s="190" t="str">
        <f>""</f>
        <v/>
      </c>
      <c r="AD25" s="190" t="str">
        <f>""</f>
        <v/>
      </c>
      <c r="AE25" s="190">
        <f t="shared" si="1"/>
        <v>2.7149999999999985</v>
      </c>
      <c r="AF25" s="190">
        <f t="shared" si="1"/>
        <v>2.7149999999999985</v>
      </c>
      <c r="AG25" s="190" t="str">
        <f>""</f>
        <v/>
      </c>
    </row>
    <row r="26" spans="1:33" ht="27">
      <c r="A26" s="190"/>
      <c r="B26" s="190" t="s">
        <v>116</v>
      </c>
      <c r="C26" s="196">
        <v>17</v>
      </c>
      <c r="D26" s="192" t="s">
        <v>476</v>
      </c>
      <c r="E26" s="192" t="s">
        <v>476</v>
      </c>
      <c r="F26" s="197"/>
      <c r="G26" s="198">
        <v>24</v>
      </c>
      <c r="H26" s="198">
        <v>60</v>
      </c>
      <c r="I26" s="198">
        <v>20</v>
      </c>
      <c r="J26" s="198">
        <v>30</v>
      </c>
      <c r="K26" s="199">
        <v>3</v>
      </c>
      <c r="L26" s="199">
        <v>9</v>
      </c>
      <c r="M26" s="198">
        <v>1.17</v>
      </c>
      <c r="N26" s="198" t="s">
        <v>131</v>
      </c>
      <c r="O26" s="198">
        <v>1.27</v>
      </c>
      <c r="P26" s="198" t="s">
        <v>131</v>
      </c>
      <c r="Q26" s="198">
        <v>1.37</v>
      </c>
      <c r="R26" s="198" t="s">
        <v>131</v>
      </c>
      <c r="S26" s="198">
        <v>0.26</v>
      </c>
      <c r="T26" s="197" t="s">
        <v>132</v>
      </c>
      <c r="U26" s="190" t="str">
        <f>""</f>
        <v/>
      </c>
      <c r="V26" s="190" t="str">
        <f>""</f>
        <v/>
      </c>
      <c r="W26" s="190" t="str">
        <f>""</f>
        <v/>
      </c>
      <c r="X26" s="190" t="str">
        <f>""</f>
        <v/>
      </c>
      <c r="Y26" s="190" t="str">
        <f>""</f>
        <v/>
      </c>
      <c r="Z26" s="190" t="str">
        <f>""</f>
        <v/>
      </c>
      <c r="AA26" s="190" t="str">
        <f>""</f>
        <v/>
      </c>
      <c r="AB26" s="190" t="str">
        <f>""</f>
        <v/>
      </c>
      <c r="AC26" s="190" t="str">
        <f>""</f>
        <v/>
      </c>
      <c r="AD26" s="190" t="str">
        <f>""</f>
        <v/>
      </c>
      <c r="AE26" s="190">
        <f t="shared" si="1"/>
        <v>2.7159999999999984</v>
      </c>
      <c r="AF26" s="190">
        <f t="shared" si="1"/>
        <v>2.7159999999999984</v>
      </c>
      <c r="AG26" s="190" t="str">
        <f>""</f>
        <v/>
      </c>
    </row>
    <row r="27" spans="1:33" ht="15">
      <c r="A27" s="190"/>
      <c r="B27" s="190" t="s">
        <v>116</v>
      </c>
      <c r="C27" s="196">
        <v>18</v>
      </c>
      <c r="D27" s="192" t="s">
        <v>477</v>
      </c>
      <c r="E27" s="192" t="s">
        <v>477</v>
      </c>
      <c r="F27" s="197"/>
      <c r="G27" s="198">
        <v>24</v>
      </c>
      <c r="H27" s="198">
        <v>60</v>
      </c>
      <c r="I27" s="198">
        <v>20</v>
      </c>
      <c r="J27" s="198">
        <v>30</v>
      </c>
      <c r="K27" s="199">
        <v>2</v>
      </c>
      <c r="L27" s="199">
        <v>6</v>
      </c>
      <c r="M27" s="198">
        <v>1.18</v>
      </c>
      <c r="N27" s="198" t="s">
        <v>131</v>
      </c>
      <c r="O27" s="198">
        <v>1.28</v>
      </c>
      <c r="P27" s="198" t="s">
        <v>131</v>
      </c>
      <c r="Q27" s="198">
        <v>1.38</v>
      </c>
      <c r="R27" s="198" t="s">
        <v>131</v>
      </c>
      <c r="S27" s="198">
        <v>0.27</v>
      </c>
      <c r="T27" s="197" t="s">
        <v>132</v>
      </c>
      <c r="U27" s="190" t="str">
        <f>""</f>
        <v/>
      </c>
      <c r="V27" s="190" t="str">
        <f>""</f>
        <v/>
      </c>
      <c r="W27" s="190" t="str">
        <f>""</f>
        <v/>
      </c>
      <c r="X27" s="190" t="str">
        <f>""</f>
        <v/>
      </c>
      <c r="Y27" s="190" t="str">
        <f>""</f>
        <v/>
      </c>
      <c r="Z27" s="190" t="str">
        <f>""</f>
        <v/>
      </c>
      <c r="AA27" s="190" t="str">
        <f>""</f>
        <v/>
      </c>
      <c r="AB27" s="190" t="str">
        <f>""</f>
        <v/>
      </c>
      <c r="AC27" s="190" t="str">
        <f>""</f>
        <v/>
      </c>
      <c r="AD27" s="190" t="str">
        <f>""</f>
        <v/>
      </c>
      <c r="AE27" s="190">
        <f t="shared" si="1"/>
        <v>2.7169999999999983</v>
      </c>
      <c r="AF27" s="190">
        <f t="shared" si="1"/>
        <v>2.7169999999999983</v>
      </c>
      <c r="AG27" s="190" t="str">
        <f>""</f>
        <v/>
      </c>
    </row>
    <row r="28" spans="1:33" ht="27">
      <c r="A28" s="190"/>
      <c r="B28" s="190" t="s">
        <v>116</v>
      </c>
      <c r="C28" s="196">
        <v>19</v>
      </c>
      <c r="D28" s="192" t="s">
        <v>550</v>
      </c>
      <c r="E28" s="192" t="s">
        <v>550</v>
      </c>
      <c r="F28" s="197"/>
      <c r="G28" s="198">
        <v>24</v>
      </c>
      <c r="H28" s="198">
        <v>60</v>
      </c>
      <c r="I28" s="198">
        <v>20</v>
      </c>
      <c r="J28" s="198">
        <v>30</v>
      </c>
      <c r="K28" s="199">
        <v>3</v>
      </c>
      <c r="L28" s="199">
        <v>9</v>
      </c>
      <c r="M28" s="198">
        <v>1.19</v>
      </c>
      <c r="N28" s="198" t="s">
        <v>131</v>
      </c>
      <c r="O28" s="198">
        <v>1.29</v>
      </c>
      <c r="P28" s="198" t="s">
        <v>131</v>
      </c>
      <c r="Q28" s="198">
        <v>1.39</v>
      </c>
      <c r="R28" s="198" t="s">
        <v>131</v>
      </c>
      <c r="S28" s="198">
        <v>0.28000000000000003</v>
      </c>
      <c r="T28" s="197" t="s">
        <v>132</v>
      </c>
      <c r="U28" s="190" t="str">
        <f>""</f>
        <v/>
      </c>
      <c r="V28" s="190" t="str">
        <f>""</f>
        <v/>
      </c>
      <c r="W28" s="190" t="str">
        <f>""</f>
        <v/>
      </c>
      <c r="X28" s="190" t="str">
        <f>""</f>
        <v/>
      </c>
      <c r="Y28" s="190" t="str">
        <f>""</f>
        <v/>
      </c>
      <c r="Z28" s="190" t="str">
        <f>""</f>
        <v/>
      </c>
      <c r="AA28" s="190" t="str">
        <f>""</f>
        <v/>
      </c>
      <c r="AB28" s="190" t="str">
        <f>""</f>
        <v/>
      </c>
      <c r="AC28" s="190" t="str">
        <f>""</f>
        <v/>
      </c>
      <c r="AD28" s="190" t="str">
        <f>""</f>
        <v/>
      </c>
      <c r="AE28" s="190">
        <f t="shared" si="1"/>
        <v>2.7179999999999982</v>
      </c>
      <c r="AF28" s="190">
        <f t="shared" si="1"/>
        <v>2.7179999999999982</v>
      </c>
      <c r="AG28" s="190" t="str">
        <f>""</f>
        <v/>
      </c>
    </row>
    <row r="29" spans="1:33" ht="27">
      <c r="A29" s="190"/>
      <c r="B29" s="190" t="s">
        <v>116</v>
      </c>
      <c r="C29" s="196">
        <v>20</v>
      </c>
      <c r="D29" s="192" t="s">
        <v>542</v>
      </c>
      <c r="E29" s="192" t="s">
        <v>542</v>
      </c>
      <c r="F29" s="197"/>
      <c r="G29" s="198">
        <v>24</v>
      </c>
      <c r="H29" s="198">
        <v>60</v>
      </c>
      <c r="I29" s="198">
        <v>20</v>
      </c>
      <c r="J29" s="198">
        <v>30</v>
      </c>
      <c r="K29" s="199">
        <v>2</v>
      </c>
      <c r="L29" s="199">
        <v>6</v>
      </c>
      <c r="M29" s="198">
        <v>1.2</v>
      </c>
      <c r="N29" s="198" t="s">
        <v>131</v>
      </c>
      <c r="O29" s="198">
        <v>1.3</v>
      </c>
      <c r="P29" s="198" t="s">
        <v>131</v>
      </c>
      <c r="Q29" s="198">
        <v>1.4</v>
      </c>
      <c r="R29" s="198" t="s">
        <v>131</v>
      </c>
      <c r="S29" s="198">
        <v>0.28999999999999998</v>
      </c>
      <c r="T29" s="197" t="s">
        <v>132</v>
      </c>
      <c r="U29" s="190" t="str">
        <f>""</f>
        <v/>
      </c>
      <c r="V29" s="190" t="str">
        <f>""</f>
        <v/>
      </c>
      <c r="W29" s="190" t="str">
        <f>""</f>
        <v/>
      </c>
      <c r="X29" s="190" t="str">
        <f>""</f>
        <v/>
      </c>
      <c r="Y29" s="190" t="str">
        <f>""</f>
        <v/>
      </c>
      <c r="Z29" s="190" t="str">
        <f>""</f>
        <v/>
      </c>
      <c r="AA29" s="190" t="str">
        <f>""</f>
        <v/>
      </c>
      <c r="AB29" s="190" t="str">
        <f>""</f>
        <v/>
      </c>
      <c r="AC29" s="190" t="str">
        <f>""</f>
        <v/>
      </c>
      <c r="AD29" s="190" t="str">
        <f>""</f>
        <v/>
      </c>
      <c r="AE29" s="190">
        <f t="shared" si="1"/>
        <v>2.7189999999999981</v>
      </c>
      <c r="AF29" s="190">
        <f t="shared" si="1"/>
        <v>2.7189999999999981</v>
      </c>
      <c r="AG29" s="190" t="str">
        <f>""</f>
        <v/>
      </c>
    </row>
    <row r="30" spans="1:33" ht="15">
      <c r="A30" s="190"/>
      <c r="B30" s="190" t="s">
        <v>116</v>
      </c>
      <c r="C30" s="196">
        <v>21</v>
      </c>
      <c r="D30" s="192" t="s">
        <v>541</v>
      </c>
      <c r="E30" s="192" t="s">
        <v>541</v>
      </c>
      <c r="F30" s="197"/>
      <c r="G30" s="198">
        <v>24</v>
      </c>
      <c r="H30" s="198">
        <v>60</v>
      </c>
      <c r="I30" s="198">
        <v>20</v>
      </c>
      <c r="J30" s="198">
        <v>30</v>
      </c>
      <c r="K30" s="199">
        <v>2</v>
      </c>
      <c r="L30" s="199">
        <v>10</v>
      </c>
      <c r="M30" s="198">
        <v>1.21</v>
      </c>
      <c r="N30" s="198" t="s">
        <v>131</v>
      </c>
      <c r="O30" s="198">
        <v>1.31</v>
      </c>
      <c r="P30" s="198" t="s">
        <v>131</v>
      </c>
      <c r="Q30" s="198">
        <v>1.41</v>
      </c>
      <c r="R30" s="198" t="s">
        <v>131</v>
      </c>
      <c r="S30" s="198">
        <v>0.3</v>
      </c>
      <c r="T30" s="197" t="s">
        <v>132</v>
      </c>
      <c r="U30" s="190" t="str">
        <f>""</f>
        <v/>
      </c>
      <c r="V30" s="190" t="str">
        <f>""</f>
        <v/>
      </c>
      <c r="W30" s="190" t="str">
        <f>""</f>
        <v/>
      </c>
      <c r="X30" s="190" t="str">
        <f>""</f>
        <v/>
      </c>
      <c r="Y30" s="190" t="str">
        <f>""</f>
        <v/>
      </c>
      <c r="Z30" s="190" t="str">
        <f>""</f>
        <v/>
      </c>
      <c r="AA30" s="190" t="str">
        <f>""</f>
        <v/>
      </c>
      <c r="AB30" s="190" t="str">
        <f>""</f>
        <v/>
      </c>
      <c r="AC30" s="190" t="str">
        <f>""</f>
        <v/>
      </c>
      <c r="AD30" s="190" t="str">
        <f>""</f>
        <v/>
      </c>
      <c r="AE30" s="190">
        <f t="shared" si="1"/>
        <v>2.719999999999998</v>
      </c>
      <c r="AF30" s="190">
        <f t="shared" si="1"/>
        <v>2.719999999999998</v>
      </c>
      <c r="AG30" s="190" t="str">
        <f>""</f>
        <v/>
      </c>
    </row>
    <row r="31" spans="1:33" ht="40.5">
      <c r="A31" s="190"/>
      <c r="B31" s="190" t="s">
        <v>116</v>
      </c>
      <c r="C31" s="196">
        <v>22</v>
      </c>
      <c r="D31" s="192" t="s">
        <v>478</v>
      </c>
      <c r="E31" s="192" t="s">
        <v>478</v>
      </c>
      <c r="F31" s="197"/>
      <c r="G31" s="198">
        <v>24</v>
      </c>
      <c r="H31" s="197" t="str">
        <f>""</f>
        <v/>
      </c>
      <c r="I31" s="198">
        <v>20</v>
      </c>
      <c r="J31" s="197" t="str">
        <f>""</f>
        <v/>
      </c>
      <c r="K31" s="199">
        <v>2</v>
      </c>
      <c r="L31" s="199">
        <v>10</v>
      </c>
      <c r="M31" s="198">
        <v>1.22</v>
      </c>
      <c r="N31" s="198" t="s">
        <v>131</v>
      </c>
      <c r="O31" s="198">
        <v>1.32</v>
      </c>
      <c r="P31" s="198" t="s">
        <v>131</v>
      </c>
      <c r="Q31" s="198">
        <v>1.42</v>
      </c>
      <c r="R31" s="198" t="s">
        <v>131</v>
      </c>
      <c r="S31" s="198">
        <v>0.31</v>
      </c>
      <c r="T31" s="197" t="s">
        <v>132</v>
      </c>
      <c r="U31" s="190" t="str">
        <f>""</f>
        <v/>
      </c>
      <c r="V31" s="190" t="str">
        <f>""</f>
        <v/>
      </c>
      <c r="W31" s="190" t="str">
        <f>""</f>
        <v/>
      </c>
      <c r="X31" s="190" t="str">
        <f>""</f>
        <v/>
      </c>
      <c r="Y31" s="190" t="str">
        <f>""</f>
        <v/>
      </c>
      <c r="Z31" s="190" t="str">
        <f>""</f>
        <v/>
      </c>
      <c r="AA31" s="190" t="str">
        <f>""</f>
        <v/>
      </c>
      <c r="AB31" s="190" t="str">
        <f>""</f>
        <v/>
      </c>
      <c r="AC31" s="190" t="str">
        <f>""</f>
        <v/>
      </c>
      <c r="AD31" s="190" t="str">
        <f>""</f>
        <v/>
      </c>
      <c r="AE31" s="190">
        <f t="shared" si="1"/>
        <v>2.7209999999999979</v>
      </c>
      <c r="AF31" s="190">
        <f t="shared" si="1"/>
        <v>2.7209999999999979</v>
      </c>
      <c r="AG31" s="190" t="str">
        <f>""</f>
        <v/>
      </c>
    </row>
    <row r="32" spans="1:33" ht="15">
      <c r="A32" s="190"/>
      <c r="B32" s="190" t="s">
        <v>116</v>
      </c>
      <c r="C32" s="196">
        <v>23</v>
      </c>
      <c r="D32" s="192" t="s">
        <v>551</v>
      </c>
      <c r="E32" s="192" t="s">
        <v>551</v>
      </c>
      <c r="F32" s="197"/>
      <c r="G32" s="198">
        <v>24</v>
      </c>
      <c r="H32" s="198">
        <v>60</v>
      </c>
      <c r="I32" s="198">
        <v>20</v>
      </c>
      <c r="J32" s="198">
        <v>30</v>
      </c>
      <c r="K32" s="199">
        <v>2</v>
      </c>
      <c r="L32" s="199">
        <v>6</v>
      </c>
      <c r="M32" s="198">
        <v>1.23</v>
      </c>
      <c r="N32" s="198" t="s">
        <v>131</v>
      </c>
      <c r="O32" s="198">
        <v>1.33</v>
      </c>
      <c r="P32" s="198" t="s">
        <v>131</v>
      </c>
      <c r="Q32" s="198">
        <v>1.43</v>
      </c>
      <c r="R32" s="198" t="s">
        <v>131</v>
      </c>
      <c r="S32" s="198">
        <v>0.32</v>
      </c>
      <c r="T32" s="197" t="s">
        <v>132</v>
      </c>
      <c r="U32" s="190" t="str">
        <f>""</f>
        <v/>
      </c>
      <c r="V32" s="190" t="str">
        <f>""</f>
        <v/>
      </c>
      <c r="W32" s="190" t="str">
        <f>""</f>
        <v/>
      </c>
      <c r="X32" s="190" t="str">
        <f>""</f>
        <v/>
      </c>
      <c r="Y32" s="190" t="str">
        <f>""</f>
        <v/>
      </c>
      <c r="Z32" s="190" t="str">
        <f>""</f>
        <v/>
      </c>
      <c r="AA32" s="190" t="str">
        <f>""</f>
        <v/>
      </c>
      <c r="AB32" s="190" t="str">
        <f>""</f>
        <v/>
      </c>
      <c r="AC32" s="190" t="str">
        <f>""</f>
        <v/>
      </c>
      <c r="AD32" s="190" t="str">
        <f>""</f>
        <v/>
      </c>
      <c r="AE32" s="190">
        <f t="shared" si="1"/>
        <v>2.7219999999999978</v>
      </c>
      <c r="AF32" s="190">
        <f t="shared" si="1"/>
        <v>2.7219999999999978</v>
      </c>
      <c r="AG32" s="190" t="str">
        <f>""</f>
        <v/>
      </c>
    </row>
    <row r="33" spans="1:33" ht="27">
      <c r="A33" s="190"/>
      <c r="B33" s="190" t="s">
        <v>116</v>
      </c>
      <c r="C33" s="196">
        <v>24</v>
      </c>
      <c r="D33" s="192" t="s">
        <v>479</v>
      </c>
      <c r="E33" s="192" t="s">
        <v>479</v>
      </c>
      <c r="F33" s="197"/>
      <c r="G33" s="198">
        <v>24</v>
      </c>
      <c r="H33" s="198">
        <v>60</v>
      </c>
      <c r="I33" s="198">
        <v>20</v>
      </c>
      <c r="J33" s="198">
        <v>30</v>
      </c>
      <c r="K33" s="199">
        <v>3</v>
      </c>
      <c r="L33" s="199">
        <v>9</v>
      </c>
      <c r="M33" s="198">
        <v>1.24</v>
      </c>
      <c r="N33" s="198" t="s">
        <v>131</v>
      </c>
      <c r="O33" s="198">
        <v>1.34</v>
      </c>
      <c r="P33" s="198" t="s">
        <v>131</v>
      </c>
      <c r="Q33" s="198">
        <v>1.44</v>
      </c>
      <c r="R33" s="198" t="s">
        <v>131</v>
      </c>
      <c r="S33" s="198">
        <v>0.33</v>
      </c>
      <c r="T33" s="197" t="s">
        <v>132</v>
      </c>
      <c r="U33" s="190" t="str">
        <f>""</f>
        <v/>
      </c>
      <c r="V33" s="190" t="str">
        <f>""</f>
        <v/>
      </c>
      <c r="W33" s="190" t="str">
        <f>""</f>
        <v/>
      </c>
      <c r="X33" s="190" t="str">
        <f>""</f>
        <v/>
      </c>
      <c r="Y33" s="190" t="str">
        <f>""</f>
        <v/>
      </c>
      <c r="Z33" s="190" t="str">
        <f>""</f>
        <v/>
      </c>
      <c r="AA33" s="190" t="str">
        <f>""</f>
        <v/>
      </c>
      <c r="AB33" s="190" t="str">
        <f>""</f>
        <v/>
      </c>
      <c r="AC33" s="190" t="str">
        <f>""</f>
        <v/>
      </c>
      <c r="AD33" s="190" t="str">
        <f>""</f>
        <v/>
      </c>
      <c r="AE33" s="190">
        <f t="shared" si="1"/>
        <v>2.7229999999999976</v>
      </c>
      <c r="AF33" s="190">
        <f t="shared" si="1"/>
        <v>2.7229999999999976</v>
      </c>
      <c r="AG33" s="190" t="str">
        <f>""</f>
        <v/>
      </c>
    </row>
    <row r="34" spans="1:33" ht="27">
      <c r="A34" s="190"/>
      <c r="B34" s="190" t="s">
        <v>116</v>
      </c>
      <c r="C34" s="196">
        <v>25</v>
      </c>
      <c r="D34" s="200" t="s">
        <v>538</v>
      </c>
      <c r="E34" s="200" t="s">
        <v>538</v>
      </c>
      <c r="F34" s="197"/>
      <c r="G34" s="198">
        <v>24</v>
      </c>
      <c r="H34" s="198">
        <v>60</v>
      </c>
      <c r="I34" s="198">
        <v>20</v>
      </c>
      <c r="J34" s="198">
        <v>30</v>
      </c>
      <c r="K34" s="199">
        <v>6</v>
      </c>
      <c r="L34" s="199">
        <v>20</v>
      </c>
      <c r="M34" s="198">
        <v>1.25</v>
      </c>
      <c r="N34" s="198" t="s">
        <v>131</v>
      </c>
      <c r="O34" s="198">
        <v>1.35</v>
      </c>
      <c r="P34" s="198" t="s">
        <v>131</v>
      </c>
      <c r="Q34" s="198">
        <v>1.45</v>
      </c>
      <c r="R34" s="198" t="s">
        <v>131</v>
      </c>
      <c r="S34" s="198">
        <v>0.34</v>
      </c>
      <c r="T34" s="197" t="s">
        <v>132</v>
      </c>
      <c r="U34" s="190" t="str">
        <f>""</f>
        <v/>
      </c>
      <c r="V34" s="190" t="str">
        <f>""</f>
        <v/>
      </c>
      <c r="W34" s="190" t="str">
        <f>""</f>
        <v/>
      </c>
      <c r="X34" s="190" t="str">
        <f>""</f>
        <v/>
      </c>
      <c r="Y34" s="190" t="str">
        <f>""</f>
        <v/>
      </c>
      <c r="Z34" s="190" t="str">
        <f>""</f>
        <v/>
      </c>
      <c r="AA34" s="190" t="str">
        <f>""</f>
        <v/>
      </c>
      <c r="AB34" s="190" t="str">
        <f>""</f>
        <v/>
      </c>
      <c r="AC34" s="190" t="str">
        <f>""</f>
        <v/>
      </c>
      <c r="AD34" s="190" t="str">
        <f>""</f>
        <v/>
      </c>
      <c r="AE34" s="190">
        <f t="shared" si="1"/>
        <v>2.7239999999999975</v>
      </c>
      <c r="AF34" s="190">
        <f t="shared" si="1"/>
        <v>2.7239999999999975</v>
      </c>
      <c r="AG34" s="190" t="str">
        <f>""</f>
        <v/>
      </c>
    </row>
    <row r="35" spans="1:33" ht="27">
      <c r="A35" s="190"/>
      <c r="B35" s="190" t="s">
        <v>116</v>
      </c>
      <c r="C35" s="196">
        <v>26</v>
      </c>
      <c r="D35" s="200" t="s">
        <v>539</v>
      </c>
      <c r="E35" s="200" t="s">
        <v>539</v>
      </c>
      <c r="F35" s="197"/>
      <c r="G35" s="198">
        <v>24</v>
      </c>
      <c r="H35" s="198">
        <v>60</v>
      </c>
      <c r="I35" s="198">
        <v>20</v>
      </c>
      <c r="J35" s="198">
        <v>30</v>
      </c>
      <c r="K35" s="199">
        <v>6</v>
      </c>
      <c r="L35" s="199">
        <v>20</v>
      </c>
      <c r="M35" s="198">
        <v>1.26</v>
      </c>
      <c r="N35" s="198" t="s">
        <v>131</v>
      </c>
      <c r="O35" s="198">
        <v>1.36</v>
      </c>
      <c r="P35" s="198" t="s">
        <v>131</v>
      </c>
      <c r="Q35" s="198">
        <v>1.46</v>
      </c>
      <c r="R35" s="198" t="s">
        <v>131</v>
      </c>
      <c r="S35" s="198">
        <v>0.35</v>
      </c>
      <c r="T35" s="197" t="s">
        <v>132</v>
      </c>
      <c r="U35" s="190" t="str">
        <f>""</f>
        <v/>
      </c>
      <c r="V35" s="190" t="str">
        <f>""</f>
        <v/>
      </c>
      <c r="W35" s="190" t="str">
        <f>""</f>
        <v/>
      </c>
      <c r="X35" s="190" t="str">
        <f>""</f>
        <v/>
      </c>
      <c r="Y35" s="190" t="str">
        <f>""</f>
        <v/>
      </c>
      <c r="Z35" s="190" t="str">
        <f>""</f>
        <v/>
      </c>
      <c r="AA35" s="190" t="str">
        <f>""</f>
        <v/>
      </c>
      <c r="AB35" s="190" t="str">
        <f>""</f>
        <v/>
      </c>
      <c r="AC35" s="190" t="str">
        <f>""</f>
        <v/>
      </c>
      <c r="AD35" s="190" t="str">
        <f>""</f>
        <v/>
      </c>
      <c r="AE35" s="190">
        <f t="shared" si="1"/>
        <v>2.7249999999999974</v>
      </c>
      <c r="AF35" s="190">
        <f t="shared" si="1"/>
        <v>2.7249999999999974</v>
      </c>
      <c r="AG35" s="190" t="str">
        <f>""</f>
        <v/>
      </c>
    </row>
    <row r="36" spans="1:33" ht="27">
      <c r="A36" s="190"/>
      <c r="B36" s="190" t="s">
        <v>116</v>
      </c>
      <c r="C36" s="196">
        <v>27</v>
      </c>
      <c r="D36" s="200" t="s">
        <v>540</v>
      </c>
      <c r="E36" s="200" t="s">
        <v>540</v>
      </c>
      <c r="F36" s="197"/>
      <c r="G36" s="198">
        <v>24</v>
      </c>
      <c r="H36" s="198">
        <v>60</v>
      </c>
      <c r="I36" s="198">
        <v>20</v>
      </c>
      <c r="J36" s="198">
        <v>30</v>
      </c>
      <c r="K36" s="199">
        <v>6</v>
      </c>
      <c r="L36" s="199">
        <v>20</v>
      </c>
      <c r="M36" s="198">
        <v>1.27</v>
      </c>
      <c r="N36" s="198" t="s">
        <v>131</v>
      </c>
      <c r="O36" s="198">
        <v>1.37</v>
      </c>
      <c r="P36" s="198" t="s">
        <v>131</v>
      </c>
      <c r="Q36" s="198">
        <v>1.47</v>
      </c>
      <c r="R36" s="198" t="s">
        <v>131</v>
      </c>
      <c r="S36" s="198">
        <v>0.36</v>
      </c>
      <c r="T36" s="197" t="s">
        <v>132</v>
      </c>
      <c r="U36" s="190" t="str">
        <f>""</f>
        <v/>
      </c>
      <c r="V36" s="190" t="str">
        <f>""</f>
        <v/>
      </c>
      <c r="W36" s="190" t="str">
        <f>""</f>
        <v/>
      </c>
      <c r="X36" s="190" t="str">
        <f>""</f>
        <v/>
      </c>
      <c r="Y36" s="190" t="str">
        <f>""</f>
        <v/>
      </c>
      <c r="Z36" s="190" t="str">
        <f>""</f>
        <v/>
      </c>
      <c r="AA36" s="190" t="str">
        <f>""</f>
        <v/>
      </c>
      <c r="AB36" s="190" t="str">
        <f>""</f>
        <v/>
      </c>
      <c r="AC36" s="190" t="str">
        <f>""</f>
        <v/>
      </c>
      <c r="AD36" s="190" t="str">
        <f>""</f>
        <v/>
      </c>
      <c r="AE36" s="190">
        <f t="shared" si="1"/>
        <v>2.7259999999999973</v>
      </c>
      <c r="AF36" s="190">
        <f t="shared" si="1"/>
        <v>2.7259999999999973</v>
      </c>
      <c r="AG36" s="190" t="str">
        <f>""</f>
        <v/>
      </c>
    </row>
    <row r="37" spans="1:33" ht="27">
      <c r="A37" s="190"/>
      <c r="B37" s="190" t="s">
        <v>116</v>
      </c>
      <c r="C37" s="196">
        <v>28</v>
      </c>
      <c r="D37" s="200" t="s">
        <v>480</v>
      </c>
      <c r="E37" s="200" t="s">
        <v>480</v>
      </c>
      <c r="F37" s="197"/>
      <c r="G37" s="198">
        <v>24</v>
      </c>
      <c r="H37" s="198">
        <v>60</v>
      </c>
      <c r="I37" s="198">
        <v>20</v>
      </c>
      <c r="J37" s="198">
        <v>30</v>
      </c>
      <c r="K37" s="199">
        <v>0</v>
      </c>
      <c r="L37" s="199">
        <v>4</v>
      </c>
      <c r="M37" s="198">
        <v>1.28</v>
      </c>
      <c r="N37" s="198" t="s">
        <v>131</v>
      </c>
      <c r="O37" s="198">
        <v>1.38</v>
      </c>
      <c r="P37" s="198" t="s">
        <v>131</v>
      </c>
      <c r="Q37" s="198">
        <v>1.48</v>
      </c>
      <c r="R37" s="198" t="s">
        <v>131</v>
      </c>
      <c r="S37" s="198">
        <v>0.37</v>
      </c>
      <c r="T37" s="197" t="s">
        <v>132</v>
      </c>
      <c r="U37" s="190" t="str">
        <f>""</f>
        <v/>
      </c>
      <c r="V37" s="190" t="str">
        <f>""</f>
        <v/>
      </c>
      <c r="W37" s="190" t="str">
        <f>""</f>
        <v/>
      </c>
      <c r="X37" s="190" t="str">
        <f>""</f>
        <v/>
      </c>
      <c r="Y37" s="190" t="str">
        <f>""</f>
        <v/>
      </c>
      <c r="Z37" s="190" t="str">
        <f>""</f>
        <v/>
      </c>
      <c r="AA37" s="190" t="str">
        <f>""</f>
        <v/>
      </c>
      <c r="AB37" s="190" t="str">
        <f>""</f>
        <v/>
      </c>
      <c r="AC37" s="190" t="str">
        <f>""</f>
        <v/>
      </c>
      <c r="AD37" s="190" t="str">
        <f>""</f>
        <v/>
      </c>
      <c r="AE37" s="190">
        <f t="shared" si="1"/>
        <v>2.7269999999999972</v>
      </c>
      <c r="AF37" s="190">
        <f t="shared" si="1"/>
        <v>2.7269999999999972</v>
      </c>
      <c r="AG37" s="190" t="str">
        <f>""</f>
        <v/>
      </c>
    </row>
    <row r="38" spans="1:33" ht="40.5">
      <c r="A38" s="190"/>
      <c r="B38" s="190" t="s">
        <v>116</v>
      </c>
      <c r="C38" s="196">
        <v>29</v>
      </c>
      <c r="D38" s="200" t="s">
        <v>481</v>
      </c>
      <c r="E38" s="200" t="s">
        <v>481</v>
      </c>
      <c r="F38" s="197"/>
      <c r="G38" s="198">
        <v>24</v>
      </c>
      <c r="H38" s="198">
        <v>60</v>
      </c>
      <c r="I38" s="198">
        <v>20</v>
      </c>
      <c r="J38" s="198">
        <v>30</v>
      </c>
      <c r="K38" s="199">
        <v>2</v>
      </c>
      <c r="L38" s="199">
        <v>6</v>
      </c>
      <c r="M38" s="198">
        <v>1.29</v>
      </c>
      <c r="N38" s="198" t="s">
        <v>131</v>
      </c>
      <c r="O38" s="198">
        <v>1.39</v>
      </c>
      <c r="P38" s="198" t="s">
        <v>131</v>
      </c>
      <c r="Q38" s="198">
        <v>1.49</v>
      </c>
      <c r="R38" s="198" t="s">
        <v>131</v>
      </c>
      <c r="S38" s="198">
        <v>0.38</v>
      </c>
      <c r="T38" s="197" t="s">
        <v>132</v>
      </c>
      <c r="U38" s="190" t="str">
        <f>""</f>
        <v/>
      </c>
      <c r="V38" s="190" t="str">
        <f>""</f>
        <v/>
      </c>
      <c r="W38" s="190" t="str">
        <f>""</f>
        <v/>
      </c>
      <c r="X38" s="190" t="str">
        <f>""</f>
        <v/>
      </c>
      <c r="Y38" s="190" t="str">
        <f>""</f>
        <v/>
      </c>
      <c r="Z38" s="190" t="str">
        <f>""</f>
        <v/>
      </c>
      <c r="AA38" s="190" t="str">
        <f>""</f>
        <v/>
      </c>
      <c r="AB38" s="190" t="str">
        <f>""</f>
        <v/>
      </c>
      <c r="AC38" s="190" t="str">
        <f>""</f>
        <v/>
      </c>
      <c r="AD38" s="190" t="str">
        <f>""</f>
        <v/>
      </c>
      <c r="AE38" s="190">
        <f t="shared" si="1"/>
        <v>2.7279999999999971</v>
      </c>
      <c r="AF38" s="190">
        <f t="shared" si="1"/>
        <v>2.7279999999999971</v>
      </c>
      <c r="AG38" s="190" t="str">
        <f>""</f>
        <v/>
      </c>
    </row>
    <row r="39" spans="1:33" ht="27">
      <c r="A39" s="190"/>
      <c r="B39" s="190" t="s">
        <v>116</v>
      </c>
      <c r="C39" s="196">
        <v>30</v>
      </c>
      <c r="D39" s="200" t="s">
        <v>482</v>
      </c>
      <c r="E39" s="200" t="s">
        <v>482</v>
      </c>
      <c r="F39" s="197"/>
      <c r="G39" s="198">
        <v>24</v>
      </c>
      <c r="H39" s="198">
        <v>60</v>
      </c>
      <c r="I39" s="198">
        <v>22</v>
      </c>
      <c r="J39" s="198">
        <v>30</v>
      </c>
      <c r="K39" s="199">
        <v>3</v>
      </c>
      <c r="L39" s="199">
        <v>9</v>
      </c>
      <c r="M39" s="198">
        <v>1.3</v>
      </c>
      <c r="N39" s="198" t="s">
        <v>131</v>
      </c>
      <c r="O39" s="198">
        <v>1.4</v>
      </c>
      <c r="P39" s="198" t="s">
        <v>131</v>
      </c>
      <c r="Q39" s="198">
        <v>1.5</v>
      </c>
      <c r="R39" s="198" t="s">
        <v>131</v>
      </c>
      <c r="S39" s="198">
        <v>0.39</v>
      </c>
      <c r="T39" s="197" t="s">
        <v>132</v>
      </c>
      <c r="U39" s="190" t="str">
        <f>""</f>
        <v/>
      </c>
      <c r="V39" s="190" t="str">
        <f>""</f>
        <v/>
      </c>
      <c r="W39" s="190" t="str">
        <f>""</f>
        <v/>
      </c>
      <c r="X39" s="190" t="str">
        <f>""</f>
        <v/>
      </c>
      <c r="Y39" s="190" t="str">
        <f>""</f>
        <v/>
      </c>
      <c r="Z39" s="190" t="str">
        <f>""</f>
        <v/>
      </c>
      <c r="AA39" s="190" t="str">
        <f>""</f>
        <v/>
      </c>
      <c r="AB39" s="190" t="str">
        <f>""</f>
        <v/>
      </c>
      <c r="AC39" s="190" t="str">
        <f>""</f>
        <v/>
      </c>
      <c r="AD39" s="190" t="str">
        <f>""</f>
        <v/>
      </c>
      <c r="AE39" s="190">
        <f t="shared" si="1"/>
        <v>2.728999999999997</v>
      </c>
      <c r="AF39" s="190">
        <f t="shared" si="1"/>
        <v>2.728999999999997</v>
      </c>
      <c r="AG39" s="190" t="str">
        <f>""</f>
        <v/>
      </c>
    </row>
    <row r="40" spans="1:33" ht="15">
      <c r="A40" s="190"/>
      <c r="B40" s="190" t="s">
        <v>116</v>
      </c>
      <c r="C40" s="196">
        <v>31</v>
      </c>
      <c r="D40" s="200" t="s">
        <v>483</v>
      </c>
      <c r="E40" s="200" t="s">
        <v>483</v>
      </c>
      <c r="F40" s="197"/>
      <c r="G40" s="198">
        <v>24</v>
      </c>
      <c r="H40" s="198">
        <v>60</v>
      </c>
      <c r="I40" s="198">
        <v>22</v>
      </c>
      <c r="J40" s="198">
        <v>30</v>
      </c>
      <c r="K40" s="199">
        <v>4</v>
      </c>
      <c r="L40" s="199">
        <v>12</v>
      </c>
      <c r="M40" s="198">
        <v>1.31</v>
      </c>
      <c r="N40" s="198" t="s">
        <v>131</v>
      </c>
      <c r="O40" s="198">
        <v>1.41</v>
      </c>
      <c r="P40" s="198" t="s">
        <v>131</v>
      </c>
      <c r="Q40" s="198">
        <v>1.51</v>
      </c>
      <c r="R40" s="198" t="s">
        <v>131</v>
      </c>
      <c r="S40" s="198">
        <v>0.4</v>
      </c>
      <c r="T40" s="197" t="s">
        <v>132</v>
      </c>
      <c r="U40" s="190" t="str">
        <f>""</f>
        <v/>
      </c>
      <c r="V40" s="190" t="str">
        <f>""</f>
        <v/>
      </c>
      <c r="W40" s="190" t="str">
        <f>""</f>
        <v/>
      </c>
      <c r="X40" s="190" t="str">
        <f>""</f>
        <v/>
      </c>
      <c r="Y40" s="190" t="str">
        <f>""</f>
        <v/>
      </c>
      <c r="Z40" s="190" t="str">
        <f>""</f>
        <v/>
      </c>
      <c r="AA40" s="190" t="str">
        <f>""</f>
        <v/>
      </c>
      <c r="AB40" s="190" t="str">
        <f>""</f>
        <v/>
      </c>
      <c r="AC40" s="190" t="str">
        <f>""</f>
        <v/>
      </c>
      <c r="AD40" s="190" t="str">
        <f>""</f>
        <v/>
      </c>
      <c r="AE40" s="190">
        <f t="shared" si="1"/>
        <v>2.7299999999999969</v>
      </c>
      <c r="AF40" s="190">
        <f t="shared" si="1"/>
        <v>2.7299999999999969</v>
      </c>
      <c r="AG40" s="190" t="str">
        <f>""</f>
        <v/>
      </c>
    </row>
    <row r="41" spans="1:33" ht="27">
      <c r="A41" s="190"/>
      <c r="B41" s="190" t="s">
        <v>116</v>
      </c>
      <c r="C41" s="196">
        <v>32</v>
      </c>
      <c r="D41" s="200" t="s">
        <v>484</v>
      </c>
      <c r="E41" s="200" t="s">
        <v>484</v>
      </c>
      <c r="F41" s="197"/>
      <c r="G41" s="198">
        <v>24</v>
      </c>
      <c r="H41" s="198">
        <v>60</v>
      </c>
      <c r="I41" s="198">
        <v>22</v>
      </c>
      <c r="J41" s="198">
        <v>30</v>
      </c>
      <c r="K41" s="199">
        <v>4</v>
      </c>
      <c r="L41" s="199">
        <v>12</v>
      </c>
      <c r="M41" s="198">
        <v>1.32</v>
      </c>
      <c r="N41" s="198" t="s">
        <v>131</v>
      </c>
      <c r="O41" s="198">
        <v>1.42</v>
      </c>
      <c r="P41" s="198" t="s">
        <v>131</v>
      </c>
      <c r="Q41" s="198">
        <v>1.52</v>
      </c>
      <c r="R41" s="198" t="s">
        <v>131</v>
      </c>
      <c r="S41" s="198">
        <v>0.41</v>
      </c>
      <c r="T41" s="197" t="s">
        <v>132</v>
      </c>
      <c r="U41" s="190" t="str">
        <f>""</f>
        <v/>
      </c>
      <c r="V41" s="190" t="str">
        <f>""</f>
        <v/>
      </c>
      <c r="W41" s="190" t="str">
        <f>""</f>
        <v/>
      </c>
      <c r="X41" s="190" t="str">
        <f>""</f>
        <v/>
      </c>
      <c r="Y41" s="190" t="str">
        <f>""</f>
        <v/>
      </c>
      <c r="Z41" s="190" t="str">
        <f>""</f>
        <v/>
      </c>
      <c r="AA41" s="190" t="str">
        <f>""</f>
        <v/>
      </c>
      <c r="AB41" s="190" t="str">
        <f>""</f>
        <v/>
      </c>
      <c r="AC41" s="190" t="str">
        <f>""</f>
        <v/>
      </c>
      <c r="AD41" s="190" t="str">
        <f>""</f>
        <v/>
      </c>
      <c r="AE41" s="190">
        <f t="shared" si="1"/>
        <v>2.7309999999999968</v>
      </c>
      <c r="AF41" s="190">
        <f t="shared" si="1"/>
        <v>2.7309999999999968</v>
      </c>
      <c r="AG41" s="190" t="str">
        <f>""</f>
        <v/>
      </c>
    </row>
    <row r="42" spans="1:33" ht="40.5">
      <c r="A42" s="190"/>
      <c r="B42" s="190" t="s">
        <v>116</v>
      </c>
      <c r="C42" s="196">
        <v>33</v>
      </c>
      <c r="D42" s="200" t="s">
        <v>572</v>
      </c>
      <c r="E42" s="200" t="s">
        <v>572</v>
      </c>
      <c r="F42" s="197"/>
      <c r="G42" s="198">
        <v>24</v>
      </c>
      <c r="H42" s="198">
        <v>60</v>
      </c>
      <c r="I42" s="198">
        <v>22</v>
      </c>
      <c r="J42" s="198">
        <v>30</v>
      </c>
      <c r="K42" s="199">
        <v>4</v>
      </c>
      <c r="L42" s="199">
        <v>12</v>
      </c>
      <c r="M42" s="198">
        <v>1.33</v>
      </c>
      <c r="N42" s="198" t="s">
        <v>131</v>
      </c>
      <c r="O42" s="198">
        <v>1.43</v>
      </c>
      <c r="P42" s="198" t="s">
        <v>131</v>
      </c>
      <c r="Q42" s="198">
        <v>1.53</v>
      </c>
      <c r="R42" s="198" t="s">
        <v>131</v>
      </c>
      <c r="S42" s="198">
        <v>0.42</v>
      </c>
      <c r="T42" s="197" t="s">
        <v>132</v>
      </c>
      <c r="U42" s="190" t="str">
        <f>""</f>
        <v/>
      </c>
      <c r="V42" s="190" t="str">
        <f>""</f>
        <v/>
      </c>
      <c r="W42" s="190" t="str">
        <f>""</f>
        <v/>
      </c>
      <c r="X42" s="190" t="str">
        <f>""</f>
        <v/>
      </c>
      <c r="Y42" s="190" t="str">
        <f>""</f>
        <v/>
      </c>
      <c r="Z42" s="190" t="str">
        <f>""</f>
        <v/>
      </c>
      <c r="AA42" s="190" t="str">
        <f>""</f>
        <v/>
      </c>
      <c r="AB42" s="190" t="str">
        <f>""</f>
        <v/>
      </c>
      <c r="AC42" s="190" t="str">
        <f>""</f>
        <v/>
      </c>
      <c r="AD42" s="190" t="str">
        <f>""</f>
        <v/>
      </c>
      <c r="AE42" s="190">
        <f t="shared" si="1"/>
        <v>2.7319999999999967</v>
      </c>
      <c r="AF42" s="190">
        <f t="shared" si="1"/>
        <v>2.7319999999999967</v>
      </c>
      <c r="AG42" s="190" t="str">
        <f>""</f>
        <v/>
      </c>
    </row>
    <row r="43" spans="1:33" ht="27">
      <c r="A43" s="190"/>
      <c r="B43" s="190" t="s">
        <v>116</v>
      </c>
      <c r="C43" s="196">
        <v>34</v>
      </c>
      <c r="D43" s="200" t="s">
        <v>552</v>
      </c>
      <c r="E43" s="200" t="s">
        <v>552</v>
      </c>
      <c r="F43" s="197"/>
      <c r="G43" s="198">
        <v>24</v>
      </c>
      <c r="H43" s="198">
        <v>60</v>
      </c>
      <c r="I43" s="198">
        <v>22</v>
      </c>
      <c r="J43" s="198">
        <v>30</v>
      </c>
      <c r="K43" s="199">
        <v>4</v>
      </c>
      <c r="L43" s="199">
        <v>12</v>
      </c>
      <c r="M43" s="198">
        <v>1.34</v>
      </c>
      <c r="N43" s="198" t="s">
        <v>131</v>
      </c>
      <c r="O43" s="198">
        <v>1.44</v>
      </c>
      <c r="P43" s="198" t="s">
        <v>131</v>
      </c>
      <c r="Q43" s="198">
        <v>1.54</v>
      </c>
      <c r="R43" s="198" t="s">
        <v>131</v>
      </c>
      <c r="S43" s="198">
        <v>0.43</v>
      </c>
      <c r="T43" s="197" t="s">
        <v>132</v>
      </c>
      <c r="U43" s="190" t="str">
        <f>""</f>
        <v/>
      </c>
      <c r="V43" s="190" t="str">
        <f>""</f>
        <v/>
      </c>
      <c r="W43" s="190" t="str">
        <f>""</f>
        <v/>
      </c>
      <c r="X43" s="190" t="str">
        <f>""</f>
        <v/>
      </c>
      <c r="Y43" s="190" t="str">
        <f>""</f>
        <v/>
      </c>
      <c r="Z43" s="190" t="str">
        <f>""</f>
        <v/>
      </c>
      <c r="AA43" s="190" t="str">
        <f>""</f>
        <v/>
      </c>
      <c r="AB43" s="190" t="str">
        <f>""</f>
        <v/>
      </c>
      <c r="AC43" s="190" t="str">
        <f>""</f>
        <v/>
      </c>
      <c r="AD43" s="190" t="str">
        <f>""</f>
        <v/>
      </c>
      <c r="AE43" s="190">
        <f t="shared" si="1"/>
        <v>2.7329999999999965</v>
      </c>
      <c r="AF43" s="190">
        <f t="shared" si="1"/>
        <v>2.7329999999999965</v>
      </c>
      <c r="AG43" s="190" t="str">
        <f>""</f>
        <v/>
      </c>
    </row>
    <row r="44" spans="1:33" ht="27">
      <c r="A44" s="190"/>
      <c r="B44" s="190" t="s">
        <v>116</v>
      </c>
      <c r="C44" s="196">
        <v>35</v>
      </c>
      <c r="D44" s="200" t="s">
        <v>602</v>
      </c>
      <c r="E44" s="200" t="s">
        <v>602</v>
      </c>
      <c r="F44" s="197"/>
      <c r="G44" s="198">
        <v>24</v>
      </c>
      <c r="H44" s="198">
        <v>60</v>
      </c>
      <c r="I44" s="198">
        <v>22</v>
      </c>
      <c r="J44" s="198">
        <v>30</v>
      </c>
      <c r="K44" s="199">
        <v>5</v>
      </c>
      <c r="L44" s="199">
        <v>15</v>
      </c>
      <c r="M44" s="198">
        <v>1.35</v>
      </c>
      <c r="N44" s="198" t="s">
        <v>131</v>
      </c>
      <c r="O44" s="198">
        <v>1.45</v>
      </c>
      <c r="P44" s="198" t="s">
        <v>131</v>
      </c>
      <c r="Q44" s="198">
        <v>1.55</v>
      </c>
      <c r="R44" s="198" t="s">
        <v>131</v>
      </c>
      <c r="S44" s="198">
        <v>0.44</v>
      </c>
      <c r="T44" s="197" t="s">
        <v>132</v>
      </c>
      <c r="U44" s="190" t="str">
        <f>""</f>
        <v/>
      </c>
      <c r="V44" s="190" t="str">
        <f>""</f>
        <v/>
      </c>
      <c r="W44" s="190" t="str">
        <f>""</f>
        <v/>
      </c>
      <c r="X44" s="190" t="str">
        <f>""</f>
        <v/>
      </c>
      <c r="Y44" s="190" t="str">
        <f>""</f>
        <v/>
      </c>
      <c r="Z44" s="190" t="str">
        <f>""</f>
        <v/>
      </c>
      <c r="AA44" s="190" t="str">
        <f>""</f>
        <v/>
      </c>
      <c r="AB44" s="190" t="str">
        <f>""</f>
        <v/>
      </c>
      <c r="AC44" s="190" t="str">
        <f>""</f>
        <v/>
      </c>
      <c r="AD44" s="190" t="str">
        <f>""</f>
        <v/>
      </c>
      <c r="AE44" s="190">
        <f t="shared" si="1"/>
        <v>2.7339999999999964</v>
      </c>
      <c r="AF44" s="190">
        <f t="shared" si="1"/>
        <v>2.7339999999999964</v>
      </c>
      <c r="AG44" s="190" t="str">
        <f>""</f>
        <v/>
      </c>
    </row>
    <row r="45" spans="1:33" ht="27">
      <c r="A45" s="190"/>
      <c r="B45" s="190" t="s">
        <v>116</v>
      </c>
      <c r="C45" s="196">
        <v>36</v>
      </c>
      <c r="D45" s="200" t="s">
        <v>485</v>
      </c>
      <c r="E45" s="200" t="s">
        <v>485</v>
      </c>
      <c r="F45" s="197"/>
      <c r="G45" s="198">
        <v>24</v>
      </c>
      <c r="H45" s="198">
        <v>60</v>
      </c>
      <c r="I45" s="198">
        <v>22</v>
      </c>
      <c r="J45" s="198">
        <v>30</v>
      </c>
      <c r="K45" s="199">
        <v>0</v>
      </c>
      <c r="L45" s="199">
        <v>15</v>
      </c>
      <c r="M45" s="198">
        <v>1.36</v>
      </c>
      <c r="N45" s="198" t="s">
        <v>131</v>
      </c>
      <c r="O45" s="198">
        <v>1.46</v>
      </c>
      <c r="P45" s="198" t="s">
        <v>131</v>
      </c>
      <c r="Q45" s="198">
        <v>1.56</v>
      </c>
      <c r="R45" s="198" t="s">
        <v>131</v>
      </c>
      <c r="S45" s="198">
        <v>0.45</v>
      </c>
      <c r="T45" s="197" t="s">
        <v>132</v>
      </c>
      <c r="U45" s="190" t="str">
        <f>""</f>
        <v/>
      </c>
      <c r="V45" s="190" t="str">
        <f>""</f>
        <v/>
      </c>
      <c r="W45" s="190" t="str">
        <f>""</f>
        <v/>
      </c>
      <c r="X45" s="190" t="str">
        <f>""</f>
        <v/>
      </c>
      <c r="Y45" s="190" t="str">
        <f>""</f>
        <v/>
      </c>
      <c r="Z45" s="190" t="str">
        <f>""</f>
        <v/>
      </c>
      <c r="AA45" s="190" t="str">
        <f>""</f>
        <v/>
      </c>
      <c r="AB45" s="190" t="str">
        <f>""</f>
        <v/>
      </c>
      <c r="AC45" s="190" t="str">
        <f>""</f>
        <v/>
      </c>
      <c r="AD45" s="190" t="str">
        <f>""</f>
        <v/>
      </c>
      <c r="AE45" s="190">
        <f t="shared" si="1"/>
        <v>2.7349999999999963</v>
      </c>
      <c r="AF45" s="190">
        <f t="shared" si="1"/>
        <v>2.7349999999999963</v>
      </c>
      <c r="AG45" s="190" t="str">
        <f>""</f>
        <v/>
      </c>
    </row>
    <row r="46" spans="1:33" ht="40.5">
      <c r="A46" s="190"/>
      <c r="B46" s="190" t="s">
        <v>116</v>
      </c>
      <c r="C46" s="196">
        <v>37</v>
      </c>
      <c r="D46" s="200" t="s">
        <v>486</v>
      </c>
      <c r="E46" s="200" t="s">
        <v>486</v>
      </c>
      <c r="F46" s="197"/>
      <c r="G46" s="198">
        <v>24</v>
      </c>
      <c r="H46" s="198">
        <v>60</v>
      </c>
      <c r="I46" s="198">
        <v>22</v>
      </c>
      <c r="J46" s="198">
        <v>30</v>
      </c>
      <c r="K46" s="199">
        <v>2</v>
      </c>
      <c r="L46" s="199">
        <v>6</v>
      </c>
      <c r="M46" s="198">
        <v>1.37</v>
      </c>
      <c r="N46" s="198" t="s">
        <v>131</v>
      </c>
      <c r="O46" s="198">
        <v>1.47</v>
      </c>
      <c r="P46" s="198" t="s">
        <v>131</v>
      </c>
      <c r="Q46" s="198">
        <v>1.57</v>
      </c>
      <c r="R46" s="198" t="s">
        <v>131</v>
      </c>
      <c r="S46" s="198">
        <v>0.46</v>
      </c>
      <c r="T46" s="197" t="s">
        <v>132</v>
      </c>
      <c r="U46" s="190" t="str">
        <f>""</f>
        <v/>
      </c>
      <c r="V46" s="190" t="str">
        <f>""</f>
        <v/>
      </c>
      <c r="W46" s="190" t="str">
        <f>""</f>
        <v/>
      </c>
      <c r="X46" s="190" t="str">
        <f>""</f>
        <v/>
      </c>
      <c r="Y46" s="190" t="str">
        <f>""</f>
        <v/>
      </c>
      <c r="Z46" s="190" t="str">
        <f>""</f>
        <v/>
      </c>
      <c r="AA46" s="190" t="str">
        <f>""</f>
        <v/>
      </c>
      <c r="AB46" s="190" t="str">
        <f>""</f>
        <v/>
      </c>
      <c r="AC46" s="190" t="str">
        <f>""</f>
        <v/>
      </c>
      <c r="AD46" s="190" t="str">
        <f>""</f>
        <v/>
      </c>
      <c r="AE46" s="190">
        <f t="shared" si="1"/>
        <v>2.7359999999999962</v>
      </c>
      <c r="AF46" s="190">
        <f t="shared" si="1"/>
        <v>2.7359999999999962</v>
      </c>
      <c r="AG46" s="190" t="str">
        <f>""</f>
        <v/>
      </c>
    </row>
    <row r="47" spans="1:33" ht="15">
      <c r="A47" s="190"/>
      <c r="B47" s="190" t="s">
        <v>116</v>
      </c>
      <c r="C47" s="196">
        <v>38</v>
      </c>
      <c r="D47" s="200" t="s">
        <v>487</v>
      </c>
      <c r="E47" s="200" t="s">
        <v>487</v>
      </c>
      <c r="F47" s="197"/>
      <c r="G47" s="198">
        <v>24</v>
      </c>
      <c r="H47" s="198">
        <v>60</v>
      </c>
      <c r="I47" s="198">
        <v>20</v>
      </c>
      <c r="J47" s="198">
        <v>30</v>
      </c>
      <c r="K47" s="199">
        <v>0</v>
      </c>
      <c r="L47" s="199">
        <v>2</v>
      </c>
      <c r="M47" s="198">
        <v>1.38</v>
      </c>
      <c r="N47" s="198" t="s">
        <v>131</v>
      </c>
      <c r="O47" s="198">
        <v>1.48</v>
      </c>
      <c r="P47" s="198" t="s">
        <v>131</v>
      </c>
      <c r="Q47" s="198">
        <v>1.58</v>
      </c>
      <c r="R47" s="198" t="s">
        <v>131</v>
      </c>
      <c r="S47" s="198">
        <v>0.47</v>
      </c>
      <c r="T47" s="197" t="s">
        <v>132</v>
      </c>
      <c r="U47" s="190" t="str">
        <f>""</f>
        <v/>
      </c>
      <c r="V47" s="190" t="str">
        <f>""</f>
        <v/>
      </c>
      <c r="W47" s="190" t="str">
        <f>""</f>
        <v/>
      </c>
      <c r="X47" s="190" t="str">
        <f>""</f>
        <v/>
      </c>
      <c r="Y47" s="190" t="str">
        <f>""</f>
        <v/>
      </c>
      <c r="Z47" s="190" t="str">
        <f>""</f>
        <v/>
      </c>
      <c r="AA47" s="190" t="str">
        <f>""</f>
        <v/>
      </c>
      <c r="AB47" s="190" t="str">
        <f>""</f>
        <v/>
      </c>
      <c r="AC47" s="190" t="str">
        <f>""</f>
        <v/>
      </c>
      <c r="AD47" s="190" t="str">
        <f>""</f>
        <v/>
      </c>
      <c r="AE47" s="190">
        <f t="shared" si="1"/>
        <v>2.7369999999999961</v>
      </c>
      <c r="AF47" s="190">
        <f t="shared" si="1"/>
        <v>2.7369999999999961</v>
      </c>
      <c r="AG47" s="190" t="str">
        <f>""</f>
        <v/>
      </c>
    </row>
    <row r="48" spans="1:33" ht="15">
      <c r="A48" s="190"/>
      <c r="B48" s="190" t="s">
        <v>116</v>
      </c>
      <c r="C48" s="196">
        <v>39</v>
      </c>
      <c r="D48" s="200" t="s">
        <v>553</v>
      </c>
      <c r="E48" s="200" t="s">
        <v>553</v>
      </c>
      <c r="F48" s="197"/>
      <c r="G48" s="198">
        <v>24</v>
      </c>
      <c r="H48" s="198">
        <v>60</v>
      </c>
      <c r="I48" s="198">
        <v>20</v>
      </c>
      <c r="J48" s="198">
        <v>30</v>
      </c>
      <c r="K48" s="199">
        <v>0</v>
      </c>
      <c r="L48" s="199">
        <v>10</v>
      </c>
      <c r="M48" s="198">
        <v>1.39</v>
      </c>
      <c r="N48" s="198" t="s">
        <v>131</v>
      </c>
      <c r="O48" s="198">
        <v>1.49</v>
      </c>
      <c r="P48" s="198" t="s">
        <v>131</v>
      </c>
      <c r="Q48" s="198">
        <v>1.59</v>
      </c>
      <c r="R48" s="198" t="s">
        <v>131</v>
      </c>
      <c r="S48" s="198">
        <v>0.48</v>
      </c>
      <c r="T48" s="197" t="s">
        <v>132</v>
      </c>
      <c r="U48" s="190" t="str">
        <f>""</f>
        <v/>
      </c>
      <c r="V48" s="190" t="str">
        <f>""</f>
        <v/>
      </c>
      <c r="W48" s="190" t="str">
        <f>""</f>
        <v/>
      </c>
      <c r="X48" s="190" t="str">
        <f>""</f>
        <v/>
      </c>
      <c r="Y48" s="190" t="str">
        <f>""</f>
        <v/>
      </c>
      <c r="Z48" s="190" t="str">
        <f>""</f>
        <v/>
      </c>
      <c r="AA48" s="190" t="str">
        <f>""</f>
        <v/>
      </c>
      <c r="AB48" s="190" t="str">
        <f>""</f>
        <v/>
      </c>
      <c r="AC48" s="190" t="str">
        <f>""</f>
        <v/>
      </c>
      <c r="AD48" s="190" t="str">
        <f>""</f>
        <v/>
      </c>
      <c r="AE48" s="190">
        <f t="shared" si="1"/>
        <v>2.737999999999996</v>
      </c>
      <c r="AF48" s="190">
        <f t="shared" si="1"/>
        <v>2.737999999999996</v>
      </c>
      <c r="AG48" s="190" t="str">
        <f>""</f>
        <v/>
      </c>
    </row>
    <row r="49" spans="1:33" ht="15">
      <c r="A49" s="190"/>
      <c r="B49" s="190" t="s">
        <v>116</v>
      </c>
      <c r="C49" s="196">
        <v>40</v>
      </c>
      <c r="D49" s="200" t="s">
        <v>554</v>
      </c>
      <c r="E49" s="200" t="s">
        <v>554</v>
      </c>
      <c r="F49" s="197"/>
      <c r="G49" s="198">
        <v>24</v>
      </c>
      <c r="H49" s="198">
        <v>60</v>
      </c>
      <c r="I49" s="198">
        <v>20</v>
      </c>
      <c r="J49" s="198">
        <v>30</v>
      </c>
      <c r="K49" s="199">
        <v>2</v>
      </c>
      <c r="L49" s="199">
        <v>6</v>
      </c>
      <c r="M49" s="198">
        <v>1.4</v>
      </c>
      <c r="N49" s="198" t="s">
        <v>131</v>
      </c>
      <c r="O49" s="198">
        <v>1.5</v>
      </c>
      <c r="P49" s="198" t="s">
        <v>131</v>
      </c>
      <c r="Q49" s="198">
        <v>1.6</v>
      </c>
      <c r="R49" s="198" t="s">
        <v>131</v>
      </c>
      <c r="S49" s="198">
        <v>0.49</v>
      </c>
      <c r="T49" s="197" t="s">
        <v>132</v>
      </c>
      <c r="U49" s="190" t="str">
        <f>""</f>
        <v/>
      </c>
      <c r="V49" s="190" t="str">
        <f>""</f>
        <v/>
      </c>
      <c r="W49" s="190" t="str">
        <f>""</f>
        <v/>
      </c>
      <c r="X49" s="190" t="str">
        <f>""</f>
        <v/>
      </c>
      <c r="Y49" s="190" t="str">
        <f>""</f>
        <v/>
      </c>
      <c r="Z49" s="190" t="str">
        <f>""</f>
        <v/>
      </c>
      <c r="AA49" s="190" t="str">
        <f>""</f>
        <v/>
      </c>
      <c r="AB49" s="190" t="str">
        <f>""</f>
        <v/>
      </c>
      <c r="AC49" s="190" t="str">
        <f>""</f>
        <v/>
      </c>
      <c r="AD49" s="190" t="str">
        <f>""</f>
        <v/>
      </c>
      <c r="AE49" s="190">
        <f t="shared" si="1"/>
        <v>2.7389999999999959</v>
      </c>
      <c r="AF49" s="190">
        <f t="shared" si="1"/>
        <v>2.7389999999999959</v>
      </c>
      <c r="AG49" s="190" t="str">
        <f>""</f>
        <v/>
      </c>
    </row>
    <row r="50" spans="1:33" ht="15">
      <c r="A50" s="190"/>
      <c r="B50" s="190" t="s">
        <v>116</v>
      </c>
      <c r="C50" s="196">
        <v>41</v>
      </c>
      <c r="D50" s="200" t="s">
        <v>488</v>
      </c>
      <c r="E50" s="200" t="s">
        <v>488</v>
      </c>
      <c r="F50" s="197"/>
      <c r="G50" s="198">
        <v>24</v>
      </c>
      <c r="H50" s="198">
        <v>60</v>
      </c>
      <c r="I50" s="198">
        <v>20</v>
      </c>
      <c r="J50" s="198">
        <v>30</v>
      </c>
      <c r="K50" s="199">
        <v>2</v>
      </c>
      <c r="L50" s="199">
        <v>6</v>
      </c>
      <c r="M50" s="198">
        <v>1.41</v>
      </c>
      <c r="N50" s="198" t="s">
        <v>131</v>
      </c>
      <c r="O50" s="198">
        <v>1.51</v>
      </c>
      <c r="P50" s="198" t="s">
        <v>131</v>
      </c>
      <c r="Q50" s="198">
        <v>1.61</v>
      </c>
      <c r="R50" s="198" t="s">
        <v>131</v>
      </c>
      <c r="S50" s="198">
        <v>0.5</v>
      </c>
      <c r="T50" s="197" t="s">
        <v>132</v>
      </c>
      <c r="U50" s="190" t="str">
        <f>""</f>
        <v/>
      </c>
      <c r="V50" s="190" t="str">
        <f>""</f>
        <v/>
      </c>
      <c r="W50" s="190" t="str">
        <f>""</f>
        <v/>
      </c>
      <c r="X50" s="190" t="str">
        <f>""</f>
        <v/>
      </c>
      <c r="Y50" s="190" t="str">
        <f>""</f>
        <v/>
      </c>
      <c r="Z50" s="190" t="str">
        <f>""</f>
        <v/>
      </c>
      <c r="AA50" s="190" t="str">
        <f>""</f>
        <v/>
      </c>
      <c r="AB50" s="190" t="str">
        <f>""</f>
        <v/>
      </c>
      <c r="AC50" s="190" t="str">
        <f>""</f>
        <v/>
      </c>
      <c r="AD50" s="190" t="str">
        <f>""</f>
        <v/>
      </c>
      <c r="AE50" s="190">
        <f t="shared" si="1"/>
        <v>2.7399999999999958</v>
      </c>
      <c r="AF50" s="190">
        <f t="shared" si="1"/>
        <v>2.7399999999999958</v>
      </c>
      <c r="AG50" s="190" t="str">
        <f>""</f>
        <v/>
      </c>
    </row>
    <row r="51" spans="1:33" ht="15">
      <c r="A51" s="190"/>
      <c r="B51" s="190" t="s">
        <v>116</v>
      </c>
      <c r="C51" s="196">
        <v>42</v>
      </c>
      <c r="D51" s="200" t="s">
        <v>489</v>
      </c>
      <c r="E51" s="200" t="s">
        <v>489</v>
      </c>
      <c r="F51" s="197"/>
      <c r="G51" s="198">
        <v>24</v>
      </c>
      <c r="H51" s="198">
        <v>60</v>
      </c>
      <c r="I51" s="198">
        <v>20</v>
      </c>
      <c r="J51" s="198">
        <v>30</v>
      </c>
      <c r="K51" s="199">
        <v>2</v>
      </c>
      <c r="L51" s="199">
        <v>6</v>
      </c>
      <c r="M51" s="198">
        <v>1.42</v>
      </c>
      <c r="N51" s="198" t="s">
        <v>131</v>
      </c>
      <c r="O51" s="198">
        <v>1.52</v>
      </c>
      <c r="P51" s="198" t="s">
        <v>131</v>
      </c>
      <c r="Q51" s="198">
        <v>1.62</v>
      </c>
      <c r="R51" s="198" t="s">
        <v>131</v>
      </c>
      <c r="S51" s="198">
        <v>0.51</v>
      </c>
      <c r="T51" s="197" t="s">
        <v>132</v>
      </c>
      <c r="U51" s="190" t="str">
        <f>""</f>
        <v/>
      </c>
      <c r="V51" s="190" t="str">
        <f>""</f>
        <v/>
      </c>
      <c r="W51" s="190" t="str">
        <f>""</f>
        <v/>
      </c>
      <c r="X51" s="190" t="str">
        <f>""</f>
        <v/>
      </c>
      <c r="Y51" s="190" t="str">
        <f>""</f>
        <v/>
      </c>
      <c r="Z51" s="190" t="str">
        <f>""</f>
        <v/>
      </c>
      <c r="AA51" s="190" t="str">
        <f>""</f>
        <v/>
      </c>
      <c r="AB51" s="190" t="str">
        <f>""</f>
        <v/>
      </c>
      <c r="AC51" s="190" t="str">
        <f>""</f>
        <v/>
      </c>
      <c r="AD51" s="190" t="str">
        <f>""</f>
        <v/>
      </c>
      <c r="AE51" s="190">
        <f t="shared" si="1"/>
        <v>2.7409999999999957</v>
      </c>
      <c r="AF51" s="190">
        <f t="shared" si="1"/>
        <v>2.7409999999999957</v>
      </c>
      <c r="AG51" s="190" t="str">
        <f>""</f>
        <v/>
      </c>
    </row>
    <row r="52" spans="1:33" ht="27">
      <c r="A52" s="190"/>
      <c r="B52" s="190" t="s">
        <v>116</v>
      </c>
      <c r="C52" s="196">
        <v>43</v>
      </c>
      <c r="D52" s="200" t="s">
        <v>490</v>
      </c>
      <c r="E52" s="200" t="s">
        <v>490</v>
      </c>
      <c r="F52" s="197"/>
      <c r="G52" s="198">
        <v>27</v>
      </c>
      <c r="H52" s="198">
        <v>60</v>
      </c>
      <c r="I52" s="198">
        <v>24</v>
      </c>
      <c r="J52" s="198">
        <v>30</v>
      </c>
      <c r="K52" s="199">
        <v>3</v>
      </c>
      <c r="L52" s="199">
        <v>9</v>
      </c>
      <c r="M52" s="198">
        <v>1.43</v>
      </c>
      <c r="N52" s="198" t="s">
        <v>131</v>
      </c>
      <c r="O52" s="198">
        <v>1.53</v>
      </c>
      <c r="P52" s="198" t="s">
        <v>131</v>
      </c>
      <c r="Q52" s="198">
        <v>1.63</v>
      </c>
      <c r="R52" s="198" t="s">
        <v>131</v>
      </c>
      <c r="S52" s="198">
        <v>0.52</v>
      </c>
      <c r="T52" s="197" t="s">
        <v>132</v>
      </c>
      <c r="U52" s="190" t="str">
        <f>""</f>
        <v/>
      </c>
      <c r="V52" s="190" t="str">
        <f>""</f>
        <v/>
      </c>
      <c r="W52" s="190" t="str">
        <f>""</f>
        <v/>
      </c>
      <c r="X52" s="190" t="str">
        <f>""</f>
        <v/>
      </c>
      <c r="Y52" s="190" t="str">
        <f>""</f>
        <v/>
      </c>
      <c r="Z52" s="190" t="str">
        <f>""</f>
        <v/>
      </c>
      <c r="AA52" s="190" t="str">
        <f>""</f>
        <v/>
      </c>
      <c r="AB52" s="190" t="str">
        <f>""</f>
        <v/>
      </c>
      <c r="AC52" s="190" t="str">
        <f>""</f>
        <v/>
      </c>
      <c r="AD52" s="190" t="str">
        <f>""</f>
        <v/>
      </c>
      <c r="AE52" s="190">
        <f t="shared" si="1"/>
        <v>2.7419999999999956</v>
      </c>
      <c r="AF52" s="190">
        <f t="shared" si="1"/>
        <v>2.7419999999999956</v>
      </c>
      <c r="AG52" s="190" t="str">
        <f>""</f>
        <v/>
      </c>
    </row>
    <row r="53" spans="1:33" ht="27">
      <c r="A53" s="190"/>
      <c r="B53" s="190" t="s">
        <v>116</v>
      </c>
      <c r="C53" s="196">
        <v>44</v>
      </c>
      <c r="D53" s="200" t="s">
        <v>491</v>
      </c>
      <c r="E53" s="200" t="s">
        <v>491</v>
      </c>
      <c r="F53" s="197"/>
      <c r="G53" s="198"/>
      <c r="H53" s="198"/>
      <c r="I53" s="198"/>
      <c r="J53" s="198"/>
      <c r="K53" s="199">
        <v>0</v>
      </c>
      <c r="L53" s="199">
        <v>10</v>
      </c>
      <c r="M53" s="198">
        <v>1.44</v>
      </c>
      <c r="N53" s="198" t="s">
        <v>131</v>
      </c>
      <c r="O53" s="198">
        <v>1.54</v>
      </c>
      <c r="P53" s="198" t="s">
        <v>131</v>
      </c>
      <c r="Q53" s="198">
        <v>1.64</v>
      </c>
      <c r="R53" s="198" t="s">
        <v>131</v>
      </c>
      <c r="S53" s="198">
        <v>0.53</v>
      </c>
      <c r="T53" s="197" t="s">
        <v>132</v>
      </c>
      <c r="U53" s="190" t="str">
        <f>""</f>
        <v/>
      </c>
      <c r="V53" s="190" t="str">
        <f>""</f>
        <v/>
      </c>
      <c r="W53" s="190" t="str">
        <f>""</f>
        <v/>
      </c>
      <c r="X53" s="190" t="str">
        <f>""</f>
        <v/>
      </c>
      <c r="Y53" s="190" t="str">
        <f>""</f>
        <v/>
      </c>
      <c r="Z53" s="190" t="str">
        <f>""</f>
        <v/>
      </c>
      <c r="AA53" s="190" t="str">
        <f>""</f>
        <v/>
      </c>
      <c r="AB53" s="190" t="str">
        <f>""</f>
        <v/>
      </c>
      <c r="AC53" s="190" t="str">
        <f>""</f>
        <v/>
      </c>
      <c r="AD53" s="190" t="str">
        <f>""</f>
        <v/>
      </c>
      <c r="AE53" s="190">
        <f t="shared" si="1"/>
        <v>2.7429999999999954</v>
      </c>
      <c r="AF53" s="190">
        <f t="shared" si="1"/>
        <v>2.7429999999999954</v>
      </c>
      <c r="AG53" s="190" t="str">
        <f>""</f>
        <v/>
      </c>
    </row>
    <row r="54" spans="1:33" ht="15">
      <c r="A54" s="190"/>
      <c r="B54" s="190" t="s">
        <v>116</v>
      </c>
      <c r="C54" s="196">
        <v>45</v>
      </c>
      <c r="D54" s="200" t="s">
        <v>492</v>
      </c>
      <c r="E54" s="200" t="s">
        <v>492</v>
      </c>
      <c r="F54" s="197"/>
      <c r="G54" s="198">
        <v>24</v>
      </c>
      <c r="H54" s="198">
        <v>60</v>
      </c>
      <c r="I54" s="198">
        <v>22</v>
      </c>
      <c r="J54" s="198">
        <v>30</v>
      </c>
      <c r="K54" s="199">
        <v>3</v>
      </c>
      <c r="L54" s="199">
        <v>12</v>
      </c>
      <c r="M54" s="198">
        <v>1.45</v>
      </c>
      <c r="N54" s="198" t="s">
        <v>131</v>
      </c>
      <c r="O54" s="198">
        <v>1.55</v>
      </c>
      <c r="P54" s="198" t="s">
        <v>131</v>
      </c>
      <c r="Q54" s="198">
        <v>1.65</v>
      </c>
      <c r="R54" s="198" t="s">
        <v>131</v>
      </c>
      <c r="S54" s="198">
        <v>0.54</v>
      </c>
      <c r="T54" s="197" t="s">
        <v>132</v>
      </c>
      <c r="U54" s="190" t="str">
        <f>""</f>
        <v/>
      </c>
      <c r="V54" s="190" t="str">
        <f>""</f>
        <v/>
      </c>
      <c r="W54" s="190" t="str">
        <f>""</f>
        <v/>
      </c>
      <c r="X54" s="190" t="str">
        <f>""</f>
        <v/>
      </c>
      <c r="Y54" s="190" t="str">
        <f>""</f>
        <v/>
      </c>
      <c r="Z54" s="190" t="str">
        <f>""</f>
        <v/>
      </c>
      <c r="AA54" s="190" t="str">
        <f>""</f>
        <v/>
      </c>
      <c r="AB54" s="190" t="str">
        <f>""</f>
        <v/>
      </c>
      <c r="AC54" s="190" t="str">
        <f>""</f>
        <v/>
      </c>
      <c r="AD54" s="190" t="str">
        <f>""</f>
        <v/>
      </c>
      <c r="AE54" s="190">
        <f t="shared" si="1"/>
        <v>2.7439999999999953</v>
      </c>
      <c r="AF54" s="190">
        <f t="shared" si="1"/>
        <v>2.7439999999999953</v>
      </c>
      <c r="AG54" s="190" t="str">
        <f>""</f>
        <v/>
      </c>
    </row>
    <row r="55" spans="1:33" ht="40.5">
      <c r="A55" s="190"/>
      <c r="B55" s="190" t="s">
        <v>116</v>
      </c>
      <c r="C55" s="196">
        <v>46</v>
      </c>
      <c r="D55" s="200" t="s">
        <v>493</v>
      </c>
      <c r="E55" s="200" t="s">
        <v>493</v>
      </c>
      <c r="F55" s="197"/>
      <c r="G55" s="198">
        <v>24</v>
      </c>
      <c r="H55" s="198">
        <v>60</v>
      </c>
      <c r="I55" s="198">
        <v>22</v>
      </c>
      <c r="J55" s="198">
        <v>30</v>
      </c>
      <c r="K55" s="199">
        <v>3</v>
      </c>
      <c r="L55" s="199">
        <v>12</v>
      </c>
      <c r="M55" s="198">
        <v>1.46</v>
      </c>
      <c r="N55" s="198" t="s">
        <v>131</v>
      </c>
      <c r="O55" s="198">
        <v>1.56</v>
      </c>
      <c r="P55" s="198" t="s">
        <v>131</v>
      </c>
      <c r="Q55" s="198">
        <v>1.66</v>
      </c>
      <c r="R55" s="198" t="s">
        <v>131</v>
      </c>
      <c r="S55" s="198">
        <v>0.55000000000000004</v>
      </c>
      <c r="T55" s="197" t="s">
        <v>132</v>
      </c>
      <c r="U55" s="190" t="str">
        <f>""</f>
        <v/>
      </c>
      <c r="V55" s="190" t="str">
        <f>""</f>
        <v/>
      </c>
      <c r="W55" s="190" t="str">
        <f>""</f>
        <v/>
      </c>
      <c r="X55" s="190" t="str">
        <f>""</f>
        <v/>
      </c>
      <c r="Y55" s="190" t="str">
        <f>""</f>
        <v/>
      </c>
      <c r="Z55" s="190" t="str">
        <f>""</f>
        <v/>
      </c>
      <c r="AA55" s="190" t="str">
        <f>""</f>
        <v/>
      </c>
      <c r="AB55" s="190" t="str">
        <f>""</f>
        <v/>
      </c>
      <c r="AC55" s="190" t="str">
        <f>""</f>
        <v/>
      </c>
      <c r="AD55" s="190" t="str">
        <f>""</f>
        <v/>
      </c>
      <c r="AE55" s="190">
        <f t="shared" si="1"/>
        <v>2.7449999999999952</v>
      </c>
      <c r="AF55" s="190">
        <f t="shared" si="1"/>
        <v>2.7449999999999952</v>
      </c>
      <c r="AG55" s="190" t="str">
        <f>""</f>
        <v/>
      </c>
    </row>
    <row r="56" spans="1:33" ht="27">
      <c r="A56" s="190"/>
      <c r="B56" s="190" t="s">
        <v>116</v>
      </c>
      <c r="C56" s="196">
        <v>47</v>
      </c>
      <c r="D56" s="200" t="s">
        <v>494</v>
      </c>
      <c r="E56" s="200" t="s">
        <v>494</v>
      </c>
      <c r="F56" s="197"/>
      <c r="G56" s="198">
        <v>23</v>
      </c>
      <c r="H56" s="198">
        <v>60</v>
      </c>
      <c r="I56" s="198">
        <v>20</v>
      </c>
      <c r="J56" s="198">
        <v>30</v>
      </c>
      <c r="K56" s="199">
        <v>3</v>
      </c>
      <c r="L56" s="199">
        <v>12</v>
      </c>
      <c r="M56" s="198">
        <v>1.47</v>
      </c>
      <c r="N56" s="198" t="s">
        <v>131</v>
      </c>
      <c r="O56" s="198">
        <v>1.57</v>
      </c>
      <c r="P56" s="198" t="s">
        <v>131</v>
      </c>
      <c r="Q56" s="198">
        <v>1.67</v>
      </c>
      <c r="R56" s="198" t="s">
        <v>131</v>
      </c>
      <c r="S56" s="198">
        <v>0.56000000000000005</v>
      </c>
      <c r="T56" s="197" t="s">
        <v>132</v>
      </c>
      <c r="U56" s="190" t="str">
        <f>""</f>
        <v/>
      </c>
      <c r="V56" s="190" t="str">
        <f>""</f>
        <v/>
      </c>
      <c r="W56" s="190" t="str">
        <f>""</f>
        <v/>
      </c>
      <c r="X56" s="190" t="str">
        <f>""</f>
        <v/>
      </c>
      <c r="Y56" s="190" t="str">
        <f>""</f>
        <v/>
      </c>
      <c r="Z56" s="190" t="str">
        <f>""</f>
        <v/>
      </c>
      <c r="AA56" s="190" t="str">
        <f>""</f>
        <v/>
      </c>
      <c r="AB56" s="190" t="str">
        <f>""</f>
        <v/>
      </c>
      <c r="AC56" s="190" t="str">
        <f>""</f>
        <v/>
      </c>
      <c r="AD56" s="190" t="str">
        <f>""</f>
        <v/>
      </c>
      <c r="AE56" s="190">
        <f t="shared" si="1"/>
        <v>2.7459999999999951</v>
      </c>
      <c r="AF56" s="190">
        <f t="shared" si="1"/>
        <v>2.7459999999999951</v>
      </c>
      <c r="AG56" s="190" t="str">
        <f>""</f>
        <v/>
      </c>
    </row>
    <row r="57" spans="1:33" ht="27">
      <c r="A57" s="190"/>
      <c r="B57" s="190" t="s">
        <v>116</v>
      </c>
      <c r="C57" s="196">
        <v>48</v>
      </c>
      <c r="D57" s="200" t="s">
        <v>495</v>
      </c>
      <c r="E57" s="200" t="s">
        <v>495</v>
      </c>
      <c r="F57" s="197"/>
      <c r="G57" s="198">
        <v>23</v>
      </c>
      <c r="H57" s="198">
        <v>60</v>
      </c>
      <c r="I57" s="198">
        <v>20</v>
      </c>
      <c r="J57" s="198">
        <v>30</v>
      </c>
      <c r="K57" s="199">
        <v>3</v>
      </c>
      <c r="L57" s="199">
        <v>12</v>
      </c>
      <c r="M57" s="198">
        <v>1.48</v>
      </c>
      <c r="N57" s="198" t="s">
        <v>131</v>
      </c>
      <c r="O57" s="198">
        <v>1.58</v>
      </c>
      <c r="P57" s="198" t="s">
        <v>131</v>
      </c>
      <c r="Q57" s="198">
        <v>1.68</v>
      </c>
      <c r="R57" s="198" t="s">
        <v>131</v>
      </c>
      <c r="S57" s="198">
        <v>0.56999999999999995</v>
      </c>
      <c r="T57" s="197" t="s">
        <v>132</v>
      </c>
      <c r="U57" s="190" t="str">
        <f>""</f>
        <v/>
      </c>
      <c r="V57" s="190" t="str">
        <f>""</f>
        <v/>
      </c>
      <c r="W57" s="190" t="str">
        <f>""</f>
        <v/>
      </c>
      <c r="X57" s="190" t="str">
        <f>""</f>
        <v/>
      </c>
      <c r="Y57" s="190" t="str">
        <f>""</f>
        <v/>
      </c>
      <c r="Z57" s="190" t="str">
        <f>""</f>
        <v/>
      </c>
      <c r="AA57" s="190" t="str">
        <f>""</f>
        <v/>
      </c>
      <c r="AB57" s="190" t="str">
        <f>""</f>
        <v/>
      </c>
      <c r="AC57" s="190" t="str">
        <f>""</f>
        <v/>
      </c>
      <c r="AD57" s="190" t="str">
        <f>""</f>
        <v/>
      </c>
      <c r="AE57" s="190">
        <f t="shared" si="1"/>
        <v>2.746999999999995</v>
      </c>
      <c r="AF57" s="190">
        <f t="shared" si="1"/>
        <v>2.746999999999995</v>
      </c>
      <c r="AG57" s="190" t="str">
        <f>""</f>
        <v/>
      </c>
    </row>
    <row r="58" spans="1:33" ht="27">
      <c r="A58" s="190"/>
      <c r="B58" s="190" t="s">
        <v>116</v>
      </c>
      <c r="C58" s="196">
        <v>49</v>
      </c>
      <c r="D58" s="200" t="s">
        <v>496</v>
      </c>
      <c r="E58" s="200" t="s">
        <v>496</v>
      </c>
      <c r="F58" s="197"/>
      <c r="G58" s="198">
        <v>20</v>
      </c>
      <c r="H58" s="198">
        <v>60</v>
      </c>
      <c r="I58" s="198">
        <v>18</v>
      </c>
      <c r="J58" s="198">
        <v>30</v>
      </c>
      <c r="K58" s="199">
        <v>0</v>
      </c>
      <c r="L58" s="199">
        <v>10</v>
      </c>
      <c r="M58" s="198">
        <v>1.49</v>
      </c>
      <c r="N58" s="198" t="s">
        <v>131</v>
      </c>
      <c r="O58" s="198">
        <v>1.59</v>
      </c>
      <c r="P58" s="198" t="s">
        <v>131</v>
      </c>
      <c r="Q58" s="198">
        <v>1.69</v>
      </c>
      <c r="R58" s="198" t="s">
        <v>131</v>
      </c>
      <c r="S58" s="198">
        <v>0.57999999999999996</v>
      </c>
      <c r="T58" s="197" t="s">
        <v>132</v>
      </c>
      <c r="U58" s="190" t="str">
        <f>""</f>
        <v/>
      </c>
      <c r="V58" s="190" t="str">
        <f>""</f>
        <v/>
      </c>
      <c r="W58" s="190" t="str">
        <f>""</f>
        <v/>
      </c>
      <c r="X58" s="190" t="str">
        <f>""</f>
        <v/>
      </c>
      <c r="Y58" s="190" t="str">
        <f>""</f>
        <v/>
      </c>
      <c r="Z58" s="190" t="str">
        <f>""</f>
        <v/>
      </c>
      <c r="AA58" s="190" t="str">
        <f>""</f>
        <v/>
      </c>
      <c r="AB58" s="190" t="str">
        <f>""</f>
        <v/>
      </c>
      <c r="AC58" s="190" t="str">
        <f>""</f>
        <v/>
      </c>
      <c r="AD58" s="190" t="str">
        <f>""</f>
        <v/>
      </c>
      <c r="AE58" s="190">
        <f t="shared" si="1"/>
        <v>2.7479999999999949</v>
      </c>
      <c r="AF58" s="190">
        <f t="shared" si="1"/>
        <v>2.7479999999999949</v>
      </c>
      <c r="AG58" s="190" t="str">
        <f>""</f>
        <v/>
      </c>
    </row>
    <row r="59" spans="1:33" ht="27">
      <c r="A59" s="190"/>
      <c r="B59" s="190" t="s">
        <v>116</v>
      </c>
      <c r="C59" s="196">
        <v>50</v>
      </c>
      <c r="D59" s="200" t="s">
        <v>497</v>
      </c>
      <c r="E59" s="200" t="s">
        <v>497</v>
      </c>
      <c r="F59" s="197"/>
      <c r="G59" s="198">
        <v>23</v>
      </c>
      <c r="H59" s="198">
        <v>60</v>
      </c>
      <c r="I59" s="198">
        <v>20</v>
      </c>
      <c r="J59" s="198">
        <v>30</v>
      </c>
      <c r="K59" s="199">
        <v>2</v>
      </c>
      <c r="L59" s="199">
        <v>10</v>
      </c>
      <c r="M59" s="198">
        <v>1.5</v>
      </c>
      <c r="N59" s="198" t="s">
        <v>131</v>
      </c>
      <c r="O59" s="198">
        <v>1.6</v>
      </c>
      <c r="P59" s="198" t="s">
        <v>131</v>
      </c>
      <c r="Q59" s="198">
        <v>1.7</v>
      </c>
      <c r="R59" s="198" t="s">
        <v>131</v>
      </c>
      <c r="S59" s="198">
        <v>0.59</v>
      </c>
      <c r="T59" s="197" t="s">
        <v>132</v>
      </c>
      <c r="U59" s="190" t="str">
        <f>""</f>
        <v/>
      </c>
      <c r="V59" s="190" t="str">
        <f>""</f>
        <v/>
      </c>
      <c r="W59" s="190" t="str">
        <f>""</f>
        <v/>
      </c>
      <c r="X59" s="190" t="str">
        <f>""</f>
        <v/>
      </c>
      <c r="Y59" s="190" t="str">
        <f>""</f>
        <v/>
      </c>
      <c r="Z59" s="190" t="str">
        <f>""</f>
        <v/>
      </c>
      <c r="AA59" s="190" t="str">
        <f>""</f>
        <v/>
      </c>
      <c r="AB59" s="190" t="str">
        <f>""</f>
        <v/>
      </c>
      <c r="AC59" s="190" t="str">
        <f>""</f>
        <v/>
      </c>
      <c r="AD59" s="190" t="str">
        <f>""</f>
        <v/>
      </c>
      <c r="AE59" s="190">
        <f t="shared" si="1"/>
        <v>2.7489999999999948</v>
      </c>
      <c r="AF59" s="190">
        <f t="shared" si="1"/>
        <v>2.7489999999999948</v>
      </c>
      <c r="AG59" s="190" t="str">
        <f>""</f>
        <v/>
      </c>
    </row>
    <row r="60" spans="1:33" ht="27">
      <c r="A60" s="190"/>
      <c r="B60" s="190" t="s">
        <v>116</v>
      </c>
      <c r="C60" s="196">
        <v>51</v>
      </c>
      <c r="D60" s="200" t="s">
        <v>498</v>
      </c>
      <c r="E60" s="200" t="s">
        <v>498</v>
      </c>
      <c r="F60" s="197"/>
      <c r="G60" s="198">
        <v>23</v>
      </c>
      <c r="H60" s="198">
        <v>60</v>
      </c>
      <c r="I60" s="198">
        <v>20</v>
      </c>
      <c r="J60" s="198">
        <v>30</v>
      </c>
      <c r="K60" s="199">
        <v>1</v>
      </c>
      <c r="L60" s="199">
        <v>4</v>
      </c>
      <c r="M60" s="198">
        <v>1.51</v>
      </c>
      <c r="N60" s="198" t="s">
        <v>131</v>
      </c>
      <c r="O60" s="198">
        <v>1.61</v>
      </c>
      <c r="P60" s="198" t="s">
        <v>131</v>
      </c>
      <c r="Q60" s="198">
        <v>1.71</v>
      </c>
      <c r="R60" s="198" t="s">
        <v>131</v>
      </c>
      <c r="S60" s="198">
        <v>0.6</v>
      </c>
      <c r="T60" s="197" t="s">
        <v>132</v>
      </c>
      <c r="U60" s="190" t="str">
        <f>""</f>
        <v/>
      </c>
      <c r="V60" s="190" t="str">
        <f>""</f>
        <v/>
      </c>
      <c r="W60" s="190" t="str">
        <f>""</f>
        <v/>
      </c>
      <c r="X60" s="190" t="str">
        <f>""</f>
        <v/>
      </c>
      <c r="Y60" s="190" t="str">
        <f>""</f>
        <v/>
      </c>
      <c r="Z60" s="190" t="str">
        <f>""</f>
        <v/>
      </c>
      <c r="AA60" s="190" t="str">
        <f>""</f>
        <v/>
      </c>
      <c r="AB60" s="190" t="str">
        <f>""</f>
        <v/>
      </c>
      <c r="AC60" s="190" t="str">
        <f>""</f>
        <v/>
      </c>
      <c r="AD60" s="190" t="str">
        <f>""</f>
        <v/>
      </c>
      <c r="AE60" s="190">
        <f t="shared" si="1"/>
        <v>2.7499999999999947</v>
      </c>
      <c r="AF60" s="190">
        <f t="shared" si="1"/>
        <v>2.7499999999999947</v>
      </c>
      <c r="AG60" s="190" t="str">
        <f>""</f>
        <v/>
      </c>
    </row>
    <row r="61" spans="1:33" ht="40.5">
      <c r="A61" s="190"/>
      <c r="B61" s="190" t="s">
        <v>116</v>
      </c>
      <c r="C61" s="196">
        <v>52</v>
      </c>
      <c r="D61" s="200" t="s">
        <v>499</v>
      </c>
      <c r="E61" s="200" t="s">
        <v>499</v>
      </c>
      <c r="F61" s="197"/>
      <c r="G61" s="198">
        <v>24</v>
      </c>
      <c r="H61" s="198">
        <v>60</v>
      </c>
      <c r="I61" s="198">
        <v>22</v>
      </c>
      <c r="J61" s="198">
        <v>30</v>
      </c>
      <c r="K61" s="199">
        <v>2</v>
      </c>
      <c r="L61" s="199">
        <v>6</v>
      </c>
      <c r="M61" s="198">
        <v>1.52</v>
      </c>
      <c r="N61" s="198" t="s">
        <v>131</v>
      </c>
      <c r="O61" s="198">
        <v>1.62</v>
      </c>
      <c r="P61" s="198" t="s">
        <v>131</v>
      </c>
      <c r="Q61" s="198">
        <v>1.72</v>
      </c>
      <c r="R61" s="198" t="s">
        <v>131</v>
      </c>
      <c r="S61" s="198">
        <v>0.61</v>
      </c>
      <c r="T61" s="197" t="s">
        <v>132</v>
      </c>
      <c r="U61" s="190" t="str">
        <f>""</f>
        <v/>
      </c>
      <c r="V61" s="190" t="str">
        <f>""</f>
        <v/>
      </c>
      <c r="W61" s="190" t="str">
        <f>""</f>
        <v/>
      </c>
      <c r="X61" s="190" t="str">
        <f>""</f>
        <v/>
      </c>
      <c r="Y61" s="190" t="str">
        <f>""</f>
        <v/>
      </c>
      <c r="Z61" s="190" t="str">
        <f>""</f>
        <v/>
      </c>
      <c r="AA61" s="190" t="str">
        <f>""</f>
        <v/>
      </c>
      <c r="AB61" s="190" t="str">
        <f>""</f>
        <v/>
      </c>
      <c r="AC61" s="190" t="str">
        <f>""</f>
        <v/>
      </c>
      <c r="AD61" s="190" t="str">
        <f>""</f>
        <v/>
      </c>
      <c r="AE61" s="190">
        <f t="shared" si="1"/>
        <v>2.7509999999999946</v>
      </c>
      <c r="AF61" s="190">
        <f t="shared" si="1"/>
        <v>2.7509999999999946</v>
      </c>
      <c r="AG61" s="190" t="str">
        <f>""</f>
        <v/>
      </c>
    </row>
    <row r="62" spans="1:33" ht="27">
      <c r="A62" s="190"/>
      <c r="B62" s="190" t="s">
        <v>116</v>
      </c>
      <c r="C62" s="196">
        <v>53</v>
      </c>
      <c r="D62" s="200" t="s">
        <v>555</v>
      </c>
      <c r="E62" s="200" t="s">
        <v>555</v>
      </c>
      <c r="F62" s="197"/>
      <c r="G62" s="198">
        <v>24</v>
      </c>
      <c r="H62" s="198">
        <v>60</v>
      </c>
      <c r="I62" s="198">
        <v>22</v>
      </c>
      <c r="J62" s="198">
        <v>30</v>
      </c>
      <c r="K62" s="199">
        <v>3</v>
      </c>
      <c r="L62" s="199">
        <v>9</v>
      </c>
      <c r="M62" s="198">
        <v>1.53</v>
      </c>
      <c r="N62" s="198" t="s">
        <v>131</v>
      </c>
      <c r="O62" s="198">
        <v>1.63</v>
      </c>
      <c r="P62" s="198" t="s">
        <v>131</v>
      </c>
      <c r="Q62" s="198">
        <v>1.73</v>
      </c>
      <c r="R62" s="198" t="s">
        <v>131</v>
      </c>
      <c r="S62" s="198">
        <v>0.62</v>
      </c>
      <c r="T62" s="197" t="s">
        <v>132</v>
      </c>
      <c r="U62" s="190" t="str">
        <f>""</f>
        <v/>
      </c>
      <c r="V62" s="190" t="str">
        <f>""</f>
        <v/>
      </c>
      <c r="W62" s="190" t="str">
        <f>""</f>
        <v/>
      </c>
      <c r="X62" s="190" t="str">
        <f>""</f>
        <v/>
      </c>
      <c r="Y62" s="190" t="str">
        <f>""</f>
        <v/>
      </c>
      <c r="Z62" s="190" t="str">
        <f>""</f>
        <v/>
      </c>
      <c r="AA62" s="190" t="str">
        <f>""</f>
        <v/>
      </c>
      <c r="AB62" s="190" t="str">
        <f>""</f>
        <v/>
      </c>
      <c r="AC62" s="190" t="str">
        <f>""</f>
        <v/>
      </c>
      <c r="AD62" s="190" t="str">
        <f>""</f>
        <v/>
      </c>
      <c r="AE62" s="190">
        <f t="shared" si="1"/>
        <v>2.7519999999999945</v>
      </c>
      <c r="AF62" s="190">
        <f t="shared" si="1"/>
        <v>2.7519999999999945</v>
      </c>
      <c r="AG62" s="190" t="str">
        <f>""</f>
        <v/>
      </c>
    </row>
    <row r="63" spans="1:33" ht="27">
      <c r="A63" s="190"/>
      <c r="B63" s="190" t="s">
        <v>116</v>
      </c>
      <c r="C63" s="196">
        <v>54</v>
      </c>
      <c r="D63" s="200" t="s">
        <v>573</v>
      </c>
      <c r="E63" s="200" t="s">
        <v>573</v>
      </c>
      <c r="F63" s="197"/>
      <c r="G63" s="198">
        <v>24</v>
      </c>
      <c r="H63" s="198">
        <v>60</v>
      </c>
      <c r="I63" s="198">
        <v>20</v>
      </c>
      <c r="J63" s="198">
        <v>40</v>
      </c>
      <c r="K63" s="199">
        <v>6</v>
      </c>
      <c r="L63" s="199">
        <v>20</v>
      </c>
      <c r="M63" s="198">
        <v>1.54</v>
      </c>
      <c r="N63" s="198" t="s">
        <v>131</v>
      </c>
      <c r="O63" s="198">
        <v>1.64</v>
      </c>
      <c r="P63" s="198" t="s">
        <v>131</v>
      </c>
      <c r="Q63" s="198">
        <v>1.74</v>
      </c>
      <c r="R63" s="198" t="s">
        <v>131</v>
      </c>
      <c r="S63" s="198">
        <v>0.63</v>
      </c>
      <c r="T63" s="197" t="s">
        <v>132</v>
      </c>
      <c r="U63" s="190" t="str">
        <f>""</f>
        <v/>
      </c>
      <c r="V63" s="190" t="str">
        <f>""</f>
        <v/>
      </c>
      <c r="W63" s="190" t="str">
        <f>""</f>
        <v/>
      </c>
      <c r="X63" s="190" t="str">
        <f>""</f>
        <v/>
      </c>
      <c r="Y63" s="190" t="str">
        <f>""</f>
        <v/>
      </c>
      <c r="Z63" s="190" t="str">
        <f>""</f>
        <v/>
      </c>
      <c r="AA63" s="190" t="str">
        <f>""</f>
        <v/>
      </c>
      <c r="AB63" s="190" t="str">
        <f>""</f>
        <v/>
      </c>
      <c r="AC63" s="190" t="str">
        <f>""</f>
        <v/>
      </c>
      <c r="AD63" s="190" t="str">
        <f>""</f>
        <v/>
      </c>
      <c r="AE63" s="190">
        <f t="shared" si="1"/>
        <v>2.7529999999999943</v>
      </c>
      <c r="AF63" s="190">
        <f t="shared" si="1"/>
        <v>2.7529999999999943</v>
      </c>
      <c r="AG63" s="190" t="str">
        <f>""</f>
        <v/>
      </c>
    </row>
    <row r="64" spans="1:33" ht="27">
      <c r="A64" s="190"/>
      <c r="B64" s="190" t="s">
        <v>116</v>
      </c>
      <c r="C64" s="196">
        <v>55</v>
      </c>
      <c r="D64" s="200" t="s">
        <v>500</v>
      </c>
      <c r="E64" s="200" t="s">
        <v>500</v>
      </c>
      <c r="F64" s="197"/>
      <c r="G64" s="198">
        <v>27</v>
      </c>
      <c r="H64" s="198">
        <v>60</v>
      </c>
      <c r="I64" s="198">
        <v>24</v>
      </c>
      <c r="J64" s="198">
        <v>30</v>
      </c>
      <c r="K64" s="199">
        <v>2</v>
      </c>
      <c r="L64" s="199">
        <v>6</v>
      </c>
      <c r="M64" s="198">
        <v>1.55</v>
      </c>
      <c r="N64" s="198" t="s">
        <v>131</v>
      </c>
      <c r="O64" s="198">
        <v>1.65</v>
      </c>
      <c r="P64" s="198" t="s">
        <v>131</v>
      </c>
      <c r="Q64" s="198">
        <v>1.75</v>
      </c>
      <c r="R64" s="198" t="s">
        <v>131</v>
      </c>
      <c r="S64" s="198">
        <v>0.64</v>
      </c>
      <c r="T64" s="197" t="s">
        <v>132</v>
      </c>
      <c r="U64" s="190" t="str">
        <f>""</f>
        <v/>
      </c>
      <c r="V64" s="190" t="str">
        <f>""</f>
        <v/>
      </c>
      <c r="W64" s="190" t="str">
        <f>""</f>
        <v/>
      </c>
      <c r="X64" s="190" t="str">
        <f>""</f>
        <v/>
      </c>
      <c r="Y64" s="190" t="str">
        <f>""</f>
        <v/>
      </c>
      <c r="Z64" s="190" t="str">
        <f>""</f>
        <v/>
      </c>
      <c r="AA64" s="190" t="str">
        <f>""</f>
        <v/>
      </c>
      <c r="AB64" s="190" t="str">
        <f>""</f>
        <v/>
      </c>
      <c r="AC64" s="190" t="str">
        <f>""</f>
        <v/>
      </c>
      <c r="AD64" s="190" t="str">
        <f>""</f>
        <v/>
      </c>
      <c r="AE64" s="190">
        <f t="shared" si="1"/>
        <v>2.7539999999999942</v>
      </c>
      <c r="AF64" s="190">
        <f t="shared" si="1"/>
        <v>2.7539999999999942</v>
      </c>
      <c r="AG64" s="190" t="str">
        <f>""</f>
        <v/>
      </c>
    </row>
    <row r="65" spans="1:33" ht="40.5">
      <c r="A65" s="190"/>
      <c r="B65" s="190" t="s">
        <v>116</v>
      </c>
      <c r="C65" s="196">
        <v>56</v>
      </c>
      <c r="D65" s="200" t="s">
        <v>501</v>
      </c>
      <c r="E65" s="200" t="s">
        <v>501</v>
      </c>
      <c r="F65" s="197"/>
      <c r="G65" s="198">
        <v>20</v>
      </c>
      <c r="H65" s="198">
        <v>60</v>
      </c>
      <c r="I65" s="198">
        <v>18</v>
      </c>
      <c r="J65" s="198">
        <v>30</v>
      </c>
      <c r="K65" s="199">
        <v>2</v>
      </c>
      <c r="L65" s="199">
        <v>10</v>
      </c>
      <c r="M65" s="198">
        <v>1.56</v>
      </c>
      <c r="N65" s="198" t="s">
        <v>131</v>
      </c>
      <c r="O65" s="198">
        <v>1.66</v>
      </c>
      <c r="P65" s="198" t="s">
        <v>131</v>
      </c>
      <c r="Q65" s="198">
        <v>1.76</v>
      </c>
      <c r="R65" s="198" t="s">
        <v>131</v>
      </c>
      <c r="S65" s="198">
        <v>0.65</v>
      </c>
      <c r="T65" s="197" t="s">
        <v>132</v>
      </c>
      <c r="U65" s="190" t="str">
        <f>""</f>
        <v/>
      </c>
      <c r="V65" s="190" t="str">
        <f>""</f>
        <v/>
      </c>
      <c r="W65" s="190" t="str">
        <f>""</f>
        <v/>
      </c>
      <c r="X65" s="190" t="str">
        <f>""</f>
        <v/>
      </c>
      <c r="Y65" s="190" t="str">
        <f>""</f>
        <v/>
      </c>
      <c r="Z65" s="190" t="str">
        <f>""</f>
        <v/>
      </c>
      <c r="AA65" s="190" t="str">
        <f>""</f>
        <v/>
      </c>
      <c r="AB65" s="190" t="str">
        <f>""</f>
        <v/>
      </c>
      <c r="AC65" s="190" t="str">
        <f>""</f>
        <v/>
      </c>
      <c r="AD65" s="190" t="str">
        <f>""</f>
        <v/>
      </c>
      <c r="AE65" s="190">
        <f t="shared" si="1"/>
        <v>2.7549999999999941</v>
      </c>
      <c r="AF65" s="190">
        <f t="shared" si="1"/>
        <v>2.7549999999999941</v>
      </c>
      <c r="AG65" s="190" t="str">
        <f>""</f>
        <v/>
      </c>
    </row>
    <row r="66" spans="1:33" ht="40.5">
      <c r="A66" s="190"/>
      <c r="B66" s="190" t="s">
        <v>116</v>
      </c>
      <c r="C66" s="196">
        <v>57</v>
      </c>
      <c r="D66" s="200" t="s">
        <v>556</v>
      </c>
      <c r="E66" s="200" t="s">
        <v>556</v>
      </c>
      <c r="F66" s="197"/>
      <c r="G66" s="198">
        <v>24</v>
      </c>
      <c r="H66" s="198">
        <v>60</v>
      </c>
      <c r="I66" s="198">
        <v>22</v>
      </c>
      <c r="J66" s="198">
        <v>30</v>
      </c>
      <c r="K66" s="199">
        <v>0</v>
      </c>
      <c r="L66" s="199">
        <v>10</v>
      </c>
      <c r="M66" s="198">
        <v>1.57</v>
      </c>
      <c r="N66" s="198" t="s">
        <v>131</v>
      </c>
      <c r="O66" s="198">
        <v>1.67</v>
      </c>
      <c r="P66" s="198" t="s">
        <v>131</v>
      </c>
      <c r="Q66" s="198">
        <v>1.77</v>
      </c>
      <c r="R66" s="198" t="s">
        <v>131</v>
      </c>
      <c r="S66" s="198">
        <v>0.66</v>
      </c>
      <c r="T66" s="197" t="s">
        <v>132</v>
      </c>
      <c r="U66" s="190" t="str">
        <f>""</f>
        <v/>
      </c>
      <c r="V66" s="190" t="str">
        <f>""</f>
        <v/>
      </c>
      <c r="W66" s="190" t="str">
        <f>""</f>
        <v/>
      </c>
      <c r="X66" s="190" t="str">
        <f>""</f>
        <v/>
      </c>
      <c r="Y66" s="190" t="str">
        <f>""</f>
        <v/>
      </c>
      <c r="Z66" s="190" t="str">
        <f>""</f>
        <v/>
      </c>
      <c r="AA66" s="190" t="str">
        <f>""</f>
        <v/>
      </c>
      <c r="AB66" s="190" t="str">
        <f>""</f>
        <v/>
      </c>
      <c r="AC66" s="190" t="str">
        <f>""</f>
        <v/>
      </c>
      <c r="AD66" s="190" t="str">
        <f>""</f>
        <v/>
      </c>
      <c r="AE66" s="190">
        <f t="shared" si="1"/>
        <v>2.755999999999994</v>
      </c>
      <c r="AF66" s="190">
        <f t="shared" si="1"/>
        <v>2.755999999999994</v>
      </c>
      <c r="AG66" s="190" t="str">
        <f>""</f>
        <v/>
      </c>
    </row>
    <row r="67" spans="1:33" ht="40.5">
      <c r="A67" s="190"/>
      <c r="B67" s="190" t="s">
        <v>116</v>
      </c>
      <c r="C67" s="196">
        <v>58</v>
      </c>
      <c r="D67" s="200" t="s">
        <v>502</v>
      </c>
      <c r="E67" s="200" t="s">
        <v>502</v>
      </c>
      <c r="F67" s="197"/>
      <c r="G67" s="198">
        <v>23</v>
      </c>
      <c r="H67" s="198">
        <v>60</v>
      </c>
      <c r="I67" s="198">
        <v>18</v>
      </c>
      <c r="J67" s="198">
        <v>30</v>
      </c>
      <c r="K67" s="199">
        <v>3</v>
      </c>
      <c r="L67" s="199">
        <v>10</v>
      </c>
      <c r="M67" s="198">
        <v>1.58</v>
      </c>
      <c r="N67" s="198" t="s">
        <v>131</v>
      </c>
      <c r="O67" s="198">
        <v>1.68</v>
      </c>
      <c r="P67" s="198" t="s">
        <v>131</v>
      </c>
      <c r="Q67" s="198">
        <v>1.78</v>
      </c>
      <c r="R67" s="198" t="s">
        <v>131</v>
      </c>
      <c r="S67" s="198">
        <v>0.67</v>
      </c>
      <c r="T67" s="197" t="s">
        <v>132</v>
      </c>
      <c r="U67" s="190" t="str">
        <f>""</f>
        <v/>
      </c>
      <c r="V67" s="190" t="str">
        <f>""</f>
        <v/>
      </c>
      <c r="W67" s="190" t="str">
        <f>""</f>
        <v/>
      </c>
      <c r="X67" s="190" t="str">
        <f>""</f>
        <v/>
      </c>
      <c r="Y67" s="190" t="str">
        <f>""</f>
        <v/>
      </c>
      <c r="Z67" s="190" t="str">
        <f>""</f>
        <v/>
      </c>
      <c r="AA67" s="190" t="str">
        <f>""</f>
        <v/>
      </c>
      <c r="AB67" s="190" t="str">
        <f>""</f>
        <v/>
      </c>
      <c r="AC67" s="190" t="str">
        <f>""</f>
        <v/>
      </c>
      <c r="AD67" s="190" t="str">
        <f>""</f>
        <v/>
      </c>
      <c r="AE67" s="190">
        <f t="shared" si="1"/>
        <v>2.7569999999999939</v>
      </c>
      <c r="AF67" s="190">
        <f t="shared" si="1"/>
        <v>2.7569999999999939</v>
      </c>
      <c r="AG67" s="190" t="str">
        <f>""</f>
        <v/>
      </c>
    </row>
    <row r="68" spans="1:33" ht="27">
      <c r="A68" s="190"/>
      <c r="B68" s="190" t="s">
        <v>116</v>
      </c>
      <c r="C68" s="196">
        <v>59</v>
      </c>
      <c r="D68" s="200" t="s">
        <v>503</v>
      </c>
      <c r="E68" s="200" t="s">
        <v>503</v>
      </c>
      <c r="F68" s="197"/>
      <c r="G68" s="198">
        <v>23</v>
      </c>
      <c r="H68" s="198">
        <v>60</v>
      </c>
      <c r="I68" s="198">
        <v>20</v>
      </c>
      <c r="J68" s="198">
        <v>30</v>
      </c>
      <c r="K68" s="199">
        <v>0</v>
      </c>
      <c r="L68" s="199">
        <v>10</v>
      </c>
      <c r="M68" s="198">
        <v>1.59</v>
      </c>
      <c r="N68" s="198" t="s">
        <v>131</v>
      </c>
      <c r="O68" s="198">
        <v>1.69</v>
      </c>
      <c r="P68" s="198" t="s">
        <v>131</v>
      </c>
      <c r="Q68" s="198">
        <v>1.79</v>
      </c>
      <c r="R68" s="198" t="s">
        <v>131</v>
      </c>
      <c r="S68" s="198">
        <v>0.68</v>
      </c>
      <c r="T68" s="197" t="s">
        <v>132</v>
      </c>
      <c r="U68" s="190" t="str">
        <f>""</f>
        <v/>
      </c>
      <c r="V68" s="190" t="str">
        <f>""</f>
        <v/>
      </c>
      <c r="W68" s="190" t="str">
        <f>""</f>
        <v/>
      </c>
      <c r="X68" s="190" t="str">
        <f>""</f>
        <v/>
      </c>
      <c r="Y68" s="190" t="str">
        <f>""</f>
        <v/>
      </c>
      <c r="Z68" s="190" t="str">
        <f>""</f>
        <v/>
      </c>
      <c r="AA68" s="190" t="str">
        <f>""</f>
        <v/>
      </c>
      <c r="AB68" s="190" t="str">
        <f>""</f>
        <v/>
      </c>
      <c r="AC68" s="190" t="str">
        <f>""</f>
        <v/>
      </c>
      <c r="AD68" s="190" t="str">
        <f>""</f>
        <v/>
      </c>
      <c r="AE68" s="190">
        <f t="shared" si="1"/>
        <v>2.7579999999999938</v>
      </c>
      <c r="AF68" s="190">
        <f t="shared" si="1"/>
        <v>2.7579999999999938</v>
      </c>
      <c r="AG68" s="190" t="str">
        <f>""</f>
        <v/>
      </c>
    </row>
    <row r="69" spans="1:33" ht="27">
      <c r="A69" s="190"/>
      <c r="B69" s="190" t="s">
        <v>116</v>
      </c>
      <c r="C69" s="196">
        <v>60</v>
      </c>
      <c r="D69" s="200" t="s">
        <v>504</v>
      </c>
      <c r="E69" s="200" t="s">
        <v>504</v>
      </c>
      <c r="F69" s="197"/>
      <c r="G69" s="198">
        <v>23</v>
      </c>
      <c r="H69" s="198">
        <v>60</v>
      </c>
      <c r="I69" s="198">
        <v>20</v>
      </c>
      <c r="J69" s="198">
        <v>30</v>
      </c>
      <c r="K69" s="199">
        <v>0</v>
      </c>
      <c r="L69" s="199">
        <v>4</v>
      </c>
      <c r="M69" s="198">
        <v>1.6</v>
      </c>
      <c r="N69" s="198" t="s">
        <v>131</v>
      </c>
      <c r="O69" s="198">
        <v>1.7</v>
      </c>
      <c r="P69" s="198" t="s">
        <v>131</v>
      </c>
      <c r="Q69" s="198">
        <v>1.8</v>
      </c>
      <c r="R69" s="198" t="s">
        <v>131</v>
      </c>
      <c r="S69" s="198">
        <v>0.69000000000000095</v>
      </c>
      <c r="T69" s="197" t="s">
        <v>132</v>
      </c>
      <c r="U69" s="190" t="str">
        <f>""</f>
        <v/>
      </c>
      <c r="V69" s="190" t="str">
        <f>""</f>
        <v/>
      </c>
      <c r="W69" s="190" t="str">
        <f>""</f>
        <v/>
      </c>
      <c r="X69" s="190" t="str">
        <f>""</f>
        <v/>
      </c>
      <c r="Y69" s="190" t="str">
        <f>""</f>
        <v/>
      </c>
      <c r="Z69" s="190" t="str">
        <f>""</f>
        <v/>
      </c>
      <c r="AA69" s="190" t="str">
        <f>""</f>
        <v/>
      </c>
      <c r="AB69" s="190" t="str">
        <f>""</f>
        <v/>
      </c>
      <c r="AC69" s="190" t="str">
        <f>""</f>
        <v/>
      </c>
      <c r="AD69" s="190" t="str">
        <f>""</f>
        <v/>
      </c>
      <c r="AE69" s="190">
        <f t="shared" si="1"/>
        <v>2.7589999999999937</v>
      </c>
      <c r="AF69" s="190">
        <f t="shared" si="1"/>
        <v>2.7589999999999937</v>
      </c>
      <c r="AG69" s="190" t="str">
        <f>""</f>
        <v/>
      </c>
    </row>
    <row r="70" spans="1:33" ht="27">
      <c r="A70" s="190"/>
      <c r="B70" s="190" t="s">
        <v>116</v>
      </c>
      <c r="C70" s="196">
        <v>61</v>
      </c>
      <c r="D70" s="200" t="s">
        <v>557</v>
      </c>
      <c r="E70" s="200" t="s">
        <v>557</v>
      </c>
      <c r="F70" s="197"/>
      <c r="G70" s="198">
        <v>23</v>
      </c>
      <c r="H70" s="198">
        <v>60</v>
      </c>
      <c r="I70" s="198">
        <v>20</v>
      </c>
      <c r="J70" s="198">
        <v>30</v>
      </c>
      <c r="K70" s="199">
        <v>0</v>
      </c>
      <c r="L70" s="199">
        <v>10</v>
      </c>
      <c r="M70" s="198">
        <v>1.61</v>
      </c>
      <c r="N70" s="198" t="s">
        <v>131</v>
      </c>
      <c r="O70" s="198">
        <v>1.71</v>
      </c>
      <c r="P70" s="198" t="s">
        <v>131</v>
      </c>
      <c r="Q70" s="198">
        <v>1.81</v>
      </c>
      <c r="R70" s="198" t="s">
        <v>131</v>
      </c>
      <c r="S70" s="198">
        <v>0.7</v>
      </c>
      <c r="T70" s="197" t="s">
        <v>132</v>
      </c>
      <c r="U70" s="190" t="str">
        <f>""</f>
        <v/>
      </c>
      <c r="V70" s="190" t="str">
        <f>""</f>
        <v/>
      </c>
      <c r="W70" s="190" t="str">
        <f>""</f>
        <v/>
      </c>
      <c r="X70" s="190" t="str">
        <f>""</f>
        <v/>
      </c>
      <c r="Y70" s="190" t="str">
        <f>""</f>
        <v/>
      </c>
      <c r="Z70" s="190" t="str">
        <f>""</f>
        <v/>
      </c>
      <c r="AA70" s="190" t="str">
        <f>""</f>
        <v/>
      </c>
      <c r="AB70" s="190" t="str">
        <f>""</f>
        <v/>
      </c>
      <c r="AC70" s="190" t="str">
        <f>""</f>
        <v/>
      </c>
      <c r="AD70" s="190" t="str">
        <f>""</f>
        <v/>
      </c>
      <c r="AE70" s="190">
        <f t="shared" si="1"/>
        <v>2.7599999999999936</v>
      </c>
      <c r="AF70" s="190">
        <f t="shared" si="1"/>
        <v>2.7599999999999936</v>
      </c>
      <c r="AG70" s="190" t="str">
        <f>""</f>
        <v/>
      </c>
    </row>
    <row r="71" spans="1:33" ht="27">
      <c r="A71" s="190"/>
      <c r="B71" s="190" t="s">
        <v>116</v>
      </c>
      <c r="C71" s="196">
        <v>62</v>
      </c>
      <c r="D71" s="200" t="s">
        <v>580</v>
      </c>
      <c r="E71" s="200" t="s">
        <v>580</v>
      </c>
      <c r="F71" s="197"/>
      <c r="G71" s="198">
        <v>22</v>
      </c>
      <c r="H71" s="198">
        <v>60</v>
      </c>
      <c r="I71" s="198">
        <v>18</v>
      </c>
      <c r="J71" s="198">
        <v>30</v>
      </c>
      <c r="K71" s="199">
        <v>5</v>
      </c>
      <c r="L71" s="199">
        <v>15</v>
      </c>
      <c r="M71" s="198">
        <v>1.62</v>
      </c>
      <c r="N71" s="198" t="s">
        <v>131</v>
      </c>
      <c r="O71" s="198">
        <v>1.72</v>
      </c>
      <c r="P71" s="198" t="s">
        <v>131</v>
      </c>
      <c r="Q71" s="198">
        <v>1.82</v>
      </c>
      <c r="R71" s="198" t="s">
        <v>131</v>
      </c>
      <c r="S71" s="198">
        <v>0.71000000000000096</v>
      </c>
      <c r="T71" s="197" t="s">
        <v>132</v>
      </c>
      <c r="U71" s="190" t="str">
        <f>""</f>
        <v/>
      </c>
      <c r="V71" s="190" t="str">
        <f>""</f>
        <v/>
      </c>
      <c r="W71" s="190" t="str">
        <f>""</f>
        <v/>
      </c>
      <c r="X71" s="190" t="str">
        <f>""</f>
        <v/>
      </c>
      <c r="Y71" s="190" t="str">
        <f>""</f>
        <v/>
      </c>
      <c r="Z71" s="190" t="str">
        <f>""</f>
        <v/>
      </c>
      <c r="AA71" s="190" t="str">
        <f>""</f>
        <v/>
      </c>
      <c r="AB71" s="190" t="str">
        <f>""</f>
        <v/>
      </c>
      <c r="AC71" s="190" t="str">
        <f>""</f>
        <v/>
      </c>
      <c r="AD71" s="190" t="str">
        <f>""</f>
        <v/>
      </c>
      <c r="AE71" s="190">
        <f t="shared" si="1"/>
        <v>2.7609999999999935</v>
      </c>
      <c r="AF71" s="190">
        <f t="shared" si="1"/>
        <v>2.7609999999999935</v>
      </c>
      <c r="AG71" s="190" t="str">
        <f>""</f>
        <v/>
      </c>
    </row>
    <row r="72" spans="1:33" ht="27">
      <c r="A72" s="190"/>
      <c r="B72" s="190" t="s">
        <v>116</v>
      </c>
      <c r="C72" s="196">
        <v>63</v>
      </c>
      <c r="D72" s="200" t="s">
        <v>578</v>
      </c>
      <c r="E72" s="200" t="s">
        <v>578</v>
      </c>
      <c r="F72" s="197"/>
      <c r="G72" s="198">
        <v>22</v>
      </c>
      <c r="H72" s="198">
        <v>60</v>
      </c>
      <c r="I72" s="198">
        <v>18</v>
      </c>
      <c r="J72" s="198">
        <v>30</v>
      </c>
      <c r="K72" s="199">
        <v>5</v>
      </c>
      <c r="L72" s="199">
        <v>15</v>
      </c>
      <c r="M72" s="198">
        <v>1.63</v>
      </c>
      <c r="N72" s="198" t="s">
        <v>131</v>
      </c>
      <c r="O72" s="198">
        <v>1.73</v>
      </c>
      <c r="P72" s="198" t="s">
        <v>131</v>
      </c>
      <c r="Q72" s="198">
        <v>1.83</v>
      </c>
      <c r="R72" s="198" t="s">
        <v>131</v>
      </c>
      <c r="S72" s="198">
        <v>0.72</v>
      </c>
      <c r="T72" s="197" t="s">
        <v>132</v>
      </c>
      <c r="U72" s="190" t="str">
        <f>""</f>
        <v/>
      </c>
      <c r="V72" s="190" t="str">
        <f>""</f>
        <v/>
      </c>
      <c r="W72" s="190" t="str">
        <f>""</f>
        <v/>
      </c>
      <c r="X72" s="190" t="str">
        <f>""</f>
        <v/>
      </c>
      <c r="Y72" s="190" t="str">
        <f>""</f>
        <v/>
      </c>
      <c r="Z72" s="190" t="str">
        <f>""</f>
        <v/>
      </c>
      <c r="AA72" s="190" t="str">
        <f>""</f>
        <v/>
      </c>
      <c r="AB72" s="190" t="str">
        <f>""</f>
        <v/>
      </c>
      <c r="AC72" s="190" t="str">
        <f>""</f>
        <v/>
      </c>
      <c r="AD72" s="190" t="str">
        <f>""</f>
        <v/>
      </c>
      <c r="AE72" s="190">
        <f t="shared" si="1"/>
        <v>2.7619999999999933</v>
      </c>
      <c r="AF72" s="190">
        <f t="shared" si="1"/>
        <v>2.7619999999999933</v>
      </c>
      <c r="AG72" s="190" t="str">
        <f>""</f>
        <v/>
      </c>
    </row>
    <row r="73" spans="1:33" ht="27">
      <c r="A73" s="190"/>
      <c r="B73" s="190" t="s">
        <v>116</v>
      </c>
      <c r="C73" s="196">
        <v>64</v>
      </c>
      <c r="D73" s="200" t="s">
        <v>579</v>
      </c>
      <c r="E73" s="200" t="s">
        <v>579</v>
      </c>
      <c r="F73" s="197"/>
      <c r="G73" s="198">
        <v>22</v>
      </c>
      <c r="H73" s="198">
        <v>60</v>
      </c>
      <c r="I73" s="198">
        <v>18</v>
      </c>
      <c r="J73" s="198">
        <v>30</v>
      </c>
      <c r="K73" s="199">
        <v>5</v>
      </c>
      <c r="L73" s="199">
        <v>20</v>
      </c>
      <c r="M73" s="198">
        <v>1.64</v>
      </c>
      <c r="N73" s="198" t="s">
        <v>131</v>
      </c>
      <c r="O73" s="198">
        <v>1.74</v>
      </c>
      <c r="P73" s="198" t="s">
        <v>131</v>
      </c>
      <c r="Q73" s="198">
        <v>1.84</v>
      </c>
      <c r="R73" s="198" t="s">
        <v>131</v>
      </c>
      <c r="S73" s="198">
        <v>0.73000000000000098</v>
      </c>
      <c r="T73" s="197" t="s">
        <v>132</v>
      </c>
      <c r="U73" s="190" t="str">
        <f>""</f>
        <v/>
      </c>
      <c r="V73" s="190" t="str">
        <f>""</f>
        <v/>
      </c>
      <c r="W73" s="190" t="str">
        <f>""</f>
        <v/>
      </c>
      <c r="X73" s="190" t="str">
        <f>""</f>
        <v/>
      </c>
      <c r="Y73" s="190" t="str">
        <f>""</f>
        <v/>
      </c>
      <c r="Z73" s="190" t="str">
        <f>""</f>
        <v/>
      </c>
      <c r="AA73" s="190" t="str">
        <f>""</f>
        <v/>
      </c>
      <c r="AB73" s="190" t="str">
        <f>""</f>
        <v/>
      </c>
      <c r="AC73" s="190" t="str">
        <f>""</f>
        <v/>
      </c>
      <c r="AD73" s="190" t="str">
        <f>""</f>
        <v/>
      </c>
      <c r="AE73" s="190">
        <f t="shared" si="1"/>
        <v>2.7629999999999932</v>
      </c>
      <c r="AF73" s="190">
        <f t="shared" si="1"/>
        <v>2.7629999999999932</v>
      </c>
      <c r="AG73" s="190" t="str">
        <f>""</f>
        <v/>
      </c>
    </row>
    <row r="74" spans="1:33" ht="27">
      <c r="A74" s="190"/>
      <c r="B74" s="190" t="s">
        <v>116</v>
      </c>
      <c r="C74" s="196">
        <v>65</v>
      </c>
      <c r="D74" s="200" t="s">
        <v>505</v>
      </c>
      <c r="E74" s="200" t="s">
        <v>505</v>
      </c>
      <c r="F74" s="197"/>
      <c r="G74" s="198">
        <v>22</v>
      </c>
      <c r="H74" s="198">
        <v>60</v>
      </c>
      <c r="I74" s="198">
        <v>18</v>
      </c>
      <c r="J74" s="198">
        <v>30</v>
      </c>
      <c r="K74" s="199">
        <v>5</v>
      </c>
      <c r="L74" s="199">
        <v>15</v>
      </c>
      <c r="M74" s="198">
        <v>1.65</v>
      </c>
      <c r="N74" s="198" t="s">
        <v>131</v>
      </c>
      <c r="O74" s="198">
        <v>1.75</v>
      </c>
      <c r="P74" s="198" t="s">
        <v>131</v>
      </c>
      <c r="Q74" s="198">
        <v>1.85</v>
      </c>
      <c r="R74" s="198" t="s">
        <v>131</v>
      </c>
      <c r="S74" s="198">
        <v>0.74000000000000099</v>
      </c>
      <c r="T74" s="197" t="s">
        <v>132</v>
      </c>
      <c r="U74" s="190" t="str">
        <f>""</f>
        <v/>
      </c>
      <c r="V74" s="190" t="str">
        <f>""</f>
        <v/>
      </c>
      <c r="W74" s="190" t="str">
        <f>""</f>
        <v/>
      </c>
      <c r="X74" s="190" t="str">
        <f>""</f>
        <v/>
      </c>
      <c r="Y74" s="190" t="str">
        <f>""</f>
        <v/>
      </c>
      <c r="Z74" s="190" t="str">
        <f>""</f>
        <v/>
      </c>
      <c r="AA74" s="190" t="str">
        <f>""</f>
        <v/>
      </c>
      <c r="AB74" s="190" t="str">
        <f>""</f>
        <v/>
      </c>
      <c r="AC74" s="190" t="str">
        <f>""</f>
        <v/>
      </c>
      <c r="AD74" s="190" t="str">
        <f>""</f>
        <v/>
      </c>
      <c r="AE74" s="190">
        <f t="shared" si="1"/>
        <v>2.7639999999999931</v>
      </c>
      <c r="AF74" s="190">
        <f t="shared" si="1"/>
        <v>2.7639999999999931</v>
      </c>
      <c r="AG74" s="190" t="str">
        <f>""</f>
        <v/>
      </c>
    </row>
    <row r="75" spans="1:33" ht="27">
      <c r="A75" s="190"/>
      <c r="B75" s="190" t="s">
        <v>116</v>
      </c>
      <c r="C75" s="196">
        <v>66</v>
      </c>
      <c r="D75" s="200" t="s">
        <v>506</v>
      </c>
      <c r="E75" s="200" t="s">
        <v>506</v>
      </c>
      <c r="F75" s="197"/>
      <c r="G75" s="198">
        <v>24</v>
      </c>
      <c r="H75" s="198">
        <v>60</v>
      </c>
      <c r="I75" s="198">
        <v>20</v>
      </c>
      <c r="J75" s="198">
        <v>30</v>
      </c>
      <c r="K75" s="199">
        <v>2</v>
      </c>
      <c r="L75" s="199">
        <v>6</v>
      </c>
      <c r="M75" s="198">
        <v>1.66</v>
      </c>
      <c r="N75" s="198" t="s">
        <v>131</v>
      </c>
      <c r="O75" s="198">
        <v>1.76</v>
      </c>
      <c r="P75" s="198" t="s">
        <v>131</v>
      </c>
      <c r="Q75" s="198">
        <v>1.86</v>
      </c>
      <c r="R75" s="198" t="s">
        <v>131</v>
      </c>
      <c r="S75" s="198">
        <v>0.750000000000001</v>
      </c>
      <c r="T75" s="197" t="s">
        <v>132</v>
      </c>
      <c r="U75" s="190" t="str">
        <f>""</f>
        <v/>
      </c>
      <c r="V75" s="190" t="str">
        <f>""</f>
        <v/>
      </c>
      <c r="W75" s="190" t="str">
        <f>""</f>
        <v/>
      </c>
      <c r="X75" s="190" t="str">
        <f>""</f>
        <v/>
      </c>
      <c r="Y75" s="190" t="str">
        <f>""</f>
        <v/>
      </c>
      <c r="Z75" s="190" t="str">
        <f>""</f>
        <v/>
      </c>
      <c r="AA75" s="190" t="str">
        <f>""</f>
        <v/>
      </c>
      <c r="AB75" s="190" t="str">
        <f>""</f>
        <v/>
      </c>
      <c r="AC75" s="190" t="str">
        <f>""</f>
        <v/>
      </c>
      <c r="AD75" s="190" t="str">
        <f>""</f>
        <v/>
      </c>
      <c r="AE75" s="190">
        <f t="shared" si="1"/>
        <v>2.764999999999993</v>
      </c>
      <c r="AF75" s="190">
        <f t="shared" si="1"/>
        <v>2.764999999999993</v>
      </c>
      <c r="AG75" s="190" t="str">
        <f>""</f>
        <v/>
      </c>
    </row>
    <row r="76" spans="1:33" ht="40.5">
      <c r="A76" s="190"/>
      <c r="B76" s="190" t="s">
        <v>116</v>
      </c>
      <c r="C76" s="196">
        <v>67</v>
      </c>
      <c r="D76" s="200" t="s">
        <v>507</v>
      </c>
      <c r="E76" s="200" t="s">
        <v>507</v>
      </c>
      <c r="F76" s="197"/>
      <c r="G76" s="198">
        <v>24</v>
      </c>
      <c r="H76" s="198">
        <v>60</v>
      </c>
      <c r="I76" s="198">
        <v>22</v>
      </c>
      <c r="J76" s="198">
        <v>30</v>
      </c>
      <c r="K76" s="199">
        <v>2</v>
      </c>
      <c r="L76" s="199">
        <v>6</v>
      </c>
      <c r="M76" s="198">
        <v>1.67</v>
      </c>
      <c r="N76" s="198" t="s">
        <v>131</v>
      </c>
      <c r="O76" s="198">
        <v>1.77</v>
      </c>
      <c r="P76" s="198" t="s">
        <v>131</v>
      </c>
      <c r="Q76" s="198">
        <v>1.87</v>
      </c>
      <c r="R76" s="198" t="s">
        <v>131</v>
      </c>
      <c r="S76" s="198">
        <v>0.76000000000000101</v>
      </c>
      <c r="T76" s="197" t="s">
        <v>132</v>
      </c>
      <c r="U76" s="190" t="str">
        <f>""</f>
        <v/>
      </c>
      <c r="V76" s="190" t="str">
        <f>""</f>
        <v/>
      </c>
      <c r="W76" s="190" t="str">
        <f>""</f>
        <v/>
      </c>
      <c r="X76" s="190" t="str">
        <f>""</f>
        <v/>
      </c>
      <c r="Y76" s="190" t="str">
        <f>""</f>
        <v/>
      </c>
      <c r="Z76" s="190" t="str">
        <f>""</f>
        <v/>
      </c>
      <c r="AA76" s="190" t="str">
        <f>""</f>
        <v/>
      </c>
      <c r="AB76" s="190" t="str">
        <f>""</f>
        <v/>
      </c>
      <c r="AC76" s="190" t="str">
        <f>""</f>
        <v/>
      </c>
      <c r="AD76" s="190" t="str">
        <f>""</f>
        <v/>
      </c>
      <c r="AE76" s="190">
        <f t="shared" ref="AE76:AF109" si="2">AE75+0.001</f>
        <v>2.7659999999999929</v>
      </c>
      <c r="AF76" s="190">
        <f t="shared" si="2"/>
        <v>2.7659999999999929</v>
      </c>
      <c r="AG76" s="190" t="str">
        <f>""</f>
        <v/>
      </c>
    </row>
    <row r="77" spans="1:33" ht="40.5">
      <c r="A77" s="190"/>
      <c r="B77" s="190" t="s">
        <v>116</v>
      </c>
      <c r="C77" s="196">
        <v>68</v>
      </c>
      <c r="D77" s="200" t="s">
        <v>508</v>
      </c>
      <c r="E77" s="200" t="s">
        <v>508</v>
      </c>
      <c r="F77" s="197"/>
      <c r="G77" s="198">
        <v>24</v>
      </c>
      <c r="H77" s="198">
        <v>60</v>
      </c>
      <c r="I77" s="198">
        <v>22</v>
      </c>
      <c r="J77" s="198">
        <v>30</v>
      </c>
      <c r="K77" s="199">
        <v>2</v>
      </c>
      <c r="L77" s="199">
        <v>4</v>
      </c>
      <c r="M77" s="198">
        <v>1.68</v>
      </c>
      <c r="N77" s="198" t="s">
        <v>131</v>
      </c>
      <c r="O77" s="198">
        <v>1.78</v>
      </c>
      <c r="P77" s="198" t="s">
        <v>131</v>
      </c>
      <c r="Q77" s="198">
        <v>1.88</v>
      </c>
      <c r="R77" s="198" t="s">
        <v>131</v>
      </c>
      <c r="S77" s="198">
        <v>0.77000000000000102</v>
      </c>
      <c r="T77" s="197" t="s">
        <v>132</v>
      </c>
      <c r="U77" s="190" t="str">
        <f>""</f>
        <v/>
      </c>
      <c r="V77" s="190" t="str">
        <f>""</f>
        <v/>
      </c>
      <c r="W77" s="190" t="str">
        <f>""</f>
        <v/>
      </c>
      <c r="X77" s="190" t="str">
        <f>""</f>
        <v/>
      </c>
      <c r="Y77" s="190" t="str">
        <f>""</f>
        <v/>
      </c>
      <c r="Z77" s="190" t="str">
        <f>""</f>
        <v/>
      </c>
      <c r="AA77" s="190" t="str">
        <f>""</f>
        <v/>
      </c>
      <c r="AB77" s="190" t="str">
        <f>""</f>
        <v/>
      </c>
      <c r="AC77" s="190" t="str">
        <f>""</f>
        <v/>
      </c>
      <c r="AD77" s="190" t="str">
        <f>""</f>
        <v/>
      </c>
      <c r="AE77" s="190">
        <f t="shared" si="2"/>
        <v>2.7669999999999928</v>
      </c>
      <c r="AF77" s="190">
        <f t="shared" si="2"/>
        <v>2.7669999999999928</v>
      </c>
      <c r="AG77" s="190" t="str">
        <f>""</f>
        <v/>
      </c>
    </row>
    <row r="78" spans="1:33" ht="27">
      <c r="A78" s="190"/>
      <c r="B78" s="190" t="s">
        <v>116</v>
      </c>
      <c r="C78" s="196">
        <v>69</v>
      </c>
      <c r="D78" s="200" t="s">
        <v>558</v>
      </c>
      <c r="E78" s="200" t="s">
        <v>558</v>
      </c>
      <c r="F78" s="197"/>
      <c r="G78" s="198">
        <v>24</v>
      </c>
      <c r="H78" s="198">
        <v>60</v>
      </c>
      <c r="I78" s="198">
        <v>22</v>
      </c>
      <c r="J78" s="198">
        <v>30</v>
      </c>
      <c r="K78" s="199">
        <v>4</v>
      </c>
      <c r="L78" s="199">
        <v>12</v>
      </c>
      <c r="M78" s="198">
        <v>1.69</v>
      </c>
      <c r="N78" s="198" t="s">
        <v>131</v>
      </c>
      <c r="O78" s="198">
        <v>1.79</v>
      </c>
      <c r="P78" s="198" t="s">
        <v>131</v>
      </c>
      <c r="Q78" s="198">
        <v>1.89</v>
      </c>
      <c r="R78" s="198" t="s">
        <v>131</v>
      </c>
      <c r="S78" s="198">
        <v>0.78000000000000103</v>
      </c>
      <c r="T78" s="197" t="s">
        <v>132</v>
      </c>
      <c r="U78" s="190" t="str">
        <f>""</f>
        <v/>
      </c>
      <c r="V78" s="190" t="str">
        <f>""</f>
        <v/>
      </c>
      <c r="W78" s="190" t="str">
        <f>""</f>
        <v/>
      </c>
      <c r="X78" s="190" t="str">
        <f>""</f>
        <v/>
      </c>
      <c r="Y78" s="190" t="str">
        <f>""</f>
        <v/>
      </c>
      <c r="Z78" s="190" t="str">
        <f>""</f>
        <v/>
      </c>
      <c r="AA78" s="190" t="str">
        <f>""</f>
        <v/>
      </c>
      <c r="AB78" s="190" t="str">
        <f>""</f>
        <v/>
      </c>
      <c r="AC78" s="190" t="str">
        <f>""</f>
        <v/>
      </c>
      <c r="AD78" s="190" t="str">
        <f>""</f>
        <v/>
      </c>
      <c r="AE78" s="190">
        <f t="shared" si="2"/>
        <v>2.7679999999999927</v>
      </c>
      <c r="AF78" s="190">
        <f t="shared" si="2"/>
        <v>2.7679999999999927</v>
      </c>
      <c r="AG78" s="190" t="str">
        <f>""</f>
        <v/>
      </c>
    </row>
    <row r="79" spans="1:33" ht="40.5">
      <c r="A79" s="190"/>
      <c r="B79" s="190" t="s">
        <v>116</v>
      </c>
      <c r="C79" s="196">
        <v>70</v>
      </c>
      <c r="D79" s="200" t="s">
        <v>559</v>
      </c>
      <c r="E79" s="200" t="s">
        <v>559</v>
      </c>
      <c r="F79" s="197"/>
      <c r="G79" s="198">
        <v>24</v>
      </c>
      <c r="H79" s="197" t="str">
        <f>""</f>
        <v/>
      </c>
      <c r="I79" s="198">
        <v>22</v>
      </c>
      <c r="J79" s="197" t="str">
        <f>""</f>
        <v/>
      </c>
      <c r="K79" s="199">
        <v>0</v>
      </c>
      <c r="L79" s="199">
        <v>9</v>
      </c>
      <c r="M79" s="198">
        <v>1.7</v>
      </c>
      <c r="N79" s="198" t="s">
        <v>131</v>
      </c>
      <c r="O79" s="198">
        <v>1.8</v>
      </c>
      <c r="P79" s="198" t="s">
        <v>131</v>
      </c>
      <c r="Q79" s="198">
        <v>1.9</v>
      </c>
      <c r="R79" s="198" t="s">
        <v>131</v>
      </c>
      <c r="S79" s="198">
        <v>0.79000000000000103</v>
      </c>
      <c r="T79" s="197" t="s">
        <v>132</v>
      </c>
      <c r="U79" s="190" t="str">
        <f>""</f>
        <v/>
      </c>
      <c r="V79" s="190" t="str">
        <f>""</f>
        <v/>
      </c>
      <c r="W79" s="190" t="str">
        <f>""</f>
        <v/>
      </c>
      <c r="X79" s="190" t="str">
        <f>""</f>
        <v/>
      </c>
      <c r="Y79" s="190" t="str">
        <f>""</f>
        <v/>
      </c>
      <c r="Z79" s="190" t="str">
        <f>""</f>
        <v/>
      </c>
      <c r="AA79" s="190" t="str">
        <f>""</f>
        <v/>
      </c>
      <c r="AB79" s="190" t="str">
        <f>""</f>
        <v/>
      </c>
      <c r="AC79" s="190" t="str">
        <f>""</f>
        <v/>
      </c>
      <c r="AD79" s="190" t="str">
        <f>""</f>
        <v/>
      </c>
      <c r="AE79" s="190">
        <f t="shared" si="2"/>
        <v>2.7689999999999926</v>
      </c>
      <c r="AF79" s="190">
        <f t="shared" si="2"/>
        <v>2.7689999999999926</v>
      </c>
      <c r="AG79" s="190" t="str">
        <f>""</f>
        <v/>
      </c>
    </row>
    <row r="80" spans="1:33" ht="15">
      <c r="A80" s="190"/>
      <c r="B80" s="190" t="s">
        <v>116</v>
      </c>
      <c r="C80" s="196">
        <v>71</v>
      </c>
      <c r="D80" s="200" t="s">
        <v>509</v>
      </c>
      <c r="E80" s="200" t="s">
        <v>509</v>
      </c>
      <c r="F80" s="197"/>
      <c r="G80" s="198">
        <v>24</v>
      </c>
      <c r="H80" s="198">
        <v>60</v>
      </c>
      <c r="I80" s="198">
        <v>24</v>
      </c>
      <c r="J80" s="198">
        <v>30</v>
      </c>
      <c r="K80" s="199">
        <v>3</v>
      </c>
      <c r="L80" s="199">
        <v>9</v>
      </c>
      <c r="M80" s="198">
        <v>1.71</v>
      </c>
      <c r="N80" s="198" t="s">
        <v>131</v>
      </c>
      <c r="O80" s="198">
        <v>1.81</v>
      </c>
      <c r="P80" s="198" t="s">
        <v>131</v>
      </c>
      <c r="Q80" s="198">
        <v>1.91</v>
      </c>
      <c r="R80" s="198" t="s">
        <v>131</v>
      </c>
      <c r="S80" s="198">
        <v>0.80000000000000104</v>
      </c>
      <c r="T80" s="197" t="s">
        <v>132</v>
      </c>
      <c r="U80" s="190" t="str">
        <f>""</f>
        <v/>
      </c>
      <c r="V80" s="190" t="str">
        <f>""</f>
        <v/>
      </c>
      <c r="W80" s="190" t="str">
        <f>""</f>
        <v/>
      </c>
      <c r="X80" s="190" t="str">
        <f>""</f>
        <v/>
      </c>
      <c r="Y80" s="190" t="str">
        <f>""</f>
        <v/>
      </c>
      <c r="Z80" s="190" t="str">
        <f>""</f>
        <v/>
      </c>
      <c r="AA80" s="190" t="str">
        <f>""</f>
        <v/>
      </c>
      <c r="AB80" s="190" t="str">
        <f>""</f>
        <v/>
      </c>
      <c r="AC80" s="190" t="str">
        <f>""</f>
        <v/>
      </c>
      <c r="AD80" s="190" t="str">
        <f>""</f>
        <v/>
      </c>
      <c r="AE80" s="190">
        <f t="shared" si="2"/>
        <v>2.7699999999999925</v>
      </c>
      <c r="AF80" s="190">
        <f t="shared" si="2"/>
        <v>2.7699999999999925</v>
      </c>
      <c r="AG80" s="190" t="str">
        <f>""</f>
        <v/>
      </c>
    </row>
    <row r="81" spans="1:33" ht="15">
      <c r="A81" s="190"/>
      <c r="B81" s="190" t="s">
        <v>116</v>
      </c>
      <c r="C81" s="196">
        <v>72</v>
      </c>
      <c r="D81" s="200" t="s">
        <v>560</v>
      </c>
      <c r="E81" s="200" t="s">
        <v>560</v>
      </c>
      <c r="F81" s="197"/>
      <c r="G81" s="197" t="str">
        <f>""</f>
        <v/>
      </c>
      <c r="H81" s="197" t="str">
        <f>""</f>
        <v/>
      </c>
      <c r="I81" s="197" t="str">
        <f>""</f>
        <v/>
      </c>
      <c r="J81" s="197" t="str">
        <f>""</f>
        <v/>
      </c>
      <c r="K81" s="199">
        <v>0</v>
      </c>
      <c r="L81" s="199">
        <v>3</v>
      </c>
      <c r="M81" s="198">
        <v>1.72</v>
      </c>
      <c r="N81" s="198" t="s">
        <v>131</v>
      </c>
      <c r="O81" s="198">
        <v>1.82</v>
      </c>
      <c r="P81" s="198" t="s">
        <v>131</v>
      </c>
      <c r="Q81" s="198">
        <v>1.92</v>
      </c>
      <c r="R81" s="198" t="s">
        <v>131</v>
      </c>
      <c r="S81" s="198">
        <v>0.81000000000000105</v>
      </c>
      <c r="T81" s="197" t="s">
        <v>132</v>
      </c>
      <c r="U81" s="190" t="str">
        <f>""</f>
        <v/>
      </c>
      <c r="V81" s="190" t="str">
        <f>""</f>
        <v/>
      </c>
      <c r="W81" s="190" t="str">
        <f>""</f>
        <v/>
      </c>
      <c r="X81" s="190" t="str">
        <f>""</f>
        <v/>
      </c>
      <c r="Y81" s="190" t="str">
        <f>""</f>
        <v/>
      </c>
      <c r="Z81" s="190" t="str">
        <f>""</f>
        <v/>
      </c>
      <c r="AA81" s="190" t="str">
        <f>""</f>
        <v/>
      </c>
      <c r="AB81" s="190" t="str">
        <f>""</f>
        <v/>
      </c>
      <c r="AC81" s="190" t="str">
        <f>""</f>
        <v/>
      </c>
      <c r="AD81" s="190" t="str">
        <f>""</f>
        <v/>
      </c>
      <c r="AE81" s="190">
        <f t="shared" si="2"/>
        <v>2.7709999999999924</v>
      </c>
      <c r="AF81" s="190">
        <f t="shared" si="2"/>
        <v>2.7709999999999924</v>
      </c>
      <c r="AG81" s="190" t="str">
        <f>""</f>
        <v/>
      </c>
    </row>
    <row r="82" spans="1:33" ht="15">
      <c r="A82" s="190"/>
      <c r="B82" s="190" t="s">
        <v>116</v>
      </c>
      <c r="C82" s="196">
        <v>73</v>
      </c>
      <c r="D82" s="200" t="s">
        <v>561</v>
      </c>
      <c r="E82" s="200" t="s">
        <v>561</v>
      </c>
      <c r="F82" s="197"/>
      <c r="G82" s="197" t="str">
        <f>""</f>
        <v/>
      </c>
      <c r="H82" s="197" t="str">
        <f>""</f>
        <v/>
      </c>
      <c r="I82" s="197" t="str">
        <f>""</f>
        <v/>
      </c>
      <c r="J82" s="197" t="str">
        <f>""</f>
        <v/>
      </c>
      <c r="K82" s="199">
        <v>0</v>
      </c>
      <c r="L82" s="199">
        <v>3</v>
      </c>
      <c r="M82" s="198">
        <v>1.73</v>
      </c>
      <c r="N82" s="198" t="s">
        <v>131</v>
      </c>
      <c r="O82" s="198">
        <v>1.83</v>
      </c>
      <c r="P82" s="198" t="s">
        <v>131</v>
      </c>
      <c r="Q82" s="198">
        <v>1.93</v>
      </c>
      <c r="R82" s="198" t="s">
        <v>131</v>
      </c>
      <c r="S82" s="198">
        <v>0.82000000000000095</v>
      </c>
      <c r="T82" s="197" t="s">
        <v>132</v>
      </c>
      <c r="U82" s="190" t="str">
        <f>""</f>
        <v/>
      </c>
      <c r="V82" s="190" t="str">
        <f>""</f>
        <v/>
      </c>
      <c r="W82" s="190" t="str">
        <f>""</f>
        <v/>
      </c>
      <c r="X82" s="190" t="str">
        <f>""</f>
        <v/>
      </c>
      <c r="Y82" s="190" t="str">
        <f>""</f>
        <v/>
      </c>
      <c r="Z82" s="190" t="str">
        <f>""</f>
        <v/>
      </c>
      <c r="AA82" s="190" t="str">
        <f>""</f>
        <v/>
      </c>
      <c r="AB82" s="190" t="str">
        <f>""</f>
        <v/>
      </c>
      <c r="AC82" s="190" t="str">
        <f>""</f>
        <v/>
      </c>
      <c r="AD82" s="190" t="str">
        <f>""</f>
        <v/>
      </c>
      <c r="AE82" s="190">
        <f t="shared" si="2"/>
        <v>2.7719999999999922</v>
      </c>
      <c r="AF82" s="190">
        <f t="shared" si="2"/>
        <v>2.7719999999999922</v>
      </c>
      <c r="AG82" s="190" t="str">
        <f>""</f>
        <v/>
      </c>
    </row>
    <row r="83" spans="1:33" ht="15">
      <c r="A83" s="190"/>
      <c r="B83" s="190" t="s">
        <v>116</v>
      </c>
      <c r="C83" s="196">
        <v>74</v>
      </c>
      <c r="D83" s="200" t="s">
        <v>562</v>
      </c>
      <c r="E83" s="200" t="s">
        <v>562</v>
      </c>
      <c r="F83" s="197"/>
      <c r="G83" s="197" t="str">
        <f>""</f>
        <v/>
      </c>
      <c r="H83" s="197" t="str">
        <f>""</f>
        <v/>
      </c>
      <c r="I83" s="197" t="str">
        <f>""</f>
        <v/>
      </c>
      <c r="J83" s="197" t="str">
        <f>""</f>
        <v/>
      </c>
      <c r="K83" s="199">
        <v>0</v>
      </c>
      <c r="L83" s="199">
        <v>3</v>
      </c>
      <c r="M83" s="198">
        <v>1.74</v>
      </c>
      <c r="N83" s="198" t="s">
        <v>131</v>
      </c>
      <c r="O83" s="198">
        <v>1.84</v>
      </c>
      <c r="P83" s="198" t="s">
        <v>131</v>
      </c>
      <c r="Q83" s="198">
        <v>1.94</v>
      </c>
      <c r="R83" s="198" t="s">
        <v>131</v>
      </c>
      <c r="S83" s="198">
        <v>0.83000000000000096</v>
      </c>
      <c r="T83" s="197" t="s">
        <v>132</v>
      </c>
      <c r="U83" s="190" t="str">
        <f>""</f>
        <v/>
      </c>
      <c r="V83" s="190" t="str">
        <f>""</f>
        <v/>
      </c>
      <c r="W83" s="190" t="str">
        <f>""</f>
        <v/>
      </c>
      <c r="X83" s="190" t="str">
        <f>""</f>
        <v/>
      </c>
      <c r="Y83" s="190" t="str">
        <f>""</f>
        <v/>
      </c>
      <c r="Z83" s="190" t="str">
        <f>""</f>
        <v/>
      </c>
      <c r="AA83" s="190" t="str">
        <f>""</f>
        <v/>
      </c>
      <c r="AB83" s="190" t="str">
        <f>""</f>
        <v/>
      </c>
      <c r="AC83" s="190" t="str">
        <f>""</f>
        <v/>
      </c>
      <c r="AD83" s="190" t="str">
        <f>""</f>
        <v/>
      </c>
      <c r="AE83" s="190">
        <f t="shared" si="2"/>
        <v>2.7729999999999921</v>
      </c>
      <c r="AF83" s="190">
        <f t="shared" si="2"/>
        <v>2.7729999999999921</v>
      </c>
      <c r="AG83" s="190" t="str">
        <f>""</f>
        <v/>
      </c>
    </row>
    <row r="84" spans="1:33" ht="15">
      <c r="A84" s="190"/>
      <c r="B84" s="190" t="s">
        <v>116</v>
      </c>
      <c r="C84" s="196">
        <v>75</v>
      </c>
      <c r="D84" s="200" t="s">
        <v>563</v>
      </c>
      <c r="E84" s="200" t="s">
        <v>563</v>
      </c>
      <c r="F84" s="197"/>
      <c r="G84" s="197" t="str">
        <f>""</f>
        <v/>
      </c>
      <c r="H84" s="197" t="str">
        <f>""</f>
        <v/>
      </c>
      <c r="I84" s="197" t="str">
        <f>""</f>
        <v/>
      </c>
      <c r="J84" s="197" t="str">
        <f>""</f>
        <v/>
      </c>
      <c r="K84" s="199">
        <v>0</v>
      </c>
      <c r="L84" s="199">
        <v>3</v>
      </c>
      <c r="M84" s="198">
        <v>1.75</v>
      </c>
      <c r="N84" s="198" t="s">
        <v>131</v>
      </c>
      <c r="O84" s="198">
        <v>1.85</v>
      </c>
      <c r="P84" s="198" t="s">
        <v>131</v>
      </c>
      <c r="Q84" s="198">
        <v>1.95</v>
      </c>
      <c r="R84" s="198" t="s">
        <v>131</v>
      </c>
      <c r="S84" s="198">
        <v>0.84000000000000097</v>
      </c>
      <c r="T84" s="197" t="s">
        <v>132</v>
      </c>
      <c r="U84" s="190" t="str">
        <f>""</f>
        <v/>
      </c>
      <c r="V84" s="190" t="str">
        <f>""</f>
        <v/>
      </c>
      <c r="W84" s="190" t="str">
        <f>""</f>
        <v/>
      </c>
      <c r="X84" s="190" t="str">
        <f>""</f>
        <v/>
      </c>
      <c r="Y84" s="190" t="str">
        <f>""</f>
        <v/>
      </c>
      <c r="Z84" s="190" t="str">
        <f>""</f>
        <v/>
      </c>
      <c r="AA84" s="190" t="str">
        <f>""</f>
        <v/>
      </c>
      <c r="AB84" s="190" t="str">
        <f>""</f>
        <v/>
      </c>
      <c r="AC84" s="190" t="str">
        <f>""</f>
        <v/>
      </c>
      <c r="AD84" s="190" t="str">
        <f>""</f>
        <v/>
      </c>
      <c r="AE84" s="190">
        <f t="shared" si="2"/>
        <v>2.773999999999992</v>
      </c>
      <c r="AF84" s="190">
        <f t="shared" si="2"/>
        <v>2.773999999999992</v>
      </c>
      <c r="AG84" s="190" t="str">
        <f>""</f>
        <v/>
      </c>
    </row>
    <row r="85" spans="1:33" ht="27">
      <c r="A85" s="190"/>
      <c r="B85" s="190" t="s">
        <v>116</v>
      </c>
      <c r="C85" s="196">
        <v>76</v>
      </c>
      <c r="D85" s="200" t="s">
        <v>510</v>
      </c>
      <c r="E85" s="200" t="s">
        <v>510</v>
      </c>
      <c r="F85" s="197"/>
      <c r="G85" s="197" t="str">
        <f>""</f>
        <v/>
      </c>
      <c r="H85" s="197" t="str">
        <f>""</f>
        <v/>
      </c>
      <c r="I85" s="197" t="str">
        <f>""</f>
        <v/>
      </c>
      <c r="J85" s="197" t="str">
        <f>""</f>
        <v/>
      </c>
      <c r="K85" s="199">
        <v>0</v>
      </c>
      <c r="L85" s="199">
        <v>3</v>
      </c>
      <c r="M85" s="198">
        <v>1.76</v>
      </c>
      <c r="N85" s="198" t="s">
        <v>131</v>
      </c>
      <c r="O85" s="198">
        <v>1.86</v>
      </c>
      <c r="P85" s="198" t="s">
        <v>131</v>
      </c>
      <c r="Q85" s="198">
        <v>1.96</v>
      </c>
      <c r="R85" s="198" t="s">
        <v>131</v>
      </c>
      <c r="S85" s="198">
        <v>0.85000000000000098</v>
      </c>
      <c r="T85" s="197" t="s">
        <v>132</v>
      </c>
      <c r="U85" s="190" t="str">
        <f>""</f>
        <v/>
      </c>
      <c r="V85" s="190" t="str">
        <f>""</f>
        <v/>
      </c>
      <c r="W85" s="190" t="str">
        <f>""</f>
        <v/>
      </c>
      <c r="X85" s="190" t="str">
        <f>""</f>
        <v/>
      </c>
      <c r="Y85" s="190" t="str">
        <f>""</f>
        <v/>
      </c>
      <c r="Z85" s="190" t="str">
        <f>""</f>
        <v/>
      </c>
      <c r="AA85" s="190" t="str">
        <f>""</f>
        <v/>
      </c>
      <c r="AB85" s="190" t="str">
        <f>""</f>
        <v/>
      </c>
      <c r="AC85" s="190" t="str">
        <f>""</f>
        <v/>
      </c>
      <c r="AD85" s="190" t="str">
        <f>""</f>
        <v/>
      </c>
      <c r="AE85" s="190">
        <f t="shared" si="2"/>
        <v>2.7749999999999919</v>
      </c>
      <c r="AF85" s="190">
        <f t="shared" si="2"/>
        <v>2.7749999999999919</v>
      </c>
      <c r="AG85" s="190" t="str">
        <f>""</f>
        <v/>
      </c>
    </row>
    <row r="86" spans="1:33" ht="15">
      <c r="A86" s="190"/>
      <c r="B86" s="190" t="s">
        <v>116</v>
      </c>
      <c r="C86" s="196">
        <v>77</v>
      </c>
      <c r="D86" s="200" t="s">
        <v>564</v>
      </c>
      <c r="E86" s="200" t="s">
        <v>564</v>
      </c>
      <c r="F86" s="197"/>
      <c r="G86" s="197" t="str">
        <f>""</f>
        <v/>
      </c>
      <c r="H86" s="197" t="str">
        <f>""</f>
        <v/>
      </c>
      <c r="I86" s="197" t="str">
        <f>""</f>
        <v/>
      </c>
      <c r="J86" s="197" t="str">
        <f>""</f>
        <v/>
      </c>
      <c r="K86" s="199">
        <v>0</v>
      </c>
      <c r="L86" s="199">
        <v>3</v>
      </c>
      <c r="M86" s="198">
        <v>1.77</v>
      </c>
      <c r="N86" s="198" t="s">
        <v>131</v>
      </c>
      <c r="O86" s="198">
        <v>1.87</v>
      </c>
      <c r="P86" s="198" t="s">
        <v>131</v>
      </c>
      <c r="Q86" s="198">
        <v>1.97</v>
      </c>
      <c r="R86" s="198" t="s">
        <v>131</v>
      </c>
      <c r="S86" s="198">
        <v>0.86000000000000099</v>
      </c>
      <c r="T86" s="197" t="s">
        <v>132</v>
      </c>
      <c r="U86" s="190" t="str">
        <f>""</f>
        <v/>
      </c>
      <c r="V86" s="190" t="str">
        <f>""</f>
        <v/>
      </c>
      <c r="W86" s="190" t="str">
        <f>""</f>
        <v/>
      </c>
      <c r="X86" s="190" t="str">
        <f>""</f>
        <v/>
      </c>
      <c r="Y86" s="190" t="str">
        <f>""</f>
        <v/>
      </c>
      <c r="Z86" s="190" t="str">
        <f>""</f>
        <v/>
      </c>
      <c r="AA86" s="190" t="str">
        <f>""</f>
        <v/>
      </c>
      <c r="AB86" s="190" t="str">
        <f>""</f>
        <v/>
      </c>
      <c r="AC86" s="190" t="str">
        <f>""</f>
        <v/>
      </c>
      <c r="AD86" s="190" t="str">
        <f>""</f>
        <v/>
      </c>
      <c r="AE86" s="190">
        <f t="shared" si="2"/>
        <v>2.7759999999999918</v>
      </c>
      <c r="AF86" s="190">
        <f t="shared" si="2"/>
        <v>2.7759999999999918</v>
      </c>
      <c r="AG86" s="190" t="str">
        <f>""</f>
        <v/>
      </c>
    </row>
    <row r="87" spans="1:33" ht="15">
      <c r="A87" s="190"/>
      <c r="B87" s="190" t="s">
        <v>116</v>
      </c>
      <c r="C87" s="196">
        <v>78</v>
      </c>
      <c r="D87" s="200" t="s">
        <v>511</v>
      </c>
      <c r="E87" s="200" t="s">
        <v>511</v>
      </c>
      <c r="F87" s="197"/>
      <c r="G87" s="197" t="str">
        <f>""</f>
        <v/>
      </c>
      <c r="H87" s="197" t="str">
        <f>""</f>
        <v/>
      </c>
      <c r="I87" s="197" t="str">
        <f>""</f>
        <v/>
      </c>
      <c r="J87" s="197" t="str">
        <f>""</f>
        <v/>
      </c>
      <c r="K87" s="199">
        <v>0</v>
      </c>
      <c r="L87" s="199">
        <v>3</v>
      </c>
      <c r="M87" s="198">
        <v>1.78</v>
      </c>
      <c r="N87" s="198" t="s">
        <v>131</v>
      </c>
      <c r="O87" s="198">
        <v>1.88</v>
      </c>
      <c r="P87" s="198" t="s">
        <v>131</v>
      </c>
      <c r="Q87" s="198">
        <v>1.98</v>
      </c>
      <c r="R87" s="198" t="s">
        <v>131</v>
      </c>
      <c r="S87" s="198">
        <v>0.87000000000000099</v>
      </c>
      <c r="T87" s="197" t="s">
        <v>132</v>
      </c>
      <c r="U87" s="190" t="str">
        <f>""</f>
        <v/>
      </c>
      <c r="V87" s="190" t="str">
        <f>""</f>
        <v/>
      </c>
      <c r="W87" s="190" t="str">
        <f>""</f>
        <v/>
      </c>
      <c r="X87" s="190" t="str">
        <f>""</f>
        <v/>
      </c>
      <c r="Y87" s="190" t="str">
        <f>""</f>
        <v/>
      </c>
      <c r="Z87" s="190" t="str">
        <f>""</f>
        <v/>
      </c>
      <c r="AA87" s="190" t="str">
        <f>""</f>
        <v/>
      </c>
      <c r="AB87" s="190" t="str">
        <f>""</f>
        <v/>
      </c>
      <c r="AC87" s="190" t="str">
        <f>""</f>
        <v/>
      </c>
      <c r="AD87" s="190" t="str">
        <f>""</f>
        <v/>
      </c>
      <c r="AE87" s="190">
        <f t="shared" si="2"/>
        <v>2.7769999999999917</v>
      </c>
      <c r="AF87" s="190">
        <f t="shared" si="2"/>
        <v>2.7769999999999917</v>
      </c>
      <c r="AG87" s="190" t="str">
        <f>""</f>
        <v/>
      </c>
    </row>
    <row r="88" spans="1:33" ht="27">
      <c r="A88" s="190"/>
      <c r="B88" s="190" t="s">
        <v>116</v>
      </c>
      <c r="C88" s="196">
        <v>79</v>
      </c>
      <c r="D88" s="200" t="s">
        <v>512</v>
      </c>
      <c r="E88" s="200" t="s">
        <v>512</v>
      </c>
      <c r="F88" s="197"/>
      <c r="G88" s="197" t="str">
        <f>""</f>
        <v/>
      </c>
      <c r="H88" s="197" t="str">
        <f>""</f>
        <v/>
      </c>
      <c r="I88" s="197" t="str">
        <f>""</f>
        <v/>
      </c>
      <c r="J88" s="197" t="str">
        <f>""</f>
        <v/>
      </c>
      <c r="K88" s="199">
        <v>0</v>
      </c>
      <c r="L88" s="199">
        <v>3</v>
      </c>
      <c r="M88" s="198">
        <v>1.79</v>
      </c>
      <c r="N88" s="198" t="s">
        <v>131</v>
      </c>
      <c r="O88" s="198">
        <v>1.89</v>
      </c>
      <c r="P88" s="198" t="s">
        <v>131</v>
      </c>
      <c r="Q88" s="198">
        <v>1.99</v>
      </c>
      <c r="R88" s="198" t="s">
        <v>131</v>
      </c>
      <c r="S88" s="198">
        <v>0.880000000000001</v>
      </c>
      <c r="T88" s="197" t="s">
        <v>132</v>
      </c>
      <c r="U88" s="190" t="str">
        <f>""</f>
        <v/>
      </c>
      <c r="V88" s="190" t="str">
        <f>""</f>
        <v/>
      </c>
      <c r="W88" s="190" t="str">
        <f>""</f>
        <v/>
      </c>
      <c r="X88" s="190" t="str">
        <f>""</f>
        <v/>
      </c>
      <c r="Y88" s="190" t="str">
        <f>""</f>
        <v/>
      </c>
      <c r="Z88" s="190" t="str">
        <f>""</f>
        <v/>
      </c>
      <c r="AA88" s="190" t="str">
        <f>""</f>
        <v/>
      </c>
      <c r="AB88" s="190" t="str">
        <f>""</f>
        <v/>
      </c>
      <c r="AC88" s="190" t="str">
        <f>""</f>
        <v/>
      </c>
      <c r="AD88" s="190" t="str">
        <f>""</f>
        <v/>
      </c>
      <c r="AE88" s="190">
        <f t="shared" si="2"/>
        <v>2.7779999999999916</v>
      </c>
      <c r="AF88" s="190">
        <f t="shared" si="2"/>
        <v>2.7779999999999916</v>
      </c>
      <c r="AG88" s="190" t="str">
        <f>""</f>
        <v/>
      </c>
    </row>
    <row r="89" spans="1:33" ht="27">
      <c r="A89" s="190"/>
      <c r="B89" s="190" t="s">
        <v>116</v>
      </c>
      <c r="C89" s="196">
        <v>80</v>
      </c>
      <c r="D89" s="200" t="s">
        <v>574</v>
      </c>
      <c r="E89" s="200" t="s">
        <v>574</v>
      </c>
      <c r="F89" s="197"/>
      <c r="G89" s="198">
        <v>24</v>
      </c>
      <c r="H89" s="198">
        <v>60</v>
      </c>
      <c r="I89" s="198">
        <v>22</v>
      </c>
      <c r="J89" s="198">
        <v>30</v>
      </c>
      <c r="K89" s="199">
        <v>0</v>
      </c>
      <c r="L89" s="199">
        <v>9</v>
      </c>
      <c r="M89" s="198">
        <v>1.8</v>
      </c>
      <c r="N89" s="198" t="s">
        <v>131</v>
      </c>
      <c r="O89" s="198">
        <v>1.9</v>
      </c>
      <c r="P89" s="198" t="s">
        <v>131</v>
      </c>
      <c r="Q89" s="198">
        <v>2</v>
      </c>
      <c r="R89" s="198" t="s">
        <v>131</v>
      </c>
      <c r="S89" s="198">
        <v>0.89000000000000101</v>
      </c>
      <c r="T89" s="197" t="s">
        <v>132</v>
      </c>
      <c r="U89" s="190" t="str">
        <f>""</f>
        <v/>
      </c>
      <c r="V89" s="190" t="str">
        <f>""</f>
        <v/>
      </c>
      <c r="W89" s="190" t="str">
        <f>""</f>
        <v/>
      </c>
      <c r="X89" s="190" t="str">
        <f>""</f>
        <v/>
      </c>
      <c r="Y89" s="190" t="str">
        <f>""</f>
        <v/>
      </c>
      <c r="Z89" s="190" t="str">
        <f>""</f>
        <v/>
      </c>
      <c r="AA89" s="190" t="str">
        <f>""</f>
        <v/>
      </c>
      <c r="AB89" s="190" t="str">
        <f>""</f>
        <v/>
      </c>
      <c r="AC89" s="190" t="str">
        <f>""</f>
        <v/>
      </c>
      <c r="AD89" s="190" t="str">
        <f>""</f>
        <v/>
      </c>
      <c r="AE89" s="190">
        <f t="shared" si="2"/>
        <v>2.7789999999999915</v>
      </c>
      <c r="AF89" s="190">
        <f t="shared" si="2"/>
        <v>2.7789999999999915</v>
      </c>
      <c r="AG89" s="190" t="str">
        <f>""</f>
        <v/>
      </c>
    </row>
    <row r="90" spans="1:33" ht="27">
      <c r="A90" s="190"/>
      <c r="B90" s="190" t="s">
        <v>116</v>
      </c>
      <c r="C90" s="196">
        <v>81</v>
      </c>
      <c r="D90" s="200" t="s">
        <v>513</v>
      </c>
      <c r="E90" s="200" t="s">
        <v>513</v>
      </c>
      <c r="F90" s="197"/>
      <c r="G90" s="198">
        <v>27</v>
      </c>
      <c r="H90" s="198"/>
      <c r="I90" s="198">
        <v>24</v>
      </c>
      <c r="J90" s="198"/>
      <c r="K90" s="199">
        <v>0</v>
      </c>
      <c r="L90" s="199">
        <v>9</v>
      </c>
      <c r="M90" s="198">
        <v>1.81</v>
      </c>
      <c r="N90" s="198" t="s">
        <v>131</v>
      </c>
      <c r="O90" s="198">
        <v>1.91</v>
      </c>
      <c r="P90" s="198" t="s">
        <v>131</v>
      </c>
      <c r="Q90" s="198">
        <v>2.0099999999999998</v>
      </c>
      <c r="R90" s="198" t="s">
        <v>131</v>
      </c>
      <c r="S90" s="198">
        <v>0.90000000000000102</v>
      </c>
      <c r="T90" s="197" t="s">
        <v>132</v>
      </c>
      <c r="U90" s="190" t="str">
        <f>""</f>
        <v/>
      </c>
      <c r="V90" s="190" t="str">
        <f>""</f>
        <v/>
      </c>
      <c r="W90" s="190" t="str">
        <f>""</f>
        <v/>
      </c>
      <c r="X90" s="190" t="str">
        <f>""</f>
        <v/>
      </c>
      <c r="Y90" s="190" t="str">
        <f>""</f>
        <v/>
      </c>
      <c r="Z90" s="190" t="str">
        <f>""</f>
        <v/>
      </c>
      <c r="AA90" s="190" t="str">
        <f>""</f>
        <v/>
      </c>
      <c r="AB90" s="190" t="str">
        <f>""</f>
        <v/>
      </c>
      <c r="AC90" s="190" t="str">
        <f>""</f>
        <v/>
      </c>
      <c r="AD90" s="190" t="str">
        <f>""</f>
        <v/>
      </c>
      <c r="AE90" s="190">
        <f t="shared" si="2"/>
        <v>2.7799999999999914</v>
      </c>
      <c r="AF90" s="190">
        <f t="shared" si="2"/>
        <v>2.7799999999999914</v>
      </c>
      <c r="AG90" s="190" t="str">
        <f>""</f>
        <v/>
      </c>
    </row>
    <row r="91" spans="1:33" ht="27">
      <c r="A91" s="190"/>
      <c r="B91" s="190" t="s">
        <v>116</v>
      </c>
      <c r="C91" s="196">
        <v>82</v>
      </c>
      <c r="D91" s="200" t="s">
        <v>514</v>
      </c>
      <c r="E91" s="200" t="s">
        <v>514</v>
      </c>
      <c r="F91" s="197"/>
      <c r="G91" s="198">
        <v>24</v>
      </c>
      <c r="H91" s="198">
        <v>60</v>
      </c>
      <c r="I91" s="198">
        <v>20</v>
      </c>
      <c r="J91" s="198">
        <v>30</v>
      </c>
      <c r="K91" s="199">
        <v>4</v>
      </c>
      <c r="L91" s="199">
        <v>12</v>
      </c>
      <c r="M91" s="198">
        <v>1.82</v>
      </c>
      <c r="N91" s="198" t="s">
        <v>131</v>
      </c>
      <c r="O91" s="198">
        <v>1.92</v>
      </c>
      <c r="P91" s="198" t="s">
        <v>131</v>
      </c>
      <c r="Q91" s="198">
        <v>2.02</v>
      </c>
      <c r="R91" s="198" t="s">
        <v>131</v>
      </c>
      <c r="S91" s="198">
        <v>0.91000000000000103</v>
      </c>
      <c r="T91" s="197" t="s">
        <v>132</v>
      </c>
      <c r="U91" s="190" t="str">
        <f>""</f>
        <v/>
      </c>
      <c r="V91" s="190" t="str">
        <f>""</f>
        <v/>
      </c>
      <c r="W91" s="190" t="str">
        <f>""</f>
        <v/>
      </c>
      <c r="X91" s="190" t="str">
        <f>""</f>
        <v/>
      </c>
      <c r="Y91" s="190" t="str">
        <f>""</f>
        <v/>
      </c>
      <c r="Z91" s="190" t="str">
        <f>""</f>
        <v/>
      </c>
      <c r="AA91" s="190" t="str">
        <f>""</f>
        <v/>
      </c>
      <c r="AB91" s="190" t="str">
        <f>""</f>
        <v/>
      </c>
      <c r="AC91" s="190" t="str">
        <f>""</f>
        <v/>
      </c>
      <c r="AD91" s="190" t="str">
        <f>""</f>
        <v/>
      </c>
      <c r="AE91" s="190">
        <f t="shared" si="2"/>
        <v>2.7809999999999913</v>
      </c>
      <c r="AF91" s="190">
        <f t="shared" si="2"/>
        <v>2.7809999999999913</v>
      </c>
      <c r="AG91" s="190" t="str">
        <f>""</f>
        <v/>
      </c>
    </row>
    <row r="92" spans="1:33" ht="15">
      <c r="A92" s="190"/>
      <c r="B92" s="190" t="s">
        <v>116</v>
      </c>
      <c r="C92" s="196">
        <v>83</v>
      </c>
      <c r="D92" s="200" t="s">
        <v>477</v>
      </c>
      <c r="E92" s="200" t="s">
        <v>477</v>
      </c>
      <c r="F92" s="197"/>
      <c r="G92" s="198">
        <v>24</v>
      </c>
      <c r="H92" s="198">
        <v>60</v>
      </c>
      <c r="I92" s="198">
        <v>22</v>
      </c>
      <c r="J92" s="198">
        <v>30</v>
      </c>
      <c r="K92" s="199">
        <v>3</v>
      </c>
      <c r="L92" s="199">
        <v>9</v>
      </c>
      <c r="M92" s="198">
        <v>1.83</v>
      </c>
      <c r="N92" s="198" t="s">
        <v>131</v>
      </c>
      <c r="O92" s="198">
        <v>1.93</v>
      </c>
      <c r="P92" s="198" t="s">
        <v>131</v>
      </c>
      <c r="Q92" s="198">
        <v>2.0299999999999998</v>
      </c>
      <c r="R92" s="198" t="s">
        <v>131</v>
      </c>
      <c r="S92" s="198">
        <v>0.92000000000000104</v>
      </c>
      <c r="T92" s="197" t="s">
        <v>132</v>
      </c>
      <c r="U92" s="190" t="str">
        <f>""</f>
        <v/>
      </c>
      <c r="V92" s="190" t="str">
        <f>""</f>
        <v/>
      </c>
      <c r="W92" s="190" t="str">
        <f>""</f>
        <v/>
      </c>
      <c r="X92" s="190" t="str">
        <f>""</f>
        <v/>
      </c>
      <c r="Y92" s="190" t="str">
        <f>""</f>
        <v/>
      </c>
      <c r="Z92" s="190" t="str">
        <f>""</f>
        <v/>
      </c>
      <c r="AA92" s="190" t="str">
        <f>""</f>
        <v/>
      </c>
      <c r="AB92" s="190" t="str">
        <f>""</f>
        <v/>
      </c>
      <c r="AC92" s="190" t="str">
        <f>""</f>
        <v/>
      </c>
      <c r="AD92" s="190" t="str">
        <f>""</f>
        <v/>
      </c>
      <c r="AE92" s="190">
        <f t="shared" si="2"/>
        <v>2.7819999999999911</v>
      </c>
      <c r="AF92" s="190">
        <f t="shared" si="2"/>
        <v>2.7819999999999911</v>
      </c>
      <c r="AG92" s="190" t="str">
        <f>""</f>
        <v/>
      </c>
    </row>
    <row r="93" spans="1:33" ht="27">
      <c r="A93" s="190"/>
      <c r="B93" s="190" t="s">
        <v>116</v>
      </c>
      <c r="C93" s="196">
        <v>84</v>
      </c>
      <c r="D93" s="200" t="s">
        <v>515</v>
      </c>
      <c r="E93" s="200" t="s">
        <v>515</v>
      </c>
      <c r="F93" s="197"/>
      <c r="G93" s="198">
        <v>24</v>
      </c>
      <c r="H93" s="198">
        <v>60</v>
      </c>
      <c r="I93" s="198">
        <v>22</v>
      </c>
      <c r="J93" s="198">
        <v>30</v>
      </c>
      <c r="K93" s="199">
        <v>3</v>
      </c>
      <c r="L93" s="199">
        <v>10</v>
      </c>
      <c r="M93" s="198">
        <v>1.84</v>
      </c>
      <c r="N93" s="198" t="s">
        <v>131</v>
      </c>
      <c r="O93" s="198">
        <v>1.94</v>
      </c>
      <c r="P93" s="198" t="s">
        <v>131</v>
      </c>
      <c r="Q93" s="198">
        <v>2.04</v>
      </c>
      <c r="R93" s="198" t="s">
        <v>131</v>
      </c>
      <c r="S93" s="198">
        <v>0.93000000000000105</v>
      </c>
      <c r="T93" s="197" t="s">
        <v>132</v>
      </c>
      <c r="U93" s="190" t="str">
        <f>""</f>
        <v/>
      </c>
      <c r="V93" s="190" t="str">
        <f>""</f>
        <v/>
      </c>
      <c r="W93" s="190" t="str">
        <f>""</f>
        <v/>
      </c>
      <c r="X93" s="190" t="str">
        <f>""</f>
        <v/>
      </c>
      <c r="Y93" s="190" t="str">
        <f>""</f>
        <v/>
      </c>
      <c r="Z93" s="190" t="str">
        <f>""</f>
        <v/>
      </c>
      <c r="AA93" s="190" t="str">
        <f>""</f>
        <v/>
      </c>
      <c r="AB93" s="190" t="str">
        <f>""</f>
        <v/>
      </c>
      <c r="AC93" s="190" t="str">
        <f>""</f>
        <v/>
      </c>
      <c r="AD93" s="190" t="str">
        <f>""</f>
        <v/>
      </c>
      <c r="AE93" s="190">
        <f t="shared" si="2"/>
        <v>2.782999999999991</v>
      </c>
      <c r="AF93" s="190">
        <f t="shared" si="2"/>
        <v>2.782999999999991</v>
      </c>
      <c r="AG93" s="190" t="str">
        <f>""</f>
        <v/>
      </c>
    </row>
    <row r="94" spans="1:33" ht="27">
      <c r="A94" s="190"/>
      <c r="B94" s="190" t="s">
        <v>116</v>
      </c>
      <c r="C94" s="196">
        <v>85</v>
      </c>
      <c r="D94" s="200" t="s">
        <v>516</v>
      </c>
      <c r="E94" s="200" t="s">
        <v>516</v>
      </c>
      <c r="F94" s="197"/>
      <c r="G94" s="198">
        <v>24</v>
      </c>
      <c r="H94" s="198">
        <v>60</v>
      </c>
      <c r="I94" s="198">
        <v>22</v>
      </c>
      <c r="J94" s="198">
        <v>30</v>
      </c>
      <c r="K94" s="199">
        <v>3</v>
      </c>
      <c r="L94" s="199">
        <v>9</v>
      </c>
      <c r="M94" s="198">
        <v>1.85</v>
      </c>
      <c r="N94" s="198" t="s">
        <v>131</v>
      </c>
      <c r="O94" s="198">
        <v>1.95</v>
      </c>
      <c r="P94" s="198" t="s">
        <v>131</v>
      </c>
      <c r="Q94" s="198">
        <v>2.0499999999999998</v>
      </c>
      <c r="R94" s="198" t="s">
        <v>131</v>
      </c>
      <c r="S94" s="198">
        <v>0.94000000000000095</v>
      </c>
      <c r="T94" s="197" t="s">
        <v>132</v>
      </c>
      <c r="U94" s="190" t="str">
        <f>""</f>
        <v/>
      </c>
      <c r="V94" s="190" t="str">
        <f>""</f>
        <v/>
      </c>
      <c r="W94" s="190" t="str">
        <f>""</f>
        <v/>
      </c>
      <c r="X94" s="190" t="str">
        <f>""</f>
        <v/>
      </c>
      <c r="Y94" s="190" t="str">
        <f>""</f>
        <v/>
      </c>
      <c r="Z94" s="190" t="str">
        <f>""</f>
        <v/>
      </c>
      <c r="AA94" s="190" t="str">
        <f>""</f>
        <v/>
      </c>
      <c r="AB94" s="190" t="str">
        <f>""</f>
        <v/>
      </c>
      <c r="AC94" s="190" t="str">
        <f>""</f>
        <v/>
      </c>
      <c r="AD94" s="190" t="str">
        <f>""</f>
        <v/>
      </c>
      <c r="AE94" s="190">
        <f t="shared" si="2"/>
        <v>2.7839999999999909</v>
      </c>
      <c r="AF94" s="190">
        <f t="shared" si="2"/>
        <v>2.7839999999999909</v>
      </c>
      <c r="AG94" s="190" t="str">
        <f>""</f>
        <v/>
      </c>
    </row>
    <row r="95" spans="1:33" ht="27">
      <c r="A95" s="190"/>
      <c r="B95" s="190" t="s">
        <v>116</v>
      </c>
      <c r="C95" s="196">
        <v>86</v>
      </c>
      <c r="D95" s="200" t="s">
        <v>517</v>
      </c>
      <c r="E95" s="200" t="s">
        <v>517</v>
      </c>
      <c r="F95" s="197"/>
      <c r="G95" s="198">
        <v>30</v>
      </c>
      <c r="H95" s="198">
        <v>60</v>
      </c>
      <c r="I95" s="198">
        <v>24</v>
      </c>
      <c r="J95" s="198">
        <v>30</v>
      </c>
      <c r="K95" s="199">
        <v>5</v>
      </c>
      <c r="L95" s="199">
        <v>15</v>
      </c>
      <c r="M95" s="198">
        <v>1.86</v>
      </c>
      <c r="N95" s="198" t="s">
        <v>131</v>
      </c>
      <c r="O95" s="198">
        <v>1.96</v>
      </c>
      <c r="P95" s="198" t="s">
        <v>131</v>
      </c>
      <c r="Q95" s="198">
        <v>2.06</v>
      </c>
      <c r="R95" s="198" t="s">
        <v>131</v>
      </c>
      <c r="S95" s="198">
        <v>0.95000000000000095</v>
      </c>
      <c r="T95" s="197" t="s">
        <v>132</v>
      </c>
      <c r="U95" s="190" t="str">
        <f>""</f>
        <v/>
      </c>
      <c r="V95" s="190" t="str">
        <f>""</f>
        <v/>
      </c>
      <c r="W95" s="190" t="str">
        <f>""</f>
        <v/>
      </c>
      <c r="X95" s="190" t="str">
        <f>""</f>
        <v/>
      </c>
      <c r="Y95" s="190" t="str">
        <f>""</f>
        <v/>
      </c>
      <c r="Z95" s="190" t="str">
        <f>""</f>
        <v/>
      </c>
      <c r="AA95" s="190" t="str">
        <f>""</f>
        <v/>
      </c>
      <c r="AB95" s="190" t="str">
        <f>""</f>
        <v/>
      </c>
      <c r="AC95" s="190" t="str">
        <f>""</f>
        <v/>
      </c>
      <c r="AD95" s="190" t="str">
        <f>""</f>
        <v/>
      </c>
      <c r="AE95" s="190">
        <f t="shared" si="2"/>
        <v>2.7849999999999908</v>
      </c>
      <c r="AF95" s="190">
        <f t="shared" si="2"/>
        <v>2.7849999999999908</v>
      </c>
      <c r="AG95" s="190" t="str">
        <f>""</f>
        <v/>
      </c>
    </row>
    <row r="96" spans="1:33" ht="40.5">
      <c r="A96" s="190"/>
      <c r="B96" s="190" t="s">
        <v>116</v>
      </c>
      <c r="C96" s="196">
        <v>87</v>
      </c>
      <c r="D96" s="200" t="s">
        <v>565</v>
      </c>
      <c r="E96" s="200" t="s">
        <v>565</v>
      </c>
      <c r="F96" s="197"/>
      <c r="G96" s="198">
        <v>24</v>
      </c>
      <c r="H96" s="198">
        <v>60</v>
      </c>
      <c r="I96" s="198">
        <v>22</v>
      </c>
      <c r="J96" s="198">
        <v>30</v>
      </c>
      <c r="K96" s="199">
        <v>3</v>
      </c>
      <c r="L96" s="199">
        <v>12</v>
      </c>
      <c r="M96" s="198">
        <v>1.87</v>
      </c>
      <c r="N96" s="198" t="s">
        <v>131</v>
      </c>
      <c r="O96" s="198">
        <v>1.97</v>
      </c>
      <c r="P96" s="198" t="s">
        <v>131</v>
      </c>
      <c r="Q96" s="198">
        <v>2.0699999999999998</v>
      </c>
      <c r="R96" s="198" t="s">
        <v>131</v>
      </c>
      <c r="S96" s="198">
        <v>0.96000000000000096</v>
      </c>
      <c r="T96" s="197" t="s">
        <v>132</v>
      </c>
      <c r="U96" s="190" t="str">
        <f>""</f>
        <v/>
      </c>
      <c r="V96" s="190" t="str">
        <f>""</f>
        <v/>
      </c>
      <c r="W96" s="190" t="str">
        <f>""</f>
        <v/>
      </c>
      <c r="X96" s="190" t="str">
        <f>""</f>
        <v/>
      </c>
      <c r="Y96" s="190" t="str">
        <f>""</f>
        <v/>
      </c>
      <c r="Z96" s="190" t="str">
        <f>""</f>
        <v/>
      </c>
      <c r="AA96" s="190" t="str">
        <f>""</f>
        <v/>
      </c>
      <c r="AB96" s="190" t="str">
        <f>""</f>
        <v/>
      </c>
      <c r="AC96" s="190" t="str">
        <f>""</f>
        <v/>
      </c>
      <c r="AD96" s="190" t="str">
        <f>""</f>
        <v/>
      </c>
      <c r="AE96" s="190">
        <f t="shared" si="2"/>
        <v>2.7859999999999907</v>
      </c>
      <c r="AF96" s="190">
        <f t="shared" si="2"/>
        <v>2.7859999999999907</v>
      </c>
      <c r="AG96" s="190" t="str">
        <f>""</f>
        <v/>
      </c>
    </row>
    <row r="97" spans="1:33" ht="40.5">
      <c r="A97" s="190"/>
      <c r="B97" s="190" t="s">
        <v>116</v>
      </c>
      <c r="C97" s="196">
        <v>88</v>
      </c>
      <c r="D97" s="200" t="s">
        <v>566</v>
      </c>
      <c r="E97" s="200" t="s">
        <v>566</v>
      </c>
      <c r="F97" s="197"/>
      <c r="G97" s="198">
        <v>24</v>
      </c>
      <c r="H97" s="198">
        <v>60</v>
      </c>
      <c r="I97" s="198">
        <v>22</v>
      </c>
      <c r="J97" s="198">
        <v>30</v>
      </c>
      <c r="K97" s="199">
        <v>3</v>
      </c>
      <c r="L97" s="199">
        <v>12</v>
      </c>
      <c r="M97" s="198">
        <v>1.88</v>
      </c>
      <c r="N97" s="198" t="s">
        <v>131</v>
      </c>
      <c r="O97" s="198">
        <v>1.98</v>
      </c>
      <c r="P97" s="198" t="s">
        <v>131</v>
      </c>
      <c r="Q97" s="198">
        <v>2.08</v>
      </c>
      <c r="R97" s="198" t="s">
        <v>131</v>
      </c>
      <c r="S97" s="198">
        <v>0.97000000000000097</v>
      </c>
      <c r="T97" s="197" t="s">
        <v>132</v>
      </c>
      <c r="U97" s="190" t="str">
        <f>""</f>
        <v/>
      </c>
      <c r="V97" s="190" t="str">
        <f>""</f>
        <v/>
      </c>
      <c r="W97" s="190" t="str">
        <f>""</f>
        <v/>
      </c>
      <c r="X97" s="190" t="str">
        <f>""</f>
        <v/>
      </c>
      <c r="Y97" s="190" t="str">
        <f>""</f>
        <v/>
      </c>
      <c r="Z97" s="190" t="str">
        <f>""</f>
        <v/>
      </c>
      <c r="AA97" s="190" t="str">
        <f>""</f>
        <v/>
      </c>
      <c r="AB97" s="190" t="str">
        <f>""</f>
        <v/>
      </c>
      <c r="AC97" s="190" t="str">
        <f>""</f>
        <v/>
      </c>
      <c r="AD97" s="190" t="str">
        <f>""</f>
        <v/>
      </c>
      <c r="AE97" s="190">
        <f t="shared" si="2"/>
        <v>2.7869999999999906</v>
      </c>
      <c r="AF97" s="190">
        <f t="shared" si="2"/>
        <v>2.7869999999999906</v>
      </c>
      <c r="AG97" s="190" t="str">
        <f>""</f>
        <v/>
      </c>
    </row>
    <row r="98" spans="1:33" ht="40.5">
      <c r="A98" s="190"/>
      <c r="B98" s="190" t="s">
        <v>116</v>
      </c>
      <c r="C98" s="196">
        <v>89</v>
      </c>
      <c r="D98" s="200" t="s">
        <v>567</v>
      </c>
      <c r="E98" s="200" t="s">
        <v>567</v>
      </c>
      <c r="F98" s="197"/>
      <c r="G98" s="198">
        <v>24</v>
      </c>
      <c r="H98" s="198">
        <v>60</v>
      </c>
      <c r="I98" s="198">
        <v>22</v>
      </c>
      <c r="J98" s="198">
        <v>30</v>
      </c>
      <c r="K98" s="199">
        <v>3</v>
      </c>
      <c r="L98" s="199">
        <v>12</v>
      </c>
      <c r="M98" s="198">
        <v>1.89</v>
      </c>
      <c r="N98" s="198" t="s">
        <v>131</v>
      </c>
      <c r="O98" s="198">
        <v>1.99</v>
      </c>
      <c r="P98" s="198" t="s">
        <v>131</v>
      </c>
      <c r="Q98" s="198">
        <v>2.09</v>
      </c>
      <c r="R98" s="198" t="s">
        <v>131</v>
      </c>
      <c r="S98" s="198">
        <v>0.98000000000000098</v>
      </c>
      <c r="T98" s="197" t="s">
        <v>132</v>
      </c>
      <c r="U98" s="190" t="str">
        <f>""</f>
        <v/>
      </c>
      <c r="V98" s="190" t="str">
        <f>""</f>
        <v/>
      </c>
      <c r="W98" s="190" t="str">
        <f>""</f>
        <v/>
      </c>
      <c r="X98" s="190" t="str">
        <f>""</f>
        <v/>
      </c>
      <c r="Y98" s="190" t="str">
        <f>""</f>
        <v/>
      </c>
      <c r="Z98" s="190" t="str">
        <f>""</f>
        <v/>
      </c>
      <c r="AA98" s="190" t="str">
        <f>""</f>
        <v/>
      </c>
      <c r="AB98" s="190" t="str">
        <f>""</f>
        <v/>
      </c>
      <c r="AC98" s="190" t="str">
        <f>""</f>
        <v/>
      </c>
      <c r="AD98" s="190" t="str">
        <f>""</f>
        <v/>
      </c>
      <c r="AE98" s="190">
        <f t="shared" si="2"/>
        <v>2.7879999999999905</v>
      </c>
      <c r="AF98" s="190">
        <f t="shared" si="2"/>
        <v>2.7879999999999905</v>
      </c>
      <c r="AG98" s="190" t="str">
        <f>""</f>
        <v/>
      </c>
    </row>
    <row r="99" spans="1:33" ht="27">
      <c r="A99" s="190"/>
      <c r="B99" s="190" t="s">
        <v>116</v>
      </c>
      <c r="C99" s="196">
        <v>90</v>
      </c>
      <c r="D99" s="200" t="s">
        <v>589</v>
      </c>
      <c r="E99" s="200" t="s">
        <v>589</v>
      </c>
      <c r="F99" s="197"/>
      <c r="G99" s="198">
        <v>24</v>
      </c>
      <c r="H99" s="198">
        <v>60</v>
      </c>
      <c r="I99" s="198">
        <v>22</v>
      </c>
      <c r="J99" s="198">
        <v>30</v>
      </c>
      <c r="K99" s="199">
        <v>2</v>
      </c>
      <c r="L99" s="199">
        <v>6</v>
      </c>
      <c r="M99" s="198">
        <v>1.89</v>
      </c>
      <c r="N99" s="198" t="s">
        <v>131</v>
      </c>
      <c r="O99" s="198">
        <v>1.99</v>
      </c>
      <c r="P99" s="198" t="s">
        <v>131</v>
      </c>
      <c r="Q99" s="198">
        <v>2.09</v>
      </c>
      <c r="R99" s="198" t="s">
        <v>131</v>
      </c>
      <c r="S99" s="198">
        <v>0.98000000000000098</v>
      </c>
      <c r="T99" s="197" t="s">
        <v>132</v>
      </c>
      <c r="U99" s="190" t="str">
        <f>""</f>
        <v/>
      </c>
      <c r="V99" s="190" t="str">
        <f>""</f>
        <v/>
      </c>
      <c r="W99" s="190" t="str">
        <f>""</f>
        <v/>
      </c>
      <c r="X99" s="190" t="str">
        <f>""</f>
        <v/>
      </c>
      <c r="Y99" s="190" t="str">
        <f>""</f>
        <v/>
      </c>
      <c r="Z99" s="190" t="str">
        <f>""</f>
        <v/>
      </c>
      <c r="AA99" s="190" t="str">
        <f>""</f>
        <v/>
      </c>
      <c r="AB99" s="190" t="str">
        <f>""</f>
        <v/>
      </c>
      <c r="AC99" s="190" t="str">
        <f>""</f>
        <v/>
      </c>
      <c r="AD99" s="190" t="str">
        <f>""</f>
        <v/>
      </c>
      <c r="AE99" s="190">
        <f t="shared" si="2"/>
        <v>2.7889999999999904</v>
      </c>
      <c r="AF99" s="190">
        <f t="shared" si="2"/>
        <v>2.7889999999999904</v>
      </c>
      <c r="AG99" s="190" t="str">
        <f>""</f>
        <v/>
      </c>
    </row>
    <row r="100" spans="1:33" ht="40.5">
      <c r="A100" s="190"/>
      <c r="B100" s="190" t="s">
        <v>116</v>
      </c>
      <c r="C100" s="196">
        <v>91</v>
      </c>
      <c r="D100" s="200" t="s">
        <v>518</v>
      </c>
      <c r="E100" s="200" t="s">
        <v>518</v>
      </c>
      <c r="F100" s="197"/>
      <c r="G100" s="198">
        <v>24</v>
      </c>
      <c r="H100" s="198">
        <v>60</v>
      </c>
      <c r="I100" s="198">
        <v>22</v>
      </c>
      <c r="J100" s="198">
        <v>30</v>
      </c>
      <c r="K100" s="199">
        <v>3</v>
      </c>
      <c r="L100" s="199">
        <v>9</v>
      </c>
      <c r="M100" s="198">
        <v>1.9</v>
      </c>
      <c r="N100" s="198" t="s">
        <v>131</v>
      </c>
      <c r="O100" s="198">
        <v>2</v>
      </c>
      <c r="P100" s="198" t="s">
        <v>131</v>
      </c>
      <c r="Q100" s="198">
        <v>2.1</v>
      </c>
      <c r="R100" s="198" t="s">
        <v>131</v>
      </c>
      <c r="S100" s="198">
        <v>0.99000000000000099</v>
      </c>
      <c r="T100" s="197" t="s">
        <v>132</v>
      </c>
      <c r="U100" s="190" t="str">
        <f>""</f>
        <v/>
      </c>
      <c r="V100" s="190" t="str">
        <f>""</f>
        <v/>
      </c>
      <c r="W100" s="190" t="str">
        <f>""</f>
        <v/>
      </c>
      <c r="X100" s="190" t="str">
        <f>""</f>
        <v/>
      </c>
      <c r="Y100" s="190" t="str">
        <f>""</f>
        <v/>
      </c>
      <c r="Z100" s="190" t="str">
        <f>""</f>
        <v/>
      </c>
      <c r="AA100" s="190" t="str">
        <f>""</f>
        <v/>
      </c>
      <c r="AB100" s="190" t="str">
        <f>""</f>
        <v/>
      </c>
      <c r="AC100" s="190" t="str">
        <f>""</f>
        <v/>
      </c>
      <c r="AD100" s="190" t="str">
        <f>""</f>
        <v/>
      </c>
      <c r="AE100" s="190">
        <f t="shared" si="2"/>
        <v>2.7899999999999903</v>
      </c>
      <c r="AF100" s="190">
        <f t="shared" si="2"/>
        <v>2.7899999999999903</v>
      </c>
      <c r="AG100" s="190" t="str">
        <f>""</f>
        <v/>
      </c>
    </row>
    <row r="101" spans="1:33" ht="15">
      <c r="A101" s="190"/>
      <c r="B101" s="190" t="s">
        <v>116</v>
      </c>
      <c r="C101" s="196">
        <v>92</v>
      </c>
      <c r="D101" s="200" t="s">
        <v>588</v>
      </c>
      <c r="E101" s="200" t="s">
        <v>588</v>
      </c>
      <c r="F101" s="197"/>
      <c r="G101" s="198">
        <v>23</v>
      </c>
      <c r="H101" s="198">
        <v>60</v>
      </c>
      <c r="I101" s="198">
        <v>18</v>
      </c>
      <c r="J101" s="198">
        <v>40</v>
      </c>
      <c r="K101" s="199">
        <v>6</v>
      </c>
      <c r="L101" s="199">
        <v>20</v>
      </c>
      <c r="M101" s="198">
        <v>1.91</v>
      </c>
      <c r="N101" s="198" t="s">
        <v>131</v>
      </c>
      <c r="O101" s="198">
        <v>2.0099999999999998</v>
      </c>
      <c r="P101" s="198" t="s">
        <v>131</v>
      </c>
      <c r="Q101" s="198">
        <v>2.11</v>
      </c>
      <c r="R101" s="198" t="s">
        <v>131</v>
      </c>
      <c r="S101" s="198">
        <v>1</v>
      </c>
      <c r="T101" s="197" t="s">
        <v>132</v>
      </c>
      <c r="U101" s="190" t="str">
        <f>""</f>
        <v/>
      </c>
      <c r="V101" s="190" t="str">
        <f>""</f>
        <v/>
      </c>
      <c r="W101" s="190" t="str">
        <f>""</f>
        <v/>
      </c>
      <c r="X101" s="190" t="str">
        <f>""</f>
        <v/>
      </c>
      <c r="Y101" s="190" t="str">
        <f>""</f>
        <v/>
      </c>
      <c r="Z101" s="190" t="str">
        <f>""</f>
        <v/>
      </c>
      <c r="AA101" s="190" t="str">
        <f>""</f>
        <v/>
      </c>
      <c r="AB101" s="190" t="str">
        <f>""</f>
        <v/>
      </c>
      <c r="AC101" s="190" t="str">
        <f>""</f>
        <v/>
      </c>
      <c r="AD101" s="190" t="str">
        <f>""</f>
        <v/>
      </c>
      <c r="AE101" s="190">
        <f t="shared" si="2"/>
        <v>2.7909999999999902</v>
      </c>
      <c r="AF101" s="190">
        <f t="shared" si="2"/>
        <v>2.7909999999999902</v>
      </c>
      <c r="AG101" s="190" t="str">
        <f>""</f>
        <v/>
      </c>
    </row>
    <row r="102" spans="1:33" ht="27">
      <c r="A102" s="190"/>
      <c r="B102" s="190" t="s">
        <v>116</v>
      </c>
      <c r="C102" s="196">
        <v>93</v>
      </c>
      <c r="D102" s="200" t="s">
        <v>575</v>
      </c>
      <c r="E102" s="200" t="s">
        <v>575</v>
      </c>
      <c r="F102" s="197"/>
      <c r="G102" s="198">
        <v>24</v>
      </c>
      <c r="H102" s="198">
        <v>60</v>
      </c>
      <c r="I102" s="198">
        <v>22</v>
      </c>
      <c r="J102" s="198">
        <v>30</v>
      </c>
      <c r="K102" s="199">
        <v>2</v>
      </c>
      <c r="L102" s="199">
        <v>6</v>
      </c>
      <c r="M102" s="198">
        <v>1.92</v>
      </c>
      <c r="N102" s="198" t="s">
        <v>131</v>
      </c>
      <c r="O102" s="198">
        <v>2.02</v>
      </c>
      <c r="P102" s="198" t="s">
        <v>131</v>
      </c>
      <c r="Q102" s="198">
        <v>2.12</v>
      </c>
      <c r="R102" s="198" t="s">
        <v>131</v>
      </c>
      <c r="S102" s="198">
        <v>1.01</v>
      </c>
      <c r="T102" s="197" t="s">
        <v>132</v>
      </c>
      <c r="U102" s="190" t="str">
        <f>""</f>
        <v/>
      </c>
      <c r="V102" s="190" t="str">
        <f>""</f>
        <v/>
      </c>
      <c r="W102" s="190" t="str">
        <f>""</f>
        <v/>
      </c>
      <c r="X102" s="190" t="str">
        <f>""</f>
        <v/>
      </c>
      <c r="Y102" s="190" t="str">
        <f>""</f>
        <v/>
      </c>
      <c r="Z102" s="190" t="str">
        <f>""</f>
        <v/>
      </c>
      <c r="AA102" s="190" t="str">
        <f>""</f>
        <v/>
      </c>
      <c r="AB102" s="190" t="str">
        <f>""</f>
        <v/>
      </c>
      <c r="AC102" s="190" t="str">
        <f>""</f>
        <v/>
      </c>
      <c r="AD102" s="190" t="str">
        <f>""</f>
        <v/>
      </c>
      <c r="AE102" s="190">
        <f t="shared" si="2"/>
        <v>2.79199999999999</v>
      </c>
      <c r="AF102" s="190">
        <f t="shared" si="2"/>
        <v>2.79199999999999</v>
      </c>
      <c r="AG102" s="190" t="str">
        <f>""</f>
        <v/>
      </c>
    </row>
    <row r="103" spans="1:33" ht="40.5">
      <c r="A103" s="190"/>
      <c r="B103" s="190" t="s">
        <v>116</v>
      </c>
      <c r="C103" s="196">
        <v>94</v>
      </c>
      <c r="D103" s="200" t="s">
        <v>519</v>
      </c>
      <c r="E103" s="200" t="s">
        <v>519</v>
      </c>
      <c r="F103" s="197"/>
      <c r="G103" s="198">
        <v>24</v>
      </c>
      <c r="H103" s="198">
        <v>60</v>
      </c>
      <c r="I103" s="198">
        <v>22</v>
      </c>
      <c r="J103" s="198">
        <v>30</v>
      </c>
      <c r="K103" s="199">
        <v>3</v>
      </c>
      <c r="L103" s="199">
        <v>9</v>
      </c>
      <c r="M103" s="198">
        <v>1.93</v>
      </c>
      <c r="N103" s="198" t="s">
        <v>131</v>
      </c>
      <c r="O103" s="198">
        <v>2.0299999999999998</v>
      </c>
      <c r="P103" s="198" t="s">
        <v>131</v>
      </c>
      <c r="Q103" s="198">
        <v>2.13</v>
      </c>
      <c r="R103" s="198" t="s">
        <v>131</v>
      </c>
      <c r="S103" s="198">
        <v>1.02</v>
      </c>
      <c r="T103" s="197" t="s">
        <v>132</v>
      </c>
      <c r="U103" s="190" t="str">
        <f>""</f>
        <v/>
      </c>
      <c r="V103" s="190" t="str">
        <f>""</f>
        <v/>
      </c>
      <c r="W103" s="190" t="str">
        <f>""</f>
        <v/>
      </c>
      <c r="X103" s="190" t="str">
        <f>""</f>
        <v/>
      </c>
      <c r="Y103" s="190" t="str">
        <f>""</f>
        <v/>
      </c>
      <c r="Z103" s="190" t="str">
        <f>""</f>
        <v/>
      </c>
      <c r="AA103" s="190" t="str">
        <f>""</f>
        <v/>
      </c>
      <c r="AB103" s="190" t="str">
        <f>""</f>
        <v/>
      </c>
      <c r="AC103" s="190" t="str">
        <f>""</f>
        <v/>
      </c>
      <c r="AD103" s="190" t="str">
        <f>""</f>
        <v/>
      </c>
      <c r="AE103" s="190">
        <f t="shared" si="2"/>
        <v>2.7929999999999899</v>
      </c>
      <c r="AF103" s="190">
        <f t="shared" si="2"/>
        <v>2.7929999999999899</v>
      </c>
      <c r="AG103" s="190" t="str">
        <f>""</f>
        <v/>
      </c>
    </row>
    <row r="104" spans="1:33" ht="27">
      <c r="A104" s="190"/>
      <c r="B104" s="190" t="s">
        <v>116</v>
      </c>
      <c r="C104" s="196">
        <v>95</v>
      </c>
      <c r="D104" s="200" t="s">
        <v>568</v>
      </c>
      <c r="E104" s="200" t="s">
        <v>568</v>
      </c>
      <c r="F104" s="197"/>
      <c r="G104" s="198">
        <v>24</v>
      </c>
      <c r="H104" s="198">
        <v>60</v>
      </c>
      <c r="I104" s="198">
        <v>22</v>
      </c>
      <c r="J104" s="198">
        <v>30</v>
      </c>
      <c r="K104" s="199">
        <v>6</v>
      </c>
      <c r="L104" s="199">
        <v>20</v>
      </c>
      <c r="M104" s="198">
        <v>1.94</v>
      </c>
      <c r="N104" s="198" t="s">
        <v>131</v>
      </c>
      <c r="O104" s="198">
        <v>2.04</v>
      </c>
      <c r="P104" s="198" t="s">
        <v>131</v>
      </c>
      <c r="Q104" s="198">
        <v>2.14</v>
      </c>
      <c r="R104" s="198" t="s">
        <v>131</v>
      </c>
      <c r="S104" s="198">
        <v>1.03</v>
      </c>
      <c r="T104" s="197" t="s">
        <v>132</v>
      </c>
      <c r="U104" s="190" t="str">
        <f>""</f>
        <v/>
      </c>
      <c r="V104" s="190" t="str">
        <f>""</f>
        <v/>
      </c>
      <c r="W104" s="190" t="str">
        <f>""</f>
        <v/>
      </c>
      <c r="X104" s="190" t="str">
        <f>""</f>
        <v/>
      </c>
      <c r="Y104" s="190" t="str">
        <f>""</f>
        <v/>
      </c>
      <c r="Z104" s="190" t="str">
        <f>""</f>
        <v/>
      </c>
      <c r="AA104" s="190" t="str">
        <f>""</f>
        <v/>
      </c>
      <c r="AB104" s="190" t="str">
        <f>""</f>
        <v/>
      </c>
      <c r="AC104" s="190" t="str">
        <f>""</f>
        <v/>
      </c>
      <c r="AD104" s="190" t="str">
        <f>""</f>
        <v/>
      </c>
      <c r="AE104" s="190">
        <f t="shared" si="2"/>
        <v>2.7939999999999898</v>
      </c>
      <c r="AF104" s="190">
        <f t="shared" si="2"/>
        <v>2.7939999999999898</v>
      </c>
      <c r="AG104" s="190" t="str">
        <f>""</f>
        <v/>
      </c>
    </row>
    <row r="105" spans="1:33" ht="15">
      <c r="A105" s="190"/>
      <c r="B105" s="190" t="s">
        <v>116</v>
      </c>
      <c r="C105" s="196">
        <v>96</v>
      </c>
      <c r="D105" s="200" t="s">
        <v>601</v>
      </c>
      <c r="E105" s="200" t="s">
        <v>601</v>
      </c>
      <c r="F105" s="197"/>
      <c r="G105" s="198">
        <v>24</v>
      </c>
      <c r="H105" s="198">
        <v>60</v>
      </c>
      <c r="I105" s="198">
        <v>22</v>
      </c>
      <c r="J105" s="198">
        <v>30</v>
      </c>
      <c r="K105" s="199">
        <v>2</v>
      </c>
      <c r="L105" s="199">
        <v>6</v>
      </c>
      <c r="M105" s="198">
        <v>1.95</v>
      </c>
      <c r="N105" s="198" t="s">
        <v>131</v>
      </c>
      <c r="O105" s="198">
        <v>2.0499999999999998</v>
      </c>
      <c r="P105" s="198" t="s">
        <v>131</v>
      </c>
      <c r="Q105" s="198">
        <v>2.15</v>
      </c>
      <c r="R105" s="198" t="s">
        <v>131</v>
      </c>
      <c r="S105" s="198">
        <v>1.04</v>
      </c>
      <c r="T105" s="197" t="s">
        <v>132</v>
      </c>
      <c r="U105" s="190" t="str">
        <f>""</f>
        <v/>
      </c>
      <c r="V105" s="190" t="str">
        <f>""</f>
        <v/>
      </c>
      <c r="W105" s="190" t="str">
        <f>""</f>
        <v/>
      </c>
      <c r="X105" s="190" t="str">
        <f>""</f>
        <v/>
      </c>
      <c r="Y105" s="190" t="str">
        <f>""</f>
        <v/>
      </c>
      <c r="Z105" s="190" t="str">
        <f>""</f>
        <v/>
      </c>
      <c r="AA105" s="190" t="str">
        <f>""</f>
        <v/>
      </c>
      <c r="AB105" s="190" t="str">
        <f>""</f>
        <v/>
      </c>
      <c r="AC105" s="190" t="str">
        <f>""</f>
        <v/>
      </c>
      <c r="AD105" s="190" t="str">
        <f>""</f>
        <v/>
      </c>
      <c r="AE105" s="190">
        <f t="shared" si="2"/>
        <v>2.7949999999999897</v>
      </c>
      <c r="AF105" s="190">
        <f t="shared" si="2"/>
        <v>2.7949999999999897</v>
      </c>
      <c r="AG105" s="190" t="str">
        <f>""</f>
        <v/>
      </c>
    </row>
    <row r="106" spans="1:33" ht="27">
      <c r="A106" s="190"/>
      <c r="B106" s="190" t="s">
        <v>116</v>
      </c>
      <c r="C106" s="196">
        <v>97</v>
      </c>
      <c r="D106" s="200" t="s">
        <v>520</v>
      </c>
      <c r="E106" s="200" t="s">
        <v>520</v>
      </c>
      <c r="F106" s="197"/>
      <c r="G106" s="198">
        <v>24</v>
      </c>
      <c r="H106" s="198">
        <v>60</v>
      </c>
      <c r="I106" s="198">
        <v>22</v>
      </c>
      <c r="J106" s="198">
        <v>30</v>
      </c>
      <c r="K106" s="199">
        <v>3</v>
      </c>
      <c r="L106" s="199">
        <v>9</v>
      </c>
      <c r="M106" s="198">
        <v>1.96</v>
      </c>
      <c r="N106" s="198" t="s">
        <v>131</v>
      </c>
      <c r="O106" s="198">
        <v>2.06</v>
      </c>
      <c r="P106" s="198" t="s">
        <v>131</v>
      </c>
      <c r="Q106" s="198">
        <v>2.16</v>
      </c>
      <c r="R106" s="198" t="s">
        <v>131</v>
      </c>
      <c r="S106" s="198">
        <v>1.05</v>
      </c>
      <c r="T106" s="197" t="s">
        <v>132</v>
      </c>
      <c r="U106" s="190" t="str">
        <f>""</f>
        <v/>
      </c>
      <c r="V106" s="190" t="str">
        <f>""</f>
        <v/>
      </c>
      <c r="W106" s="190" t="str">
        <f>""</f>
        <v/>
      </c>
      <c r="X106" s="190" t="str">
        <f>""</f>
        <v/>
      </c>
      <c r="Y106" s="190" t="str">
        <f>""</f>
        <v/>
      </c>
      <c r="Z106" s="190" t="str">
        <f>""</f>
        <v/>
      </c>
      <c r="AA106" s="190" t="str">
        <f>""</f>
        <v/>
      </c>
      <c r="AB106" s="190" t="str">
        <f>""</f>
        <v/>
      </c>
      <c r="AC106" s="190" t="str">
        <f>""</f>
        <v/>
      </c>
      <c r="AD106" s="190" t="str">
        <f>""</f>
        <v/>
      </c>
      <c r="AE106" s="190">
        <f t="shared" si="2"/>
        <v>2.7959999999999896</v>
      </c>
      <c r="AF106" s="190">
        <f t="shared" si="2"/>
        <v>2.7959999999999896</v>
      </c>
      <c r="AG106" s="190" t="str">
        <f>""</f>
        <v/>
      </c>
    </row>
    <row r="107" spans="1:33" ht="27">
      <c r="A107" s="190"/>
      <c r="B107" s="190" t="s">
        <v>116</v>
      </c>
      <c r="C107" s="196">
        <v>98</v>
      </c>
      <c r="D107" s="200" t="s">
        <v>569</v>
      </c>
      <c r="E107" s="200" t="s">
        <v>569</v>
      </c>
      <c r="F107" s="197"/>
      <c r="G107" s="198">
        <v>24</v>
      </c>
      <c r="H107" s="198">
        <v>60</v>
      </c>
      <c r="I107" s="198">
        <v>22</v>
      </c>
      <c r="J107" s="198">
        <v>30</v>
      </c>
      <c r="K107" s="199">
        <v>3</v>
      </c>
      <c r="L107" s="199">
        <v>10</v>
      </c>
      <c r="M107" s="198">
        <v>1.97</v>
      </c>
      <c r="N107" s="198" t="s">
        <v>131</v>
      </c>
      <c r="O107" s="198">
        <v>2.0699999999999998</v>
      </c>
      <c r="P107" s="198" t="s">
        <v>131</v>
      </c>
      <c r="Q107" s="198">
        <v>2.17</v>
      </c>
      <c r="R107" s="198" t="s">
        <v>131</v>
      </c>
      <c r="S107" s="198">
        <v>1.06</v>
      </c>
      <c r="T107" s="197" t="s">
        <v>132</v>
      </c>
      <c r="U107" s="190" t="str">
        <f>""</f>
        <v/>
      </c>
      <c r="V107" s="190" t="str">
        <f>""</f>
        <v/>
      </c>
      <c r="W107" s="190" t="str">
        <f>""</f>
        <v/>
      </c>
      <c r="X107" s="190" t="str">
        <f>""</f>
        <v/>
      </c>
      <c r="Y107" s="190" t="str">
        <f>""</f>
        <v/>
      </c>
      <c r="Z107" s="190" t="str">
        <f>""</f>
        <v/>
      </c>
      <c r="AA107" s="190" t="str">
        <f>""</f>
        <v/>
      </c>
      <c r="AB107" s="190" t="str">
        <f>""</f>
        <v/>
      </c>
      <c r="AC107" s="190" t="str">
        <f>""</f>
        <v/>
      </c>
      <c r="AD107" s="190" t="str">
        <f>""</f>
        <v/>
      </c>
      <c r="AE107" s="190">
        <f t="shared" si="2"/>
        <v>2.7969999999999895</v>
      </c>
      <c r="AF107" s="190">
        <f t="shared" si="2"/>
        <v>2.7969999999999895</v>
      </c>
      <c r="AG107" s="190" t="str">
        <f>""</f>
        <v/>
      </c>
    </row>
    <row r="108" spans="1:33" ht="27">
      <c r="A108" s="190"/>
      <c r="B108" s="190" t="s">
        <v>116</v>
      </c>
      <c r="C108" s="196">
        <v>99</v>
      </c>
      <c r="D108" s="200" t="s">
        <v>521</v>
      </c>
      <c r="E108" s="200" t="s">
        <v>521</v>
      </c>
      <c r="F108" s="197"/>
      <c r="G108" s="197" t="str">
        <f>""</f>
        <v/>
      </c>
      <c r="H108" s="197" t="str">
        <f>""</f>
        <v/>
      </c>
      <c r="I108" s="197" t="str">
        <f>""</f>
        <v/>
      </c>
      <c r="J108" s="197" t="str">
        <f>""</f>
        <v/>
      </c>
      <c r="K108" s="199">
        <v>0</v>
      </c>
      <c r="L108" s="199">
        <v>10</v>
      </c>
      <c r="M108" s="198">
        <v>1.98</v>
      </c>
      <c r="N108" s="198" t="s">
        <v>131</v>
      </c>
      <c r="O108" s="198">
        <v>2.08</v>
      </c>
      <c r="P108" s="198" t="s">
        <v>131</v>
      </c>
      <c r="Q108" s="198">
        <v>2.1800000000000002</v>
      </c>
      <c r="R108" s="198" t="s">
        <v>131</v>
      </c>
      <c r="S108" s="198">
        <v>1.07</v>
      </c>
      <c r="T108" s="197" t="s">
        <v>132</v>
      </c>
      <c r="U108" s="190" t="str">
        <f>""</f>
        <v/>
      </c>
      <c r="V108" s="190" t="str">
        <f>""</f>
        <v/>
      </c>
      <c r="W108" s="190" t="str">
        <f>""</f>
        <v/>
      </c>
      <c r="X108" s="190" t="str">
        <f>""</f>
        <v/>
      </c>
      <c r="Y108" s="190" t="str">
        <f>""</f>
        <v/>
      </c>
      <c r="Z108" s="190" t="str">
        <f>""</f>
        <v/>
      </c>
      <c r="AA108" s="190" t="str">
        <f>""</f>
        <v/>
      </c>
      <c r="AB108" s="190" t="str">
        <f>""</f>
        <v/>
      </c>
      <c r="AC108" s="190" t="str">
        <f>""</f>
        <v/>
      </c>
      <c r="AD108" s="190" t="str">
        <f>""</f>
        <v/>
      </c>
      <c r="AE108" s="190">
        <f t="shared" si="2"/>
        <v>2.7979999999999894</v>
      </c>
      <c r="AF108" s="190">
        <f t="shared" si="2"/>
        <v>2.7979999999999894</v>
      </c>
      <c r="AG108" s="190" t="str">
        <f>""</f>
        <v/>
      </c>
    </row>
    <row r="109" spans="1:33" ht="40.5">
      <c r="A109" s="190"/>
      <c r="B109" s="190" t="s">
        <v>116</v>
      </c>
      <c r="C109" s="196">
        <v>100</v>
      </c>
      <c r="D109" s="200" t="s">
        <v>522</v>
      </c>
      <c r="E109" s="200" t="s">
        <v>522</v>
      </c>
      <c r="F109" s="197"/>
      <c r="G109" s="197" t="str">
        <f>""</f>
        <v/>
      </c>
      <c r="H109" s="197" t="str">
        <f>""</f>
        <v/>
      </c>
      <c r="I109" s="197" t="str">
        <f>""</f>
        <v/>
      </c>
      <c r="J109" s="197" t="str">
        <f>""</f>
        <v/>
      </c>
      <c r="K109" s="199">
        <v>0</v>
      </c>
      <c r="L109" s="199">
        <v>10</v>
      </c>
      <c r="M109" s="198">
        <v>1.99</v>
      </c>
      <c r="N109" s="198" t="s">
        <v>131</v>
      </c>
      <c r="O109" s="198">
        <v>2.09</v>
      </c>
      <c r="P109" s="198" t="s">
        <v>131</v>
      </c>
      <c r="Q109" s="198">
        <v>2.19</v>
      </c>
      <c r="R109" s="198" t="s">
        <v>131</v>
      </c>
      <c r="S109" s="198">
        <v>1.08</v>
      </c>
      <c r="T109" s="197" t="s">
        <v>132</v>
      </c>
      <c r="U109" s="190" t="str">
        <f>""</f>
        <v/>
      </c>
      <c r="V109" s="190" t="str">
        <f>""</f>
        <v/>
      </c>
      <c r="W109" s="190" t="str">
        <f>""</f>
        <v/>
      </c>
      <c r="X109" s="190" t="str">
        <f>""</f>
        <v/>
      </c>
      <c r="Y109" s="190" t="str">
        <f>""</f>
        <v/>
      </c>
      <c r="Z109" s="190" t="str">
        <f>""</f>
        <v/>
      </c>
      <c r="AA109" s="190" t="str">
        <f>""</f>
        <v/>
      </c>
      <c r="AB109" s="190" t="str">
        <f>""</f>
        <v/>
      </c>
      <c r="AC109" s="190" t="str">
        <f>""</f>
        <v/>
      </c>
      <c r="AD109" s="190" t="str">
        <f>""</f>
        <v/>
      </c>
      <c r="AE109" s="190">
        <f t="shared" si="2"/>
        <v>2.7989999999999893</v>
      </c>
      <c r="AF109" s="190">
        <f t="shared" si="2"/>
        <v>2.7989999999999893</v>
      </c>
      <c r="AG109" s="190" t="str">
        <f>""</f>
        <v/>
      </c>
    </row>
    <row r="110" spans="1:33" ht="15">
      <c r="A110" s="190"/>
      <c r="B110" s="190" t="s">
        <v>116</v>
      </c>
      <c r="C110" s="196">
        <v>101</v>
      </c>
      <c r="D110" s="192" t="s">
        <v>599</v>
      </c>
      <c r="E110" s="192"/>
      <c r="F110" s="197"/>
      <c r="G110" s="198" t="str">
        <f>""</f>
        <v/>
      </c>
      <c r="H110" s="198" t="str">
        <f>""</f>
        <v/>
      </c>
      <c r="I110" s="198" t="str">
        <f>""</f>
        <v/>
      </c>
      <c r="J110" s="198" t="str">
        <f>""</f>
        <v/>
      </c>
      <c r="K110" s="198" t="str">
        <f>""</f>
        <v/>
      </c>
      <c r="L110" s="198" t="str">
        <f>""</f>
        <v/>
      </c>
      <c r="M110" s="198" t="str">
        <f>""</f>
        <v/>
      </c>
      <c r="N110" s="198" t="str">
        <f>""</f>
        <v/>
      </c>
      <c r="O110" s="198" t="str">
        <f>""</f>
        <v/>
      </c>
      <c r="P110" s="198" t="str">
        <f>""</f>
        <v/>
      </c>
      <c r="Q110" s="198" t="str">
        <f>""</f>
        <v/>
      </c>
      <c r="R110" s="198" t="str">
        <f>""</f>
        <v/>
      </c>
      <c r="S110" s="198" t="str">
        <f>""</f>
        <v/>
      </c>
      <c r="T110" s="198" t="str">
        <f>""</f>
        <v/>
      </c>
      <c r="U110" s="198" t="str">
        <f>""</f>
        <v/>
      </c>
      <c r="V110" s="198" t="str">
        <f>""</f>
        <v/>
      </c>
      <c r="W110" s="198" t="str">
        <f>""</f>
        <v/>
      </c>
      <c r="X110" s="198" t="str">
        <f>""</f>
        <v/>
      </c>
      <c r="Y110" s="198" t="str">
        <f>""</f>
        <v/>
      </c>
      <c r="Z110" s="198" t="str">
        <f>""</f>
        <v/>
      </c>
      <c r="AA110" s="198" t="str">
        <f>""</f>
        <v/>
      </c>
      <c r="AB110" s="198" t="str">
        <f>""</f>
        <v/>
      </c>
      <c r="AC110" s="198" t="str">
        <f>""</f>
        <v/>
      </c>
      <c r="AD110" s="198" t="str">
        <f>""</f>
        <v/>
      </c>
      <c r="AE110" s="198" t="str">
        <f>""</f>
        <v/>
      </c>
      <c r="AF110" s="198" t="str">
        <f>""</f>
        <v/>
      </c>
      <c r="AG110" s="190" t="str">
        <f>""</f>
        <v/>
      </c>
    </row>
    <row r="111" spans="1:33" ht="15">
      <c r="B111" s="190" t="s">
        <v>116</v>
      </c>
      <c r="C111" s="196">
        <v>101</v>
      </c>
      <c r="D111" s="192" t="s">
        <v>599</v>
      </c>
      <c r="E111" s="192"/>
      <c r="F111" s="197"/>
      <c r="G111" s="198" t="str">
        <f>""</f>
        <v/>
      </c>
      <c r="H111" s="198" t="str">
        <f>""</f>
        <v/>
      </c>
      <c r="I111" s="198" t="str">
        <f>""</f>
        <v/>
      </c>
      <c r="J111" s="198" t="str">
        <f>""</f>
        <v/>
      </c>
      <c r="K111" s="198" t="str">
        <f>""</f>
        <v/>
      </c>
      <c r="L111" s="198" t="str">
        <f>""</f>
        <v/>
      </c>
      <c r="M111" s="198" t="str">
        <f>""</f>
        <v/>
      </c>
      <c r="N111" s="198" t="str">
        <f>""</f>
        <v/>
      </c>
      <c r="O111" s="198" t="str">
        <f>""</f>
        <v/>
      </c>
      <c r="P111" s="198" t="str">
        <f>""</f>
        <v/>
      </c>
      <c r="Q111" s="198" t="str">
        <f>""</f>
        <v/>
      </c>
      <c r="R111" s="198" t="str">
        <f>""</f>
        <v/>
      </c>
      <c r="S111" s="198" t="str">
        <f>""</f>
        <v/>
      </c>
      <c r="T111" s="198" t="str">
        <f>""</f>
        <v/>
      </c>
      <c r="U111" s="198" t="str">
        <f>""</f>
        <v/>
      </c>
      <c r="V111" s="198" t="str">
        <f>""</f>
        <v/>
      </c>
      <c r="W111" s="198" t="str">
        <f>""</f>
        <v/>
      </c>
      <c r="X111" s="198" t="str">
        <f>""</f>
        <v/>
      </c>
      <c r="Y111" s="198" t="str">
        <f>""</f>
        <v/>
      </c>
      <c r="Z111" s="198" t="str">
        <f>""</f>
        <v/>
      </c>
      <c r="AA111" s="198" t="str">
        <f>""</f>
        <v/>
      </c>
      <c r="AB111" s="198" t="str">
        <f>""</f>
        <v/>
      </c>
      <c r="AC111" s="198" t="str">
        <f>""</f>
        <v/>
      </c>
      <c r="AD111" s="198" t="str">
        <f>""</f>
        <v/>
      </c>
      <c r="AE111" s="198" t="str">
        <f>""</f>
        <v/>
      </c>
      <c r="AF111" s="198" t="str">
        <f>""</f>
        <v/>
      </c>
    </row>
    <row r="112" spans="1:33" ht="40.5">
      <c r="D112" s="192" t="s">
        <v>570</v>
      </c>
      <c r="E112" s="192" t="s">
        <v>570</v>
      </c>
      <c r="F112" s="197"/>
      <c r="G112" s="198">
        <v>24</v>
      </c>
      <c r="H112" s="198">
        <v>60</v>
      </c>
      <c r="I112" s="198">
        <v>20</v>
      </c>
      <c r="J112" s="198">
        <v>30</v>
      </c>
      <c r="K112" s="199">
        <v>2</v>
      </c>
      <c r="L112" s="199">
        <v>9</v>
      </c>
      <c r="M112" s="198">
        <v>1.01</v>
      </c>
      <c r="N112" s="198" t="s">
        <v>131</v>
      </c>
      <c r="O112" s="198">
        <v>1.1100000000000001</v>
      </c>
      <c r="P112" s="198" t="s">
        <v>131</v>
      </c>
      <c r="Q112" s="198">
        <v>1.21</v>
      </c>
      <c r="R112" s="198" t="s">
        <v>131</v>
      </c>
      <c r="S112" s="198">
        <v>0.1</v>
      </c>
      <c r="T112" s="197" t="s">
        <v>132</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X104"/>
  <sheetViews>
    <sheetView workbookViewId="0">
      <selection activeCell="J9" sqref="J9"/>
    </sheetView>
  </sheetViews>
  <sheetFormatPr defaultRowHeight="14.25"/>
  <cols>
    <col min="2" max="2" width="13.75" customWidth="1"/>
  </cols>
  <sheetData>
    <row r="1" spans="2:128">
      <c r="B1" s="452"/>
      <c r="C1" s="452"/>
      <c r="D1" s="452"/>
      <c r="E1" s="452"/>
      <c r="F1" s="452"/>
      <c r="G1" s="452"/>
      <c r="H1" s="452"/>
      <c r="I1" s="452"/>
      <c r="J1" s="452"/>
      <c r="K1" s="452"/>
      <c r="L1" s="452"/>
      <c r="M1" s="452"/>
      <c r="N1" s="452"/>
      <c r="O1" s="452"/>
      <c r="P1" s="452"/>
      <c r="Q1" s="452"/>
      <c r="R1" s="452"/>
      <c r="S1" s="452"/>
      <c r="T1" s="452"/>
      <c r="U1" s="452"/>
      <c r="V1" s="452"/>
      <c r="W1" s="452"/>
      <c r="X1" s="452"/>
      <c r="Y1" s="452"/>
      <c r="Z1" s="452"/>
      <c r="AA1" s="452"/>
      <c r="AB1" s="452"/>
      <c r="AC1" s="452"/>
      <c r="AD1" s="452"/>
      <c r="AE1" s="452"/>
      <c r="AF1" s="452"/>
      <c r="AG1" s="452"/>
      <c r="AH1" s="452"/>
      <c r="AI1" s="452"/>
      <c r="AJ1" s="452"/>
      <c r="AK1" s="452"/>
      <c r="AL1" s="452"/>
      <c r="AM1" s="452"/>
      <c r="AN1" s="452"/>
      <c r="AO1" s="452"/>
      <c r="AP1" s="452"/>
      <c r="AQ1" s="452"/>
      <c r="AR1" s="452"/>
      <c r="AS1" s="452"/>
      <c r="AT1" s="452"/>
      <c r="AU1" s="452"/>
      <c r="AV1" s="452"/>
    </row>
    <row r="2" spans="2:128">
      <c r="B2" s="452"/>
      <c r="C2" s="452"/>
      <c r="D2" s="452"/>
      <c r="E2" s="452"/>
      <c r="F2" s="452"/>
      <c r="G2" s="452"/>
      <c r="H2" s="452"/>
      <c r="I2" s="452"/>
      <c r="J2" s="452"/>
      <c r="K2" s="452"/>
      <c r="L2" s="452"/>
      <c r="M2" s="452"/>
      <c r="N2" s="452"/>
      <c r="O2" s="452"/>
      <c r="P2" s="452"/>
      <c r="Q2" s="452"/>
      <c r="R2" s="452"/>
      <c r="S2" s="452"/>
      <c r="T2" s="452"/>
      <c r="U2" s="452"/>
      <c r="V2" s="452"/>
      <c r="W2" s="452"/>
      <c r="X2" s="452"/>
      <c r="Y2" s="452"/>
      <c r="Z2" s="452"/>
      <c r="AA2" s="452"/>
      <c r="AB2" s="452"/>
      <c r="AC2" s="452"/>
      <c r="AD2" s="452"/>
      <c r="AE2" s="452"/>
      <c r="AF2" s="452"/>
      <c r="AG2" s="452"/>
      <c r="AH2" s="452"/>
      <c r="AI2" s="452"/>
      <c r="AJ2" s="452"/>
      <c r="AK2" s="452"/>
      <c r="AL2" s="452"/>
      <c r="AM2" s="452"/>
      <c r="AN2" s="452"/>
      <c r="AO2" s="452"/>
      <c r="AP2" s="452"/>
      <c r="AQ2" s="452"/>
      <c r="AR2" s="452"/>
      <c r="AS2" s="452"/>
      <c r="AT2" s="452"/>
      <c r="AU2" s="452"/>
      <c r="AV2" s="452"/>
    </row>
    <row r="3" spans="2:128">
      <c r="B3" s="452"/>
      <c r="C3" s="452"/>
      <c r="D3" s="452">
        <v>1</v>
      </c>
      <c r="E3" s="452">
        <f>D3+1</f>
        <v>2</v>
      </c>
      <c r="F3" s="452">
        <f t="shared" ref="F3:BQ3" si="0">E3+1</f>
        <v>3</v>
      </c>
      <c r="G3" s="452">
        <f t="shared" si="0"/>
        <v>4</v>
      </c>
      <c r="H3" s="452">
        <f t="shared" si="0"/>
        <v>5</v>
      </c>
      <c r="I3" s="452">
        <f t="shared" si="0"/>
        <v>6</v>
      </c>
      <c r="J3" s="452">
        <f t="shared" si="0"/>
        <v>7</v>
      </c>
      <c r="K3" s="452">
        <f t="shared" si="0"/>
        <v>8</v>
      </c>
      <c r="L3" s="452">
        <f t="shared" si="0"/>
        <v>9</v>
      </c>
      <c r="M3" s="452">
        <f t="shared" si="0"/>
        <v>10</v>
      </c>
      <c r="N3" s="452">
        <f t="shared" si="0"/>
        <v>11</v>
      </c>
      <c r="O3" s="452">
        <f t="shared" si="0"/>
        <v>12</v>
      </c>
      <c r="P3" s="452">
        <f t="shared" si="0"/>
        <v>13</v>
      </c>
      <c r="Q3" s="452">
        <f t="shared" si="0"/>
        <v>14</v>
      </c>
      <c r="R3" s="452">
        <f t="shared" si="0"/>
        <v>15</v>
      </c>
      <c r="S3" s="452">
        <f t="shared" si="0"/>
        <v>16</v>
      </c>
      <c r="T3" s="452">
        <f t="shared" si="0"/>
        <v>17</v>
      </c>
      <c r="U3" s="452">
        <f t="shared" si="0"/>
        <v>18</v>
      </c>
      <c r="V3" s="452">
        <f t="shared" si="0"/>
        <v>19</v>
      </c>
      <c r="W3" s="452">
        <f t="shared" si="0"/>
        <v>20</v>
      </c>
      <c r="X3" s="452">
        <f t="shared" si="0"/>
        <v>21</v>
      </c>
      <c r="Y3" s="452">
        <f t="shared" si="0"/>
        <v>22</v>
      </c>
      <c r="Z3" s="452">
        <f t="shared" si="0"/>
        <v>23</v>
      </c>
      <c r="AA3" s="452">
        <f t="shared" si="0"/>
        <v>24</v>
      </c>
      <c r="AB3" s="452">
        <f t="shared" si="0"/>
        <v>25</v>
      </c>
      <c r="AC3" s="452">
        <f t="shared" si="0"/>
        <v>26</v>
      </c>
      <c r="AD3" s="452">
        <f t="shared" si="0"/>
        <v>27</v>
      </c>
      <c r="AE3" s="452">
        <f t="shared" si="0"/>
        <v>28</v>
      </c>
      <c r="AF3" s="452">
        <f t="shared" si="0"/>
        <v>29</v>
      </c>
      <c r="AG3" s="452">
        <f t="shared" si="0"/>
        <v>30</v>
      </c>
      <c r="AH3" s="452">
        <f t="shared" si="0"/>
        <v>31</v>
      </c>
      <c r="AI3" s="452">
        <f t="shared" si="0"/>
        <v>32</v>
      </c>
      <c r="AJ3" s="452">
        <f t="shared" si="0"/>
        <v>33</v>
      </c>
      <c r="AK3" s="452">
        <f t="shared" si="0"/>
        <v>34</v>
      </c>
      <c r="AL3" s="452">
        <f t="shared" si="0"/>
        <v>35</v>
      </c>
      <c r="AM3" s="452">
        <f t="shared" si="0"/>
        <v>36</v>
      </c>
      <c r="AN3" s="452">
        <f t="shared" si="0"/>
        <v>37</v>
      </c>
      <c r="AO3" s="452">
        <f t="shared" si="0"/>
        <v>38</v>
      </c>
      <c r="AP3" s="452">
        <f t="shared" si="0"/>
        <v>39</v>
      </c>
      <c r="AQ3" s="452">
        <f t="shared" si="0"/>
        <v>40</v>
      </c>
      <c r="AR3" s="452">
        <f t="shared" si="0"/>
        <v>41</v>
      </c>
      <c r="AS3" s="452">
        <f t="shared" si="0"/>
        <v>42</v>
      </c>
      <c r="AT3" s="452">
        <f t="shared" si="0"/>
        <v>43</v>
      </c>
      <c r="AU3" s="452">
        <f t="shared" si="0"/>
        <v>44</v>
      </c>
      <c r="AV3" s="452">
        <f t="shared" si="0"/>
        <v>45</v>
      </c>
      <c r="AW3" s="452">
        <f t="shared" si="0"/>
        <v>46</v>
      </c>
      <c r="AX3" s="452">
        <f t="shared" si="0"/>
        <v>47</v>
      </c>
      <c r="AY3" s="452">
        <f t="shared" si="0"/>
        <v>48</v>
      </c>
      <c r="AZ3" s="452">
        <f t="shared" si="0"/>
        <v>49</v>
      </c>
      <c r="BA3" s="452">
        <f t="shared" si="0"/>
        <v>50</v>
      </c>
      <c r="BB3" s="452">
        <f t="shared" si="0"/>
        <v>51</v>
      </c>
      <c r="BC3" s="452">
        <f t="shared" si="0"/>
        <v>52</v>
      </c>
      <c r="BD3" s="452">
        <f t="shared" si="0"/>
        <v>53</v>
      </c>
      <c r="BE3" s="452">
        <f t="shared" si="0"/>
        <v>54</v>
      </c>
      <c r="BF3" s="452">
        <f t="shared" si="0"/>
        <v>55</v>
      </c>
      <c r="BG3" s="452">
        <f t="shared" si="0"/>
        <v>56</v>
      </c>
      <c r="BH3" s="452">
        <f t="shared" si="0"/>
        <v>57</v>
      </c>
      <c r="BI3" s="452">
        <f t="shared" si="0"/>
        <v>58</v>
      </c>
      <c r="BJ3" s="452">
        <f t="shared" si="0"/>
        <v>59</v>
      </c>
      <c r="BK3" s="452">
        <f t="shared" si="0"/>
        <v>60</v>
      </c>
      <c r="BL3" s="452">
        <f t="shared" si="0"/>
        <v>61</v>
      </c>
      <c r="BM3" s="452">
        <f t="shared" si="0"/>
        <v>62</v>
      </c>
      <c r="BN3" s="452">
        <f t="shared" si="0"/>
        <v>63</v>
      </c>
      <c r="BO3" s="452">
        <f t="shared" si="0"/>
        <v>64</v>
      </c>
      <c r="BP3" s="452">
        <f t="shared" si="0"/>
        <v>65</v>
      </c>
      <c r="BQ3" s="452">
        <f t="shared" si="0"/>
        <v>66</v>
      </c>
      <c r="BR3" s="452">
        <f t="shared" ref="BR3:CY3" si="1">BQ3+1</f>
        <v>67</v>
      </c>
      <c r="BS3" s="452">
        <f t="shared" si="1"/>
        <v>68</v>
      </c>
      <c r="BT3" s="452">
        <f t="shared" si="1"/>
        <v>69</v>
      </c>
      <c r="BU3" s="452">
        <f t="shared" si="1"/>
        <v>70</v>
      </c>
      <c r="BV3" s="452">
        <f t="shared" si="1"/>
        <v>71</v>
      </c>
      <c r="BW3" s="452">
        <f t="shared" si="1"/>
        <v>72</v>
      </c>
      <c r="BX3" s="452">
        <f t="shared" si="1"/>
        <v>73</v>
      </c>
      <c r="BY3" s="452">
        <f t="shared" si="1"/>
        <v>74</v>
      </c>
      <c r="BZ3" s="452">
        <f t="shared" si="1"/>
        <v>75</v>
      </c>
      <c r="CA3" s="452">
        <f t="shared" si="1"/>
        <v>76</v>
      </c>
      <c r="CB3" s="452">
        <f t="shared" si="1"/>
        <v>77</v>
      </c>
      <c r="CC3" s="452">
        <f t="shared" si="1"/>
        <v>78</v>
      </c>
      <c r="CD3" s="452">
        <f t="shared" si="1"/>
        <v>79</v>
      </c>
      <c r="CE3" s="452">
        <f t="shared" si="1"/>
        <v>80</v>
      </c>
      <c r="CF3" s="452">
        <f t="shared" si="1"/>
        <v>81</v>
      </c>
      <c r="CG3" s="452">
        <f t="shared" si="1"/>
        <v>82</v>
      </c>
      <c r="CH3" s="452">
        <f t="shared" si="1"/>
        <v>83</v>
      </c>
      <c r="CI3" s="452">
        <f t="shared" si="1"/>
        <v>84</v>
      </c>
      <c r="CJ3" s="452">
        <f t="shared" si="1"/>
        <v>85</v>
      </c>
      <c r="CK3" s="452">
        <f t="shared" si="1"/>
        <v>86</v>
      </c>
      <c r="CL3" s="452">
        <f t="shared" si="1"/>
        <v>87</v>
      </c>
      <c r="CM3" s="452">
        <f t="shared" si="1"/>
        <v>88</v>
      </c>
      <c r="CN3" s="452">
        <f t="shared" si="1"/>
        <v>89</v>
      </c>
      <c r="CO3" s="452">
        <f t="shared" si="1"/>
        <v>90</v>
      </c>
      <c r="CP3" s="452">
        <f t="shared" si="1"/>
        <v>91</v>
      </c>
      <c r="CQ3" s="452">
        <f t="shared" si="1"/>
        <v>92</v>
      </c>
      <c r="CR3" s="452">
        <f t="shared" si="1"/>
        <v>93</v>
      </c>
      <c r="CS3" s="452">
        <f t="shared" si="1"/>
        <v>94</v>
      </c>
      <c r="CT3" s="452">
        <f t="shared" si="1"/>
        <v>95</v>
      </c>
      <c r="CU3" s="452">
        <f t="shared" si="1"/>
        <v>96</v>
      </c>
      <c r="CV3" s="452">
        <f t="shared" si="1"/>
        <v>97</v>
      </c>
      <c r="CW3" s="452">
        <f t="shared" si="1"/>
        <v>98</v>
      </c>
      <c r="CX3" s="452">
        <f t="shared" si="1"/>
        <v>99</v>
      </c>
      <c r="CY3" s="452">
        <f t="shared" si="1"/>
        <v>100</v>
      </c>
      <c r="CZ3" s="452"/>
      <c r="DA3" s="452"/>
      <c r="DB3" s="452"/>
      <c r="DC3" s="452"/>
      <c r="DD3" s="452"/>
      <c r="DE3" s="452"/>
      <c r="DF3" s="452"/>
      <c r="DG3" s="452"/>
      <c r="DH3" s="452"/>
      <c r="DI3" s="452"/>
      <c r="DJ3" s="452"/>
      <c r="DK3" s="452"/>
      <c r="DL3" s="452"/>
      <c r="DM3" s="452"/>
      <c r="DN3" s="452"/>
      <c r="DO3" s="452"/>
      <c r="DP3" s="452"/>
      <c r="DQ3" s="452"/>
      <c r="DR3" s="452"/>
      <c r="DS3" s="452"/>
      <c r="DT3" s="452"/>
      <c r="DU3" s="452"/>
      <c r="DV3" s="452"/>
      <c r="DW3" s="452"/>
      <c r="DX3" s="452"/>
    </row>
    <row r="4" spans="2:128">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c r="AH4" s="452"/>
      <c r="AI4" s="452"/>
      <c r="AJ4" s="452"/>
      <c r="AK4" s="452"/>
      <c r="AL4" s="452"/>
      <c r="AM4" s="452"/>
      <c r="AN4" s="452"/>
      <c r="AO4" s="452"/>
      <c r="AP4" s="452"/>
      <c r="AQ4" s="452"/>
      <c r="AR4" s="452"/>
      <c r="AS4" s="452"/>
      <c r="AT4" s="452"/>
      <c r="AU4" s="452"/>
      <c r="AV4" s="452"/>
    </row>
    <row r="5" spans="2:128">
      <c r="B5" s="452"/>
      <c r="C5" s="452">
        <v>1</v>
      </c>
      <c r="D5" s="452"/>
      <c r="E5" s="452"/>
      <c r="F5" s="452"/>
      <c r="G5" s="452"/>
      <c r="H5" s="452"/>
      <c r="I5" s="452"/>
      <c r="J5" s="452"/>
      <c r="K5" s="452"/>
      <c r="L5" s="452"/>
      <c r="M5" s="452"/>
      <c r="N5" s="452"/>
      <c r="O5" s="452"/>
      <c r="P5" s="452"/>
      <c r="Q5" s="452"/>
      <c r="R5" s="452"/>
      <c r="S5" s="452"/>
      <c r="T5" s="452"/>
      <c r="U5" s="452"/>
      <c r="V5" s="452"/>
      <c r="W5" s="452"/>
      <c r="X5" s="452"/>
      <c r="Y5" s="452"/>
      <c r="Z5" s="452"/>
      <c r="AA5" s="452"/>
      <c r="AB5" s="452"/>
      <c r="AC5" s="452"/>
      <c r="AD5" s="452"/>
      <c r="AE5" s="452"/>
      <c r="AF5" s="452"/>
      <c r="AG5" s="452"/>
      <c r="AH5" s="452"/>
      <c r="AI5" s="452"/>
      <c r="AJ5" s="452"/>
      <c r="AK5" s="452"/>
      <c r="AL5" s="452"/>
      <c r="AM5" s="452"/>
      <c r="AN5" s="452"/>
      <c r="AO5" s="452"/>
      <c r="AP5" s="452"/>
      <c r="AQ5" s="452"/>
      <c r="AR5" s="452"/>
      <c r="AS5" s="452"/>
      <c r="AT5" s="452"/>
      <c r="AU5" s="452"/>
      <c r="AV5" s="452"/>
    </row>
    <row r="6" spans="2:128" ht="42.75">
      <c r="B6" s="452" t="s">
        <v>450</v>
      </c>
      <c r="C6" s="452">
        <f>C5+1</f>
        <v>2</v>
      </c>
      <c r="D6" s="452" t="s">
        <v>535</v>
      </c>
      <c r="E6" s="452" t="s">
        <v>533</v>
      </c>
      <c r="F6" s="452" t="s">
        <v>534</v>
      </c>
      <c r="G6" s="452" t="s">
        <v>536</v>
      </c>
      <c r="H6" s="452" t="s">
        <v>537</v>
      </c>
      <c r="I6" s="452" t="s">
        <v>546</v>
      </c>
      <c r="J6" s="452" t="s">
        <v>576</v>
      </c>
      <c r="K6" s="452" t="s">
        <v>577</v>
      </c>
      <c r="L6" s="452"/>
      <c r="M6" s="452"/>
      <c r="N6" s="452"/>
      <c r="O6" s="452"/>
      <c r="P6" s="452"/>
      <c r="Q6" s="452"/>
      <c r="R6" s="452"/>
      <c r="S6" s="452"/>
      <c r="T6" s="452"/>
      <c r="U6" s="452"/>
      <c r="V6" s="452"/>
      <c r="W6" s="452"/>
      <c r="X6" s="452"/>
      <c r="Y6" s="452"/>
      <c r="Z6" s="452"/>
      <c r="AA6" s="452"/>
      <c r="AB6" s="452"/>
      <c r="AC6" s="452"/>
      <c r="AD6" s="452"/>
      <c r="AE6" s="452"/>
      <c r="AF6" s="452"/>
      <c r="AG6" s="452"/>
      <c r="AH6" s="452"/>
      <c r="AI6" s="452"/>
      <c r="AJ6" s="452"/>
      <c r="AK6" s="452"/>
      <c r="AL6" s="452"/>
      <c r="AM6" s="452"/>
      <c r="AN6" s="452"/>
      <c r="AO6" s="452"/>
      <c r="AP6" s="452"/>
      <c r="AQ6" s="452"/>
      <c r="AR6" s="452"/>
      <c r="AS6" s="452"/>
      <c r="AT6" s="452"/>
      <c r="AU6" s="452"/>
      <c r="AV6" s="452"/>
    </row>
    <row r="7" spans="2:128" ht="42.75">
      <c r="B7" s="452" t="s">
        <v>457</v>
      </c>
      <c r="C7" s="452">
        <f t="shared" ref="C7:C70" si="2">C6+1</f>
        <v>3</v>
      </c>
      <c r="D7" s="452" t="s">
        <v>463</v>
      </c>
      <c r="E7" s="452" t="s">
        <v>464</v>
      </c>
      <c r="F7" s="452" t="s">
        <v>465</v>
      </c>
      <c r="G7" s="452" t="s">
        <v>133</v>
      </c>
      <c r="H7" s="452" t="s">
        <v>134</v>
      </c>
      <c r="I7" s="452" t="s">
        <v>135</v>
      </c>
      <c r="J7" s="452" t="s">
        <v>136</v>
      </c>
      <c r="K7" s="452" t="s">
        <v>137</v>
      </c>
      <c r="L7" s="452"/>
      <c r="M7" s="452"/>
      <c r="N7" s="452"/>
      <c r="O7" s="452"/>
      <c r="P7" s="452"/>
      <c r="Q7" s="452"/>
      <c r="R7" s="452"/>
      <c r="S7" s="452"/>
      <c r="T7" s="452"/>
      <c r="U7" s="452"/>
      <c r="V7" s="452"/>
      <c r="W7" s="452"/>
      <c r="X7" s="452"/>
      <c r="Y7" s="452"/>
      <c r="Z7" s="452"/>
      <c r="AA7" s="452"/>
      <c r="AB7" s="452"/>
      <c r="AC7" s="452"/>
      <c r="AD7" s="452"/>
      <c r="AE7" s="452"/>
      <c r="AF7" s="452"/>
      <c r="AG7" s="452"/>
      <c r="AH7" s="452"/>
      <c r="AI7" s="452"/>
      <c r="AJ7" s="452"/>
      <c r="AK7" s="452"/>
      <c r="AL7" s="452"/>
      <c r="AM7" s="452"/>
      <c r="AN7" s="452"/>
      <c r="AO7" s="452"/>
      <c r="AP7" s="452"/>
      <c r="AQ7" s="452"/>
      <c r="AR7" s="452"/>
      <c r="AS7" s="452"/>
      <c r="AT7" s="452"/>
      <c r="AU7" s="452"/>
      <c r="AV7" s="452"/>
    </row>
    <row r="8" spans="2:128" ht="57">
      <c r="B8" s="452" t="s">
        <v>458</v>
      </c>
      <c r="C8" s="452">
        <f t="shared" si="2"/>
        <v>4</v>
      </c>
      <c r="D8" s="452" t="s">
        <v>526</v>
      </c>
      <c r="E8" s="452" t="s">
        <v>531</v>
      </c>
      <c r="F8" s="452" t="s">
        <v>532</v>
      </c>
      <c r="G8" s="452" t="s">
        <v>583</v>
      </c>
      <c r="H8" s="452" t="s">
        <v>584</v>
      </c>
      <c r="I8" s="200"/>
      <c r="J8" s="452"/>
      <c r="K8" s="452"/>
      <c r="L8" s="452"/>
      <c r="M8" s="452"/>
      <c r="N8" s="452"/>
      <c r="O8" s="452"/>
      <c r="P8" s="452"/>
      <c r="Q8" s="452"/>
      <c r="R8" s="452"/>
      <c r="S8" s="452"/>
      <c r="T8" s="452"/>
      <c r="U8" s="452"/>
      <c r="V8" s="452"/>
      <c r="W8" s="452"/>
      <c r="X8" s="452"/>
      <c r="Y8" s="452"/>
      <c r="Z8" s="452"/>
      <c r="AA8" s="452"/>
      <c r="AB8" s="452"/>
      <c r="AC8" s="452"/>
      <c r="AD8" s="452"/>
      <c r="AE8" s="452"/>
      <c r="AF8" s="452"/>
      <c r="AG8" s="452"/>
      <c r="AH8" s="452"/>
      <c r="AI8" s="452"/>
      <c r="AJ8" s="452"/>
      <c r="AK8" s="452"/>
      <c r="AL8" s="452"/>
      <c r="AM8" s="452"/>
      <c r="AN8" s="452"/>
      <c r="AO8" s="452"/>
      <c r="AP8" s="452"/>
      <c r="AQ8" s="452"/>
      <c r="AR8" s="452"/>
      <c r="AS8" s="452"/>
      <c r="AT8" s="452"/>
      <c r="AU8" s="452"/>
      <c r="AV8" s="452"/>
    </row>
    <row r="9" spans="2:128" ht="28.5">
      <c r="B9" s="452" t="s">
        <v>456</v>
      </c>
      <c r="C9" s="452">
        <f t="shared" si="2"/>
        <v>5</v>
      </c>
      <c r="D9" s="452" t="s">
        <v>61</v>
      </c>
      <c r="E9" s="452" t="s">
        <v>107</v>
      </c>
      <c r="F9" s="452" t="s">
        <v>108</v>
      </c>
      <c r="G9" s="452" t="s">
        <v>109</v>
      </c>
      <c r="H9" s="452"/>
      <c r="I9" s="200"/>
      <c r="J9" s="452"/>
      <c r="K9" s="452"/>
      <c r="L9" s="452"/>
      <c r="M9" s="452"/>
      <c r="N9" s="452"/>
      <c r="O9" s="452"/>
      <c r="P9" s="452"/>
      <c r="Q9" s="452"/>
      <c r="R9" s="452"/>
      <c r="S9" s="452"/>
      <c r="T9" s="452"/>
      <c r="U9" s="452"/>
      <c r="V9" s="452"/>
      <c r="W9" s="452"/>
      <c r="X9" s="452"/>
      <c r="Y9" s="452"/>
      <c r="Z9" s="452"/>
      <c r="AA9" s="452"/>
      <c r="AB9" s="452"/>
      <c r="AC9" s="452"/>
      <c r="AD9" s="452"/>
      <c r="AE9" s="452"/>
      <c r="AF9" s="452"/>
      <c r="AG9" s="452"/>
      <c r="AH9" s="452"/>
      <c r="AI9" s="452"/>
      <c r="AJ9" s="452"/>
      <c r="AK9" s="452"/>
      <c r="AL9" s="452"/>
      <c r="AM9" s="452"/>
      <c r="AN9" s="452"/>
      <c r="AO9" s="452"/>
      <c r="AP9" s="452"/>
      <c r="AQ9" s="452"/>
      <c r="AR9" s="452"/>
      <c r="AS9" s="452"/>
      <c r="AT9" s="452"/>
      <c r="AU9" s="452"/>
      <c r="AV9" s="452"/>
    </row>
    <row r="10" spans="2:128" ht="42.75">
      <c r="B10" s="452" t="s">
        <v>460</v>
      </c>
      <c r="C10" s="452">
        <f t="shared" si="2"/>
        <v>6</v>
      </c>
      <c r="D10" s="452" t="s">
        <v>524</v>
      </c>
      <c r="E10" s="452" t="s">
        <v>529</v>
      </c>
      <c r="F10" s="452" t="s">
        <v>530</v>
      </c>
      <c r="G10" s="452" t="s">
        <v>590</v>
      </c>
      <c r="H10" s="452"/>
      <c r="I10" s="452"/>
      <c r="J10" s="452"/>
      <c r="K10" s="452"/>
      <c r="L10" s="452"/>
      <c r="M10" s="452"/>
      <c r="N10" s="452"/>
      <c r="O10" s="452"/>
      <c r="P10" s="452"/>
      <c r="Q10" s="452"/>
      <c r="R10" s="452"/>
      <c r="S10" s="452"/>
      <c r="T10" s="452"/>
      <c r="U10" s="452"/>
      <c r="V10" s="452"/>
      <c r="W10" s="452"/>
      <c r="X10" s="452"/>
      <c r="Y10" s="452"/>
      <c r="Z10" s="452"/>
      <c r="AA10" s="452"/>
      <c r="AB10" s="452"/>
      <c r="AC10" s="452"/>
      <c r="AD10" s="452"/>
      <c r="AE10" s="452"/>
      <c r="AF10" s="452"/>
      <c r="AG10" s="452"/>
      <c r="AH10" s="452"/>
      <c r="AI10" s="452"/>
      <c r="AJ10" s="452"/>
      <c r="AK10" s="452"/>
      <c r="AL10" s="452"/>
      <c r="AM10" s="452"/>
      <c r="AN10" s="452"/>
      <c r="AO10" s="452"/>
      <c r="AP10" s="452"/>
      <c r="AQ10" s="452"/>
      <c r="AR10" s="452"/>
      <c r="AS10" s="452"/>
      <c r="AT10" s="452"/>
      <c r="AU10" s="452"/>
      <c r="AV10" s="452"/>
    </row>
    <row r="11" spans="2:128" ht="71.25">
      <c r="B11" s="452" t="s">
        <v>461</v>
      </c>
      <c r="C11" s="452">
        <f t="shared" si="2"/>
        <v>7</v>
      </c>
      <c r="D11" s="452" t="s">
        <v>528</v>
      </c>
      <c r="E11" s="452" t="s">
        <v>598</v>
      </c>
      <c r="F11" s="452" t="s">
        <v>582</v>
      </c>
      <c r="G11" s="452"/>
      <c r="H11" s="452"/>
      <c r="I11" s="452"/>
      <c r="J11" s="452"/>
      <c r="K11" s="452"/>
      <c r="L11" s="452"/>
      <c r="M11" s="452"/>
      <c r="N11" s="452"/>
      <c r="O11" s="452"/>
      <c r="P11" s="452"/>
      <c r="Q11" s="452"/>
      <c r="R11" s="452"/>
      <c r="S11" s="452"/>
      <c r="T11" s="452"/>
      <c r="U11" s="452"/>
      <c r="V11" s="452"/>
      <c r="W11" s="452"/>
      <c r="X11" s="452"/>
      <c r="Y11" s="452"/>
      <c r="Z11" s="452"/>
      <c r="AA11" s="452"/>
      <c r="AB11" s="452"/>
      <c r="AC11" s="452"/>
      <c r="AD11" s="452"/>
      <c r="AE11" s="452"/>
      <c r="AF11" s="452"/>
      <c r="AG11" s="452"/>
      <c r="AH11" s="452"/>
      <c r="AI11" s="452"/>
      <c r="AJ11" s="452"/>
      <c r="AK11" s="452"/>
      <c r="AL11" s="452"/>
      <c r="AM11" s="452"/>
      <c r="AN11" s="452"/>
      <c r="AO11" s="452"/>
      <c r="AP11" s="452"/>
      <c r="AQ11" s="452"/>
      <c r="AR11" s="452"/>
      <c r="AS11" s="452"/>
      <c r="AT11" s="452"/>
      <c r="AU11" s="452"/>
      <c r="AV11" s="452"/>
    </row>
    <row r="12" spans="2:128" ht="57">
      <c r="B12" s="452" t="s">
        <v>462</v>
      </c>
      <c r="C12" s="452">
        <f t="shared" si="2"/>
        <v>8</v>
      </c>
      <c r="D12" s="452" t="s">
        <v>525</v>
      </c>
      <c r="E12" s="452"/>
      <c r="F12" s="452"/>
      <c r="G12" s="452"/>
      <c r="H12" s="452"/>
      <c r="I12" s="452"/>
      <c r="J12" s="452"/>
      <c r="K12" s="452"/>
      <c r="L12" s="452"/>
      <c r="M12" s="452"/>
      <c r="N12" s="452"/>
      <c r="O12" s="452"/>
      <c r="P12" s="452"/>
      <c r="Q12" s="452"/>
      <c r="R12" s="452"/>
      <c r="S12" s="452"/>
      <c r="T12" s="452"/>
      <c r="U12" s="452"/>
      <c r="V12" s="452"/>
      <c r="W12" s="452"/>
      <c r="X12" s="452"/>
      <c r="Y12" s="452"/>
      <c r="Z12" s="452"/>
      <c r="AA12" s="452"/>
      <c r="AB12" s="452"/>
      <c r="AC12" s="452"/>
      <c r="AD12" s="452"/>
      <c r="AE12" s="452"/>
      <c r="AF12" s="452"/>
      <c r="AG12" s="452"/>
      <c r="AH12" s="452"/>
      <c r="AI12" s="452"/>
      <c r="AJ12" s="452"/>
      <c r="AK12" s="452"/>
      <c r="AL12" s="452"/>
      <c r="AM12" s="452"/>
      <c r="AN12" s="452"/>
      <c r="AO12" s="452"/>
      <c r="AP12" s="452"/>
      <c r="AQ12" s="452"/>
      <c r="AR12" s="452"/>
      <c r="AS12" s="452"/>
      <c r="AT12" s="452"/>
      <c r="AU12" s="452"/>
      <c r="AV12" s="452"/>
    </row>
    <row r="13" spans="2:128" ht="42.75">
      <c r="B13" s="452" t="s">
        <v>459</v>
      </c>
      <c r="C13" s="452">
        <f t="shared" si="2"/>
        <v>9</v>
      </c>
      <c r="D13" s="452" t="s">
        <v>527</v>
      </c>
      <c r="E13" s="452" t="s">
        <v>585</v>
      </c>
      <c r="F13" s="452" t="s">
        <v>586</v>
      </c>
      <c r="G13" s="452" t="s">
        <v>587</v>
      </c>
      <c r="H13" s="452"/>
      <c r="I13" s="452"/>
      <c r="J13" s="452"/>
      <c r="K13" s="452"/>
      <c r="L13" s="452"/>
      <c r="M13" s="452"/>
      <c r="N13" s="452"/>
      <c r="O13" s="452"/>
      <c r="P13" s="452"/>
      <c r="Q13" s="452"/>
      <c r="R13" s="452"/>
      <c r="S13" s="452"/>
      <c r="T13" s="452"/>
      <c r="U13" s="452"/>
      <c r="V13" s="452"/>
      <c r="W13" s="452"/>
      <c r="X13" s="452"/>
      <c r="Y13" s="452"/>
      <c r="Z13" s="452"/>
      <c r="AA13" s="452"/>
      <c r="AB13" s="452"/>
      <c r="AC13" s="452"/>
      <c r="AD13" s="452"/>
      <c r="AE13" s="452"/>
      <c r="AF13" s="452"/>
      <c r="AG13" s="452"/>
      <c r="AH13" s="452"/>
      <c r="AI13" s="452"/>
      <c r="AJ13" s="452"/>
      <c r="AK13" s="452"/>
      <c r="AL13" s="452"/>
      <c r="AM13" s="452"/>
      <c r="AN13" s="452"/>
      <c r="AO13" s="452"/>
      <c r="AP13" s="452"/>
      <c r="AQ13" s="452"/>
      <c r="AR13" s="452"/>
      <c r="AS13" s="452"/>
      <c r="AT13" s="452"/>
      <c r="AU13" s="452"/>
      <c r="AV13" s="452"/>
    </row>
    <row r="14" spans="2:128">
      <c r="B14" s="452" t="s">
        <v>543</v>
      </c>
      <c r="C14" s="452">
        <f t="shared" si="2"/>
        <v>10</v>
      </c>
      <c r="D14" s="452" t="s">
        <v>581</v>
      </c>
      <c r="E14" s="452" t="s">
        <v>544</v>
      </c>
      <c r="F14" s="452" t="s">
        <v>545</v>
      </c>
      <c r="G14" s="452"/>
      <c r="H14" s="452"/>
      <c r="I14" s="452"/>
      <c r="J14" s="452"/>
      <c r="K14" s="452"/>
      <c r="L14" s="452"/>
      <c r="M14" s="452"/>
      <c r="N14" s="452"/>
      <c r="O14" s="452"/>
      <c r="P14" s="452"/>
      <c r="Q14" s="452"/>
      <c r="R14" s="452"/>
      <c r="S14" s="452"/>
      <c r="T14" s="452"/>
      <c r="U14" s="452"/>
      <c r="V14" s="452"/>
      <c r="W14" s="452"/>
      <c r="X14" s="452"/>
      <c r="Y14" s="452"/>
      <c r="Z14" s="452"/>
      <c r="AA14" s="452"/>
      <c r="AB14" s="452"/>
      <c r="AC14" s="452"/>
      <c r="AD14" s="452"/>
      <c r="AE14" s="452"/>
      <c r="AF14" s="452"/>
      <c r="AG14" s="452"/>
      <c r="AH14" s="452"/>
      <c r="AI14" s="452"/>
      <c r="AJ14" s="452"/>
      <c r="AK14" s="452"/>
      <c r="AL14" s="452"/>
      <c r="AM14" s="452"/>
      <c r="AN14" s="452"/>
      <c r="AO14" s="452"/>
      <c r="AP14" s="452"/>
      <c r="AQ14" s="452"/>
      <c r="AR14" s="452"/>
      <c r="AS14" s="452"/>
      <c r="AT14" s="452"/>
      <c r="AU14" s="452"/>
      <c r="AV14" s="452"/>
    </row>
    <row r="15" spans="2:128">
      <c r="B15" s="452"/>
      <c r="C15" s="452">
        <f t="shared" si="2"/>
        <v>11</v>
      </c>
      <c r="D15" s="452"/>
      <c r="E15" s="452"/>
      <c r="F15" s="452"/>
      <c r="G15" s="452"/>
      <c r="H15" s="452"/>
      <c r="I15" s="452"/>
      <c r="J15" s="452"/>
      <c r="K15" s="452"/>
      <c r="L15" s="452"/>
      <c r="M15" s="452"/>
      <c r="N15" s="452"/>
      <c r="O15" s="452"/>
      <c r="P15" s="452"/>
      <c r="Q15" s="452"/>
      <c r="R15" s="452"/>
      <c r="S15" s="452"/>
      <c r="T15" s="452"/>
      <c r="U15" s="452"/>
      <c r="V15" s="452"/>
      <c r="W15" s="452"/>
      <c r="X15" s="452"/>
      <c r="Y15" s="452"/>
      <c r="Z15" s="452"/>
      <c r="AA15" s="452"/>
      <c r="AB15" s="452"/>
      <c r="AC15" s="452"/>
      <c r="AD15" s="452"/>
      <c r="AE15" s="452"/>
      <c r="AF15" s="452"/>
      <c r="AG15" s="452"/>
      <c r="AH15" s="452"/>
      <c r="AI15" s="452"/>
      <c r="AJ15" s="452"/>
      <c r="AK15" s="452"/>
      <c r="AL15" s="452"/>
      <c r="AM15" s="452"/>
      <c r="AN15" s="452"/>
      <c r="AO15" s="452"/>
      <c r="AP15" s="452"/>
      <c r="AQ15" s="452"/>
      <c r="AR15" s="452"/>
      <c r="AS15" s="452"/>
      <c r="AT15" s="452"/>
      <c r="AU15" s="452"/>
      <c r="AV15" s="452"/>
    </row>
    <row r="16" spans="2:128">
      <c r="B16" s="452"/>
      <c r="C16" s="452">
        <f t="shared" si="2"/>
        <v>12</v>
      </c>
      <c r="D16" s="452"/>
      <c r="E16" s="452"/>
      <c r="F16" s="452"/>
      <c r="G16" s="452"/>
      <c r="H16" s="452"/>
      <c r="I16" s="452"/>
      <c r="J16" s="452"/>
      <c r="K16" s="452"/>
      <c r="L16" s="452"/>
      <c r="M16" s="452"/>
      <c r="N16" s="452"/>
      <c r="O16" s="452"/>
      <c r="P16" s="452"/>
      <c r="Q16" s="452"/>
      <c r="R16" s="452"/>
      <c r="S16" s="452"/>
      <c r="T16" s="452"/>
      <c r="U16" s="452"/>
      <c r="V16" s="452"/>
      <c r="W16" s="452"/>
      <c r="X16" s="452"/>
      <c r="Y16" s="452"/>
      <c r="Z16" s="452"/>
      <c r="AA16" s="452"/>
      <c r="AB16" s="452"/>
      <c r="AC16" s="452"/>
      <c r="AD16" s="452"/>
      <c r="AE16" s="452"/>
      <c r="AF16" s="452"/>
      <c r="AG16" s="452"/>
      <c r="AH16" s="452"/>
      <c r="AI16" s="452"/>
      <c r="AJ16" s="452"/>
      <c r="AK16" s="452"/>
      <c r="AL16" s="452"/>
      <c r="AM16" s="452"/>
      <c r="AN16" s="452"/>
      <c r="AO16" s="452"/>
      <c r="AP16" s="452"/>
      <c r="AQ16" s="452"/>
      <c r="AR16" s="452"/>
      <c r="AS16" s="452"/>
      <c r="AT16" s="452"/>
      <c r="AU16" s="452"/>
      <c r="AV16" s="452"/>
    </row>
    <row r="17" spans="2:48">
      <c r="B17" s="452"/>
      <c r="C17" s="452">
        <f t="shared" si="2"/>
        <v>13</v>
      </c>
      <c r="D17" s="452"/>
      <c r="E17" s="452"/>
      <c r="F17" s="452"/>
      <c r="G17" s="452"/>
      <c r="H17" s="452"/>
      <c r="I17" s="452"/>
      <c r="J17" s="452"/>
      <c r="K17" s="452"/>
      <c r="L17" s="452"/>
      <c r="M17" s="452"/>
      <c r="N17" s="452"/>
      <c r="O17" s="452"/>
      <c r="P17" s="452"/>
      <c r="Q17" s="452"/>
      <c r="R17" s="452"/>
      <c r="S17" s="452"/>
      <c r="T17" s="452"/>
      <c r="U17" s="452"/>
      <c r="V17" s="452"/>
      <c r="W17" s="452"/>
      <c r="X17" s="452"/>
      <c r="Y17" s="452"/>
      <c r="Z17" s="452"/>
      <c r="AA17" s="452"/>
      <c r="AB17" s="452"/>
      <c r="AC17" s="452"/>
      <c r="AD17" s="452"/>
      <c r="AE17" s="452"/>
      <c r="AF17" s="452"/>
      <c r="AG17" s="452"/>
      <c r="AH17" s="452"/>
      <c r="AI17" s="452"/>
      <c r="AJ17" s="452"/>
      <c r="AK17" s="452"/>
      <c r="AL17" s="452"/>
      <c r="AM17" s="452"/>
      <c r="AN17" s="452"/>
      <c r="AO17" s="452"/>
      <c r="AP17" s="452"/>
      <c r="AQ17" s="452"/>
      <c r="AR17" s="452"/>
      <c r="AS17" s="452"/>
      <c r="AT17" s="452"/>
      <c r="AU17" s="452"/>
      <c r="AV17" s="452"/>
    </row>
    <row r="18" spans="2:48">
      <c r="B18" s="452"/>
      <c r="C18" s="452">
        <f t="shared" si="2"/>
        <v>14</v>
      </c>
      <c r="D18" s="452"/>
      <c r="E18" s="452"/>
      <c r="F18" s="452"/>
      <c r="G18" s="452"/>
      <c r="H18" s="452"/>
      <c r="I18" s="452"/>
      <c r="J18" s="452"/>
      <c r="K18" s="452"/>
      <c r="L18" s="452"/>
      <c r="M18" s="452"/>
      <c r="N18" s="452"/>
      <c r="O18" s="452"/>
      <c r="P18" s="452"/>
      <c r="Q18" s="452"/>
      <c r="R18" s="452"/>
      <c r="S18" s="452"/>
      <c r="T18" s="452"/>
      <c r="U18" s="452"/>
      <c r="V18" s="452"/>
      <c r="W18" s="452"/>
      <c r="X18" s="452"/>
      <c r="Y18" s="452"/>
      <c r="Z18" s="452"/>
      <c r="AA18" s="452"/>
      <c r="AB18" s="452"/>
      <c r="AC18" s="452"/>
      <c r="AD18" s="452"/>
      <c r="AE18" s="452"/>
      <c r="AF18" s="452"/>
      <c r="AG18" s="452"/>
      <c r="AH18" s="452"/>
      <c r="AI18" s="452"/>
      <c r="AJ18" s="452"/>
      <c r="AK18" s="452"/>
      <c r="AL18" s="452"/>
      <c r="AM18" s="452"/>
      <c r="AN18" s="452"/>
      <c r="AO18" s="452"/>
      <c r="AP18" s="452"/>
      <c r="AQ18" s="452"/>
      <c r="AR18" s="452"/>
      <c r="AS18" s="452"/>
      <c r="AT18" s="452"/>
      <c r="AU18" s="452"/>
      <c r="AV18" s="452"/>
    </row>
    <row r="19" spans="2:48">
      <c r="B19" s="452"/>
      <c r="C19" s="452">
        <f t="shared" si="2"/>
        <v>15</v>
      </c>
      <c r="D19" s="452"/>
      <c r="E19" s="452"/>
      <c r="F19" s="452"/>
      <c r="G19" s="452"/>
      <c r="H19" s="452"/>
      <c r="I19" s="452"/>
      <c r="J19" s="452"/>
      <c r="K19" s="452"/>
      <c r="L19" s="452"/>
      <c r="M19" s="452"/>
      <c r="N19" s="452"/>
      <c r="O19" s="452"/>
      <c r="P19" s="452"/>
      <c r="Q19" s="452"/>
      <c r="R19" s="452"/>
      <c r="S19" s="452"/>
      <c r="T19" s="452"/>
      <c r="U19" s="452"/>
      <c r="V19" s="452"/>
      <c r="W19" s="452"/>
      <c r="X19" s="452"/>
      <c r="Y19" s="452"/>
      <c r="Z19" s="452"/>
      <c r="AA19" s="452"/>
      <c r="AB19" s="452"/>
      <c r="AC19" s="452"/>
      <c r="AD19" s="452"/>
      <c r="AE19" s="452"/>
      <c r="AF19" s="452"/>
      <c r="AG19" s="452"/>
      <c r="AH19" s="452"/>
      <c r="AI19" s="452"/>
      <c r="AJ19" s="452"/>
      <c r="AK19" s="452"/>
      <c r="AL19" s="452"/>
      <c r="AM19" s="452"/>
      <c r="AN19" s="452"/>
      <c r="AO19" s="452"/>
      <c r="AP19" s="452"/>
      <c r="AQ19" s="452"/>
      <c r="AR19" s="452"/>
      <c r="AS19" s="452"/>
      <c r="AT19" s="452"/>
      <c r="AU19" s="452"/>
      <c r="AV19" s="452"/>
    </row>
    <row r="20" spans="2:48">
      <c r="B20" s="452"/>
      <c r="C20" s="452">
        <f t="shared" si="2"/>
        <v>16</v>
      </c>
      <c r="D20" s="452"/>
      <c r="E20" s="452"/>
      <c r="F20" s="452"/>
      <c r="G20" s="452"/>
      <c r="H20" s="452"/>
      <c r="I20" s="452"/>
      <c r="J20" s="452"/>
      <c r="K20" s="452"/>
      <c r="L20" s="452"/>
      <c r="M20" s="452"/>
      <c r="N20" s="452"/>
      <c r="O20" s="452"/>
      <c r="P20" s="452"/>
      <c r="Q20" s="452"/>
      <c r="R20" s="452"/>
      <c r="S20" s="452"/>
      <c r="T20" s="452"/>
      <c r="U20" s="452"/>
      <c r="V20" s="452"/>
      <c r="W20" s="452"/>
      <c r="X20" s="452"/>
      <c r="Y20" s="452"/>
      <c r="Z20" s="452"/>
      <c r="AA20" s="452"/>
      <c r="AB20" s="452"/>
      <c r="AC20" s="452"/>
      <c r="AD20" s="452"/>
      <c r="AE20" s="452"/>
      <c r="AF20" s="452"/>
      <c r="AG20" s="452"/>
      <c r="AH20" s="452"/>
      <c r="AI20" s="452"/>
      <c r="AJ20" s="452"/>
      <c r="AK20" s="452"/>
      <c r="AL20" s="452"/>
      <c r="AM20" s="452"/>
      <c r="AN20" s="452"/>
      <c r="AO20" s="452"/>
      <c r="AP20" s="452"/>
      <c r="AQ20" s="452"/>
      <c r="AR20" s="452"/>
      <c r="AS20" s="452"/>
      <c r="AT20" s="452"/>
      <c r="AU20" s="452"/>
      <c r="AV20" s="452"/>
    </row>
    <row r="21" spans="2:48">
      <c r="B21" s="452"/>
      <c r="C21" s="452">
        <f t="shared" si="2"/>
        <v>17</v>
      </c>
      <c r="D21" s="452"/>
      <c r="E21" s="452"/>
      <c r="F21" s="452"/>
      <c r="G21" s="452"/>
      <c r="H21" s="452"/>
      <c r="I21" s="452"/>
      <c r="J21" s="452"/>
      <c r="K21" s="452"/>
      <c r="L21" s="452"/>
      <c r="M21" s="452"/>
      <c r="N21" s="452"/>
      <c r="O21" s="452"/>
      <c r="P21" s="452"/>
      <c r="Q21" s="452"/>
      <c r="R21" s="452"/>
      <c r="S21" s="452"/>
      <c r="T21" s="452"/>
      <c r="U21" s="452"/>
      <c r="V21" s="452"/>
      <c r="W21" s="452"/>
      <c r="X21" s="452"/>
      <c r="Y21" s="452"/>
      <c r="Z21" s="452"/>
      <c r="AA21" s="452"/>
      <c r="AB21" s="452"/>
      <c r="AC21" s="452"/>
      <c r="AD21" s="452"/>
      <c r="AE21" s="452"/>
      <c r="AF21" s="452"/>
      <c r="AG21" s="452"/>
      <c r="AH21" s="452"/>
      <c r="AI21" s="452"/>
      <c r="AJ21" s="452"/>
      <c r="AK21" s="452"/>
      <c r="AL21" s="452"/>
      <c r="AM21" s="452"/>
      <c r="AN21" s="452"/>
      <c r="AO21" s="452"/>
      <c r="AP21" s="452"/>
      <c r="AQ21" s="452"/>
      <c r="AR21" s="452"/>
      <c r="AS21" s="452"/>
      <c r="AT21" s="452"/>
      <c r="AU21" s="452"/>
      <c r="AV21" s="452"/>
    </row>
    <row r="22" spans="2:48">
      <c r="B22" s="452"/>
      <c r="C22" s="452">
        <f t="shared" si="2"/>
        <v>18</v>
      </c>
      <c r="D22" s="452"/>
      <c r="E22" s="452"/>
      <c r="F22" s="452"/>
      <c r="G22" s="452"/>
      <c r="H22" s="452"/>
      <c r="I22" s="452"/>
      <c r="J22" s="452"/>
      <c r="K22" s="452"/>
      <c r="L22" s="452"/>
      <c r="M22" s="452"/>
      <c r="N22" s="452"/>
      <c r="O22" s="452"/>
      <c r="P22" s="452"/>
      <c r="Q22" s="452"/>
      <c r="R22" s="452"/>
      <c r="S22" s="452"/>
      <c r="T22" s="452"/>
      <c r="U22" s="452"/>
      <c r="V22" s="452"/>
      <c r="W22" s="452"/>
      <c r="X22" s="452"/>
      <c r="Y22" s="452"/>
      <c r="Z22" s="452"/>
      <c r="AA22" s="452"/>
      <c r="AB22" s="452"/>
      <c r="AC22" s="452"/>
      <c r="AD22" s="452"/>
      <c r="AE22" s="452"/>
      <c r="AF22" s="452"/>
      <c r="AG22" s="452"/>
      <c r="AH22" s="452"/>
      <c r="AI22" s="452"/>
      <c r="AJ22" s="452"/>
      <c r="AK22" s="452"/>
      <c r="AL22" s="452"/>
      <c r="AM22" s="452"/>
      <c r="AN22" s="452"/>
      <c r="AO22" s="452"/>
      <c r="AP22" s="452"/>
      <c r="AQ22" s="452"/>
      <c r="AR22" s="452"/>
      <c r="AS22" s="452"/>
      <c r="AT22" s="452"/>
      <c r="AU22" s="452"/>
      <c r="AV22" s="452"/>
    </row>
    <row r="23" spans="2:48">
      <c r="B23" s="452"/>
      <c r="C23" s="452">
        <f t="shared" si="2"/>
        <v>19</v>
      </c>
      <c r="D23" s="452"/>
      <c r="E23" s="452"/>
      <c r="F23" s="452"/>
      <c r="G23" s="452"/>
      <c r="H23" s="452"/>
      <c r="I23" s="452"/>
      <c r="J23" s="452"/>
      <c r="K23" s="452"/>
      <c r="L23" s="452"/>
      <c r="M23" s="452"/>
      <c r="N23" s="452"/>
      <c r="O23" s="452"/>
      <c r="P23" s="452"/>
      <c r="Q23" s="452"/>
      <c r="R23" s="452"/>
      <c r="S23" s="452"/>
      <c r="T23" s="452"/>
      <c r="U23" s="452"/>
      <c r="V23" s="452"/>
      <c r="W23" s="452"/>
      <c r="X23" s="452"/>
      <c r="Y23" s="452"/>
      <c r="Z23" s="452"/>
      <c r="AA23" s="452"/>
      <c r="AB23" s="452"/>
      <c r="AC23" s="452"/>
      <c r="AD23" s="452"/>
      <c r="AE23" s="452"/>
      <c r="AF23" s="452"/>
      <c r="AG23" s="452"/>
      <c r="AH23" s="452"/>
      <c r="AI23" s="452"/>
      <c r="AJ23" s="452"/>
      <c r="AK23" s="452"/>
      <c r="AL23" s="452"/>
      <c r="AM23" s="452"/>
      <c r="AN23" s="452"/>
      <c r="AO23" s="452"/>
      <c r="AP23" s="452"/>
      <c r="AQ23" s="452"/>
      <c r="AR23" s="452"/>
      <c r="AS23" s="452"/>
      <c r="AT23" s="452"/>
      <c r="AU23" s="452"/>
      <c r="AV23" s="452"/>
    </row>
    <row r="24" spans="2:48">
      <c r="B24" s="452"/>
      <c r="C24" s="452">
        <f t="shared" si="2"/>
        <v>20</v>
      </c>
      <c r="D24" s="452"/>
      <c r="E24" s="452"/>
      <c r="F24" s="452"/>
      <c r="G24" s="452"/>
      <c r="H24" s="452"/>
      <c r="I24" s="452"/>
      <c r="J24" s="452"/>
      <c r="K24" s="452"/>
      <c r="L24" s="452"/>
      <c r="M24" s="452"/>
      <c r="N24" s="452"/>
      <c r="O24" s="452"/>
      <c r="P24" s="452"/>
      <c r="Q24" s="452"/>
      <c r="R24" s="452"/>
      <c r="S24" s="452"/>
      <c r="T24" s="452"/>
      <c r="U24" s="452"/>
      <c r="V24" s="452"/>
      <c r="W24" s="452"/>
      <c r="X24" s="452"/>
      <c r="Y24" s="452"/>
      <c r="Z24" s="452"/>
      <c r="AA24" s="452"/>
      <c r="AB24" s="452"/>
      <c r="AC24" s="452"/>
      <c r="AD24" s="452"/>
      <c r="AE24" s="452"/>
      <c r="AF24" s="452"/>
      <c r="AG24" s="452"/>
      <c r="AH24" s="452"/>
      <c r="AI24" s="452"/>
      <c r="AJ24" s="452"/>
      <c r="AK24" s="452"/>
      <c r="AL24" s="452"/>
      <c r="AM24" s="452"/>
      <c r="AN24" s="452"/>
      <c r="AO24" s="452"/>
      <c r="AP24" s="452"/>
      <c r="AQ24" s="452"/>
      <c r="AR24" s="452"/>
      <c r="AS24" s="452"/>
      <c r="AT24" s="452"/>
      <c r="AU24" s="452"/>
      <c r="AV24" s="452"/>
    </row>
    <row r="25" spans="2:48">
      <c r="B25" s="452"/>
      <c r="C25" s="452">
        <f t="shared" si="2"/>
        <v>21</v>
      </c>
      <c r="D25" s="452"/>
      <c r="E25" s="452"/>
      <c r="F25" s="452"/>
      <c r="G25" s="452"/>
      <c r="H25" s="452"/>
      <c r="I25" s="452"/>
      <c r="J25" s="452"/>
      <c r="K25" s="452"/>
      <c r="L25" s="452"/>
      <c r="M25" s="452"/>
      <c r="N25" s="452"/>
      <c r="O25" s="452"/>
      <c r="P25" s="452"/>
      <c r="Q25" s="452"/>
      <c r="R25" s="452"/>
      <c r="S25" s="452"/>
      <c r="T25" s="452"/>
      <c r="U25" s="452"/>
      <c r="V25" s="452"/>
      <c r="W25" s="452"/>
      <c r="X25" s="452"/>
      <c r="Y25" s="452"/>
      <c r="Z25" s="452"/>
      <c r="AA25" s="452"/>
      <c r="AB25" s="452"/>
      <c r="AC25" s="452"/>
      <c r="AD25" s="452"/>
      <c r="AE25" s="452"/>
      <c r="AF25" s="452"/>
      <c r="AG25" s="452"/>
      <c r="AH25" s="452"/>
      <c r="AI25" s="452"/>
      <c r="AJ25" s="452"/>
      <c r="AK25" s="452"/>
      <c r="AL25" s="452"/>
      <c r="AM25" s="452"/>
      <c r="AN25" s="452"/>
      <c r="AO25" s="452"/>
      <c r="AP25" s="452"/>
      <c r="AQ25" s="452"/>
      <c r="AR25" s="452"/>
      <c r="AS25" s="452"/>
      <c r="AT25" s="452"/>
      <c r="AU25" s="452"/>
      <c r="AV25" s="452"/>
    </row>
    <row r="26" spans="2:48">
      <c r="B26" s="452"/>
      <c r="C26" s="452">
        <f t="shared" si="2"/>
        <v>22</v>
      </c>
      <c r="D26" s="452"/>
      <c r="E26" s="452"/>
      <c r="F26" s="452"/>
      <c r="G26" s="452"/>
      <c r="H26" s="452"/>
      <c r="I26" s="452"/>
      <c r="J26" s="452"/>
      <c r="K26" s="452"/>
      <c r="L26" s="452"/>
      <c r="M26" s="452"/>
      <c r="N26" s="452"/>
      <c r="O26" s="452"/>
      <c r="P26" s="452"/>
      <c r="Q26" s="452"/>
      <c r="R26" s="452"/>
      <c r="S26" s="452"/>
      <c r="T26" s="452"/>
      <c r="U26" s="452"/>
      <c r="V26" s="452"/>
      <c r="W26" s="452"/>
      <c r="X26" s="452"/>
      <c r="Y26" s="452"/>
      <c r="Z26" s="452"/>
      <c r="AA26" s="452"/>
      <c r="AB26" s="452"/>
      <c r="AC26" s="452"/>
      <c r="AD26" s="452"/>
      <c r="AE26" s="452"/>
      <c r="AF26" s="452"/>
      <c r="AG26" s="452"/>
      <c r="AH26" s="452"/>
      <c r="AI26" s="452"/>
      <c r="AJ26" s="452"/>
      <c r="AK26" s="452"/>
      <c r="AL26" s="452"/>
      <c r="AM26" s="452"/>
      <c r="AN26" s="452"/>
      <c r="AO26" s="452"/>
      <c r="AP26" s="452"/>
      <c r="AQ26" s="452"/>
      <c r="AR26" s="452"/>
      <c r="AS26" s="452"/>
      <c r="AT26" s="452"/>
      <c r="AU26" s="452"/>
      <c r="AV26" s="452"/>
    </row>
    <row r="27" spans="2:48">
      <c r="B27" s="452"/>
      <c r="C27" s="452">
        <f t="shared" si="2"/>
        <v>23</v>
      </c>
      <c r="D27" s="452"/>
      <c r="E27" s="452"/>
      <c r="F27" s="452"/>
      <c r="G27" s="452"/>
      <c r="H27" s="452"/>
      <c r="I27" s="452"/>
      <c r="J27" s="452"/>
      <c r="K27" s="452"/>
      <c r="L27" s="452"/>
      <c r="M27" s="452"/>
      <c r="N27" s="452"/>
      <c r="O27" s="452"/>
      <c r="P27" s="452"/>
      <c r="Q27" s="452"/>
      <c r="R27" s="452"/>
      <c r="S27" s="452"/>
      <c r="T27" s="452"/>
      <c r="U27" s="452"/>
      <c r="V27" s="452"/>
      <c r="W27" s="452"/>
      <c r="X27" s="452"/>
      <c r="Y27" s="452"/>
      <c r="Z27" s="452"/>
      <c r="AA27" s="452"/>
      <c r="AB27" s="452"/>
      <c r="AC27" s="452"/>
      <c r="AD27" s="452"/>
      <c r="AE27" s="452"/>
      <c r="AF27" s="452"/>
      <c r="AG27" s="452"/>
      <c r="AH27" s="452"/>
      <c r="AI27" s="452"/>
      <c r="AJ27" s="452"/>
      <c r="AK27" s="452"/>
      <c r="AL27" s="452"/>
      <c r="AM27" s="452"/>
      <c r="AN27" s="452"/>
      <c r="AO27" s="452"/>
      <c r="AP27" s="452"/>
      <c r="AQ27" s="452"/>
      <c r="AR27" s="452"/>
      <c r="AS27" s="452"/>
      <c r="AT27" s="452"/>
      <c r="AU27" s="452"/>
      <c r="AV27" s="452"/>
    </row>
    <row r="28" spans="2:48">
      <c r="B28" s="452"/>
      <c r="C28" s="452">
        <f t="shared" si="2"/>
        <v>24</v>
      </c>
      <c r="D28" s="452"/>
      <c r="E28" s="452"/>
      <c r="F28" s="452"/>
      <c r="G28" s="452"/>
      <c r="H28" s="452"/>
      <c r="I28" s="452"/>
      <c r="J28" s="452"/>
      <c r="K28" s="452"/>
      <c r="L28" s="452"/>
      <c r="M28" s="452"/>
      <c r="N28" s="452"/>
      <c r="O28" s="452"/>
      <c r="P28" s="452"/>
      <c r="Q28" s="452"/>
      <c r="R28" s="452"/>
      <c r="S28" s="452"/>
      <c r="T28" s="452"/>
      <c r="U28" s="452"/>
      <c r="V28" s="452"/>
      <c r="W28" s="452"/>
      <c r="X28" s="452"/>
      <c r="Y28" s="452"/>
      <c r="Z28" s="452"/>
      <c r="AA28" s="452"/>
      <c r="AB28" s="452"/>
      <c r="AC28" s="452"/>
      <c r="AD28" s="452"/>
      <c r="AE28" s="452"/>
      <c r="AF28" s="452"/>
      <c r="AG28" s="452"/>
      <c r="AH28" s="452"/>
      <c r="AI28" s="452"/>
      <c r="AJ28" s="452"/>
      <c r="AK28" s="452"/>
      <c r="AL28" s="452"/>
      <c r="AM28" s="452"/>
      <c r="AN28" s="452"/>
      <c r="AO28" s="452"/>
      <c r="AP28" s="452"/>
      <c r="AQ28" s="452"/>
      <c r="AR28" s="452"/>
      <c r="AS28" s="452"/>
      <c r="AT28" s="452"/>
      <c r="AU28" s="452"/>
      <c r="AV28" s="452"/>
    </row>
    <row r="29" spans="2:48">
      <c r="B29" s="452"/>
      <c r="C29" s="452">
        <f t="shared" si="2"/>
        <v>25</v>
      </c>
      <c r="D29" s="452"/>
      <c r="E29" s="452"/>
      <c r="F29" s="452"/>
      <c r="G29" s="452"/>
      <c r="H29" s="452"/>
      <c r="I29" s="452"/>
      <c r="J29" s="452"/>
      <c r="K29" s="452"/>
      <c r="L29" s="452"/>
      <c r="M29" s="452"/>
      <c r="N29" s="452"/>
      <c r="O29" s="452"/>
      <c r="P29" s="452"/>
      <c r="Q29" s="452"/>
      <c r="R29" s="452"/>
      <c r="S29" s="452"/>
      <c r="T29" s="452"/>
      <c r="U29" s="452"/>
      <c r="V29" s="452"/>
      <c r="W29" s="452"/>
      <c r="X29" s="452"/>
      <c r="Y29" s="452"/>
      <c r="Z29" s="452"/>
      <c r="AA29" s="452"/>
      <c r="AB29" s="452"/>
      <c r="AC29" s="452"/>
      <c r="AD29" s="452"/>
      <c r="AE29" s="452"/>
      <c r="AF29" s="452"/>
      <c r="AG29" s="452"/>
      <c r="AH29" s="452"/>
      <c r="AI29" s="452"/>
      <c r="AJ29" s="452"/>
      <c r="AK29" s="452"/>
      <c r="AL29" s="452"/>
      <c r="AM29" s="452"/>
      <c r="AN29" s="452"/>
      <c r="AO29" s="452"/>
      <c r="AP29" s="452"/>
      <c r="AQ29" s="452"/>
      <c r="AR29" s="452"/>
      <c r="AS29" s="452"/>
      <c r="AT29" s="452"/>
      <c r="AU29" s="452"/>
      <c r="AV29" s="452"/>
    </row>
    <row r="30" spans="2:48">
      <c r="B30" s="452"/>
      <c r="C30" s="452">
        <f t="shared" si="2"/>
        <v>26</v>
      </c>
      <c r="D30" s="452"/>
      <c r="E30" s="452"/>
      <c r="F30" s="452"/>
      <c r="G30" s="452"/>
      <c r="H30" s="452"/>
      <c r="I30" s="452"/>
      <c r="J30" s="452"/>
      <c r="K30" s="452"/>
      <c r="L30" s="452"/>
      <c r="M30" s="452"/>
      <c r="N30" s="452"/>
      <c r="O30" s="452"/>
      <c r="P30" s="452"/>
      <c r="Q30" s="452"/>
      <c r="R30" s="452"/>
      <c r="S30" s="452"/>
      <c r="T30" s="452"/>
      <c r="U30" s="452"/>
      <c r="V30" s="452"/>
      <c r="W30" s="452"/>
      <c r="X30" s="452"/>
      <c r="Y30" s="452"/>
      <c r="Z30" s="452"/>
      <c r="AA30" s="452"/>
      <c r="AB30" s="452"/>
      <c r="AC30" s="452"/>
      <c r="AD30" s="452"/>
      <c r="AE30" s="452"/>
      <c r="AF30" s="452"/>
      <c r="AG30" s="452"/>
      <c r="AH30" s="452"/>
      <c r="AI30" s="452"/>
      <c r="AJ30" s="452"/>
      <c r="AK30" s="452"/>
      <c r="AL30" s="452"/>
      <c r="AM30" s="452"/>
      <c r="AN30" s="452"/>
      <c r="AO30" s="452"/>
      <c r="AP30" s="452"/>
      <c r="AQ30" s="452"/>
      <c r="AR30" s="452"/>
      <c r="AS30" s="452"/>
      <c r="AT30" s="452"/>
      <c r="AU30" s="452"/>
      <c r="AV30" s="452"/>
    </row>
    <row r="31" spans="2:48">
      <c r="B31" s="452"/>
      <c r="C31" s="452">
        <f t="shared" si="2"/>
        <v>27</v>
      </c>
      <c r="D31" s="452"/>
      <c r="E31" s="452"/>
      <c r="F31" s="452"/>
      <c r="G31" s="452"/>
      <c r="H31" s="452"/>
      <c r="I31" s="452"/>
      <c r="J31" s="452"/>
      <c r="K31" s="452"/>
      <c r="L31" s="452"/>
      <c r="M31" s="452"/>
      <c r="N31" s="452"/>
      <c r="O31" s="452"/>
      <c r="P31" s="452"/>
      <c r="Q31" s="452"/>
      <c r="R31" s="452"/>
      <c r="S31" s="452"/>
      <c r="T31" s="452"/>
      <c r="U31" s="452"/>
      <c r="V31" s="452"/>
      <c r="W31" s="452"/>
      <c r="X31" s="452"/>
      <c r="Y31" s="452"/>
      <c r="Z31" s="452"/>
      <c r="AA31" s="452"/>
      <c r="AB31" s="452"/>
      <c r="AC31" s="452"/>
      <c r="AD31" s="452"/>
      <c r="AE31" s="452"/>
      <c r="AF31" s="452"/>
      <c r="AG31" s="452"/>
      <c r="AH31" s="452"/>
      <c r="AI31" s="452"/>
      <c r="AJ31" s="452"/>
      <c r="AK31" s="452"/>
      <c r="AL31" s="452"/>
      <c r="AM31" s="452"/>
      <c r="AN31" s="452"/>
      <c r="AO31" s="452"/>
      <c r="AP31" s="452"/>
      <c r="AQ31" s="452"/>
      <c r="AR31" s="452"/>
      <c r="AS31" s="452"/>
      <c r="AT31" s="452"/>
      <c r="AU31" s="452"/>
      <c r="AV31" s="452"/>
    </row>
    <row r="32" spans="2:48">
      <c r="B32" s="452"/>
      <c r="C32" s="452">
        <f t="shared" si="2"/>
        <v>28</v>
      </c>
      <c r="D32" s="452"/>
      <c r="E32" s="452"/>
      <c r="F32" s="452"/>
      <c r="G32" s="452"/>
      <c r="H32" s="452"/>
      <c r="I32" s="452"/>
      <c r="J32" s="452"/>
      <c r="K32" s="452"/>
      <c r="L32" s="452"/>
      <c r="M32" s="452"/>
      <c r="N32" s="452"/>
      <c r="O32" s="452"/>
      <c r="P32" s="452"/>
      <c r="Q32" s="452"/>
      <c r="R32" s="452"/>
      <c r="S32" s="452"/>
      <c r="T32" s="452"/>
      <c r="U32" s="452"/>
      <c r="V32" s="452"/>
      <c r="W32" s="452"/>
      <c r="X32" s="452"/>
      <c r="Y32" s="452"/>
      <c r="Z32" s="452"/>
      <c r="AA32" s="452"/>
      <c r="AB32" s="452"/>
      <c r="AC32" s="452"/>
      <c r="AD32" s="452"/>
      <c r="AE32" s="452"/>
      <c r="AF32" s="452"/>
      <c r="AG32" s="452"/>
      <c r="AH32" s="452"/>
      <c r="AI32" s="452"/>
      <c r="AJ32" s="452"/>
      <c r="AK32" s="452"/>
      <c r="AL32" s="452"/>
      <c r="AM32" s="452"/>
      <c r="AN32" s="452"/>
      <c r="AO32" s="452"/>
      <c r="AP32" s="452"/>
      <c r="AQ32" s="452"/>
      <c r="AR32" s="452"/>
      <c r="AS32" s="452"/>
      <c r="AT32" s="452"/>
      <c r="AU32" s="452"/>
      <c r="AV32" s="452"/>
    </row>
    <row r="33" spans="2:48">
      <c r="B33" s="452"/>
      <c r="C33" s="452">
        <f t="shared" si="2"/>
        <v>29</v>
      </c>
      <c r="D33" s="452"/>
      <c r="E33" s="452"/>
      <c r="F33" s="452"/>
      <c r="G33" s="452"/>
      <c r="H33" s="452"/>
      <c r="I33" s="452"/>
      <c r="J33" s="452"/>
      <c r="K33" s="452"/>
      <c r="L33" s="452"/>
      <c r="M33" s="452"/>
      <c r="N33" s="452"/>
      <c r="O33" s="452"/>
      <c r="P33" s="452"/>
      <c r="Q33" s="452"/>
      <c r="R33" s="452"/>
      <c r="S33" s="452"/>
      <c r="T33" s="452"/>
      <c r="U33" s="452"/>
      <c r="V33" s="452"/>
      <c r="W33" s="452"/>
      <c r="X33" s="452"/>
      <c r="Y33" s="452"/>
      <c r="Z33" s="452"/>
      <c r="AA33" s="452"/>
      <c r="AB33" s="452"/>
      <c r="AC33" s="452"/>
      <c r="AD33" s="452"/>
      <c r="AE33" s="452"/>
      <c r="AF33" s="452"/>
      <c r="AG33" s="452"/>
      <c r="AH33" s="452"/>
      <c r="AI33" s="452"/>
      <c r="AJ33" s="452"/>
      <c r="AK33" s="452"/>
      <c r="AL33" s="452"/>
      <c r="AM33" s="452"/>
      <c r="AN33" s="452"/>
      <c r="AO33" s="452"/>
      <c r="AP33" s="452"/>
      <c r="AQ33" s="452"/>
      <c r="AR33" s="452"/>
      <c r="AS33" s="452"/>
      <c r="AT33" s="452"/>
      <c r="AU33" s="452"/>
      <c r="AV33" s="452"/>
    </row>
    <row r="34" spans="2:48">
      <c r="B34" s="452"/>
      <c r="C34" s="452">
        <f t="shared" si="2"/>
        <v>30</v>
      </c>
      <c r="D34" s="452"/>
      <c r="E34" s="452"/>
      <c r="F34" s="452"/>
      <c r="G34" s="452"/>
      <c r="H34" s="452"/>
      <c r="I34" s="452"/>
      <c r="J34" s="452"/>
      <c r="K34" s="452"/>
      <c r="L34" s="452"/>
      <c r="M34" s="452"/>
      <c r="N34" s="452"/>
      <c r="O34" s="452"/>
      <c r="P34" s="452"/>
      <c r="Q34" s="452"/>
      <c r="R34" s="452"/>
      <c r="S34" s="452"/>
      <c r="T34" s="452"/>
      <c r="U34" s="452"/>
      <c r="V34" s="452"/>
      <c r="W34" s="452"/>
      <c r="X34" s="452"/>
      <c r="Y34" s="452"/>
      <c r="Z34" s="452"/>
      <c r="AA34" s="452"/>
      <c r="AB34" s="452"/>
      <c r="AC34" s="452"/>
      <c r="AD34" s="452"/>
      <c r="AE34" s="452"/>
      <c r="AF34" s="452"/>
      <c r="AG34" s="452"/>
      <c r="AH34" s="452"/>
      <c r="AI34" s="452"/>
      <c r="AJ34" s="452"/>
      <c r="AK34" s="452"/>
      <c r="AL34" s="452"/>
      <c r="AM34" s="452"/>
      <c r="AN34" s="452"/>
      <c r="AO34" s="452"/>
      <c r="AP34" s="452"/>
      <c r="AQ34" s="452"/>
      <c r="AR34" s="452"/>
      <c r="AS34" s="452"/>
      <c r="AT34" s="452"/>
      <c r="AU34" s="452"/>
      <c r="AV34" s="452"/>
    </row>
    <row r="35" spans="2:48">
      <c r="B35" s="452"/>
      <c r="C35" s="452">
        <f t="shared" si="2"/>
        <v>31</v>
      </c>
      <c r="D35" s="452"/>
      <c r="E35" s="452"/>
      <c r="F35" s="452"/>
      <c r="G35" s="452"/>
      <c r="H35" s="452"/>
      <c r="I35" s="452"/>
      <c r="J35" s="452"/>
      <c r="K35" s="452"/>
      <c r="L35" s="452"/>
      <c r="M35" s="452"/>
      <c r="N35" s="452"/>
      <c r="O35" s="452"/>
      <c r="P35" s="452"/>
      <c r="Q35" s="452"/>
      <c r="R35" s="452"/>
      <c r="S35" s="452"/>
      <c r="T35" s="452"/>
      <c r="U35" s="452"/>
      <c r="V35" s="452"/>
      <c r="W35" s="452"/>
      <c r="X35" s="452"/>
      <c r="Y35" s="452"/>
      <c r="Z35" s="452"/>
      <c r="AA35" s="452"/>
      <c r="AB35" s="452"/>
      <c r="AC35" s="452"/>
      <c r="AD35" s="452"/>
      <c r="AE35" s="452"/>
      <c r="AF35" s="452"/>
      <c r="AG35" s="452"/>
      <c r="AH35" s="452"/>
      <c r="AI35" s="452"/>
      <c r="AJ35" s="452"/>
      <c r="AK35" s="452"/>
      <c r="AL35" s="452"/>
      <c r="AM35" s="452"/>
      <c r="AN35" s="452"/>
      <c r="AO35" s="452"/>
      <c r="AP35" s="452"/>
      <c r="AQ35" s="452"/>
      <c r="AR35" s="452"/>
      <c r="AS35" s="452"/>
      <c r="AT35" s="452"/>
      <c r="AU35" s="452"/>
      <c r="AV35" s="452"/>
    </row>
    <row r="36" spans="2:48">
      <c r="B36" s="452"/>
      <c r="C36" s="452">
        <f t="shared" si="2"/>
        <v>32</v>
      </c>
      <c r="D36" s="452"/>
      <c r="E36" s="452"/>
      <c r="F36" s="452"/>
      <c r="G36" s="452"/>
      <c r="H36" s="452"/>
      <c r="I36" s="452"/>
      <c r="J36" s="452"/>
      <c r="K36" s="452"/>
      <c r="L36" s="452"/>
      <c r="M36" s="452"/>
      <c r="N36" s="452"/>
      <c r="O36" s="452"/>
      <c r="P36" s="452"/>
      <c r="Q36" s="452"/>
      <c r="R36" s="452"/>
      <c r="S36" s="452"/>
      <c r="T36" s="452"/>
      <c r="U36" s="452"/>
      <c r="V36" s="452"/>
      <c r="W36" s="452"/>
      <c r="X36" s="452"/>
      <c r="Y36" s="452"/>
      <c r="Z36" s="452"/>
      <c r="AA36" s="452"/>
      <c r="AB36" s="452"/>
      <c r="AC36" s="452"/>
      <c r="AD36" s="452"/>
      <c r="AE36" s="452"/>
      <c r="AF36" s="452"/>
      <c r="AG36" s="452"/>
      <c r="AH36" s="452"/>
      <c r="AI36" s="452"/>
      <c r="AJ36" s="452"/>
      <c r="AK36" s="452"/>
      <c r="AL36" s="452"/>
      <c r="AM36" s="452"/>
      <c r="AN36" s="452"/>
      <c r="AO36" s="452"/>
      <c r="AP36" s="452"/>
      <c r="AQ36" s="452"/>
      <c r="AR36" s="452"/>
      <c r="AS36" s="452"/>
      <c r="AT36" s="452"/>
      <c r="AU36" s="452"/>
      <c r="AV36" s="452"/>
    </row>
    <row r="37" spans="2:48">
      <c r="B37" s="452"/>
      <c r="C37" s="452">
        <f t="shared" si="2"/>
        <v>33</v>
      </c>
      <c r="D37" s="452"/>
      <c r="E37" s="452"/>
      <c r="F37" s="452"/>
      <c r="G37" s="452"/>
      <c r="H37" s="452"/>
      <c r="I37" s="452"/>
      <c r="J37" s="452"/>
      <c r="K37" s="452"/>
      <c r="L37" s="452"/>
      <c r="M37" s="452"/>
      <c r="N37" s="452"/>
      <c r="O37" s="452"/>
      <c r="P37" s="452"/>
      <c r="Q37" s="452"/>
      <c r="R37" s="452"/>
      <c r="S37" s="452"/>
      <c r="T37" s="452"/>
      <c r="U37" s="452"/>
      <c r="V37" s="452"/>
      <c r="W37" s="452"/>
      <c r="X37" s="452"/>
      <c r="Y37" s="452"/>
      <c r="Z37" s="452"/>
      <c r="AA37" s="452"/>
      <c r="AB37" s="452"/>
      <c r="AC37" s="452"/>
      <c r="AD37" s="452"/>
      <c r="AE37" s="452"/>
      <c r="AF37" s="452"/>
      <c r="AG37" s="452"/>
      <c r="AH37" s="452"/>
      <c r="AI37" s="452"/>
      <c r="AJ37" s="452"/>
      <c r="AK37" s="452"/>
      <c r="AL37" s="452"/>
      <c r="AM37" s="452"/>
      <c r="AN37" s="452"/>
      <c r="AO37" s="452"/>
      <c r="AP37" s="452"/>
      <c r="AQ37" s="452"/>
      <c r="AR37" s="452"/>
      <c r="AS37" s="452"/>
      <c r="AT37" s="452"/>
      <c r="AU37" s="452"/>
      <c r="AV37" s="452"/>
    </row>
    <row r="38" spans="2:48">
      <c r="B38" s="452"/>
      <c r="C38" s="452">
        <f t="shared" si="2"/>
        <v>34</v>
      </c>
      <c r="D38" s="452"/>
      <c r="E38" s="452"/>
      <c r="F38" s="452"/>
      <c r="G38" s="452"/>
      <c r="H38" s="452"/>
      <c r="I38" s="452"/>
      <c r="J38" s="452"/>
      <c r="K38" s="452"/>
      <c r="L38" s="452"/>
      <c r="M38" s="452"/>
      <c r="N38" s="452"/>
      <c r="O38" s="452"/>
      <c r="P38" s="452"/>
      <c r="Q38" s="452"/>
      <c r="R38" s="452"/>
      <c r="S38" s="452"/>
      <c r="T38" s="452"/>
      <c r="U38" s="452"/>
      <c r="V38" s="452"/>
      <c r="W38" s="452"/>
      <c r="X38" s="452"/>
      <c r="Y38" s="452"/>
      <c r="Z38" s="452"/>
      <c r="AA38" s="452"/>
      <c r="AB38" s="452"/>
      <c r="AC38" s="452"/>
      <c r="AD38" s="452"/>
      <c r="AE38" s="452"/>
      <c r="AF38" s="452"/>
      <c r="AG38" s="452"/>
      <c r="AH38" s="452"/>
      <c r="AI38" s="452"/>
      <c r="AJ38" s="452"/>
      <c r="AK38" s="452"/>
      <c r="AL38" s="452"/>
      <c r="AM38" s="452"/>
      <c r="AN38" s="452"/>
      <c r="AO38" s="452"/>
      <c r="AP38" s="452"/>
      <c r="AQ38" s="452"/>
      <c r="AR38" s="452"/>
      <c r="AS38" s="452"/>
      <c r="AT38" s="452"/>
      <c r="AU38" s="452"/>
      <c r="AV38" s="452"/>
    </row>
    <row r="39" spans="2:48">
      <c r="B39" s="452"/>
      <c r="C39" s="452">
        <f t="shared" si="2"/>
        <v>35</v>
      </c>
      <c r="D39" s="452"/>
      <c r="E39" s="452"/>
      <c r="F39" s="452"/>
      <c r="G39" s="452"/>
      <c r="H39" s="452"/>
      <c r="I39" s="452"/>
      <c r="J39" s="452"/>
      <c r="K39" s="452"/>
      <c r="L39" s="452"/>
      <c r="M39" s="452"/>
      <c r="N39" s="452"/>
      <c r="O39" s="452"/>
      <c r="P39" s="452"/>
      <c r="Q39" s="452"/>
      <c r="R39" s="452"/>
      <c r="S39" s="452"/>
      <c r="T39" s="452"/>
      <c r="U39" s="452"/>
      <c r="V39" s="452"/>
      <c r="W39" s="452"/>
      <c r="X39" s="452"/>
      <c r="Y39" s="452"/>
      <c r="Z39" s="452"/>
      <c r="AA39" s="452"/>
      <c r="AB39" s="452"/>
      <c r="AC39" s="452"/>
      <c r="AD39" s="452"/>
      <c r="AE39" s="452"/>
      <c r="AF39" s="452"/>
      <c r="AG39" s="452"/>
      <c r="AH39" s="452"/>
      <c r="AI39" s="452"/>
      <c r="AJ39" s="452"/>
      <c r="AK39" s="452"/>
      <c r="AL39" s="452"/>
      <c r="AM39" s="452"/>
      <c r="AN39" s="452"/>
      <c r="AO39" s="452"/>
      <c r="AP39" s="452"/>
      <c r="AQ39" s="452"/>
      <c r="AR39" s="452"/>
      <c r="AS39" s="452"/>
      <c r="AT39" s="452"/>
      <c r="AU39" s="452"/>
      <c r="AV39" s="452"/>
    </row>
    <row r="40" spans="2:48">
      <c r="B40" s="452"/>
      <c r="C40" s="452">
        <f t="shared" si="2"/>
        <v>36</v>
      </c>
      <c r="D40" s="452"/>
      <c r="E40" s="452"/>
      <c r="F40" s="452"/>
      <c r="G40" s="452"/>
      <c r="H40" s="452"/>
      <c r="I40" s="452"/>
      <c r="J40" s="452"/>
      <c r="K40" s="452"/>
      <c r="L40" s="452"/>
      <c r="M40" s="452"/>
      <c r="N40" s="452"/>
      <c r="O40" s="452"/>
      <c r="P40" s="452"/>
      <c r="Q40" s="452"/>
      <c r="R40" s="452"/>
      <c r="S40" s="452"/>
      <c r="T40" s="452"/>
      <c r="U40" s="452"/>
      <c r="V40" s="452"/>
      <c r="W40" s="452"/>
      <c r="X40" s="452"/>
      <c r="Y40" s="452"/>
      <c r="Z40" s="452"/>
      <c r="AA40" s="452"/>
      <c r="AB40" s="452"/>
      <c r="AC40" s="452"/>
      <c r="AD40" s="452"/>
      <c r="AE40" s="452"/>
      <c r="AF40" s="452"/>
      <c r="AG40" s="452"/>
      <c r="AH40" s="452"/>
      <c r="AI40" s="452"/>
      <c r="AJ40" s="452"/>
      <c r="AK40" s="452"/>
      <c r="AL40" s="452"/>
      <c r="AM40" s="452"/>
      <c r="AN40" s="452"/>
      <c r="AO40" s="452"/>
      <c r="AP40" s="452"/>
      <c r="AQ40" s="452"/>
      <c r="AR40" s="452"/>
      <c r="AS40" s="452"/>
      <c r="AT40" s="452"/>
      <c r="AU40" s="452"/>
      <c r="AV40" s="452"/>
    </row>
    <row r="41" spans="2:48">
      <c r="B41" s="452"/>
      <c r="C41" s="452">
        <f t="shared" si="2"/>
        <v>37</v>
      </c>
      <c r="D41" s="452"/>
      <c r="E41" s="452"/>
      <c r="F41" s="452"/>
      <c r="G41" s="452"/>
      <c r="H41" s="452"/>
      <c r="I41" s="452"/>
      <c r="J41" s="452"/>
      <c r="K41" s="452"/>
      <c r="L41" s="452"/>
      <c r="M41" s="452"/>
      <c r="N41" s="452"/>
      <c r="O41" s="452"/>
      <c r="P41" s="452"/>
      <c r="Q41" s="452"/>
      <c r="R41" s="452"/>
      <c r="S41" s="452"/>
      <c r="T41" s="452"/>
      <c r="U41" s="452"/>
      <c r="V41" s="452"/>
      <c r="W41" s="452"/>
      <c r="X41" s="452"/>
      <c r="Y41" s="452"/>
      <c r="Z41" s="452"/>
      <c r="AA41" s="452"/>
      <c r="AB41" s="452"/>
      <c r="AC41" s="452"/>
      <c r="AD41" s="452"/>
      <c r="AE41" s="452"/>
      <c r="AF41" s="452"/>
      <c r="AG41" s="452"/>
      <c r="AH41" s="452"/>
      <c r="AI41" s="452"/>
      <c r="AJ41" s="452"/>
      <c r="AK41" s="452"/>
      <c r="AL41" s="452"/>
      <c r="AM41" s="452"/>
      <c r="AN41" s="452"/>
      <c r="AO41" s="452"/>
      <c r="AP41" s="452"/>
      <c r="AQ41" s="452"/>
      <c r="AR41" s="452"/>
      <c r="AS41" s="452"/>
      <c r="AT41" s="452"/>
      <c r="AU41" s="452"/>
      <c r="AV41" s="452"/>
    </row>
    <row r="42" spans="2:48">
      <c r="B42" s="452"/>
      <c r="C42" s="452">
        <f t="shared" si="2"/>
        <v>38</v>
      </c>
      <c r="D42" s="452"/>
      <c r="E42" s="452"/>
      <c r="F42" s="452"/>
      <c r="G42" s="452"/>
      <c r="H42" s="452"/>
      <c r="I42" s="452"/>
      <c r="J42" s="452"/>
      <c r="K42" s="452"/>
      <c r="L42" s="452"/>
      <c r="M42" s="452"/>
      <c r="N42" s="452"/>
      <c r="O42" s="452"/>
      <c r="P42" s="452"/>
      <c r="Q42" s="452"/>
      <c r="R42" s="452"/>
      <c r="S42" s="452"/>
      <c r="T42" s="452"/>
      <c r="U42" s="452"/>
      <c r="V42" s="452"/>
      <c r="W42" s="452"/>
      <c r="X42" s="452"/>
      <c r="Y42" s="452"/>
      <c r="Z42" s="452"/>
      <c r="AA42" s="452"/>
      <c r="AB42" s="452"/>
      <c r="AC42" s="452"/>
      <c r="AD42" s="452"/>
      <c r="AE42" s="452"/>
      <c r="AF42" s="452"/>
      <c r="AG42" s="452"/>
      <c r="AH42" s="452"/>
      <c r="AI42" s="452"/>
      <c r="AJ42" s="452"/>
      <c r="AK42" s="452"/>
      <c r="AL42" s="452"/>
      <c r="AM42" s="452"/>
      <c r="AN42" s="452"/>
      <c r="AO42" s="452"/>
      <c r="AP42" s="452"/>
      <c r="AQ42" s="452"/>
      <c r="AR42" s="452"/>
      <c r="AS42" s="452"/>
      <c r="AT42" s="452"/>
      <c r="AU42" s="452"/>
      <c r="AV42" s="452"/>
    </row>
    <row r="43" spans="2:48">
      <c r="B43" s="452"/>
      <c r="C43" s="452">
        <f t="shared" si="2"/>
        <v>39</v>
      </c>
      <c r="D43" s="452"/>
      <c r="E43" s="452"/>
      <c r="F43" s="452"/>
      <c r="G43" s="452"/>
      <c r="H43" s="452"/>
      <c r="I43" s="452"/>
      <c r="J43" s="452"/>
      <c r="K43" s="452"/>
      <c r="L43" s="452"/>
      <c r="M43" s="452"/>
      <c r="N43" s="452"/>
      <c r="O43" s="452"/>
      <c r="P43" s="452"/>
      <c r="Q43" s="452"/>
      <c r="R43" s="452"/>
      <c r="S43" s="452"/>
      <c r="T43" s="452"/>
      <c r="U43" s="452"/>
      <c r="V43" s="452"/>
      <c r="W43" s="452"/>
      <c r="X43" s="452"/>
      <c r="Y43" s="452"/>
      <c r="Z43" s="452"/>
      <c r="AA43" s="452"/>
      <c r="AB43" s="452"/>
      <c r="AC43" s="452"/>
      <c r="AD43" s="452"/>
      <c r="AE43" s="452"/>
      <c r="AF43" s="452"/>
      <c r="AG43" s="452"/>
      <c r="AH43" s="452"/>
      <c r="AI43" s="452"/>
      <c r="AJ43" s="452"/>
      <c r="AK43" s="452"/>
      <c r="AL43" s="452"/>
      <c r="AM43" s="452"/>
      <c r="AN43" s="452"/>
      <c r="AO43" s="452"/>
      <c r="AP43" s="452"/>
      <c r="AQ43" s="452"/>
      <c r="AR43" s="452"/>
      <c r="AS43" s="452"/>
      <c r="AT43" s="452"/>
      <c r="AU43" s="452"/>
      <c r="AV43" s="452"/>
    </row>
    <row r="44" spans="2:48">
      <c r="B44" s="452"/>
      <c r="C44" s="452">
        <f t="shared" si="2"/>
        <v>40</v>
      </c>
      <c r="D44" s="452"/>
      <c r="E44" s="452"/>
      <c r="F44" s="452"/>
      <c r="G44" s="452"/>
      <c r="H44" s="452"/>
      <c r="I44" s="452"/>
      <c r="J44" s="452"/>
      <c r="K44" s="452"/>
      <c r="L44" s="452"/>
      <c r="M44" s="452"/>
      <c r="N44" s="452"/>
      <c r="O44" s="452"/>
      <c r="P44" s="452"/>
      <c r="Q44" s="452"/>
      <c r="R44" s="452"/>
      <c r="S44" s="452"/>
      <c r="T44" s="452"/>
      <c r="U44" s="452"/>
      <c r="V44" s="452"/>
      <c r="W44" s="452"/>
      <c r="X44" s="452"/>
      <c r="Y44" s="452"/>
      <c r="Z44" s="452"/>
      <c r="AA44" s="452"/>
      <c r="AB44" s="452"/>
      <c r="AC44" s="452"/>
      <c r="AD44" s="452"/>
      <c r="AE44" s="452"/>
      <c r="AF44" s="452"/>
      <c r="AG44" s="452"/>
      <c r="AH44" s="452"/>
      <c r="AI44" s="452"/>
      <c r="AJ44" s="452"/>
      <c r="AK44" s="452"/>
      <c r="AL44" s="452"/>
      <c r="AM44" s="452"/>
      <c r="AN44" s="452"/>
      <c r="AO44" s="452"/>
      <c r="AP44" s="452"/>
      <c r="AQ44" s="452"/>
      <c r="AR44" s="452"/>
      <c r="AS44" s="452"/>
      <c r="AT44" s="452"/>
      <c r="AU44" s="452"/>
      <c r="AV44" s="452"/>
    </row>
    <row r="45" spans="2:48">
      <c r="B45" s="452"/>
      <c r="C45" s="452">
        <f t="shared" si="2"/>
        <v>41</v>
      </c>
      <c r="D45" s="452"/>
      <c r="E45" s="452"/>
      <c r="F45" s="452"/>
      <c r="G45" s="452"/>
      <c r="H45" s="452"/>
      <c r="I45" s="452"/>
      <c r="J45" s="452"/>
      <c r="K45" s="452"/>
      <c r="L45" s="452"/>
      <c r="M45" s="452"/>
      <c r="N45" s="452"/>
      <c r="O45" s="452"/>
      <c r="P45" s="452"/>
      <c r="Q45" s="452"/>
      <c r="R45" s="452"/>
      <c r="S45" s="452"/>
      <c r="T45" s="452"/>
      <c r="U45" s="452"/>
      <c r="V45" s="452"/>
      <c r="W45" s="452"/>
      <c r="X45" s="452"/>
      <c r="Y45" s="452"/>
      <c r="Z45" s="452"/>
      <c r="AA45" s="452"/>
      <c r="AB45" s="452"/>
      <c r="AC45" s="452"/>
      <c r="AD45" s="452"/>
      <c r="AE45" s="452"/>
      <c r="AF45" s="452"/>
      <c r="AG45" s="452"/>
      <c r="AH45" s="452"/>
      <c r="AI45" s="452"/>
      <c r="AJ45" s="452"/>
      <c r="AK45" s="452"/>
      <c r="AL45" s="452"/>
      <c r="AM45" s="452"/>
      <c r="AN45" s="452"/>
      <c r="AO45" s="452"/>
      <c r="AP45" s="452"/>
      <c r="AQ45" s="452"/>
      <c r="AR45" s="452"/>
      <c r="AS45" s="452"/>
      <c r="AT45" s="452"/>
      <c r="AU45" s="452"/>
      <c r="AV45" s="452"/>
    </row>
    <row r="46" spans="2:48">
      <c r="B46" s="452"/>
      <c r="C46" s="452">
        <f t="shared" si="2"/>
        <v>42</v>
      </c>
      <c r="D46" s="452"/>
      <c r="E46" s="452"/>
      <c r="F46" s="452"/>
      <c r="G46" s="452"/>
      <c r="H46" s="452"/>
      <c r="I46" s="452"/>
      <c r="J46" s="452"/>
      <c r="K46" s="452"/>
      <c r="L46" s="452"/>
      <c r="M46" s="452"/>
      <c r="N46" s="452"/>
      <c r="O46" s="452"/>
      <c r="P46" s="452"/>
      <c r="Q46" s="452"/>
      <c r="R46" s="452"/>
      <c r="S46" s="452"/>
      <c r="T46" s="452"/>
      <c r="U46" s="452"/>
      <c r="V46" s="452"/>
      <c r="W46" s="452"/>
      <c r="X46" s="452"/>
      <c r="Y46" s="452"/>
      <c r="Z46" s="452"/>
      <c r="AA46" s="452"/>
      <c r="AB46" s="452"/>
      <c r="AC46" s="452"/>
      <c r="AD46" s="452"/>
      <c r="AE46" s="452"/>
      <c r="AF46" s="452"/>
      <c r="AG46" s="452"/>
      <c r="AH46" s="452"/>
      <c r="AI46" s="452"/>
      <c r="AJ46" s="452"/>
      <c r="AK46" s="452"/>
      <c r="AL46" s="452"/>
      <c r="AM46" s="452"/>
      <c r="AN46" s="452"/>
      <c r="AO46" s="452"/>
      <c r="AP46" s="452"/>
      <c r="AQ46" s="452"/>
      <c r="AR46" s="452"/>
      <c r="AS46" s="452"/>
      <c r="AT46" s="452"/>
      <c r="AU46" s="452"/>
      <c r="AV46" s="452"/>
    </row>
    <row r="47" spans="2:48">
      <c r="B47" s="452"/>
      <c r="C47" s="452">
        <f t="shared" si="2"/>
        <v>43</v>
      </c>
      <c r="D47" s="452"/>
      <c r="E47" s="452"/>
      <c r="F47" s="452"/>
      <c r="G47" s="452"/>
      <c r="H47" s="452"/>
      <c r="I47" s="452"/>
      <c r="J47" s="452"/>
      <c r="K47" s="452"/>
      <c r="L47" s="452"/>
      <c r="M47" s="452"/>
      <c r="N47" s="452"/>
      <c r="O47" s="452"/>
      <c r="P47" s="452"/>
      <c r="Q47" s="452"/>
      <c r="R47" s="452"/>
      <c r="S47" s="452"/>
      <c r="T47" s="452"/>
      <c r="U47" s="452"/>
      <c r="V47" s="452"/>
      <c r="W47" s="452"/>
      <c r="X47" s="452"/>
      <c r="Y47" s="452"/>
      <c r="Z47" s="452"/>
      <c r="AA47" s="452"/>
      <c r="AB47" s="452"/>
      <c r="AC47" s="452"/>
      <c r="AD47" s="452"/>
      <c r="AE47" s="452"/>
      <c r="AF47" s="452"/>
      <c r="AG47" s="452"/>
      <c r="AH47" s="452"/>
      <c r="AI47" s="452"/>
      <c r="AJ47" s="452"/>
      <c r="AK47" s="452"/>
      <c r="AL47" s="452"/>
      <c r="AM47" s="452"/>
      <c r="AN47" s="452"/>
      <c r="AO47" s="452"/>
      <c r="AP47" s="452"/>
      <c r="AQ47" s="452"/>
      <c r="AR47" s="452"/>
      <c r="AS47" s="452"/>
      <c r="AT47" s="452"/>
      <c r="AU47" s="452"/>
      <c r="AV47" s="452"/>
    </row>
    <row r="48" spans="2:48">
      <c r="B48" s="452"/>
      <c r="C48" s="452">
        <f t="shared" si="2"/>
        <v>44</v>
      </c>
      <c r="D48" s="452"/>
      <c r="E48" s="452"/>
      <c r="F48" s="452"/>
      <c r="G48" s="452"/>
      <c r="H48" s="452"/>
      <c r="I48" s="452"/>
      <c r="J48" s="452"/>
      <c r="K48" s="452"/>
      <c r="L48" s="452"/>
      <c r="M48" s="452"/>
      <c r="N48" s="452"/>
      <c r="O48" s="452"/>
      <c r="P48" s="452"/>
      <c r="Q48" s="452"/>
      <c r="R48" s="452"/>
      <c r="S48" s="452"/>
      <c r="T48" s="452"/>
      <c r="U48" s="452"/>
      <c r="V48" s="452"/>
      <c r="W48" s="452"/>
      <c r="X48" s="452"/>
      <c r="Y48" s="452"/>
      <c r="Z48" s="452"/>
      <c r="AA48" s="452"/>
      <c r="AB48" s="452"/>
      <c r="AC48" s="452"/>
      <c r="AD48" s="452"/>
      <c r="AE48" s="452"/>
      <c r="AF48" s="452"/>
      <c r="AG48" s="452"/>
      <c r="AH48" s="452"/>
      <c r="AI48" s="452"/>
      <c r="AJ48" s="452"/>
      <c r="AK48" s="452"/>
      <c r="AL48" s="452"/>
      <c r="AM48" s="452"/>
      <c r="AN48" s="452"/>
      <c r="AO48" s="452"/>
      <c r="AP48" s="452"/>
      <c r="AQ48" s="452"/>
      <c r="AR48" s="452"/>
      <c r="AS48" s="452"/>
      <c r="AT48" s="452"/>
      <c r="AU48" s="452"/>
      <c r="AV48" s="452"/>
    </row>
    <row r="49" spans="2:48">
      <c r="B49" s="452"/>
      <c r="C49" s="452">
        <f t="shared" si="2"/>
        <v>45</v>
      </c>
      <c r="D49" s="452"/>
      <c r="E49" s="452"/>
      <c r="F49" s="452"/>
      <c r="G49" s="452"/>
      <c r="H49" s="452"/>
      <c r="I49" s="452"/>
      <c r="J49" s="452"/>
      <c r="K49" s="452"/>
      <c r="L49" s="452"/>
      <c r="M49" s="452"/>
      <c r="N49" s="452"/>
      <c r="O49" s="452"/>
      <c r="P49" s="452"/>
      <c r="Q49" s="452"/>
      <c r="R49" s="452"/>
      <c r="S49" s="452"/>
      <c r="T49" s="452"/>
      <c r="U49" s="452"/>
      <c r="V49" s="452"/>
      <c r="W49" s="452"/>
      <c r="X49" s="452"/>
      <c r="Y49" s="452"/>
      <c r="Z49" s="452"/>
      <c r="AA49" s="452"/>
      <c r="AB49" s="452"/>
      <c r="AC49" s="452"/>
      <c r="AD49" s="452"/>
      <c r="AE49" s="452"/>
      <c r="AF49" s="452"/>
      <c r="AG49" s="452"/>
      <c r="AH49" s="452"/>
      <c r="AI49" s="452"/>
      <c r="AJ49" s="452"/>
      <c r="AK49" s="452"/>
      <c r="AL49" s="452"/>
      <c r="AM49" s="452"/>
      <c r="AN49" s="452"/>
      <c r="AO49" s="452"/>
      <c r="AP49" s="452"/>
      <c r="AQ49" s="452"/>
      <c r="AR49" s="452"/>
      <c r="AS49" s="452"/>
      <c r="AT49" s="452"/>
      <c r="AU49" s="452"/>
      <c r="AV49" s="452"/>
    </row>
    <row r="50" spans="2:48">
      <c r="B50" s="452"/>
      <c r="C50" s="452">
        <f t="shared" si="2"/>
        <v>46</v>
      </c>
      <c r="D50" s="452"/>
      <c r="E50" s="452"/>
      <c r="F50" s="452"/>
      <c r="G50" s="452"/>
      <c r="H50" s="452"/>
      <c r="I50" s="452"/>
      <c r="J50" s="452"/>
      <c r="K50" s="452"/>
      <c r="L50" s="452"/>
      <c r="M50" s="452"/>
      <c r="N50" s="452"/>
      <c r="O50" s="452"/>
      <c r="P50" s="452"/>
      <c r="Q50" s="452"/>
      <c r="R50" s="452"/>
      <c r="S50" s="452"/>
      <c r="T50" s="452"/>
      <c r="U50" s="452"/>
      <c r="V50" s="452"/>
      <c r="W50" s="452"/>
      <c r="X50" s="452"/>
      <c r="Y50" s="452"/>
      <c r="Z50" s="452"/>
      <c r="AA50" s="452"/>
      <c r="AB50" s="452"/>
      <c r="AC50" s="452"/>
      <c r="AD50" s="452"/>
      <c r="AE50" s="452"/>
      <c r="AF50" s="452"/>
      <c r="AG50" s="452"/>
      <c r="AH50" s="452"/>
      <c r="AI50" s="452"/>
      <c r="AJ50" s="452"/>
      <c r="AK50" s="452"/>
      <c r="AL50" s="452"/>
      <c r="AM50" s="452"/>
      <c r="AN50" s="452"/>
      <c r="AO50" s="452"/>
      <c r="AP50" s="452"/>
      <c r="AQ50" s="452"/>
      <c r="AR50" s="452"/>
      <c r="AS50" s="452"/>
      <c r="AT50" s="452"/>
      <c r="AU50" s="452"/>
      <c r="AV50" s="452"/>
    </row>
    <row r="51" spans="2:48">
      <c r="B51" s="452"/>
      <c r="C51" s="452">
        <f t="shared" si="2"/>
        <v>47</v>
      </c>
      <c r="D51" s="452"/>
      <c r="E51" s="452"/>
      <c r="F51" s="452"/>
      <c r="G51" s="452"/>
      <c r="H51" s="452"/>
      <c r="I51" s="452"/>
      <c r="J51" s="452"/>
      <c r="K51" s="452"/>
      <c r="L51" s="452"/>
      <c r="M51" s="452"/>
      <c r="N51" s="452"/>
      <c r="O51" s="452"/>
      <c r="P51" s="452"/>
      <c r="Q51" s="452"/>
      <c r="R51" s="452"/>
      <c r="S51" s="452"/>
      <c r="T51" s="452"/>
      <c r="U51" s="452"/>
      <c r="V51" s="452"/>
      <c r="W51" s="452"/>
      <c r="X51" s="452"/>
      <c r="Y51" s="452"/>
      <c r="Z51" s="452"/>
      <c r="AA51" s="452"/>
      <c r="AB51" s="452"/>
      <c r="AC51" s="452"/>
      <c r="AD51" s="452"/>
      <c r="AE51" s="452"/>
      <c r="AF51" s="452"/>
      <c r="AG51" s="452"/>
      <c r="AH51" s="452"/>
      <c r="AI51" s="452"/>
      <c r="AJ51" s="452"/>
      <c r="AK51" s="452"/>
      <c r="AL51" s="452"/>
      <c r="AM51" s="452"/>
      <c r="AN51" s="452"/>
      <c r="AO51" s="452"/>
      <c r="AP51" s="452"/>
      <c r="AQ51" s="452"/>
      <c r="AR51" s="452"/>
      <c r="AS51" s="452"/>
      <c r="AT51" s="452"/>
      <c r="AU51" s="452"/>
      <c r="AV51" s="452"/>
    </row>
    <row r="52" spans="2:48">
      <c r="B52" s="452"/>
      <c r="C52" s="452">
        <f t="shared" si="2"/>
        <v>48</v>
      </c>
      <c r="D52" s="452"/>
      <c r="E52" s="452"/>
      <c r="F52" s="452"/>
      <c r="G52" s="452"/>
      <c r="H52" s="452"/>
      <c r="I52" s="452"/>
      <c r="J52" s="452"/>
      <c r="K52" s="452"/>
      <c r="L52" s="452"/>
      <c r="M52" s="452"/>
      <c r="N52" s="452"/>
      <c r="O52" s="452"/>
      <c r="P52" s="452"/>
      <c r="Q52" s="452"/>
      <c r="R52" s="452"/>
      <c r="S52" s="452"/>
      <c r="T52" s="452"/>
      <c r="U52" s="452"/>
      <c r="V52" s="452"/>
      <c r="W52" s="452"/>
      <c r="X52" s="452"/>
      <c r="Y52" s="452"/>
      <c r="Z52" s="452"/>
      <c r="AA52" s="452"/>
      <c r="AB52" s="452"/>
      <c r="AC52" s="452"/>
      <c r="AD52" s="452"/>
      <c r="AE52" s="452"/>
      <c r="AF52" s="452"/>
      <c r="AG52" s="452"/>
      <c r="AH52" s="452"/>
      <c r="AI52" s="452"/>
      <c r="AJ52" s="452"/>
      <c r="AK52" s="452"/>
      <c r="AL52" s="452"/>
      <c r="AM52" s="452"/>
      <c r="AN52" s="452"/>
      <c r="AO52" s="452"/>
      <c r="AP52" s="452"/>
      <c r="AQ52" s="452"/>
      <c r="AR52" s="452"/>
      <c r="AS52" s="452"/>
      <c r="AT52" s="452"/>
      <c r="AU52" s="452"/>
      <c r="AV52" s="452"/>
    </row>
    <row r="53" spans="2:48">
      <c r="B53" s="452"/>
      <c r="C53" s="452">
        <f t="shared" si="2"/>
        <v>49</v>
      </c>
      <c r="D53" s="452"/>
      <c r="E53" s="452"/>
      <c r="F53" s="452"/>
      <c r="G53" s="452"/>
      <c r="H53" s="452"/>
      <c r="I53" s="452"/>
      <c r="J53" s="452"/>
      <c r="K53" s="452"/>
      <c r="L53" s="452"/>
      <c r="M53" s="452"/>
      <c r="N53" s="452"/>
      <c r="O53" s="452"/>
      <c r="P53" s="452"/>
      <c r="Q53" s="452"/>
      <c r="R53" s="452"/>
      <c r="S53" s="452"/>
      <c r="T53" s="452"/>
      <c r="U53" s="452"/>
      <c r="V53" s="452"/>
      <c r="W53" s="452"/>
      <c r="X53" s="452"/>
      <c r="Y53" s="452"/>
      <c r="Z53" s="452"/>
      <c r="AA53" s="452"/>
      <c r="AB53" s="452"/>
      <c r="AC53" s="452"/>
      <c r="AD53" s="452"/>
      <c r="AE53" s="452"/>
      <c r="AF53" s="452"/>
      <c r="AG53" s="452"/>
      <c r="AH53" s="452"/>
      <c r="AI53" s="452"/>
      <c r="AJ53" s="452"/>
      <c r="AK53" s="452"/>
      <c r="AL53" s="452"/>
      <c r="AM53" s="452"/>
      <c r="AN53" s="452"/>
      <c r="AO53" s="452"/>
      <c r="AP53" s="452"/>
      <c r="AQ53" s="452"/>
      <c r="AR53" s="452"/>
      <c r="AS53" s="452"/>
      <c r="AT53" s="452"/>
      <c r="AU53" s="452"/>
      <c r="AV53" s="452"/>
    </row>
    <row r="54" spans="2:48">
      <c r="B54" s="452"/>
      <c r="C54" s="452">
        <f t="shared" si="2"/>
        <v>50</v>
      </c>
      <c r="D54" s="452"/>
      <c r="E54" s="452"/>
      <c r="F54" s="452"/>
      <c r="G54" s="452"/>
      <c r="H54" s="452"/>
      <c r="I54" s="452"/>
      <c r="J54" s="452"/>
      <c r="K54" s="452"/>
      <c r="L54" s="452"/>
      <c r="M54" s="452"/>
      <c r="N54" s="452"/>
      <c r="O54" s="452"/>
      <c r="P54" s="452"/>
      <c r="Q54" s="452"/>
      <c r="R54" s="452"/>
      <c r="S54" s="452"/>
      <c r="T54" s="452"/>
      <c r="U54" s="452"/>
      <c r="V54" s="452"/>
      <c r="W54" s="452"/>
      <c r="X54" s="452"/>
      <c r="Y54" s="452"/>
      <c r="Z54" s="452"/>
      <c r="AA54" s="452"/>
      <c r="AB54" s="452"/>
      <c r="AC54" s="452"/>
      <c r="AD54" s="452"/>
      <c r="AE54" s="452"/>
      <c r="AF54" s="452"/>
      <c r="AG54" s="452"/>
      <c r="AH54" s="452"/>
      <c r="AI54" s="452"/>
      <c r="AJ54" s="452"/>
      <c r="AK54" s="452"/>
      <c r="AL54" s="452"/>
      <c r="AM54" s="452"/>
      <c r="AN54" s="452"/>
      <c r="AO54" s="452"/>
      <c r="AP54" s="452"/>
      <c r="AQ54" s="452"/>
      <c r="AR54" s="452"/>
      <c r="AS54" s="452"/>
      <c r="AT54" s="452"/>
      <c r="AU54" s="452"/>
      <c r="AV54" s="452"/>
    </row>
    <row r="55" spans="2:48">
      <c r="B55" s="452"/>
      <c r="C55" s="452">
        <f t="shared" si="2"/>
        <v>51</v>
      </c>
      <c r="D55" s="452"/>
      <c r="E55" s="452"/>
      <c r="F55" s="452"/>
      <c r="G55" s="452"/>
      <c r="H55" s="452"/>
      <c r="I55" s="452"/>
      <c r="J55" s="452"/>
      <c r="K55" s="452"/>
      <c r="L55" s="452"/>
      <c r="M55" s="452"/>
      <c r="N55" s="452"/>
      <c r="O55" s="452"/>
      <c r="P55" s="452"/>
      <c r="Q55" s="452"/>
      <c r="R55" s="452"/>
      <c r="S55" s="452"/>
      <c r="T55" s="452"/>
      <c r="U55" s="452"/>
      <c r="V55" s="452"/>
      <c r="W55" s="452"/>
      <c r="X55" s="452"/>
      <c r="Y55" s="452"/>
      <c r="Z55" s="452"/>
      <c r="AA55" s="452"/>
      <c r="AB55" s="452"/>
      <c r="AC55" s="452"/>
      <c r="AD55" s="452"/>
      <c r="AE55" s="452"/>
      <c r="AF55" s="452"/>
      <c r="AG55" s="452"/>
      <c r="AH55" s="452"/>
      <c r="AI55" s="452"/>
      <c r="AJ55" s="452"/>
      <c r="AK55" s="452"/>
      <c r="AL55" s="452"/>
      <c r="AM55" s="452"/>
      <c r="AN55" s="452"/>
      <c r="AO55" s="452"/>
      <c r="AP55" s="452"/>
      <c r="AQ55" s="452"/>
      <c r="AR55" s="452"/>
      <c r="AS55" s="452"/>
      <c r="AT55" s="452"/>
      <c r="AU55" s="452"/>
      <c r="AV55" s="452"/>
    </row>
    <row r="56" spans="2:48">
      <c r="B56" s="452"/>
      <c r="C56" s="452">
        <f t="shared" si="2"/>
        <v>52</v>
      </c>
      <c r="D56" s="452"/>
      <c r="E56" s="452"/>
      <c r="F56" s="452"/>
      <c r="G56" s="452"/>
      <c r="H56" s="452"/>
      <c r="I56" s="452"/>
      <c r="J56" s="452"/>
      <c r="K56" s="452"/>
      <c r="L56" s="452"/>
      <c r="M56" s="452"/>
      <c r="N56" s="452"/>
      <c r="O56" s="452"/>
      <c r="P56" s="452"/>
      <c r="Q56" s="452"/>
      <c r="R56" s="452"/>
      <c r="S56" s="452"/>
      <c r="T56" s="452"/>
      <c r="U56" s="452"/>
      <c r="V56" s="452"/>
      <c r="W56" s="452"/>
      <c r="X56" s="452"/>
      <c r="Y56" s="452"/>
      <c r="Z56" s="452"/>
      <c r="AA56" s="452"/>
      <c r="AB56" s="452"/>
      <c r="AC56" s="452"/>
      <c r="AD56" s="452"/>
      <c r="AE56" s="452"/>
      <c r="AF56" s="452"/>
      <c r="AG56" s="452"/>
      <c r="AH56" s="452"/>
      <c r="AI56" s="452"/>
      <c r="AJ56" s="452"/>
      <c r="AK56" s="452"/>
      <c r="AL56" s="452"/>
      <c r="AM56" s="452"/>
      <c r="AN56" s="452"/>
      <c r="AO56" s="452"/>
      <c r="AP56" s="452"/>
      <c r="AQ56" s="452"/>
      <c r="AR56" s="452"/>
      <c r="AS56" s="452"/>
      <c r="AT56" s="452"/>
      <c r="AU56" s="452"/>
      <c r="AV56" s="452"/>
    </row>
    <row r="57" spans="2:48">
      <c r="B57" s="452"/>
      <c r="C57" s="452">
        <f t="shared" si="2"/>
        <v>53</v>
      </c>
      <c r="D57" s="452"/>
      <c r="E57" s="452"/>
      <c r="F57" s="452"/>
      <c r="G57" s="452"/>
      <c r="H57" s="452"/>
      <c r="I57" s="452"/>
      <c r="J57" s="452"/>
      <c r="K57" s="452"/>
      <c r="L57" s="452"/>
      <c r="M57" s="452"/>
      <c r="N57" s="452"/>
      <c r="O57" s="452"/>
      <c r="P57" s="452"/>
      <c r="Q57" s="452"/>
      <c r="R57" s="452"/>
      <c r="S57" s="452"/>
      <c r="T57" s="452"/>
      <c r="U57" s="452"/>
      <c r="V57" s="452"/>
      <c r="W57" s="452"/>
      <c r="X57" s="452"/>
      <c r="Y57" s="452"/>
      <c r="Z57" s="452"/>
      <c r="AA57" s="452"/>
      <c r="AB57" s="452"/>
      <c r="AC57" s="452"/>
      <c r="AD57" s="452"/>
      <c r="AE57" s="452"/>
      <c r="AF57" s="452"/>
      <c r="AG57" s="452"/>
      <c r="AH57" s="452"/>
      <c r="AI57" s="452"/>
      <c r="AJ57" s="452"/>
      <c r="AK57" s="452"/>
      <c r="AL57" s="452"/>
      <c r="AM57" s="452"/>
      <c r="AN57" s="452"/>
      <c r="AO57" s="452"/>
      <c r="AP57" s="452"/>
      <c r="AQ57" s="452"/>
      <c r="AR57" s="452"/>
      <c r="AS57" s="452"/>
      <c r="AT57" s="452"/>
      <c r="AU57" s="452"/>
      <c r="AV57" s="452"/>
    </row>
    <row r="58" spans="2:48">
      <c r="B58" s="452"/>
      <c r="C58" s="452">
        <f t="shared" si="2"/>
        <v>54</v>
      </c>
      <c r="D58" s="452"/>
      <c r="E58" s="452"/>
      <c r="F58" s="452"/>
      <c r="G58" s="452"/>
      <c r="H58" s="452"/>
      <c r="I58" s="452"/>
      <c r="J58" s="452"/>
      <c r="K58" s="452"/>
      <c r="L58" s="452"/>
      <c r="M58" s="452"/>
      <c r="N58" s="452"/>
      <c r="O58" s="452"/>
      <c r="P58" s="452"/>
      <c r="Q58" s="452"/>
      <c r="R58" s="452"/>
      <c r="S58" s="452"/>
      <c r="T58" s="452"/>
      <c r="U58" s="452"/>
      <c r="V58" s="452"/>
      <c r="W58" s="452"/>
      <c r="X58" s="452"/>
      <c r="Y58" s="452"/>
      <c r="Z58" s="452"/>
      <c r="AA58" s="452"/>
      <c r="AB58" s="452"/>
      <c r="AC58" s="452"/>
      <c r="AD58" s="452"/>
      <c r="AE58" s="452"/>
      <c r="AF58" s="452"/>
      <c r="AG58" s="452"/>
      <c r="AH58" s="452"/>
      <c r="AI58" s="452"/>
      <c r="AJ58" s="452"/>
      <c r="AK58" s="452"/>
      <c r="AL58" s="452"/>
      <c r="AM58" s="452"/>
      <c r="AN58" s="452"/>
      <c r="AO58" s="452"/>
      <c r="AP58" s="452"/>
      <c r="AQ58" s="452"/>
      <c r="AR58" s="452"/>
      <c r="AS58" s="452"/>
      <c r="AT58" s="452"/>
      <c r="AU58" s="452"/>
      <c r="AV58" s="452"/>
    </row>
    <row r="59" spans="2:48">
      <c r="B59" s="452"/>
      <c r="C59" s="452">
        <f t="shared" si="2"/>
        <v>55</v>
      </c>
      <c r="D59" s="452"/>
      <c r="E59" s="452"/>
      <c r="F59" s="452"/>
      <c r="G59" s="452"/>
      <c r="H59" s="452"/>
      <c r="I59" s="452"/>
      <c r="J59" s="452"/>
      <c r="K59" s="452"/>
      <c r="L59" s="452"/>
      <c r="M59" s="452"/>
      <c r="N59" s="452"/>
      <c r="O59" s="452"/>
      <c r="P59" s="452"/>
      <c r="Q59" s="452"/>
      <c r="R59" s="452"/>
      <c r="S59" s="452"/>
      <c r="T59" s="452"/>
      <c r="U59" s="452"/>
      <c r="V59" s="452"/>
      <c r="W59" s="452"/>
      <c r="X59" s="452"/>
      <c r="Y59" s="452"/>
      <c r="Z59" s="452"/>
      <c r="AA59" s="452"/>
      <c r="AB59" s="452"/>
      <c r="AC59" s="452"/>
      <c r="AD59" s="452"/>
      <c r="AE59" s="452"/>
      <c r="AF59" s="452"/>
      <c r="AG59" s="452"/>
      <c r="AH59" s="452"/>
      <c r="AI59" s="452"/>
      <c r="AJ59" s="452"/>
      <c r="AK59" s="452"/>
      <c r="AL59" s="452"/>
      <c r="AM59" s="452"/>
      <c r="AN59" s="452"/>
      <c r="AO59" s="452"/>
      <c r="AP59" s="452"/>
      <c r="AQ59" s="452"/>
      <c r="AR59" s="452"/>
      <c r="AS59" s="452"/>
      <c r="AT59" s="452"/>
      <c r="AU59" s="452"/>
      <c r="AV59" s="452"/>
    </row>
    <row r="60" spans="2:48">
      <c r="B60" s="452"/>
      <c r="C60" s="452">
        <f t="shared" si="2"/>
        <v>56</v>
      </c>
      <c r="D60" s="452"/>
      <c r="E60" s="452"/>
      <c r="F60" s="452"/>
      <c r="G60" s="452"/>
      <c r="H60" s="452"/>
      <c r="I60" s="452"/>
      <c r="J60" s="452"/>
      <c r="K60" s="452"/>
      <c r="L60" s="452"/>
      <c r="M60" s="452"/>
      <c r="N60" s="452"/>
      <c r="O60" s="452"/>
      <c r="P60" s="452"/>
      <c r="Q60" s="452"/>
      <c r="R60" s="452"/>
      <c r="S60" s="452"/>
      <c r="T60" s="452"/>
      <c r="U60" s="452"/>
      <c r="V60" s="452"/>
      <c r="W60" s="452"/>
      <c r="X60" s="452"/>
      <c r="Y60" s="452"/>
      <c r="Z60" s="452"/>
      <c r="AA60" s="452"/>
      <c r="AB60" s="452"/>
      <c r="AC60" s="452"/>
      <c r="AD60" s="452"/>
      <c r="AE60" s="452"/>
      <c r="AF60" s="452"/>
      <c r="AG60" s="452"/>
      <c r="AH60" s="452"/>
      <c r="AI60" s="452"/>
      <c r="AJ60" s="452"/>
      <c r="AK60" s="452"/>
      <c r="AL60" s="452"/>
      <c r="AM60" s="452"/>
      <c r="AN60" s="452"/>
      <c r="AO60" s="452"/>
      <c r="AP60" s="452"/>
      <c r="AQ60" s="452"/>
      <c r="AR60" s="452"/>
      <c r="AS60" s="452"/>
      <c r="AT60" s="452"/>
      <c r="AU60" s="452"/>
      <c r="AV60" s="452"/>
    </row>
    <row r="61" spans="2:48">
      <c r="B61" s="452"/>
      <c r="C61" s="452">
        <f t="shared" si="2"/>
        <v>57</v>
      </c>
      <c r="D61" s="452"/>
      <c r="E61" s="452"/>
      <c r="F61" s="452"/>
      <c r="G61" s="452"/>
      <c r="H61" s="452"/>
      <c r="I61" s="452"/>
      <c r="J61" s="452"/>
      <c r="K61" s="452"/>
      <c r="L61" s="452"/>
      <c r="M61" s="452"/>
      <c r="N61" s="452"/>
      <c r="O61" s="452"/>
      <c r="P61" s="452"/>
      <c r="Q61" s="452"/>
      <c r="R61" s="452"/>
      <c r="S61" s="452"/>
      <c r="T61" s="452"/>
      <c r="U61" s="452"/>
      <c r="V61" s="452"/>
      <c r="W61" s="452"/>
      <c r="X61" s="452"/>
      <c r="Y61" s="452"/>
      <c r="Z61" s="452"/>
      <c r="AA61" s="452"/>
      <c r="AB61" s="452"/>
      <c r="AC61" s="452"/>
      <c r="AD61" s="452"/>
      <c r="AE61" s="452"/>
      <c r="AF61" s="452"/>
      <c r="AG61" s="452"/>
      <c r="AH61" s="452"/>
      <c r="AI61" s="452"/>
      <c r="AJ61" s="452"/>
      <c r="AK61" s="452"/>
      <c r="AL61" s="452"/>
      <c r="AM61" s="452"/>
      <c r="AN61" s="452"/>
      <c r="AO61" s="452"/>
      <c r="AP61" s="452"/>
      <c r="AQ61" s="452"/>
      <c r="AR61" s="452"/>
      <c r="AS61" s="452"/>
      <c r="AT61" s="452"/>
      <c r="AU61" s="452"/>
      <c r="AV61" s="452"/>
    </row>
    <row r="62" spans="2:48">
      <c r="B62" s="452"/>
      <c r="C62" s="452">
        <f t="shared" si="2"/>
        <v>58</v>
      </c>
      <c r="D62" s="452"/>
      <c r="E62" s="452"/>
      <c r="F62" s="452"/>
      <c r="G62" s="452"/>
      <c r="H62" s="452"/>
      <c r="I62" s="452"/>
      <c r="J62" s="452"/>
      <c r="K62" s="452"/>
      <c r="L62" s="452"/>
      <c r="M62" s="452"/>
      <c r="N62" s="452"/>
      <c r="O62" s="452"/>
      <c r="P62" s="452"/>
      <c r="Q62" s="452"/>
      <c r="R62" s="452"/>
      <c r="S62" s="452"/>
      <c r="T62" s="452"/>
      <c r="U62" s="452"/>
      <c r="V62" s="452"/>
      <c r="W62" s="452"/>
      <c r="X62" s="452"/>
      <c r="Y62" s="452"/>
      <c r="Z62" s="452"/>
      <c r="AA62" s="452"/>
      <c r="AB62" s="452"/>
      <c r="AC62" s="452"/>
      <c r="AD62" s="452"/>
      <c r="AE62" s="452"/>
      <c r="AF62" s="452"/>
      <c r="AG62" s="452"/>
      <c r="AH62" s="452"/>
      <c r="AI62" s="452"/>
      <c r="AJ62" s="452"/>
      <c r="AK62" s="452"/>
      <c r="AL62" s="452"/>
      <c r="AM62" s="452"/>
      <c r="AN62" s="452"/>
      <c r="AO62" s="452"/>
      <c r="AP62" s="452"/>
      <c r="AQ62" s="452"/>
      <c r="AR62" s="452"/>
      <c r="AS62" s="452"/>
      <c r="AT62" s="452"/>
      <c r="AU62" s="452"/>
      <c r="AV62" s="452"/>
    </row>
    <row r="63" spans="2:48">
      <c r="B63" s="452"/>
      <c r="C63" s="452">
        <f t="shared" si="2"/>
        <v>59</v>
      </c>
      <c r="D63" s="452"/>
      <c r="E63" s="452"/>
      <c r="F63" s="452"/>
      <c r="G63" s="452"/>
      <c r="H63" s="452"/>
      <c r="I63" s="452"/>
      <c r="J63" s="452"/>
      <c r="K63" s="452"/>
      <c r="L63" s="452"/>
      <c r="M63" s="452"/>
      <c r="N63" s="452"/>
      <c r="O63" s="452"/>
      <c r="P63" s="452"/>
      <c r="Q63" s="452"/>
      <c r="R63" s="452"/>
      <c r="S63" s="452"/>
      <c r="T63" s="452"/>
      <c r="U63" s="452"/>
      <c r="V63" s="452"/>
      <c r="W63" s="452"/>
      <c r="X63" s="452"/>
      <c r="Y63" s="452"/>
      <c r="Z63" s="452"/>
      <c r="AA63" s="452"/>
      <c r="AB63" s="452"/>
      <c r="AC63" s="452"/>
      <c r="AD63" s="452"/>
      <c r="AE63" s="452"/>
      <c r="AF63" s="452"/>
      <c r="AG63" s="452"/>
      <c r="AH63" s="452"/>
      <c r="AI63" s="452"/>
      <c r="AJ63" s="452"/>
      <c r="AK63" s="452"/>
      <c r="AL63" s="452"/>
      <c r="AM63" s="452"/>
      <c r="AN63" s="452"/>
      <c r="AO63" s="452"/>
      <c r="AP63" s="452"/>
      <c r="AQ63" s="452"/>
      <c r="AR63" s="452"/>
      <c r="AS63" s="452"/>
      <c r="AT63" s="452"/>
      <c r="AU63" s="452"/>
      <c r="AV63" s="452"/>
    </row>
    <row r="64" spans="2:48">
      <c r="B64" s="452"/>
      <c r="C64" s="452">
        <f t="shared" si="2"/>
        <v>60</v>
      </c>
      <c r="D64" s="452"/>
      <c r="E64" s="452"/>
      <c r="F64" s="452"/>
      <c r="G64" s="452"/>
      <c r="H64" s="452"/>
      <c r="I64" s="452"/>
      <c r="J64" s="452"/>
      <c r="K64" s="452"/>
      <c r="L64" s="452"/>
      <c r="M64" s="452"/>
      <c r="N64" s="452"/>
      <c r="O64" s="452"/>
      <c r="P64" s="452"/>
      <c r="Q64" s="452"/>
      <c r="R64" s="452"/>
      <c r="S64" s="452"/>
      <c r="T64" s="452"/>
      <c r="U64" s="452"/>
      <c r="V64" s="452"/>
      <c r="W64" s="452"/>
      <c r="X64" s="452"/>
      <c r="Y64" s="452"/>
      <c r="Z64" s="452"/>
      <c r="AA64" s="452"/>
      <c r="AB64" s="452"/>
      <c r="AC64" s="452"/>
      <c r="AD64" s="452"/>
      <c r="AE64" s="452"/>
      <c r="AF64" s="452"/>
      <c r="AG64" s="452"/>
      <c r="AH64" s="452"/>
      <c r="AI64" s="452"/>
      <c r="AJ64" s="452"/>
      <c r="AK64" s="452"/>
      <c r="AL64" s="452"/>
      <c r="AM64" s="452"/>
      <c r="AN64" s="452"/>
      <c r="AO64" s="452"/>
      <c r="AP64" s="452"/>
      <c r="AQ64" s="452"/>
      <c r="AR64" s="452"/>
      <c r="AS64" s="452"/>
      <c r="AT64" s="452"/>
      <c r="AU64" s="452"/>
      <c r="AV64" s="452"/>
    </row>
    <row r="65" spans="2:48">
      <c r="B65" s="452"/>
      <c r="C65" s="452">
        <f t="shared" si="2"/>
        <v>61</v>
      </c>
      <c r="D65" s="452"/>
      <c r="E65" s="452"/>
      <c r="F65" s="452"/>
      <c r="G65" s="452"/>
      <c r="H65" s="452"/>
      <c r="I65" s="452"/>
      <c r="J65" s="452"/>
      <c r="K65" s="452"/>
      <c r="L65" s="452"/>
      <c r="M65" s="452"/>
      <c r="N65" s="452"/>
      <c r="O65" s="452"/>
      <c r="P65" s="452"/>
      <c r="Q65" s="452"/>
      <c r="R65" s="452"/>
      <c r="S65" s="452"/>
      <c r="T65" s="452"/>
      <c r="U65" s="452"/>
      <c r="V65" s="452"/>
      <c r="W65" s="452"/>
      <c r="X65" s="452"/>
      <c r="Y65" s="452"/>
      <c r="Z65" s="452"/>
      <c r="AA65" s="452"/>
      <c r="AB65" s="452"/>
      <c r="AC65" s="452"/>
      <c r="AD65" s="452"/>
      <c r="AE65" s="452"/>
      <c r="AF65" s="452"/>
      <c r="AG65" s="452"/>
      <c r="AH65" s="452"/>
      <c r="AI65" s="452"/>
      <c r="AJ65" s="452"/>
      <c r="AK65" s="452"/>
      <c r="AL65" s="452"/>
      <c r="AM65" s="452"/>
      <c r="AN65" s="452"/>
      <c r="AO65" s="452"/>
      <c r="AP65" s="452"/>
      <c r="AQ65" s="452"/>
      <c r="AR65" s="452"/>
      <c r="AS65" s="452"/>
      <c r="AT65" s="452"/>
      <c r="AU65" s="452"/>
      <c r="AV65" s="452"/>
    </row>
    <row r="66" spans="2:48">
      <c r="B66" s="452"/>
      <c r="C66" s="452">
        <f t="shared" si="2"/>
        <v>62</v>
      </c>
      <c r="D66" s="452"/>
      <c r="E66" s="452"/>
      <c r="F66" s="452"/>
      <c r="G66" s="452"/>
      <c r="H66" s="452"/>
      <c r="I66" s="452"/>
      <c r="J66" s="452"/>
      <c r="K66" s="452"/>
      <c r="L66" s="452"/>
      <c r="M66" s="452"/>
      <c r="N66" s="452"/>
      <c r="O66" s="452"/>
      <c r="P66" s="452"/>
      <c r="Q66" s="452"/>
      <c r="R66" s="452"/>
      <c r="S66" s="452"/>
      <c r="T66" s="452"/>
      <c r="U66" s="452"/>
      <c r="V66" s="452"/>
      <c r="W66" s="452"/>
      <c r="X66" s="452"/>
      <c r="Y66" s="452"/>
      <c r="Z66" s="452"/>
      <c r="AA66" s="452"/>
      <c r="AB66" s="452"/>
      <c r="AC66" s="452"/>
      <c r="AD66" s="452"/>
      <c r="AE66" s="452"/>
      <c r="AF66" s="452"/>
      <c r="AG66" s="452"/>
      <c r="AH66" s="452"/>
      <c r="AI66" s="452"/>
      <c r="AJ66" s="452"/>
      <c r="AK66" s="452"/>
      <c r="AL66" s="452"/>
      <c r="AM66" s="452"/>
      <c r="AN66" s="452"/>
      <c r="AO66" s="452"/>
      <c r="AP66" s="452"/>
      <c r="AQ66" s="452"/>
      <c r="AR66" s="452"/>
      <c r="AS66" s="452"/>
      <c r="AT66" s="452"/>
      <c r="AU66" s="452"/>
      <c r="AV66" s="452"/>
    </row>
    <row r="67" spans="2:48">
      <c r="B67" s="452"/>
      <c r="C67" s="452">
        <f t="shared" si="2"/>
        <v>63</v>
      </c>
      <c r="D67" s="452"/>
      <c r="E67" s="452"/>
      <c r="F67" s="452"/>
      <c r="G67" s="452"/>
      <c r="H67" s="452"/>
      <c r="I67" s="452"/>
      <c r="J67" s="452"/>
      <c r="K67" s="452"/>
      <c r="L67" s="452"/>
      <c r="M67" s="452"/>
      <c r="N67" s="452"/>
      <c r="O67" s="452"/>
      <c r="P67" s="452"/>
      <c r="Q67" s="452"/>
      <c r="R67" s="452"/>
      <c r="S67" s="452"/>
      <c r="T67" s="452"/>
      <c r="U67" s="452"/>
      <c r="V67" s="452"/>
      <c r="W67" s="452"/>
      <c r="X67" s="452"/>
      <c r="Y67" s="452"/>
      <c r="Z67" s="452"/>
      <c r="AA67" s="452"/>
      <c r="AB67" s="452"/>
      <c r="AC67" s="452"/>
      <c r="AD67" s="452"/>
      <c r="AE67" s="452"/>
      <c r="AF67" s="452"/>
      <c r="AG67" s="452"/>
      <c r="AH67" s="452"/>
      <c r="AI67" s="452"/>
      <c r="AJ67" s="452"/>
      <c r="AK67" s="452"/>
      <c r="AL67" s="452"/>
      <c r="AM67" s="452"/>
      <c r="AN67" s="452"/>
      <c r="AO67" s="452"/>
      <c r="AP67" s="452"/>
      <c r="AQ67" s="452"/>
      <c r="AR67" s="452"/>
      <c r="AS67" s="452"/>
      <c r="AT67" s="452"/>
      <c r="AU67" s="452"/>
      <c r="AV67" s="452"/>
    </row>
    <row r="68" spans="2:48">
      <c r="B68" s="452"/>
      <c r="C68" s="452">
        <f t="shared" si="2"/>
        <v>64</v>
      </c>
      <c r="D68" s="452"/>
      <c r="E68" s="452"/>
      <c r="F68" s="452"/>
      <c r="G68" s="452"/>
      <c r="H68" s="452"/>
      <c r="I68" s="452"/>
      <c r="J68" s="452"/>
      <c r="K68" s="452"/>
      <c r="L68" s="452"/>
      <c r="M68" s="452"/>
      <c r="N68" s="452"/>
      <c r="O68" s="452"/>
      <c r="P68" s="452"/>
      <c r="Q68" s="452"/>
      <c r="R68" s="452"/>
      <c r="S68" s="452"/>
      <c r="T68" s="452"/>
      <c r="U68" s="452"/>
      <c r="V68" s="452"/>
      <c r="W68" s="452"/>
      <c r="X68" s="452"/>
      <c r="Y68" s="452"/>
      <c r="Z68" s="452"/>
      <c r="AA68" s="452"/>
      <c r="AB68" s="452"/>
      <c r="AC68" s="452"/>
      <c r="AD68" s="452"/>
      <c r="AE68" s="452"/>
      <c r="AF68" s="452"/>
      <c r="AG68" s="452"/>
      <c r="AH68" s="452"/>
      <c r="AI68" s="452"/>
      <c r="AJ68" s="452"/>
      <c r="AK68" s="452"/>
      <c r="AL68" s="452"/>
      <c r="AM68" s="452"/>
      <c r="AN68" s="452"/>
      <c r="AO68" s="452"/>
      <c r="AP68" s="452"/>
      <c r="AQ68" s="452"/>
      <c r="AR68" s="452"/>
      <c r="AS68" s="452"/>
      <c r="AT68" s="452"/>
      <c r="AU68" s="452"/>
      <c r="AV68" s="452"/>
    </row>
    <row r="69" spans="2:48">
      <c r="B69" s="452"/>
      <c r="C69" s="452">
        <f t="shared" si="2"/>
        <v>65</v>
      </c>
      <c r="D69" s="452"/>
      <c r="E69" s="452"/>
      <c r="F69" s="452"/>
      <c r="G69" s="452"/>
      <c r="H69" s="452"/>
      <c r="I69" s="452"/>
      <c r="J69" s="452"/>
      <c r="K69" s="452"/>
      <c r="L69" s="452"/>
      <c r="M69" s="452"/>
      <c r="N69" s="452"/>
      <c r="O69" s="452"/>
      <c r="P69" s="452"/>
      <c r="Q69" s="452"/>
      <c r="R69" s="452"/>
      <c r="S69" s="452"/>
      <c r="T69" s="452"/>
      <c r="U69" s="452"/>
      <c r="V69" s="452"/>
      <c r="W69" s="452"/>
      <c r="X69" s="452"/>
      <c r="Y69" s="452"/>
      <c r="Z69" s="452"/>
      <c r="AA69" s="452"/>
      <c r="AB69" s="452"/>
      <c r="AC69" s="452"/>
      <c r="AD69" s="452"/>
      <c r="AE69" s="452"/>
      <c r="AF69" s="452"/>
      <c r="AG69" s="452"/>
      <c r="AH69" s="452"/>
      <c r="AI69" s="452"/>
      <c r="AJ69" s="452"/>
      <c r="AK69" s="452"/>
      <c r="AL69" s="452"/>
      <c r="AM69" s="452"/>
      <c r="AN69" s="452"/>
      <c r="AO69" s="452"/>
      <c r="AP69" s="452"/>
      <c r="AQ69" s="452"/>
      <c r="AR69" s="452"/>
      <c r="AS69" s="452"/>
      <c r="AT69" s="452"/>
      <c r="AU69" s="452"/>
      <c r="AV69" s="452"/>
    </row>
    <row r="70" spans="2:48">
      <c r="B70" s="452"/>
      <c r="C70" s="452">
        <f t="shared" si="2"/>
        <v>66</v>
      </c>
      <c r="D70" s="452"/>
      <c r="E70" s="452"/>
      <c r="F70" s="452"/>
      <c r="G70" s="452"/>
      <c r="H70" s="452"/>
      <c r="I70" s="452"/>
      <c r="J70" s="452"/>
      <c r="K70" s="452"/>
      <c r="L70" s="452"/>
      <c r="M70" s="452"/>
      <c r="N70" s="452"/>
      <c r="O70" s="452"/>
      <c r="P70" s="452"/>
      <c r="Q70" s="452"/>
      <c r="R70" s="452"/>
      <c r="S70" s="452"/>
      <c r="T70" s="452"/>
      <c r="U70" s="452"/>
      <c r="V70" s="452"/>
      <c r="W70" s="452"/>
      <c r="X70" s="452"/>
      <c r="Y70" s="452"/>
      <c r="Z70" s="452"/>
      <c r="AA70" s="452"/>
      <c r="AB70" s="452"/>
      <c r="AC70" s="452"/>
      <c r="AD70" s="452"/>
      <c r="AE70" s="452"/>
      <c r="AF70" s="452"/>
      <c r="AG70" s="452"/>
      <c r="AH70" s="452"/>
      <c r="AI70" s="452"/>
      <c r="AJ70" s="452"/>
      <c r="AK70" s="452"/>
      <c r="AL70" s="452"/>
      <c r="AM70" s="452"/>
      <c r="AN70" s="452"/>
      <c r="AO70" s="452"/>
      <c r="AP70" s="452"/>
      <c r="AQ70" s="452"/>
      <c r="AR70" s="452"/>
      <c r="AS70" s="452"/>
      <c r="AT70" s="452"/>
      <c r="AU70" s="452"/>
      <c r="AV70" s="452"/>
    </row>
    <row r="71" spans="2:48">
      <c r="B71" s="452"/>
      <c r="C71" s="452">
        <f t="shared" ref="C71:C104" si="3">C70+1</f>
        <v>67</v>
      </c>
      <c r="D71" s="452"/>
      <c r="E71" s="452"/>
      <c r="F71" s="452"/>
      <c r="G71" s="452"/>
      <c r="H71" s="452"/>
      <c r="I71" s="452"/>
      <c r="J71" s="452"/>
      <c r="K71" s="452"/>
      <c r="L71" s="452"/>
      <c r="M71" s="452"/>
      <c r="N71" s="452"/>
      <c r="O71" s="452"/>
      <c r="P71" s="452"/>
      <c r="Q71" s="452"/>
      <c r="R71" s="452"/>
      <c r="S71" s="452"/>
      <c r="T71" s="452"/>
      <c r="U71" s="452"/>
      <c r="V71" s="452"/>
      <c r="W71" s="452"/>
      <c r="X71" s="452"/>
      <c r="Y71" s="452"/>
      <c r="Z71" s="452"/>
      <c r="AA71" s="452"/>
      <c r="AB71" s="452"/>
      <c r="AC71" s="452"/>
      <c r="AD71" s="452"/>
      <c r="AE71" s="452"/>
      <c r="AF71" s="452"/>
      <c r="AG71" s="452"/>
      <c r="AH71" s="452"/>
      <c r="AI71" s="452"/>
      <c r="AJ71" s="452"/>
      <c r="AK71" s="452"/>
      <c r="AL71" s="452"/>
      <c r="AM71" s="452"/>
      <c r="AN71" s="452"/>
      <c r="AO71" s="452"/>
      <c r="AP71" s="452"/>
      <c r="AQ71" s="452"/>
      <c r="AR71" s="452"/>
      <c r="AS71" s="452"/>
      <c r="AT71" s="452"/>
      <c r="AU71" s="452"/>
      <c r="AV71" s="452"/>
    </row>
    <row r="72" spans="2:48">
      <c r="B72" s="452"/>
      <c r="C72" s="452">
        <f t="shared" si="3"/>
        <v>68</v>
      </c>
      <c r="D72" s="452"/>
      <c r="E72" s="452"/>
      <c r="F72" s="452"/>
      <c r="G72" s="452"/>
      <c r="H72" s="452"/>
      <c r="I72" s="452"/>
      <c r="J72" s="452"/>
      <c r="K72" s="452"/>
      <c r="L72" s="452"/>
      <c r="M72" s="452"/>
      <c r="N72" s="452"/>
      <c r="O72" s="452"/>
      <c r="P72" s="452"/>
      <c r="Q72" s="452"/>
      <c r="R72" s="452"/>
      <c r="S72" s="452"/>
      <c r="T72" s="452"/>
      <c r="U72" s="452"/>
      <c r="V72" s="452"/>
      <c r="W72" s="452"/>
      <c r="X72" s="452"/>
      <c r="Y72" s="452"/>
      <c r="Z72" s="452"/>
      <c r="AA72" s="452"/>
      <c r="AB72" s="452"/>
      <c r="AC72" s="452"/>
      <c r="AD72" s="452"/>
      <c r="AE72" s="452"/>
      <c r="AF72" s="452"/>
      <c r="AG72" s="452"/>
      <c r="AH72" s="452"/>
      <c r="AI72" s="452"/>
      <c r="AJ72" s="452"/>
      <c r="AK72" s="452"/>
      <c r="AL72" s="452"/>
      <c r="AM72" s="452"/>
      <c r="AN72" s="452"/>
      <c r="AO72" s="452"/>
      <c r="AP72" s="452"/>
      <c r="AQ72" s="452"/>
      <c r="AR72" s="452"/>
      <c r="AS72" s="452"/>
      <c r="AT72" s="452"/>
      <c r="AU72" s="452"/>
      <c r="AV72" s="452"/>
    </row>
    <row r="73" spans="2:48">
      <c r="B73" s="452"/>
      <c r="C73" s="452">
        <f t="shared" si="3"/>
        <v>69</v>
      </c>
      <c r="D73" s="452"/>
      <c r="E73" s="452"/>
      <c r="F73" s="452"/>
      <c r="G73" s="452"/>
      <c r="H73" s="452"/>
      <c r="I73" s="452"/>
      <c r="J73" s="452"/>
      <c r="K73" s="452"/>
      <c r="L73" s="452"/>
      <c r="M73" s="452"/>
      <c r="N73" s="452"/>
      <c r="O73" s="452"/>
      <c r="P73" s="452"/>
      <c r="Q73" s="452"/>
      <c r="R73" s="452"/>
      <c r="S73" s="452"/>
      <c r="T73" s="452"/>
      <c r="U73" s="452"/>
      <c r="V73" s="452"/>
      <c r="W73" s="452"/>
      <c r="X73" s="452"/>
      <c r="Y73" s="452"/>
      <c r="Z73" s="452"/>
      <c r="AA73" s="452"/>
      <c r="AB73" s="452"/>
      <c r="AC73" s="452"/>
      <c r="AD73" s="452"/>
      <c r="AE73" s="452"/>
      <c r="AF73" s="452"/>
      <c r="AG73" s="452"/>
      <c r="AH73" s="452"/>
      <c r="AI73" s="452"/>
      <c r="AJ73" s="452"/>
      <c r="AK73" s="452"/>
      <c r="AL73" s="452"/>
      <c r="AM73" s="452"/>
      <c r="AN73" s="452"/>
      <c r="AO73" s="452"/>
      <c r="AP73" s="452"/>
      <c r="AQ73" s="452"/>
      <c r="AR73" s="452"/>
      <c r="AS73" s="452"/>
      <c r="AT73" s="452"/>
      <c r="AU73" s="452"/>
      <c r="AV73" s="452"/>
    </row>
    <row r="74" spans="2:48">
      <c r="B74" s="452"/>
      <c r="C74" s="452">
        <f t="shared" si="3"/>
        <v>70</v>
      </c>
      <c r="D74" s="452"/>
      <c r="E74" s="452"/>
      <c r="F74" s="452"/>
      <c r="G74" s="452"/>
      <c r="H74" s="452"/>
      <c r="I74" s="452"/>
      <c r="J74" s="452"/>
      <c r="K74" s="452"/>
      <c r="L74" s="452"/>
      <c r="M74" s="452"/>
      <c r="N74" s="452"/>
      <c r="O74" s="452"/>
      <c r="P74" s="452"/>
      <c r="Q74" s="452"/>
      <c r="R74" s="452"/>
      <c r="S74" s="452"/>
      <c r="T74" s="452"/>
      <c r="U74" s="452"/>
      <c r="V74" s="452"/>
      <c r="W74" s="452"/>
      <c r="X74" s="452"/>
      <c r="Y74" s="452"/>
      <c r="Z74" s="452"/>
      <c r="AA74" s="452"/>
      <c r="AB74" s="452"/>
      <c r="AC74" s="452"/>
      <c r="AD74" s="452"/>
      <c r="AE74" s="452"/>
      <c r="AF74" s="452"/>
      <c r="AG74" s="452"/>
      <c r="AH74" s="452"/>
      <c r="AI74" s="452"/>
      <c r="AJ74" s="452"/>
      <c r="AK74" s="452"/>
      <c r="AL74" s="452"/>
      <c r="AM74" s="452"/>
      <c r="AN74" s="452"/>
      <c r="AO74" s="452"/>
      <c r="AP74" s="452"/>
      <c r="AQ74" s="452"/>
      <c r="AR74" s="452"/>
      <c r="AS74" s="452"/>
      <c r="AT74" s="452"/>
      <c r="AU74" s="452"/>
      <c r="AV74" s="452"/>
    </row>
    <row r="75" spans="2:48">
      <c r="B75" s="452"/>
      <c r="C75" s="452">
        <f t="shared" si="3"/>
        <v>71</v>
      </c>
      <c r="D75" s="452"/>
      <c r="E75" s="452"/>
      <c r="F75" s="452"/>
      <c r="G75" s="452"/>
      <c r="H75" s="452"/>
      <c r="I75" s="452"/>
      <c r="J75" s="452"/>
      <c r="K75" s="452"/>
      <c r="L75" s="452"/>
      <c r="M75" s="452"/>
      <c r="N75" s="452"/>
      <c r="O75" s="452"/>
      <c r="P75" s="452"/>
      <c r="Q75" s="452"/>
      <c r="R75" s="452"/>
      <c r="S75" s="452"/>
      <c r="T75" s="452"/>
      <c r="U75" s="452"/>
      <c r="V75" s="452"/>
      <c r="W75" s="452"/>
      <c r="X75" s="452"/>
      <c r="Y75" s="452"/>
      <c r="Z75" s="452"/>
      <c r="AA75" s="452"/>
      <c r="AB75" s="452"/>
      <c r="AC75" s="452"/>
      <c r="AD75" s="452"/>
      <c r="AE75" s="452"/>
      <c r="AF75" s="452"/>
      <c r="AG75" s="452"/>
      <c r="AH75" s="452"/>
      <c r="AI75" s="452"/>
      <c r="AJ75" s="452"/>
      <c r="AK75" s="452"/>
      <c r="AL75" s="452"/>
      <c r="AM75" s="452"/>
      <c r="AN75" s="452"/>
      <c r="AO75" s="452"/>
      <c r="AP75" s="452"/>
      <c r="AQ75" s="452"/>
      <c r="AR75" s="452"/>
      <c r="AS75" s="452"/>
      <c r="AT75" s="452"/>
      <c r="AU75" s="452"/>
      <c r="AV75" s="452"/>
    </row>
    <row r="76" spans="2:48">
      <c r="B76" s="452"/>
      <c r="C76" s="452">
        <f t="shared" si="3"/>
        <v>72</v>
      </c>
      <c r="D76" s="452"/>
      <c r="E76" s="452"/>
      <c r="F76" s="452"/>
      <c r="G76" s="452"/>
      <c r="H76" s="452"/>
      <c r="I76" s="452"/>
      <c r="J76" s="452"/>
      <c r="K76" s="452"/>
      <c r="L76" s="452"/>
      <c r="M76" s="452"/>
      <c r="N76" s="452"/>
      <c r="O76" s="452"/>
      <c r="P76" s="452"/>
      <c r="Q76" s="452"/>
      <c r="R76" s="452"/>
      <c r="S76" s="452"/>
      <c r="T76" s="452"/>
      <c r="U76" s="452"/>
      <c r="V76" s="452"/>
      <c r="W76" s="452"/>
      <c r="X76" s="452"/>
      <c r="Y76" s="452"/>
      <c r="Z76" s="452"/>
      <c r="AA76" s="452"/>
      <c r="AB76" s="452"/>
      <c r="AC76" s="452"/>
      <c r="AD76" s="452"/>
      <c r="AE76" s="452"/>
      <c r="AF76" s="452"/>
      <c r="AG76" s="452"/>
      <c r="AH76" s="452"/>
      <c r="AI76" s="452"/>
      <c r="AJ76" s="452"/>
      <c r="AK76" s="452"/>
      <c r="AL76" s="452"/>
      <c r="AM76" s="452"/>
      <c r="AN76" s="452"/>
      <c r="AO76" s="452"/>
      <c r="AP76" s="452"/>
      <c r="AQ76" s="452"/>
      <c r="AR76" s="452"/>
      <c r="AS76" s="452"/>
      <c r="AT76" s="452"/>
      <c r="AU76" s="452"/>
      <c r="AV76" s="452"/>
    </row>
    <row r="77" spans="2:48">
      <c r="B77" s="452"/>
      <c r="C77" s="452">
        <f t="shared" si="3"/>
        <v>73</v>
      </c>
      <c r="D77" s="452"/>
      <c r="E77" s="452"/>
      <c r="F77" s="452"/>
      <c r="G77" s="452"/>
      <c r="H77" s="452"/>
      <c r="I77" s="452"/>
      <c r="J77" s="452"/>
      <c r="K77" s="452"/>
      <c r="L77" s="452"/>
      <c r="M77" s="452"/>
      <c r="N77" s="452"/>
      <c r="O77" s="452"/>
      <c r="P77" s="452"/>
      <c r="Q77" s="452"/>
      <c r="R77" s="452"/>
      <c r="S77" s="452"/>
      <c r="T77" s="452"/>
      <c r="U77" s="452"/>
      <c r="V77" s="452"/>
      <c r="W77" s="452"/>
      <c r="X77" s="452"/>
      <c r="Y77" s="452"/>
      <c r="Z77" s="452"/>
      <c r="AA77" s="452"/>
      <c r="AB77" s="452"/>
      <c r="AC77" s="452"/>
      <c r="AD77" s="452"/>
      <c r="AE77" s="452"/>
      <c r="AF77" s="452"/>
      <c r="AG77" s="452"/>
      <c r="AH77" s="452"/>
      <c r="AI77" s="452"/>
      <c r="AJ77" s="452"/>
      <c r="AK77" s="452"/>
      <c r="AL77" s="452"/>
      <c r="AM77" s="452"/>
      <c r="AN77" s="452"/>
      <c r="AO77" s="452"/>
      <c r="AP77" s="452"/>
      <c r="AQ77" s="452"/>
      <c r="AR77" s="452"/>
      <c r="AS77" s="452"/>
      <c r="AT77" s="452"/>
      <c r="AU77" s="452"/>
      <c r="AV77" s="452"/>
    </row>
    <row r="78" spans="2:48">
      <c r="B78" s="452"/>
      <c r="C78" s="452">
        <f t="shared" si="3"/>
        <v>74</v>
      </c>
      <c r="D78" s="452"/>
      <c r="E78" s="452"/>
      <c r="F78" s="452"/>
      <c r="G78" s="452"/>
      <c r="H78" s="452"/>
      <c r="I78" s="452"/>
      <c r="J78" s="452"/>
      <c r="K78" s="452"/>
      <c r="L78" s="452"/>
      <c r="M78" s="452"/>
      <c r="N78" s="452"/>
      <c r="O78" s="452"/>
      <c r="P78" s="452"/>
      <c r="Q78" s="452"/>
      <c r="R78" s="452"/>
      <c r="S78" s="452"/>
      <c r="T78" s="452"/>
      <c r="U78" s="452"/>
      <c r="V78" s="452"/>
      <c r="W78" s="452"/>
      <c r="X78" s="452"/>
      <c r="Y78" s="452"/>
      <c r="Z78" s="452"/>
      <c r="AA78" s="452"/>
      <c r="AB78" s="452"/>
      <c r="AC78" s="452"/>
      <c r="AD78" s="452"/>
      <c r="AE78" s="452"/>
      <c r="AF78" s="452"/>
      <c r="AG78" s="452"/>
      <c r="AH78" s="452"/>
      <c r="AI78" s="452"/>
      <c r="AJ78" s="452"/>
      <c r="AK78" s="452"/>
      <c r="AL78" s="452"/>
      <c r="AM78" s="452"/>
      <c r="AN78" s="452"/>
      <c r="AO78" s="452"/>
      <c r="AP78" s="452"/>
      <c r="AQ78" s="452"/>
      <c r="AR78" s="452"/>
      <c r="AS78" s="452"/>
      <c r="AT78" s="452"/>
      <c r="AU78" s="452"/>
      <c r="AV78" s="452"/>
    </row>
    <row r="79" spans="2:48">
      <c r="B79" s="452"/>
      <c r="C79" s="452">
        <f t="shared" si="3"/>
        <v>75</v>
      </c>
      <c r="D79" s="452"/>
      <c r="E79" s="452"/>
      <c r="F79" s="452"/>
      <c r="G79" s="452"/>
      <c r="H79" s="452"/>
      <c r="I79" s="452"/>
      <c r="J79" s="452"/>
      <c r="K79" s="452"/>
      <c r="L79" s="452"/>
      <c r="M79" s="452"/>
      <c r="N79" s="452"/>
      <c r="O79" s="452"/>
      <c r="P79" s="452"/>
      <c r="Q79" s="452"/>
      <c r="R79" s="452"/>
      <c r="S79" s="452"/>
      <c r="T79" s="452"/>
      <c r="U79" s="452"/>
      <c r="V79" s="452"/>
      <c r="W79" s="452"/>
      <c r="X79" s="452"/>
      <c r="Y79" s="452"/>
      <c r="Z79" s="452"/>
      <c r="AA79" s="452"/>
      <c r="AB79" s="452"/>
      <c r="AC79" s="452"/>
      <c r="AD79" s="452"/>
      <c r="AE79" s="452"/>
      <c r="AF79" s="452"/>
      <c r="AG79" s="452"/>
      <c r="AH79" s="452"/>
      <c r="AI79" s="452"/>
      <c r="AJ79" s="452"/>
      <c r="AK79" s="452"/>
      <c r="AL79" s="452"/>
      <c r="AM79" s="452"/>
      <c r="AN79" s="452"/>
      <c r="AO79" s="452"/>
      <c r="AP79" s="452"/>
      <c r="AQ79" s="452"/>
      <c r="AR79" s="452"/>
      <c r="AS79" s="452"/>
      <c r="AT79" s="452"/>
      <c r="AU79" s="452"/>
      <c r="AV79" s="452"/>
    </row>
    <row r="80" spans="2:48">
      <c r="B80" s="452"/>
      <c r="C80" s="452">
        <f t="shared" si="3"/>
        <v>76</v>
      </c>
      <c r="D80" s="452"/>
      <c r="E80" s="452"/>
      <c r="F80" s="452"/>
      <c r="G80" s="452"/>
      <c r="H80" s="452"/>
      <c r="I80" s="452"/>
      <c r="J80" s="452"/>
      <c r="K80" s="452"/>
      <c r="L80" s="452"/>
      <c r="M80" s="452"/>
      <c r="N80" s="452"/>
      <c r="O80" s="452"/>
      <c r="P80" s="452"/>
      <c r="Q80" s="452"/>
      <c r="R80" s="452"/>
      <c r="S80" s="452"/>
      <c r="T80" s="452"/>
      <c r="U80" s="452"/>
      <c r="V80" s="452"/>
      <c r="W80" s="452"/>
      <c r="X80" s="452"/>
      <c r="Y80" s="452"/>
      <c r="Z80" s="452"/>
      <c r="AA80" s="452"/>
      <c r="AB80" s="452"/>
      <c r="AC80" s="452"/>
      <c r="AD80" s="452"/>
      <c r="AE80" s="452"/>
      <c r="AF80" s="452"/>
      <c r="AG80" s="452"/>
      <c r="AH80" s="452"/>
      <c r="AI80" s="452"/>
      <c r="AJ80" s="452"/>
      <c r="AK80" s="452"/>
      <c r="AL80" s="452"/>
      <c r="AM80" s="452"/>
      <c r="AN80" s="452"/>
      <c r="AO80" s="452"/>
      <c r="AP80" s="452"/>
      <c r="AQ80" s="452"/>
      <c r="AR80" s="452"/>
      <c r="AS80" s="452"/>
      <c r="AT80" s="452"/>
      <c r="AU80" s="452"/>
      <c r="AV80" s="452"/>
    </row>
    <row r="81" spans="2:48">
      <c r="B81" s="452"/>
      <c r="C81" s="452">
        <f t="shared" si="3"/>
        <v>77</v>
      </c>
      <c r="D81" s="452"/>
      <c r="E81" s="452"/>
      <c r="F81" s="452"/>
      <c r="G81" s="452"/>
      <c r="H81" s="452"/>
      <c r="I81" s="452"/>
      <c r="J81" s="452"/>
      <c r="K81" s="452"/>
      <c r="L81" s="452"/>
      <c r="M81" s="452"/>
      <c r="N81" s="452"/>
      <c r="O81" s="452"/>
      <c r="P81" s="452"/>
      <c r="Q81" s="452"/>
      <c r="R81" s="452"/>
      <c r="S81" s="452"/>
      <c r="T81" s="452"/>
      <c r="U81" s="452"/>
      <c r="V81" s="452"/>
      <c r="W81" s="452"/>
      <c r="X81" s="452"/>
      <c r="Y81" s="452"/>
      <c r="Z81" s="452"/>
      <c r="AA81" s="452"/>
      <c r="AB81" s="452"/>
      <c r="AC81" s="452"/>
      <c r="AD81" s="452"/>
      <c r="AE81" s="452"/>
      <c r="AF81" s="452"/>
      <c r="AG81" s="452"/>
      <c r="AH81" s="452"/>
      <c r="AI81" s="452"/>
      <c r="AJ81" s="452"/>
      <c r="AK81" s="452"/>
      <c r="AL81" s="452"/>
      <c r="AM81" s="452"/>
      <c r="AN81" s="452"/>
      <c r="AO81" s="452"/>
      <c r="AP81" s="452"/>
      <c r="AQ81" s="452"/>
      <c r="AR81" s="452"/>
      <c r="AS81" s="452"/>
      <c r="AT81" s="452"/>
      <c r="AU81" s="452"/>
      <c r="AV81" s="452"/>
    </row>
    <row r="82" spans="2:48">
      <c r="B82" s="452"/>
      <c r="C82" s="452">
        <f t="shared" si="3"/>
        <v>78</v>
      </c>
      <c r="D82" s="452"/>
      <c r="E82" s="452"/>
      <c r="F82" s="452"/>
      <c r="G82" s="452"/>
      <c r="H82" s="452"/>
      <c r="I82" s="452"/>
      <c r="J82" s="452"/>
      <c r="K82" s="452"/>
      <c r="L82" s="452"/>
      <c r="M82" s="452"/>
      <c r="N82" s="452"/>
      <c r="O82" s="452"/>
      <c r="P82" s="452"/>
      <c r="Q82" s="452"/>
      <c r="R82" s="452"/>
      <c r="S82" s="452"/>
      <c r="T82" s="452"/>
      <c r="U82" s="452"/>
      <c r="V82" s="452"/>
      <c r="W82" s="452"/>
      <c r="X82" s="452"/>
      <c r="Y82" s="452"/>
      <c r="Z82" s="452"/>
      <c r="AA82" s="452"/>
      <c r="AB82" s="452"/>
      <c r="AC82" s="452"/>
      <c r="AD82" s="452"/>
      <c r="AE82" s="452"/>
      <c r="AF82" s="452"/>
      <c r="AG82" s="452"/>
      <c r="AH82" s="452"/>
      <c r="AI82" s="452"/>
      <c r="AJ82" s="452"/>
      <c r="AK82" s="452"/>
      <c r="AL82" s="452"/>
      <c r="AM82" s="452"/>
      <c r="AN82" s="452"/>
      <c r="AO82" s="452"/>
      <c r="AP82" s="452"/>
      <c r="AQ82" s="452"/>
      <c r="AR82" s="452"/>
      <c r="AS82" s="452"/>
      <c r="AT82" s="452"/>
      <c r="AU82" s="452"/>
      <c r="AV82" s="452"/>
    </row>
    <row r="83" spans="2:48">
      <c r="B83" s="452"/>
      <c r="C83" s="452">
        <f t="shared" si="3"/>
        <v>79</v>
      </c>
      <c r="D83" s="452"/>
      <c r="E83" s="452"/>
      <c r="F83" s="452"/>
      <c r="G83" s="452"/>
      <c r="H83" s="452"/>
      <c r="I83" s="452"/>
      <c r="J83" s="452"/>
      <c r="K83" s="452"/>
      <c r="L83" s="452"/>
      <c r="M83" s="452"/>
      <c r="N83" s="452"/>
      <c r="O83" s="452"/>
      <c r="P83" s="452"/>
      <c r="Q83" s="452"/>
      <c r="R83" s="452"/>
      <c r="S83" s="452"/>
      <c r="T83" s="452"/>
      <c r="U83" s="452"/>
      <c r="V83" s="452"/>
      <c r="W83" s="452"/>
      <c r="X83" s="452"/>
      <c r="Y83" s="452"/>
      <c r="Z83" s="452"/>
      <c r="AA83" s="452"/>
      <c r="AB83" s="452"/>
      <c r="AC83" s="452"/>
      <c r="AD83" s="452"/>
      <c r="AE83" s="452"/>
      <c r="AF83" s="452"/>
      <c r="AG83" s="452"/>
      <c r="AH83" s="452"/>
      <c r="AI83" s="452"/>
      <c r="AJ83" s="452"/>
      <c r="AK83" s="452"/>
      <c r="AL83" s="452"/>
      <c r="AM83" s="452"/>
      <c r="AN83" s="452"/>
      <c r="AO83" s="452"/>
      <c r="AP83" s="452"/>
      <c r="AQ83" s="452"/>
      <c r="AR83" s="452"/>
      <c r="AS83" s="452"/>
      <c r="AT83" s="452"/>
      <c r="AU83" s="452"/>
      <c r="AV83" s="452"/>
    </row>
    <row r="84" spans="2:48">
      <c r="B84" s="452"/>
      <c r="C84" s="452">
        <f t="shared" si="3"/>
        <v>80</v>
      </c>
      <c r="D84" s="452"/>
      <c r="E84" s="452"/>
      <c r="F84" s="452"/>
      <c r="G84" s="452"/>
      <c r="H84" s="452"/>
      <c r="I84" s="452"/>
      <c r="J84" s="452"/>
      <c r="K84" s="452"/>
      <c r="L84" s="452"/>
      <c r="M84" s="452"/>
      <c r="N84" s="452"/>
      <c r="O84" s="452"/>
      <c r="P84" s="452"/>
      <c r="Q84" s="452"/>
      <c r="R84" s="452"/>
      <c r="S84" s="452"/>
      <c r="T84" s="452"/>
      <c r="U84" s="452"/>
      <c r="V84" s="452"/>
      <c r="W84" s="452"/>
      <c r="X84" s="452"/>
      <c r="Y84" s="452"/>
      <c r="Z84" s="452"/>
      <c r="AA84" s="452"/>
      <c r="AB84" s="452"/>
      <c r="AC84" s="452"/>
      <c r="AD84" s="452"/>
      <c r="AE84" s="452"/>
      <c r="AF84" s="452"/>
      <c r="AG84" s="452"/>
      <c r="AH84" s="452"/>
      <c r="AI84" s="452"/>
      <c r="AJ84" s="452"/>
      <c r="AK84" s="452"/>
      <c r="AL84" s="452"/>
      <c r="AM84" s="452"/>
      <c r="AN84" s="452"/>
      <c r="AO84" s="452"/>
      <c r="AP84" s="452"/>
      <c r="AQ84" s="452"/>
      <c r="AR84" s="452"/>
      <c r="AS84" s="452"/>
      <c r="AT84" s="452"/>
      <c r="AU84" s="452"/>
      <c r="AV84" s="452"/>
    </row>
    <row r="85" spans="2:48">
      <c r="B85" s="452"/>
      <c r="C85" s="452">
        <f t="shared" si="3"/>
        <v>81</v>
      </c>
      <c r="D85" s="452"/>
      <c r="E85" s="452"/>
      <c r="F85" s="452"/>
      <c r="G85" s="452"/>
      <c r="H85" s="452"/>
      <c r="I85" s="452"/>
      <c r="J85" s="452"/>
      <c r="K85" s="452"/>
      <c r="L85" s="452"/>
      <c r="M85" s="452"/>
      <c r="N85" s="452"/>
      <c r="O85" s="452"/>
      <c r="P85" s="452"/>
      <c r="Q85" s="452"/>
      <c r="R85" s="452"/>
      <c r="S85" s="452"/>
      <c r="T85" s="452"/>
      <c r="U85" s="452"/>
      <c r="V85" s="452"/>
      <c r="W85" s="452"/>
      <c r="X85" s="452"/>
      <c r="Y85" s="452"/>
      <c r="Z85" s="452"/>
      <c r="AA85" s="452"/>
      <c r="AB85" s="452"/>
      <c r="AC85" s="452"/>
      <c r="AD85" s="452"/>
      <c r="AE85" s="452"/>
      <c r="AF85" s="452"/>
      <c r="AG85" s="452"/>
      <c r="AH85" s="452"/>
      <c r="AI85" s="452"/>
      <c r="AJ85" s="452"/>
      <c r="AK85" s="452"/>
      <c r="AL85" s="452"/>
      <c r="AM85" s="452"/>
      <c r="AN85" s="452"/>
      <c r="AO85" s="452"/>
      <c r="AP85" s="452"/>
      <c r="AQ85" s="452"/>
      <c r="AR85" s="452"/>
      <c r="AS85" s="452"/>
      <c r="AT85" s="452"/>
      <c r="AU85" s="452"/>
      <c r="AV85" s="452"/>
    </row>
    <row r="86" spans="2:48">
      <c r="B86" s="452"/>
      <c r="C86" s="452">
        <f t="shared" si="3"/>
        <v>82</v>
      </c>
      <c r="D86" s="452"/>
      <c r="E86" s="452"/>
      <c r="F86" s="452"/>
      <c r="G86" s="452"/>
      <c r="H86" s="452"/>
      <c r="I86" s="452"/>
      <c r="J86" s="452"/>
      <c r="K86" s="452"/>
      <c r="L86" s="452"/>
      <c r="M86" s="452"/>
      <c r="N86" s="452"/>
      <c r="O86" s="452"/>
      <c r="P86" s="452"/>
      <c r="Q86" s="452"/>
      <c r="R86" s="452"/>
      <c r="S86" s="452"/>
      <c r="T86" s="452"/>
      <c r="U86" s="452"/>
      <c r="V86" s="452"/>
      <c r="W86" s="452"/>
      <c r="X86" s="452"/>
      <c r="Y86" s="452"/>
      <c r="Z86" s="452"/>
      <c r="AA86" s="452"/>
      <c r="AB86" s="452"/>
      <c r="AC86" s="452"/>
      <c r="AD86" s="452"/>
      <c r="AE86" s="452"/>
      <c r="AF86" s="452"/>
      <c r="AG86" s="452"/>
      <c r="AH86" s="452"/>
      <c r="AI86" s="452"/>
      <c r="AJ86" s="452"/>
      <c r="AK86" s="452"/>
      <c r="AL86" s="452"/>
      <c r="AM86" s="452"/>
      <c r="AN86" s="452"/>
      <c r="AO86" s="452"/>
      <c r="AP86" s="452"/>
      <c r="AQ86" s="452"/>
      <c r="AR86" s="452"/>
      <c r="AS86" s="452"/>
      <c r="AT86" s="452"/>
      <c r="AU86" s="452"/>
      <c r="AV86" s="452"/>
    </row>
    <row r="87" spans="2:48">
      <c r="B87" s="452"/>
      <c r="C87" s="452">
        <f t="shared" si="3"/>
        <v>83</v>
      </c>
      <c r="D87" s="452"/>
      <c r="E87" s="452"/>
      <c r="F87" s="452"/>
      <c r="G87" s="452"/>
      <c r="H87" s="452"/>
      <c r="I87" s="452"/>
      <c r="J87" s="452"/>
      <c r="K87" s="452"/>
      <c r="L87" s="452"/>
      <c r="M87" s="452"/>
      <c r="N87" s="452"/>
      <c r="O87" s="452"/>
      <c r="P87" s="452"/>
      <c r="Q87" s="452"/>
      <c r="R87" s="452"/>
      <c r="S87" s="452"/>
      <c r="T87" s="452"/>
      <c r="U87" s="452"/>
      <c r="V87" s="452"/>
      <c r="W87" s="452"/>
      <c r="X87" s="452"/>
      <c r="Y87" s="452"/>
      <c r="Z87" s="452"/>
      <c r="AA87" s="452"/>
      <c r="AB87" s="452"/>
      <c r="AC87" s="452"/>
      <c r="AD87" s="452"/>
      <c r="AE87" s="452"/>
      <c r="AF87" s="452"/>
      <c r="AG87" s="452"/>
      <c r="AH87" s="452"/>
      <c r="AI87" s="452"/>
      <c r="AJ87" s="452"/>
      <c r="AK87" s="452"/>
      <c r="AL87" s="452"/>
      <c r="AM87" s="452"/>
      <c r="AN87" s="452"/>
      <c r="AO87" s="452"/>
      <c r="AP87" s="452"/>
      <c r="AQ87" s="452"/>
      <c r="AR87" s="452"/>
      <c r="AS87" s="452"/>
      <c r="AT87" s="452"/>
      <c r="AU87" s="452"/>
      <c r="AV87" s="452"/>
    </row>
    <row r="88" spans="2:48">
      <c r="B88" s="452"/>
      <c r="C88" s="452">
        <f t="shared" si="3"/>
        <v>84</v>
      </c>
      <c r="D88" s="452"/>
      <c r="E88" s="452"/>
      <c r="F88" s="452"/>
      <c r="G88" s="452"/>
      <c r="H88" s="452"/>
      <c r="I88" s="452"/>
      <c r="J88" s="452"/>
      <c r="K88" s="452"/>
      <c r="L88" s="452"/>
      <c r="M88" s="452"/>
      <c r="N88" s="452"/>
      <c r="O88" s="452"/>
      <c r="P88" s="452"/>
      <c r="Q88" s="452"/>
      <c r="R88" s="452"/>
      <c r="S88" s="452"/>
      <c r="T88" s="452"/>
      <c r="U88" s="452"/>
      <c r="V88" s="452"/>
      <c r="W88" s="452"/>
      <c r="X88" s="452"/>
      <c r="Y88" s="452"/>
      <c r="Z88" s="452"/>
      <c r="AA88" s="452"/>
      <c r="AB88" s="452"/>
      <c r="AC88" s="452"/>
      <c r="AD88" s="452"/>
      <c r="AE88" s="452"/>
      <c r="AF88" s="452"/>
      <c r="AG88" s="452"/>
      <c r="AH88" s="452"/>
      <c r="AI88" s="452"/>
      <c r="AJ88" s="452"/>
      <c r="AK88" s="452"/>
      <c r="AL88" s="452"/>
      <c r="AM88" s="452"/>
      <c r="AN88" s="452"/>
      <c r="AO88" s="452"/>
      <c r="AP88" s="452"/>
      <c r="AQ88" s="452"/>
      <c r="AR88" s="452"/>
      <c r="AS88" s="452"/>
      <c r="AT88" s="452"/>
      <c r="AU88" s="452"/>
      <c r="AV88" s="452"/>
    </row>
    <row r="89" spans="2:48">
      <c r="B89" s="452"/>
      <c r="C89" s="452">
        <f t="shared" si="3"/>
        <v>85</v>
      </c>
      <c r="D89" s="452"/>
      <c r="E89" s="452"/>
      <c r="F89" s="452"/>
      <c r="G89" s="452"/>
      <c r="H89" s="452"/>
      <c r="I89" s="452"/>
      <c r="J89" s="452"/>
      <c r="K89" s="452"/>
      <c r="L89" s="452"/>
      <c r="M89" s="452"/>
      <c r="N89" s="452"/>
      <c r="O89" s="452"/>
      <c r="P89" s="452"/>
      <c r="Q89" s="452"/>
      <c r="R89" s="452"/>
      <c r="S89" s="452"/>
      <c r="T89" s="452"/>
      <c r="U89" s="452"/>
      <c r="V89" s="452"/>
      <c r="W89" s="452"/>
      <c r="X89" s="452"/>
      <c r="Y89" s="452"/>
      <c r="Z89" s="452"/>
      <c r="AA89" s="452"/>
      <c r="AB89" s="452"/>
      <c r="AC89" s="452"/>
      <c r="AD89" s="452"/>
      <c r="AE89" s="452"/>
      <c r="AF89" s="452"/>
      <c r="AG89" s="452"/>
      <c r="AH89" s="452"/>
      <c r="AI89" s="452"/>
      <c r="AJ89" s="452"/>
      <c r="AK89" s="452"/>
      <c r="AL89" s="452"/>
      <c r="AM89" s="452"/>
      <c r="AN89" s="452"/>
      <c r="AO89" s="452"/>
      <c r="AP89" s="452"/>
      <c r="AQ89" s="452"/>
      <c r="AR89" s="452"/>
      <c r="AS89" s="452"/>
      <c r="AT89" s="452"/>
      <c r="AU89" s="452"/>
      <c r="AV89" s="452"/>
    </row>
    <row r="90" spans="2:48">
      <c r="B90" s="452"/>
      <c r="C90" s="452">
        <f t="shared" si="3"/>
        <v>86</v>
      </c>
      <c r="D90" s="452"/>
      <c r="E90" s="452"/>
      <c r="F90" s="452"/>
      <c r="G90" s="452"/>
      <c r="H90" s="452"/>
      <c r="I90" s="452"/>
      <c r="J90" s="452"/>
      <c r="K90" s="452"/>
      <c r="L90" s="452"/>
      <c r="M90" s="452"/>
      <c r="N90" s="452"/>
      <c r="O90" s="452"/>
      <c r="P90" s="452"/>
      <c r="Q90" s="452"/>
      <c r="R90" s="452"/>
      <c r="S90" s="452"/>
      <c r="T90" s="452"/>
      <c r="U90" s="452"/>
      <c r="V90" s="452"/>
      <c r="W90" s="452"/>
      <c r="X90" s="452"/>
      <c r="Y90" s="452"/>
      <c r="Z90" s="452"/>
      <c r="AA90" s="452"/>
      <c r="AB90" s="452"/>
      <c r="AC90" s="452"/>
      <c r="AD90" s="452"/>
      <c r="AE90" s="452"/>
      <c r="AF90" s="452"/>
      <c r="AG90" s="452"/>
      <c r="AH90" s="452"/>
      <c r="AI90" s="452"/>
      <c r="AJ90" s="452"/>
      <c r="AK90" s="452"/>
      <c r="AL90" s="452"/>
      <c r="AM90" s="452"/>
      <c r="AN90" s="452"/>
      <c r="AO90" s="452"/>
      <c r="AP90" s="452"/>
      <c r="AQ90" s="452"/>
      <c r="AR90" s="452"/>
      <c r="AS90" s="452"/>
      <c r="AT90" s="452"/>
      <c r="AU90" s="452"/>
      <c r="AV90" s="452"/>
    </row>
    <row r="91" spans="2:48">
      <c r="B91" s="452"/>
      <c r="C91" s="452">
        <f t="shared" si="3"/>
        <v>87</v>
      </c>
      <c r="D91" s="452"/>
      <c r="E91" s="452"/>
      <c r="F91" s="452"/>
      <c r="G91" s="452"/>
      <c r="H91" s="452"/>
      <c r="I91" s="452"/>
      <c r="J91" s="452"/>
      <c r="K91" s="452"/>
      <c r="L91" s="452"/>
      <c r="M91" s="452"/>
      <c r="N91" s="452"/>
      <c r="O91" s="452"/>
      <c r="P91" s="452"/>
      <c r="Q91" s="452"/>
      <c r="R91" s="452"/>
      <c r="S91" s="452"/>
      <c r="T91" s="452"/>
      <c r="U91" s="452"/>
      <c r="V91" s="452"/>
      <c r="W91" s="452"/>
      <c r="X91" s="452"/>
      <c r="Y91" s="452"/>
      <c r="Z91" s="452"/>
      <c r="AA91" s="452"/>
      <c r="AB91" s="452"/>
      <c r="AC91" s="452"/>
      <c r="AD91" s="452"/>
      <c r="AE91" s="452"/>
      <c r="AF91" s="452"/>
      <c r="AG91" s="452"/>
      <c r="AH91" s="452"/>
      <c r="AI91" s="452"/>
      <c r="AJ91" s="452"/>
      <c r="AK91" s="452"/>
      <c r="AL91" s="452"/>
      <c r="AM91" s="452"/>
      <c r="AN91" s="452"/>
      <c r="AO91" s="452"/>
      <c r="AP91" s="452"/>
      <c r="AQ91" s="452"/>
      <c r="AR91" s="452"/>
      <c r="AS91" s="452"/>
      <c r="AT91" s="452"/>
      <c r="AU91" s="452"/>
      <c r="AV91" s="452"/>
    </row>
    <row r="92" spans="2:48">
      <c r="B92" s="452"/>
      <c r="C92" s="452">
        <f t="shared" si="3"/>
        <v>88</v>
      </c>
      <c r="D92" s="452"/>
      <c r="E92" s="452"/>
      <c r="F92" s="452"/>
      <c r="G92" s="452"/>
      <c r="H92" s="452"/>
      <c r="I92" s="452"/>
      <c r="J92" s="452"/>
      <c r="K92" s="452"/>
      <c r="L92" s="452"/>
      <c r="M92" s="452"/>
      <c r="N92" s="452"/>
      <c r="O92" s="452"/>
      <c r="P92" s="452"/>
      <c r="Q92" s="452"/>
      <c r="R92" s="452"/>
      <c r="S92" s="452"/>
      <c r="T92" s="452"/>
      <c r="U92" s="452"/>
      <c r="V92" s="452"/>
      <c r="W92" s="452"/>
      <c r="X92" s="452"/>
      <c r="Y92" s="452"/>
      <c r="Z92" s="452"/>
      <c r="AA92" s="452"/>
      <c r="AB92" s="452"/>
      <c r="AC92" s="452"/>
      <c r="AD92" s="452"/>
      <c r="AE92" s="452"/>
      <c r="AF92" s="452"/>
      <c r="AG92" s="452"/>
      <c r="AH92" s="452"/>
      <c r="AI92" s="452"/>
      <c r="AJ92" s="452"/>
      <c r="AK92" s="452"/>
      <c r="AL92" s="452"/>
      <c r="AM92" s="452"/>
      <c r="AN92" s="452"/>
      <c r="AO92" s="452"/>
      <c r="AP92" s="452"/>
      <c r="AQ92" s="452"/>
      <c r="AR92" s="452"/>
      <c r="AS92" s="452"/>
      <c r="AT92" s="452"/>
      <c r="AU92" s="452"/>
      <c r="AV92" s="452"/>
    </row>
    <row r="93" spans="2:48">
      <c r="B93" s="452"/>
      <c r="C93" s="452">
        <f t="shared" si="3"/>
        <v>89</v>
      </c>
      <c r="D93" s="452"/>
      <c r="E93" s="452"/>
      <c r="F93" s="452"/>
      <c r="G93" s="452"/>
      <c r="H93" s="452"/>
      <c r="I93" s="452"/>
      <c r="J93" s="452"/>
      <c r="K93" s="452"/>
      <c r="L93" s="452"/>
      <c r="M93" s="452"/>
      <c r="N93" s="452"/>
      <c r="O93" s="452"/>
      <c r="P93" s="452"/>
      <c r="Q93" s="452"/>
      <c r="R93" s="452"/>
      <c r="S93" s="452"/>
      <c r="T93" s="452"/>
      <c r="U93" s="452"/>
      <c r="V93" s="452"/>
      <c r="W93" s="452"/>
      <c r="X93" s="452"/>
      <c r="Y93" s="452"/>
      <c r="Z93" s="452"/>
      <c r="AA93" s="452"/>
      <c r="AB93" s="452"/>
      <c r="AC93" s="452"/>
      <c r="AD93" s="452"/>
      <c r="AE93" s="452"/>
      <c r="AF93" s="452"/>
      <c r="AG93" s="452"/>
      <c r="AH93" s="452"/>
      <c r="AI93" s="452"/>
      <c r="AJ93" s="452"/>
      <c r="AK93" s="452"/>
      <c r="AL93" s="452"/>
      <c r="AM93" s="452"/>
      <c r="AN93" s="452"/>
      <c r="AO93" s="452"/>
      <c r="AP93" s="452"/>
      <c r="AQ93" s="452"/>
      <c r="AR93" s="452"/>
      <c r="AS93" s="452"/>
      <c r="AT93" s="452"/>
      <c r="AU93" s="452"/>
      <c r="AV93" s="452"/>
    </row>
    <row r="94" spans="2:48">
      <c r="B94" s="452"/>
      <c r="C94" s="452">
        <f t="shared" si="3"/>
        <v>90</v>
      </c>
      <c r="D94" s="452"/>
      <c r="E94" s="452"/>
      <c r="F94" s="452"/>
      <c r="G94" s="452"/>
      <c r="H94" s="452"/>
      <c r="I94" s="452"/>
      <c r="J94" s="452"/>
      <c r="K94" s="452"/>
      <c r="L94" s="452"/>
      <c r="M94" s="452"/>
      <c r="N94" s="452"/>
      <c r="O94" s="452"/>
      <c r="P94" s="452"/>
      <c r="Q94" s="452"/>
      <c r="R94" s="452"/>
      <c r="S94" s="452"/>
      <c r="T94" s="452"/>
      <c r="U94" s="452"/>
      <c r="V94" s="452"/>
      <c r="W94" s="452"/>
      <c r="X94" s="452"/>
      <c r="Y94" s="452"/>
      <c r="Z94" s="452"/>
      <c r="AA94" s="452"/>
      <c r="AB94" s="452"/>
      <c r="AC94" s="452"/>
      <c r="AD94" s="452"/>
      <c r="AE94" s="452"/>
      <c r="AF94" s="452"/>
      <c r="AG94" s="452"/>
      <c r="AH94" s="452"/>
      <c r="AI94" s="452"/>
      <c r="AJ94" s="452"/>
      <c r="AK94" s="452"/>
      <c r="AL94" s="452"/>
      <c r="AM94" s="452"/>
      <c r="AN94" s="452"/>
      <c r="AO94" s="452"/>
      <c r="AP94" s="452"/>
      <c r="AQ94" s="452"/>
      <c r="AR94" s="452"/>
      <c r="AS94" s="452"/>
      <c r="AT94" s="452"/>
      <c r="AU94" s="452"/>
      <c r="AV94" s="452"/>
    </row>
    <row r="95" spans="2:48">
      <c r="B95" s="452"/>
      <c r="C95" s="452">
        <f t="shared" si="3"/>
        <v>91</v>
      </c>
      <c r="D95" s="452"/>
      <c r="E95" s="452"/>
      <c r="F95" s="452"/>
      <c r="G95" s="452"/>
      <c r="H95" s="452"/>
      <c r="I95" s="452"/>
      <c r="J95" s="452"/>
      <c r="K95" s="452"/>
      <c r="L95" s="452"/>
      <c r="M95" s="452"/>
      <c r="N95" s="452"/>
      <c r="O95" s="452"/>
      <c r="P95" s="452"/>
      <c r="Q95" s="452"/>
      <c r="R95" s="452"/>
      <c r="S95" s="452"/>
      <c r="T95" s="452"/>
      <c r="U95" s="452"/>
      <c r="V95" s="452"/>
      <c r="W95" s="452"/>
      <c r="X95" s="452"/>
      <c r="Y95" s="452"/>
      <c r="Z95" s="452"/>
      <c r="AA95" s="452"/>
      <c r="AB95" s="452"/>
      <c r="AC95" s="452"/>
      <c r="AD95" s="452"/>
      <c r="AE95" s="452"/>
      <c r="AF95" s="452"/>
      <c r="AG95" s="452"/>
      <c r="AH95" s="452"/>
      <c r="AI95" s="452"/>
      <c r="AJ95" s="452"/>
      <c r="AK95" s="452"/>
      <c r="AL95" s="452"/>
      <c r="AM95" s="452"/>
      <c r="AN95" s="452"/>
      <c r="AO95" s="452"/>
      <c r="AP95" s="452"/>
      <c r="AQ95" s="452"/>
      <c r="AR95" s="452"/>
      <c r="AS95" s="452"/>
      <c r="AT95" s="452"/>
      <c r="AU95" s="452"/>
      <c r="AV95" s="452"/>
    </row>
    <row r="96" spans="2:48">
      <c r="B96" s="452"/>
      <c r="C96" s="452">
        <f t="shared" si="3"/>
        <v>92</v>
      </c>
      <c r="D96" s="452"/>
      <c r="E96" s="452"/>
      <c r="F96" s="452"/>
      <c r="G96" s="452"/>
      <c r="H96" s="452"/>
      <c r="I96" s="452"/>
      <c r="J96" s="452"/>
      <c r="K96" s="452"/>
      <c r="L96" s="452"/>
      <c r="M96" s="452"/>
      <c r="N96" s="452"/>
      <c r="O96" s="452"/>
      <c r="P96" s="452"/>
      <c r="Q96" s="452"/>
      <c r="R96" s="452"/>
      <c r="S96" s="452"/>
      <c r="T96" s="452"/>
      <c r="U96" s="452"/>
      <c r="V96" s="452"/>
      <c r="W96" s="452"/>
      <c r="X96" s="452"/>
      <c r="Y96" s="452"/>
      <c r="Z96" s="452"/>
      <c r="AA96" s="452"/>
      <c r="AB96" s="452"/>
      <c r="AC96" s="452"/>
      <c r="AD96" s="452"/>
      <c r="AE96" s="452"/>
      <c r="AF96" s="452"/>
      <c r="AG96" s="452"/>
      <c r="AH96" s="452"/>
      <c r="AI96" s="452"/>
      <c r="AJ96" s="452"/>
      <c r="AK96" s="452"/>
      <c r="AL96" s="452"/>
      <c r="AM96" s="452"/>
      <c r="AN96" s="452"/>
      <c r="AO96" s="452"/>
      <c r="AP96" s="452"/>
      <c r="AQ96" s="452"/>
      <c r="AR96" s="452"/>
      <c r="AS96" s="452"/>
      <c r="AT96" s="452"/>
      <c r="AU96" s="452"/>
      <c r="AV96" s="452"/>
    </row>
    <row r="97" spans="2:48">
      <c r="B97" s="452"/>
      <c r="C97" s="452">
        <f t="shared" si="3"/>
        <v>93</v>
      </c>
      <c r="D97" s="452"/>
      <c r="E97" s="452"/>
      <c r="F97" s="452"/>
      <c r="G97" s="452"/>
      <c r="H97" s="452"/>
      <c r="I97" s="452"/>
      <c r="J97" s="452"/>
      <c r="K97" s="452"/>
      <c r="L97" s="452"/>
      <c r="M97" s="452"/>
      <c r="N97" s="452"/>
      <c r="O97" s="452"/>
      <c r="P97" s="452"/>
      <c r="Q97" s="452"/>
      <c r="R97" s="452"/>
      <c r="S97" s="452"/>
      <c r="T97" s="452"/>
      <c r="U97" s="452"/>
      <c r="V97" s="452"/>
      <c r="W97" s="452"/>
      <c r="X97" s="452"/>
      <c r="Y97" s="452"/>
      <c r="Z97" s="452"/>
      <c r="AA97" s="452"/>
      <c r="AB97" s="452"/>
      <c r="AC97" s="452"/>
      <c r="AD97" s="452"/>
      <c r="AE97" s="452"/>
      <c r="AF97" s="452"/>
      <c r="AG97" s="452"/>
      <c r="AH97" s="452"/>
      <c r="AI97" s="452"/>
      <c r="AJ97" s="452"/>
      <c r="AK97" s="452"/>
      <c r="AL97" s="452"/>
      <c r="AM97" s="452"/>
      <c r="AN97" s="452"/>
      <c r="AO97" s="452"/>
      <c r="AP97" s="452"/>
      <c r="AQ97" s="452"/>
      <c r="AR97" s="452"/>
      <c r="AS97" s="452"/>
      <c r="AT97" s="452"/>
      <c r="AU97" s="452"/>
      <c r="AV97" s="452"/>
    </row>
    <row r="98" spans="2:48">
      <c r="B98" s="452"/>
      <c r="C98" s="452">
        <f t="shared" si="3"/>
        <v>94</v>
      </c>
      <c r="D98" s="452"/>
      <c r="E98" s="452"/>
      <c r="F98" s="452"/>
      <c r="G98" s="452"/>
      <c r="H98" s="452"/>
      <c r="I98" s="452"/>
      <c r="J98" s="452"/>
      <c r="K98" s="452"/>
      <c r="L98" s="452"/>
      <c r="M98" s="452"/>
      <c r="N98" s="452"/>
      <c r="O98" s="452"/>
      <c r="P98" s="452"/>
      <c r="Q98" s="452"/>
      <c r="R98" s="452"/>
      <c r="S98" s="452"/>
      <c r="T98" s="452"/>
      <c r="U98" s="452"/>
      <c r="V98" s="452"/>
      <c r="W98" s="452"/>
      <c r="X98" s="452"/>
      <c r="Y98" s="452"/>
      <c r="Z98" s="452"/>
      <c r="AA98" s="452"/>
      <c r="AB98" s="452"/>
      <c r="AC98" s="452"/>
      <c r="AD98" s="452"/>
      <c r="AE98" s="452"/>
      <c r="AF98" s="452"/>
      <c r="AG98" s="452"/>
      <c r="AH98" s="452"/>
      <c r="AI98" s="452"/>
      <c r="AJ98" s="452"/>
      <c r="AK98" s="452"/>
      <c r="AL98" s="452"/>
      <c r="AM98" s="452"/>
      <c r="AN98" s="452"/>
      <c r="AO98" s="452"/>
      <c r="AP98" s="452"/>
      <c r="AQ98" s="452"/>
      <c r="AR98" s="452"/>
      <c r="AS98" s="452"/>
      <c r="AT98" s="452"/>
      <c r="AU98" s="452"/>
      <c r="AV98" s="452"/>
    </row>
    <row r="99" spans="2:48">
      <c r="B99" s="452"/>
      <c r="C99" s="452">
        <f t="shared" si="3"/>
        <v>95</v>
      </c>
      <c r="D99" s="452"/>
      <c r="E99" s="452"/>
      <c r="F99" s="452"/>
      <c r="G99" s="452"/>
      <c r="H99" s="452"/>
      <c r="I99" s="452"/>
      <c r="J99" s="452"/>
      <c r="K99" s="452"/>
      <c r="L99" s="452"/>
      <c r="M99" s="452"/>
      <c r="N99" s="452"/>
      <c r="O99" s="452"/>
      <c r="P99" s="452"/>
      <c r="Q99" s="452"/>
      <c r="R99" s="452"/>
      <c r="S99" s="452"/>
      <c r="T99" s="452"/>
      <c r="U99" s="452"/>
      <c r="V99" s="452"/>
      <c r="W99" s="452"/>
      <c r="X99" s="452"/>
      <c r="Y99" s="452"/>
      <c r="Z99" s="452"/>
      <c r="AA99" s="452"/>
      <c r="AB99" s="452"/>
      <c r="AC99" s="452"/>
      <c r="AD99" s="452"/>
      <c r="AE99" s="452"/>
      <c r="AF99" s="452"/>
      <c r="AG99" s="452"/>
      <c r="AH99" s="452"/>
      <c r="AI99" s="452"/>
      <c r="AJ99" s="452"/>
      <c r="AK99" s="452"/>
      <c r="AL99" s="452"/>
      <c r="AM99" s="452"/>
      <c r="AN99" s="452"/>
      <c r="AO99" s="452"/>
      <c r="AP99" s="452"/>
      <c r="AQ99" s="452"/>
      <c r="AR99" s="452"/>
      <c r="AS99" s="452"/>
      <c r="AT99" s="452"/>
      <c r="AU99" s="452"/>
      <c r="AV99" s="452"/>
    </row>
    <row r="100" spans="2:48">
      <c r="B100" s="452"/>
      <c r="C100" s="452">
        <f t="shared" si="3"/>
        <v>96</v>
      </c>
      <c r="D100" s="452"/>
      <c r="E100" s="452"/>
      <c r="F100" s="452"/>
      <c r="G100" s="452"/>
      <c r="H100" s="452"/>
      <c r="I100" s="452"/>
      <c r="J100" s="452"/>
      <c r="K100" s="452"/>
      <c r="L100" s="452"/>
      <c r="M100" s="452"/>
      <c r="N100" s="452"/>
      <c r="O100" s="452"/>
      <c r="P100" s="452"/>
      <c r="Q100" s="452"/>
      <c r="R100" s="452"/>
      <c r="S100" s="452"/>
      <c r="T100" s="452"/>
      <c r="U100" s="452"/>
      <c r="V100" s="452"/>
      <c r="W100" s="452"/>
      <c r="X100" s="452"/>
      <c r="Y100" s="452"/>
      <c r="Z100" s="452"/>
      <c r="AA100" s="452"/>
      <c r="AB100" s="452"/>
      <c r="AC100" s="452"/>
      <c r="AD100" s="452"/>
      <c r="AE100" s="452"/>
      <c r="AF100" s="452"/>
      <c r="AG100" s="452"/>
      <c r="AH100" s="452"/>
      <c r="AI100" s="452"/>
      <c r="AJ100" s="452"/>
      <c r="AK100" s="452"/>
      <c r="AL100" s="452"/>
      <c r="AM100" s="452"/>
      <c r="AN100" s="452"/>
      <c r="AO100" s="452"/>
      <c r="AP100" s="452"/>
      <c r="AQ100" s="452"/>
      <c r="AR100" s="452"/>
      <c r="AS100" s="452"/>
      <c r="AT100" s="452"/>
      <c r="AU100" s="452"/>
      <c r="AV100" s="452"/>
    </row>
    <row r="101" spans="2:48">
      <c r="B101" s="452"/>
      <c r="C101" s="452">
        <f t="shared" si="3"/>
        <v>97</v>
      </c>
      <c r="D101" s="452"/>
      <c r="E101" s="452"/>
      <c r="F101" s="452"/>
      <c r="G101" s="452"/>
      <c r="H101" s="452"/>
      <c r="I101" s="452"/>
      <c r="J101" s="452"/>
      <c r="K101" s="452"/>
      <c r="L101" s="452"/>
      <c r="M101" s="452"/>
      <c r="N101" s="452"/>
      <c r="O101" s="452"/>
      <c r="P101" s="452"/>
      <c r="Q101" s="452"/>
      <c r="R101" s="452"/>
      <c r="S101" s="452"/>
      <c r="T101" s="452"/>
      <c r="U101" s="452"/>
      <c r="V101" s="452"/>
      <c r="W101" s="452"/>
      <c r="X101" s="452"/>
      <c r="Y101" s="452"/>
      <c r="Z101" s="452"/>
      <c r="AA101" s="452"/>
      <c r="AB101" s="452"/>
      <c r="AC101" s="452"/>
      <c r="AD101" s="452"/>
      <c r="AE101" s="452"/>
      <c r="AF101" s="452"/>
      <c r="AG101" s="452"/>
      <c r="AH101" s="452"/>
      <c r="AI101" s="452"/>
      <c r="AJ101" s="452"/>
      <c r="AK101" s="452"/>
      <c r="AL101" s="452"/>
      <c r="AM101" s="452"/>
      <c r="AN101" s="452"/>
      <c r="AO101" s="452"/>
      <c r="AP101" s="452"/>
      <c r="AQ101" s="452"/>
      <c r="AR101" s="452"/>
      <c r="AS101" s="452"/>
      <c r="AT101" s="452"/>
      <c r="AU101" s="452"/>
      <c r="AV101" s="452"/>
    </row>
    <row r="102" spans="2:48">
      <c r="B102" s="452"/>
      <c r="C102" s="452">
        <f t="shared" si="3"/>
        <v>98</v>
      </c>
      <c r="D102" s="452"/>
      <c r="E102" s="452"/>
      <c r="F102" s="452"/>
      <c r="G102" s="452"/>
      <c r="H102" s="452"/>
      <c r="I102" s="452"/>
      <c r="J102" s="452"/>
      <c r="K102" s="452"/>
      <c r="L102" s="452"/>
      <c r="M102" s="452"/>
      <c r="N102" s="452"/>
      <c r="O102" s="452"/>
      <c r="P102" s="452"/>
      <c r="Q102" s="452"/>
      <c r="R102" s="452"/>
      <c r="S102" s="452"/>
      <c r="T102" s="452"/>
      <c r="U102" s="452"/>
      <c r="V102" s="452"/>
      <c r="W102" s="452"/>
      <c r="X102" s="452"/>
      <c r="Y102" s="452"/>
      <c r="Z102" s="452"/>
      <c r="AA102" s="452"/>
      <c r="AB102" s="452"/>
      <c r="AC102" s="452"/>
      <c r="AD102" s="452"/>
      <c r="AE102" s="452"/>
      <c r="AF102" s="452"/>
      <c r="AG102" s="452"/>
      <c r="AH102" s="452"/>
      <c r="AI102" s="452"/>
      <c r="AJ102" s="452"/>
      <c r="AK102" s="452"/>
      <c r="AL102" s="452"/>
      <c r="AM102" s="452"/>
      <c r="AN102" s="452"/>
      <c r="AO102" s="452"/>
      <c r="AP102" s="452"/>
      <c r="AQ102" s="452"/>
      <c r="AR102" s="452"/>
      <c r="AS102" s="452"/>
      <c r="AT102" s="452"/>
      <c r="AU102" s="452"/>
      <c r="AV102" s="452"/>
    </row>
    <row r="103" spans="2:48">
      <c r="B103" s="452"/>
      <c r="C103" s="452">
        <f t="shared" si="3"/>
        <v>99</v>
      </c>
      <c r="D103" s="452"/>
      <c r="E103" s="452"/>
      <c r="F103" s="452"/>
      <c r="G103" s="452"/>
      <c r="H103" s="452"/>
      <c r="I103" s="452"/>
      <c r="J103" s="452"/>
      <c r="K103" s="452"/>
      <c r="L103" s="452"/>
      <c r="M103" s="452"/>
      <c r="N103" s="452"/>
      <c r="O103" s="452"/>
      <c r="P103" s="452"/>
      <c r="Q103" s="452"/>
      <c r="R103" s="452"/>
      <c r="S103" s="452"/>
      <c r="T103" s="452"/>
      <c r="U103" s="452"/>
      <c r="V103" s="452"/>
      <c r="W103" s="452"/>
      <c r="X103" s="452"/>
      <c r="Y103" s="452"/>
      <c r="Z103" s="452"/>
      <c r="AA103" s="452"/>
      <c r="AB103" s="452"/>
      <c r="AC103" s="452"/>
      <c r="AD103" s="452"/>
      <c r="AE103" s="452"/>
      <c r="AF103" s="452"/>
      <c r="AG103" s="452"/>
      <c r="AH103" s="452"/>
      <c r="AI103" s="452"/>
      <c r="AJ103" s="452"/>
      <c r="AK103" s="452"/>
      <c r="AL103" s="452"/>
      <c r="AM103" s="452"/>
      <c r="AN103" s="452"/>
      <c r="AO103" s="452"/>
      <c r="AP103" s="452"/>
      <c r="AQ103" s="452"/>
      <c r="AR103" s="452"/>
      <c r="AS103" s="452"/>
      <c r="AT103" s="452"/>
      <c r="AU103" s="452"/>
      <c r="AV103" s="452"/>
    </row>
    <row r="104" spans="2:48">
      <c r="B104" s="452"/>
      <c r="C104" s="452">
        <f t="shared" si="3"/>
        <v>100</v>
      </c>
      <c r="D104" s="452"/>
      <c r="E104" s="452"/>
      <c r="F104" s="452"/>
      <c r="G104" s="452"/>
      <c r="H104" s="452"/>
      <c r="I104" s="452"/>
      <c r="J104" s="452"/>
      <c r="K104" s="452"/>
      <c r="L104" s="452"/>
      <c r="M104" s="452"/>
      <c r="N104" s="452"/>
      <c r="O104" s="452"/>
      <c r="P104" s="452"/>
      <c r="Q104" s="452"/>
      <c r="R104" s="452"/>
      <c r="S104" s="452"/>
      <c r="T104" s="452"/>
      <c r="U104" s="452"/>
      <c r="V104" s="452"/>
      <c r="W104" s="452"/>
      <c r="X104" s="452"/>
      <c r="Y104" s="452"/>
      <c r="Z104" s="452"/>
      <c r="AA104" s="452"/>
      <c r="AB104" s="452"/>
      <c r="AC104" s="452"/>
      <c r="AD104" s="452"/>
      <c r="AE104" s="452"/>
      <c r="AF104" s="452"/>
      <c r="AG104" s="452"/>
      <c r="AH104" s="452"/>
      <c r="AI104" s="452"/>
      <c r="AJ104" s="452"/>
      <c r="AK104" s="452"/>
      <c r="AL104" s="452"/>
      <c r="AM104" s="452"/>
      <c r="AN104" s="452"/>
      <c r="AO104" s="452"/>
      <c r="AP104" s="452"/>
      <c r="AQ104" s="452"/>
      <c r="AR104" s="452"/>
      <c r="AS104" s="452"/>
      <c r="AT104" s="452"/>
      <c r="AU104" s="452"/>
      <c r="AV104" s="45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6"/>
  <sheetViews>
    <sheetView zoomScaleNormal="100" zoomScalePageLayoutView="60" workbookViewId="0"/>
  </sheetViews>
  <sheetFormatPr defaultRowHeight="14.25"/>
  <cols>
    <col min="1" max="1" width="12.5" customWidth="1"/>
    <col min="2" max="2" width="28.375" customWidth="1"/>
    <col min="3" max="48" width="12.5" customWidth="1"/>
    <col min="49" max="1025" width="11"/>
  </cols>
  <sheetData>
    <row r="1" spans="1:47">
      <c r="A1" s="201" t="s">
        <v>138</v>
      </c>
      <c r="B1" s="201"/>
      <c r="D1" t="s">
        <v>139</v>
      </c>
    </row>
    <row r="2" spans="1:47">
      <c r="A2" s="201">
        <v>0</v>
      </c>
      <c r="B2" s="201" t="s">
        <v>140</v>
      </c>
    </row>
    <row r="3" spans="1:47">
      <c r="A3" s="201">
        <v>1</v>
      </c>
      <c r="B3" s="201" t="s">
        <v>141</v>
      </c>
      <c r="D3" t="s">
        <v>142</v>
      </c>
      <c r="F3" t="s">
        <v>143</v>
      </c>
    </row>
    <row r="4" spans="1:47">
      <c r="A4" s="201">
        <v>2</v>
      </c>
      <c r="B4" s="201" t="s">
        <v>144</v>
      </c>
    </row>
    <row r="5" spans="1:47">
      <c r="A5" s="201">
        <v>3</v>
      </c>
      <c r="B5" s="201" t="s">
        <v>145</v>
      </c>
    </row>
    <row r="6" spans="1:47">
      <c r="A6" s="201">
        <v>4</v>
      </c>
      <c r="B6" s="201" t="s">
        <v>146</v>
      </c>
      <c r="F6" s="202">
        <v>18</v>
      </c>
      <c r="G6" s="202">
        <f t="shared" ref="G6:AT6" si="0">F6+0.2</f>
        <v>18.2</v>
      </c>
      <c r="H6" s="202">
        <f t="shared" si="0"/>
        <v>18.399999999999999</v>
      </c>
      <c r="I6" s="202">
        <f t="shared" si="0"/>
        <v>18.599999999999998</v>
      </c>
      <c r="J6" s="202">
        <f t="shared" si="0"/>
        <v>18.799999999999997</v>
      </c>
      <c r="K6" s="202">
        <f t="shared" si="0"/>
        <v>18.999999999999996</v>
      </c>
      <c r="L6" s="202">
        <f t="shared" si="0"/>
        <v>19.199999999999996</v>
      </c>
      <c r="M6" s="202">
        <f t="shared" si="0"/>
        <v>19.399999999999995</v>
      </c>
      <c r="N6" s="202">
        <f t="shared" si="0"/>
        <v>19.599999999999994</v>
      </c>
      <c r="O6" s="202">
        <f t="shared" si="0"/>
        <v>19.799999999999994</v>
      </c>
      <c r="P6" s="202">
        <f t="shared" si="0"/>
        <v>19.999999999999993</v>
      </c>
      <c r="Q6" s="202">
        <f t="shared" si="0"/>
        <v>20.199999999999992</v>
      </c>
      <c r="R6" s="202">
        <f t="shared" si="0"/>
        <v>20.399999999999991</v>
      </c>
      <c r="S6" s="202">
        <f t="shared" si="0"/>
        <v>20.599999999999991</v>
      </c>
      <c r="T6" s="202">
        <f t="shared" si="0"/>
        <v>20.79999999999999</v>
      </c>
      <c r="U6" s="202">
        <f t="shared" si="0"/>
        <v>20.999999999999989</v>
      </c>
      <c r="V6" s="202">
        <f t="shared" si="0"/>
        <v>21.199999999999989</v>
      </c>
      <c r="W6" s="202">
        <f t="shared" si="0"/>
        <v>21.399999999999988</v>
      </c>
      <c r="X6" s="202">
        <f t="shared" si="0"/>
        <v>21.599999999999987</v>
      </c>
      <c r="Y6" s="202">
        <f t="shared" si="0"/>
        <v>21.799999999999986</v>
      </c>
      <c r="Z6" s="202">
        <f t="shared" si="0"/>
        <v>21.999999999999986</v>
      </c>
      <c r="AA6" s="202">
        <f t="shared" si="0"/>
        <v>22.199999999999985</v>
      </c>
      <c r="AB6" s="202">
        <f t="shared" si="0"/>
        <v>22.399999999999984</v>
      </c>
      <c r="AC6" s="202">
        <f t="shared" si="0"/>
        <v>22.599999999999984</v>
      </c>
      <c r="AD6" s="202">
        <f t="shared" si="0"/>
        <v>22.799999999999983</v>
      </c>
      <c r="AE6" s="202">
        <f t="shared" si="0"/>
        <v>22.999999999999982</v>
      </c>
      <c r="AF6" s="202">
        <f t="shared" si="0"/>
        <v>23.199999999999982</v>
      </c>
      <c r="AG6" s="202">
        <f t="shared" si="0"/>
        <v>23.399999999999981</v>
      </c>
      <c r="AH6" s="202">
        <f t="shared" si="0"/>
        <v>23.59999999999998</v>
      </c>
      <c r="AI6" s="202">
        <f t="shared" si="0"/>
        <v>23.799999999999979</v>
      </c>
      <c r="AJ6" s="202">
        <f t="shared" si="0"/>
        <v>23.999999999999979</v>
      </c>
      <c r="AK6" s="202">
        <f t="shared" si="0"/>
        <v>24.199999999999978</v>
      </c>
      <c r="AL6" s="202">
        <f t="shared" si="0"/>
        <v>24.399999999999977</v>
      </c>
      <c r="AM6" s="202">
        <f t="shared" si="0"/>
        <v>24.599999999999977</v>
      </c>
      <c r="AN6" s="202">
        <f t="shared" si="0"/>
        <v>24.799999999999976</v>
      </c>
      <c r="AO6" s="202">
        <f t="shared" si="0"/>
        <v>24.999999999999975</v>
      </c>
      <c r="AP6" s="202">
        <f t="shared" si="0"/>
        <v>25.199999999999974</v>
      </c>
      <c r="AQ6" s="202">
        <f t="shared" si="0"/>
        <v>25.399999999999974</v>
      </c>
      <c r="AR6" s="202">
        <f t="shared" si="0"/>
        <v>25.599999999999973</v>
      </c>
      <c r="AS6" s="202">
        <f t="shared" si="0"/>
        <v>25.799999999999972</v>
      </c>
      <c r="AT6" s="202">
        <f t="shared" si="0"/>
        <v>25.999999999999972</v>
      </c>
      <c r="AU6" s="202"/>
    </row>
    <row r="7" spans="1:47">
      <c r="A7" s="201">
        <v>5</v>
      </c>
      <c r="B7" s="203" t="s">
        <v>147</v>
      </c>
      <c r="D7" s="202">
        <v>19</v>
      </c>
      <c r="E7">
        <v>2</v>
      </c>
      <c r="F7" t="str">
        <f t="shared" ref="F7:O16" si="1">IF($D7-F$6&lt;0.5,"ERROR ClngT &lt; HtngT","Clng "&amp;FIXED($D7,1)&amp;" C -"&amp;" Htng "&amp;FIXED(F$6,1)&amp;" C,")</f>
        <v>Clng 19.0 C - Htng 18.0 C,</v>
      </c>
      <c r="G7" t="str">
        <f t="shared" si="1"/>
        <v>Clng 19.0 C - Htng 18.2 C,</v>
      </c>
      <c r="H7" t="str">
        <f t="shared" si="1"/>
        <v>Clng 19.0 C - Htng 18.4 C,</v>
      </c>
      <c r="I7" t="str">
        <f t="shared" si="1"/>
        <v>ERROR ClngT &lt; HtngT</v>
      </c>
      <c r="J7" t="str">
        <f t="shared" si="1"/>
        <v>ERROR ClngT &lt; HtngT</v>
      </c>
      <c r="K7" t="str">
        <f t="shared" si="1"/>
        <v>ERROR ClngT &lt; HtngT</v>
      </c>
      <c r="L7" t="str">
        <f t="shared" si="1"/>
        <v>ERROR ClngT &lt; HtngT</v>
      </c>
      <c r="M7" t="str">
        <f t="shared" si="1"/>
        <v>ERROR ClngT &lt; HtngT</v>
      </c>
      <c r="N7" t="str">
        <f t="shared" si="1"/>
        <v>ERROR ClngT &lt; HtngT</v>
      </c>
      <c r="O7" t="str">
        <f t="shared" si="1"/>
        <v>ERROR ClngT &lt; HtngT</v>
      </c>
      <c r="P7" t="str">
        <f t="shared" ref="P7:Y16" si="2">IF($D7-P$6&lt;0.5,"ERROR ClngT &lt; HtngT","Clng "&amp;FIXED($D7,1)&amp;" C -"&amp;" Htng "&amp;FIXED(P$6,1)&amp;" C,")</f>
        <v>ERROR ClngT &lt; HtngT</v>
      </c>
      <c r="Q7" t="str">
        <f t="shared" si="2"/>
        <v>ERROR ClngT &lt; HtngT</v>
      </c>
      <c r="R7" t="str">
        <f t="shared" si="2"/>
        <v>ERROR ClngT &lt; HtngT</v>
      </c>
      <c r="S7" t="str">
        <f t="shared" si="2"/>
        <v>ERROR ClngT &lt; HtngT</v>
      </c>
      <c r="T7" t="str">
        <f t="shared" si="2"/>
        <v>ERROR ClngT &lt; HtngT</v>
      </c>
      <c r="U7" t="str">
        <f t="shared" si="2"/>
        <v>ERROR ClngT &lt; HtngT</v>
      </c>
      <c r="V7" t="str">
        <f t="shared" si="2"/>
        <v>ERROR ClngT &lt; HtngT</v>
      </c>
      <c r="W7" t="str">
        <f t="shared" si="2"/>
        <v>ERROR ClngT &lt; HtngT</v>
      </c>
      <c r="X7" t="str">
        <f t="shared" si="2"/>
        <v>ERROR ClngT &lt; HtngT</v>
      </c>
      <c r="Y7" t="str">
        <f t="shared" si="2"/>
        <v>ERROR ClngT &lt; HtngT</v>
      </c>
      <c r="Z7" t="str">
        <f t="shared" ref="Z7:AI16" si="3">IF($D7-Z$6&lt;0.5,"ERROR ClngT &lt; HtngT","Clng "&amp;FIXED($D7,1)&amp;" C -"&amp;" Htng "&amp;FIXED(Z$6,1)&amp;" C,")</f>
        <v>ERROR ClngT &lt; HtngT</v>
      </c>
      <c r="AA7" t="str">
        <f t="shared" si="3"/>
        <v>ERROR ClngT &lt; HtngT</v>
      </c>
      <c r="AB7" t="str">
        <f t="shared" si="3"/>
        <v>ERROR ClngT &lt; HtngT</v>
      </c>
      <c r="AC7" t="str">
        <f t="shared" si="3"/>
        <v>ERROR ClngT &lt; HtngT</v>
      </c>
      <c r="AD7" t="str">
        <f t="shared" si="3"/>
        <v>ERROR ClngT &lt; HtngT</v>
      </c>
      <c r="AE7" t="str">
        <f t="shared" si="3"/>
        <v>ERROR ClngT &lt; HtngT</v>
      </c>
      <c r="AF7" t="str">
        <f t="shared" si="3"/>
        <v>ERROR ClngT &lt; HtngT</v>
      </c>
      <c r="AG7" t="str">
        <f t="shared" si="3"/>
        <v>ERROR ClngT &lt; HtngT</v>
      </c>
      <c r="AH7" t="str">
        <f t="shared" si="3"/>
        <v>ERROR ClngT &lt; HtngT</v>
      </c>
      <c r="AI7" t="str">
        <f t="shared" si="3"/>
        <v>ERROR ClngT &lt; HtngT</v>
      </c>
      <c r="AJ7" t="str">
        <f t="shared" ref="AJ7:AT16" si="4">IF($D7-AJ$6&lt;0.5,"ERROR ClngT &lt; HtngT","Clng "&amp;FIXED($D7,1)&amp;" C -"&amp;" Htng "&amp;FIXED(AJ$6,1)&amp;" C,")</f>
        <v>ERROR ClngT &lt; HtngT</v>
      </c>
      <c r="AK7" t="str">
        <f t="shared" si="4"/>
        <v>ERROR ClngT &lt; HtngT</v>
      </c>
      <c r="AL7" t="str">
        <f t="shared" si="4"/>
        <v>ERROR ClngT &lt; HtngT</v>
      </c>
      <c r="AM7" t="str">
        <f t="shared" si="4"/>
        <v>ERROR ClngT &lt; HtngT</v>
      </c>
      <c r="AN7" t="str">
        <f t="shared" si="4"/>
        <v>ERROR ClngT &lt; HtngT</v>
      </c>
      <c r="AO7" t="str">
        <f t="shared" si="4"/>
        <v>ERROR ClngT &lt; HtngT</v>
      </c>
      <c r="AP7" t="str">
        <f t="shared" si="4"/>
        <v>ERROR ClngT &lt; HtngT</v>
      </c>
      <c r="AQ7" t="str">
        <f t="shared" si="4"/>
        <v>ERROR ClngT &lt; HtngT</v>
      </c>
      <c r="AR7" t="str">
        <f t="shared" si="4"/>
        <v>ERROR ClngT &lt; HtngT</v>
      </c>
      <c r="AS7" t="str">
        <f t="shared" si="4"/>
        <v>ERROR ClngT &lt; HtngT</v>
      </c>
      <c r="AT7" t="str">
        <f t="shared" si="4"/>
        <v>ERROR ClngT &lt; HtngT</v>
      </c>
    </row>
    <row r="8" spans="1:47">
      <c r="A8" s="201">
        <v>6</v>
      </c>
      <c r="B8" s="203" t="s">
        <v>148</v>
      </c>
      <c r="D8" s="202">
        <f t="shared" ref="D8:D39" si="5">D7+0.2</f>
        <v>19.2</v>
      </c>
      <c r="E8" s="153">
        <f t="shared" ref="E8:E39" si="6">E7+1</f>
        <v>3</v>
      </c>
      <c r="F8" t="str">
        <f t="shared" si="1"/>
        <v>Clng 19.2 C - Htng 18.0 C,</v>
      </c>
      <c r="G8" t="str">
        <f t="shared" si="1"/>
        <v>Clng 19.2 C - Htng 18.2 C,</v>
      </c>
      <c r="H8" t="str">
        <f t="shared" si="1"/>
        <v>Clng 19.2 C - Htng 18.4 C,</v>
      </c>
      <c r="I8" t="str">
        <f t="shared" si="1"/>
        <v>Clng 19.2 C - Htng 18.6 C,</v>
      </c>
      <c r="J8" t="str">
        <f t="shared" si="1"/>
        <v>ERROR ClngT &lt; HtngT</v>
      </c>
      <c r="K8" t="str">
        <f t="shared" si="1"/>
        <v>ERROR ClngT &lt; HtngT</v>
      </c>
      <c r="L8" t="str">
        <f t="shared" si="1"/>
        <v>ERROR ClngT &lt; HtngT</v>
      </c>
      <c r="M8" t="str">
        <f t="shared" si="1"/>
        <v>ERROR ClngT &lt; HtngT</v>
      </c>
      <c r="N8" t="str">
        <f t="shared" si="1"/>
        <v>ERROR ClngT &lt; HtngT</v>
      </c>
      <c r="O8" t="str">
        <f t="shared" si="1"/>
        <v>ERROR ClngT &lt; HtngT</v>
      </c>
      <c r="P8" t="str">
        <f t="shared" si="2"/>
        <v>ERROR ClngT &lt; HtngT</v>
      </c>
      <c r="Q8" t="str">
        <f t="shared" si="2"/>
        <v>ERROR ClngT &lt; HtngT</v>
      </c>
      <c r="R8" t="str">
        <f t="shared" si="2"/>
        <v>ERROR ClngT &lt; HtngT</v>
      </c>
      <c r="S8" t="str">
        <f t="shared" si="2"/>
        <v>ERROR ClngT &lt; HtngT</v>
      </c>
      <c r="T8" t="str">
        <f t="shared" si="2"/>
        <v>ERROR ClngT &lt; HtngT</v>
      </c>
      <c r="U8" t="str">
        <f t="shared" si="2"/>
        <v>ERROR ClngT &lt; HtngT</v>
      </c>
      <c r="V8" t="str">
        <f t="shared" si="2"/>
        <v>ERROR ClngT &lt; HtngT</v>
      </c>
      <c r="W8" t="str">
        <f t="shared" si="2"/>
        <v>ERROR ClngT &lt; HtngT</v>
      </c>
      <c r="X8" t="str">
        <f t="shared" si="2"/>
        <v>ERROR ClngT &lt; HtngT</v>
      </c>
      <c r="Y8" t="str">
        <f t="shared" si="2"/>
        <v>ERROR ClngT &lt; HtngT</v>
      </c>
      <c r="Z8" t="str">
        <f t="shared" si="3"/>
        <v>ERROR ClngT &lt; HtngT</v>
      </c>
      <c r="AA8" t="str">
        <f t="shared" si="3"/>
        <v>ERROR ClngT &lt; HtngT</v>
      </c>
      <c r="AB8" t="str">
        <f t="shared" si="3"/>
        <v>ERROR ClngT &lt; HtngT</v>
      </c>
      <c r="AC8" t="str">
        <f t="shared" si="3"/>
        <v>ERROR ClngT &lt; HtngT</v>
      </c>
      <c r="AD8" t="str">
        <f t="shared" si="3"/>
        <v>ERROR ClngT &lt; HtngT</v>
      </c>
      <c r="AE8" t="str">
        <f t="shared" si="3"/>
        <v>ERROR ClngT &lt; HtngT</v>
      </c>
      <c r="AF8" t="str">
        <f t="shared" si="3"/>
        <v>ERROR ClngT &lt; HtngT</v>
      </c>
      <c r="AG8" t="str">
        <f t="shared" si="3"/>
        <v>ERROR ClngT &lt; HtngT</v>
      </c>
      <c r="AH8" t="str">
        <f t="shared" si="3"/>
        <v>ERROR ClngT &lt; HtngT</v>
      </c>
      <c r="AI8" t="str">
        <f t="shared" si="3"/>
        <v>ERROR ClngT &lt; HtngT</v>
      </c>
      <c r="AJ8" t="str">
        <f t="shared" si="4"/>
        <v>ERROR ClngT &lt; HtngT</v>
      </c>
      <c r="AK8" t="str">
        <f t="shared" si="4"/>
        <v>ERROR ClngT &lt; HtngT</v>
      </c>
      <c r="AL8" t="str">
        <f t="shared" si="4"/>
        <v>ERROR ClngT &lt; HtngT</v>
      </c>
      <c r="AM8" t="str">
        <f t="shared" si="4"/>
        <v>ERROR ClngT &lt; HtngT</v>
      </c>
      <c r="AN8" t="str">
        <f t="shared" si="4"/>
        <v>ERROR ClngT &lt; HtngT</v>
      </c>
      <c r="AO8" t="str">
        <f t="shared" si="4"/>
        <v>ERROR ClngT &lt; HtngT</v>
      </c>
      <c r="AP8" t="str">
        <f t="shared" si="4"/>
        <v>ERROR ClngT &lt; HtngT</v>
      </c>
      <c r="AQ8" t="str">
        <f t="shared" si="4"/>
        <v>ERROR ClngT &lt; HtngT</v>
      </c>
      <c r="AR8" t="str">
        <f t="shared" si="4"/>
        <v>ERROR ClngT &lt; HtngT</v>
      </c>
      <c r="AS8" t="str">
        <f t="shared" si="4"/>
        <v>ERROR ClngT &lt; HtngT</v>
      </c>
      <c r="AT8" t="str">
        <f t="shared" si="4"/>
        <v>ERROR ClngT &lt; HtngT</v>
      </c>
    </row>
    <row r="9" spans="1:47">
      <c r="A9" s="201">
        <v>7</v>
      </c>
      <c r="B9" s="201" t="s">
        <v>149</v>
      </c>
      <c r="D9" s="202">
        <f t="shared" si="5"/>
        <v>19.399999999999999</v>
      </c>
      <c r="E9" s="153">
        <f t="shared" si="6"/>
        <v>4</v>
      </c>
      <c r="F9" t="str">
        <f t="shared" si="1"/>
        <v>Clng 19.4 C - Htng 18.0 C,</v>
      </c>
      <c r="G9" t="str">
        <f t="shared" si="1"/>
        <v>Clng 19.4 C - Htng 18.2 C,</v>
      </c>
      <c r="H9" t="str">
        <f t="shared" si="1"/>
        <v>Clng 19.4 C - Htng 18.4 C,</v>
      </c>
      <c r="I9" t="str">
        <f t="shared" si="1"/>
        <v>Clng 19.4 C - Htng 18.6 C,</v>
      </c>
      <c r="J9" t="str">
        <f t="shared" si="1"/>
        <v>Clng 19.4 C - Htng 18.8 C,</v>
      </c>
      <c r="K9" t="str">
        <f t="shared" si="1"/>
        <v>ERROR ClngT &lt; HtngT</v>
      </c>
      <c r="L9" t="str">
        <f t="shared" si="1"/>
        <v>ERROR ClngT &lt; HtngT</v>
      </c>
      <c r="M9" t="str">
        <f t="shared" si="1"/>
        <v>ERROR ClngT &lt; HtngT</v>
      </c>
      <c r="N9" t="str">
        <f t="shared" si="1"/>
        <v>ERROR ClngT &lt; HtngT</v>
      </c>
      <c r="O9" t="str">
        <f t="shared" si="1"/>
        <v>ERROR ClngT &lt; HtngT</v>
      </c>
      <c r="P9" t="str">
        <f t="shared" si="2"/>
        <v>ERROR ClngT &lt; HtngT</v>
      </c>
      <c r="Q9" t="str">
        <f t="shared" si="2"/>
        <v>ERROR ClngT &lt; HtngT</v>
      </c>
      <c r="R9" t="str">
        <f t="shared" si="2"/>
        <v>ERROR ClngT &lt; HtngT</v>
      </c>
      <c r="S9" t="str">
        <f t="shared" si="2"/>
        <v>ERROR ClngT &lt; HtngT</v>
      </c>
      <c r="T9" t="str">
        <f t="shared" si="2"/>
        <v>ERROR ClngT &lt; HtngT</v>
      </c>
      <c r="U9" t="str">
        <f t="shared" si="2"/>
        <v>ERROR ClngT &lt; HtngT</v>
      </c>
      <c r="V9" t="str">
        <f t="shared" si="2"/>
        <v>ERROR ClngT &lt; HtngT</v>
      </c>
      <c r="W9" t="str">
        <f t="shared" si="2"/>
        <v>ERROR ClngT &lt; HtngT</v>
      </c>
      <c r="X9" t="str">
        <f t="shared" si="2"/>
        <v>ERROR ClngT &lt; HtngT</v>
      </c>
      <c r="Y9" t="str">
        <f t="shared" si="2"/>
        <v>ERROR ClngT &lt; HtngT</v>
      </c>
      <c r="Z9" t="str">
        <f t="shared" si="3"/>
        <v>ERROR ClngT &lt; HtngT</v>
      </c>
      <c r="AA9" t="str">
        <f t="shared" si="3"/>
        <v>ERROR ClngT &lt; HtngT</v>
      </c>
      <c r="AB9" t="str">
        <f t="shared" si="3"/>
        <v>ERROR ClngT &lt; HtngT</v>
      </c>
      <c r="AC9" t="str">
        <f t="shared" si="3"/>
        <v>ERROR ClngT &lt; HtngT</v>
      </c>
      <c r="AD9" t="str">
        <f t="shared" si="3"/>
        <v>ERROR ClngT &lt; HtngT</v>
      </c>
      <c r="AE9" t="str">
        <f t="shared" si="3"/>
        <v>ERROR ClngT &lt; HtngT</v>
      </c>
      <c r="AF9" t="str">
        <f t="shared" si="3"/>
        <v>ERROR ClngT &lt; HtngT</v>
      </c>
      <c r="AG9" t="str">
        <f t="shared" si="3"/>
        <v>ERROR ClngT &lt; HtngT</v>
      </c>
      <c r="AH9" t="str">
        <f t="shared" si="3"/>
        <v>ERROR ClngT &lt; HtngT</v>
      </c>
      <c r="AI9" t="str">
        <f t="shared" si="3"/>
        <v>ERROR ClngT &lt; HtngT</v>
      </c>
      <c r="AJ9" t="str">
        <f t="shared" si="4"/>
        <v>ERROR ClngT &lt; HtngT</v>
      </c>
      <c r="AK9" t="str">
        <f t="shared" si="4"/>
        <v>ERROR ClngT &lt; HtngT</v>
      </c>
      <c r="AL9" t="str">
        <f t="shared" si="4"/>
        <v>ERROR ClngT &lt; HtngT</v>
      </c>
      <c r="AM9" t="str">
        <f t="shared" si="4"/>
        <v>ERROR ClngT &lt; HtngT</v>
      </c>
      <c r="AN9" t="str">
        <f t="shared" si="4"/>
        <v>ERROR ClngT &lt; HtngT</v>
      </c>
      <c r="AO9" t="str">
        <f t="shared" si="4"/>
        <v>ERROR ClngT &lt; HtngT</v>
      </c>
      <c r="AP9" t="str">
        <f t="shared" si="4"/>
        <v>ERROR ClngT &lt; HtngT</v>
      </c>
      <c r="AQ9" t="str">
        <f t="shared" si="4"/>
        <v>ERROR ClngT &lt; HtngT</v>
      </c>
      <c r="AR9" t="str">
        <f t="shared" si="4"/>
        <v>ERROR ClngT &lt; HtngT</v>
      </c>
      <c r="AS9" t="str">
        <f t="shared" si="4"/>
        <v>ERROR ClngT &lt; HtngT</v>
      </c>
      <c r="AT9" t="str">
        <f t="shared" si="4"/>
        <v>ERROR ClngT &lt; HtngT</v>
      </c>
    </row>
    <row r="10" spans="1:47">
      <c r="D10" s="202">
        <f t="shared" si="5"/>
        <v>19.599999999999998</v>
      </c>
      <c r="E10" s="153">
        <f t="shared" si="6"/>
        <v>5</v>
      </c>
      <c r="F10" t="str">
        <f t="shared" si="1"/>
        <v>Clng 19.6 C - Htng 18.0 C,</v>
      </c>
      <c r="G10" t="str">
        <f t="shared" si="1"/>
        <v>Clng 19.6 C - Htng 18.2 C,</v>
      </c>
      <c r="H10" t="str">
        <f t="shared" si="1"/>
        <v>Clng 19.6 C - Htng 18.4 C,</v>
      </c>
      <c r="I10" t="str">
        <f t="shared" si="1"/>
        <v>Clng 19.6 C - Htng 18.6 C,</v>
      </c>
      <c r="J10" t="str">
        <f t="shared" si="1"/>
        <v>Clng 19.6 C - Htng 18.8 C,</v>
      </c>
      <c r="K10" t="str">
        <f t="shared" si="1"/>
        <v>Clng 19.6 C - Htng 19.0 C,</v>
      </c>
      <c r="L10" t="str">
        <f t="shared" si="1"/>
        <v>ERROR ClngT &lt; HtngT</v>
      </c>
      <c r="M10" t="str">
        <f t="shared" si="1"/>
        <v>ERROR ClngT &lt; HtngT</v>
      </c>
      <c r="N10" t="str">
        <f t="shared" si="1"/>
        <v>ERROR ClngT &lt; HtngT</v>
      </c>
      <c r="O10" t="str">
        <f t="shared" si="1"/>
        <v>ERROR ClngT &lt; HtngT</v>
      </c>
      <c r="P10" t="str">
        <f t="shared" si="2"/>
        <v>ERROR ClngT &lt; HtngT</v>
      </c>
      <c r="Q10" t="str">
        <f t="shared" si="2"/>
        <v>ERROR ClngT &lt; HtngT</v>
      </c>
      <c r="R10" t="str">
        <f t="shared" si="2"/>
        <v>ERROR ClngT &lt; HtngT</v>
      </c>
      <c r="S10" t="str">
        <f t="shared" si="2"/>
        <v>ERROR ClngT &lt; HtngT</v>
      </c>
      <c r="T10" t="str">
        <f t="shared" si="2"/>
        <v>ERROR ClngT &lt; HtngT</v>
      </c>
      <c r="U10" t="str">
        <f t="shared" si="2"/>
        <v>ERROR ClngT &lt; HtngT</v>
      </c>
      <c r="V10" t="str">
        <f t="shared" si="2"/>
        <v>ERROR ClngT &lt; HtngT</v>
      </c>
      <c r="W10" t="str">
        <f t="shared" si="2"/>
        <v>ERROR ClngT &lt; HtngT</v>
      </c>
      <c r="X10" t="str">
        <f t="shared" si="2"/>
        <v>ERROR ClngT &lt; HtngT</v>
      </c>
      <c r="Y10" t="str">
        <f t="shared" si="2"/>
        <v>ERROR ClngT &lt; HtngT</v>
      </c>
      <c r="Z10" t="str">
        <f t="shared" si="3"/>
        <v>ERROR ClngT &lt; HtngT</v>
      </c>
      <c r="AA10" t="str">
        <f t="shared" si="3"/>
        <v>ERROR ClngT &lt; HtngT</v>
      </c>
      <c r="AB10" t="str">
        <f t="shared" si="3"/>
        <v>ERROR ClngT &lt; HtngT</v>
      </c>
      <c r="AC10" t="str">
        <f t="shared" si="3"/>
        <v>ERROR ClngT &lt; HtngT</v>
      </c>
      <c r="AD10" t="str">
        <f t="shared" si="3"/>
        <v>ERROR ClngT &lt; HtngT</v>
      </c>
      <c r="AE10" t="str">
        <f t="shared" si="3"/>
        <v>ERROR ClngT &lt; HtngT</v>
      </c>
      <c r="AF10" t="str">
        <f t="shared" si="3"/>
        <v>ERROR ClngT &lt; HtngT</v>
      </c>
      <c r="AG10" t="str">
        <f t="shared" si="3"/>
        <v>ERROR ClngT &lt; HtngT</v>
      </c>
      <c r="AH10" t="str">
        <f t="shared" si="3"/>
        <v>ERROR ClngT &lt; HtngT</v>
      </c>
      <c r="AI10" t="str">
        <f t="shared" si="3"/>
        <v>ERROR ClngT &lt; HtngT</v>
      </c>
      <c r="AJ10" t="str">
        <f t="shared" si="4"/>
        <v>ERROR ClngT &lt; HtngT</v>
      </c>
      <c r="AK10" t="str">
        <f t="shared" si="4"/>
        <v>ERROR ClngT &lt; HtngT</v>
      </c>
      <c r="AL10" t="str">
        <f t="shared" si="4"/>
        <v>ERROR ClngT &lt; HtngT</v>
      </c>
      <c r="AM10" t="str">
        <f t="shared" si="4"/>
        <v>ERROR ClngT &lt; HtngT</v>
      </c>
      <c r="AN10" t="str">
        <f t="shared" si="4"/>
        <v>ERROR ClngT &lt; HtngT</v>
      </c>
      <c r="AO10" t="str">
        <f t="shared" si="4"/>
        <v>ERROR ClngT &lt; HtngT</v>
      </c>
      <c r="AP10" t="str">
        <f t="shared" si="4"/>
        <v>ERROR ClngT &lt; HtngT</v>
      </c>
      <c r="AQ10" t="str">
        <f t="shared" si="4"/>
        <v>ERROR ClngT &lt; HtngT</v>
      </c>
      <c r="AR10" t="str">
        <f t="shared" si="4"/>
        <v>ERROR ClngT &lt; HtngT</v>
      </c>
      <c r="AS10" t="str">
        <f t="shared" si="4"/>
        <v>ERROR ClngT &lt; HtngT</v>
      </c>
      <c r="AT10" t="str">
        <f t="shared" si="4"/>
        <v>ERROR ClngT &lt; HtngT</v>
      </c>
    </row>
    <row r="11" spans="1:47">
      <c r="D11" s="202">
        <f t="shared" si="5"/>
        <v>19.799999999999997</v>
      </c>
      <c r="E11" s="153">
        <f t="shared" si="6"/>
        <v>6</v>
      </c>
      <c r="F11" t="str">
        <f t="shared" si="1"/>
        <v>Clng 19.8 C - Htng 18.0 C,</v>
      </c>
      <c r="G11" t="str">
        <f t="shared" si="1"/>
        <v>Clng 19.8 C - Htng 18.2 C,</v>
      </c>
      <c r="H11" t="str">
        <f t="shared" si="1"/>
        <v>Clng 19.8 C - Htng 18.4 C,</v>
      </c>
      <c r="I11" t="str">
        <f t="shared" si="1"/>
        <v>Clng 19.8 C - Htng 18.6 C,</v>
      </c>
      <c r="J11" t="str">
        <f t="shared" si="1"/>
        <v>Clng 19.8 C - Htng 18.8 C,</v>
      </c>
      <c r="K11" t="str">
        <f t="shared" si="1"/>
        <v>Clng 19.8 C - Htng 19.0 C,</v>
      </c>
      <c r="L11" t="str">
        <f t="shared" si="1"/>
        <v>Clng 19.8 C - Htng 19.2 C,</v>
      </c>
      <c r="M11" t="str">
        <f t="shared" si="1"/>
        <v>ERROR ClngT &lt; HtngT</v>
      </c>
      <c r="N11" t="str">
        <f t="shared" si="1"/>
        <v>ERROR ClngT &lt; HtngT</v>
      </c>
      <c r="O11" t="str">
        <f t="shared" si="1"/>
        <v>ERROR ClngT &lt; HtngT</v>
      </c>
      <c r="P11" t="str">
        <f t="shared" si="2"/>
        <v>ERROR ClngT &lt; HtngT</v>
      </c>
      <c r="Q11" t="str">
        <f t="shared" si="2"/>
        <v>ERROR ClngT &lt; HtngT</v>
      </c>
      <c r="R11" t="str">
        <f t="shared" si="2"/>
        <v>ERROR ClngT &lt; HtngT</v>
      </c>
      <c r="S11" t="str">
        <f t="shared" si="2"/>
        <v>ERROR ClngT &lt; HtngT</v>
      </c>
      <c r="T11" t="str">
        <f t="shared" si="2"/>
        <v>ERROR ClngT &lt; HtngT</v>
      </c>
      <c r="U11" t="str">
        <f t="shared" si="2"/>
        <v>ERROR ClngT &lt; HtngT</v>
      </c>
      <c r="V11" t="str">
        <f t="shared" si="2"/>
        <v>ERROR ClngT &lt; HtngT</v>
      </c>
      <c r="W11" t="str">
        <f t="shared" si="2"/>
        <v>ERROR ClngT &lt; HtngT</v>
      </c>
      <c r="X11" t="str">
        <f t="shared" si="2"/>
        <v>ERROR ClngT &lt; HtngT</v>
      </c>
      <c r="Y11" t="str">
        <f t="shared" si="2"/>
        <v>ERROR ClngT &lt; HtngT</v>
      </c>
      <c r="Z11" t="str">
        <f t="shared" si="3"/>
        <v>ERROR ClngT &lt; HtngT</v>
      </c>
      <c r="AA11" t="str">
        <f t="shared" si="3"/>
        <v>ERROR ClngT &lt; HtngT</v>
      </c>
      <c r="AB11" t="str">
        <f t="shared" si="3"/>
        <v>ERROR ClngT &lt; HtngT</v>
      </c>
      <c r="AC11" t="str">
        <f t="shared" si="3"/>
        <v>ERROR ClngT &lt; HtngT</v>
      </c>
      <c r="AD11" t="str">
        <f t="shared" si="3"/>
        <v>ERROR ClngT &lt; HtngT</v>
      </c>
      <c r="AE11" t="str">
        <f t="shared" si="3"/>
        <v>ERROR ClngT &lt; HtngT</v>
      </c>
      <c r="AF11" t="str">
        <f t="shared" si="3"/>
        <v>ERROR ClngT &lt; HtngT</v>
      </c>
      <c r="AG11" t="str">
        <f t="shared" si="3"/>
        <v>ERROR ClngT &lt; HtngT</v>
      </c>
      <c r="AH11" t="str">
        <f t="shared" si="3"/>
        <v>ERROR ClngT &lt; HtngT</v>
      </c>
      <c r="AI11" t="str">
        <f t="shared" si="3"/>
        <v>ERROR ClngT &lt; HtngT</v>
      </c>
      <c r="AJ11" t="str">
        <f t="shared" si="4"/>
        <v>ERROR ClngT &lt; HtngT</v>
      </c>
      <c r="AK11" t="str">
        <f t="shared" si="4"/>
        <v>ERROR ClngT &lt; HtngT</v>
      </c>
      <c r="AL11" t="str">
        <f t="shared" si="4"/>
        <v>ERROR ClngT &lt; HtngT</v>
      </c>
      <c r="AM11" t="str">
        <f t="shared" si="4"/>
        <v>ERROR ClngT &lt; HtngT</v>
      </c>
      <c r="AN11" t="str">
        <f t="shared" si="4"/>
        <v>ERROR ClngT &lt; HtngT</v>
      </c>
      <c r="AO11" t="str">
        <f t="shared" si="4"/>
        <v>ERROR ClngT &lt; HtngT</v>
      </c>
      <c r="AP11" t="str">
        <f t="shared" si="4"/>
        <v>ERROR ClngT &lt; HtngT</v>
      </c>
      <c r="AQ11" t="str">
        <f t="shared" si="4"/>
        <v>ERROR ClngT &lt; HtngT</v>
      </c>
      <c r="AR11" t="str">
        <f t="shared" si="4"/>
        <v>ERROR ClngT &lt; HtngT</v>
      </c>
      <c r="AS11" t="str">
        <f t="shared" si="4"/>
        <v>ERROR ClngT &lt; HtngT</v>
      </c>
      <c r="AT11" t="str">
        <f t="shared" si="4"/>
        <v>ERROR ClngT &lt; HtngT</v>
      </c>
    </row>
    <row r="12" spans="1:47">
      <c r="A12" t="s">
        <v>150</v>
      </c>
      <c r="B12">
        <v>1.1499999999999999</v>
      </c>
      <c r="D12" s="202">
        <f t="shared" si="5"/>
        <v>19.999999999999996</v>
      </c>
      <c r="E12" s="153">
        <f t="shared" si="6"/>
        <v>7</v>
      </c>
      <c r="F12" t="str">
        <f t="shared" si="1"/>
        <v>Clng 20.0 C - Htng 18.0 C,</v>
      </c>
      <c r="G12" t="str">
        <f t="shared" si="1"/>
        <v>Clng 20.0 C - Htng 18.2 C,</v>
      </c>
      <c r="H12" t="str">
        <f t="shared" si="1"/>
        <v>Clng 20.0 C - Htng 18.4 C,</v>
      </c>
      <c r="I12" t="str">
        <f t="shared" si="1"/>
        <v>Clng 20.0 C - Htng 18.6 C,</v>
      </c>
      <c r="J12" t="str">
        <f t="shared" si="1"/>
        <v>Clng 20.0 C - Htng 18.8 C,</v>
      </c>
      <c r="K12" t="str">
        <f t="shared" si="1"/>
        <v>Clng 20.0 C - Htng 19.0 C,</v>
      </c>
      <c r="L12" t="str">
        <f t="shared" si="1"/>
        <v>Clng 20.0 C - Htng 19.2 C,</v>
      </c>
      <c r="M12" t="str">
        <f t="shared" si="1"/>
        <v>Clng 20.0 C - Htng 19.4 C,</v>
      </c>
      <c r="N12" t="str">
        <f t="shared" si="1"/>
        <v>ERROR ClngT &lt; HtngT</v>
      </c>
      <c r="O12" t="str">
        <f t="shared" si="1"/>
        <v>ERROR ClngT &lt; HtngT</v>
      </c>
      <c r="P12" t="str">
        <f t="shared" si="2"/>
        <v>ERROR ClngT &lt; HtngT</v>
      </c>
      <c r="Q12" t="str">
        <f t="shared" si="2"/>
        <v>ERROR ClngT &lt; HtngT</v>
      </c>
      <c r="R12" t="str">
        <f t="shared" si="2"/>
        <v>ERROR ClngT &lt; HtngT</v>
      </c>
      <c r="S12" t="str">
        <f t="shared" si="2"/>
        <v>ERROR ClngT &lt; HtngT</v>
      </c>
      <c r="T12" t="str">
        <f t="shared" si="2"/>
        <v>ERROR ClngT &lt; HtngT</v>
      </c>
      <c r="U12" t="str">
        <f t="shared" si="2"/>
        <v>ERROR ClngT &lt; HtngT</v>
      </c>
      <c r="V12" t="str">
        <f t="shared" si="2"/>
        <v>ERROR ClngT &lt; HtngT</v>
      </c>
      <c r="W12" t="str">
        <f t="shared" si="2"/>
        <v>ERROR ClngT &lt; HtngT</v>
      </c>
      <c r="X12" t="str">
        <f t="shared" si="2"/>
        <v>ERROR ClngT &lt; HtngT</v>
      </c>
      <c r="Y12" t="str">
        <f t="shared" si="2"/>
        <v>ERROR ClngT &lt; HtngT</v>
      </c>
      <c r="Z12" t="str">
        <f t="shared" si="3"/>
        <v>ERROR ClngT &lt; HtngT</v>
      </c>
      <c r="AA12" t="str">
        <f t="shared" si="3"/>
        <v>ERROR ClngT &lt; HtngT</v>
      </c>
      <c r="AB12" t="str">
        <f t="shared" si="3"/>
        <v>ERROR ClngT &lt; HtngT</v>
      </c>
      <c r="AC12" t="str">
        <f t="shared" si="3"/>
        <v>ERROR ClngT &lt; HtngT</v>
      </c>
      <c r="AD12" t="str">
        <f t="shared" si="3"/>
        <v>ERROR ClngT &lt; HtngT</v>
      </c>
      <c r="AE12" t="str">
        <f t="shared" si="3"/>
        <v>ERROR ClngT &lt; HtngT</v>
      </c>
      <c r="AF12" t="str">
        <f t="shared" si="3"/>
        <v>ERROR ClngT &lt; HtngT</v>
      </c>
      <c r="AG12" t="str">
        <f t="shared" si="3"/>
        <v>ERROR ClngT &lt; HtngT</v>
      </c>
      <c r="AH12" t="str">
        <f t="shared" si="3"/>
        <v>ERROR ClngT &lt; HtngT</v>
      </c>
      <c r="AI12" t="str">
        <f t="shared" si="3"/>
        <v>ERROR ClngT &lt; HtngT</v>
      </c>
      <c r="AJ12" t="str">
        <f t="shared" si="4"/>
        <v>ERROR ClngT &lt; HtngT</v>
      </c>
      <c r="AK12" t="str">
        <f t="shared" si="4"/>
        <v>ERROR ClngT &lt; HtngT</v>
      </c>
      <c r="AL12" t="str">
        <f t="shared" si="4"/>
        <v>ERROR ClngT &lt; HtngT</v>
      </c>
      <c r="AM12" t="str">
        <f t="shared" si="4"/>
        <v>ERROR ClngT &lt; HtngT</v>
      </c>
      <c r="AN12" t="str">
        <f t="shared" si="4"/>
        <v>ERROR ClngT &lt; HtngT</v>
      </c>
      <c r="AO12" t="str">
        <f t="shared" si="4"/>
        <v>ERROR ClngT &lt; HtngT</v>
      </c>
      <c r="AP12" t="str">
        <f t="shared" si="4"/>
        <v>ERROR ClngT &lt; HtngT</v>
      </c>
      <c r="AQ12" t="str">
        <f t="shared" si="4"/>
        <v>ERROR ClngT &lt; HtngT</v>
      </c>
      <c r="AR12" t="str">
        <f t="shared" si="4"/>
        <v>ERROR ClngT &lt; HtngT</v>
      </c>
      <c r="AS12" t="str">
        <f t="shared" si="4"/>
        <v>ERROR ClngT &lt; HtngT</v>
      </c>
      <c r="AT12" t="str">
        <f t="shared" si="4"/>
        <v>ERROR ClngT &lt; HtngT</v>
      </c>
    </row>
    <row r="13" spans="1:47">
      <c r="A13" t="s">
        <v>151</v>
      </c>
      <c r="B13">
        <v>1.1499999999999999</v>
      </c>
      <c r="D13" s="202">
        <f t="shared" si="5"/>
        <v>20.199999999999996</v>
      </c>
      <c r="E13" s="153">
        <f t="shared" si="6"/>
        <v>8</v>
      </c>
      <c r="F13" t="str">
        <f t="shared" si="1"/>
        <v>Clng 20.2 C - Htng 18.0 C,</v>
      </c>
      <c r="G13" t="str">
        <f t="shared" si="1"/>
        <v>Clng 20.2 C - Htng 18.2 C,</v>
      </c>
      <c r="H13" t="str">
        <f t="shared" si="1"/>
        <v>Clng 20.2 C - Htng 18.4 C,</v>
      </c>
      <c r="I13" t="str">
        <f t="shared" si="1"/>
        <v>Clng 20.2 C - Htng 18.6 C,</v>
      </c>
      <c r="J13" t="str">
        <f t="shared" si="1"/>
        <v>Clng 20.2 C - Htng 18.8 C,</v>
      </c>
      <c r="K13" t="str">
        <f t="shared" si="1"/>
        <v>Clng 20.2 C - Htng 19.0 C,</v>
      </c>
      <c r="L13" t="str">
        <f t="shared" si="1"/>
        <v>Clng 20.2 C - Htng 19.2 C,</v>
      </c>
      <c r="M13" t="str">
        <f t="shared" si="1"/>
        <v>Clng 20.2 C - Htng 19.4 C,</v>
      </c>
      <c r="N13" t="str">
        <f t="shared" si="1"/>
        <v>Clng 20.2 C - Htng 19.6 C,</v>
      </c>
      <c r="O13" t="str">
        <f t="shared" si="1"/>
        <v>ERROR ClngT &lt; HtngT</v>
      </c>
      <c r="P13" t="str">
        <f t="shared" si="2"/>
        <v>ERROR ClngT &lt; HtngT</v>
      </c>
      <c r="Q13" t="str">
        <f t="shared" si="2"/>
        <v>ERROR ClngT &lt; HtngT</v>
      </c>
      <c r="R13" t="str">
        <f t="shared" si="2"/>
        <v>ERROR ClngT &lt; HtngT</v>
      </c>
      <c r="S13" t="str">
        <f t="shared" si="2"/>
        <v>ERROR ClngT &lt; HtngT</v>
      </c>
      <c r="T13" t="str">
        <f t="shared" si="2"/>
        <v>ERROR ClngT &lt; HtngT</v>
      </c>
      <c r="U13" t="str">
        <f t="shared" si="2"/>
        <v>ERROR ClngT &lt; HtngT</v>
      </c>
      <c r="V13" t="str">
        <f t="shared" si="2"/>
        <v>ERROR ClngT &lt; HtngT</v>
      </c>
      <c r="W13" t="str">
        <f t="shared" si="2"/>
        <v>ERROR ClngT &lt; HtngT</v>
      </c>
      <c r="X13" t="str">
        <f t="shared" si="2"/>
        <v>ERROR ClngT &lt; HtngT</v>
      </c>
      <c r="Y13" t="str">
        <f t="shared" si="2"/>
        <v>ERROR ClngT &lt; HtngT</v>
      </c>
      <c r="Z13" t="str">
        <f t="shared" si="3"/>
        <v>ERROR ClngT &lt; HtngT</v>
      </c>
      <c r="AA13" t="str">
        <f t="shared" si="3"/>
        <v>ERROR ClngT &lt; HtngT</v>
      </c>
      <c r="AB13" t="str">
        <f t="shared" si="3"/>
        <v>ERROR ClngT &lt; HtngT</v>
      </c>
      <c r="AC13" t="str">
        <f t="shared" si="3"/>
        <v>ERROR ClngT &lt; HtngT</v>
      </c>
      <c r="AD13" t="str">
        <f t="shared" si="3"/>
        <v>ERROR ClngT &lt; HtngT</v>
      </c>
      <c r="AE13" t="str">
        <f t="shared" si="3"/>
        <v>ERROR ClngT &lt; HtngT</v>
      </c>
      <c r="AF13" t="str">
        <f t="shared" si="3"/>
        <v>ERROR ClngT &lt; HtngT</v>
      </c>
      <c r="AG13" t="str">
        <f t="shared" si="3"/>
        <v>ERROR ClngT &lt; HtngT</v>
      </c>
      <c r="AH13" t="str">
        <f t="shared" si="3"/>
        <v>ERROR ClngT &lt; HtngT</v>
      </c>
      <c r="AI13" t="str">
        <f t="shared" si="3"/>
        <v>ERROR ClngT &lt; HtngT</v>
      </c>
      <c r="AJ13" t="str">
        <f t="shared" si="4"/>
        <v>ERROR ClngT &lt; HtngT</v>
      </c>
      <c r="AK13" t="str">
        <f t="shared" si="4"/>
        <v>ERROR ClngT &lt; HtngT</v>
      </c>
      <c r="AL13" t="str">
        <f t="shared" si="4"/>
        <v>ERROR ClngT &lt; HtngT</v>
      </c>
      <c r="AM13" t="str">
        <f t="shared" si="4"/>
        <v>ERROR ClngT &lt; HtngT</v>
      </c>
      <c r="AN13" t="str">
        <f t="shared" si="4"/>
        <v>ERROR ClngT &lt; HtngT</v>
      </c>
      <c r="AO13" t="str">
        <f t="shared" si="4"/>
        <v>ERROR ClngT &lt; HtngT</v>
      </c>
      <c r="AP13" t="str">
        <f t="shared" si="4"/>
        <v>ERROR ClngT &lt; HtngT</v>
      </c>
      <c r="AQ13" t="str">
        <f t="shared" si="4"/>
        <v>ERROR ClngT &lt; HtngT</v>
      </c>
      <c r="AR13" t="str">
        <f t="shared" si="4"/>
        <v>ERROR ClngT &lt; HtngT</v>
      </c>
      <c r="AS13" t="str">
        <f t="shared" si="4"/>
        <v>ERROR ClngT &lt; HtngT</v>
      </c>
      <c r="AT13" t="str">
        <f t="shared" si="4"/>
        <v>ERROR ClngT &lt; HtngT</v>
      </c>
    </row>
    <row r="14" spans="1:47">
      <c r="D14" s="202">
        <f t="shared" si="5"/>
        <v>20.399999999999995</v>
      </c>
      <c r="E14" s="153">
        <f t="shared" si="6"/>
        <v>9</v>
      </c>
      <c r="F14" t="str">
        <f t="shared" si="1"/>
        <v>Clng 20.4 C - Htng 18.0 C,</v>
      </c>
      <c r="G14" t="str">
        <f t="shared" si="1"/>
        <v>Clng 20.4 C - Htng 18.2 C,</v>
      </c>
      <c r="H14" t="str">
        <f t="shared" si="1"/>
        <v>Clng 20.4 C - Htng 18.4 C,</v>
      </c>
      <c r="I14" t="str">
        <f t="shared" si="1"/>
        <v>Clng 20.4 C - Htng 18.6 C,</v>
      </c>
      <c r="J14" t="str">
        <f t="shared" si="1"/>
        <v>Clng 20.4 C - Htng 18.8 C,</v>
      </c>
      <c r="K14" t="str">
        <f t="shared" si="1"/>
        <v>Clng 20.4 C - Htng 19.0 C,</v>
      </c>
      <c r="L14" t="str">
        <f t="shared" si="1"/>
        <v>Clng 20.4 C - Htng 19.2 C,</v>
      </c>
      <c r="M14" t="str">
        <f t="shared" si="1"/>
        <v>Clng 20.4 C - Htng 19.4 C,</v>
      </c>
      <c r="N14" t="str">
        <f t="shared" si="1"/>
        <v>Clng 20.4 C - Htng 19.6 C,</v>
      </c>
      <c r="O14" t="str">
        <f t="shared" si="1"/>
        <v>Clng 20.4 C - Htng 19.8 C,</v>
      </c>
      <c r="P14" t="str">
        <f t="shared" si="2"/>
        <v>ERROR ClngT &lt; HtngT</v>
      </c>
      <c r="Q14" t="str">
        <f t="shared" si="2"/>
        <v>ERROR ClngT &lt; HtngT</v>
      </c>
      <c r="R14" t="str">
        <f t="shared" si="2"/>
        <v>ERROR ClngT &lt; HtngT</v>
      </c>
      <c r="S14" t="str">
        <f t="shared" si="2"/>
        <v>ERROR ClngT &lt; HtngT</v>
      </c>
      <c r="T14" t="str">
        <f t="shared" si="2"/>
        <v>ERROR ClngT &lt; HtngT</v>
      </c>
      <c r="U14" t="str">
        <f t="shared" si="2"/>
        <v>ERROR ClngT &lt; HtngT</v>
      </c>
      <c r="V14" t="str">
        <f t="shared" si="2"/>
        <v>ERROR ClngT &lt; HtngT</v>
      </c>
      <c r="W14" t="str">
        <f t="shared" si="2"/>
        <v>ERROR ClngT &lt; HtngT</v>
      </c>
      <c r="X14" t="str">
        <f t="shared" si="2"/>
        <v>ERROR ClngT &lt; HtngT</v>
      </c>
      <c r="Y14" t="str">
        <f t="shared" si="2"/>
        <v>ERROR ClngT &lt; HtngT</v>
      </c>
      <c r="Z14" t="str">
        <f t="shared" si="3"/>
        <v>ERROR ClngT &lt; HtngT</v>
      </c>
      <c r="AA14" t="str">
        <f t="shared" si="3"/>
        <v>ERROR ClngT &lt; HtngT</v>
      </c>
      <c r="AB14" t="str">
        <f t="shared" si="3"/>
        <v>ERROR ClngT &lt; HtngT</v>
      </c>
      <c r="AC14" t="str">
        <f t="shared" si="3"/>
        <v>ERROR ClngT &lt; HtngT</v>
      </c>
      <c r="AD14" t="str">
        <f t="shared" si="3"/>
        <v>ERROR ClngT &lt; HtngT</v>
      </c>
      <c r="AE14" t="str">
        <f t="shared" si="3"/>
        <v>ERROR ClngT &lt; HtngT</v>
      </c>
      <c r="AF14" t="str">
        <f t="shared" si="3"/>
        <v>ERROR ClngT &lt; HtngT</v>
      </c>
      <c r="AG14" t="str">
        <f t="shared" si="3"/>
        <v>ERROR ClngT &lt; HtngT</v>
      </c>
      <c r="AH14" t="str">
        <f t="shared" si="3"/>
        <v>ERROR ClngT &lt; HtngT</v>
      </c>
      <c r="AI14" t="str">
        <f t="shared" si="3"/>
        <v>ERROR ClngT &lt; HtngT</v>
      </c>
      <c r="AJ14" t="str">
        <f t="shared" si="4"/>
        <v>ERROR ClngT &lt; HtngT</v>
      </c>
      <c r="AK14" t="str">
        <f t="shared" si="4"/>
        <v>ERROR ClngT &lt; HtngT</v>
      </c>
      <c r="AL14" t="str">
        <f t="shared" si="4"/>
        <v>ERROR ClngT &lt; HtngT</v>
      </c>
      <c r="AM14" t="str">
        <f t="shared" si="4"/>
        <v>ERROR ClngT &lt; HtngT</v>
      </c>
      <c r="AN14" t="str">
        <f t="shared" si="4"/>
        <v>ERROR ClngT &lt; HtngT</v>
      </c>
      <c r="AO14" t="str">
        <f t="shared" si="4"/>
        <v>ERROR ClngT &lt; HtngT</v>
      </c>
      <c r="AP14" t="str">
        <f t="shared" si="4"/>
        <v>ERROR ClngT &lt; HtngT</v>
      </c>
      <c r="AQ14" t="str">
        <f t="shared" si="4"/>
        <v>ERROR ClngT &lt; HtngT</v>
      </c>
      <c r="AR14" t="str">
        <f t="shared" si="4"/>
        <v>ERROR ClngT &lt; HtngT</v>
      </c>
      <c r="AS14" t="str">
        <f t="shared" si="4"/>
        <v>ERROR ClngT &lt; HtngT</v>
      </c>
      <c r="AT14" t="str">
        <f t="shared" si="4"/>
        <v>ERROR ClngT &lt; HtngT</v>
      </c>
    </row>
    <row r="15" spans="1:47">
      <c r="A15" t="s">
        <v>152</v>
      </c>
      <c r="D15" s="202">
        <f t="shared" si="5"/>
        <v>20.599999999999994</v>
      </c>
      <c r="E15" s="153">
        <f t="shared" si="6"/>
        <v>10</v>
      </c>
      <c r="F15" t="str">
        <f t="shared" si="1"/>
        <v>Clng 20.6 C - Htng 18.0 C,</v>
      </c>
      <c r="G15" t="str">
        <f t="shared" si="1"/>
        <v>Clng 20.6 C - Htng 18.2 C,</v>
      </c>
      <c r="H15" t="str">
        <f t="shared" si="1"/>
        <v>Clng 20.6 C - Htng 18.4 C,</v>
      </c>
      <c r="I15" t="str">
        <f t="shared" si="1"/>
        <v>Clng 20.6 C - Htng 18.6 C,</v>
      </c>
      <c r="J15" t="str">
        <f t="shared" si="1"/>
        <v>Clng 20.6 C - Htng 18.8 C,</v>
      </c>
      <c r="K15" t="str">
        <f t="shared" si="1"/>
        <v>Clng 20.6 C - Htng 19.0 C,</v>
      </c>
      <c r="L15" t="str">
        <f t="shared" si="1"/>
        <v>Clng 20.6 C - Htng 19.2 C,</v>
      </c>
      <c r="M15" t="str">
        <f t="shared" si="1"/>
        <v>Clng 20.6 C - Htng 19.4 C,</v>
      </c>
      <c r="N15" t="str">
        <f t="shared" si="1"/>
        <v>Clng 20.6 C - Htng 19.6 C,</v>
      </c>
      <c r="O15" t="str">
        <f t="shared" si="1"/>
        <v>Clng 20.6 C - Htng 19.8 C,</v>
      </c>
      <c r="P15" t="str">
        <f t="shared" si="2"/>
        <v>Clng 20.6 C - Htng 20.0 C,</v>
      </c>
      <c r="Q15" t="str">
        <f t="shared" si="2"/>
        <v>ERROR ClngT &lt; HtngT</v>
      </c>
      <c r="R15" t="str">
        <f t="shared" si="2"/>
        <v>ERROR ClngT &lt; HtngT</v>
      </c>
      <c r="S15" t="str">
        <f t="shared" si="2"/>
        <v>ERROR ClngT &lt; HtngT</v>
      </c>
      <c r="T15" t="str">
        <f t="shared" si="2"/>
        <v>ERROR ClngT &lt; HtngT</v>
      </c>
      <c r="U15" t="str">
        <f t="shared" si="2"/>
        <v>ERROR ClngT &lt; HtngT</v>
      </c>
      <c r="V15" t="str">
        <f t="shared" si="2"/>
        <v>ERROR ClngT &lt; HtngT</v>
      </c>
      <c r="W15" t="str">
        <f t="shared" si="2"/>
        <v>ERROR ClngT &lt; HtngT</v>
      </c>
      <c r="X15" t="str">
        <f t="shared" si="2"/>
        <v>ERROR ClngT &lt; HtngT</v>
      </c>
      <c r="Y15" t="str">
        <f t="shared" si="2"/>
        <v>ERROR ClngT &lt; HtngT</v>
      </c>
      <c r="Z15" t="str">
        <f t="shared" si="3"/>
        <v>ERROR ClngT &lt; HtngT</v>
      </c>
      <c r="AA15" t="str">
        <f t="shared" si="3"/>
        <v>ERROR ClngT &lt; HtngT</v>
      </c>
      <c r="AB15" t="str">
        <f t="shared" si="3"/>
        <v>ERROR ClngT &lt; HtngT</v>
      </c>
      <c r="AC15" t="str">
        <f t="shared" si="3"/>
        <v>ERROR ClngT &lt; HtngT</v>
      </c>
      <c r="AD15" t="str">
        <f t="shared" si="3"/>
        <v>ERROR ClngT &lt; HtngT</v>
      </c>
      <c r="AE15" t="str">
        <f t="shared" si="3"/>
        <v>ERROR ClngT &lt; HtngT</v>
      </c>
      <c r="AF15" t="str">
        <f t="shared" si="3"/>
        <v>ERROR ClngT &lt; HtngT</v>
      </c>
      <c r="AG15" t="str">
        <f t="shared" si="3"/>
        <v>ERROR ClngT &lt; HtngT</v>
      </c>
      <c r="AH15" t="str">
        <f t="shared" si="3"/>
        <v>ERROR ClngT &lt; HtngT</v>
      </c>
      <c r="AI15" t="str">
        <f t="shared" si="3"/>
        <v>ERROR ClngT &lt; HtngT</v>
      </c>
      <c r="AJ15" t="str">
        <f t="shared" si="4"/>
        <v>ERROR ClngT &lt; HtngT</v>
      </c>
      <c r="AK15" t="str">
        <f t="shared" si="4"/>
        <v>ERROR ClngT &lt; HtngT</v>
      </c>
      <c r="AL15" t="str">
        <f t="shared" si="4"/>
        <v>ERROR ClngT &lt; HtngT</v>
      </c>
      <c r="AM15" t="str">
        <f t="shared" si="4"/>
        <v>ERROR ClngT &lt; HtngT</v>
      </c>
      <c r="AN15" t="str">
        <f t="shared" si="4"/>
        <v>ERROR ClngT &lt; HtngT</v>
      </c>
      <c r="AO15" t="str">
        <f t="shared" si="4"/>
        <v>ERROR ClngT &lt; HtngT</v>
      </c>
      <c r="AP15" t="str">
        <f t="shared" si="4"/>
        <v>ERROR ClngT &lt; HtngT</v>
      </c>
      <c r="AQ15" t="str">
        <f t="shared" si="4"/>
        <v>ERROR ClngT &lt; HtngT</v>
      </c>
      <c r="AR15" t="str">
        <f t="shared" si="4"/>
        <v>ERROR ClngT &lt; HtngT</v>
      </c>
      <c r="AS15" t="str">
        <f t="shared" si="4"/>
        <v>ERROR ClngT &lt; HtngT</v>
      </c>
      <c r="AT15" t="str">
        <f t="shared" si="4"/>
        <v>ERROR ClngT &lt; HtngT</v>
      </c>
    </row>
    <row r="16" spans="1:47">
      <c r="D16" s="202">
        <f t="shared" si="5"/>
        <v>20.799999999999994</v>
      </c>
      <c r="E16" s="153">
        <f t="shared" si="6"/>
        <v>11</v>
      </c>
      <c r="F16" t="str">
        <f t="shared" si="1"/>
        <v>Clng 20.8 C - Htng 18.0 C,</v>
      </c>
      <c r="G16" t="str">
        <f t="shared" si="1"/>
        <v>Clng 20.8 C - Htng 18.2 C,</v>
      </c>
      <c r="H16" t="str">
        <f t="shared" si="1"/>
        <v>Clng 20.8 C - Htng 18.4 C,</v>
      </c>
      <c r="I16" t="str">
        <f t="shared" si="1"/>
        <v>Clng 20.8 C - Htng 18.6 C,</v>
      </c>
      <c r="J16" t="str">
        <f t="shared" si="1"/>
        <v>Clng 20.8 C - Htng 18.8 C,</v>
      </c>
      <c r="K16" t="str">
        <f t="shared" si="1"/>
        <v>Clng 20.8 C - Htng 19.0 C,</v>
      </c>
      <c r="L16" t="str">
        <f t="shared" si="1"/>
        <v>Clng 20.8 C - Htng 19.2 C,</v>
      </c>
      <c r="M16" t="str">
        <f t="shared" si="1"/>
        <v>Clng 20.8 C - Htng 19.4 C,</v>
      </c>
      <c r="N16" t="str">
        <f t="shared" si="1"/>
        <v>Clng 20.8 C - Htng 19.6 C,</v>
      </c>
      <c r="O16" t="str">
        <f t="shared" si="1"/>
        <v>Clng 20.8 C - Htng 19.8 C,</v>
      </c>
      <c r="P16" t="str">
        <f t="shared" si="2"/>
        <v>Clng 20.8 C - Htng 20.0 C,</v>
      </c>
      <c r="Q16" t="str">
        <f t="shared" si="2"/>
        <v>Clng 20.8 C - Htng 20.2 C,</v>
      </c>
      <c r="R16" t="str">
        <f t="shared" si="2"/>
        <v>ERROR ClngT &lt; HtngT</v>
      </c>
      <c r="S16" t="str">
        <f t="shared" si="2"/>
        <v>ERROR ClngT &lt; HtngT</v>
      </c>
      <c r="T16" t="str">
        <f t="shared" si="2"/>
        <v>ERROR ClngT &lt; HtngT</v>
      </c>
      <c r="U16" t="str">
        <f t="shared" si="2"/>
        <v>ERROR ClngT &lt; HtngT</v>
      </c>
      <c r="V16" t="str">
        <f t="shared" si="2"/>
        <v>ERROR ClngT &lt; HtngT</v>
      </c>
      <c r="W16" t="str">
        <f t="shared" si="2"/>
        <v>ERROR ClngT &lt; HtngT</v>
      </c>
      <c r="X16" t="str">
        <f t="shared" si="2"/>
        <v>ERROR ClngT &lt; HtngT</v>
      </c>
      <c r="Y16" t="str">
        <f t="shared" si="2"/>
        <v>ERROR ClngT &lt; HtngT</v>
      </c>
      <c r="Z16" t="str">
        <f t="shared" si="3"/>
        <v>ERROR ClngT &lt; HtngT</v>
      </c>
      <c r="AA16" t="str">
        <f t="shared" si="3"/>
        <v>ERROR ClngT &lt; HtngT</v>
      </c>
      <c r="AB16" t="str">
        <f t="shared" si="3"/>
        <v>ERROR ClngT &lt; HtngT</v>
      </c>
      <c r="AC16" t="str">
        <f t="shared" si="3"/>
        <v>ERROR ClngT &lt; HtngT</v>
      </c>
      <c r="AD16" t="str">
        <f t="shared" si="3"/>
        <v>ERROR ClngT &lt; HtngT</v>
      </c>
      <c r="AE16" t="str">
        <f t="shared" si="3"/>
        <v>ERROR ClngT &lt; HtngT</v>
      </c>
      <c r="AF16" t="str">
        <f t="shared" si="3"/>
        <v>ERROR ClngT &lt; HtngT</v>
      </c>
      <c r="AG16" t="str">
        <f t="shared" si="3"/>
        <v>ERROR ClngT &lt; HtngT</v>
      </c>
      <c r="AH16" t="str">
        <f t="shared" si="3"/>
        <v>ERROR ClngT &lt; HtngT</v>
      </c>
      <c r="AI16" t="str">
        <f t="shared" si="3"/>
        <v>ERROR ClngT &lt; HtngT</v>
      </c>
      <c r="AJ16" t="str">
        <f t="shared" si="4"/>
        <v>ERROR ClngT &lt; HtngT</v>
      </c>
      <c r="AK16" t="str">
        <f t="shared" si="4"/>
        <v>ERROR ClngT &lt; HtngT</v>
      </c>
      <c r="AL16" t="str">
        <f t="shared" si="4"/>
        <v>ERROR ClngT &lt; HtngT</v>
      </c>
      <c r="AM16" t="str">
        <f t="shared" si="4"/>
        <v>ERROR ClngT &lt; HtngT</v>
      </c>
      <c r="AN16" t="str">
        <f t="shared" si="4"/>
        <v>ERROR ClngT &lt; HtngT</v>
      </c>
      <c r="AO16" t="str">
        <f t="shared" si="4"/>
        <v>ERROR ClngT &lt; HtngT</v>
      </c>
      <c r="AP16" t="str">
        <f t="shared" si="4"/>
        <v>ERROR ClngT &lt; HtngT</v>
      </c>
      <c r="AQ16" t="str">
        <f t="shared" si="4"/>
        <v>ERROR ClngT &lt; HtngT</v>
      </c>
      <c r="AR16" t="str">
        <f t="shared" si="4"/>
        <v>ERROR ClngT &lt; HtngT</v>
      </c>
      <c r="AS16" t="str">
        <f t="shared" si="4"/>
        <v>ERROR ClngT &lt; HtngT</v>
      </c>
      <c r="AT16" t="str">
        <f t="shared" si="4"/>
        <v>ERROR ClngT &lt; HtngT</v>
      </c>
    </row>
    <row r="17" spans="1:46">
      <c r="B17" t="s">
        <v>62</v>
      </c>
      <c r="D17" s="202">
        <f t="shared" si="5"/>
        <v>20.999999999999993</v>
      </c>
      <c r="E17" s="153">
        <f t="shared" si="6"/>
        <v>12</v>
      </c>
      <c r="F17" t="str">
        <f t="shared" ref="F17:O26" si="7">IF($D17-F$6&lt;0.5,"ERROR ClngT &lt; HtngT","Clng "&amp;FIXED($D17,1)&amp;" C -"&amp;" Htng "&amp;FIXED(F$6,1)&amp;" C,")</f>
        <v>Clng 21.0 C - Htng 18.0 C,</v>
      </c>
      <c r="G17" t="str">
        <f t="shared" si="7"/>
        <v>Clng 21.0 C - Htng 18.2 C,</v>
      </c>
      <c r="H17" t="str">
        <f t="shared" si="7"/>
        <v>Clng 21.0 C - Htng 18.4 C,</v>
      </c>
      <c r="I17" t="str">
        <f t="shared" si="7"/>
        <v>Clng 21.0 C - Htng 18.6 C,</v>
      </c>
      <c r="J17" t="str">
        <f t="shared" si="7"/>
        <v>Clng 21.0 C - Htng 18.8 C,</v>
      </c>
      <c r="K17" t="str">
        <f t="shared" si="7"/>
        <v>Clng 21.0 C - Htng 19.0 C,</v>
      </c>
      <c r="L17" t="str">
        <f t="shared" si="7"/>
        <v>Clng 21.0 C - Htng 19.2 C,</v>
      </c>
      <c r="M17" t="str">
        <f t="shared" si="7"/>
        <v>Clng 21.0 C - Htng 19.4 C,</v>
      </c>
      <c r="N17" t="str">
        <f t="shared" si="7"/>
        <v>Clng 21.0 C - Htng 19.6 C,</v>
      </c>
      <c r="O17" t="str">
        <f t="shared" si="7"/>
        <v>Clng 21.0 C - Htng 19.8 C,</v>
      </c>
      <c r="P17" t="str">
        <f t="shared" ref="P17:Y26" si="8">IF($D17-P$6&lt;0.5,"ERROR ClngT &lt; HtngT","Clng "&amp;FIXED($D17,1)&amp;" C -"&amp;" Htng "&amp;FIXED(P$6,1)&amp;" C,")</f>
        <v>Clng 21.0 C - Htng 20.0 C,</v>
      </c>
      <c r="Q17" t="str">
        <f t="shared" si="8"/>
        <v>Clng 21.0 C - Htng 20.2 C,</v>
      </c>
      <c r="R17" t="str">
        <f t="shared" si="8"/>
        <v>Clng 21.0 C - Htng 20.4 C,</v>
      </c>
      <c r="S17" t="str">
        <f t="shared" si="8"/>
        <v>ERROR ClngT &lt; HtngT</v>
      </c>
      <c r="T17" t="str">
        <f t="shared" si="8"/>
        <v>ERROR ClngT &lt; HtngT</v>
      </c>
      <c r="U17" t="str">
        <f t="shared" si="8"/>
        <v>ERROR ClngT &lt; HtngT</v>
      </c>
      <c r="V17" t="str">
        <f t="shared" si="8"/>
        <v>ERROR ClngT &lt; HtngT</v>
      </c>
      <c r="W17" t="str">
        <f t="shared" si="8"/>
        <v>ERROR ClngT &lt; HtngT</v>
      </c>
      <c r="X17" t="str">
        <f t="shared" si="8"/>
        <v>ERROR ClngT &lt; HtngT</v>
      </c>
      <c r="Y17" t="str">
        <f t="shared" si="8"/>
        <v>ERROR ClngT &lt; HtngT</v>
      </c>
      <c r="Z17" t="str">
        <f t="shared" ref="Z17:AI26" si="9">IF($D17-Z$6&lt;0.5,"ERROR ClngT &lt; HtngT","Clng "&amp;FIXED($D17,1)&amp;" C -"&amp;" Htng "&amp;FIXED(Z$6,1)&amp;" C,")</f>
        <v>ERROR ClngT &lt; HtngT</v>
      </c>
      <c r="AA17" t="str">
        <f t="shared" si="9"/>
        <v>ERROR ClngT &lt; HtngT</v>
      </c>
      <c r="AB17" t="str">
        <f t="shared" si="9"/>
        <v>ERROR ClngT &lt; HtngT</v>
      </c>
      <c r="AC17" t="str">
        <f t="shared" si="9"/>
        <v>ERROR ClngT &lt; HtngT</v>
      </c>
      <c r="AD17" t="str">
        <f t="shared" si="9"/>
        <v>ERROR ClngT &lt; HtngT</v>
      </c>
      <c r="AE17" t="str">
        <f t="shared" si="9"/>
        <v>ERROR ClngT &lt; HtngT</v>
      </c>
      <c r="AF17" t="str">
        <f t="shared" si="9"/>
        <v>ERROR ClngT &lt; HtngT</v>
      </c>
      <c r="AG17" t="str">
        <f t="shared" si="9"/>
        <v>ERROR ClngT &lt; HtngT</v>
      </c>
      <c r="AH17" t="str">
        <f t="shared" si="9"/>
        <v>ERROR ClngT &lt; HtngT</v>
      </c>
      <c r="AI17" t="str">
        <f t="shared" si="9"/>
        <v>ERROR ClngT &lt; HtngT</v>
      </c>
      <c r="AJ17" t="str">
        <f t="shared" ref="AJ17:AT26" si="10">IF($D17-AJ$6&lt;0.5,"ERROR ClngT &lt; HtngT","Clng "&amp;FIXED($D17,1)&amp;" C -"&amp;" Htng "&amp;FIXED(AJ$6,1)&amp;" C,")</f>
        <v>ERROR ClngT &lt; HtngT</v>
      </c>
      <c r="AK17" t="str">
        <f t="shared" si="10"/>
        <v>ERROR ClngT &lt; HtngT</v>
      </c>
      <c r="AL17" t="str">
        <f t="shared" si="10"/>
        <v>ERROR ClngT &lt; HtngT</v>
      </c>
      <c r="AM17" t="str">
        <f t="shared" si="10"/>
        <v>ERROR ClngT &lt; HtngT</v>
      </c>
      <c r="AN17" t="str">
        <f t="shared" si="10"/>
        <v>ERROR ClngT &lt; HtngT</v>
      </c>
      <c r="AO17" t="str">
        <f t="shared" si="10"/>
        <v>ERROR ClngT &lt; HtngT</v>
      </c>
      <c r="AP17" t="str">
        <f t="shared" si="10"/>
        <v>ERROR ClngT &lt; HtngT</v>
      </c>
      <c r="AQ17" t="str">
        <f t="shared" si="10"/>
        <v>ERROR ClngT &lt; HtngT</v>
      </c>
      <c r="AR17" t="str">
        <f t="shared" si="10"/>
        <v>ERROR ClngT &lt; HtngT</v>
      </c>
      <c r="AS17" t="str">
        <f t="shared" si="10"/>
        <v>ERROR ClngT &lt; HtngT</v>
      </c>
      <c r="AT17" t="str">
        <f t="shared" si="10"/>
        <v>ERROR ClngT &lt; HtngT</v>
      </c>
    </row>
    <row r="18" spans="1:46">
      <c r="B18" t="s">
        <v>131</v>
      </c>
      <c r="D18" s="202">
        <f t="shared" si="5"/>
        <v>21.199999999999992</v>
      </c>
      <c r="E18" s="153">
        <f t="shared" si="6"/>
        <v>13</v>
      </c>
      <c r="F18" t="str">
        <f t="shared" si="7"/>
        <v>Clng 21.2 C - Htng 18.0 C,</v>
      </c>
      <c r="G18" t="str">
        <f t="shared" si="7"/>
        <v>Clng 21.2 C - Htng 18.2 C,</v>
      </c>
      <c r="H18" t="str">
        <f t="shared" si="7"/>
        <v>Clng 21.2 C - Htng 18.4 C,</v>
      </c>
      <c r="I18" t="str">
        <f t="shared" si="7"/>
        <v>Clng 21.2 C - Htng 18.6 C,</v>
      </c>
      <c r="J18" t="str">
        <f t="shared" si="7"/>
        <v>Clng 21.2 C - Htng 18.8 C,</v>
      </c>
      <c r="K18" t="str">
        <f t="shared" si="7"/>
        <v>Clng 21.2 C - Htng 19.0 C,</v>
      </c>
      <c r="L18" t="str">
        <f t="shared" si="7"/>
        <v>Clng 21.2 C - Htng 19.2 C,</v>
      </c>
      <c r="M18" t="str">
        <f t="shared" si="7"/>
        <v>Clng 21.2 C - Htng 19.4 C,</v>
      </c>
      <c r="N18" t="str">
        <f t="shared" si="7"/>
        <v>Clng 21.2 C - Htng 19.6 C,</v>
      </c>
      <c r="O18" t="str">
        <f t="shared" si="7"/>
        <v>Clng 21.2 C - Htng 19.8 C,</v>
      </c>
      <c r="P18" t="str">
        <f t="shared" si="8"/>
        <v>Clng 21.2 C - Htng 20.0 C,</v>
      </c>
      <c r="Q18" t="str">
        <f t="shared" si="8"/>
        <v>Clng 21.2 C - Htng 20.2 C,</v>
      </c>
      <c r="R18" t="str">
        <f t="shared" si="8"/>
        <v>Clng 21.2 C - Htng 20.4 C,</v>
      </c>
      <c r="S18" t="str">
        <f t="shared" si="8"/>
        <v>Clng 21.2 C - Htng 20.6 C,</v>
      </c>
      <c r="T18" t="str">
        <f t="shared" si="8"/>
        <v>ERROR ClngT &lt; HtngT</v>
      </c>
      <c r="U18" t="str">
        <f t="shared" si="8"/>
        <v>ERROR ClngT &lt; HtngT</v>
      </c>
      <c r="V18" t="str">
        <f t="shared" si="8"/>
        <v>ERROR ClngT &lt; HtngT</v>
      </c>
      <c r="W18" t="str">
        <f t="shared" si="8"/>
        <v>ERROR ClngT &lt; HtngT</v>
      </c>
      <c r="X18" t="str">
        <f t="shared" si="8"/>
        <v>ERROR ClngT &lt; HtngT</v>
      </c>
      <c r="Y18" t="str">
        <f t="shared" si="8"/>
        <v>ERROR ClngT &lt; HtngT</v>
      </c>
      <c r="Z18" t="str">
        <f t="shared" si="9"/>
        <v>ERROR ClngT &lt; HtngT</v>
      </c>
      <c r="AA18" t="str">
        <f t="shared" si="9"/>
        <v>ERROR ClngT &lt; HtngT</v>
      </c>
      <c r="AB18" t="str">
        <f t="shared" si="9"/>
        <v>ERROR ClngT &lt; HtngT</v>
      </c>
      <c r="AC18" t="str">
        <f t="shared" si="9"/>
        <v>ERROR ClngT &lt; HtngT</v>
      </c>
      <c r="AD18" t="str">
        <f t="shared" si="9"/>
        <v>ERROR ClngT &lt; HtngT</v>
      </c>
      <c r="AE18" t="str">
        <f t="shared" si="9"/>
        <v>ERROR ClngT &lt; HtngT</v>
      </c>
      <c r="AF18" t="str">
        <f t="shared" si="9"/>
        <v>ERROR ClngT &lt; HtngT</v>
      </c>
      <c r="AG18" t="str">
        <f t="shared" si="9"/>
        <v>ERROR ClngT &lt; HtngT</v>
      </c>
      <c r="AH18" t="str">
        <f t="shared" si="9"/>
        <v>ERROR ClngT &lt; HtngT</v>
      </c>
      <c r="AI18" t="str">
        <f t="shared" si="9"/>
        <v>ERROR ClngT &lt; HtngT</v>
      </c>
      <c r="AJ18" t="str">
        <f t="shared" si="10"/>
        <v>ERROR ClngT &lt; HtngT</v>
      </c>
      <c r="AK18" t="str">
        <f t="shared" si="10"/>
        <v>ERROR ClngT &lt; HtngT</v>
      </c>
      <c r="AL18" t="str">
        <f t="shared" si="10"/>
        <v>ERROR ClngT &lt; HtngT</v>
      </c>
      <c r="AM18" t="str">
        <f t="shared" si="10"/>
        <v>ERROR ClngT &lt; HtngT</v>
      </c>
      <c r="AN18" t="str">
        <f t="shared" si="10"/>
        <v>ERROR ClngT &lt; HtngT</v>
      </c>
      <c r="AO18" t="str">
        <f t="shared" si="10"/>
        <v>ERROR ClngT &lt; HtngT</v>
      </c>
      <c r="AP18" t="str">
        <f t="shared" si="10"/>
        <v>ERROR ClngT &lt; HtngT</v>
      </c>
      <c r="AQ18" t="str">
        <f t="shared" si="10"/>
        <v>ERROR ClngT &lt; HtngT</v>
      </c>
      <c r="AR18" t="str">
        <f t="shared" si="10"/>
        <v>ERROR ClngT &lt; HtngT</v>
      </c>
      <c r="AS18" t="str">
        <f t="shared" si="10"/>
        <v>ERROR ClngT &lt; HtngT</v>
      </c>
      <c r="AT18" t="str">
        <f t="shared" si="10"/>
        <v>ERROR ClngT &lt; HtngT</v>
      </c>
    </row>
    <row r="19" spans="1:46">
      <c r="B19" t="s">
        <v>63</v>
      </c>
      <c r="D19" s="202">
        <f t="shared" si="5"/>
        <v>21.399999999999991</v>
      </c>
      <c r="E19" s="153">
        <f t="shared" si="6"/>
        <v>14</v>
      </c>
      <c r="F19" t="str">
        <f t="shared" si="7"/>
        <v>Clng 21.4 C - Htng 18.0 C,</v>
      </c>
      <c r="G19" t="str">
        <f t="shared" si="7"/>
        <v>Clng 21.4 C - Htng 18.2 C,</v>
      </c>
      <c r="H19" t="str">
        <f t="shared" si="7"/>
        <v>Clng 21.4 C - Htng 18.4 C,</v>
      </c>
      <c r="I19" t="str">
        <f t="shared" si="7"/>
        <v>Clng 21.4 C - Htng 18.6 C,</v>
      </c>
      <c r="J19" t="str">
        <f t="shared" si="7"/>
        <v>Clng 21.4 C - Htng 18.8 C,</v>
      </c>
      <c r="K19" t="str">
        <f t="shared" si="7"/>
        <v>Clng 21.4 C - Htng 19.0 C,</v>
      </c>
      <c r="L19" t="str">
        <f t="shared" si="7"/>
        <v>Clng 21.4 C - Htng 19.2 C,</v>
      </c>
      <c r="M19" t="str">
        <f t="shared" si="7"/>
        <v>Clng 21.4 C - Htng 19.4 C,</v>
      </c>
      <c r="N19" t="str">
        <f t="shared" si="7"/>
        <v>Clng 21.4 C - Htng 19.6 C,</v>
      </c>
      <c r="O19" t="str">
        <f t="shared" si="7"/>
        <v>Clng 21.4 C - Htng 19.8 C,</v>
      </c>
      <c r="P19" t="str">
        <f t="shared" si="8"/>
        <v>Clng 21.4 C - Htng 20.0 C,</v>
      </c>
      <c r="Q19" t="str">
        <f t="shared" si="8"/>
        <v>Clng 21.4 C - Htng 20.2 C,</v>
      </c>
      <c r="R19" t="str">
        <f t="shared" si="8"/>
        <v>Clng 21.4 C - Htng 20.4 C,</v>
      </c>
      <c r="S19" t="str">
        <f t="shared" si="8"/>
        <v>Clng 21.4 C - Htng 20.6 C,</v>
      </c>
      <c r="T19" t="str">
        <f t="shared" si="8"/>
        <v>Clng 21.4 C - Htng 20.8 C,</v>
      </c>
      <c r="U19" t="str">
        <f t="shared" si="8"/>
        <v>ERROR ClngT &lt; HtngT</v>
      </c>
      <c r="V19" t="str">
        <f t="shared" si="8"/>
        <v>ERROR ClngT &lt; HtngT</v>
      </c>
      <c r="W19" t="str">
        <f t="shared" si="8"/>
        <v>ERROR ClngT &lt; HtngT</v>
      </c>
      <c r="X19" t="str">
        <f t="shared" si="8"/>
        <v>ERROR ClngT &lt; HtngT</v>
      </c>
      <c r="Y19" t="str">
        <f t="shared" si="8"/>
        <v>ERROR ClngT &lt; HtngT</v>
      </c>
      <c r="Z19" t="str">
        <f t="shared" si="9"/>
        <v>ERROR ClngT &lt; HtngT</v>
      </c>
      <c r="AA19" t="str">
        <f t="shared" si="9"/>
        <v>ERROR ClngT &lt; HtngT</v>
      </c>
      <c r="AB19" t="str">
        <f t="shared" si="9"/>
        <v>ERROR ClngT &lt; HtngT</v>
      </c>
      <c r="AC19" t="str">
        <f t="shared" si="9"/>
        <v>ERROR ClngT &lt; HtngT</v>
      </c>
      <c r="AD19" t="str">
        <f t="shared" si="9"/>
        <v>ERROR ClngT &lt; HtngT</v>
      </c>
      <c r="AE19" t="str">
        <f t="shared" si="9"/>
        <v>ERROR ClngT &lt; HtngT</v>
      </c>
      <c r="AF19" t="str">
        <f t="shared" si="9"/>
        <v>ERROR ClngT &lt; HtngT</v>
      </c>
      <c r="AG19" t="str">
        <f t="shared" si="9"/>
        <v>ERROR ClngT &lt; HtngT</v>
      </c>
      <c r="AH19" t="str">
        <f t="shared" si="9"/>
        <v>ERROR ClngT &lt; HtngT</v>
      </c>
      <c r="AI19" t="str">
        <f t="shared" si="9"/>
        <v>ERROR ClngT &lt; HtngT</v>
      </c>
      <c r="AJ19" t="str">
        <f t="shared" si="10"/>
        <v>ERROR ClngT &lt; HtngT</v>
      </c>
      <c r="AK19" t="str">
        <f t="shared" si="10"/>
        <v>ERROR ClngT &lt; HtngT</v>
      </c>
      <c r="AL19" t="str">
        <f t="shared" si="10"/>
        <v>ERROR ClngT &lt; HtngT</v>
      </c>
      <c r="AM19" t="str">
        <f t="shared" si="10"/>
        <v>ERROR ClngT &lt; HtngT</v>
      </c>
      <c r="AN19" t="str">
        <f t="shared" si="10"/>
        <v>ERROR ClngT &lt; HtngT</v>
      </c>
      <c r="AO19" t="str">
        <f t="shared" si="10"/>
        <v>ERROR ClngT &lt; HtngT</v>
      </c>
      <c r="AP19" t="str">
        <f t="shared" si="10"/>
        <v>ERROR ClngT &lt; HtngT</v>
      </c>
      <c r="AQ19" t="str">
        <f t="shared" si="10"/>
        <v>ERROR ClngT &lt; HtngT</v>
      </c>
      <c r="AR19" t="str">
        <f t="shared" si="10"/>
        <v>ERROR ClngT &lt; HtngT</v>
      </c>
      <c r="AS19" t="str">
        <f t="shared" si="10"/>
        <v>ERROR ClngT &lt; HtngT</v>
      </c>
      <c r="AT19" t="str">
        <f t="shared" si="10"/>
        <v>ERROR ClngT &lt; HtngT</v>
      </c>
    </row>
    <row r="20" spans="1:46">
      <c r="D20" s="202">
        <f t="shared" si="5"/>
        <v>21.599999999999991</v>
      </c>
      <c r="E20" s="153">
        <f t="shared" si="6"/>
        <v>15</v>
      </c>
      <c r="F20" t="str">
        <f t="shared" si="7"/>
        <v>Clng 21.6 C - Htng 18.0 C,</v>
      </c>
      <c r="G20" t="str">
        <f t="shared" si="7"/>
        <v>Clng 21.6 C - Htng 18.2 C,</v>
      </c>
      <c r="H20" t="str">
        <f t="shared" si="7"/>
        <v>Clng 21.6 C - Htng 18.4 C,</v>
      </c>
      <c r="I20" t="str">
        <f t="shared" si="7"/>
        <v>Clng 21.6 C - Htng 18.6 C,</v>
      </c>
      <c r="J20" t="str">
        <f t="shared" si="7"/>
        <v>Clng 21.6 C - Htng 18.8 C,</v>
      </c>
      <c r="K20" t="str">
        <f t="shared" si="7"/>
        <v>Clng 21.6 C - Htng 19.0 C,</v>
      </c>
      <c r="L20" t="str">
        <f t="shared" si="7"/>
        <v>Clng 21.6 C - Htng 19.2 C,</v>
      </c>
      <c r="M20" t="str">
        <f t="shared" si="7"/>
        <v>Clng 21.6 C - Htng 19.4 C,</v>
      </c>
      <c r="N20" t="str">
        <f t="shared" si="7"/>
        <v>Clng 21.6 C - Htng 19.6 C,</v>
      </c>
      <c r="O20" t="str">
        <f t="shared" si="7"/>
        <v>Clng 21.6 C - Htng 19.8 C,</v>
      </c>
      <c r="P20" t="str">
        <f t="shared" si="8"/>
        <v>Clng 21.6 C - Htng 20.0 C,</v>
      </c>
      <c r="Q20" t="str">
        <f t="shared" si="8"/>
        <v>Clng 21.6 C - Htng 20.2 C,</v>
      </c>
      <c r="R20" t="str">
        <f t="shared" si="8"/>
        <v>Clng 21.6 C - Htng 20.4 C,</v>
      </c>
      <c r="S20" t="str">
        <f t="shared" si="8"/>
        <v>Clng 21.6 C - Htng 20.6 C,</v>
      </c>
      <c r="T20" t="str">
        <f t="shared" si="8"/>
        <v>Clng 21.6 C - Htng 20.8 C,</v>
      </c>
      <c r="U20" t="str">
        <f t="shared" si="8"/>
        <v>Clng 21.6 C - Htng 21.0 C,</v>
      </c>
      <c r="V20" t="str">
        <f t="shared" si="8"/>
        <v>ERROR ClngT &lt; HtngT</v>
      </c>
      <c r="W20" t="str">
        <f t="shared" si="8"/>
        <v>ERROR ClngT &lt; HtngT</v>
      </c>
      <c r="X20" t="str">
        <f t="shared" si="8"/>
        <v>ERROR ClngT &lt; HtngT</v>
      </c>
      <c r="Y20" t="str">
        <f t="shared" si="8"/>
        <v>ERROR ClngT &lt; HtngT</v>
      </c>
      <c r="Z20" t="str">
        <f t="shared" si="9"/>
        <v>ERROR ClngT &lt; HtngT</v>
      </c>
      <c r="AA20" t="str">
        <f t="shared" si="9"/>
        <v>ERROR ClngT &lt; HtngT</v>
      </c>
      <c r="AB20" t="str">
        <f t="shared" si="9"/>
        <v>ERROR ClngT &lt; HtngT</v>
      </c>
      <c r="AC20" t="str">
        <f t="shared" si="9"/>
        <v>ERROR ClngT &lt; HtngT</v>
      </c>
      <c r="AD20" t="str">
        <f t="shared" si="9"/>
        <v>ERROR ClngT &lt; HtngT</v>
      </c>
      <c r="AE20" t="str">
        <f t="shared" si="9"/>
        <v>ERROR ClngT &lt; HtngT</v>
      </c>
      <c r="AF20" t="str">
        <f t="shared" si="9"/>
        <v>ERROR ClngT &lt; HtngT</v>
      </c>
      <c r="AG20" t="str">
        <f t="shared" si="9"/>
        <v>ERROR ClngT &lt; HtngT</v>
      </c>
      <c r="AH20" t="str">
        <f t="shared" si="9"/>
        <v>ERROR ClngT &lt; HtngT</v>
      </c>
      <c r="AI20" t="str">
        <f t="shared" si="9"/>
        <v>ERROR ClngT &lt; HtngT</v>
      </c>
      <c r="AJ20" t="str">
        <f t="shared" si="10"/>
        <v>ERROR ClngT &lt; HtngT</v>
      </c>
      <c r="AK20" t="str">
        <f t="shared" si="10"/>
        <v>ERROR ClngT &lt; HtngT</v>
      </c>
      <c r="AL20" t="str">
        <f t="shared" si="10"/>
        <v>ERROR ClngT &lt; HtngT</v>
      </c>
      <c r="AM20" t="str">
        <f t="shared" si="10"/>
        <v>ERROR ClngT &lt; HtngT</v>
      </c>
      <c r="AN20" t="str">
        <f t="shared" si="10"/>
        <v>ERROR ClngT &lt; HtngT</v>
      </c>
      <c r="AO20" t="str">
        <f t="shared" si="10"/>
        <v>ERROR ClngT &lt; HtngT</v>
      </c>
      <c r="AP20" t="str">
        <f t="shared" si="10"/>
        <v>ERROR ClngT &lt; HtngT</v>
      </c>
      <c r="AQ20" t="str">
        <f t="shared" si="10"/>
        <v>ERROR ClngT &lt; HtngT</v>
      </c>
      <c r="AR20" t="str">
        <f t="shared" si="10"/>
        <v>ERROR ClngT &lt; HtngT</v>
      </c>
      <c r="AS20" t="str">
        <f t="shared" si="10"/>
        <v>ERROR ClngT &lt; HtngT</v>
      </c>
      <c r="AT20" t="str">
        <f t="shared" si="10"/>
        <v>ERROR ClngT &lt; HtngT</v>
      </c>
    </row>
    <row r="21" spans="1:46">
      <c r="A21" t="s">
        <v>153</v>
      </c>
      <c r="D21" s="202">
        <f t="shared" si="5"/>
        <v>21.79999999999999</v>
      </c>
      <c r="E21" s="153">
        <f t="shared" si="6"/>
        <v>16</v>
      </c>
      <c r="F21" t="str">
        <f t="shared" si="7"/>
        <v>Clng 21.8 C - Htng 18.0 C,</v>
      </c>
      <c r="G21" t="str">
        <f t="shared" si="7"/>
        <v>Clng 21.8 C - Htng 18.2 C,</v>
      </c>
      <c r="H21" t="str">
        <f t="shared" si="7"/>
        <v>Clng 21.8 C - Htng 18.4 C,</v>
      </c>
      <c r="I21" t="str">
        <f t="shared" si="7"/>
        <v>Clng 21.8 C - Htng 18.6 C,</v>
      </c>
      <c r="J21" t="str">
        <f t="shared" si="7"/>
        <v>Clng 21.8 C - Htng 18.8 C,</v>
      </c>
      <c r="K21" t="str">
        <f t="shared" si="7"/>
        <v>Clng 21.8 C - Htng 19.0 C,</v>
      </c>
      <c r="L21" t="str">
        <f t="shared" si="7"/>
        <v>Clng 21.8 C - Htng 19.2 C,</v>
      </c>
      <c r="M21" t="str">
        <f t="shared" si="7"/>
        <v>Clng 21.8 C - Htng 19.4 C,</v>
      </c>
      <c r="N21" t="str">
        <f t="shared" si="7"/>
        <v>Clng 21.8 C - Htng 19.6 C,</v>
      </c>
      <c r="O21" t="str">
        <f t="shared" si="7"/>
        <v>Clng 21.8 C - Htng 19.8 C,</v>
      </c>
      <c r="P21" t="str">
        <f t="shared" si="8"/>
        <v>Clng 21.8 C - Htng 20.0 C,</v>
      </c>
      <c r="Q21" t="str">
        <f t="shared" si="8"/>
        <v>Clng 21.8 C - Htng 20.2 C,</v>
      </c>
      <c r="R21" t="str">
        <f t="shared" si="8"/>
        <v>Clng 21.8 C - Htng 20.4 C,</v>
      </c>
      <c r="S21" t="str">
        <f t="shared" si="8"/>
        <v>Clng 21.8 C - Htng 20.6 C,</v>
      </c>
      <c r="T21" t="str">
        <f t="shared" si="8"/>
        <v>Clng 21.8 C - Htng 20.8 C,</v>
      </c>
      <c r="U21" t="str">
        <f t="shared" si="8"/>
        <v>Clng 21.8 C - Htng 21.0 C,</v>
      </c>
      <c r="V21" t="str">
        <f t="shared" si="8"/>
        <v>Clng 21.8 C - Htng 21.2 C,</v>
      </c>
      <c r="W21" t="str">
        <f t="shared" si="8"/>
        <v>ERROR ClngT &lt; HtngT</v>
      </c>
      <c r="X21" t="str">
        <f t="shared" si="8"/>
        <v>ERROR ClngT &lt; HtngT</v>
      </c>
      <c r="Y21" t="str">
        <f t="shared" si="8"/>
        <v>ERROR ClngT &lt; HtngT</v>
      </c>
      <c r="Z21" t="str">
        <f t="shared" si="9"/>
        <v>ERROR ClngT &lt; HtngT</v>
      </c>
      <c r="AA21" t="str">
        <f t="shared" si="9"/>
        <v>ERROR ClngT &lt; HtngT</v>
      </c>
      <c r="AB21" t="str">
        <f t="shared" si="9"/>
        <v>ERROR ClngT &lt; HtngT</v>
      </c>
      <c r="AC21" t="str">
        <f t="shared" si="9"/>
        <v>ERROR ClngT &lt; HtngT</v>
      </c>
      <c r="AD21" t="str">
        <f t="shared" si="9"/>
        <v>ERROR ClngT &lt; HtngT</v>
      </c>
      <c r="AE21" t="str">
        <f t="shared" si="9"/>
        <v>ERROR ClngT &lt; HtngT</v>
      </c>
      <c r="AF21" t="str">
        <f t="shared" si="9"/>
        <v>ERROR ClngT &lt; HtngT</v>
      </c>
      <c r="AG21" t="str">
        <f t="shared" si="9"/>
        <v>ERROR ClngT &lt; HtngT</v>
      </c>
      <c r="AH21" t="str">
        <f t="shared" si="9"/>
        <v>ERROR ClngT &lt; HtngT</v>
      </c>
      <c r="AI21" t="str">
        <f t="shared" si="9"/>
        <v>ERROR ClngT &lt; HtngT</v>
      </c>
      <c r="AJ21" t="str">
        <f t="shared" si="10"/>
        <v>ERROR ClngT &lt; HtngT</v>
      </c>
      <c r="AK21" t="str">
        <f t="shared" si="10"/>
        <v>ERROR ClngT &lt; HtngT</v>
      </c>
      <c r="AL21" t="str">
        <f t="shared" si="10"/>
        <v>ERROR ClngT &lt; HtngT</v>
      </c>
      <c r="AM21" t="str">
        <f t="shared" si="10"/>
        <v>ERROR ClngT &lt; HtngT</v>
      </c>
      <c r="AN21" t="str">
        <f t="shared" si="10"/>
        <v>ERROR ClngT &lt; HtngT</v>
      </c>
      <c r="AO21" t="str">
        <f t="shared" si="10"/>
        <v>ERROR ClngT &lt; HtngT</v>
      </c>
      <c r="AP21" t="str">
        <f t="shared" si="10"/>
        <v>ERROR ClngT &lt; HtngT</v>
      </c>
      <c r="AQ21" t="str">
        <f t="shared" si="10"/>
        <v>ERROR ClngT &lt; HtngT</v>
      </c>
      <c r="AR21" t="str">
        <f t="shared" si="10"/>
        <v>ERROR ClngT &lt; HtngT</v>
      </c>
      <c r="AS21" t="str">
        <f t="shared" si="10"/>
        <v>ERROR ClngT &lt; HtngT</v>
      </c>
      <c r="AT21" t="str">
        <f t="shared" si="10"/>
        <v>ERROR ClngT &lt; HtngT</v>
      </c>
    </row>
    <row r="22" spans="1:46">
      <c r="D22" s="202">
        <f t="shared" si="5"/>
        <v>21.999999999999989</v>
      </c>
      <c r="E22" s="153">
        <f t="shared" si="6"/>
        <v>17</v>
      </c>
      <c r="F22" t="str">
        <f t="shared" si="7"/>
        <v>Clng 22.0 C - Htng 18.0 C,</v>
      </c>
      <c r="G22" t="str">
        <f t="shared" si="7"/>
        <v>Clng 22.0 C - Htng 18.2 C,</v>
      </c>
      <c r="H22" t="str">
        <f t="shared" si="7"/>
        <v>Clng 22.0 C - Htng 18.4 C,</v>
      </c>
      <c r="I22" t="str">
        <f t="shared" si="7"/>
        <v>Clng 22.0 C - Htng 18.6 C,</v>
      </c>
      <c r="J22" t="str">
        <f t="shared" si="7"/>
        <v>Clng 22.0 C - Htng 18.8 C,</v>
      </c>
      <c r="K22" t="str">
        <f t="shared" si="7"/>
        <v>Clng 22.0 C - Htng 19.0 C,</v>
      </c>
      <c r="L22" t="str">
        <f t="shared" si="7"/>
        <v>Clng 22.0 C - Htng 19.2 C,</v>
      </c>
      <c r="M22" t="str">
        <f t="shared" si="7"/>
        <v>Clng 22.0 C - Htng 19.4 C,</v>
      </c>
      <c r="N22" t="str">
        <f t="shared" si="7"/>
        <v>Clng 22.0 C - Htng 19.6 C,</v>
      </c>
      <c r="O22" t="str">
        <f t="shared" si="7"/>
        <v>Clng 22.0 C - Htng 19.8 C,</v>
      </c>
      <c r="P22" t="str">
        <f t="shared" si="8"/>
        <v>Clng 22.0 C - Htng 20.0 C,</v>
      </c>
      <c r="Q22" t="str">
        <f t="shared" si="8"/>
        <v>Clng 22.0 C - Htng 20.2 C,</v>
      </c>
      <c r="R22" t="str">
        <f t="shared" si="8"/>
        <v>Clng 22.0 C - Htng 20.4 C,</v>
      </c>
      <c r="S22" t="str">
        <f t="shared" si="8"/>
        <v>Clng 22.0 C - Htng 20.6 C,</v>
      </c>
      <c r="T22" t="str">
        <f t="shared" si="8"/>
        <v>Clng 22.0 C - Htng 20.8 C,</v>
      </c>
      <c r="U22" t="str">
        <f t="shared" si="8"/>
        <v>Clng 22.0 C - Htng 21.0 C,</v>
      </c>
      <c r="V22" t="str">
        <f t="shared" si="8"/>
        <v>Clng 22.0 C - Htng 21.2 C,</v>
      </c>
      <c r="W22" t="str">
        <f t="shared" si="8"/>
        <v>Clng 22.0 C - Htng 21.4 C,</v>
      </c>
      <c r="X22" t="str">
        <f t="shared" si="8"/>
        <v>ERROR ClngT &lt; HtngT</v>
      </c>
      <c r="Y22" t="str">
        <f t="shared" si="8"/>
        <v>ERROR ClngT &lt; HtngT</v>
      </c>
      <c r="Z22" t="str">
        <f t="shared" si="9"/>
        <v>ERROR ClngT &lt; HtngT</v>
      </c>
      <c r="AA22" t="str">
        <f t="shared" si="9"/>
        <v>ERROR ClngT &lt; HtngT</v>
      </c>
      <c r="AB22" t="str">
        <f t="shared" si="9"/>
        <v>ERROR ClngT &lt; HtngT</v>
      </c>
      <c r="AC22" t="str">
        <f t="shared" si="9"/>
        <v>ERROR ClngT &lt; HtngT</v>
      </c>
      <c r="AD22" t="str">
        <f t="shared" si="9"/>
        <v>ERROR ClngT &lt; HtngT</v>
      </c>
      <c r="AE22" t="str">
        <f t="shared" si="9"/>
        <v>ERROR ClngT &lt; HtngT</v>
      </c>
      <c r="AF22" t="str">
        <f t="shared" si="9"/>
        <v>ERROR ClngT &lt; HtngT</v>
      </c>
      <c r="AG22" t="str">
        <f t="shared" si="9"/>
        <v>ERROR ClngT &lt; HtngT</v>
      </c>
      <c r="AH22" t="str">
        <f t="shared" si="9"/>
        <v>ERROR ClngT &lt; HtngT</v>
      </c>
      <c r="AI22" t="str">
        <f t="shared" si="9"/>
        <v>ERROR ClngT &lt; HtngT</v>
      </c>
      <c r="AJ22" t="str">
        <f t="shared" si="10"/>
        <v>ERROR ClngT &lt; HtngT</v>
      </c>
      <c r="AK22" t="str">
        <f t="shared" si="10"/>
        <v>ERROR ClngT &lt; HtngT</v>
      </c>
      <c r="AL22" t="str">
        <f t="shared" si="10"/>
        <v>ERROR ClngT &lt; HtngT</v>
      </c>
      <c r="AM22" t="str">
        <f t="shared" si="10"/>
        <v>ERROR ClngT &lt; HtngT</v>
      </c>
      <c r="AN22" t="str">
        <f t="shared" si="10"/>
        <v>ERROR ClngT &lt; HtngT</v>
      </c>
      <c r="AO22" t="str">
        <f t="shared" si="10"/>
        <v>ERROR ClngT &lt; HtngT</v>
      </c>
      <c r="AP22" t="str">
        <f t="shared" si="10"/>
        <v>ERROR ClngT &lt; HtngT</v>
      </c>
      <c r="AQ22" t="str">
        <f t="shared" si="10"/>
        <v>ERROR ClngT &lt; HtngT</v>
      </c>
      <c r="AR22" t="str">
        <f t="shared" si="10"/>
        <v>ERROR ClngT &lt; HtngT</v>
      </c>
      <c r="AS22" t="str">
        <f t="shared" si="10"/>
        <v>ERROR ClngT &lt; HtngT</v>
      </c>
      <c r="AT22" t="str">
        <f t="shared" si="10"/>
        <v>ERROR ClngT &lt; HtngT</v>
      </c>
    </row>
    <row r="23" spans="1:46">
      <c r="B23" t="s">
        <v>154</v>
      </c>
      <c r="D23" s="202">
        <f t="shared" si="5"/>
        <v>22.199999999999989</v>
      </c>
      <c r="E23" s="153">
        <f t="shared" si="6"/>
        <v>18</v>
      </c>
      <c r="F23" t="str">
        <f t="shared" si="7"/>
        <v>Clng 22.2 C - Htng 18.0 C,</v>
      </c>
      <c r="G23" t="str">
        <f t="shared" si="7"/>
        <v>Clng 22.2 C - Htng 18.2 C,</v>
      </c>
      <c r="H23" t="str">
        <f t="shared" si="7"/>
        <v>Clng 22.2 C - Htng 18.4 C,</v>
      </c>
      <c r="I23" t="str">
        <f t="shared" si="7"/>
        <v>Clng 22.2 C - Htng 18.6 C,</v>
      </c>
      <c r="J23" t="str">
        <f t="shared" si="7"/>
        <v>Clng 22.2 C - Htng 18.8 C,</v>
      </c>
      <c r="K23" t="str">
        <f t="shared" si="7"/>
        <v>Clng 22.2 C - Htng 19.0 C,</v>
      </c>
      <c r="L23" t="str">
        <f t="shared" si="7"/>
        <v>Clng 22.2 C - Htng 19.2 C,</v>
      </c>
      <c r="M23" t="str">
        <f t="shared" si="7"/>
        <v>Clng 22.2 C - Htng 19.4 C,</v>
      </c>
      <c r="N23" t="str">
        <f t="shared" si="7"/>
        <v>Clng 22.2 C - Htng 19.6 C,</v>
      </c>
      <c r="O23" t="str">
        <f t="shared" si="7"/>
        <v>Clng 22.2 C - Htng 19.8 C,</v>
      </c>
      <c r="P23" t="str">
        <f t="shared" si="8"/>
        <v>Clng 22.2 C - Htng 20.0 C,</v>
      </c>
      <c r="Q23" t="str">
        <f t="shared" si="8"/>
        <v>Clng 22.2 C - Htng 20.2 C,</v>
      </c>
      <c r="R23" t="str">
        <f t="shared" si="8"/>
        <v>Clng 22.2 C - Htng 20.4 C,</v>
      </c>
      <c r="S23" t="str">
        <f t="shared" si="8"/>
        <v>Clng 22.2 C - Htng 20.6 C,</v>
      </c>
      <c r="T23" t="str">
        <f t="shared" si="8"/>
        <v>Clng 22.2 C - Htng 20.8 C,</v>
      </c>
      <c r="U23" t="str">
        <f t="shared" si="8"/>
        <v>Clng 22.2 C - Htng 21.0 C,</v>
      </c>
      <c r="V23" t="str">
        <f t="shared" si="8"/>
        <v>Clng 22.2 C - Htng 21.2 C,</v>
      </c>
      <c r="W23" t="str">
        <f t="shared" si="8"/>
        <v>Clng 22.2 C - Htng 21.4 C,</v>
      </c>
      <c r="X23" t="str">
        <f t="shared" si="8"/>
        <v>Clng 22.2 C - Htng 21.6 C,</v>
      </c>
      <c r="Y23" t="str">
        <f t="shared" si="8"/>
        <v>ERROR ClngT &lt; HtngT</v>
      </c>
      <c r="Z23" t="str">
        <f t="shared" si="9"/>
        <v>ERROR ClngT &lt; HtngT</v>
      </c>
      <c r="AA23" t="str">
        <f t="shared" si="9"/>
        <v>ERROR ClngT &lt; HtngT</v>
      </c>
      <c r="AB23" t="str">
        <f t="shared" si="9"/>
        <v>ERROR ClngT &lt; HtngT</v>
      </c>
      <c r="AC23" t="str">
        <f t="shared" si="9"/>
        <v>ERROR ClngT &lt; HtngT</v>
      </c>
      <c r="AD23" t="str">
        <f t="shared" si="9"/>
        <v>ERROR ClngT &lt; HtngT</v>
      </c>
      <c r="AE23" t="str">
        <f t="shared" si="9"/>
        <v>ERROR ClngT &lt; HtngT</v>
      </c>
      <c r="AF23" t="str">
        <f t="shared" si="9"/>
        <v>ERROR ClngT &lt; HtngT</v>
      </c>
      <c r="AG23" t="str">
        <f t="shared" si="9"/>
        <v>ERROR ClngT &lt; HtngT</v>
      </c>
      <c r="AH23" t="str">
        <f t="shared" si="9"/>
        <v>ERROR ClngT &lt; HtngT</v>
      </c>
      <c r="AI23" t="str">
        <f t="shared" si="9"/>
        <v>ERROR ClngT &lt; HtngT</v>
      </c>
      <c r="AJ23" t="str">
        <f t="shared" si="10"/>
        <v>ERROR ClngT &lt; HtngT</v>
      </c>
      <c r="AK23" t="str">
        <f t="shared" si="10"/>
        <v>ERROR ClngT &lt; HtngT</v>
      </c>
      <c r="AL23" t="str">
        <f t="shared" si="10"/>
        <v>ERROR ClngT &lt; HtngT</v>
      </c>
      <c r="AM23" t="str">
        <f t="shared" si="10"/>
        <v>ERROR ClngT &lt; HtngT</v>
      </c>
      <c r="AN23" t="str">
        <f t="shared" si="10"/>
        <v>ERROR ClngT &lt; HtngT</v>
      </c>
      <c r="AO23" t="str">
        <f t="shared" si="10"/>
        <v>ERROR ClngT &lt; HtngT</v>
      </c>
      <c r="AP23" t="str">
        <f t="shared" si="10"/>
        <v>ERROR ClngT &lt; HtngT</v>
      </c>
      <c r="AQ23" t="str">
        <f t="shared" si="10"/>
        <v>ERROR ClngT &lt; HtngT</v>
      </c>
      <c r="AR23" t="str">
        <f t="shared" si="10"/>
        <v>ERROR ClngT &lt; HtngT</v>
      </c>
      <c r="AS23" t="str">
        <f t="shared" si="10"/>
        <v>ERROR ClngT &lt; HtngT</v>
      </c>
      <c r="AT23" t="str">
        <f t="shared" si="10"/>
        <v>ERROR ClngT &lt; HtngT</v>
      </c>
    </row>
    <row r="24" spans="1:46">
      <c r="B24" t="s">
        <v>132</v>
      </c>
      <c r="D24" s="202">
        <f t="shared" si="5"/>
        <v>22.399999999999988</v>
      </c>
      <c r="E24" s="153">
        <f t="shared" si="6"/>
        <v>19</v>
      </c>
      <c r="F24" t="str">
        <f t="shared" si="7"/>
        <v>Clng 22.4 C - Htng 18.0 C,</v>
      </c>
      <c r="G24" t="str">
        <f t="shared" si="7"/>
        <v>Clng 22.4 C - Htng 18.2 C,</v>
      </c>
      <c r="H24" t="str">
        <f t="shared" si="7"/>
        <v>Clng 22.4 C - Htng 18.4 C,</v>
      </c>
      <c r="I24" t="str">
        <f t="shared" si="7"/>
        <v>Clng 22.4 C - Htng 18.6 C,</v>
      </c>
      <c r="J24" t="str">
        <f t="shared" si="7"/>
        <v>Clng 22.4 C - Htng 18.8 C,</v>
      </c>
      <c r="K24" t="str">
        <f t="shared" si="7"/>
        <v>Clng 22.4 C - Htng 19.0 C,</v>
      </c>
      <c r="L24" t="str">
        <f t="shared" si="7"/>
        <v>Clng 22.4 C - Htng 19.2 C,</v>
      </c>
      <c r="M24" t="str">
        <f t="shared" si="7"/>
        <v>Clng 22.4 C - Htng 19.4 C,</v>
      </c>
      <c r="N24" t="str">
        <f t="shared" si="7"/>
        <v>Clng 22.4 C - Htng 19.6 C,</v>
      </c>
      <c r="O24" t="str">
        <f t="shared" si="7"/>
        <v>Clng 22.4 C - Htng 19.8 C,</v>
      </c>
      <c r="P24" t="str">
        <f t="shared" si="8"/>
        <v>Clng 22.4 C - Htng 20.0 C,</v>
      </c>
      <c r="Q24" t="str">
        <f t="shared" si="8"/>
        <v>Clng 22.4 C - Htng 20.2 C,</v>
      </c>
      <c r="R24" t="str">
        <f t="shared" si="8"/>
        <v>Clng 22.4 C - Htng 20.4 C,</v>
      </c>
      <c r="S24" t="str">
        <f t="shared" si="8"/>
        <v>Clng 22.4 C - Htng 20.6 C,</v>
      </c>
      <c r="T24" t="str">
        <f t="shared" si="8"/>
        <v>Clng 22.4 C - Htng 20.8 C,</v>
      </c>
      <c r="U24" t="str">
        <f t="shared" si="8"/>
        <v>Clng 22.4 C - Htng 21.0 C,</v>
      </c>
      <c r="V24" t="str">
        <f t="shared" si="8"/>
        <v>Clng 22.4 C - Htng 21.2 C,</v>
      </c>
      <c r="W24" t="str">
        <f t="shared" si="8"/>
        <v>Clng 22.4 C - Htng 21.4 C,</v>
      </c>
      <c r="X24" t="str">
        <f t="shared" si="8"/>
        <v>Clng 22.4 C - Htng 21.6 C,</v>
      </c>
      <c r="Y24" t="str">
        <f t="shared" si="8"/>
        <v>Clng 22.4 C - Htng 21.8 C,</v>
      </c>
      <c r="Z24" t="str">
        <f t="shared" si="9"/>
        <v>ERROR ClngT &lt; HtngT</v>
      </c>
      <c r="AA24" t="str">
        <f t="shared" si="9"/>
        <v>ERROR ClngT &lt; HtngT</v>
      </c>
      <c r="AB24" t="str">
        <f t="shared" si="9"/>
        <v>ERROR ClngT &lt; HtngT</v>
      </c>
      <c r="AC24" t="str">
        <f t="shared" si="9"/>
        <v>ERROR ClngT &lt; HtngT</v>
      </c>
      <c r="AD24" t="str">
        <f t="shared" si="9"/>
        <v>ERROR ClngT &lt; HtngT</v>
      </c>
      <c r="AE24" t="str">
        <f t="shared" si="9"/>
        <v>ERROR ClngT &lt; HtngT</v>
      </c>
      <c r="AF24" t="str">
        <f t="shared" si="9"/>
        <v>ERROR ClngT &lt; HtngT</v>
      </c>
      <c r="AG24" t="str">
        <f t="shared" si="9"/>
        <v>ERROR ClngT &lt; HtngT</v>
      </c>
      <c r="AH24" t="str">
        <f t="shared" si="9"/>
        <v>ERROR ClngT &lt; HtngT</v>
      </c>
      <c r="AI24" t="str">
        <f t="shared" si="9"/>
        <v>ERROR ClngT &lt; HtngT</v>
      </c>
      <c r="AJ24" t="str">
        <f t="shared" si="10"/>
        <v>ERROR ClngT &lt; HtngT</v>
      </c>
      <c r="AK24" t="str">
        <f t="shared" si="10"/>
        <v>ERROR ClngT &lt; HtngT</v>
      </c>
      <c r="AL24" t="str">
        <f t="shared" si="10"/>
        <v>ERROR ClngT &lt; HtngT</v>
      </c>
      <c r="AM24" t="str">
        <f t="shared" si="10"/>
        <v>ERROR ClngT &lt; HtngT</v>
      </c>
      <c r="AN24" t="str">
        <f t="shared" si="10"/>
        <v>ERROR ClngT &lt; HtngT</v>
      </c>
      <c r="AO24" t="str">
        <f t="shared" si="10"/>
        <v>ERROR ClngT &lt; HtngT</v>
      </c>
      <c r="AP24" t="str">
        <f t="shared" si="10"/>
        <v>ERROR ClngT &lt; HtngT</v>
      </c>
      <c r="AQ24" t="str">
        <f t="shared" si="10"/>
        <v>ERROR ClngT &lt; HtngT</v>
      </c>
      <c r="AR24" t="str">
        <f t="shared" si="10"/>
        <v>ERROR ClngT &lt; HtngT</v>
      </c>
      <c r="AS24" t="str">
        <f t="shared" si="10"/>
        <v>ERROR ClngT &lt; HtngT</v>
      </c>
      <c r="AT24" t="str">
        <f t="shared" si="10"/>
        <v>ERROR ClngT &lt; HtngT</v>
      </c>
    </row>
    <row r="25" spans="1:46">
      <c r="B25" t="s">
        <v>64</v>
      </c>
      <c r="D25" s="202">
        <f t="shared" si="5"/>
        <v>22.599999999999987</v>
      </c>
      <c r="E25" s="153">
        <f t="shared" si="6"/>
        <v>20</v>
      </c>
      <c r="F25" t="str">
        <f t="shared" si="7"/>
        <v>Clng 22.6 C - Htng 18.0 C,</v>
      </c>
      <c r="G25" t="str">
        <f t="shared" si="7"/>
        <v>Clng 22.6 C - Htng 18.2 C,</v>
      </c>
      <c r="H25" t="str">
        <f t="shared" si="7"/>
        <v>Clng 22.6 C - Htng 18.4 C,</v>
      </c>
      <c r="I25" t="str">
        <f t="shared" si="7"/>
        <v>Clng 22.6 C - Htng 18.6 C,</v>
      </c>
      <c r="J25" t="str">
        <f t="shared" si="7"/>
        <v>Clng 22.6 C - Htng 18.8 C,</v>
      </c>
      <c r="K25" t="str">
        <f t="shared" si="7"/>
        <v>Clng 22.6 C - Htng 19.0 C,</v>
      </c>
      <c r="L25" t="str">
        <f t="shared" si="7"/>
        <v>Clng 22.6 C - Htng 19.2 C,</v>
      </c>
      <c r="M25" t="str">
        <f t="shared" si="7"/>
        <v>Clng 22.6 C - Htng 19.4 C,</v>
      </c>
      <c r="N25" t="str">
        <f t="shared" si="7"/>
        <v>Clng 22.6 C - Htng 19.6 C,</v>
      </c>
      <c r="O25" t="str">
        <f t="shared" si="7"/>
        <v>Clng 22.6 C - Htng 19.8 C,</v>
      </c>
      <c r="P25" t="str">
        <f t="shared" si="8"/>
        <v>Clng 22.6 C - Htng 20.0 C,</v>
      </c>
      <c r="Q25" t="str">
        <f t="shared" si="8"/>
        <v>Clng 22.6 C - Htng 20.2 C,</v>
      </c>
      <c r="R25" t="str">
        <f t="shared" si="8"/>
        <v>Clng 22.6 C - Htng 20.4 C,</v>
      </c>
      <c r="S25" t="str">
        <f t="shared" si="8"/>
        <v>Clng 22.6 C - Htng 20.6 C,</v>
      </c>
      <c r="T25" t="str">
        <f t="shared" si="8"/>
        <v>Clng 22.6 C - Htng 20.8 C,</v>
      </c>
      <c r="U25" t="str">
        <f t="shared" si="8"/>
        <v>Clng 22.6 C - Htng 21.0 C,</v>
      </c>
      <c r="V25" t="str">
        <f t="shared" si="8"/>
        <v>Clng 22.6 C - Htng 21.2 C,</v>
      </c>
      <c r="W25" t="str">
        <f t="shared" si="8"/>
        <v>Clng 22.6 C - Htng 21.4 C,</v>
      </c>
      <c r="X25" t="str">
        <f t="shared" si="8"/>
        <v>Clng 22.6 C - Htng 21.6 C,</v>
      </c>
      <c r="Y25" t="str">
        <f t="shared" si="8"/>
        <v>Clng 22.6 C - Htng 21.8 C,</v>
      </c>
      <c r="Z25" t="str">
        <f t="shared" si="9"/>
        <v>Clng 22.6 C - Htng 22.0 C,</v>
      </c>
      <c r="AA25" t="str">
        <f t="shared" si="9"/>
        <v>ERROR ClngT &lt; HtngT</v>
      </c>
      <c r="AB25" t="str">
        <f t="shared" si="9"/>
        <v>ERROR ClngT &lt; HtngT</v>
      </c>
      <c r="AC25" t="str">
        <f t="shared" si="9"/>
        <v>ERROR ClngT &lt; HtngT</v>
      </c>
      <c r="AD25" t="str">
        <f t="shared" si="9"/>
        <v>ERROR ClngT &lt; HtngT</v>
      </c>
      <c r="AE25" t="str">
        <f t="shared" si="9"/>
        <v>ERROR ClngT &lt; HtngT</v>
      </c>
      <c r="AF25" t="str">
        <f t="shared" si="9"/>
        <v>ERROR ClngT &lt; HtngT</v>
      </c>
      <c r="AG25" t="str">
        <f t="shared" si="9"/>
        <v>ERROR ClngT &lt; HtngT</v>
      </c>
      <c r="AH25" t="str">
        <f t="shared" si="9"/>
        <v>ERROR ClngT &lt; HtngT</v>
      </c>
      <c r="AI25" t="str">
        <f t="shared" si="9"/>
        <v>ERROR ClngT &lt; HtngT</v>
      </c>
      <c r="AJ25" t="str">
        <f t="shared" si="10"/>
        <v>ERROR ClngT &lt; HtngT</v>
      </c>
      <c r="AK25" t="str">
        <f t="shared" si="10"/>
        <v>ERROR ClngT &lt; HtngT</v>
      </c>
      <c r="AL25" t="str">
        <f t="shared" si="10"/>
        <v>ERROR ClngT &lt; HtngT</v>
      </c>
      <c r="AM25" t="str">
        <f t="shared" si="10"/>
        <v>ERROR ClngT &lt; HtngT</v>
      </c>
      <c r="AN25" t="str">
        <f t="shared" si="10"/>
        <v>ERROR ClngT &lt; HtngT</v>
      </c>
      <c r="AO25" t="str">
        <f t="shared" si="10"/>
        <v>ERROR ClngT &lt; HtngT</v>
      </c>
      <c r="AP25" t="str">
        <f t="shared" si="10"/>
        <v>ERROR ClngT &lt; HtngT</v>
      </c>
      <c r="AQ25" t="str">
        <f t="shared" si="10"/>
        <v>ERROR ClngT &lt; HtngT</v>
      </c>
      <c r="AR25" t="str">
        <f t="shared" si="10"/>
        <v>ERROR ClngT &lt; HtngT</v>
      </c>
      <c r="AS25" t="str">
        <f t="shared" si="10"/>
        <v>ERROR ClngT &lt; HtngT</v>
      </c>
      <c r="AT25" t="str">
        <f t="shared" si="10"/>
        <v>ERROR ClngT &lt; HtngT</v>
      </c>
    </row>
    <row r="26" spans="1:46">
      <c r="D26" s="202">
        <f t="shared" si="5"/>
        <v>22.799999999999986</v>
      </c>
      <c r="E26" s="153">
        <f t="shared" si="6"/>
        <v>21</v>
      </c>
      <c r="F26" t="str">
        <f t="shared" si="7"/>
        <v>Clng 22.8 C - Htng 18.0 C,</v>
      </c>
      <c r="G26" t="str">
        <f t="shared" si="7"/>
        <v>Clng 22.8 C - Htng 18.2 C,</v>
      </c>
      <c r="H26" t="str">
        <f t="shared" si="7"/>
        <v>Clng 22.8 C - Htng 18.4 C,</v>
      </c>
      <c r="I26" t="str">
        <f t="shared" si="7"/>
        <v>Clng 22.8 C - Htng 18.6 C,</v>
      </c>
      <c r="J26" t="str">
        <f t="shared" si="7"/>
        <v>Clng 22.8 C - Htng 18.8 C,</v>
      </c>
      <c r="K26" t="str">
        <f t="shared" si="7"/>
        <v>Clng 22.8 C - Htng 19.0 C,</v>
      </c>
      <c r="L26" t="str">
        <f t="shared" si="7"/>
        <v>Clng 22.8 C - Htng 19.2 C,</v>
      </c>
      <c r="M26" t="str">
        <f t="shared" si="7"/>
        <v>Clng 22.8 C - Htng 19.4 C,</v>
      </c>
      <c r="N26" t="str">
        <f t="shared" si="7"/>
        <v>Clng 22.8 C - Htng 19.6 C,</v>
      </c>
      <c r="O26" t="str">
        <f t="shared" si="7"/>
        <v>Clng 22.8 C - Htng 19.8 C,</v>
      </c>
      <c r="P26" t="str">
        <f t="shared" si="8"/>
        <v>Clng 22.8 C - Htng 20.0 C,</v>
      </c>
      <c r="Q26" t="str">
        <f t="shared" si="8"/>
        <v>Clng 22.8 C - Htng 20.2 C,</v>
      </c>
      <c r="R26" t="str">
        <f t="shared" si="8"/>
        <v>Clng 22.8 C - Htng 20.4 C,</v>
      </c>
      <c r="S26" t="str">
        <f t="shared" si="8"/>
        <v>Clng 22.8 C - Htng 20.6 C,</v>
      </c>
      <c r="T26" t="str">
        <f t="shared" si="8"/>
        <v>Clng 22.8 C - Htng 20.8 C,</v>
      </c>
      <c r="U26" t="str">
        <f t="shared" si="8"/>
        <v>Clng 22.8 C - Htng 21.0 C,</v>
      </c>
      <c r="V26" t="str">
        <f t="shared" si="8"/>
        <v>Clng 22.8 C - Htng 21.2 C,</v>
      </c>
      <c r="W26" t="str">
        <f t="shared" si="8"/>
        <v>Clng 22.8 C - Htng 21.4 C,</v>
      </c>
      <c r="X26" t="str">
        <f t="shared" si="8"/>
        <v>Clng 22.8 C - Htng 21.6 C,</v>
      </c>
      <c r="Y26" t="str">
        <f t="shared" si="8"/>
        <v>Clng 22.8 C - Htng 21.8 C,</v>
      </c>
      <c r="Z26" t="str">
        <f t="shared" si="9"/>
        <v>Clng 22.8 C - Htng 22.0 C,</v>
      </c>
      <c r="AA26" t="str">
        <f t="shared" si="9"/>
        <v>Clng 22.8 C - Htng 22.2 C,</v>
      </c>
      <c r="AB26" t="str">
        <f t="shared" si="9"/>
        <v>ERROR ClngT &lt; HtngT</v>
      </c>
      <c r="AC26" t="str">
        <f t="shared" si="9"/>
        <v>ERROR ClngT &lt; HtngT</v>
      </c>
      <c r="AD26" t="str">
        <f t="shared" si="9"/>
        <v>ERROR ClngT &lt; HtngT</v>
      </c>
      <c r="AE26" t="str">
        <f t="shared" si="9"/>
        <v>ERROR ClngT &lt; HtngT</v>
      </c>
      <c r="AF26" t="str">
        <f t="shared" si="9"/>
        <v>ERROR ClngT &lt; HtngT</v>
      </c>
      <c r="AG26" t="str">
        <f t="shared" si="9"/>
        <v>ERROR ClngT &lt; HtngT</v>
      </c>
      <c r="AH26" t="str">
        <f t="shared" si="9"/>
        <v>ERROR ClngT &lt; HtngT</v>
      </c>
      <c r="AI26" t="str">
        <f t="shared" si="9"/>
        <v>ERROR ClngT &lt; HtngT</v>
      </c>
      <c r="AJ26" t="str">
        <f t="shared" si="10"/>
        <v>ERROR ClngT &lt; HtngT</v>
      </c>
      <c r="AK26" t="str">
        <f t="shared" si="10"/>
        <v>ERROR ClngT &lt; HtngT</v>
      </c>
      <c r="AL26" t="str">
        <f t="shared" si="10"/>
        <v>ERROR ClngT &lt; HtngT</v>
      </c>
      <c r="AM26" t="str">
        <f t="shared" si="10"/>
        <v>ERROR ClngT &lt; HtngT</v>
      </c>
      <c r="AN26" t="str">
        <f t="shared" si="10"/>
        <v>ERROR ClngT &lt; HtngT</v>
      </c>
      <c r="AO26" t="str">
        <f t="shared" si="10"/>
        <v>ERROR ClngT &lt; HtngT</v>
      </c>
      <c r="AP26" t="str">
        <f t="shared" si="10"/>
        <v>ERROR ClngT &lt; HtngT</v>
      </c>
      <c r="AQ26" t="str">
        <f t="shared" si="10"/>
        <v>ERROR ClngT &lt; HtngT</v>
      </c>
      <c r="AR26" t="str">
        <f t="shared" si="10"/>
        <v>ERROR ClngT &lt; HtngT</v>
      </c>
      <c r="AS26" t="str">
        <f t="shared" si="10"/>
        <v>ERROR ClngT &lt; HtngT</v>
      </c>
      <c r="AT26" t="str">
        <f t="shared" si="10"/>
        <v>ERROR ClngT &lt; HtngT</v>
      </c>
    </row>
    <row r="27" spans="1:46">
      <c r="D27" s="202">
        <f t="shared" si="5"/>
        <v>22.999999999999986</v>
      </c>
      <c r="E27" s="153">
        <f t="shared" si="6"/>
        <v>22</v>
      </c>
      <c r="F27" t="str">
        <f t="shared" ref="F27:O36" si="11">IF($D27-F$6&lt;0.5,"ERROR ClngT &lt; HtngT","Clng "&amp;FIXED($D27,1)&amp;" C -"&amp;" Htng "&amp;FIXED(F$6,1)&amp;" C,")</f>
        <v>Clng 23.0 C - Htng 18.0 C,</v>
      </c>
      <c r="G27" t="str">
        <f t="shared" si="11"/>
        <v>Clng 23.0 C - Htng 18.2 C,</v>
      </c>
      <c r="H27" t="str">
        <f t="shared" si="11"/>
        <v>Clng 23.0 C - Htng 18.4 C,</v>
      </c>
      <c r="I27" t="str">
        <f t="shared" si="11"/>
        <v>Clng 23.0 C - Htng 18.6 C,</v>
      </c>
      <c r="J27" t="str">
        <f t="shared" si="11"/>
        <v>Clng 23.0 C - Htng 18.8 C,</v>
      </c>
      <c r="K27" t="str">
        <f t="shared" si="11"/>
        <v>Clng 23.0 C - Htng 19.0 C,</v>
      </c>
      <c r="L27" t="str">
        <f t="shared" si="11"/>
        <v>Clng 23.0 C - Htng 19.2 C,</v>
      </c>
      <c r="M27" t="str">
        <f t="shared" si="11"/>
        <v>Clng 23.0 C - Htng 19.4 C,</v>
      </c>
      <c r="N27" t="str">
        <f t="shared" si="11"/>
        <v>Clng 23.0 C - Htng 19.6 C,</v>
      </c>
      <c r="O27" t="str">
        <f t="shared" si="11"/>
        <v>Clng 23.0 C - Htng 19.8 C,</v>
      </c>
      <c r="P27" t="str">
        <f t="shared" ref="P27:Y36" si="12">IF($D27-P$6&lt;0.5,"ERROR ClngT &lt; HtngT","Clng "&amp;FIXED($D27,1)&amp;" C -"&amp;" Htng "&amp;FIXED(P$6,1)&amp;" C,")</f>
        <v>Clng 23.0 C - Htng 20.0 C,</v>
      </c>
      <c r="Q27" t="str">
        <f t="shared" si="12"/>
        <v>Clng 23.0 C - Htng 20.2 C,</v>
      </c>
      <c r="R27" t="str">
        <f t="shared" si="12"/>
        <v>Clng 23.0 C - Htng 20.4 C,</v>
      </c>
      <c r="S27" t="str">
        <f t="shared" si="12"/>
        <v>Clng 23.0 C - Htng 20.6 C,</v>
      </c>
      <c r="T27" t="str">
        <f t="shared" si="12"/>
        <v>Clng 23.0 C - Htng 20.8 C,</v>
      </c>
      <c r="U27" t="str">
        <f t="shared" si="12"/>
        <v>Clng 23.0 C - Htng 21.0 C,</v>
      </c>
      <c r="V27" t="str">
        <f t="shared" si="12"/>
        <v>Clng 23.0 C - Htng 21.2 C,</v>
      </c>
      <c r="W27" t="str">
        <f t="shared" si="12"/>
        <v>Clng 23.0 C - Htng 21.4 C,</v>
      </c>
      <c r="X27" t="str">
        <f t="shared" si="12"/>
        <v>Clng 23.0 C - Htng 21.6 C,</v>
      </c>
      <c r="Y27" t="str">
        <f t="shared" si="12"/>
        <v>Clng 23.0 C - Htng 21.8 C,</v>
      </c>
      <c r="Z27" t="str">
        <f t="shared" ref="Z27:AI36" si="13">IF($D27-Z$6&lt;0.5,"ERROR ClngT &lt; HtngT","Clng "&amp;FIXED($D27,1)&amp;" C -"&amp;" Htng "&amp;FIXED(Z$6,1)&amp;" C,")</f>
        <v>Clng 23.0 C - Htng 22.0 C,</v>
      </c>
      <c r="AA27" t="str">
        <f t="shared" si="13"/>
        <v>Clng 23.0 C - Htng 22.2 C,</v>
      </c>
      <c r="AB27" t="str">
        <f t="shared" si="13"/>
        <v>Clng 23.0 C - Htng 22.4 C,</v>
      </c>
      <c r="AC27" t="str">
        <f t="shared" si="13"/>
        <v>ERROR ClngT &lt; HtngT</v>
      </c>
      <c r="AD27" t="str">
        <f t="shared" si="13"/>
        <v>ERROR ClngT &lt; HtngT</v>
      </c>
      <c r="AE27" t="str">
        <f t="shared" si="13"/>
        <v>ERROR ClngT &lt; HtngT</v>
      </c>
      <c r="AF27" t="str">
        <f t="shared" si="13"/>
        <v>ERROR ClngT &lt; HtngT</v>
      </c>
      <c r="AG27" t="str">
        <f t="shared" si="13"/>
        <v>ERROR ClngT &lt; HtngT</v>
      </c>
      <c r="AH27" t="str">
        <f t="shared" si="13"/>
        <v>ERROR ClngT &lt; HtngT</v>
      </c>
      <c r="AI27" t="str">
        <f t="shared" si="13"/>
        <v>ERROR ClngT &lt; HtngT</v>
      </c>
      <c r="AJ27" t="str">
        <f t="shared" ref="AJ27:AT36" si="14">IF($D27-AJ$6&lt;0.5,"ERROR ClngT &lt; HtngT","Clng "&amp;FIXED($D27,1)&amp;" C -"&amp;" Htng "&amp;FIXED(AJ$6,1)&amp;" C,")</f>
        <v>ERROR ClngT &lt; HtngT</v>
      </c>
      <c r="AK27" t="str">
        <f t="shared" si="14"/>
        <v>ERROR ClngT &lt; HtngT</v>
      </c>
      <c r="AL27" t="str">
        <f t="shared" si="14"/>
        <v>ERROR ClngT &lt; HtngT</v>
      </c>
      <c r="AM27" t="str">
        <f t="shared" si="14"/>
        <v>ERROR ClngT &lt; HtngT</v>
      </c>
      <c r="AN27" t="str">
        <f t="shared" si="14"/>
        <v>ERROR ClngT &lt; HtngT</v>
      </c>
      <c r="AO27" t="str">
        <f t="shared" si="14"/>
        <v>ERROR ClngT &lt; HtngT</v>
      </c>
      <c r="AP27" t="str">
        <f t="shared" si="14"/>
        <v>ERROR ClngT &lt; HtngT</v>
      </c>
      <c r="AQ27" t="str">
        <f t="shared" si="14"/>
        <v>ERROR ClngT &lt; HtngT</v>
      </c>
      <c r="AR27" t="str">
        <f t="shared" si="14"/>
        <v>ERROR ClngT &lt; HtngT</v>
      </c>
      <c r="AS27" t="str">
        <f t="shared" si="14"/>
        <v>ERROR ClngT &lt; HtngT</v>
      </c>
      <c r="AT27" t="str">
        <f t="shared" si="14"/>
        <v>ERROR ClngT &lt; HtngT</v>
      </c>
    </row>
    <row r="28" spans="1:46">
      <c r="D28" s="202">
        <f t="shared" si="5"/>
        <v>23.199999999999985</v>
      </c>
      <c r="E28" s="153">
        <f t="shared" si="6"/>
        <v>23</v>
      </c>
      <c r="F28" t="str">
        <f t="shared" si="11"/>
        <v>Clng 23.2 C - Htng 18.0 C,</v>
      </c>
      <c r="G28" t="str">
        <f t="shared" si="11"/>
        <v>Clng 23.2 C - Htng 18.2 C,</v>
      </c>
      <c r="H28" t="str">
        <f t="shared" si="11"/>
        <v>Clng 23.2 C - Htng 18.4 C,</v>
      </c>
      <c r="I28" t="str">
        <f t="shared" si="11"/>
        <v>Clng 23.2 C - Htng 18.6 C,</v>
      </c>
      <c r="J28" t="str">
        <f t="shared" si="11"/>
        <v>Clng 23.2 C - Htng 18.8 C,</v>
      </c>
      <c r="K28" t="str">
        <f t="shared" si="11"/>
        <v>Clng 23.2 C - Htng 19.0 C,</v>
      </c>
      <c r="L28" t="str">
        <f t="shared" si="11"/>
        <v>Clng 23.2 C - Htng 19.2 C,</v>
      </c>
      <c r="M28" t="str">
        <f t="shared" si="11"/>
        <v>Clng 23.2 C - Htng 19.4 C,</v>
      </c>
      <c r="N28" t="str">
        <f t="shared" si="11"/>
        <v>Clng 23.2 C - Htng 19.6 C,</v>
      </c>
      <c r="O28" t="str">
        <f t="shared" si="11"/>
        <v>Clng 23.2 C - Htng 19.8 C,</v>
      </c>
      <c r="P28" t="str">
        <f t="shared" si="12"/>
        <v>Clng 23.2 C - Htng 20.0 C,</v>
      </c>
      <c r="Q28" t="str">
        <f t="shared" si="12"/>
        <v>Clng 23.2 C - Htng 20.2 C,</v>
      </c>
      <c r="R28" t="str">
        <f t="shared" si="12"/>
        <v>Clng 23.2 C - Htng 20.4 C,</v>
      </c>
      <c r="S28" t="str">
        <f t="shared" si="12"/>
        <v>Clng 23.2 C - Htng 20.6 C,</v>
      </c>
      <c r="T28" t="str">
        <f t="shared" si="12"/>
        <v>Clng 23.2 C - Htng 20.8 C,</v>
      </c>
      <c r="U28" t="str">
        <f t="shared" si="12"/>
        <v>Clng 23.2 C - Htng 21.0 C,</v>
      </c>
      <c r="V28" t="str">
        <f t="shared" si="12"/>
        <v>Clng 23.2 C - Htng 21.2 C,</v>
      </c>
      <c r="W28" t="str">
        <f t="shared" si="12"/>
        <v>Clng 23.2 C - Htng 21.4 C,</v>
      </c>
      <c r="X28" t="str">
        <f t="shared" si="12"/>
        <v>Clng 23.2 C - Htng 21.6 C,</v>
      </c>
      <c r="Y28" t="str">
        <f t="shared" si="12"/>
        <v>Clng 23.2 C - Htng 21.8 C,</v>
      </c>
      <c r="Z28" t="str">
        <f t="shared" si="13"/>
        <v>Clng 23.2 C - Htng 22.0 C,</v>
      </c>
      <c r="AA28" t="str">
        <f t="shared" si="13"/>
        <v>Clng 23.2 C - Htng 22.2 C,</v>
      </c>
      <c r="AB28" t="str">
        <f t="shared" si="13"/>
        <v>Clng 23.2 C - Htng 22.4 C,</v>
      </c>
      <c r="AC28" t="str">
        <f t="shared" si="13"/>
        <v>Clng 23.2 C - Htng 22.6 C,</v>
      </c>
      <c r="AD28" t="str">
        <f t="shared" si="13"/>
        <v>ERROR ClngT &lt; HtngT</v>
      </c>
      <c r="AE28" t="str">
        <f t="shared" si="13"/>
        <v>ERROR ClngT &lt; HtngT</v>
      </c>
      <c r="AF28" t="str">
        <f t="shared" si="13"/>
        <v>ERROR ClngT &lt; HtngT</v>
      </c>
      <c r="AG28" t="str">
        <f t="shared" si="13"/>
        <v>ERROR ClngT &lt; HtngT</v>
      </c>
      <c r="AH28" t="str">
        <f t="shared" si="13"/>
        <v>ERROR ClngT &lt; HtngT</v>
      </c>
      <c r="AI28" t="str">
        <f t="shared" si="13"/>
        <v>ERROR ClngT &lt; HtngT</v>
      </c>
      <c r="AJ28" t="str">
        <f t="shared" si="14"/>
        <v>ERROR ClngT &lt; HtngT</v>
      </c>
      <c r="AK28" t="str">
        <f t="shared" si="14"/>
        <v>ERROR ClngT &lt; HtngT</v>
      </c>
      <c r="AL28" t="str">
        <f t="shared" si="14"/>
        <v>ERROR ClngT &lt; HtngT</v>
      </c>
      <c r="AM28" t="str">
        <f t="shared" si="14"/>
        <v>ERROR ClngT &lt; HtngT</v>
      </c>
      <c r="AN28" t="str">
        <f t="shared" si="14"/>
        <v>ERROR ClngT &lt; HtngT</v>
      </c>
      <c r="AO28" t="str">
        <f t="shared" si="14"/>
        <v>ERROR ClngT &lt; HtngT</v>
      </c>
      <c r="AP28" t="str">
        <f t="shared" si="14"/>
        <v>ERROR ClngT &lt; HtngT</v>
      </c>
      <c r="AQ28" t="str">
        <f t="shared" si="14"/>
        <v>ERROR ClngT &lt; HtngT</v>
      </c>
      <c r="AR28" t="str">
        <f t="shared" si="14"/>
        <v>ERROR ClngT &lt; HtngT</v>
      </c>
      <c r="AS28" t="str">
        <f t="shared" si="14"/>
        <v>ERROR ClngT &lt; HtngT</v>
      </c>
      <c r="AT28" t="str">
        <f t="shared" si="14"/>
        <v>ERROR ClngT &lt; HtngT</v>
      </c>
    </row>
    <row r="29" spans="1:46">
      <c r="D29" s="202">
        <f t="shared" si="5"/>
        <v>23.399999999999984</v>
      </c>
      <c r="E29" s="153">
        <f t="shared" si="6"/>
        <v>24</v>
      </c>
      <c r="F29" t="str">
        <f t="shared" si="11"/>
        <v>Clng 23.4 C - Htng 18.0 C,</v>
      </c>
      <c r="G29" t="str">
        <f t="shared" si="11"/>
        <v>Clng 23.4 C - Htng 18.2 C,</v>
      </c>
      <c r="H29" t="str">
        <f t="shared" si="11"/>
        <v>Clng 23.4 C - Htng 18.4 C,</v>
      </c>
      <c r="I29" t="str">
        <f t="shared" si="11"/>
        <v>Clng 23.4 C - Htng 18.6 C,</v>
      </c>
      <c r="J29" t="str">
        <f t="shared" si="11"/>
        <v>Clng 23.4 C - Htng 18.8 C,</v>
      </c>
      <c r="K29" t="str">
        <f t="shared" si="11"/>
        <v>Clng 23.4 C - Htng 19.0 C,</v>
      </c>
      <c r="L29" t="str">
        <f t="shared" si="11"/>
        <v>Clng 23.4 C - Htng 19.2 C,</v>
      </c>
      <c r="M29" t="str">
        <f t="shared" si="11"/>
        <v>Clng 23.4 C - Htng 19.4 C,</v>
      </c>
      <c r="N29" t="str">
        <f t="shared" si="11"/>
        <v>Clng 23.4 C - Htng 19.6 C,</v>
      </c>
      <c r="O29" t="str">
        <f t="shared" si="11"/>
        <v>Clng 23.4 C - Htng 19.8 C,</v>
      </c>
      <c r="P29" t="str">
        <f t="shared" si="12"/>
        <v>Clng 23.4 C - Htng 20.0 C,</v>
      </c>
      <c r="Q29" t="str">
        <f t="shared" si="12"/>
        <v>Clng 23.4 C - Htng 20.2 C,</v>
      </c>
      <c r="R29" t="str">
        <f t="shared" si="12"/>
        <v>Clng 23.4 C - Htng 20.4 C,</v>
      </c>
      <c r="S29" t="str">
        <f t="shared" si="12"/>
        <v>Clng 23.4 C - Htng 20.6 C,</v>
      </c>
      <c r="T29" t="str">
        <f t="shared" si="12"/>
        <v>Clng 23.4 C - Htng 20.8 C,</v>
      </c>
      <c r="U29" t="str">
        <f t="shared" si="12"/>
        <v>Clng 23.4 C - Htng 21.0 C,</v>
      </c>
      <c r="V29" t="str">
        <f t="shared" si="12"/>
        <v>Clng 23.4 C - Htng 21.2 C,</v>
      </c>
      <c r="W29" t="str">
        <f t="shared" si="12"/>
        <v>Clng 23.4 C - Htng 21.4 C,</v>
      </c>
      <c r="X29" t="str">
        <f t="shared" si="12"/>
        <v>Clng 23.4 C - Htng 21.6 C,</v>
      </c>
      <c r="Y29" t="str">
        <f t="shared" si="12"/>
        <v>Clng 23.4 C - Htng 21.8 C,</v>
      </c>
      <c r="Z29" t="str">
        <f t="shared" si="13"/>
        <v>Clng 23.4 C - Htng 22.0 C,</v>
      </c>
      <c r="AA29" t="str">
        <f t="shared" si="13"/>
        <v>Clng 23.4 C - Htng 22.2 C,</v>
      </c>
      <c r="AB29" t="str">
        <f t="shared" si="13"/>
        <v>Clng 23.4 C - Htng 22.4 C,</v>
      </c>
      <c r="AC29" t="str">
        <f t="shared" si="13"/>
        <v>Clng 23.4 C - Htng 22.6 C,</v>
      </c>
      <c r="AD29" t="str">
        <f t="shared" si="13"/>
        <v>Clng 23.4 C - Htng 22.8 C,</v>
      </c>
      <c r="AE29" t="str">
        <f t="shared" si="13"/>
        <v>ERROR ClngT &lt; HtngT</v>
      </c>
      <c r="AF29" t="str">
        <f t="shared" si="13"/>
        <v>ERROR ClngT &lt; HtngT</v>
      </c>
      <c r="AG29" t="str">
        <f t="shared" si="13"/>
        <v>ERROR ClngT &lt; HtngT</v>
      </c>
      <c r="AH29" t="str">
        <f t="shared" si="13"/>
        <v>ERROR ClngT &lt; HtngT</v>
      </c>
      <c r="AI29" t="str">
        <f t="shared" si="13"/>
        <v>ERROR ClngT &lt; HtngT</v>
      </c>
      <c r="AJ29" t="str">
        <f t="shared" si="14"/>
        <v>ERROR ClngT &lt; HtngT</v>
      </c>
      <c r="AK29" t="str">
        <f t="shared" si="14"/>
        <v>ERROR ClngT &lt; HtngT</v>
      </c>
      <c r="AL29" t="str">
        <f t="shared" si="14"/>
        <v>ERROR ClngT &lt; HtngT</v>
      </c>
      <c r="AM29" t="str">
        <f t="shared" si="14"/>
        <v>ERROR ClngT &lt; HtngT</v>
      </c>
      <c r="AN29" t="str">
        <f t="shared" si="14"/>
        <v>ERROR ClngT &lt; HtngT</v>
      </c>
      <c r="AO29" t="str">
        <f t="shared" si="14"/>
        <v>ERROR ClngT &lt; HtngT</v>
      </c>
      <c r="AP29" t="str">
        <f t="shared" si="14"/>
        <v>ERROR ClngT &lt; HtngT</v>
      </c>
      <c r="AQ29" t="str">
        <f t="shared" si="14"/>
        <v>ERROR ClngT &lt; HtngT</v>
      </c>
      <c r="AR29" t="str">
        <f t="shared" si="14"/>
        <v>ERROR ClngT &lt; HtngT</v>
      </c>
      <c r="AS29" t="str">
        <f t="shared" si="14"/>
        <v>ERROR ClngT &lt; HtngT</v>
      </c>
      <c r="AT29" t="str">
        <f t="shared" si="14"/>
        <v>ERROR ClngT &lt; HtngT</v>
      </c>
    </row>
    <row r="30" spans="1:46">
      <c r="D30" s="202">
        <f t="shared" si="5"/>
        <v>23.599999999999984</v>
      </c>
      <c r="E30" s="153">
        <f t="shared" si="6"/>
        <v>25</v>
      </c>
      <c r="F30" t="str">
        <f t="shared" si="11"/>
        <v>Clng 23.6 C - Htng 18.0 C,</v>
      </c>
      <c r="G30" t="str">
        <f t="shared" si="11"/>
        <v>Clng 23.6 C - Htng 18.2 C,</v>
      </c>
      <c r="H30" t="str">
        <f t="shared" si="11"/>
        <v>Clng 23.6 C - Htng 18.4 C,</v>
      </c>
      <c r="I30" t="str">
        <f t="shared" si="11"/>
        <v>Clng 23.6 C - Htng 18.6 C,</v>
      </c>
      <c r="J30" t="str">
        <f t="shared" si="11"/>
        <v>Clng 23.6 C - Htng 18.8 C,</v>
      </c>
      <c r="K30" t="str">
        <f t="shared" si="11"/>
        <v>Clng 23.6 C - Htng 19.0 C,</v>
      </c>
      <c r="L30" t="str">
        <f t="shared" si="11"/>
        <v>Clng 23.6 C - Htng 19.2 C,</v>
      </c>
      <c r="M30" t="str">
        <f t="shared" si="11"/>
        <v>Clng 23.6 C - Htng 19.4 C,</v>
      </c>
      <c r="N30" t="str">
        <f t="shared" si="11"/>
        <v>Clng 23.6 C - Htng 19.6 C,</v>
      </c>
      <c r="O30" t="str">
        <f t="shared" si="11"/>
        <v>Clng 23.6 C - Htng 19.8 C,</v>
      </c>
      <c r="P30" t="str">
        <f t="shared" si="12"/>
        <v>Clng 23.6 C - Htng 20.0 C,</v>
      </c>
      <c r="Q30" t="str">
        <f t="shared" si="12"/>
        <v>Clng 23.6 C - Htng 20.2 C,</v>
      </c>
      <c r="R30" t="str">
        <f t="shared" si="12"/>
        <v>Clng 23.6 C - Htng 20.4 C,</v>
      </c>
      <c r="S30" t="str">
        <f t="shared" si="12"/>
        <v>Clng 23.6 C - Htng 20.6 C,</v>
      </c>
      <c r="T30" t="str">
        <f t="shared" si="12"/>
        <v>Clng 23.6 C - Htng 20.8 C,</v>
      </c>
      <c r="U30" t="str">
        <f t="shared" si="12"/>
        <v>Clng 23.6 C - Htng 21.0 C,</v>
      </c>
      <c r="V30" t="str">
        <f t="shared" si="12"/>
        <v>Clng 23.6 C - Htng 21.2 C,</v>
      </c>
      <c r="W30" t="str">
        <f t="shared" si="12"/>
        <v>Clng 23.6 C - Htng 21.4 C,</v>
      </c>
      <c r="X30" t="str">
        <f t="shared" si="12"/>
        <v>Clng 23.6 C - Htng 21.6 C,</v>
      </c>
      <c r="Y30" t="str">
        <f t="shared" si="12"/>
        <v>Clng 23.6 C - Htng 21.8 C,</v>
      </c>
      <c r="Z30" t="str">
        <f t="shared" si="13"/>
        <v>Clng 23.6 C - Htng 22.0 C,</v>
      </c>
      <c r="AA30" t="str">
        <f t="shared" si="13"/>
        <v>Clng 23.6 C - Htng 22.2 C,</v>
      </c>
      <c r="AB30" t="str">
        <f t="shared" si="13"/>
        <v>Clng 23.6 C - Htng 22.4 C,</v>
      </c>
      <c r="AC30" t="str">
        <f t="shared" si="13"/>
        <v>Clng 23.6 C - Htng 22.6 C,</v>
      </c>
      <c r="AD30" t="str">
        <f t="shared" si="13"/>
        <v>Clng 23.6 C - Htng 22.8 C,</v>
      </c>
      <c r="AE30" t="str">
        <f t="shared" si="13"/>
        <v>Clng 23.6 C - Htng 23.0 C,</v>
      </c>
      <c r="AF30" t="str">
        <f t="shared" si="13"/>
        <v>ERROR ClngT &lt; HtngT</v>
      </c>
      <c r="AG30" t="str">
        <f t="shared" si="13"/>
        <v>ERROR ClngT &lt; HtngT</v>
      </c>
      <c r="AH30" t="str">
        <f t="shared" si="13"/>
        <v>ERROR ClngT &lt; HtngT</v>
      </c>
      <c r="AI30" t="str">
        <f t="shared" si="13"/>
        <v>ERROR ClngT &lt; HtngT</v>
      </c>
      <c r="AJ30" t="str">
        <f t="shared" si="14"/>
        <v>ERROR ClngT &lt; HtngT</v>
      </c>
      <c r="AK30" t="str">
        <f t="shared" si="14"/>
        <v>ERROR ClngT &lt; HtngT</v>
      </c>
      <c r="AL30" t="str">
        <f t="shared" si="14"/>
        <v>ERROR ClngT &lt; HtngT</v>
      </c>
      <c r="AM30" t="str">
        <f t="shared" si="14"/>
        <v>ERROR ClngT &lt; HtngT</v>
      </c>
      <c r="AN30" t="str">
        <f t="shared" si="14"/>
        <v>ERROR ClngT &lt; HtngT</v>
      </c>
      <c r="AO30" t="str">
        <f t="shared" si="14"/>
        <v>ERROR ClngT &lt; HtngT</v>
      </c>
      <c r="AP30" t="str">
        <f t="shared" si="14"/>
        <v>ERROR ClngT &lt; HtngT</v>
      </c>
      <c r="AQ30" t="str">
        <f t="shared" si="14"/>
        <v>ERROR ClngT &lt; HtngT</v>
      </c>
      <c r="AR30" t="str">
        <f t="shared" si="14"/>
        <v>ERROR ClngT &lt; HtngT</v>
      </c>
      <c r="AS30" t="str">
        <f t="shared" si="14"/>
        <v>ERROR ClngT &lt; HtngT</v>
      </c>
      <c r="AT30" t="str">
        <f t="shared" si="14"/>
        <v>ERROR ClngT &lt; HtngT</v>
      </c>
    </row>
    <row r="31" spans="1:46">
      <c r="D31" s="202">
        <f t="shared" si="5"/>
        <v>23.799999999999983</v>
      </c>
      <c r="E31" s="153">
        <f t="shared" si="6"/>
        <v>26</v>
      </c>
      <c r="F31" t="str">
        <f t="shared" si="11"/>
        <v>Clng 23.8 C - Htng 18.0 C,</v>
      </c>
      <c r="G31" t="str">
        <f t="shared" si="11"/>
        <v>Clng 23.8 C - Htng 18.2 C,</v>
      </c>
      <c r="H31" t="str">
        <f t="shared" si="11"/>
        <v>Clng 23.8 C - Htng 18.4 C,</v>
      </c>
      <c r="I31" t="str">
        <f t="shared" si="11"/>
        <v>Clng 23.8 C - Htng 18.6 C,</v>
      </c>
      <c r="J31" t="str">
        <f t="shared" si="11"/>
        <v>Clng 23.8 C - Htng 18.8 C,</v>
      </c>
      <c r="K31" t="str">
        <f t="shared" si="11"/>
        <v>Clng 23.8 C - Htng 19.0 C,</v>
      </c>
      <c r="L31" t="str">
        <f t="shared" si="11"/>
        <v>Clng 23.8 C - Htng 19.2 C,</v>
      </c>
      <c r="M31" t="str">
        <f t="shared" si="11"/>
        <v>Clng 23.8 C - Htng 19.4 C,</v>
      </c>
      <c r="N31" t="str">
        <f t="shared" si="11"/>
        <v>Clng 23.8 C - Htng 19.6 C,</v>
      </c>
      <c r="O31" t="str">
        <f t="shared" si="11"/>
        <v>Clng 23.8 C - Htng 19.8 C,</v>
      </c>
      <c r="P31" t="str">
        <f t="shared" si="12"/>
        <v>Clng 23.8 C - Htng 20.0 C,</v>
      </c>
      <c r="Q31" t="str">
        <f t="shared" si="12"/>
        <v>Clng 23.8 C - Htng 20.2 C,</v>
      </c>
      <c r="R31" t="str">
        <f t="shared" si="12"/>
        <v>Clng 23.8 C - Htng 20.4 C,</v>
      </c>
      <c r="S31" t="str">
        <f t="shared" si="12"/>
        <v>Clng 23.8 C - Htng 20.6 C,</v>
      </c>
      <c r="T31" t="str">
        <f t="shared" si="12"/>
        <v>Clng 23.8 C - Htng 20.8 C,</v>
      </c>
      <c r="U31" t="str">
        <f t="shared" si="12"/>
        <v>Clng 23.8 C - Htng 21.0 C,</v>
      </c>
      <c r="V31" t="str">
        <f t="shared" si="12"/>
        <v>Clng 23.8 C - Htng 21.2 C,</v>
      </c>
      <c r="W31" t="str">
        <f t="shared" si="12"/>
        <v>Clng 23.8 C - Htng 21.4 C,</v>
      </c>
      <c r="X31" t="str">
        <f t="shared" si="12"/>
        <v>Clng 23.8 C - Htng 21.6 C,</v>
      </c>
      <c r="Y31" t="str">
        <f t="shared" si="12"/>
        <v>Clng 23.8 C - Htng 21.8 C,</v>
      </c>
      <c r="Z31" t="str">
        <f t="shared" si="13"/>
        <v>Clng 23.8 C - Htng 22.0 C,</v>
      </c>
      <c r="AA31" t="str">
        <f t="shared" si="13"/>
        <v>Clng 23.8 C - Htng 22.2 C,</v>
      </c>
      <c r="AB31" t="str">
        <f t="shared" si="13"/>
        <v>Clng 23.8 C - Htng 22.4 C,</v>
      </c>
      <c r="AC31" t="str">
        <f t="shared" si="13"/>
        <v>Clng 23.8 C - Htng 22.6 C,</v>
      </c>
      <c r="AD31" t="str">
        <f t="shared" si="13"/>
        <v>Clng 23.8 C - Htng 22.8 C,</v>
      </c>
      <c r="AE31" t="str">
        <f t="shared" si="13"/>
        <v>Clng 23.8 C - Htng 23.0 C,</v>
      </c>
      <c r="AF31" t="str">
        <f t="shared" si="13"/>
        <v>Clng 23.8 C - Htng 23.2 C,</v>
      </c>
      <c r="AG31" t="str">
        <f t="shared" si="13"/>
        <v>ERROR ClngT &lt; HtngT</v>
      </c>
      <c r="AH31" t="str">
        <f t="shared" si="13"/>
        <v>ERROR ClngT &lt; HtngT</v>
      </c>
      <c r="AI31" t="str">
        <f t="shared" si="13"/>
        <v>ERROR ClngT &lt; HtngT</v>
      </c>
      <c r="AJ31" t="str">
        <f t="shared" si="14"/>
        <v>ERROR ClngT &lt; HtngT</v>
      </c>
      <c r="AK31" t="str">
        <f t="shared" si="14"/>
        <v>ERROR ClngT &lt; HtngT</v>
      </c>
      <c r="AL31" t="str">
        <f t="shared" si="14"/>
        <v>ERROR ClngT &lt; HtngT</v>
      </c>
      <c r="AM31" t="str">
        <f t="shared" si="14"/>
        <v>ERROR ClngT &lt; HtngT</v>
      </c>
      <c r="AN31" t="str">
        <f t="shared" si="14"/>
        <v>ERROR ClngT &lt; HtngT</v>
      </c>
      <c r="AO31" t="str">
        <f t="shared" si="14"/>
        <v>ERROR ClngT &lt; HtngT</v>
      </c>
      <c r="AP31" t="str">
        <f t="shared" si="14"/>
        <v>ERROR ClngT &lt; HtngT</v>
      </c>
      <c r="AQ31" t="str">
        <f t="shared" si="14"/>
        <v>ERROR ClngT &lt; HtngT</v>
      </c>
      <c r="AR31" t="str">
        <f t="shared" si="14"/>
        <v>ERROR ClngT &lt; HtngT</v>
      </c>
      <c r="AS31" t="str">
        <f t="shared" si="14"/>
        <v>ERROR ClngT &lt; HtngT</v>
      </c>
      <c r="AT31" t="str">
        <f t="shared" si="14"/>
        <v>ERROR ClngT &lt; HtngT</v>
      </c>
    </row>
    <row r="32" spans="1:46">
      <c r="D32" s="202">
        <f t="shared" si="5"/>
        <v>23.999999999999982</v>
      </c>
      <c r="E32" s="153">
        <f t="shared" si="6"/>
        <v>27</v>
      </c>
      <c r="F32" t="str">
        <f t="shared" si="11"/>
        <v>Clng 24.0 C - Htng 18.0 C,</v>
      </c>
      <c r="G32" t="str">
        <f t="shared" si="11"/>
        <v>Clng 24.0 C - Htng 18.2 C,</v>
      </c>
      <c r="H32" t="str">
        <f t="shared" si="11"/>
        <v>Clng 24.0 C - Htng 18.4 C,</v>
      </c>
      <c r="I32" t="str">
        <f t="shared" si="11"/>
        <v>Clng 24.0 C - Htng 18.6 C,</v>
      </c>
      <c r="J32" t="str">
        <f t="shared" si="11"/>
        <v>Clng 24.0 C - Htng 18.8 C,</v>
      </c>
      <c r="K32" t="str">
        <f t="shared" si="11"/>
        <v>Clng 24.0 C - Htng 19.0 C,</v>
      </c>
      <c r="L32" t="str">
        <f t="shared" si="11"/>
        <v>Clng 24.0 C - Htng 19.2 C,</v>
      </c>
      <c r="M32" t="str">
        <f t="shared" si="11"/>
        <v>Clng 24.0 C - Htng 19.4 C,</v>
      </c>
      <c r="N32" t="str">
        <f t="shared" si="11"/>
        <v>Clng 24.0 C - Htng 19.6 C,</v>
      </c>
      <c r="O32" t="str">
        <f t="shared" si="11"/>
        <v>Clng 24.0 C - Htng 19.8 C,</v>
      </c>
      <c r="P32" t="str">
        <f t="shared" si="12"/>
        <v>Clng 24.0 C - Htng 20.0 C,</v>
      </c>
      <c r="Q32" t="str">
        <f t="shared" si="12"/>
        <v>Clng 24.0 C - Htng 20.2 C,</v>
      </c>
      <c r="R32" t="str">
        <f t="shared" si="12"/>
        <v>Clng 24.0 C - Htng 20.4 C,</v>
      </c>
      <c r="S32" t="str">
        <f t="shared" si="12"/>
        <v>Clng 24.0 C - Htng 20.6 C,</v>
      </c>
      <c r="T32" t="str">
        <f t="shared" si="12"/>
        <v>Clng 24.0 C - Htng 20.8 C,</v>
      </c>
      <c r="U32" t="str">
        <f t="shared" si="12"/>
        <v>Clng 24.0 C - Htng 21.0 C,</v>
      </c>
      <c r="V32" t="str">
        <f t="shared" si="12"/>
        <v>Clng 24.0 C - Htng 21.2 C,</v>
      </c>
      <c r="W32" t="str">
        <f t="shared" si="12"/>
        <v>Clng 24.0 C - Htng 21.4 C,</v>
      </c>
      <c r="X32" t="str">
        <f t="shared" si="12"/>
        <v>Clng 24.0 C - Htng 21.6 C,</v>
      </c>
      <c r="Y32" t="str">
        <f t="shared" si="12"/>
        <v>Clng 24.0 C - Htng 21.8 C,</v>
      </c>
      <c r="Z32" t="str">
        <f t="shared" si="13"/>
        <v>Clng 24.0 C - Htng 22.0 C,</v>
      </c>
      <c r="AA32" t="str">
        <f t="shared" si="13"/>
        <v>Clng 24.0 C - Htng 22.2 C,</v>
      </c>
      <c r="AB32" t="str">
        <f t="shared" si="13"/>
        <v>Clng 24.0 C - Htng 22.4 C,</v>
      </c>
      <c r="AC32" t="str">
        <f t="shared" si="13"/>
        <v>Clng 24.0 C - Htng 22.6 C,</v>
      </c>
      <c r="AD32" t="str">
        <f t="shared" si="13"/>
        <v>Clng 24.0 C - Htng 22.8 C,</v>
      </c>
      <c r="AE32" t="str">
        <f t="shared" si="13"/>
        <v>Clng 24.0 C - Htng 23.0 C,</v>
      </c>
      <c r="AF32" t="str">
        <f t="shared" si="13"/>
        <v>Clng 24.0 C - Htng 23.2 C,</v>
      </c>
      <c r="AG32" t="str">
        <f t="shared" si="13"/>
        <v>Clng 24.0 C - Htng 23.4 C,</v>
      </c>
      <c r="AH32" t="str">
        <f t="shared" si="13"/>
        <v>ERROR ClngT &lt; HtngT</v>
      </c>
      <c r="AI32" t="str">
        <f t="shared" si="13"/>
        <v>ERROR ClngT &lt; HtngT</v>
      </c>
      <c r="AJ32" t="str">
        <f t="shared" si="14"/>
        <v>ERROR ClngT &lt; HtngT</v>
      </c>
      <c r="AK32" t="str">
        <f t="shared" si="14"/>
        <v>ERROR ClngT &lt; HtngT</v>
      </c>
      <c r="AL32" t="str">
        <f t="shared" si="14"/>
        <v>ERROR ClngT &lt; HtngT</v>
      </c>
      <c r="AM32" t="str">
        <f t="shared" si="14"/>
        <v>ERROR ClngT &lt; HtngT</v>
      </c>
      <c r="AN32" t="str">
        <f t="shared" si="14"/>
        <v>ERROR ClngT &lt; HtngT</v>
      </c>
      <c r="AO32" t="str">
        <f t="shared" si="14"/>
        <v>ERROR ClngT &lt; HtngT</v>
      </c>
      <c r="AP32" t="str">
        <f t="shared" si="14"/>
        <v>ERROR ClngT &lt; HtngT</v>
      </c>
      <c r="AQ32" t="str">
        <f t="shared" si="14"/>
        <v>ERROR ClngT &lt; HtngT</v>
      </c>
      <c r="AR32" t="str">
        <f t="shared" si="14"/>
        <v>ERROR ClngT &lt; HtngT</v>
      </c>
      <c r="AS32" t="str">
        <f t="shared" si="14"/>
        <v>ERROR ClngT &lt; HtngT</v>
      </c>
      <c r="AT32" t="str">
        <f t="shared" si="14"/>
        <v>ERROR ClngT &lt; HtngT</v>
      </c>
    </row>
    <row r="33" spans="4:46">
      <c r="D33" s="202">
        <f t="shared" si="5"/>
        <v>24.199999999999982</v>
      </c>
      <c r="E33" s="153">
        <f t="shared" si="6"/>
        <v>28</v>
      </c>
      <c r="F33" t="str">
        <f t="shared" si="11"/>
        <v>Clng 24.2 C - Htng 18.0 C,</v>
      </c>
      <c r="G33" t="str">
        <f t="shared" si="11"/>
        <v>Clng 24.2 C - Htng 18.2 C,</v>
      </c>
      <c r="H33" t="str">
        <f t="shared" si="11"/>
        <v>Clng 24.2 C - Htng 18.4 C,</v>
      </c>
      <c r="I33" t="str">
        <f t="shared" si="11"/>
        <v>Clng 24.2 C - Htng 18.6 C,</v>
      </c>
      <c r="J33" t="str">
        <f t="shared" si="11"/>
        <v>Clng 24.2 C - Htng 18.8 C,</v>
      </c>
      <c r="K33" t="str">
        <f t="shared" si="11"/>
        <v>Clng 24.2 C - Htng 19.0 C,</v>
      </c>
      <c r="L33" t="str">
        <f t="shared" si="11"/>
        <v>Clng 24.2 C - Htng 19.2 C,</v>
      </c>
      <c r="M33" t="str">
        <f t="shared" si="11"/>
        <v>Clng 24.2 C - Htng 19.4 C,</v>
      </c>
      <c r="N33" t="str">
        <f t="shared" si="11"/>
        <v>Clng 24.2 C - Htng 19.6 C,</v>
      </c>
      <c r="O33" t="str">
        <f t="shared" si="11"/>
        <v>Clng 24.2 C - Htng 19.8 C,</v>
      </c>
      <c r="P33" t="str">
        <f t="shared" si="12"/>
        <v>Clng 24.2 C - Htng 20.0 C,</v>
      </c>
      <c r="Q33" t="str">
        <f t="shared" si="12"/>
        <v>Clng 24.2 C - Htng 20.2 C,</v>
      </c>
      <c r="R33" t="str">
        <f t="shared" si="12"/>
        <v>Clng 24.2 C - Htng 20.4 C,</v>
      </c>
      <c r="S33" t="str">
        <f t="shared" si="12"/>
        <v>Clng 24.2 C - Htng 20.6 C,</v>
      </c>
      <c r="T33" t="str">
        <f t="shared" si="12"/>
        <v>Clng 24.2 C - Htng 20.8 C,</v>
      </c>
      <c r="U33" t="str">
        <f t="shared" si="12"/>
        <v>Clng 24.2 C - Htng 21.0 C,</v>
      </c>
      <c r="V33" t="str">
        <f t="shared" si="12"/>
        <v>Clng 24.2 C - Htng 21.2 C,</v>
      </c>
      <c r="W33" t="str">
        <f t="shared" si="12"/>
        <v>Clng 24.2 C - Htng 21.4 C,</v>
      </c>
      <c r="X33" t="str">
        <f t="shared" si="12"/>
        <v>Clng 24.2 C - Htng 21.6 C,</v>
      </c>
      <c r="Y33" t="str">
        <f t="shared" si="12"/>
        <v>Clng 24.2 C - Htng 21.8 C,</v>
      </c>
      <c r="Z33" t="str">
        <f t="shared" si="13"/>
        <v>Clng 24.2 C - Htng 22.0 C,</v>
      </c>
      <c r="AA33" t="str">
        <f t="shared" si="13"/>
        <v>Clng 24.2 C - Htng 22.2 C,</v>
      </c>
      <c r="AB33" t="str">
        <f t="shared" si="13"/>
        <v>Clng 24.2 C - Htng 22.4 C,</v>
      </c>
      <c r="AC33" t="str">
        <f t="shared" si="13"/>
        <v>Clng 24.2 C - Htng 22.6 C,</v>
      </c>
      <c r="AD33" t="str">
        <f t="shared" si="13"/>
        <v>Clng 24.2 C - Htng 22.8 C,</v>
      </c>
      <c r="AE33" t="str">
        <f t="shared" si="13"/>
        <v>Clng 24.2 C - Htng 23.0 C,</v>
      </c>
      <c r="AF33" t="str">
        <f t="shared" si="13"/>
        <v>Clng 24.2 C - Htng 23.2 C,</v>
      </c>
      <c r="AG33" t="str">
        <f t="shared" si="13"/>
        <v>Clng 24.2 C - Htng 23.4 C,</v>
      </c>
      <c r="AH33" t="str">
        <f t="shared" si="13"/>
        <v>Clng 24.2 C - Htng 23.6 C,</v>
      </c>
      <c r="AI33" t="str">
        <f t="shared" si="13"/>
        <v>ERROR ClngT &lt; HtngT</v>
      </c>
      <c r="AJ33" t="str">
        <f t="shared" si="14"/>
        <v>ERROR ClngT &lt; HtngT</v>
      </c>
      <c r="AK33" t="str">
        <f t="shared" si="14"/>
        <v>ERROR ClngT &lt; HtngT</v>
      </c>
      <c r="AL33" t="str">
        <f t="shared" si="14"/>
        <v>ERROR ClngT &lt; HtngT</v>
      </c>
      <c r="AM33" t="str">
        <f t="shared" si="14"/>
        <v>ERROR ClngT &lt; HtngT</v>
      </c>
      <c r="AN33" t="str">
        <f t="shared" si="14"/>
        <v>ERROR ClngT &lt; HtngT</v>
      </c>
      <c r="AO33" t="str">
        <f t="shared" si="14"/>
        <v>ERROR ClngT &lt; HtngT</v>
      </c>
      <c r="AP33" t="str">
        <f t="shared" si="14"/>
        <v>ERROR ClngT &lt; HtngT</v>
      </c>
      <c r="AQ33" t="str">
        <f t="shared" si="14"/>
        <v>ERROR ClngT &lt; HtngT</v>
      </c>
      <c r="AR33" t="str">
        <f t="shared" si="14"/>
        <v>ERROR ClngT &lt; HtngT</v>
      </c>
      <c r="AS33" t="str">
        <f t="shared" si="14"/>
        <v>ERROR ClngT &lt; HtngT</v>
      </c>
      <c r="AT33" t="str">
        <f t="shared" si="14"/>
        <v>ERROR ClngT &lt; HtngT</v>
      </c>
    </row>
    <row r="34" spans="4:46">
      <c r="D34" s="202">
        <f t="shared" si="5"/>
        <v>24.399999999999981</v>
      </c>
      <c r="E34" s="153">
        <f t="shared" si="6"/>
        <v>29</v>
      </c>
      <c r="F34" t="str">
        <f t="shared" si="11"/>
        <v>Clng 24.4 C - Htng 18.0 C,</v>
      </c>
      <c r="G34" t="str">
        <f t="shared" si="11"/>
        <v>Clng 24.4 C - Htng 18.2 C,</v>
      </c>
      <c r="H34" t="str">
        <f t="shared" si="11"/>
        <v>Clng 24.4 C - Htng 18.4 C,</v>
      </c>
      <c r="I34" t="str">
        <f t="shared" si="11"/>
        <v>Clng 24.4 C - Htng 18.6 C,</v>
      </c>
      <c r="J34" t="str">
        <f t="shared" si="11"/>
        <v>Clng 24.4 C - Htng 18.8 C,</v>
      </c>
      <c r="K34" t="str">
        <f t="shared" si="11"/>
        <v>Clng 24.4 C - Htng 19.0 C,</v>
      </c>
      <c r="L34" t="str">
        <f t="shared" si="11"/>
        <v>Clng 24.4 C - Htng 19.2 C,</v>
      </c>
      <c r="M34" t="str">
        <f t="shared" si="11"/>
        <v>Clng 24.4 C - Htng 19.4 C,</v>
      </c>
      <c r="N34" t="str">
        <f t="shared" si="11"/>
        <v>Clng 24.4 C - Htng 19.6 C,</v>
      </c>
      <c r="O34" t="str">
        <f t="shared" si="11"/>
        <v>Clng 24.4 C - Htng 19.8 C,</v>
      </c>
      <c r="P34" t="str">
        <f t="shared" si="12"/>
        <v>Clng 24.4 C - Htng 20.0 C,</v>
      </c>
      <c r="Q34" t="str">
        <f t="shared" si="12"/>
        <v>Clng 24.4 C - Htng 20.2 C,</v>
      </c>
      <c r="R34" t="str">
        <f t="shared" si="12"/>
        <v>Clng 24.4 C - Htng 20.4 C,</v>
      </c>
      <c r="S34" t="str">
        <f t="shared" si="12"/>
        <v>Clng 24.4 C - Htng 20.6 C,</v>
      </c>
      <c r="T34" t="str">
        <f t="shared" si="12"/>
        <v>Clng 24.4 C - Htng 20.8 C,</v>
      </c>
      <c r="U34" t="str">
        <f t="shared" si="12"/>
        <v>Clng 24.4 C - Htng 21.0 C,</v>
      </c>
      <c r="V34" t="str">
        <f t="shared" si="12"/>
        <v>Clng 24.4 C - Htng 21.2 C,</v>
      </c>
      <c r="W34" t="str">
        <f t="shared" si="12"/>
        <v>Clng 24.4 C - Htng 21.4 C,</v>
      </c>
      <c r="X34" t="str">
        <f t="shared" si="12"/>
        <v>Clng 24.4 C - Htng 21.6 C,</v>
      </c>
      <c r="Y34" t="str">
        <f t="shared" si="12"/>
        <v>Clng 24.4 C - Htng 21.8 C,</v>
      </c>
      <c r="Z34" t="str">
        <f t="shared" si="13"/>
        <v>Clng 24.4 C - Htng 22.0 C,</v>
      </c>
      <c r="AA34" t="str">
        <f t="shared" si="13"/>
        <v>Clng 24.4 C - Htng 22.2 C,</v>
      </c>
      <c r="AB34" t="str">
        <f t="shared" si="13"/>
        <v>Clng 24.4 C - Htng 22.4 C,</v>
      </c>
      <c r="AC34" t="str">
        <f t="shared" si="13"/>
        <v>Clng 24.4 C - Htng 22.6 C,</v>
      </c>
      <c r="AD34" t="str">
        <f t="shared" si="13"/>
        <v>Clng 24.4 C - Htng 22.8 C,</v>
      </c>
      <c r="AE34" t="str">
        <f t="shared" si="13"/>
        <v>Clng 24.4 C - Htng 23.0 C,</v>
      </c>
      <c r="AF34" t="str">
        <f t="shared" si="13"/>
        <v>Clng 24.4 C - Htng 23.2 C,</v>
      </c>
      <c r="AG34" t="str">
        <f t="shared" si="13"/>
        <v>Clng 24.4 C - Htng 23.4 C,</v>
      </c>
      <c r="AH34" t="str">
        <f t="shared" si="13"/>
        <v>Clng 24.4 C - Htng 23.6 C,</v>
      </c>
      <c r="AI34" t="str">
        <f t="shared" si="13"/>
        <v>Clng 24.4 C - Htng 23.8 C,</v>
      </c>
      <c r="AJ34" t="str">
        <f t="shared" si="14"/>
        <v>ERROR ClngT &lt; HtngT</v>
      </c>
      <c r="AK34" t="str">
        <f t="shared" si="14"/>
        <v>ERROR ClngT &lt; HtngT</v>
      </c>
      <c r="AL34" t="str">
        <f t="shared" si="14"/>
        <v>ERROR ClngT &lt; HtngT</v>
      </c>
      <c r="AM34" t="str">
        <f t="shared" si="14"/>
        <v>ERROR ClngT &lt; HtngT</v>
      </c>
      <c r="AN34" t="str">
        <f t="shared" si="14"/>
        <v>ERROR ClngT &lt; HtngT</v>
      </c>
      <c r="AO34" t="str">
        <f t="shared" si="14"/>
        <v>ERROR ClngT &lt; HtngT</v>
      </c>
      <c r="AP34" t="str">
        <f t="shared" si="14"/>
        <v>ERROR ClngT &lt; HtngT</v>
      </c>
      <c r="AQ34" t="str">
        <f t="shared" si="14"/>
        <v>ERROR ClngT &lt; HtngT</v>
      </c>
      <c r="AR34" t="str">
        <f t="shared" si="14"/>
        <v>ERROR ClngT &lt; HtngT</v>
      </c>
      <c r="AS34" t="str">
        <f t="shared" si="14"/>
        <v>ERROR ClngT &lt; HtngT</v>
      </c>
      <c r="AT34" t="str">
        <f t="shared" si="14"/>
        <v>ERROR ClngT &lt; HtngT</v>
      </c>
    </row>
    <row r="35" spans="4:46">
      <c r="D35" s="202">
        <f t="shared" si="5"/>
        <v>24.59999999999998</v>
      </c>
      <c r="E35" s="153">
        <f t="shared" si="6"/>
        <v>30</v>
      </c>
      <c r="F35" t="str">
        <f t="shared" si="11"/>
        <v>Clng 24.6 C - Htng 18.0 C,</v>
      </c>
      <c r="G35" t="str">
        <f t="shared" si="11"/>
        <v>Clng 24.6 C - Htng 18.2 C,</v>
      </c>
      <c r="H35" t="str">
        <f t="shared" si="11"/>
        <v>Clng 24.6 C - Htng 18.4 C,</v>
      </c>
      <c r="I35" t="str">
        <f t="shared" si="11"/>
        <v>Clng 24.6 C - Htng 18.6 C,</v>
      </c>
      <c r="J35" t="str">
        <f t="shared" si="11"/>
        <v>Clng 24.6 C - Htng 18.8 C,</v>
      </c>
      <c r="K35" t="str">
        <f t="shared" si="11"/>
        <v>Clng 24.6 C - Htng 19.0 C,</v>
      </c>
      <c r="L35" t="str">
        <f t="shared" si="11"/>
        <v>Clng 24.6 C - Htng 19.2 C,</v>
      </c>
      <c r="M35" t="str">
        <f t="shared" si="11"/>
        <v>Clng 24.6 C - Htng 19.4 C,</v>
      </c>
      <c r="N35" t="str">
        <f t="shared" si="11"/>
        <v>Clng 24.6 C - Htng 19.6 C,</v>
      </c>
      <c r="O35" t="str">
        <f t="shared" si="11"/>
        <v>Clng 24.6 C - Htng 19.8 C,</v>
      </c>
      <c r="P35" t="str">
        <f t="shared" si="12"/>
        <v>Clng 24.6 C - Htng 20.0 C,</v>
      </c>
      <c r="Q35" t="str">
        <f t="shared" si="12"/>
        <v>Clng 24.6 C - Htng 20.2 C,</v>
      </c>
      <c r="R35" t="str">
        <f t="shared" si="12"/>
        <v>Clng 24.6 C - Htng 20.4 C,</v>
      </c>
      <c r="S35" t="str">
        <f t="shared" si="12"/>
        <v>Clng 24.6 C - Htng 20.6 C,</v>
      </c>
      <c r="T35" t="str">
        <f t="shared" si="12"/>
        <v>Clng 24.6 C - Htng 20.8 C,</v>
      </c>
      <c r="U35" t="str">
        <f t="shared" si="12"/>
        <v>Clng 24.6 C - Htng 21.0 C,</v>
      </c>
      <c r="V35" t="str">
        <f t="shared" si="12"/>
        <v>Clng 24.6 C - Htng 21.2 C,</v>
      </c>
      <c r="W35" t="str">
        <f t="shared" si="12"/>
        <v>Clng 24.6 C - Htng 21.4 C,</v>
      </c>
      <c r="X35" t="str">
        <f t="shared" si="12"/>
        <v>Clng 24.6 C - Htng 21.6 C,</v>
      </c>
      <c r="Y35" t="str">
        <f t="shared" si="12"/>
        <v>Clng 24.6 C - Htng 21.8 C,</v>
      </c>
      <c r="Z35" t="str">
        <f t="shared" si="13"/>
        <v>Clng 24.6 C - Htng 22.0 C,</v>
      </c>
      <c r="AA35" t="str">
        <f t="shared" si="13"/>
        <v>Clng 24.6 C - Htng 22.2 C,</v>
      </c>
      <c r="AB35" t="str">
        <f t="shared" si="13"/>
        <v>Clng 24.6 C - Htng 22.4 C,</v>
      </c>
      <c r="AC35" t="str">
        <f t="shared" si="13"/>
        <v>Clng 24.6 C - Htng 22.6 C,</v>
      </c>
      <c r="AD35" t="str">
        <f t="shared" si="13"/>
        <v>Clng 24.6 C - Htng 22.8 C,</v>
      </c>
      <c r="AE35" t="str">
        <f t="shared" si="13"/>
        <v>Clng 24.6 C - Htng 23.0 C,</v>
      </c>
      <c r="AF35" t="str">
        <f t="shared" si="13"/>
        <v>Clng 24.6 C - Htng 23.2 C,</v>
      </c>
      <c r="AG35" t="str">
        <f t="shared" si="13"/>
        <v>Clng 24.6 C - Htng 23.4 C,</v>
      </c>
      <c r="AH35" t="str">
        <f t="shared" si="13"/>
        <v>Clng 24.6 C - Htng 23.6 C,</v>
      </c>
      <c r="AI35" t="str">
        <f t="shared" si="13"/>
        <v>Clng 24.6 C - Htng 23.8 C,</v>
      </c>
      <c r="AJ35" t="str">
        <f t="shared" si="14"/>
        <v>Clng 24.6 C - Htng 24.0 C,</v>
      </c>
      <c r="AK35" t="str">
        <f t="shared" si="14"/>
        <v>ERROR ClngT &lt; HtngT</v>
      </c>
      <c r="AL35" t="str">
        <f t="shared" si="14"/>
        <v>ERROR ClngT &lt; HtngT</v>
      </c>
      <c r="AM35" t="str">
        <f t="shared" si="14"/>
        <v>ERROR ClngT &lt; HtngT</v>
      </c>
      <c r="AN35" t="str">
        <f t="shared" si="14"/>
        <v>ERROR ClngT &lt; HtngT</v>
      </c>
      <c r="AO35" t="str">
        <f t="shared" si="14"/>
        <v>ERROR ClngT &lt; HtngT</v>
      </c>
      <c r="AP35" t="str">
        <f t="shared" si="14"/>
        <v>ERROR ClngT &lt; HtngT</v>
      </c>
      <c r="AQ35" t="str">
        <f t="shared" si="14"/>
        <v>ERROR ClngT &lt; HtngT</v>
      </c>
      <c r="AR35" t="str">
        <f t="shared" si="14"/>
        <v>ERROR ClngT &lt; HtngT</v>
      </c>
      <c r="AS35" t="str">
        <f t="shared" si="14"/>
        <v>ERROR ClngT &lt; HtngT</v>
      </c>
      <c r="AT35" t="str">
        <f t="shared" si="14"/>
        <v>ERROR ClngT &lt; HtngT</v>
      </c>
    </row>
    <row r="36" spans="4:46">
      <c r="D36" s="202">
        <f t="shared" si="5"/>
        <v>24.799999999999979</v>
      </c>
      <c r="E36" s="153">
        <f t="shared" si="6"/>
        <v>31</v>
      </c>
      <c r="F36" t="str">
        <f t="shared" si="11"/>
        <v>Clng 24.8 C - Htng 18.0 C,</v>
      </c>
      <c r="G36" t="str">
        <f t="shared" si="11"/>
        <v>Clng 24.8 C - Htng 18.2 C,</v>
      </c>
      <c r="H36" t="str">
        <f t="shared" si="11"/>
        <v>Clng 24.8 C - Htng 18.4 C,</v>
      </c>
      <c r="I36" t="str">
        <f t="shared" si="11"/>
        <v>Clng 24.8 C - Htng 18.6 C,</v>
      </c>
      <c r="J36" t="str">
        <f t="shared" si="11"/>
        <v>Clng 24.8 C - Htng 18.8 C,</v>
      </c>
      <c r="K36" t="str">
        <f t="shared" si="11"/>
        <v>Clng 24.8 C - Htng 19.0 C,</v>
      </c>
      <c r="L36" t="str">
        <f t="shared" si="11"/>
        <v>Clng 24.8 C - Htng 19.2 C,</v>
      </c>
      <c r="M36" t="str">
        <f t="shared" si="11"/>
        <v>Clng 24.8 C - Htng 19.4 C,</v>
      </c>
      <c r="N36" t="str">
        <f t="shared" si="11"/>
        <v>Clng 24.8 C - Htng 19.6 C,</v>
      </c>
      <c r="O36" t="str">
        <f t="shared" si="11"/>
        <v>Clng 24.8 C - Htng 19.8 C,</v>
      </c>
      <c r="P36" t="str">
        <f t="shared" si="12"/>
        <v>Clng 24.8 C - Htng 20.0 C,</v>
      </c>
      <c r="Q36" t="str">
        <f t="shared" si="12"/>
        <v>Clng 24.8 C - Htng 20.2 C,</v>
      </c>
      <c r="R36" t="str">
        <f t="shared" si="12"/>
        <v>Clng 24.8 C - Htng 20.4 C,</v>
      </c>
      <c r="S36" t="str">
        <f t="shared" si="12"/>
        <v>Clng 24.8 C - Htng 20.6 C,</v>
      </c>
      <c r="T36" t="str">
        <f t="shared" si="12"/>
        <v>Clng 24.8 C - Htng 20.8 C,</v>
      </c>
      <c r="U36" t="str">
        <f t="shared" si="12"/>
        <v>Clng 24.8 C - Htng 21.0 C,</v>
      </c>
      <c r="V36" t="str">
        <f t="shared" si="12"/>
        <v>Clng 24.8 C - Htng 21.2 C,</v>
      </c>
      <c r="W36" t="str">
        <f t="shared" si="12"/>
        <v>Clng 24.8 C - Htng 21.4 C,</v>
      </c>
      <c r="X36" t="str">
        <f t="shared" si="12"/>
        <v>Clng 24.8 C - Htng 21.6 C,</v>
      </c>
      <c r="Y36" t="str">
        <f t="shared" si="12"/>
        <v>Clng 24.8 C - Htng 21.8 C,</v>
      </c>
      <c r="Z36" t="str">
        <f t="shared" si="13"/>
        <v>Clng 24.8 C - Htng 22.0 C,</v>
      </c>
      <c r="AA36" t="str">
        <f t="shared" si="13"/>
        <v>Clng 24.8 C - Htng 22.2 C,</v>
      </c>
      <c r="AB36" t="str">
        <f t="shared" si="13"/>
        <v>Clng 24.8 C - Htng 22.4 C,</v>
      </c>
      <c r="AC36" t="str">
        <f t="shared" si="13"/>
        <v>Clng 24.8 C - Htng 22.6 C,</v>
      </c>
      <c r="AD36" t="str">
        <f t="shared" si="13"/>
        <v>Clng 24.8 C - Htng 22.8 C,</v>
      </c>
      <c r="AE36" t="str">
        <f t="shared" si="13"/>
        <v>Clng 24.8 C - Htng 23.0 C,</v>
      </c>
      <c r="AF36" t="str">
        <f t="shared" si="13"/>
        <v>Clng 24.8 C - Htng 23.2 C,</v>
      </c>
      <c r="AG36" t="str">
        <f t="shared" si="13"/>
        <v>Clng 24.8 C - Htng 23.4 C,</v>
      </c>
      <c r="AH36" t="str">
        <f t="shared" si="13"/>
        <v>Clng 24.8 C - Htng 23.6 C,</v>
      </c>
      <c r="AI36" t="str">
        <f t="shared" si="13"/>
        <v>Clng 24.8 C - Htng 23.8 C,</v>
      </c>
      <c r="AJ36" t="str">
        <f t="shared" si="14"/>
        <v>Clng 24.8 C - Htng 24.0 C,</v>
      </c>
      <c r="AK36" t="str">
        <f t="shared" si="14"/>
        <v>Clng 24.8 C - Htng 24.2 C,</v>
      </c>
      <c r="AL36" t="str">
        <f t="shared" si="14"/>
        <v>ERROR ClngT &lt; HtngT</v>
      </c>
      <c r="AM36" t="str">
        <f t="shared" si="14"/>
        <v>ERROR ClngT &lt; HtngT</v>
      </c>
      <c r="AN36" t="str">
        <f t="shared" si="14"/>
        <v>ERROR ClngT &lt; HtngT</v>
      </c>
      <c r="AO36" t="str">
        <f t="shared" si="14"/>
        <v>ERROR ClngT &lt; HtngT</v>
      </c>
      <c r="AP36" t="str">
        <f t="shared" si="14"/>
        <v>ERROR ClngT &lt; HtngT</v>
      </c>
      <c r="AQ36" t="str">
        <f t="shared" si="14"/>
        <v>ERROR ClngT &lt; HtngT</v>
      </c>
      <c r="AR36" t="str">
        <f t="shared" si="14"/>
        <v>ERROR ClngT &lt; HtngT</v>
      </c>
      <c r="AS36" t="str">
        <f t="shared" si="14"/>
        <v>ERROR ClngT &lt; HtngT</v>
      </c>
      <c r="AT36" t="str">
        <f t="shared" si="14"/>
        <v>ERROR ClngT &lt; HtngT</v>
      </c>
    </row>
    <row r="37" spans="4:46">
      <c r="D37" s="202">
        <f t="shared" si="5"/>
        <v>24.999999999999979</v>
      </c>
      <c r="E37" s="153">
        <f t="shared" si="6"/>
        <v>32</v>
      </c>
      <c r="F37" t="str">
        <f t="shared" ref="F37:O46" si="15">IF($D37-F$6&lt;0.5,"ERROR ClngT &lt; HtngT","Clng "&amp;FIXED($D37,1)&amp;" C -"&amp;" Htng "&amp;FIXED(F$6,1)&amp;" C,")</f>
        <v>Clng 25.0 C - Htng 18.0 C,</v>
      </c>
      <c r="G37" t="str">
        <f t="shared" si="15"/>
        <v>Clng 25.0 C - Htng 18.2 C,</v>
      </c>
      <c r="H37" t="str">
        <f t="shared" si="15"/>
        <v>Clng 25.0 C - Htng 18.4 C,</v>
      </c>
      <c r="I37" t="str">
        <f t="shared" si="15"/>
        <v>Clng 25.0 C - Htng 18.6 C,</v>
      </c>
      <c r="J37" t="str">
        <f t="shared" si="15"/>
        <v>Clng 25.0 C - Htng 18.8 C,</v>
      </c>
      <c r="K37" t="str">
        <f t="shared" si="15"/>
        <v>Clng 25.0 C - Htng 19.0 C,</v>
      </c>
      <c r="L37" t="str">
        <f t="shared" si="15"/>
        <v>Clng 25.0 C - Htng 19.2 C,</v>
      </c>
      <c r="M37" t="str">
        <f t="shared" si="15"/>
        <v>Clng 25.0 C - Htng 19.4 C,</v>
      </c>
      <c r="N37" t="str">
        <f t="shared" si="15"/>
        <v>Clng 25.0 C - Htng 19.6 C,</v>
      </c>
      <c r="O37" t="str">
        <f t="shared" si="15"/>
        <v>Clng 25.0 C - Htng 19.8 C,</v>
      </c>
      <c r="P37" t="str">
        <f t="shared" ref="P37:Y46" si="16">IF($D37-P$6&lt;0.5,"ERROR ClngT &lt; HtngT","Clng "&amp;FIXED($D37,1)&amp;" C -"&amp;" Htng "&amp;FIXED(P$6,1)&amp;" C,")</f>
        <v>Clng 25.0 C - Htng 20.0 C,</v>
      </c>
      <c r="Q37" t="str">
        <f t="shared" si="16"/>
        <v>Clng 25.0 C - Htng 20.2 C,</v>
      </c>
      <c r="R37" t="str">
        <f t="shared" si="16"/>
        <v>Clng 25.0 C - Htng 20.4 C,</v>
      </c>
      <c r="S37" t="str">
        <f t="shared" si="16"/>
        <v>Clng 25.0 C - Htng 20.6 C,</v>
      </c>
      <c r="T37" t="str">
        <f t="shared" si="16"/>
        <v>Clng 25.0 C - Htng 20.8 C,</v>
      </c>
      <c r="U37" t="str">
        <f t="shared" si="16"/>
        <v>Clng 25.0 C - Htng 21.0 C,</v>
      </c>
      <c r="V37" t="str">
        <f t="shared" si="16"/>
        <v>Clng 25.0 C - Htng 21.2 C,</v>
      </c>
      <c r="W37" t="str">
        <f t="shared" si="16"/>
        <v>Clng 25.0 C - Htng 21.4 C,</v>
      </c>
      <c r="X37" t="str">
        <f t="shared" si="16"/>
        <v>Clng 25.0 C - Htng 21.6 C,</v>
      </c>
      <c r="Y37" t="str">
        <f t="shared" si="16"/>
        <v>Clng 25.0 C - Htng 21.8 C,</v>
      </c>
      <c r="Z37" t="str">
        <f t="shared" ref="Z37:AI46" si="17">IF($D37-Z$6&lt;0.5,"ERROR ClngT &lt; HtngT","Clng "&amp;FIXED($D37,1)&amp;" C -"&amp;" Htng "&amp;FIXED(Z$6,1)&amp;" C,")</f>
        <v>Clng 25.0 C - Htng 22.0 C,</v>
      </c>
      <c r="AA37" t="str">
        <f t="shared" si="17"/>
        <v>Clng 25.0 C - Htng 22.2 C,</v>
      </c>
      <c r="AB37" t="str">
        <f t="shared" si="17"/>
        <v>Clng 25.0 C - Htng 22.4 C,</v>
      </c>
      <c r="AC37" t="str">
        <f t="shared" si="17"/>
        <v>Clng 25.0 C - Htng 22.6 C,</v>
      </c>
      <c r="AD37" t="str">
        <f t="shared" si="17"/>
        <v>Clng 25.0 C - Htng 22.8 C,</v>
      </c>
      <c r="AE37" t="str">
        <f t="shared" si="17"/>
        <v>Clng 25.0 C - Htng 23.0 C,</v>
      </c>
      <c r="AF37" t="str">
        <f t="shared" si="17"/>
        <v>Clng 25.0 C - Htng 23.2 C,</v>
      </c>
      <c r="AG37" t="str">
        <f t="shared" si="17"/>
        <v>Clng 25.0 C - Htng 23.4 C,</v>
      </c>
      <c r="AH37" t="str">
        <f t="shared" si="17"/>
        <v>Clng 25.0 C - Htng 23.6 C,</v>
      </c>
      <c r="AI37" t="str">
        <f t="shared" si="17"/>
        <v>Clng 25.0 C - Htng 23.8 C,</v>
      </c>
      <c r="AJ37" t="str">
        <f t="shared" ref="AJ37:AT46" si="18">IF($D37-AJ$6&lt;0.5,"ERROR ClngT &lt; HtngT","Clng "&amp;FIXED($D37,1)&amp;" C -"&amp;" Htng "&amp;FIXED(AJ$6,1)&amp;" C,")</f>
        <v>Clng 25.0 C - Htng 24.0 C,</v>
      </c>
      <c r="AK37" t="str">
        <f t="shared" si="18"/>
        <v>Clng 25.0 C - Htng 24.2 C,</v>
      </c>
      <c r="AL37" t="str">
        <f t="shared" si="18"/>
        <v>Clng 25.0 C - Htng 24.4 C,</v>
      </c>
      <c r="AM37" t="str">
        <f t="shared" si="18"/>
        <v>ERROR ClngT &lt; HtngT</v>
      </c>
      <c r="AN37" t="str">
        <f t="shared" si="18"/>
        <v>ERROR ClngT &lt; HtngT</v>
      </c>
      <c r="AO37" t="str">
        <f t="shared" si="18"/>
        <v>ERROR ClngT &lt; HtngT</v>
      </c>
      <c r="AP37" t="str">
        <f t="shared" si="18"/>
        <v>ERROR ClngT &lt; HtngT</v>
      </c>
      <c r="AQ37" t="str">
        <f t="shared" si="18"/>
        <v>ERROR ClngT &lt; HtngT</v>
      </c>
      <c r="AR37" t="str">
        <f t="shared" si="18"/>
        <v>ERROR ClngT &lt; HtngT</v>
      </c>
      <c r="AS37" t="str">
        <f t="shared" si="18"/>
        <v>ERROR ClngT &lt; HtngT</v>
      </c>
      <c r="AT37" t="str">
        <f t="shared" si="18"/>
        <v>ERROR ClngT &lt; HtngT</v>
      </c>
    </row>
    <row r="38" spans="4:46">
      <c r="D38" s="202">
        <f t="shared" si="5"/>
        <v>25.199999999999978</v>
      </c>
      <c r="E38" s="153">
        <f t="shared" si="6"/>
        <v>33</v>
      </c>
      <c r="F38" t="str">
        <f t="shared" si="15"/>
        <v>Clng 25.2 C - Htng 18.0 C,</v>
      </c>
      <c r="G38" t="str">
        <f t="shared" si="15"/>
        <v>Clng 25.2 C - Htng 18.2 C,</v>
      </c>
      <c r="H38" t="str">
        <f t="shared" si="15"/>
        <v>Clng 25.2 C - Htng 18.4 C,</v>
      </c>
      <c r="I38" t="str">
        <f t="shared" si="15"/>
        <v>Clng 25.2 C - Htng 18.6 C,</v>
      </c>
      <c r="J38" t="str">
        <f t="shared" si="15"/>
        <v>Clng 25.2 C - Htng 18.8 C,</v>
      </c>
      <c r="K38" t="str">
        <f t="shared" si="15"/>
        <v>Clng 25.2 C - Htng 19.0 C,</v>
      </c>
      <c r="L38" t="str">
        <f t="shared" si="15"/>
        <v>Clng 25.2 C - Htng 19.2 C,</v>
      </c>
      <c r="M38" t="str">
        <f t="shared" si="15"/>
        <v>Clng 25.2 C - Htng 19.4 C,</v>
      </c>
      <c r="N38" t="str">
        <f t="shared" si="15"/>
        <v>Clng 25.2 C - Htng 19.6 C,</v>
      </c>
      <c r="O38" t="str">
        <f t="shared" si="15"/>
        <v>Clng 25.2 C - Htng 19.8 C,</v>
      </c>
      <c r="P38" t="str">
        <f t="shared" si="16"/>
        <v>Clng 25.2 C - Htng 20.0 C,</v>
      </c>
      <c r="Q38" t="str">
        <f t="shared" si="16"/>
        <v>Clng 25.2 C - Htng 20.2 C,</v>
      </c>
      <c r="R38" t="str">
        <f t="shared" si="16"/>
        <v>Clng 25.2 C - Htng 20.4 C,</v>
      </c>
      <c r="S38" t="str">
        <f t="shared" si="16"/>
        <v>Clng 25.2 C - Htng 20.6 C,</v>
      </c>
      <c r="T38" t="str">
        <f t="shared" si="16"/>
        <v>Clng 25.2 C - Htng 20.8 C,</v>
      </c>
      <c r="U38" t="str">
        <f t="shared" si="16"/>
        <v>Clng 25.2 C - Htng 21.0 C,</v>
      </c>
      <c r="V38" t="str">
        <f t="shared" si="16"/>
        <v>Clng 25.2 C - Htng 21.2 C,</v>
      </c>
      <c r="W38" t="str">
        <f t="shared" si="16"/>
        <v>Clng 25.2 C - Htng 21.4 C,</v>
      </c>
      <c r="X38" t="str">
        <f t="shared" si="16"/>
        <v>Clng 25.2 C - Htng 21.6 C,</v>
      </c>
      <c r="Y38" t="str">
        <f t="shared" si="16"/>
        <v>Clng 25.2 C - Htng 21.8 C,</v>
      </c>
      <c r="Z38" t="str">
        <f t="shared" si="17"/>
        <v>Clng 25.2 C - Htng 22.0 C,</v>
      </c>
      <c r="AA38" t="str">
        <f t="shared" si="17"/>
        <v>Clng 25.2 C - Htng 22.2 C,</v>
      </c>
      <c r="AB38" t="str">
        <f t="shared" si="17"/>
        <v>Clng 25.2 C - Htng 22.4 C,</v>
      </c>
      <c r="AC38" t="str">
        <f t="shared" si="17"/>
        <v>Clng 25.2 C - Htng 22.6 C,</v>
      </c>
      <c r="AD38" t="str">
        <f t="shared" si="17"/>
        <v>Clng 25.2 C - Htng 22.8 C,</v>
      </c>
      <c r="AE38" t="str">
        <f t="shared" si="17"/>
        <v>Clng 25.2 C - Htng 23.0 C,</v>
      </c>
      <c r="AF38" t="str">
        <f t="shared" si="17"/>
        <v>Clng 25.2 C - Htng 23.2 C,</v>
      </c>
      <c r="AG38" t="str">
        <f t="shared" si="17"/>
        <v>Clng 25.2 C - Htng 23.4 C,</v>
      </c>
      <c r="AH38" t="str">
        <f t="shared" si="17"/>
        <v>Clng 25.2 C - Htng 23.6 C,</v>
      </c>
      <c r="AI38" t="str">
        <f t="shared" si="17"/>
        <v>Clng 25.2 C - Htng 23.8 C,</v>
      </c>
      <c r="AJ38" t="str">
        <f t="shared" si="18"/>
        <v>Clng 25.2 C - Htng 24.0 C,</v>
      </c>
      <c r="AK38" t="str">
        <f t="shared" si="18"/>
        <v>Clng 25.2 C - Htng 24.2 C,</v>
      </c>
      <c r="AL38" t="str">
        <f t="shared" si="18"/>
        <v>Clng 25.2 C - Htng 24.4 C,</v>
      </c>
      <c r="AM38" t="str">
        <f t="shared" si="18"/>
        <v>Clng 25.2 C - Htng 24.6 C,</v>
      </c>
      <c r="AN38" t="str">
        <f t="shared" si="18"/>
        <v>ERROR ClngT &lt; HtngT</v>
      </c>
      <c r="AO38" t="str">
        <f t="shared" si="18"/>
        <v>ERROR ClngT &lt; HtngT</v>
      </c>
      <c r="AP38" t="str">
        <f t="shared" si="18"/>
        <v>ERROR ClngT &lt; HtngT</v>
      </c>
      <c r="AQ38" t="str">
        <f t="shared" si="18"/>
        <v>ERROR ClngT &lt; HtngT</v>
      </c>
      <c r="AR38" t="str">
        <f t="shared" si="18"/>
        <v>ERROR ClngT &lt; HtngT</v>
      </c>
      <c r="AS38" t="str">
        <f t="shared" si="18"/>
        <v>ERROR ClngT &lt; HtngT</v>
      </c>
      <c r="AT38" t="str">
        <f t="shared" si="18"/>
        <v>ERROR ClngT &lt; HtngT</v>
      </c>
    </row>
    <row r="39" spans="4:46">
      <c r="D39" s="202">
        <f t="shared" si="5"/>
        <v>25.399999999999977</v>
      </c>
      <c r="E39" s="153">
        <f t="shared" si="6"/>
        <v>34</v>
      </c>
      <c r="F39" t="str">
        <f t="shared" si="15"/>
        <v>Clng 25.4 C - Htng 18.0 C,</v>
      </c>
      <c r="G39" t="str">
        <f t="shared" si="15"/>
        <v>Clng 25.4 C - Htng 18.2 C,</v>
      </c>
      <c r="H39" t="str">
        <f t="shared" si="15"/>
        <v>Clng 25.4 C - Htng 18.4 C,</v>
      </c>
      <c r="I39" t="str">
        <f t="shared" si="15"/>
        <v>Clng 25.4 C - Htng 18.6 C,</v>
      </c>
      <c r="J39" t="str">
        <f t="shared" si="15"/>
        <v>Clng 25.4 C - Htng 18.8 C,</v>
      </c>
      <c r="K39" t="str">
        <f t="shared" si="15"/>
        <v>Clng 25.4 C - Htng 19.0 C,</v>
      </c>
      <c r="L39" t="str">
        <f t="shared" si="15"/>
        <v>Clng 25.4 C - Htng 19.2 C,</v>
      </c>
      <c r="M39" t="str">
        <f t="shared" si="15"/>
        <v>Clng 25.4 C - Htng 19.4 C,</v>
      </c>
      <c r="N39" t="str">
        <f t="shared" si="15"/>
        <v>Clng 25.4 C - Htng 19.6 C,</v>
      </c>
      <c r="O39" t="str">
        <f t="shared" si="15"/>
        <v>Clng 25.4 C - Htng 19.8 C,</v>
      </c>
      <c r="P39" t="str">
        <f t="shared" si="16"/>
        <v>Clng 25.4 C - Htng 20.0 C,</v>
      </c>
      <c r="Q39" t="str">
        <f t="shared" si="16"/>
        <v>Clng 25.4 C - Htng 20.2 C,</v>
      </c>
      <c r="R39" t="str">
        <f t="shared" si="16"/>
        <v>Clng 25.4 C - Htng 20.4 C,</v>
      </c>
      <c r="S39" t="str">
        <f t="shared" si="16"/>
        <v>Clng 25.4 C - Htng 20.6 C,</v>
      </c>
      <c r="T39" t="str">
        <f t="shared" si="16"/>
        <v>Clng 25.4 C - Htng 20.8 C,</v>
      </c>
      <c r="U39" t="str">
        <f t="shared" si="16"/>
        <v>Clng 25.4 C - Htng 21.0 C,</v>
      </c>
      <c r="V39" t="str">
        <f t="shared" si="16"/>
        <v>Clng 25.4 C - Htng 21.2 C,</v>
      </c>
      <c r="W39" t="str">
        <f t="shared" si="16"/>
        <v>Clng 25.4 C - Htng 21.4 C,</v>
      </c>
      <c r="X39" t="str">
        <f t="shared" si="16"/>
        <v>Clng 25.4 C - Htng 21.6 C,</v>
      </c>
      <c r="Y39" t="str">
        <f t="shared" si="16"/>
        <v>Clng 25.4 C - Htng 21.8 C,</v>
      </c>
      <c r="Z39" t="str">
        <f t="shared" si="17"/>
        <v>Clng 25.4 C - Htng 22.0 C,</v>
      </c>
      <c r="AA39" t="str">
        <f t="shared" si="17"/>
        <v>Clng 25.4 C - Htng 22.2 C,</v>
      </c>
      <c r="AB39" t="str">
        <f t="shared" si="17"/>
        <v>Clng 25.4 C - Htng 22.4 C,</v>
      </c>
      <c r="AC39" t="str">
        <f t="shared" si="17"/>
        <v>Clng 25.4 C - Htng 22.6 C,</v>
      </c>
      <c r="AD39" t="str">
        <f t="shared" si="17"/>
        <v>Clng 25.4 C - Htng 22.8 C,</v>
      </c>
      <c r="AE39" t="str">
        <f t="shared" si="17"/>
        <v>Clng 25.4 C - Htng 23.0 C,</v>
      </c>
      <c r="AF39" t="str">
        <f t="shared" si="17"/>
        <v>Clng 25.4 C - Htng 23.2 C,</v>
      </c>
      <c r="AG39" t="str">
        <f t="shared" si="17"/>
        <v>Clng 25.4 C - Htng 23.4 C,</v>
      </c>
      <c r="AH39" t="str">
        <f t="shared" si="17"/>
        <v>Clng 25.4 C - Htng 23.6 C,</v>
      </c>
      <c r="AI39" t="str">
        <f t="shared" si="17"/>
        <v>Clng 25.4 C - Htng 23.8 C,</v>
      </c>
      <c r="AJ39" t="str">
        <f t="shared" si="18"/>
        <v>Clng 25.4 C - Htng 24.0 C,</v>
      </c>
      <c r="AK39" t="str">
        <f t="shared" si="18"/>
        <v>Clng 25.4 C - Htng 24.2 C,</v>
      </c>
      <c r="AL39" t="str">
        <f t="shared" si="18"/>
        <v>Clng 25.4 C - Htng 24.4 C,</v>
      </c>
      <c r="AM39" t="str">
        <f t="shared" si="18"/>
        <v>Clng 25.4 C - Htng 24.6 C,</v>
      </c>
      <c r="AN39" t="str">
        <f t="shared" si="18"/>
        <v>Clng 25.4 C - Htng 24.8 C,</v>
      </c>
      <c r="AO39" t="str">
        <f t="shared" si="18"/>
        <v>ERROR ClngT &lt; HtngT</v>
      </c>
      <c r="AP39" t="str">
        <f t="shared" si="18"/>
        <v>ERROR ClngT &lt; HtngT</v>
      </c>
      <c r="AQ39" t="str">
        <f t="shared" si="18"/>
        <v>ERROR ClngT &lt; HtngT</v>
      </c>
      <c r="AR39" t="str">
        <f t="shared" si="18"/>
        <v>ERROR ClngT &lt; HtngT</v>
      </c>
      <c r="AS39" t="str">
        <f t="shared" si="18"/>
        <v>ERROR ClngT &lt; HtngT</v>
      </c>
      <c r="AT39" t="str">
        <f t="shared" si="18"/>
        <v>ERROR ClngT &lt; HtngT</v>
      </c>
    </row>
    <row r="40" spans="4:46">
      <c r="D40" s="202">
        <f t="shared" ref="D40:D56" si="19">D39+0.2</f>
        <v>25.599999999999977</v>
      </c>
      <c r="E40" s="153">
        <f t="shared" ref="E40:E56" si="20">E39+1</f>
        <v>35</v>
      </c>
      <c r="F40" t="str">
        <f t="shared" si="15"/>
        <v>Clng 25.6 C - Htng 18.0 C,</v>
      </c>
      <c r="G40" t="str">
        <f t="shared" si="15"/>
        <v>Clng 25.6 C - Htng 18.2 C,</v>
      </c>
      <c r="H40" t="str">
        <f t="shared" si="15"/>
        <v>Clng 25.6 C - Htng 18.4 C,</v>
      </c>
      <c r="I40" t="str">
        <f t="shared" si="15"/>
        <v>Clng 25.6 C - Htng 18.6 C,</v>
      </c>
      <c r="J40" t="str">
        <f t="shared" si="15"/>
        <v>Clng 25.6 C - Htng 18.8 C,</v>
      </c>
      <c r="K40" t="str">
        <f t="shared" si="15"/>
        <v>Clng 25.6 C - Htng 19.0 C,</v>
      </c>
      <c r="L40" t="str">
        <f t="shared" si="15"/>
        <v>Clng 25.6 C - Htng 19.2 C,</v>
      </c>
      <c r="M40" t="str">
        <f t="shared" si="15"/>
        <v>Clng 25.6 C - Htng 19.4 C,</v>
      </c>
      <c r="N40" t="str">
        <f t="shared" si="15"/>
        <v>Clng 25.6 C - Htng 19.6 C,</v>
      </c>
      <c r="O40" t="str">
        <f t="shared" si="15"/>
        <v>Clng 25.6 C - Htng 19.8 C,</v>
      </c>
      <c r="P40" t="str">
        <f t="shared" si="16"/>
        <v>Clng 25.6 C - Htng 20.0 C,</v>
      </c>
      <c r="Q40" t="str">
        <f t="shared" si="16"/>
        <v>Clng 25.6 C - Htng 20.2 C,</v>
      </c>
      <c r="R40" t="str">
        <f t="shared" si="16"/>
        <v>Clng 25.6 C - Htng 20.4 C,</v>
      </c>
      <c r="S40" t="str">
        <f t="shared" si="16"/>
        <v>Clng 25.6 C - Htng 20.6 C,</v>
      </c>
      <c r="T40" t="str">
        <f t="shared" si="16"/>
        <v>Clng 25.6 C - Htng 20.8 C,</v>
      </c>
      <c r="U40" t="str">
        <f t="shared" si="16"/>
        <v>Clng 25.6 C - Htng 21.0 C,</v>
      </c>
      <c r="V40" t="str">
        <f t="shared" si="16"/>
        <v>Clng 25.6 C - Htng 21.2 C,</v>
      </c>
      <c r="W40" t="str">
        <f t="shared" si="16"/>
        <v>Clng 25.6 C - Htng 21.4 C,</v>
      </c>
      <c r="X40" t="str">
        <f t="shared" si="16"/>
        <v>Clng 25.6 C - Htng 21.6 C,</v>
      </c>
      <c r="Y40" t="str">
        <f t="shared" si="16"/>
        <v>Clng 25.6 C - Htng 21.8 C,</v>
      </c>
      <c r="Z40" t="str">
        <f t="shared" si="17"/>
        <v>Clng 25.6 C - Htng 22.0 C,</v>
      </c>
      <c r="AA40" t="str">
        <f t="shared" si="17"/>
        <v>Clng 25.6 C - Htng 22.2 C,</v>
      </c>
      <c r="AB40" t="str">
        <f t="shared" si="17"/>
        <v>Clng 25.6 C - Htng 22.4 C,</v>
      </c>
      <c r="AC40" t="str">
        <f t="shared" si="17"/>
        <v>Clng 25.6 C - Htng 22.6 C,</v>
      </c>
      <c r="AD40" t="str">
        <f t="shared" si="17"/>
        <v>Clng 25.6 C - Htng 22.8 C,</v>
      </c>
      <c r="AE40" t="str">
        <f t="shared" si="17"/>
        <v>Clng 25.6 C - Htng 23.0 C,</v>
      </c>
      <c r="AF40" t="str">
        <f t="shared" si="17"/>
        <v>Clng 25.6 C - Htng 23.2 C,</v>
      </c>
      <c r="AG40" t="str">
        <f t="shared" si="17"/>
        <v>Clng 25.6 C - Htng 23.4 C,</v>
      </c>
      <c r="AH40" t="str">
        <f t="shared" si="17"/>
        <v>Clng 25.6 C - Htng 23.6 C,</v>
      </c>
      <c r="AI40" t="str">
        <f t="shared" si="17"/>
        <v>Clng 25.6 C - Htng 23.8 C,</v>
      </c>
      <c r="AJ40" t="str">
        <f t="shared" si="18"/>
        <v>Clng 25.6 C - Htng 24.0 C,</v>
      </c>
      <c r="AK40" t="str">
        <f t="shared" si="18"/>
        <v>Clng 25.6 C - Htng 24.2 C,</v>
      </c>
      <c r="AL40" t="str">
        <f t="shared" si="18"/>
        <v>Clng 25.6 C - Htng 24.4 C,</v>
      </c>
      <c r="AM40" t="str">
        <f t="shared" si="18"/>
        <v>Clng 25.6 C - Htng 24.6 C,</v>
      </c>
      <c r="AN40" t="str">
        <f t="shared" si="18"/>
        <v>Clng 25.6 C - Htng 24.8 C,</v>
      </c>
      <c r="AO40" t="str">
        <f t="shared" si="18"/>
        <v>Clng 25.6 C - Htng 25.0 C,</v>
      </c>
      <c r="AP40" t="str">
        <f t="shared" si="18"/>
        <v>ERROR ClngT &lt; HtngT</v>
      </c>
      <c r="AQ40" t="str">
        <f t="shared" si="18"/>
        <v>ERROR ClngT &lt; HtngT</v>
      </c>
      <c r="AR40" t="str">
        <f t="shared" si="18"/>
        <v>ERROR ClngT &lt; HtngT</v>
      </c>
      <c r="AS40" t="str">
        <f t="shared" si="18"/>
        <v>ERROR ClngT &lt; HtngT</v>
      </c>
      <c r="AT40" t="str">
        <f t="shared" si="18"/>
        <v>ERROR ClngT &lt; HtngT</v>
      </c>
    </row>
    <row r="41" spans="4:46">
      <c r="D41" s="202">
        <f t="shared" si="19"/>
        <v>25.799999999999976</v>
      </c>
      <c r="E41" s="153">
        <f t="shared" si="20"/>
        <v>36</v>
      </c>
      <c r="F41" t="str">
        <f t="shared" si="15"/>
        <v>Clng 25.8 C - Htng 18.0 C,</v>
      </c>
      <c r="G41" t="str">
        <f t="shared" si="15"/>
        <v>Clng 25.8 C - Htng 18.2 C,</v>
      </c>
      <c r="H41" t="str">
        <f t="shared" si="15"/>
        <v>Clng 25.8 C - Htng 18.4 C,</v>
      </c>
      <c r="I41" t="str">
        <f t="shared" si="15"/>
        <v>Clng 25.8 C - Htng 18.6 C,</v>
      </c>
      <c r="J41" t="str">
        <f t="shared" si="15"/>
        <v>Clng 25.8 C - Htng 18.8 C,</v>
      </c>
      <c r="K41" t="str">
        <f t="shared" si="15"/>
        <v>Clng 25.8 C - Htng 19.0 C,</v>
      </c>
      <c r="L41" t="str">
        <f t="shared" si="15"/>
        <v>Clng 25.8 C - Htng 19.2 C,</v>
      </c>
      <c r="M41" t="str">
        <f t="shared" si="15"/>
        <v>Clng 25.8 C - Htng 19.4 C,</v>
      </c>
      <c r="N41" t="str">
        <f t="shared" si="15"/>
        <v>Clng 25.8 C - Htng 19.6 C,</v>
      </c>
      <c r="O41" t="str">
        <f t="shared" si="15"/>
        <v>Clng 25.8 C - Htng 19.8 C,</v>
      </c>
      <c r="P41" t="str">
        <f t="shared" si="16"/>
        <v>Clng 25.8 C - Htng 20.0 C,</v>
      </c>
      <c r="Q41" t="str">
        <f t="shared" si="16"/>
        <v>Clng 25.8 C - Htng 20.2 C,</v>
      </c>
      <c r="R41" t="str">
        <f t="shared" si="16"/>
        <v>Clng 25.8 C - Htng 20.4 C,</v>
      </c>
      <c r="S41" t="str">
        <f t="shared" si="16"/>
        <v>Clng 25.8 C - Htng 20.6 C,</v>
      </c>
      <c r="T41" t="str">
        <f t="shared" si="16"/>
        <v>Clng 25.8 C - Htng 20.8 C,</v>
      </c>
      <c r="U41" t="str">
        <f t="shared" si="16"/>
        <v>Clng 25.8 C - Htng 21.0 C,</v>
      </c>
      <c r="V41" t="str">
        <f t="shared" si="16"/>
        <v>Clng 25.8 C - Htng 21.2 C,</v>
      </c>
      <c r="W41" t="str">
        <f t="shared" si="16"/>
        <v>Clng 25.8 C - Htng 21.4 C,</v>
      </c>
      <c r="X41" t="str">
        <f t="shared" si="16"/>
        <v>Clng 25.8 C - Htng 21.6 C,</v>
      </c>
      <c r="Y41" t="str">
        <f t="shared" si="16"/>
        <v>Clng 25.8 C - Htng 21.8 C,</v>
      </c>
      <c r="Z41" t="str">
        <f t="shared" si="17"/>
        <v>Clng 25.8 C - Htng 22.0 C,</v>
      </c>
      <c r="AA41" t="str">
        <f t="shared" si="17"/>
        <v>Clng 25.8 C - Htng 22.2 C,</v>
      </c>
      <c r="AB41" t="str">
        <f t="shared" si="17"/>
        <v>Clng 25.8 C - Htng 22.4 C,</v>
      </c>
      <c r="AC41" t="str">
        <f t="shared" si="17"/>
        <v>Clng 25.8 C - Htng 22.6 C,</v>
      </c>
      <c r="AD41" t="str">
        <f t="shared" si="17"/>
        <v>Clng 25.8 C - Htng 22.8 C,</v>
      </c>
      <c r="AE41" t="str">
        <f t="shared" si="17"/>
        <v>Clng 25.8 C - Htng 23.0 C,</v>
      </c>
      <c r="AF41" t="str">
        <f t="shared" si="17"/>
        <v>Clng 25.8 C - Htng 23.2 C,</v>
      </c>
      <c r="AG41" t="str">
        <f t="shared" si="17"/>
        <v>Clng 25.8 C - Htng 23.4 C,</v>
      </c>
      <c r="AH41" t="str">
        <f t="shared" si="17"/>
        <v>Clng 25.8 C - Htng 23.6 C,</v>
      </c>
      <c r="AI41" t="str">
        <f t="shared" si="17"/>
        <v>Clng 25.8 C - Htng 23.8 C,</v>
      </c>
      <c r="AJ41" t="str">
        <f t="shared" si="18"/>
        <v>Clng 25.8 C - Htng 24.0 C,</v>
      </c>
      <c r="AK41" t="str">
        <f t="shared" si="18"/>
        <v>Clng 25.8 C - Htng 24.2 C,</v>
      </c>
      <c r="AL41" t="str">
        <f t="shared" si="18"/>
        <v>Clng 25.8 C - Htng 24.4 C,</v>
      </c>
      <c r="AM41" t="str">
        <f t="shared" si="18"/>
        <v>Clng 25.8 C - Htng 24.6 C,</v>
      </c>
      <c r="AN41" t="str">
        <f t="shared" si="18"/>
        <v>Clng 25.8 C - Htng 24.8 C,</v>
      </c>
      <c r="AO41" t="str">
        <f t="shared" si="18"/>
        <v>Clng 25.8 C - Htng 25.0 C,</v>
      </c>
      <c r="AP41" t="str">
        <f t="shared" si="18"/>
        <v>Clng 25.8 C - Htng 25.2 C,</v>
      </c>
      <c r="AQ41" t="str">
        <f t="shared" si="18"/>
        <v>ERROR ClngT &lt; HtngT</v>
      </c>
      <c r="AR41" t="str">
        <f t="shared" si="18"/>
        <v>ERROR ClngT &lt; HtngT</v>
      </c>
      <c r="AS41" t="str">
        <f t="shared" si="18"/>
        <v>ERROR ClngT &lt; HtngT</v>
      </c>
      <c r="AT41" t="str">
        <f t="shared" si="18"/>
        <v>ERROR ClngT &lt; HtngT</v>
      </c>
    </row>
    <row r="42" spans="4:46">
      <c r="D42" s="202">
        <f t="shared" si="19"/>
        <v>25.999999999999975</v>
      </c>
      <c r="E42" s="153">
        <f t="shared" si="20"/>
        <v>37</v>
      </c>
      <c r="F42" t="str">
        <f t="shared" si="15"/>
        <v>Clng 26.0 C - Htng 18.0 C,</v>
      </c>
      <c r="G42" t="str">
        <f t="shared" si="15"/>
        <v>Clng 26.0 C - Htng 18.2 C,</v>
      </c>
      <c r="H42" t="str">
        <f t="shared" si="15"/>
        <v>Clng 26.0 C - Htng 18.4 C,</v>
      </c>
      <c r="I42" t="str">
        <f t="shared" si="15"/>
        <v>Clng 26.0 C - Htng 18.6 C,</v>
      </c>
      <c r="J42" t="str">
        <f t="shared" si="15"/>
        <v>Clng 26.0 C - Htng 18.8 C,</v>
      </c>
      <c r="K42" t="str">
        <f t="shared" si="15"/>
        <v>Clng 26.0 C - Htng 19.0 C,</v>
      </c>
      <c r="L42" t="str">
        <f t="shared" si="15"/>
        <v>Clng 26.0 C - Htng 19.2 C,</v>
      </c>
      <c r="M42" t="str">
        <f t="shared" si="15"/>
        <v>Clng 26.0 C - Htng 19.4 C,</v>
      </c>
      <c r="N42" t="str">
        <f t="shared" si="15"/>
        <v>Clng 26.0 C - Htng 19.6 C,</v>
      </c>
      <c r="O42" t="str">
        <f t="shared" si="15"/>
        <v>Clng 26.0 C - Htng 19.8 C,</v>
      </c>
      <c r="P42" t="str">
        <f t="shared" si="16"/>
        <v>Clng 26.0 C - Htng 20.0 C,</v>
      </c>
      <c r="Q42" t="str">
        <f t="shared" si="16"/>
        <v>Clng 26.0 C - Htng 20.2 C,</v>
      </c>
      <c r="R42" t="str">
        <f t="shared" si="16"/>
        <v>Clng 26.0 C - Htng 20.4 C,</v>
      </c>
      <c r="S42" t="str">
        <f t="shared" si="16"/>
        <v>Clng 26.0 C - Htng 20.6 C,</v>
      </c>
      <c r="T42" t="str">
        <f t="shared" si="16"/>
        <v>Clng 26.0 C - Htng 20.8 C,</v>
      </c>
      <c r="U42" t="str">
        <f t="shared" si="16"/>
        <v>Clng 26.0 C - Htng 21.0 C,</v>
      </c>
      <c r="V42" t="str">
        <f t="shared" si="16"/>
        <v>Clng 26.0 C - Htng 21.2 C,</v>
      </c>
      <c r="W42" t="str">
        <f t="shared" si="16"/>
        <v>Clng 26.0 C - Htng 21.4 C,</v>
      </c>
      <c r="X42" t="str">
        <f t="shared" si="16"/>
        <v>Clng 26.0 C - Htng 21.6 C,</v>
      </c>
      <c r="Y42" t="str">
        <f t="shared" si="16"/>
        <v>Clng 26.0 C - Htng 21.8 C,</v>
      </c>
      <c r="Z42" t="str">
        <f t="shared" si="17"/>
        <v>Clng 26.0 C - Htng 22.0 C,</v>
      </c>
      <c r="AA42" t="str">
        <f t="shared" si="17"/>
        <v>Clng 26.0 C - Htng 22.2 C,</v>
      </c>
      <c r="AB42" t="str">
        <f t="shared" si="17"/>
        <v>Clng 26.0 C - Htng 22.4 C,</v>
      </c>
      <c r="AC42" t="str">
        <f t="shared" si="17"/>
        <v>Clng 26.0 C - Htng 22.6 C,</v>
      </c>
      <c r="AD42" t="str">
        <f t="shared" si="17"/>
        <v>Clng 26.0 C - Htng 22.8 C,</v>
      </c>
      <c r="AE42" t="str">
        <f t="shared" si="17"/>
        <v>Clng 26.0 C - Htng 23.0 C,</v>
      </c>
      <c r="AF42" t="str">
        <f t="shared" si="17"/>
        <v>Clng 26.0 C - Htng 23.2 C,</v>
      </c>
      <c r="AG42" t="str">
        <f t="shared" si="17"/>
        <v>Clng 26.0 C - Htng 23.4 C,</v>
      </c>
      <c r="AH42" t="str">
        <f t="shared" si="17"/>
        <v>Clng 26.0 C - Htng 23.6 C,</v>
      </c>
      <c r="AI42" t="str">
        <f t="shared" si="17"/>
        <v>Clng 26.0 C - Htng 23.8 C,</v>
      </c>
      <c r="AJ42" t="str">
        <f t="shared" si="18"/>
        <v>Clng 26.0 C - Htng 24.0 C,</v>
      </c>
      <c r="AK42" t="str">
        <f t="shared" si="18"/>
        <v>Clng 26.0 C - Htng 24.2 C,</v>
      </c>
      <c r="AL42" t="str">
        <f t="shared" si="18"/>
        <v>Clng 26.0 C - Htng 24.4 C,</v>
      </c>
      <c r="AM42" t="str">
        <f t="shared" si="18"/>
        <v>Clng 26.0 C - Htng 24.6 C,</v>
      </c>
      <c r="AN42" t="str">
        <f t="shared" si="18"/>
        <v>Clng 26.0 C - Htng 24.8 C,</v>
      </c>
      <c r="AO42" t="str">
        <f t="shared" si="18"/>
        <v>Clng 26.0 C - Htng 25.0 C,</v>
      </c>
      <c r="AP42" t="str">
        <f t="shared" si="18"/>
        <v>Clng 26.0 C - Htng 25.2 C,</v>
      </c>
      <c r="AQ42" t="str">
        <f t="shared" si="18"/>
        <v>Clng 26.0 C - Htng 25.4 C,</v>
      </c>
      <c r="AR42" t="str">
        <f t="shared" si="18"/>
        <v>ERROR ClngT &lt; HtngT</v>
      </c>
      <c r="AS42" t="str">
        <f t="shared" si="18"/>
        <v>ERROR ClngT &lt; HtngT</v>
      </c>
      <c r="AT42" t="str">
        <f t="shared" si="18"/>
        <v>ERROR ClngT &lt; HtngT</v>
      </c>
    </row>
    <row r="43" spans="4:46">
      <c r="D43" s="202">
        <f t="shared" si="19"/>
        <v>26.199999999999974</v>
      </c>
      <c r="E43" s="153">
        <f t="shared" si="20"/>
        <v>38</v>
      </c>
      <c r="F43" t="str">
        <f t="shared" si="15"/>
        <v>Clng 26.2 C - Htng 18.0 C,</v>
      </c>
      <c r="G43" t="str">
        <f t="shared" si="15"/>
        <v>Clng 26.2 C - Htng 18.2 C,</v>
      </c>
      <c r="H43" t="str">
        <f t="shared" si="15"/>
        <v>Clng 26.2 C - Htng 18.4 C,</v>
      </c>
      <c r="I43" t="str">
        <f t="shared" si="15"/>
        <v>Clng 26.2 C - Htng 18.6 C,</v>
      </c>
      <c r="J43" t="str">
        <f t="shared" si="15"/>
        <v>Clng 26.2 C - Htng 18.8 C,</v>
      </c>
      <c r="K43" t="str">
        <f t="shared" si="15"/>
        <v>Clng 26.2 C - Htng 19.0 C,</v>
      </c>
      <c r="L43" t="str">
        <f t="shared" si="15"/>
        <v>Clng 26.2 C - Htng 19.2 C,</v>
      </c>
      <c r="M43" t="str">
        <f t="shared" si="15"/>
        <v>Clng 26.2 C - Htng 19.4 C,</v>
      </c>
      <c r="N43" t="str">
        <f t="shared" si="15"/>
        <v>Clng 26.2 C - Htng 19.6 C,</v>
      </c>
      <c r="O43" t="str">
        <f t="shared" si="15"/>
        <v>Clng 26.2 C - Htng 19.8 C,</v>
      </c>
      <c r="P43" t="str">
        <f t="shared" si="16"/>
        <v>Clng 26.2 C - Htng 20.0 C,</v>
      </c>
      <c r="Q43" t="str">
        <f t="shared" si="16"/>
        <v>Clng 26.2 C - Htng 20.2 C,</v>
      </c>
      <c r="R43" t="str">
        <f t="shared" si="16"/>
        <v>Clng 26.2 C - Htng 20.4 C,</v>
      </c>
      <c r="S43" t="str">
        <f t="shared" si="16"/>
        <v>Clng 26.2 C - Htng 20.6 C,</v>
      </c>
      <c r="T43" t="str">
        <f t="shared" si="16"/>
        <v>Clng 26.2 C - Htng 20.8 C,</v>
      </c>
      <c r="U43" t="str">
        <f t="shared" si="16"/>
        <v>Clng 26.2 C - Htng 21.0 C,</v>
      </c>
      <c r="V43" t="str">
        <f t="shared" si="16"/>
        <v>Clng 26.2 C - Htng 21.2 C,</v>
      </c>
      <c r="W43" t="str">
        <f t="shared" si="16"/>
        <v>Clng 26.2 C - Htng 21.4 C,</v>
      </c>
      <c r="X43" t="str">
        <f t="shared" si="16"/>
        <v>Clng 26.2 C - Htng 21.6 C,</v>
      </c>
      <c r="Y43" t="str">
        <f t="shared" si="16"/>
        <v>Clng 26.2 C - Htng 21.8 C,</v>
      </c>
      <c r="Z43" t="str">
        <f t="shared" si="17"/>
        <v>Clng 26.2 C - Htng 22.0 C,</v>
      </c>
      <c r="AA43" t="str">
        <f t="shared" si="17"/>
        <v>Clng 26.2 C - Htng 22.2 C,</v>
      </c>
      <c r="AB43" t="str">
        <f t="shared" si="17"/>
        <v>Clng 26.2 C - Htng 22.4 C,</v>
      </c>
      <c r="AC43" t="str">
        <f t="shared" si="17"/>
        <v>Clng 26.2 C - Htng 22.6 C,</v>
      </c>
      <c r="AD43" t="str">
        <f t="shared" si="17"/>
        <v>Clng 26.2 C - Htng 22.8 C,</v>
      </c>
      <c r="AE43" t="str">
        <f t="shared" si="17"/>
        <v>Clng 26.2 C - Htng 23.0 C,</v>
      </c>
      <c r="AF43" t="str">
        <f t="shared" si="17"/>
        <v>Clng 26.2 C - Htng 23.2 C,</v>
      </c>
      <c r="AG43" t="str">
        <f t="shared" si="17"/>
        <v>Clng 26.2 C - Htng 23.4 C,</v>
      </c>
      <c r="AH43" t="str">
        <f t="shared" si="17"/>
        <v>Clng 26.2 C - Htng 23.6 C,</v>
      </c>
      <c r="AI43" t="str">
        <f t="shared" si="17"/>
        <v>Clng 26.2 C - Htng 23.8 C,</v>
      </c>
      <c r="AJ43" t="str">
        <f t="shared" si="18"/>
        <v>Clng 26.2 C - Htng 24.0 C,</v>
      </c>
      <c r="AK43" t="str">
        <f t="shared" si="18"/>
        <v>Clng 26.2 C - Htng 24.2 C,</v>
      </c>
      <c r="AL43" t="str">
        <f t="shared" si="18"/>
        <v>Clng 26.2 C - Htng 24.4 C,</v>
      </c>
      <c r="AM43" t="str">
        <f t="shared" si="18"/>
        <v>Clng 26.2 C - Htng 24.6 C,</v>
      </c>
      <c r="AN43" t="str">
        <f t="shared" si="18"/>
        <v>Clng 26.2 C - Htng 24.8 C,</v>
      </c>
      <c r="AO43" t="str">
        <f t="shared" si="18"/>
        <v>Clng 26.2 C - Htng 25.0 C,</v>
      </c>
      <c r="AP43" t="str">
        <f t="shared" si="18"/>
        <v>Clng 26.2 C - Htng 25.2 C,</v>
      </c>
      <c r="AQ43" t="str">
        <f t="shared" si="18"/>
        <v>Clng 26.2 C - Htng 25.4 C,</v>
      </c>
      <c r="AR43" t="str">
        <f t="shared" si="18"/>
        <v>Clng 26.2 C - Htng 25.6 C,</v>
      </c>
      <c r="AS43" t="str">
        <f t="shared" si="18"/>
        <v>ERROR ClngT &lt; HtngT</v>
      </c>
      <c r="AT43" t="str">
        <f t="shared" si="18"/>
        <v>ERROR ClngT &lt; HtngT</v>
      </c>
    </row>
    <row r="44" spans="4:46">
      <c r="D44" s="202">
        <f t="shared" si="19"/>
        <v>26.399999999999974</v>
      </c>
      <c r="E44" s="153">
        <f t="shared" si="20"/>
        <v>39</v>
      </c>
      <c r="F44" t="str">
        <f t="shared" si="15"/>
        <v>Clng 26.4 C - Htng 18.0 C,</v>
      </c>
      <c r="G44" t="str">
        <f t="shared" si="15"/>
        <v>Clng 26.4 C - Htng 18.2 C,</v>
      </c>
      <c r="H44" t="str">
        <f t="shared" si="15"/>
        <v>Clng 26.4 C - Htng 18.4 C,</v>
      </c>
      <c r="I44" t="str">
        <f t="shared" si="15"/>
        <v>Clng 26.4 C - Htng 18.6 C,</v>
      </c>
      <c r="J44" t="str">
        <f t="shared" si="15"/>
        <v>Clng 26.4 C - Htng 18.8 C,</v>
      </c>
      <c r="K44" t="str">
        <f t="shared" si="15"/>
        <v>Clng 26.4 C - Htng 19.0 C,</v>
      </c>
      <c r="L44" t="str">
        <f t="shared" si="15"/>
        <v>Clng 26.4 C - Htng 19.2 C,</v>
      </c>
      <c r="M44" t="str">
        <f t="shared" si="15"/>
        <v>Clng 26.4 C - Htng 19.4 C,</v>
      </c>
      <c r="N44" t="str">
        <f t="shared" si="15"/>
        <v>Clng 26.4 C - Htng 19.6 C,</v>
      </c>
      <c r="O44" t="str">
        <f t="shared" si="15"/>
        <v>Clng 26.4 C - Htng 19.8 C,</v>
      </c>
      <c r="P44" t="str">
        <f t="shared" si="16"/>
        <v>Clng 26.4 C - Htng 20.0 C,</v>
      </c>
      <c r="Q44" t="str">
        <f t="shared" si="16"/>
        <v>Clng 26.4 C - Htng 20.2 C,</v>
      </c>
      <c r="R44" t="str">
        <f t="shared" si="16"/>
        <v>Clng 26.4 C - Htng 20.4 C,</v>
      </c>
      <c r="S44" t="str">
        <f t="shared" si="16"/>
        <v>Clng 26.4 C - Htng 20.6 C,</v>
      </c>
      <c r="T44" t="str">
        <f t="shared" si="16"/>
        <v>Clng 26.4 C - Htng 20.8 C,</v>
      </c>
      <c r="U44" t="str">
        <f t="shared" si="16"/>
        <v>Clng 26.4 C - Htng 21.0 C,</v>
      </c>
      <c r="V44" t="str">
        <f t="shared" si="16"/>
        <v>Clng 26.4 C - Htng 21.2 C,</v>
      </c>
      <c r="W44" t="str">
        <f t="shared" si="16"/>
        <v>Clng 26.4 C - Htng 21.4 C,</v>
      </c>
      <c r="X44" t="str">
        <f t="shared" si="16"/>
        <v>Clng 26.4 C - Htng 21.6 C,</v>
      </c>
      <c r="Y44" t="str">
        <f t="shared" si="16"/>
        <v>Clng 26.4 C - Htng 21.8 C,</v>
      </c>
      <c r="Z44" t="str">
        <f t="shared" si="17"/>
        <v>Clng 26.4 C - Htng 22.0 C,</v>
      </c>
      <c r="AA44" t="str">
        <f t="shared" si="17"/>
        <v>Clng 26.4 C - Htng 22.2 C,</v>
      </c>
      <c r="AB44" t="str">
        <f t="shared" si="17"/>
        <v>Clng 26.4 C - Htng 22.4 C,</v>
      </c>
      <c r="AC44" t="str">
        <f t="shared" si="17"/>
        <v>Clng 26.4 C - Htng 22.6 C,</v>
      </c>
      <c r="AD44" t="str">
        <f t="shared" si="17"/>
        <v>Clng 26.4 C - Htng 22.8 C,</v>
      </c>
      <c r="AE44" t="str">
        <f t="shared" si="17"/>
        <v>Clng 26.4 C - Htng 23.0 C,</v>
      </c>
      <c r="AF44" t="str">
        <f t="shared" si="17"/>
        <v>Clng 26.4 C - Htng 23.2 C,</v>
      </c>
      <c r="AG44" t="str">
        <f t="shared" si="17"/>
        <v>Clng 26.4 C - Htng 23.4 C,</v>
      </c>
      <c r="AH44" t="str">
        <f t="shared" si="17"/>
        <v>Clng 26.4 C - Htng 23.6 C,</v>
      </c>
      <c r="AI44" t="str">
        <f t="shared" si="17"/>
        <v>Clng 26.4 C - Htng 23.8 C,</v>
      </c>
      <c r="AJ44" t="str">
        <f t="shared" si="18"/>
        <v>Clng 26.4 C - Htng 24.0 C,</v>
      </c>
      <c r="AK44" t="str">
        <f t="shared" si="18"/>
        <v>Clng 26.4 C - Htng 24.2 C,</v>
      </c>
      <c r="AL44" t="str">
        <f t="shared" si="18"/>
        <v>Clng 26.4 C - Htng 24.4 C,</v>
      </c>
      <c r="AM44" t="str">
        <f t="shared" si="18"/>
        <v>Clng 26.4 C - Htng 24.6 C,</v>
      </c>
      <c r="AN44" t="str">
        <f t="shared" si="18"/>
        <v>Clng 26.4 C - Htng 24.8 C,</v>
      </c>
      <c r="AO44" t="str">
        <f t="shared" si="18"/>
        <v>Clng 26.4 C - Htng 25.0 C,</v>
      </c>
      <c r="AP44" t="str">
        <f t="shared" si="18"/>
        <v>Clng 26.4 C - Htng 25.2 C,</v>
      </c>
      <c r="AQ44" t="str">
        <f t="shared" si="18"/>
        <v>Clng 26.4 C - Htng 25.4 C,</v>
      </c>
      <c r="AR44" t="str">
        <f t="shared" si="18"/>
        <v>Clng 26.4 C - Htng 25.6 C,</v>
      </c>
      <c r="AS44" t="str">
        <f t="shared" si="18"/>
        <v>Clng 26.4 C - Htng 25.8 C,</v>
      </c>
      <c r="AT44" t="str">
        <f t="shared" si="18"/>
        <v>ERROR ClngT &lt; HtngT</v>
      </c>
    </row>
    <row r="45" spans="4:46">
      <c r="D45" s="202">
        <f t="shared" si="19"/>
        <v>26.599999999999973</v>
      </c>
      <c r="E45" s="153">
        <f t="shared" si="20"/>
        <v>40</v>
      </c>
      <c r="F45" t="str">
        <f t="shared" si="15"/>
        <v>Clng 26.6 C - Htng 18.0 C,</v>
      </c>
      <c r="G45" t="str">
        <f t="shared" si="15"/>
        <v>Clng 26.6 C - Htng 18.2 C,</v>
      </c>
      <c r="H45" t="str">
        <f t="shared" si="15"/>
        <v>Clng 26.6 C - Htng 18.4 C,</v>
      </c>
      <c r="I45" t="str">
        <f t="shared" si="15"/>
        <v>Clng 26.6 C - Htng 18.6 C,</v>
      </c>
      <c r="J45" t="str">
        <f t="shared" si="15"/>
        <v>Clng 26.6 C - Htng 18.8 C,</v>
      </c>
      <c r="K45" t="str">
        <f t="shared" si="15"/>
        <v>Clng 26.6 C - Htng 19.0 C,</v>
      </c>
      <c r="L45" t="str">
        <f t="shared" si="15"/>
        <v>Clng 26.6 C - Htng 19.2 C,</v>
      </c>
      <c r="M45" t="str">
        <f t="shared" si="15"/>
        <v>Clng 26.6 C - Htng 19.4 C,</v>
      </c>
      <c r="N45" t="str">
        <f t="shared" si="15"/>
        <v>Clng 26.6 C - Htng 19.6 C,</v>
      </c>
      <c r="O45" t="str">
        <f t="shared" si="15"/>
        <v>Clng 26.6 C - Htng 19.8 C,</v>
      </c>
      <c r="P45" t="str">
        <f t="shared" si="16"/>
        <v>Clng 26.6 C - Htng 20.0 C,</v>
      </c>
      <c r="Q45" t="str">
        <f t="shared" si="16"/>
        <v>Clng 26.6 C - Htng 20.2 C,</v>
      </c>
      <c r="R45" t="str">
        <f t="shared" si="16"/>
        <v>Clng 26.6 C - Htng 20.4 C,</v>
      </c>
      <c r="S45" t="str">
        <f t="shared" si="16"/>
        <v>Clng 26.6 C - Htng 20.6 C,</v>
      </c>
      <c r="T45" t="str">
        <f t="shared" si="16"/>
        <v>Clng 26.6 C - Htng 20.8 C,</v>
      </c>
      <c r="U45" t="str">
        <f t="shared" si="16"/>
        <v>Clng 26.6 C - Htng 21.0 C,</v>
      </c>
      <c r="V45" t="str">
        <f t="shared" si="16"/>
        <v>Clng 26.6 C - Htng 21.2 C,</v>
      </c>
      <c r="W45" t="str">
        <f t="shared" si="16"/>
        <v>Clng 26.6 C - Htng 21.4 C,</v>
      </c>
      <c r="X45" t="str">
        <f t="shared" si="16"/>
        <v>Clng 26.6 C - Htng 21.6 C,</v>
      </c>
      <c r="Y45" t="str">
        <f t="shared" si="16"/>
        <v>Clng 26.6 C - Htng 21.8 C,</v>
      </c>
      <c r="Z45" t="str">
        <f t="shared" si="17"/>
        <v>Clng 26.6 C - Htng 22.0 C,</v>
      </c>
      <c r="AA45" t="str">
        <f t="shared" si="17"/>
        <v>Clng 26.6 C - Htng 22.2 C,</v>
      </c>
      <c r="AB45" t="str">
        <f t="shared" si="17"/>
        <v>Clng 26.6 C - Htng 22.4 C,</v>
      </c>
      <c r="AC45" t="str">
        <f t="shared" si="17"/>
        <v>Clng 26.6 C - Htng 22.6 C,</v>
      </c>
      <c r="AD45" t="str">
        <f t="shared" si="17"/>
        <v>Clng 26.6 C - Htng 22.8 C,</v>
      </c>
      <c r="AE45" t="str">
        <f t="shared" si="17"/>
        <v>Clng 26.6 C - Htng 23.0 C,</v>
      </c>
      <c r="AF45" t="str">
        <f t="shared" si="17"/>
        <v>Clng 26.6 C - Htng 23.2 C,</v>
      </c>
      <c r="AG45" t="str">
        <f t="shared" si="17"/>
        <v>Clng 26.6 C - Htng 23.4 C,</v>
      </c>
      <c r="AH45" t="str">
        <f t="shared" si="17"/>
        <v>Clng 26.6 C - Htng 23.6 C,</v>
      </c>
      <c r="AI45" t="str">
        <f t="shared" si="17"/>
        <v>Clng 26.6 C - Htng 23.8 C,</v>
      </c>
      <c r="AJ45" t="str">
        <f t="shared" si="18"/>
        <v>Clng 26.6 C - Htng 24.0 C,</v>
      </c>
      <c r="AK45" t="str">
        <f t="shared" si="18"/>
        <v>Clng 26.6 C - Htng 24.2 C,</v>
      </c>
      <c r="AL45" t="str">
        <f t="shared" si="18"/>
        <v>Clng 26.6 C - Htng 24.4 C,</v>
      </c>
      <c r="AM45" t="str">
        <f t="shared" si="18"/>
        <v>Clng 26.6 C - Htng 24.6 C,</v>
      </c>
      <c r="AN45" t="str">
        <f t="shared" si="18"/>
        <v>Clng 26.6 C - Htng 24.8 C,</v>
      </c>
      <c r="AO45" t="str">
        <f t="shared" si="18"/>
        <v>Clng 26.6 C - Htng 25.0 C,</v>
      </c>
      <c r="AP45" t="str">
        <f t="shared" si="18"/>
        <v>Clng 26.6 C - Htng 25.2 C,</v>
      </c>
      <c r="AQ45" t="str">
        <f t="shared" si="18"/>
        <v>Clng 26.6 C - Htng 25.4 C,</v>
      </c>
      <c r="AR45" t="str">
        <f t="shared" si="18"/>
        <v>Clng 26.6 C - Htng 25.6 C,</v>
      </c>
      <c r="AS45" t="str">
        <f t="shared" si="18"/>
        <v>Clng 26.6 C - Htng 25.8 C,</v>
      </c>
      <c r="AT45" t="str">
        <f t="shared" si="18"/>
        <v>Clng 26.6 C - Htng 26.0 C,</v>
      </c>
    </row>
    <row r="46" spans="4:46">
      <c r="D46" s="202">
        <f t="shared" si="19"/>
        <v>26.799999999999972</v>
      </c>
      <c r="E46" s="153">
        <f t="shared" si="20"/>
        <v>41</v>
      </c>
      <c r="F46" t="str">
        <f t="shared" si="15"/>
        <v>Clng 26.8 C - Htng 18.0 C,</v>
      </c>
      <c r="G46" t="str">
        <f t="shared" si="15"/>
        <v>Clng 26.8 C - Htng 18.2 C,</v>
      </c>
      <c r="H46" t="str">
        <f t="shared" si="15"/>
        <v>Clng 26.8 C - Htng 18.4 C,</v>
      </c>
      <c r="I46" t="str">
        <f t="shared" si="15"/>
        <v>Clng 26.8 C - Htng 18.6 C,</v>
      </c>
      <c r="J46" t="str">
        <f t="shared" si="15"/>
        <v>Clng 26.8 C - Htng 18.8 C,</v>
      </c>
      <c r="K46" t="str">
        <f t="shared" si="15"/>
        <v>Clng 26.8 C - Htng 19.0 C,</v>
      </c>
      <c r="L46" t="str">
        <f t="shared" si="15"/>
        <v>Clng 26.8 C - Htng 19.2 C,</v>
      </c>
      <c r="M46" t="str">
        <f t="shared" si="15"/>
        <v>Clng 26.8 C - Htng 19.4 C,</v>
      </c>
      <c r="N46" t="str">
        <f t="shared" si="15"/>
        <v>Clng 26.8 C - Htng 19.6 C,</v>
      </c>
      <c r="O46" t="str">
        <f t="shared" si="15"/>
        <v>Clng 26.8 C - Htng 19.8 C,</v>
      </c>
      <c r="P46" t="str">
        <f t="shared" si="16"/>
        <v>Clng 26.8 C - Htng 20.0 C,</v>
      </c>
      <c r="Q46" t="str">
        <f t="shared" si="16"/>
        <v>Clng 26.8 C - Htng 20.2 C,</v>
      </c>
      <c r="R46" t="str">
        <f t="shared" si="16"/>
        <v>Clng 26.8 C - Htng 20.4 C,</v>
      </c>
      <c r="S46" t="str">
        <f t="shared" si="16"/>
        <v>Clng 26.8 C - Htng 20.6 C,</v>
      </c>
      <c r="T46" t="str">
        <f t="shared" si="16"/>
        <v>Clng 26.8 C - Htng 20.8 C,</v>
      </c>
      <c r="U46" t="str">
        <f t="shared" si="16"/>
        <v>Clng 26.8 C - Htng 21.0 C,</v>
      </c>
      <c r="V46" t="str">
        <f t="shared" si="16"/>
        <v>Clng 26.8 C - Htng 21.2 C,</v>
      </c>
      <c r="W46" t="str">
        <f t="shared" si="16"/>
        <v>Clng 26.8 C - Htng 21.4 C,</v>
      </c>
      <c r="X46" t="str">
        <f t="shared" si="16"/>
        <v>Clng 26.8 C - Htng 21.6 C,</v>
      </c>
      <c r="Y46" t="str">
        <f t="shared" si="16"/>
        <v>Clng 26.8 C - Htng 21.8 C,</v>
      </c>
      <c r="Z46" t="str">
        <f t="shared" si="17"/>
        <v>Clng 26.8 C - Htng 22.0 C,</v>
      </c>
      <c r="AA46" t="str">
        <f t="shared" si="17"/>
        <v>Clng 26.8 C - Htng 22.2 C,</v>
      </c>
      <c r="AB46" t="str">
        <f t="shared" si="17"/>
        <v>Clng 26.8 C - Htng 22.4 C,</v>
      </c>
      <c r="AC46" t="str">
        <f t="shared" si="17"/>
        <v>Clng 26.8 C - Htng 22.6 C,</v>
      </c>
      <c r="AD46" t="str">
        <f t="shared" si="17"/>
        <v>Clng 26.8 C - Htng 22.8 C,</v>
      </c>
      <c r="AE46" t="str">
        <f t="shared" si="17"/>
        <v>Clng 26.8 C - Htng 23.0 C,</v>
      </c>
      <c r="AF46" t="str">
        <f t="shared" si="17"/>
        <v>Clng 26.8 C - Htng 23.2 C,</v>
      </c>
      <c r="AG46" t="str">
        <f t="shared" si="17"/>
        <v>Clng 26.8 C - Htng 23.4 C,</v>
      </c>
      <c r="AH46" t="str">
        <f t="shared" si="17"/>
        <v>Clng 26.8 C - Htng 23.6 C,</v>
      </c>
      <c r="AI46" t="str">
        <f t="shared" si="17"/>
        <v>Clng 26.8 C - Htng 23.8 C,</v>
      </c>
      <c r="AJ46" t="str">
        <f t="shared" si="18"/>
        <v>Clng 26.8 C - Htng 24.0 C,</v>
      </c>
      <c r="AK46" t="str">
        <f t="shared" si="18"/>
        <v>Clng 26.8 C - Htng 24.2 C,</v>
      </c>
      <c r="AL46" t="str">
        <f t="shared" si="18"/>
        <v>Clng 26.8 C - Htng 24.4 C,</v>
      </c>
      <c r="AM46" t="str">
        <f t="shared" si="18"/>
        <v>Clng 26.8 C - Htng 24.6 C,</v>
      </c>
      <c r="AN46" t="str">
        <f t="shared" si="18"/>
        <v>Clng 26.8 C - Htng 24.8 C,</v>
      </c>
      <c r="AO46" t="str">
        <f t="shared" si="18"/>
        <v>Clng 26.8 C - Htng 25.0 C,</v>
      </c>
      <c r="AP46" t="str">
        <f t="shared" si="18"/>
        <v>Clng 26.8 C - Htng 25.2 C,</v>
      </c>
      <c r="AQ46" t="str">
        <f t="shared" si="18"/>
        <v>Clng 26.8 C - Htng 25.4 C,</v>
      </c>
      <c r="AR46" t="str">
        <f t="shared" si="18"/>
        <v>Clng 26.8 C - Htng 25.6 C,</v>
      </c>
      <c r="AS46" t="str">
        <f t="shared" si="18"/>
        <v>Clng 26.8 C - Htng 25.8 C,</v>
      </c>
      <c r="AT46" t="str">
        <f t="shared" si="18"/>
        <v>Clng 26.8 C - Htng 26.0 C,</v>
      </c>
    </row>
    <row r="47" spans="4:46">
      <c r="D47" s="202">
        <f t="shared" si="19"/>
        <v>26.999999999999972</v>
      </c>
      <c r="E47" s="153">
        <f t="shared" si="20"/>
        <v>42</v>
      </c>
      <c r="F47" t="str">
        <f t="shared" ref="F47:O56" si="21">IF($D47-F$6&lt;0.5,"ERROR ClngT &lt; HtngT","Clng "&amp;FIXED($D47,1)&amp;" C -"&amp;" Htng "&amp;FIXED(F$6,1)&amp;" C,")</f>
        <v>Clng 27.0 C - Htng 18.0 C,</v>
      </c>
      <c r="G47" t="str">
        <f t="shared" si="21"/>
        <v>Clng 27.0 C - Htng 18.2 C,</v>
      </c>
      <c r="H47" t="str">
        <f t="shared" si="21"/>
        <v>Clng 27.0 C - Htng 18.4 C,</v>
      </c>
      <c r="I47" t="str">
        <f t="shared" si="21"/>
        <v>Clng 27.0 C - Htng 18.6 C,</v>
      </c>
      <c r="J47" t="str">
        <f t="shared" si="21"/>
        <v>Clng 27.0 C - Htng 18.8 C,</v>
      </c>
      <c r="K47" t="str">
        <f t="shared" si="21"/>
        <v>Clng 27.0 C - Htng 19.0 C,</v>
      </c>
      <c r="L47" t="str">
        <f t="shared" si="21"/>
        <v>Clng 27.0 C - Htng 19.2 C,</v>
      </c>
      <c r="M47" t="str">
        <f t="shared" si="21"/>
        <v>Clng 27.0 C - Htng 19.4 C,</v>
      </c>
      <c r="N47" t="str">
        <f t="shared" si="21"/>
        <v>Clng 27.0 C - Htng 19.6 C,</v>
      </c>
      <c r="O47" t="str">
        <f t="shared" si="21"/>
        <v>Clng 27.0 C - Htng 19.8 C,</v>
      </c>
      <c r="P47" t="str">
        <f t="shared" ref="P47:Y56" si="22">IF($D47-P$6&lt;0.5,"ERROR ClngT &lt; HtngT","Clng "&amp;FIXED($D47,1)&amp;" C -"&amp;" Htng "&amp;FIXED(P$6,1)&amp;" C,")</f>
        <v>Clng 27.0 C - Htng 20.0 C,</v>
      </c>
      <c r="Q47" t="str">
        <f t="shared" si="22"/>
        <v>Clng 27.0 C - Htng 20.2 C,</v>
      </c>
      <c r="R47" t="str">
        <f t="shared" si="22"/>
        <v>Clng 27.0 C - Htng 20.4 C,</v>
      </c>
      <c r="S47" t="str">
        <f t="shared" si="22"/>
        <v>Clng 27.0 C - Htng 20.6 C,</v>
      </c>
      <c r="T47" t="str">
        <f t="shared" si="22"/>
        <v>Clng 27.0 C - Htng 20.8 C,</v>
      </c>
      <c r="U47" t="str">
        <f t="shared" si="22"/>
        <v>Clng 27.0 C - Htng 21.0 C,</v>
      </c>
      <c r="V47" t="str">
        <f t="shared" si="22"/>
        <v>Clng 27.0 C - Htng 21.2 C,</v>
      </c>
      <c r="W47" t="str">
        <f t="shared" si="22"/>
        <v>Clng 27.0 C - Htng 21.4 C,</v>
      </c>
      <c r="X47" t="str">
        <f t="shared" si="22"/>
        <v>Clng 27.0 C - Htng 21.6 C,</v>
      </c>
      <c r="Y47" t="str">
        <f t="shared" si="22"/>
        <v>Clng 27.0 C - Htng 21.8 C,</v>
      </c>
      <c r="Z47" t="str">
        <f t="shared" ref="Z47:AI56" si="23">IF($D47-Z$6&lt;0.5,"ERROR ClngT &lt; HtngT","Clng "&amp;FIXED($D47,1)&amp;" C -"&amp;" Htng "&amp;FIXED(Z$6,1)&amp;" C,")</f>
        <v>Clng 27.0 C - Htng 22.0 C,</v>
      </c>
      <c r="AA47" t="str">
        <f t="shared" si="23"/>
        <v>Clng 27.0 C - Htng 22.2 C,</v>
      </c>
      <c r="AB47" t="str">
        <f t="shared" si="23"/>
        <v>Clng 27.0 C - Htng 22.4 C,</v>
      </c>
      <c r="AC47" t="str">
        <f t="shared" si="23"/>
        <v>Clng 27.0 C - Htng 22.6 C,</v>
      </c>
      <c r="AD47" t="str">
        <f t="shared" si="23"/>
        <v>Clng 27.0 C - Htng 22.8 C,</v>
      </c>
      <c r="AE47" t="str">
        <f t="shared" si="23"/>
        <v>Clng 27.0 C - Htng 23.0 C,</v>
      </c>
      <c r="AF47" t="str">
        <f t="shared" si="23"/>
        <v>Clng 27.0 C - Htng 23.2 C,</v>
      </c>
      <c r="AG47" t="str">
        <f t="shared" si="23"/>
        <v>Clng 27.0 C - Htng 23.4 C,</v>
      </c>
      <c r="AH47" t="str">
        <f t="shared" si="23"/>
        <v>Clng 27.0 C - Htng 23.6 C,</v>
      </c>
      <c r="AI47" t="str">
        <f t="shared" si="23"/>
        <v>Clng 27.0 C - Htng 23.8 C,</v>
      </c>
      <c r="AJ47" t="str">
        <f t="shared" ref="AJ47:AT56" si="24">IF($D47-AJ$6&lt;0.5,"ERROR ClngT &lt; HtngT","Clng "&amp;FIXED($D47,1)&amp;" C -"&amp;" Htng "&amp;FIXED(AJ$6,1)&amp;" C,")</f>
        <v>Clng 27.0 C - Htng 24.0 C,</v>
      </c>
      <c r="AK47" t="str">
        <f t="shared" si="24"/>
        <v>Clng 27.0 C - Htng 24.2 C,</v>
      </c>
      <c r="AL47" t="str">
        <f t="shared" si="24"/>
        <v>Clng 27.0 C - Htng 24.4 C,</v>
      </c>
      <c r="AM47" t="str">
        <f t="shared" si="24"/>
        <v>Clng 27.0 C - Htng 24.6 C,</v>
      </c>
      <c r="AN47" t="str">
        <f t="shared" si="24"/>
        <v>Clng 27.0 C - Htng 24.8 C,</v>
      </c>
      <c r="AO47" t="str">
        <f t="shared" si="24"/>
        <v>Clng 27.0 C - Htng 25.0 C,</v>
      </c>
      <c r="AP47" t="str">
        <f t="shared" si="24"/>
        <v>Clng 27.0 C - Htng 25.2 C,</v>
      </c>
      <c r="AQ47" t="str">
        <f t="shared" si="24"/>
        <v>Clng 27.0 C - Htng 25.4 C,</v>
      </c>
      <c r="AR47" t="str">
        <f t="shared" si="24"/>
        <v>Clng 27.0 C - Htng 25.6 C,</v>
      </c>
      <c r="AS47" t="str">
        <f t="shared" si="24"/>
        <v>Clng 27.0 C - Htng 25.8 C,</v>
      </c>
      <c r="AT47" t="str">
        <f t="shared" si="24"/>
        <v>Clng 27.0 C - Htng 26.0 C,</v>
      </c>
    </row>
    <row r="48" spans="4:46">
      <c r="D48" s="202">
        <f t="shared" si="19"/>
        <v>27.199999999999971</v>
      </c>
      <c r="E48" s="153">
        <f t="shared" si="20"/>
        <v>43</v>
      </c>
      <c r="F48" t="str">
        <f t="shared" si="21"/>
        <v>Clng 27.2 C - Htng 18.0 C,</v>
      </c>
      <c r="G48" t="str">
        <f t="shared" si="21"/>
        <v>Clng 27.2 C - Htng 18.2 C,</v>
      </c>
      <c r="H48" t="str">
        <f t="shared" si="21"/>
        <v>Clng 27.2 C - Htng 18.4 C,</v>
      </c>
      <c r="I48" t="str">
        <f t="shared" si="21"/>
        <v>Clng 27.2 C - Htng 18.6 C,</v>
      </c>
      <c r="J48" t="str">
        <f t="shared" si="21"/>
        <v>Clng 27.2 C - Htng 18.8 C,</v>
      </c>
      <c r="K48" t="str">
        <f t="shared" si="21"/>
        <v>Clng 27.2 C - Htng 19.0 C,</v>
      </c>
      <c r="L48" t="str">
        <f t="shared" si="21"/>
        <v>Clng 27.2 C - Htng 19.2 C,</v>
      </c>
      <c r="M48" t="str">
        <f t="shared" si="21"/>
        <v>Clng 27.2 C - Htng 19.4 C,</v>
      </c>
      <c r="N48" t="str">
        <f t="shared" si="21"/>
        <v>Clng 27.2 C - Htng 19.6 C,</v>
      </c>
      <c r="O48" t="str">
        <f t="shared" si="21"/>
        <v>Clng 27.2 C - Htng 19.8 C,</v>
      </c>
      <c r="P48" t="str">
        <f t="shared" si="22"/>
        <v>Clng 27.2 C - Htng 20.0 C,</v>
      </c>
      <c r="Q48" t="str">
        <f t="shared" si="22"/>
        <v>Clng 27.2 C - Htng 20.2 C,</v>
      </c>
      <c r="R48" t="str">
        <f t="shared" si="22"/>
        <v>Clng 27.2 C - Htng 20.4 C,</v>
      </c>
      <c r="S48" t="str">
        <f t="shared" si="22"/>
        <v>Clng 27.2 C - Htng 20.6 C,</v>
      </c>
      <c r="T48" t="str">
        <f t="shared" si="22"/>
        <v>Clng 27.2 C - Htng 20.8 C,</v>
      </c>
      <c r="U48" t="str">
        <f t="shared" si="22"/>
        <v>Clng 27.2 C - Htng 21.0 C,</v>
      </c>
      <c r="V48" t="str">
        <f t="shared" si="22"/>
        <v>Clng 27.2 C - Htng 21.2 C,</v>
      </c>
      <c r="W48" t="str">
        <f t="shared" si="22"/>
        <v>Clng 27.2 C - Htng 21.4 C,</v>
      </c>
      <c r="X48" t="str">
        <f t="shared" si="22"/>
        <v>Clng 27.2 C - Htng 21.6 C,</v>
      </c>
      <c r="Y48" t="str">
        <f t="shared" si="22"/>
        <v>Clng 27.2 C - Htng 21.8 C,</v>
      </c>
      <c r="Z48" t="str">
        <f t="shared" si="23"/>
        <v>Clng 27.2 C - Htng 22.0 C,</v>
      </c>
      <c r="AA48" t="str">
        <f t="shared" si="23"/>
        <v>Clng 27.2 C - Htng 22.2 C,</v>
      </c>
      <c r="AB48" t="str">
        <f t="shared" si="23"/>
        <v>Clng 27.2 C - Htng 22.4 C,</v>
      </c>
      <c r="AC48" t="str">
        <f t="shared" si="23"/>
        <v>Clng 27.2 C - Htng 22.6 C,</v>
      </c>
      <c r="AD48" t="str">
        <f t="shared" si="23"/>
        <v>Clng 27.2 C - Htng 22.8 C,</v>
      </c>
      <c r="AE48" t="str">
        <f t="shared" si="23"/>
        <v>Clng 27.2 C - Htng 23.0 C,</v>
      </c>
      <c r="AF48" t="str">
        <f t="shared" si="23"/>
        <v>Clng 27.2 C - Htng 23.2 C,</v>
      </c>
      <c r="AG48" t="str">
        <f t="shared" si="23"/>
        <v>Clng 27.2 C - Htng 23.4 C,</v>
      </c>
      <c r="AH48" t="str">
        <f t="shared" si="23"/>
        <v>Clng 27.2 C - Htng 23.6 C,</v>
      </c>
      <c r="AI48" t="str">
        <f t="shared" si="23"/>
        <v>Clng 27.2 C - Htng 23.8 C,</v>
      </c>
      <c r="AJ48" t="str">
        <f t="shared" si="24"/>
        <v>Clng 27.2 C - Htng 24.0 C,</v>
      </c>
      <c r="AK48" t="str">
        <f t="shared" si="24"/>
        <v>Clng 27.2 C - Htng 24.2 C,</v>
      </c>
      <c r="AL48" t="str">
        <f t="shared" si="24"/>
        <v>Clng 27.2 C - Htng 24.4 C,</v>
      </c>
      <c r="AM48" t="str">
        <f t="shared" si="24"/>
        <v>Clng 27.2 C - Htng 24.6 C,</v>
      </c>
      <c r="AN48" t="str">
        <f t="shared" si="24"/>
        <v>Clng 27.2 C - Htng 24.8 C,</v>
      </c>
      <c r="AO48" t="str">
        <f t="shared" si="24"/>
        <v>Clng 27.2 C - Htng 25.0 C,</v>
      </c>
      <c r="AP48" t="str">
        <f t="shared" si="24"/>
        <v>Clng 27.2 C - Htng 25.2 C,</v>
      </c>
      <c r="AQ48" t="str">
        <f t="shared" si="24"/>
        <v>Clng 27.2 C - Htng 25.4 C,</v>
      </c>
      <c r="AR48" t="str">
        <f t="shared" si="24"/>
        <v>Clng 27.2 C - Htng 25.6 C,</v>
      </c>
      <c r="AS48" t="str">
        <f t="shared" si="24"/>
        <v>Clng 27.2 C - Htng 25.8 C,</v>
      </c>
      <c r="AT48" t="str">
        <f t="shared" si="24"/>
        <v>Clng 27.2 C - Htng 26.0 C,</v>
      </c>
    </row>
    <row r="49" spans="4:46">
      <c r="D49" s="202">
        <f t="shared" si="19"/>
        <v>27.39999999999997</v>
      </c>
      <c r="E49" s="153">
        <f t="shared" si="20"/>
        <v>44</v>
      </c>
      <c r="F49" t="str">
        <f t="shared" si="21"/>
        <v>Clng 27.4 C - Htng 18.0 C,</v>
      </c>
      <c r="G49" t="str">
        <f t="shared" si="21"/>
        <v>Clng 27.4 C - Htng 18.2 C,</v>
      </c>
      <c r="H49" t="str">
        <f t="shared" si="21"/>
        <v>Clng 27.4 C - Htng 18.4 C,</v>
      </c>
      <c r="I49" t="str">
        <f t="shared" si="21"/>
        <v>Clng 27.4 C - Htng 18.6 C,</v>
      </c>
      <c r="J49" t="str">
        <f t="shared" si="21"/>
        <v>Clng 27.4 C - Htng 18.8 C,</v>
      </c>
      <c r="K49" t="str">
        <f t="shared" si="21"/>
        <v>Clng 27.4 C - Htng 19.0 C,</v>
      </c>
      <c r="L49" t="str">
        <f t="shared" si="21"/>
        <v>Clng 27.4 C - Htng 19.2 C,</v>
      </c>
      <c r="M49" t="str">
        <f t="shared" si="21"/>
        <v>Clng 27.4 C - Htng 19.4 C,</v>
      </c>
      <c r="N49" t="str">
        <f t="shared" si="21"/>
        <v>Clng 27.4 C - Htng 19.6 C,</v>
      </c>
      <c r="O49" t="str">
        <f t="shared" si="21"/>
        <v>Clng 27.4 C - Htng 19.8 C,</v>
      </c>
      <c r="P49" t="str">
        <f t="shared" si="22"/>
        <v>Clng 27.4 C - Htng 20.0 C,</v>
      </c>
      <c r="Q49" t="str">
        <f t="shared" si="22"/>
        <v>Clng 27.4 C - Htng 20.2 C,</v>
      </c>
      <c r="R49" t="str">
        <f t="shared" si="22"/>
        <v>Clng 27.4 C - Htng 20.4 C,</v>
      </c>
      <c r="S49" t="str">
        <f t="shared" si="22"/>
        <v>Clng 27.4 C - Htng 20.6 C,</v>
      </c>
      <c r="T49" t="str">
        <f t="shared" si="22"/>
        <v>Clng 27.4 C - Htng 20.8 C,</v>
      </c>
      <c r="U49" t="str">
        <f t="shared" si="22"/>
        <v>Clng 27.4 C - Htng 21.0 C,</v>
      </c>
      <c r="V49" t="str">
        <f t="shared" si="22"/>
        <v>Clng 27.4 C - Htng 21.2 C,</v>
      </c>
      <c r="W49" t="str">
        <f t="shared" si="22"/>
        <v>Clng 27.4 C - Htng 21.4 C,</v>
      </c>
      <c r="X49" t="str">
        <f t="shared" si="22"/>
        <v>Clng 27.4 C - Htng 21.6 C,</v>
      </c>
      <c r="Y49" t="str">
        <f t="shared" si="22"/>
        <v>Clng 27.4 C - Htng 21.8 C,</v>
      </c>
      <c r="Z49" t="str">
        <f t="shared" si="23"/>
        <v>Clng 27.4 C - Htng 22.0 C,</v>
      </c>
      <c r="AA49" t="str">
        <f t="shared" si="23"/>
        <v>Clng 27.4 C - Htng 22.2 C,</v>
      </c>
      <c r="AB49" t="str">
        <f t="shared" si="23"/>
        <v>Clng 27.4 C - Htng 22.4 C,</v>
      </c>
      <c r="AC49" t="str">
        <f t="shared" si="23"/>
        <v>Clng 27.4 C - Htng 22.6 C,</v>
      </c>
      <c r="AD49" t="str">
        <f t="shared" si="23"/>
        <v>Clng 27.4 C - Htng 22.8 C,</v>
      </c>
      <c r="AE49" t="str">
        <f t="shared" si="23"/>
        <v>Clng 27.4 C - Htng 23.0 C,</v>
      </c>
      <c r="AF49" t="str">
        <f t="shared" si="23"/>
        <v>Clng 27.4 C - Htng 23.2 C,</v>
      </c>
      <c r="AG49" t="str">
        <f t="shared" si="23"/>
        <v>Clng 27.4 C - Htng 23.4 C,</v>
      </c>
      <c r="AH49" t="str">
        <f t="shared" si="23"/>
        <v>Clng 27.4 C - Htng 23.6 C,</v>
      </c>
      <c r="AI49" t="str">
        <f t="shared" si="23"/>
        <v>Clng 27.4 C - Htng 23.8 C,</v>
      </c>
      <c r="AJ49" t="str">
        <f t="shared" si="24"/>
        <v>Clng 27.4 C - Htng 24.0 C,</v>
      </c>
      <c r="AK49" t="str">
        <f t="shared" si="24"/>
        <v>Clng 27.4 C - Htng 24.2 C,</v>
      </c>
      <c r="AL49" t="str">
        <f t="shared" si="24"/>
        <v>Clng 27.4 C - Htng 24.4 C,</v>
      </c>
      <c r="AM49" t="str">
        <f t="shared" si="24"/>
        <v>Clng 27.4 C - Htng 24.6 C,</v>
      </c>
      <c r="AN49" t="str">
        <f t="shared" si="24"/>
        <v>Clng 27.4 C - Htng 24.8 C,</v>
      </c>
      <c r="AO49" t="str">
        <f t="shared" si="24"/>
        <v>Clng 27.4 C - Htng 25.0 C,</v>
      </c>
      <c r="AP49" t="str">
        <f t="shared" si="24"/>
        <v>Clng 27.4 C - Htng 25.2 C,</v>
      </c>
      <c r="AQ49" t="str">
        <f t="shared" si="24"/>
        <v>Clng 27.4 C - Htng 25.4 C,</v>
      </c>
      <c r="AR49" t="str">
        <f t="shared" si="24"/>
        <v>Clng 27.4 C - Htng 25.6 C,</v>
      </c>
      <c r="AS49" t="str">
        <f t="shared" si="24"/>
        <v>Clng 27.4 C - Htng 25.8 C,</v>
      </c>
      <c r="AT49" t="str">
        <f t="shared" si="24"/>
        <v>Clng 27.4 C - Htng 26.0 C,</v>
      </c>
    </row>
    <row r="50" spans="4:46">
      <c r="D50" s="202">
        <f t="shared" si="19"/>
        <v>27.599999999999969</v>
      </c>
      <c r="E50" s="153">
        <f t="shared" si="20"/>
        <v>45</v>
      </c>
      <c r="F50" t="str">
        <f t="shared" si="21"/>
        <v>Clng 27.6 C - Htng 18.0 C,</v>
      </c>
      <c r="G50" t="str">
        <f t="shared" si="21"/>
        <v>Clng 27.6 C - Htng 18.2 C,</v>
      </c>
      <c r="H50" t="str">
        <f t="shared" si="21"/>
        <v>Clng 27.6 C - Htng 18.4 C,</v>
      </c>
      <c r="I50" t="str">
        <f t="shared" si="21"/>
        <v>Clng 27.6 C - Htng 18.6 C,</v>
      </c>
      <c r="J50" t="str">
        <f t="shared" si="21"/>
        <v>Clng 27.6 C - Htng 18.8 C,</v>
      </c>
      <c r="K50" t="str">
        <f t="shared" si="21"/>
        <v>Clng 27.6 C - Htng 19.0 C,</v>
      </c>
      <c r="L50" t="str">
        <f t="shared" si="21"/>
        <v>Clng 27.6 C - Htng 19.2 C,</v>
      </c>
      <c r="M50" t="str">
        <f t="shared" si="21"/>
        <v>Clng 27.6 C - Htng 19.4 C,</v>
      </c>
      <c r="N50" t="str">
        <f t="shared" si="21"/>
        <v>Clng 27.6 C - Htng 19.6 C,</v>
      </c>
      <c r="O50" t="str">
        <f t="shared" si="21"/>
        <v>Clng 27.6 C - Htng 19.8 C,</v>
      </c>
      <c r="P50" t="str">
        <f t="shared" si="22"/>
        <v>Clng 27.6 C - Htng 20.0 C,</v>
      </c>
      <c r="Q50" t="str">
        <f t="shared" si="22"/>
        <v>Clng 27.6 C - Htng 20.2 C,</v>
      </c>
      <c r="R50" t="str">
        <f t="shared" si="22"/>
        <v>Clng 27.6 C - Htng 20.4 C,</v>
      </c>
      <c r="S50" t="str">
        <f t="shared" si="22"/>
        <v>Clng 27.6 C - Htng 20.6 C,</v>
      </c>
      <c r="T50" t="str">
        <f t="shared" si="22"/>
        <v>Clng 27.6 C - Htng 20.8 C,</v>
      </c>
      <c r="U50" t="str">
        <f t="shared" si="22"/>
        <v>Clng 27.6 C - Htng 21.0 C,</v>
      </c>
      <c r="V50" t="str">
        <f t="shared" si="22"/>
        <v>Clng 27.6 C - Htng 21.2 C,</v>
      </c>
      <c r="W50" t="str">
        <f t="shared" si="22"/>
        <v>Clng 27.6 C - Htng 21.4 C,</v>
      </c>
      <c r="X50" t="str">
        <f t="shared" si="22"/>
        <v>Clng 27.6 C - Htng 21.6 C,</v>
      </c>
      <c r="Y50" t="str">
        <f t="shared" si="22"/>
        <v>Clng 27.6 C - Htng 21.8 C,</v>
      </c>
      <c r="Z50" t="str">
        <f t="shared" si="23"/>
        <v>Clng 27.6 C - Htng 22.0 C,</v>
      </c>
      <c r="AA50" t="str">
        <f t="shared" si="23"/>
        <v>Clng 27.6 C - Htng 22.2 C,</v>
      </c>
      <c r="AB50" t="str">
        <f t="shared" si="23"/>
        <v>Clng 27.6 C - Htng 22.4 C,</v>
      </c>
      <c r="AC50" t="str">
        <f t="shared" si="23"/>
        <v>Clng 27.6 C - Htng 22.6 C,</v>
      </c>
      <c r="AD50" t="str">
        <f t="shared" si="23"/>
        <v>Clng 27.6 C - Htng 22.8 C,</v>
      </c>
      <c r="AE50" t="str">
        <f t="shared" si="23"/>
        <v>Clng 27.6 C - Htng 23.0 C,</v>
      </c>
      <c r="AF50" t="str">
        <f t="shared" si="23"/>
        <v>Clng 27.6 C - Htng 23.2 C,</v>
      </c>
      <c r="AG50" t="str">
        <f t="shared" si="23"/>
        <v>Clng 27.6 C - Htng 23.4 C,</v>
      </c>
      <c r="AH50" t="str">
        <f t="shared" si="23"/>
        <v>Clng 27.6 C - Htng 23.6 C,</v>
      </c>
      <c r="AI50" t="str">
        <f t="shared" si="23"/>
        <v>Clng 27.6 C - Htng 23.8 C,</v>
      </c>
      <c r="AJ50" t="str">
        <f t="shared" si="24"/>
        <v>Clng 27.6 C - Htng 24.0 C,</v>
      </c>
      <c r="AK50" t="str">
        <f t="shared" si="24"/>
        <v>Clng 27.6 C - Htng 24.2 C,</v>
      </c>
      <c r="AL50" t="str">
        <f t="shared" si="24"/>
        <v>Clng 27.6 C - Htng 24.4 C,</v>
      </c>
      <c r="AM50" t="str">
        <f t="shared" si="24"/>
        <v>Clng 27.6 C - Htng 24.6 C,</v>
      </c>
      <c r="AN50" t="str">
        <f t="shared" si="24"/>
        <v>Clng 27.6 C - Htng 24.8 C,</v>
      </c>
      <c r="AO50" t="str">
        <f t="shared" si="24"/>
        <v>Clng 27.6 C - Htng 25.0 C,</v>
      </c>
      <c r="AP50" t="str">
        <f t="shared" si="24"/>
        <v>Clng 27.6 C - Htng 25.2 C,</v>
      </c>
      <c r="AQ50" t="str">
        <f t="shared" si="24"/>
        <v>Clng 27.6 C - Htng 25.4 C,</v>
      </c>
      <c r="AR50" t="str">
        <f t="shared" si="24"/>
        <v>Clng 27.6 C - Htng 25.6 C,</v>
      </c>
      <c r="AS50" t="str">
        <f t="shared" si="24"/>
        <v>Clng 27.6 C - Htng 25.8 C,</v>
      </c>
      <c r="AT50" t="str">
        <f t="shared" si="24"/>
        <v>Clng 27.6 C - Htng 26.0 C,</v>
      </c>
    </row>
    <row r="51" spans="4:46">
      <c r="D51" s="202">
        <f t="shared" si="19"/>
        <v>27.799999999999969</v>
      </c>
      <c r="E51" s="153">
        <f t="shared" si="20"/>
        <v>46</v>
      </c>
      <c r="F51" t="str">
        <f t="shared" si="21"/>
        <v>Clng 27.8 C - Htng 18.0 C,</v>
      </c>
      <c r="G51" t="str">
        <f t="shared" si="21"/>
        <v>Clng 27.8 C - Htng 18.2 C,</v>
      </c>
      <c r="H51" t="str">
        <f t="shared" si="21"/>
        <v>Clng 27.8 C - Htng 18.4 C,</v>
      </c>
      <c r="I51" t="str">
        <f t="shared" si="21"/>
        <v>Clng 27.8 C - Htng 18.6 C,</v>
      </c>
      <c r="J51" t="str">
        <f t="shared" si="21"/>
        <v>Clng 27.8 C - Htng 18.8 C,</v>
      </c>
      <c r="K51" t="str">
        <f t="shared" si="21"/>
        <v>Clng 27.8 C - Htng 19.0 C,</v>
      </c>
      <c r="L51" t="str">
        <f t="shared" si="21"/>
        <v>Clng 27.8 C - Htng 19.2 C,</v>
      </c>
      <c r="M51" t="str">
        <f t="shared" si="21"/>
        <v>Clng 27.8 C - Htng 19.4 C,</v>
      </c>
      <c r="N51" t="str">
        <f t="shared" si="21"/>
        <v>Clng 27.8 C - Htng 19.6 C,</v>
      </c>
      <c r="O51" t="str">
        <f t="shared" si="21"/>
        <v>Clng 27.8 C - Htng 19.8 C,</v>
      </c>
      <c r="P51" t="str">
        <f t="shared" si="22"/>
        <v>Clng 27.8 C - Htng 20.0 C,</v>
      </c>
      <c r="Q51" t="str">
        <f t="shared" si="22"/>
        <v>Clng 27.8 C - Htng 20.2 C,</v>
      </c>
      <c r="R51" t="str">
        <f t="shared" si="22"/>
        <v>Clng 27.8 C - Htng 20.4 C,</v>
      </c>
      <c r="S51" t="str">
        <f t="shared" si="22"/>
        <v>Clng 27.8 C - Htng 20.6 C,</v>
      </c>
      <c r="T51" t="str">
        <f t="shared" si="22"/>
        <v>Clng 27.8 C - Htng 20.8 C,</v>
      </c>
      <c r="U51" t="str">
        <f t="shared" si="22"/>
        <v>Clng 27.8 C - Htng 21.0 C,</v>
      </c>
      <c r="V51" t="str">
        <f t="shared" si="22"/>
        <v>Clng 27.8 C - Htng 21.2 C,</v>
      </c>
      <c r="W51" t="str">
        <f t="shared" si="22"/>
        <v>Clng 27.8 C - Htng 21.4 C,</v>
      </c>
      <c r="X51" t="str">
        <f t="shared" si="22"/>
        <v>Clng 27.8 C - Htng 21.6 C,</v>
      </c>
      <c r="Y51" t="str">
        <f t="shared" si="22"/>
        <v>Clng 27.8 C - Htng 21.8 C,</v>
      </c>
      <c r="Z51" t="str">
        <f t="shared" si="23"/>
        <v>Clng 27.8 C - Htng 22.0 C,</v>
      </c>
      <c r="AA51" t="str">
        <f t="shared" si="23"/>
        <v>Clng 27.8 C - Htng 22.2 C,</v>
      </c>
      <c r="AB51" t="str">
        <f t="shared" si="23"/>
        <v>Clng 27.8 C - Htng 22.4 C,</v>
      </c>
      <c r="AC51" t="str">
        <f t="shared" si="23"/>
        <v>Clng 27.8 C - Htng 22.6 C,</v>
      </c>
      <c r="AD51" t="str">
        <f t="shared" si="23"/>
        <v>Clng 27.8 C - Htng 22.8 C,</v>
      </c>
      <c r="AE51" t="str">
        <f t="shared" si="23"/>
        <v>Clng 27.8 C - Htng 23.0 C,</v>
      </c>
      <c r="AF51" t="str">
        <f t="shared" si="23"/>
        <v>Clng 27.8 C - Htng 23.2 C,</v>
      </c>
      <c r="AG51" t="str">
        <f t="shared" si="23"/>
        <v>Clng 27.8 C - Htng 23.4 C,</v>
      </c>
      <c r="AH51" t="str">
        <f t="shared" si="23"/>
        <v>Clng 27.8 C - Htng 23.6 C,</v>
      </c>
      <c r="AI51" t="str">
        <f t="shared" si="23"/>
        <v>Clng 27.8 C - Htng 23.8 C,</v>
      </c>
      <c r="AJ51" t="str">
        <f t="shared" si="24"/>
        <v>Clng 27.8 C - Htng 24.0 C,</v>
      </c>
      <c r="AK51" t="str">
        <f t="shared" si="24"/>
        <v>Clng 27.8 C - Htng 24.2 C,</v>
      </c>
      <c r="AL51" t="str">
        <f t="shared" si="24"/>
        <v>Clng 27.8 C - Htng 24.4 C,</v>
      </c>
      <c r="AM51" t="str">
        <f t="shared" si="24"/>
        <v>Clng 27.8 C - Htng 24.6 C,</v>
      </c>
      <c r="AN51" t="str">
        <f t="shared" si="24"/>
        <v>Clng 27.8 C - Htng 24.8 C,</v>
      </c>
      <c r="AO51" t="str">
        <f t="shared" si="24"/>
        <v>Clng 27.8 C - Htng 25.0 C,</v>
      </c>
      <c r="AP51" t="str">
        <f t="shared" si="24"/>
        <v>Clng 27.8 C - Htng 25.2 C,</v>
      </c>
      <c r="AQ51" t="str">
        <f t="shared" si="24"/>
        <v>Clng 27.8 C - Htng 25.4 C,</v>
      </c>
      <c r="AR51" t="str">
        <f t="shared" si="24"/>
        <v>Clng 27.8 C - Htng 25.6 C,</v>
      </c>
      <c r="AS51" t="str">
        <f t="shared" si="24"/>
        <v>Clng 27.8 C - Htng 25.8 C,</v>
      </c>
      <c r="AT51" t="str">
        <f t="shared" si="24"/>
        <v>Clng 27.8 C - Htng 26.0 C,</v>
      </c>
    </row>
    <row r="52" spans="4:46">
      <c r="D52" s="202">
        <f t="shared" si="19"/>
        <v>27.999999999999968</v>
      </c>
      <c r="E52" s="153">
        <f t="shared" si="20"/>
        <v>47</v>
      </c>
      <c r="F52" t="str">
        <f t="shared" si="21"/>
        <v>Clng 28.0 C - Htng 18.0 C,</v>
      </c>
      <c r="G52" t="str">
        <f t="shared" si="21"/>
        <v>Clng 28.0 C - Htng 18.2 C,</v>
      </c>
      <c r="H52" t="str">
        <f t="shared" si="21"/>
        <v>Clng 28.0 C - Htng 18.4 C,</v>
      </c>
      <c r="I52" t="str">
        <f t="shared" si="21"/>
        <v>Clng 28.0 C - Htng 18.6 C,</v>
      </c>
      <c r="J52" t="str">
        <f t="shared" si="21"/>
        <v>Clng 28.0 C - Htng 18.8 C,</v>
      </c>
      <c r="K52" t="str">
        <f t="shared" si="21"/>
        <v>Clng 28.0 C - Htng 19.0 C,</v>
      </c>
      <c r="L52" t="str">
        <f t="shared" si="21"/>
        <v>Clng 28.0 C - Htng 19.2 C,</v>
      </c>
      <c r="M52" t="str">
        <f t="shared" si="21"/>
        <v>Clng 28.0 C - Htng 19.4 C,</v>
      </c>
      <c r="N52" t="str">
        <f t="shared" si="21"/>
        <v>Clng 28.0 C - Htng 19.6 C,</v>
      </c>
      <c r="O52" t="str">
        <f t="shared" si="21"/>
        <v>Clng 28.0 C - Htng 19.8 C,</v>
      </c>
      <c r="P52" t="str">
        <f t="shared" si="22"/>
        <v>Clng 28.0 C - Htng 20.0 C,</v>
      </c>
      <c r="Q52" t="str">
        <f t="shared" si="22"/>
        <v>Clng 28.0 C - Htng 20.2 C,</v>
      </c>
      <c r="R52" t="str">
        <f t="shared" si="22"/>
        <v>Clng 28.0 C - Htng 20.4 C,</v>
      </c>
      <c r="S52" t="str">
        <f t="shared" si="22"/>
        <v>Clng 28.0 C - Htng 20.6 C,</v>
      </c>
      <c r="T52" t="str">
        <f t="shared" si="22"/>
        <v>Clng 28.0 C - Htng 20.8 C,</v>
      </c>
      <c r="U52" t="str">
        <f t="shared" si="22"/>
        <v>Clng 28.0 C - Htng 21.0 C,</v>
      </c>
      <c r="V52" t="str">
        <f t="shared" si="22"/>
        <v>Clng 28.0 C - Htng 21.2 C,</v>
      </c>
      <c r="W52" t="str">
        <f t="shared" si="22"/>
        <v>Clng 28.0 C - Htng 21.4 C,</v>
      </c>
      <c r="X52" t="str">
        <f t="shared" si="22"/>
        <v>Clng 28.0 C - Htng 21.6 C,</v>
      </c>
      <c r="Y52" t="str">
        <f t="shared" si="22"/>
        <v>Clng 28.0 C - Htng 21.8 C,</v>
      </c>
      <c r="Z52" t="str">
        <f t="shared" si="23"/>
        <v>Clng 28.0 C - Htng 22.0 C,</v>
      </c>
      <c r="AA52" t="str">
        <f t="shared" si="23"/>
        <v>Clng 28.0 C - Htng 22.2 C,</v>
      </c>
      <c r="AB52" t="str">
        <f t="shared" si="23"/>
        <v>Clng 28.0 C - Htng 22.4 C,</v>
      </c>
      <c r="AC52" t="str">
        <f t="shared" si="23"/>
        <v>Clng 28.0 C - Htng 22.6 C,</v>
      </c>
      <c r="AD52" t="str">
        <f t="shared" si="23"/>
        <v>Clng 28.0 C - Htng 22.8 C,</v>
      </c>
      <c r="AE52" t="str">
        <f t="shared" si="23"/>
        <v>Clng 28.0 C - Htng 23.0 C,</v>
      </c>
      <c r="AF52" t="str">
        <f t="shared" si="23"/>
        <v>Clng 28.0 C - Htng 23.2 C,</v>
      </c>
      <c r="AG52" t="str">
        <f t="shared" si="23"/>
        <v>Clng 28.0 C - Htng 23.4 C,</v>
      </c>
      <c r="AH52" t="str">
        <f t="shared" si="23"/>
        <v>Clng 28.0 C - Htng 23.6 C,</v>
      </c>
      <c r="AI52" t="str">
        <f t="shared" si="23"/>
        <v>Clng 28.0 C - Htng 23.8 C,</v>
      </c>
      <c r="AJ52" t="str">
        <f t="shared" si="24"/>
        <v>Clng 28.0 C - Htng 24.0 C,</v>
      </c>
      <c r="AK52" t="str">
        <f t="shared" si="24"/>
        <v>Clng 28.0 C - Htng 24.2 C,</v>
      </c>
      <c r="AL52" t="str">
        <f t="shared" si="24"/>
        <v>Clng 28.0 C - Htng 24.4 C,</v>
      </c>
      <c r="AM52" t="str">
        <f t="shared" si="24"/>
        <v>Clng 28.0 C - Htng 24.6 C,</v>
      </c>
      <c r="AN52" t="str">
        <f t="shared" si="24"/>
        <v>Clng 28.0 C - Htng 24.8 C,</v>
      </c>
      <c r="AO52" t="str">
        <f t="shared" si="24"/>
        <v>Clng 28.0 C - Htng 25.0 C,</v>
      </c>
      <c r="AP52" t="str">
        <f t="shared" si="24"/>
        <v>Clng 28.0 C - Htng 25.2 C,</v>
      </c>
      <c r="AQ52" t="str">
        <f t="shared" si="24"/>
        <v>Clng 28.0 C - Htng 25.4 C,</v>
      </c>
      <c r="AR52" t="str">
        <f t="shared" si="24"/>
        <v>Clng 28.0 C - Htng 25.6 C,</v>
      </c>
      <c r="AS52" t="str">
        <f t="shared" si="24"/>
        <v>Clng 28.0 C - Htng 25.8 C,</v>
      </c>
      <c r="AT52" t="str">
        <f t="shared" si="24"/>
        <v>Clng 28.0 C - Htng 26.0 C,</v>
      </c>
    </row>
    <row r="53" spans="4:46">
      <c r="D53" s="202">
        <f t="shared" si="19"/>
        <v>28.199999999999967</v>
      </c>
      <c r="E53" s="153">
        <f t="shared" si="20"/>
        <v>48</v>
      </c>
      <c r="F53" t="str">
        <f t="shared" si="21"/>
        <v>Clng 28.2 C - Htng 18.0 C,</v>
      </c>
      <c r="G53" t="str">
        <f t="shared" si="21"/>
        <v>Clng 28.2 C - Htng 18.2 C,</v>
      </c>
      <c r="H53" t="str">
        <f t="shared" si="21"/>
        <v>Clng 28.2 C - Htng 18.4 C,</v>
      </c>
      <c r="I53" t="str">
        <f t="shared" si="21"/>
        <v>Clng 28.2 C - Htng 18.6 C,</v>
      </c>
      <c r="J53" t="str">
        <f t="shared" si="21"/>
        <v>Clng 28.2 C - Htng 18.8 C,</v>
      </c>
      <c r="K53" t="str">
        <f t="shared" si="21"/>
        <v>Clng 28.2 C - Htng 19.0 C,</v>
      </c>
      <c r="L53" t="str">
        <f t="shared" si="21"/>
        <v>Clng 28.2 C - Htng 19.2 C,</v>
      </c>
      <c r="M53" t="str">
        <f t="shared" si="21"/>
        <v>Clng 28.2 C - Htng 19.4 C,</v>
      </c>
      <c r="N53" t="str">
        <f t="shared" si="21"/>
        <v>Clng 28.2 C - Htng 19.6 C,</v>
      </c>
      <c r="O53" t="str">
        <f t="shared" si="21"/>
        <v>Clng 28.2 C - Htng 19.8 C,</v>
      </c>
      <c r="P53" t="str">
        <f t="shared" si="22"/>
        <v>Clng 28.2 C - Htng 20.0 C,</v>
      </c>
      <c r="Q53" t="str">
        <f t="shared" si="22"/>
        <v>Clng 28.2 C - Htng 20.2 C,</v>
      </c>
      <c r="R53" t="str">
        <f t="shared" si="22"/>
        <v>Clng 28.2 C - Htng 20.4 C,</v>
      </c>
      <c r="S53" t="str">
        <f t="shared" si="22"/>
        <v>Clng 28.2 C - Htng 20.6 C,</v>
      </c>
      <c r="T53" t="str">
        <f t="shared" si="22"/>
        <v>Clng 28.2 C - Htng 20.8 C,</v>
      </c>
      <c r="U53" t="str">
        <f t="shared" si="22"/>
        <v>Clng 28.2 C - Htng 21.0 C,</v>
      </c>
      <c r="V53" t="str">
        <f t="shared" si="22"/>
        <v>Clng 28.2 C - Htng 21.2 C,</v>
      </c>
      <c r="W53" t="str">
        <f t="shared" si="22"/>
        <v>Clng 28.2 C - Htng 21.4 C,</v>
      </c>
      <c r="X53" t="str">
        <f t="shared" si="22"/>
        <v>Clng 28.2 C - Htng 21.6 C,</v>
      </c>
      <c r="Y53" t="str">
        <f t="shared" si="22"/>
        <v>Clng 28.2 C - Htng 21.8 C,</v>
      </c>
      <c r="Z53" t="str">
        <f t="shared" si="23"/>
        <v>Clng 28.2 C - Htng 22.0 C,</v>
      </c>
      <c r="AA53" t="str">
        <f t="shared" si="23"/>
        <v>Clng 28.2 C - Htng 22.2 C,</v>
      </c>
      <c r="AB53" t="str">
        <f t="shared" si="23"/>
        <v>Clng 28.2 C - Htng 22.4 C,</v>
      </c>
      <c r="AC53" t="str">
        <f t="shared" si="23"/>
        <v>Clng 28.2 C - Htng 22.6 C,</v>
      </c>
      <c r="AD53" t="str">
        <f t="shared" si="23"/>
        <v>Clng 28.2 C - Htng 22.8 C,</v>
      </c>
      <c r="AE53" t="str">
        <f t="shared" si="23"/>
        <v>Clng 28.2 C - Htng 23.0 C,</v>
      </c>
      <c r="AF53" t="str">
        <f t="shared" si="23"/>
        <v>Clng 28.2 C - Htng 23.2 C,</v>
      </c>
      <c r="AG53" t="str">
        <f t="shared" si="23"/>
        <v>Clng 28.2 C - Htng 23.4 C,</v>
      </c>
      <c r="AH53" t="str">
        <f t="shared" si="23"/>
        <v>Clng 28.2 C - Htng 23.6 C,</v>
      </c>
      <c r="AI53" t="str">
        <f t="shared" si="23"/>
        <v>Clng 28.2 C - Htng 23.8 C,</v>
      </c>
      <c r="AJ53" t="str">
        <f t="shared" si="24"/>
        <v>Clng 28.2 C - Htng 24.0 C,</v>
      </c>
      <c r="AK53" t="str">
        <f t="shared" si="24"/>
        <v>Clng 28.2 C - Htng 24.2 C,</v>
      </c>
      <c r="AL53" t="str">
        <f t="shared" si="24"/>
        <v>Clng 28.2 C - Htng 24.4 C,</v>
      </c>
      <c r="AM53" t="str">
        <f t="shared" si="24"/>
        <v>Clng 28.2 C - Htng 24.6 C,</v>
      </c>
      <c r="AN53" t="str">
        <f t="shared" si="24"/>
        <v>Clng 28.2 C - Htng 24.8 C,</v>
      </c>
      <c r="AO53" t="str">
        <f t="shared" si="24"/>
        <v>Clng 28.2 C - Htng 25.0 C,</v>
      </c>
      <c r="AP53" t="str">
        <f t="shared" si="24"/>
        <v>Clng 28.2 C - Htng 25.2 C,</v>
      </c>
      <c r="AQ53" t="str">
        <f t="shared" si="24"/>
        <v>Clng 28.2 C - Htng 25.4 C,</v>
      </c>
      <c r="AR53" t="str">
        <f t="shared" si="24"/>
        <v>Clng 28.2 C - Htng 25.6 C,</v>
      </c>
      <c r="AS53" t="str">
        <f t="shared" si="24"/>
        <v>Clng 28.2 C - Htng 25.8 C,</v>
      </c>
      <c r="AT53" t="str">
        <f t="shared" si="24"/>
        <v>Clng 28.2 C - Htng 26.0 C,</v>
      </c>
    </row>
    <row r="54" spans="4:46">
      <c r="D54" s="202">
        <f t="shared" si="19"/>
        <v>28.399999999999967</v>
      </c>
      <c r="E54" s="153">
        <f t="shared" si="20"/>
        <v>49</v>
      </c>
      <c r="F54" t="str">
        <f t="shared" si="21"/>
        <v>Clng 28.4 C - Htng 18.0 C,</v>
      </c>
      <c r="G54" t="str">
        <f t="shared" si="21"/>
        <v>Clng 28.4 C - Htng 18.2 C,</v>
      </c>
      <c r="H54" t="str">
        <f t="shared" si="21"/>
        <v>Clng 28.4 C - Htng 18.4 C,</v>
      </c>
      <c r="I54" t="str">
        <f t="shared" si="21"/>
        <v>Clng 28.4 C - Htng 18.6 C,</v>
      </c>
      <c r="J54" t="str">
        <f t="shared" si="21"/>
        <v>Clng 28.4 C - Htng 18.8 C,</v>
      </c>
      <c r="K54" t="str">
        <f t="shared" si="21"/>
        <v>Clng 28.4 C - Htng 19.0 C,</v>
      </c>
      <c r="L54" t="str">
        <f t="shared" si="21"/>
        <v>Clng 28.4 C - Htng 19.2 C,</v>
      </c>
      <c r="M54" t="str">
        <f t="shared" si="21"/>
        <v>Clng 28.4 C - Htng 19.4 C,</v>
      </c>
      <c r="N54" t="str">
        <f t="shared" si="21"/>
        <v>Clng 28.4 C - Htng 19.6 C,</v>
      </c>
      <c r="O54" t="str">
        <f t="shared" si="21"/>
        <v>Clng 28.4 C - Htng 19.8 C,</v>
      </c>
      <c r="P54" t="str">
        <f t="shared" si="22"/>
        <v>Clng 28.4 C - Htng 20.0 C,</v>
      </c>
      <c r="Q54" t="str">
        <f t="shared" si="22"/>
        <v>Clng 28.4 C - Htng 20.2 C,</v>
      </c>
      <c r="R54" t="str">
        <f t="shared" si="22"/>
        <v>Clng 28.4 C - Htng 20.4 C,</v>
      </c>
      <c r="S54" t="str">
        <f t="shared" si="22"/>
        <v>Clng 28.4 C - Htng 20.6 C,</v>
      </c>
      <c r="T54" t="str">
        <f t="shared" si="22"/>
        <v>Clng 28.4 C - Htng 20.8 C,</v>
      </c>
      <c r="U54" t="str">
        <f t="shared" si="22"/>
        <v>Clng 28.4 C - Htng 21.0 C,</v>
      </c>
      <c r="V54" t="str">
        <f t="shared" si="22"/>
        <v>Clng 28.4 C - Htng 21.2 C,</v>
      </c>
      <c r="W54" t="str">
        <f t="shared" si="22"/>
        <v>Clng 28.4 C - Htng 21.4 C,</v>
      </c>
      <c r="X54" t="str">
        <f t="shared" si="22"/>
        <v>Clng 28.4 C - Htng 21.6 C,</v>
      </c>
      <c r="Y54" t="str">
        <f t="shared" si="22"/>
        <v>Clng 28.4 C - Htng 21.8 C,</v>
      </c>
      <c r="Z54" t="str">
        <f t="shared" si="23"/>
        <v>Clng 28.4 C - Htng 22.0 C,</v>
      </c>
      <c r="AA54" t="str">
        <f t="shared" si="23"/>
        <v>Clng 28.4 C - Htng 22.2 C,</v>
      </c>
      <c r="AB54" t="str">
        <f t="shared" si="23"/>
        <v>Clng 28.4 C - Htng 22.4 C,</v>
      </c>
      <c r="AC54" t="str">
        <f t="shared" si="23"/>
        <v>Clng 28.4 C - Htng 22.6 C,</v>
      </c>
      <c r="AD54" t="str">
        <f t="shared" si="23"/>
        <v>Clng 28.4 C - Htng 22.8 C,</v>
      </c>
      <c r="AE54" t="str">
        <f t="shared" si="23"/>
        <v>Clng 28.4 C - Htng 23.0 C,</v>
      </c>
      <c r="AF54" t="str">
        <f t="shared" si="23"/>
        <v>Clng 28.4 C - Htng 23.2 C,</v>
      </c>
      <c r="AG54" t="str">
        <f t="shared" si="23"/>
        <v>Clng 28.4 C - Htng 23.4 C,</v>
      </c>
      <c r="AH54" t="str">
        <f t="shared" si="23"/>
        <v>Clng 28.4 C - Htng 23.6 C,</v>
      </c>
      <c r="AI54" t="str">
        <f t="shared" si="23"/>
        <v>Clng 28.4 C - Htng 23.8 C,</v>
      </c>
      <c r="AJ54" t="str">
        <f t="shared" si="24"/>
        <v>Clng 28.4 C - Htng 24.0 C,</v>
      </c>
      <c r="AK54" t="str">
        <f t="shared" si="24"/>
        <v>Clng 28.4 C - Htng 24.2 C,</v>
      </c>
      <c r="AL54" t="str">
        <f t="shared" si="24"/>
        <v>Clng 28.4 C - Htng 24.4 C,</v>
      </c>
      <c r="AM54" t="str">
        <f t="shared" si="24"/>
        <v>Clng 28.4 C - Htng 24.6 C,</v>
      </c>
      <c r="AN54" t="str">
        <f t="shared" si="24"/>
        <v>Clng 28.4 C - Htng 24.8 C,</v>
      </c>
      <c r="AO54" t="str">
        <f t="shared" si="24"/>
        <v>Clng 28.4 C - Htng 25.0 C,</v>
      </c>
      <c r="AP54" t="str">
        <f t="shared" si="24"/>
        <v>Clng 28.4 C - Htng 25.2 C,</v>
      </c>
      <c r="AQ54" t="str">
        <f t="shared" si="24"/>
        <v>Clng 28.4 C - Htng 25.4 C,</v>
      </c>
      <c r="AR54" t="str">
        <f t="shared" si="24"/>
        <v>Clng 28.4 C - Htng 25.6 C,</v>
      </c>
      <c r="AS54" t="str">
        <f t="shared" si="24"/>
        <v>Clng 28.4 C - Htng 25.8 C,</v>
      </c>
      <c r="AT54" t="str">
        <f t="shared" si="24"/>
        <v>Clng 28.4 C - Htng 26.0 C,</v>
      </c>
    </row>
    <row r="55" spans="4:46">
      <c r="D55" s="202">
        <f t="shared" si="19"/>
        <v>28.599999999999966</v>
      </c>
      <c r="E55" s="153">
        <f t="shared" si="20"/>
        <v>50</v>
      </c>
      <c r="F55" t="str">
        <f t="shared" si="21"/>
        <v>Clng 28.6 C - Htng 18.0 C,</v>
      </c>
      <c r="G55" t="str">
        <f t="shared" si="21"/>
        <v>Clng 28.6 C - Htng 18.2 C,</v>
      </c>
      <c r="H55" t="str">
        <f t="shared" si="21"/>
        <v>Clng 28.6 C - Htng 18.4 C,</v>
      </c>
      <c r="I55" t="str">
        <f t="shared" si="21"/>
        <v>Clng 28.6 C - Htng 18.6 C,</v>
      </c>
      <c r="J55" t="str">
        <f t="shared" si="21"/>
        <v>Clng 28.6 C - Htng 18.8 C,</v>
      </c>
      <c r="K55" t="str">
        <f t="shared" si="21"/>
        <v>Clng 28.6 C - Htng 19.0 C,</v>
      </c>
      <c r="L55" t="str">
        <f t="shared" si="21"/>
        <v>Clng 28.6 C - Htng 19.2 C,</v>
      </c>
      <c r="M55" t="str">
        <f t="shared" si="21"/>
        <v>Clng 28.6 C - Htng 19.4 C,</v>
      </c>
      <c r="N55" t="str">
        <f t="shared" si="21"/>
        <v>Clng 28.6 C - Htng 19.6 C,</v>
      </c>
      <c r="O55" t="str">
        <f t="shared" si="21"/>
        <v>Clng 28.6 C - Htng 19.8 C,</v>
      </c>
      <c r="P55" t="str">
        <f t="shared" si="22"/>
        <v>Clng 28.6 C - Htng 20.0 C,</v>
      </c>
      <c r="Q55" t="str">
        <f t="shared" si="22"/>
        <v>Clng 28.6 C - Htng 20.2 C,</v>
      </c>
      <c r="R55" t="str">
        <f t="shared" si="22"/>
        <v>Clng 28.6 C - Htng 20.4 C,</v>
      </c>
      <c r="S55" t="str">
        <f t="shared" si="22"/>
        <v>Clng 28.6 C - Htng 20.6 C,</v>
      </c>
      <c r="T55" t="str">
        <f t="shared" si="22"/>
        <v>Clng 28.6 C - Htng 20.8 C,</v>
      </c>
      <c r="U55" t="str">
        <f t="shared" si="22"/>
        <v>Clng 28.6 C - Htng 21.0 C,</v>
      </c>
      <c r="V55" t="str">
        <f t="shared" si="22"/>
        <v>Clng 28.6 C - Htng 21.2 C,</v>
      </c>
      <c r="W55" t="str">
        <f t="shared" si="22"/>
        <v>Clng 28.6 C - Htng 21.4 C,</v>
      </c>
      <c r="X55" t="str">
        <f t="shared" si="22"/>
        <v>Clng 28.6 C - Htng 21.6 C,</v>
      </c>
      <c r="Y55" t="str">
        <f t="shared" si="22"/>
        <v>Clng 28.6 C - Htng 21.8 C,</v>
      </c>
      <c r="Z55" t="str">
        <f t="shared" si="23"/>
        <v>Clng 28.6 C - Htng 22.0 C,</v>
      </c>
      <c r="AA55" t="str">
        <f t="shared" si="23"/>
        <v>Clng 28.6 C - Htng 22.2 C,</v>
      </c>
      <c r="AB55" t="str">
        <f t="shared" si="23"/>
        <v>Clng 28.6 C - Htng 22.4 C,</v>
      </c>
      <c r="AC55" t="str">
        <f t="shared" si="23"/>
        <v>Clng 28.6 C - Htng 22.6 C,</v>
      </c>
      <c r="AD55" t="str">
        <f t="shared" si="23"/>
        <v>Clng 28.6 C - Htng 22.8 C,</v>
      </c>
      <c r="AE55" t="str">
        <f t="shared" si="23"/>
        <v>Clng 28.6 C - Htng 23.0 C,</v>
      </c>
      <c r="AF55" t="str">
        <f t="shared" si="23"/>
        <v>Clng 28.6 C - Htng 23.2 C,</v>
      </c>
      <c r="AG55" t="str">
        <f t="shared" si="23"/>
        <v>Clng 28.6 C - Htng 23.4 C,</v>
      </c>
      <c r="AH55" t="str">
        <f t="shared" si="23"/>
        <v>Clng 28.6 C - Htng 23.6 C,</v>
      </c>
      <c r="AI55" t="str">
        <f t="shared" si="23"/>
        <v>Clng 28.6 C - Htng 23.8 C,</v>
      </c>
      <c r="AJ55" t="str">
        <f t="shared" si="24"/>
        <v>Clng 28.6 C - Htng 24.0 C,</v>
      </c>
      <c r="AK55" t="str">
        <f t="shared" si="24"/>
        <v>Clng 28.6 C - Htng 24.2 C,</v>
      </c>
      <c r="AL55" t="str">
        <f t="shared" si="24"/>
        <v>Clng 28.6 C - Htng 24.4 C,</v>
      </c>
      <c r="AM55" t="str">
        <f t="shared" si="24"/>
        <v>Clng 28.6 C - Htng 24.6 C,</v>
      </c>
      <c r="AN55" t="str">
        <f t="shared" si="24"/>
        <v>Clng 28.6 C - Htng 24.8 C,</v>
      </c>
      <c r="AO55" t="str">
        <f t="shared" si="24"/>
        <v>Clng 28.6 C - Htng 25.0 C,</v>
      </c>
      <c r="AP55" t="str">
        <f t="shared" si="24"/>
        <v>Clng 28.6 C - Htng 25.2 C,</v>
      </c>
      <c r="AQ55" t="str">
        <f t="shared" si="24"/>
        <v>Clng 28.6 C - Htng 25.4 C,</v>
      </c>
      <c r="AR55" t="str">
        <f t="shared" si="24"/>
        <v>Clng 28.6 C - Htng 25.6 C,</v>
      </c>
      <c r="AS55" t="str">
        <f t="shared" si="24"/>
        <v>Clng 28.6 C - Htng 25.8 C,</v>
      </c>
      <c r="AT55" t="str">
        <f t="shared" si="24"/>
        <v>Clng 28.6 C - Htng 26.0 C,</v>
      </c>
    </row>
    <row r="56" spans="4:46">
      <c r="D56" s="202">
        <f t="shared" si="19"/>
        <v>28.799999999999965</v>
      </c>
      <c r="E56" s="153">
        <f t="shared" si="20"/>
        <v>51</v>
      </c>
      <c r="F56" t="str">
        <f t="shared" si="21"/>
        <v>Clng 28.8 C - Htng 18.0 C,</v>
      </c>
      <c r="G56" t="str">
        <f t="shared" si="21"/>
        <v>Clng 28.8 C - Htng 18.2 C,</v>
      </c>
      <c r="H56" t="str">
        <f t="shared" si="21"/>
        <v>Clng 28.8 C - Htng 18.4 C,</v>
      </c>
      <c r="I56" t="str">
        <f t="shared" si="21"/>
        <v>Clng 28.8 C - Htng 18.6 C,</v>
      </c>
      <c r="J56" t="str">
        <f t="shared" si="21"/>
        <v>Clng 28.8 C - Htng 18.8 C,</v>
      </c>
      <c r="K56" t="str">
        <f t="shared" si="21"/>
        <v>Clng 28.8 C - Htng 19.0 C,</v>
      </c>
      <c r="L56" t="str">
        <f t="shared" si="21"/>
        <v>Clng 28.8 C - Htng 19.2 C,</v>
      </c>
      <c r="M56" t="str">
        <f t="shared" si="21"/>
        <v>Clng 28.8 C - Htng 19.4 C,</v>
      </c>
      <c r="N56" t="str">
        <f t="shared" si="21"/>
        <v>Clng 28.8 C - Htng 19.6 C,</v>
      </c>
      <c r="O56" t="str">
        <f t="shared" si="21"/>
        <v>Clng 28.8 C - Htng 19.8 C,</v>
      </c>
      <c r="P56" t="str">
        <f t="shared" si="22"/>
        <v>Clng 28.8 C - Htng 20.0 C,</v>
      </c>
      <c r="Q56" t="str">
        <f t="shared" si="22"/>
        <v>Clng 28.8 C - Htng 20.2 C,</v>
      </c>
      <c r="R56" t="str">
        <f t="shared" si="22"/>
        <v>Clng 28.8 C - Htng 20.4 C,</v>
      </c>
      <c r="S56" t="str">
        <f t="shared" si="22"/>
        <v>Clng 28.8 C - Htng 20.6 C,</v>
      </c>
      <c r="T56" t="str">
        <f t="shared" si="22"/>
        <v>Clng 28.8 C - Htng 20.8 C,</v>
      </c>
      <c r="U56" t="str">
        <f t="shared" si="22"/>
        <v>Clng 28.8 C - Htng 21.0 C,</v>
      </c>
      <c r="V56" t="str">
        <f t="shared" si="22"/>
        <v>Clng 28.8 C - Htng 21.2 C,</v>
      </c>
      <c r="W56" t="str">
        <f t="shared" si="22"/>
        <v>Clng 28.8 C - Htng 21.4 C,</v>
      </c>
      <c r="X56" t="str">
        <f t="shared" si="22"/>
        <v>Clng 28.8 C - Htng 21.6 C,</v>
      </c>
      <c r="Y56" t="str">
        <f t="shared" si="22"/>
        <v>Clng 28.8 C - Htng 21.8 C,</v>
      </c>
      <c r="Z56" t="str">
        <f t="shared" si="23"/>
        <v>Clng 28.8 C - Htng 22.0 C,</v>
      </c>
      <c r="AA56" t="str">
        <f t="shared" si="23"/>
        <v>Clng 28.8 C - Htng 22.2 C,</v>
      </c>
      <c r="AB56" t="str">
        <f t="shared" si="23"/>
        <v>Clng 28.8 C - Htng 22.4 C,</v>
      </c>
      <c r="AC56" t="str">
        <f t="shared" si="23"/>
        <v>Clng 28.8 C - Htng 22.6 C,</v>
      </c>
      <c r="AD56" t="str">
        <f t="shared" si="23"/>
        <v>Clng 28.8 C - Htng 22.8 C,</v>
      </c>
      <c r="AE56" t="str">
        <f t="shared" si="23"/>
        <v>Clng 28.8 C - Htng 23.0 C,</v>
      </c>
      <c r="AF56" t="str">
        <f t="shared" si="23"/>
        <v>Clng 28.8 C - Htng 23.2 C,</v>
      </c>
      <c r="AG56" t="str">
        <f t="shared" si="23"/>
        <v>Clng 28.8 C - Htng 23.4 C,</v>
      </c>
      <c r="AH56" t="str">
        <f t="shared" si="23"/>
        <v>Clng 28.8 C - Htng 23.6 C,</v>
      </c>
      <c r="AI56" t="str">
        <f t="shared" si="23"/>
        <v>Clng 28.8 C - Htng 23.8 C,</v>
      </c>
      <c r="AJ56" t="str">
        <f t="shared" si="24"/>
        <v>Clng 28.8 C - Htng 24.0 C,</v>
      </c>
      <c r="AK56" t="str">
        <f t="shared" si="24"/>
        <v>Clng 28.8 C - Htng 24.2 C,</v>
      </c>
      <c r="AL56" t="str">
        <f t="shared" si="24"/>
        <v>Clng 28.8 C - Htng 24.4 C,</v>
      </c>
      <c r="AM56" t="str">
        <f t="shared" si="24"/>
        <v>Clng 28.8 C - Htng 24.6 C,</v>
      </c>
      <c r="AN56" t="str">
        <f t="shared" si="24"/>
        <v>Clng 28.8 C - Htng 24.8 C,</v>
      </c>
      <c r="AO56" t="str">
        <f t="shared" si="24"/>
        <v>Clng 28.8 C - Htng 25.0 C,</v>
      </c>
      <c r="AP56" t="str">
        <f t="shared" si="24"/>
        <v>Clng 28.8 C - Htng 25.2 C,</v>
      </c>
      <c r="AQ56" t="str">
        <f t="shared" si="24"/>
        <v>Clng 28.8 C - Htng 25.4 C,</v>
      </c>
      <c r="AR56" t="str">
        <f t="shared" si="24"/>
        <v>Clng 28.8 C - Htng 25.6 C,</v>
      </c>
      <c r="AS56" t="str">
        <f t="shared" si="24"/>
        <v>Clng 28.8 C - Htng 25.8 C,</v>
      </c>
      <c r="AT56" t="str">
        <f t="shared" si="24"/>
        <v>Clng 28.8 C - Htng 26.0 C,</v>
      </c>
    </row>
  </sheetData>
  <pageMargins left="0.78749999999999998" right="0.78749999999999998" top="1.1229166666666699" bottom="1.1229166666666699" header="0.78749999999999998" footer="0.78749999999999998"/>
  <pageSetup paperSize="0" scale="0" firstPageNumber="0" orientation="portrait" usePrinterDefaults="0" horizontalDpi="0" verticalDpi="0" copies="0"/>
  <headerFooter>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6"/>
  <sheetViews>
    <sheetView zoomScaleNormal="100" zoomScalePageLayoutView="60" workbookViewId="0">
      <selection activeCell="A7" sqref="A7"/>
    </sheetView>
  </sheetViews>
  <sheetFormatPr defaultRowHeight="14.25"/>
  <cols>
    <col min="1" max="1" width="30.5" customWidth="1"/>
    <col min="2" max="2" width="22" customWidth="1"/>
    <col min="3" max="3" width="6" customWidth="1"/>
    <col min="4" max="4" width="40.5" customWidth="1"/>
    <col min="5" max="5" width="33" customWidth="1"/>
    <col min="6" max="6" width="9.25" customWidth="1"/>
    <col min="7" max="9" width="8.125"/>
    <col min="10" max="10" width="28"/>
    <col min="11" max="1025" width="8.125"/>
  </cols>
  <sheetData>
    <row r="1" spans="1:5" ht="15">
      <c r="A1" s="190" t="s">
        <v>116</v>
      </c>
      <c r="B1" s="190"/>
      <c r="C1" s="190"/>
      <c r="D1" s="190"/>
      <c r="E1" s="190"/>
    </row>
    <row r="2" spans="1:5" ht="15">
      <c r="A2" s="190" t="s">
        <v>155</v>
      </c>
      <c r="B2" s="204" t="s">
        <v>156</v>
      </c>
      <c r="C2" s="190" t="s">
        <v>157</v>
      </c>
      <c r="D2" s="190" t="s">
        <v>158</v>
      </c>
      <c r="E2" s="190" t="s">
        <v>159</v>
      </c>
    </row>
    <row r="3" spans="1:5" ht="15">
      <c r="A3" s="190" t="s">
        <v>160</v>
      </c>
      <c r="B3" s="190"/>
      <c r="C3" s="190"/>
      <c r="D3" s="190"/>
      <c r="E3" s="190"/>
    </row>
    <row r="4" spans="1:5" ht="15">
      <c r="A4" s="190" t="s">
        <v>116</v>
      </c>
      <c r="B4" s="190"/>
      <c r="C4" s="190"/>
      <c r="D4" s="190"/>
      <c r="E4" s="190"/>
    </row>
    <row r="5" spans="1:5" ht="15">
      <c r="A5" s="190" t="s">
        <v>161</v>
      </c>
      <c r="B5" s="190" t="s">
        <v>20</v>
      </c>
      <c r="C5" s="190" t="s">
        <v>162</v>
      </c>
      <c r="D5" s="190" t="s">
        <v>163</v>
      </c>
      <c r="E5" s="190" t="s">
        <v>162</v>
      </c>
    </row>
    <row r="6" spans="1:5" ht="15">
      <c r="A6" s="190" t="s">
        <v>116</v>
      </c>
      <c r="B6" s="190"/>
      <c r="C6" s="190"/>
      <c r="D6" s="190"/>
      <c r="E6" s="190"/>
    </row>
    <row r="7" spans="1:5" ht="15">
      <c r="A7" s="190" t="str">
        <f ca="1">IF('$Data1'!E9="","",IF(AND(LEFT('$Data1'!G9,4)="COND",OR(ISNUMBER('$Data1'!Q9),ISNUMBER('$Data1'!S9))),"ZoneThermostat,","! No Tstat, UNCOND Zone"))</f>
        <v>! No Tstat, UNCOND Zone</v>
      </c>
      <c r="B7" s="190" t="str">
        <f ca="1">IF('$Data1'!E9="",""," "&amp;'$Data1'!E9&amp;" Tstat,")</f>
        <v xml:space="preserve"> HHA ZONE , Field 1: Zone # Tstat,</v>
      </c>
      <c r="C7" s="190" t="str">
        <f ca="1">IF('$Data1'!E9="","",",")</f>
        <v>,</v>
      </c>
      <c r="D7" s="190" t="str">
        <f ca="1">IF(OR('$Data1'!E9="",LEFT(A7,4)="! No"),"",IF(AND(ISNUMBER('$Data1'!Q9),ISNUMBER('$Data1'!S9)),"ThermostatSetpoint:DualSetpoint",IF(ISNUMBER('$Data1'!Q9),"ThermostatSetpoint:SingleCooling",IF(ISNUMBER('$Data1'!S9),"ThermostatSetpoint:SingleHeating","ERROR")))&amp;",")</f>
        <v/>
      </c>
      <c r="E7" s="190" t="str">
        <f ca="1">IF(OR('$Data1'!E9="",LEFT(A7,4)="! No"),"",IF(RIGHT(D7,13)="DualSetpoint,",HLOOKUP(MROUND('$Data1'!S9,0.2),Setpoints,VLOOKUP(MROUND('$Data1'!Q9,0.2),Setpoints,2,1),1),IF(RIGHT(D7,14)="SingleHeating,","Htng Setpoint "&amp;FIXED('$Data1'!S9,1),IF(RIGHT(D7,14)="SingleCooling,","Clng Setpoint "&amp;FIXED('$Data1'!Q9,1),""))))</f>
        <v/>
      </c>
    </row>
    <row r="8" spans="1:5" ht="15">
      <c r="A8" s="190" t="str">
        <f ca="1">IF('$Data1'!E10="","",IF(AND(LEFT('$Data1'!G10,4)="COND",OR(ISNUMBER('$Data1'!Q10),ISNUMBER('$Data1'!S10))),"ZoneThermostat,","! No Tstat, UNCOND Zone"))</f>
        <v>! No Tstat, UNCOND Zone</v>
      </c>
      <c r="B8" s="190" t="str">
        <f ca="1">IF('$Data1'!E10="",""," "&amp;'$Data1'!E10&amp;" Tstat,")</f>
        <v xml:space="preserve"> 1 Tstat,</v>
      </c>
      <c r="C8" s="190" t="str">
        <f ca="1">IF('$Data1'!E10="","",",")</f>
        <v>,</v>
      </c>
      <c r="D8" s="190" t="str">
        <f ca="1">IF(OR('$Data1'!E10="",LEFT(A8,4)="! No"),"",IF(AND(ISNUMBER('$Data1'!Q10),ISNUMBER('$Data1'!S10)),"ThermostatSetpoint:DualSetpoint",IF(ISNUMBER('$Data1'!Q10),"ThermostatSetpoint:SingleCooling",IF(ISNUMBER('$Data1'!S10),"ThermostatSetpoint:SingleHeating","ERROR")))&amp;",")</f>
        <v/>
      </c>
      <c r="E8" s="190" t="str">
        <f ca="1">IF(OR('$Data1'!E10="",LEFT(A8,4)="! No"),"",IF(RIGHT(D8,13)="DualSetpoint,",HLOOKUP(MROUND('$Data1'!S10,0.2),Setpoints,VLOOKUP(MROUND('$Data1'!Q10,0.2),Setpoints,2,1),1),IF(RIGHT(D8,14)="SingleHeating,","Htng Setpoint "&amp;FIXED('$Data1'!S10,1),IF(RIGHT(D8,14)="SingleCooling,","Clng Setpoint "&amp;FIXED('$Data1'!Q10,1),""))))</f>
        <v/>
      </c>
    </row>
    <row r="9" spans="1:5" ht="15">
      <c r="A9" s="190" t="str">
        <f ca="1">IF('$Data1'!E11="","",IF(AND(LEFT('$Data1'!G11,4)="COND",OR(ISNUMBER('$Data1'!Q11),ISNUMBER('$Data1'!S11))),"ZoneThermostat,","! No Tstat, UNCOND Zone"))</f>
        <v>! No Tstat, UNCOND Zone</v>
      </c>
      <c r="B9" s="190" t="str">
        <f ca="1">IF('$Data1'!E11="",""," "&amp;'$Data1'!E11&amp;" Tstat,")</f>
        <v xml:space="preserve"> 2 Tstat,</v>
      </c>
      <c r="C9" s="190" t="str">
        <f ca="1">IF('$Data1'!E11="","",",")</f>
        <v>,</v>
      </c>
      <c r="D9" s="190" t="str">
        <f ca="1">IF(OR('$Data1'!E11="",LEFT(A9,4)="! No"),"",IF(AND(ISNUMBER('$Data1'!Q11),ISNUMBER('$Data1'!S11)),"ThermostatSetpoint:DualSetpoint",IF(ISNUMBER('$Data1'!Q11),"ThermostatSetpoint:SingleCooling",IF(ISNUMBER('$Data1'!S11),"ThermostatSetpoint:SingleHeating","ERROR")))&amp;",")</f>
        <v/>
      </c>
      <c r="E9" s="190" t="str">
        <f ca="1">IF(OR('$Data1'!E11="",LEFT(A9,4)="! No"),"",IF(RIGHT(D9,13)="DualSetpoint,",HLOOKUP(MROUND('$Data1'!S11,0.2),Setpoints,VLOOKUP(MROUND('$Data1'!Q11,0.2),Setpoints,2,1),1),IF(RIGHT(D9,14)="SingleHeating,","Htng Setpoint "&amp;FIXED('$Data1'!S11,1),IF(RIGHT(D9,14)="SingleCooling,","Clng Setpoint "&amp;FIXED('$Data1'!Q11,1),""))))</f>
        <v/>
      </c>
    </row>
    <row r="10" spans="1:5" ht="15">
      <c r="A10" s="190" t="str">
        <f ca="1">IF('$Data1'!E12="","",IF(AND(LEFT('$Data1'!G12,4)="COND",OR(ISNUMBER('$Data1'!Q12),ISNUMBER('$Data1'!S12))),"ZoneThermostat,","! No Tstat, UNCOND Zone"))</f>
        <v>! No Tstat, UNCOND Zone</v>
      </c>
      <c r="B10" s="190" t="str">
        <f ca="1">IF('$Data1'!E12="",""," "&amp;'$Data1'!E12&amp;" Tstat,")</f>
        <v xml:space="preserve"> 1 Tstat,</v>
      </c>
      <c r="C10" s="190" t="str">
        <f ca="1">IF('$Data1'!E12="","",",")</f>
        <v>,</v>
      </c>
      <c r="D10" s="190" t="str">
        <f ca="1">IF(OR('$Data1'!E12="",LEFT(A10,4)="! No"),"",IF(AND(ISNUMBER('$Data1'!Q12),ISNUMBER('$Data1'!S12)),"ThermostatSetpoint:DualSetpoint",IF(ISNUMBER('$Data1'!Q12),"ThermostatSetpoint:SingleCooling",IF(ISNUMBER('$Data1'!S12),"ThermostatSetpoint:SingleHeating","ERROR")))&amp;",")</f>
        <v/>
      </c>
      <c r="E10" s="190" t="str">
        <f ca="1">IF(OR('$Data1'!E12="",LEFT(A10,4)="! No"),"",IF(RIGHT(D10,13)="DualSetpoint,",HLOOKUP(MROUND('$Data1'!S12,0.2),Setpoints,VLOOKUP(MROUND('$Data1'!Q12,0.2),Setpoints,2,1),1),IF(RIGHT(D10,14)="SingleHeating,","Htng Setpoint "&amp;FIXED('$Data1'!S12,1),IF(RIGHT(D10,14)="SingleCooling,","Clng Setpoint "&amp;FIXED('$Data1'!Q12,1),""))))</f>
        <v/>
      </c>
    </row>
    <row r="11" spans="1:5" ht="15">
      <c r="A11" s="190" t="str">
        <f ca="1">IF('$Data1'!E13="","",IF(AND(LEFT('$Data1'!G13,4)="COND",OR(ISNUMBER('$Data1'!Q13),ISNUMBER('$Data1'!S13))),"ZoneThermostat,","! No Tstat, UNCOND Zone"))</f>
        <v>! No Tstat, UNCOND Zone</v>
      </c>
      <c r="B11" s="190" t="str">
        <f ca="1">IF('$Data1'!E13="",""," "&amp;'$Data1'!E13&amp;" Tstat,")</f>
        <v xml:space="preserve"> 1 Tstat,</v>
      </c>
      <c r="C11" s="190" t="str">
        <f ca="1">IF('$Data1'!E13="","",",")</f>
        <v>,</v>
      </c>
      <c r="D11" s="190" t="str">
        <f ca="1">IF(OR('$Data1'!E13="",LEFT(A11,4)="! No"),"",IF(AND(ISNUMBER('$Data1'!Q13),ISNUMBER('$Data1'!S13)),"ThermostatSetpoint:DualSetpoint",IF(ISNUMBER('$Data1'!Q13),"ThermostatSetpoint:SingleCooling",IF(ISNUMBER('$Data1'!S13),"ThermostatSetpoint:SingleHeating","ERROR")))&amp;",")</f>
        <v/>
      </c>
      <c r="E11" s="190" t="str">
        <f ca="1">IF(OR('$Data1'!E13="",LEFT(A11,4)="! No"),"",IF(RIGHT(D11,13)="DualSetpoint,",HLOOKUP(MROUND('$Data1'!S13,0.2),Setpoints,VLOOKUP(MROUND('$Data1'!Q13,0.2),Setpoints,2,1),1),IF(RIGHT(D11,14)="SingleHeating,","Htng Setpoint "&amp;FIXED('$Data1'!S13,1),IF(RIGHT(D11,14)="SingleCooling,","Clng Setpoint "&amp;FIXED('$Data1'!Q13,1),""))))</f>
        <v/>
      </c>
    </row>
    <row r="12" spans="1:5" ht="15">
      <c r="A12" s="190" t="str">
        <f ca="1">IF('$Data1'!E14="","",IF(AND(LEFT('$Data1'!G14,4)="COND",OR(ISNUMBER('$Data1'!Q14),ISNUMBER('$Data1'!S14))),"ZoneThermostat,","! No Tstat, UNCOND Zone"))</f>
        <v>! No Tstat, UNCOND Zone</v>
      </c>
      <c r="B12" s="190" t="str">
        <f ca="1">IF('$Data1'!E14="",""," "&amp;'$Data1'!E14&amp;" Tstat,")</f>
        <v xml:space="preserve"> 1 Tstat,</v>
      </c>
      <c r="C12" s="190" t="str">
        <f ca="1">IF('$Data1'!E14="","",",")</f>
        <v>,</v>
      </c>
      <c r="D12" s="190" t="str">
        <f ca="1">IF(OR('$Data1'!E14="",LEFT(A12,4)="! No"),"",IF(AND(ISNUMBER('$Data1'!Q14),ISNUMBER('$Data1'!S14)),"ThermostatSetpoint:DualSetpoint",IF(ISNUMBER('$Data1'!Q14),"ThermostatSetpoint:SingleCooling",IF(ISNUMBER('$Data1'!S14),"ThermostatSetpoint:SingleHeating","ERROR")))&amp;",")</f>
        <v/>
      </c>
      <c r="E12" s="190" t="str">
        <f ca="1">IF(OR('$Data1'!E14="",LEFT(A12,4)="! No"),"",IF(RIGHT(D12,13)="DualSetpoint,",HLOOKUP(MROUND('$Data1'!S14,0.2),Setpoints,VLOOKUP(MROUND('$Data1'!Q14,0.2),Setpoints,2,1),1),IF(RIGHT(D12,14)="SingleHeating,","Htng Setpoint "&amp;FIXED('$Data1'!S14,1),IF(RIGHT(D12,14)="SingleCooling,","Clng Setpoint "&amp;FIXED('$Data1'!Q14,1),""))))</f>
        <v/>
      </c>
    </row>
    <row r="13" spans="1:5" ht="15">
      <c r="A13" s="190" t="str">
        <f ca="1">IF('$Data1'!E15="","",IF(AND(LEFT('$Data1'!G15,4)="COND",OR(ISNUMBER('$Data1'!Q15),ISNUMBER('$Data1'!S15))),"ZoneThermostat,","! No Tstat, UNCOND Zone"))</f>
        <v>! No Tstat, UNCOND Zone</v>
      </c>
      <c r="B13" s="190" t="str">
        <f ca="1">IF('$Data1'!E15="",""," "&amp;'$Data1'!E15&amp;" Tstat,")</f>
        <v xml:space="preserve"> 1 Tstat,</v>
      </c>
      <c r="C13" s="190" t="str">
        <f ca="1">IF('$Data1'!E15="","",",")</f>
        <v>,</v>
      </c>
      <c r="D13" s="190" t="str">
        <f ca="1">IF(OR('$Data1'!E15="",LEFT(A13,4)="! No"),"",IF(AND(ISNUMBER('$Data1'!Q15),ISNUMBER('$Data1'!S15)),"ThermostatSetpoint:DualSetpoint",IF(ISNUMBER('$Data1'!Q15),"ThermostatSetpoint:SingleCooling",IF(ISNUMBER('$Data1'!S15),"ThermostatSetpoint:SingleHeating","ERROR")))&amp;",")</f>
        <v/>
      </c>
      <c r="E13" s="190" t="str">
        <f ca="1">IF(OR('$Data1'!E15="",LEFT(A13,4)="! No"),"",IF(RIGHT(D13,13)="DualSetpoint,",HLOOKUP(MROUND('$Data1'!S15,0.2),Setpoints,VLOOKUP(MROUND('$Data1'!Q15,0.2),Setpoints,2,1),1),IF(RIGHT(D13,14)="SingleHeating,","Htng Setpoint "&amp;FIXED('$Data1'!S15,1),IF(RIGHT(D13,14)="SingleCooling,","Clng Setpoint "&amp;FIXED('$Data1'!Q15,1),""))))</f>
        <v/>
      </c>
    </row>
    <row r="14" spans="1:5" ht="15">
      <c r="A14" s="190" t="str">
        <f ca="1">IF('$Data1'!E16="","",IF(AND(LEFT('$Data1'!G16,4)="COND",OR(ISNUMBER('$Data1'!Q16),ISNUMBER('$Data1'!S16))),"ZoneThermostat,","! No Tstat, UNCOND Zone"))</f>
        <v>! No Tstat, UNCOND Zone</v>
      </c>
      <c r="B14" s="190" t="str">
        <f ca="1">IF('$Data1'!E16="",""," "&amp;'$Data1'!E16&amp;" Tstat,")</f>
        <v xml:space="preserve"> 1 Tstat,</v>
      </c>
      <c r="C14" s="190" t="str">
        <f ca="1">IF('$Data1'!E16="","",",")</f>
        <v>,</v>
      </c>
      <c r="D14" s="190" t="str">
        <f ca="1">IF(OR('$Data1'!E16="",LEFT(A14,4)="! No"),"",IF(AND(ISNUMBER('$Data1'!Q16),ISNUMBER('$Data1'!S16)),"ThermostatSetpoint:DualSetpoint",IF(ISNUMBER('$Data1'!Q16),"ThermostatSetpoint:SingleCooling",IF(ISNUMBER('$Data1'!S16),"ThermostatSetpoint:SingleHeating","ERROR")))&amp;",")</f>
        <v/>
      </c>
      <c r="E14" s="190" t="str">
        <f ca="1">IF(OR('$Data1'!E16="",LEFT(A14,4)="! No"),"",IF(RIGHT(D14,13)="DualSetpoint,",HLOOKUP(MROUND('$Data1'!S16,0.2),Setpoints,VLOOKUP(MROUND('$Data1'!Q16,0.2),Setpoints,2,1),1),IF(RIGHT(D14,14)="SingleHeating,","Htng Setpoint "&amp;FIXED('$Data1'!S16,1),IF(RIGHT(D14,14)="SingleCooling,","Clng Setpoint "&amp;FIXED('$Data1'!Q16,1),""))))</f>
        <v/>
      </c>
    </row>
    <row r="15" spans="1:5" ht="15">
      <c r="A15" s="190" t="str">
        <f ca="1">IF('$Data1'!E17="","",IF(AND(LEFT('$Data1'!G17,4)="COND",OR(ISNUMBER('$Data1'!Q17),ISNUMBER('$Data1'!S17))),"ZoneThermostat,","! No Tstat, UNCOND Zone"))</f>
        <v>! No Tstat, UNCOND Zone</v>
      </c>
      <c r="B15" s="190" t="str">
        <f ca="1">IF('$Data1'!E17="",""," "&amp;'$Data1'!E17&amp;" Tstat,")</f>
        <v xml:space="preserve"> 1 Tstat,</v>
      </c>
      <c r="C15" s="190" t="str">
        <f ca="1">IF('$Data1'!E17="","",",")</f>
        <v>,</v>
      </c>
      <c r="D15" s="190" t="str">
        <f ca="1">IF(OR('$Data1'!E17="",LEFT(A15,4)="! No"),"",IF(AND(ISNUMBER('$Data1'!Q17),ISNUMBER('$Data1'!S17)),"ThermostatSetpoint:DualSetpoint",IF(ISNUMBER('$Data1'!Q17),"ThermostatSetpoint:SingleCooling",IF(ISNUMBER('$Data1'!S17),"ThermostatSetpoint:SingleHeating","ERROR")))&amp;",")</f>
        <v/>
      </c>
      <c r="E15" s="190" t="str">
        <f ca="1">IF(OR('$Data1'!E17="",LEFT(A15,4)="! No"),"",IF(RIGHT(D15,13)="DualSetpoint,",HLOOKUP(MROUND('$Data1'!S17,0.2),Setpoints,VLOOKUP(MROUND('$Data1'!Q17,0.2),Setpoints,2,1),1),IF(RIGHT(D15,14)="SingleHeating,","Htng Setpoint "&amp;FIXED('$Data1'!S17,1),IF(RIGHT(D15,14)="SingleCooling,","Clng Setpoint "&amp;FIXED('$Data1'!Q17,1),""))))</f>
        <v/>
      </c>
    </row>
    <row r="16" spans="1:5" ht="15">
      <c r="A16" s="190" t="str">
        <f ca="1">IF('$Data1'!E18="","",IF(AND(LEFT('$Data1'!G18,4)="COND",OR(ISNUMBER('$Data1'!Q18),ISNUMBER('$Data1'!S18))),"ZoneThermostat,","! No Tstat, UNCOND Zone"))</f>
        <v>! No Tstat, UNCOND Zone</v>
      </c>
      <c r="B16" s="190" t="str">
        <f ca="1">IF('$Data1'!E18="",""," "&amp;'$Data1'!E18&amp;" Tstat,")</f>
        <v xml:space="preserve"> 1 Tstat,</v>
      </c>
      <c r="C16" s="190" t="str">
        <f ca="1">IF('$Data1'!E18="","",",")</f>
        <v>,</v>
      </c>
      <c r="D16" s="190" t="str">
        <f ca="1">IF(OR('$Data1'!E18="",LEFT(A16,4)="! No"),"",IF(AND(ISNUMBER('$Data1'!Q18),ISNUMBER('$Data1'!S18)),"ThermostatSetpoint:DualSetpoint",IF(ISNUMBER('$Data1'!Q18),"ThermostatSetpoint:SingleCooling",IF(ISNUMBER('$Data1'!S18),"ThermostatSetpoint:SingleHeating","ERROR")))&amp;",")</f>
        <v/>
      </c>
      <c r="E16" s="190" t="str">
        <f ca="1">IF(OR('$Data1'!E18="",LEFT(A16,4)="! No"),"",IF(RIGHT(D16,13)="DualSetpoint,",HLOOKUP(MROUND('$Data1'!S18,0.2),Setpoints,VLOOKUP(MROUND('$Data1'!Q18,0.2),Setpoints,2,1),1),IF(RIGHT(D16,14)="SingleHeating,","Htng Setpoint "&amp;FIXED('$Data1'!S18,1),IF(RIGHT(D16,14)="SingleCooling,","Clng Setpoint "&amp;FIXED('$Data1'!Q18,1),""))))</f>
        <v/>
      </c>
    </row>
    <row r="17" spans="1:5" ht="15">
      <c r="A17" s="190" t="str">
        <f ca="1">IF('$Data1'!E19="","",IF(AND(LEFT('$Data1'!G19,4)="COND",OR(ISNUMBER('$Data1'!Q19),ISNUMBER('$Data1'!S19))),"ZoneThermostat,","! No Tstat, UNCOND Zone"))</f>
        <v>! No Tstat, UNCOND Zone</v>
      </c>
      <c r="B17" s="190" t="str">
        <f ca="1">IF('$Data1'!E19="",""," "&amp;'$Data1'!E19&amp;" Tstat,")</f>
        <v xml:space="preserve"> 1 Tstat,</v>
      </c>
      <c r="C17" s="190" t="str">
        <f ca="1">IF('$Data1'!E19="","",",")</f>
        <v>,</v>
      </c>
      <c r="D17" s="190" t="str">
        <f ca="1">IF(OR('$Data1'!E19="",LEFT(A17,4)="! No"),"",IF(AND(ISNUMBER('$Data1'!Q19),ISNUMBER('$Data1'!S19)),"ThermostatSetpoint:DualSetpoint",IF(ISNUMBER('$Data1'!Q19),"ThermostatSetpoint:SingleCooling",IF(ISNUMBER('$Data1'!S19),"ThermostatSetpoint:SingleHeating","ERROR")))&amp;",")</f>
        <v/>
      </c>
      <c r="E17" s="190" t="str">
        <f ca="1">IF(OR('$Data1'!E19="",LEFT(A17,4)="! No"),"",IF(RIGHT(D17,13)="DualSetpoint,",HLOOKUP(MROUND('$Data1'!S19,0.2),Setpoints,VLOOKUP(MROUND('$Data1'!Q19,0.2),Setpoints,2,1),1),IF(RIGHT(D17,14)="SingleHeating,","Htng Setpoint "&amp;FIXED('$Data1'!S19,1),IF(RIGHT(D17,14)="SingleCooling,","Clng Setpoint "&amp;FIXED('$Data1'!Q19,1),""))))</f>
        <v/>
      </c>
    </row>
    <row r="18" spans="1:5" ht="15">
      <c r="A18" s="190" t="str">
        <f ca="1">IF('$Data1'!E20="","",IF(AND(LEFT('$Data1'!G20,4)="COND",OR(ISNUMBER('$Data1'!Q20),ISNUMBER('$Data1'!S20))),"ZoneThermostat,","! No Tstat, UNCOND Zone"))</f>
        <v>! No Tstat, UNCOND Zone</v>
      </c>
      <c r="B18" s="190" t="str">
        <f ca="1">IF('$Data1'!E20="",""," "&amp;'$Data1'!E20&amp;" Tstat,")</f>
        <v xml:space="preserve"> 1 Tstat,</v>
      </c>
      <c r="C18" s="190" t="str">
        <f ca="1">IF('$Data1'!E20="","",",")</f>
        <v>,</v>
      </c>
      <c r="D18" s="190" t="str">
        <f ca="1">IF(OR('$Data1'!E20="",LEFT(A18,4)="! No"),"",IF(AND(ISNUMBER('$Data1'!Q20),ISNUMBER('$Data1'!S20)),"ThermostatSetpoint:DualSetpoint",IF(ISNUMBER('$Data1'!Q20),"ThermostatSetpoint:SingleCooling",IF(ISNUMBER('$Data1'!S20),"ThermostatSetpoint:SingleHeating","ERROR")))&amp;",")</f>
        <v/>
      </c>
      <c r="E18" s="190" t="str">
        <f ca="1">IF(OR('$Data1'!E20="",LEFT(A18,4)="! No"),"",IF(RIGHT(D18,13)="DualSetpoint,",HLOOKUP(MROUND('$Data1'!S20,0.2),Setpoints,VLOOKUP(MROUND('$Data1'!Q20,0.2),Setpoints,2,1),1),IF(RIGHT(D18,14)="SingleHeating,","Htng Setpoint "&amp;FIXED('$Data1'!S20,1),IF(RIGHT(D18,14)="SingleCooling,","Clng Setpoint "&amp;FIXED('$Data1'!Q20,1),""))))</f>
        <v/>
      </c>
    </row>
    <row r="19" spans="1:5" ht="15">
      <c r="A19" s="190" t="str">
        <f ca="1">IF('$Data1'!E21="","",IF(AND(LEFT('$Data1'!G21,4)="COND",OR(ISNUMBER('$Data1'!Q21),ISNUMBER('$Data1'!S21))),"ZoneThermostat,","! No Tstat, UNCOND Zone"))</f>
        <v>! No Tstat, UNCOND Zone</v>
      </c>
      <c r="B19" s="190" t="str">
        <f ca="1">IF('$Data1'!E21="",""," "&amp;'$Data1'!E21&amp;" Tstat,")</f>
        <v xml:space="preserve"> 1 Tstat,</v>
      </c>
      <c r="C19" s="190" t="str">
        <f ca="1">IF('$Data1'!E21="","",",")</f>
        <v>,</v>
      </c>
      <c r="D19" s="190" t="str">
        <f ca="1">IF(OR('$Data1'!E21="",LEFT(A19,4)="! No"),"",IF(AND(ISNUMBER('$Data1'!Q21),ISNUMBER('$Data1'!S21)),"ThermostatSetpoint:DualSetpoint",IF(ISNUMBER('$Data1'!Q21),"ThermostatSetpoint:SingleCooling",IF(ISNUMBER('$Data1'!S21),"ThermostatSetpoint:SingleHeating","ERROR")))&amp;",")</f>
        <v/>
      </c>
      <c r="E19" s="190" t="str">
        <f ca="1">IF(OR('$Data1'!E21="",LEFT(A19,4)="! No"),"",IF(RIGHT(D19,13)="DualSetpoint,",HLOOKUP(MROUND('$Data1'!S21,0.2),Setpoints,VLOOKUP(MROUND('$Data1'!Q21,0.2),Setpoints,2,1),1),IF(RIGHT(D19,14)="SingleHeating,","Htng Setpoint "&amp;FIXED('$Data1'!S21,1),IF(RIGHT(D19,14)="SingleCooling,","Clng Setpoint "&amp;FIXED('$Data1'!Q21,1),""))))</f>
        <v/>
      </c>
    </row>
    <row r="20" spans="1:5" ht="15">
      <c r="A20" s="190" t="str">
        <f ca="1">IF('$Data1'!E22="","",IF(AND(LEFT('$Data1'!G22,4)="COND",OR(ISNUMBER('$Data1'!Q22),ISNUMBER('$Data1'!S22))),"ZoneThermostat,","! No Tstat, UNCOND Zone"))</f>
        <v>! No Tstat, UNCOND Zone</v>
      </c>
      <c r="B20" s="190" t="str">
        <f ca="1">IF('$Data1'!E22="",""," "&amp;'$Data1'!E22&amp;" Tstat,")</f>
        <v xml:space="preserve"> 1 Tstat,</v>
      </c>
      <c r="C20" s="190" t="str">
        <f ca="1">IF('$Data1'!E22="","",",")</f>
        <v>,</v>
      </c>
      <c r="D20" s="190" t="str">
        <f ca="1">IF(OR('$Data1'!E22="",LEFT(A20,4)="! No"),"",IF(AND(ISNUMBER('$Data1'!Q22),ISNUMBER('$Data1'!S22)),"ThermostatSetpoint:DualSetpoint",IF(ISNUMBER('$Data1'!Q22),"ThermostatSetpoint:SingleCooling",IF(ISNUMBER('$Data1'!S22),"ThermostatSetpoint:SingleHeating","ERROR")))&amp;",")</f>
        <v/>
      </c>
      <c r="E20" s="190" t="str">
        <f ca="1">IF(OR('$Data1'!E22="",LEFT(A20,4)="! No"),"",IF(RIGHT(D20,13)="DualSetpoint,",HLOOKUP(MROUND('$Data1'!S22,0.2),Setpoints,VLOOKUP(MROUND('$Data1'!Q22,0.2),Setpoints,2,1),1),IF(RIGHT(D20,14)="SingleHeating,","Htng Setpoint "&amp;FIXED('$Data1'!S22,1),IF(RIGHT(D20,14)="SingleCooling,","Clng Setpoint "&amp;FIXED('$Data1'!Q22,1),""))))</f>
        <v/>
      </c>
    </row>
    <row r="21" spans="1:5" ht="15">
      <c r="A21" s="190" t="str">
        <f ca="1">IF('$Data1'!E23="","",IF(AND(LEFT('$Data1'!G23,4)="COND",OR(ISNUMBER('$Data1'!Q23),ISNUMBER('$Data1'!S23))),"ZoneThermostat,","! No Tstat, UNCOND Zone"))</f>
        <v>! No Tstat, UNCOND Zone</v>
      </c>
      <c r="B21" s="190" t="str">
        <f ca="1">IF('$Data1'!E23="",""," "&amp;'$Data1'!E23&amp;" Tstat,")</f>
        <v xml:space="preserve"> 1 Tstat,</v>
      </c>
      <c r="C21" s="190" t="str">
        <f ca="1">IF('$Data1'!E23="","",",")</f>
        <v>,</v>
      </c>
      <c r="D21" s="190" t="str">
        <f ca="1">IF(OR('$Data1'!E23="",LEFT(A21,4)="! No"),"",IF(AND(ISNUMBER('$Data1'!Q23),ISNUMBER('$Data1'!S23)),"ThermostatSetpoint:DualSetpoint",IF(ISNUMBER('$Data1'!Q23),"ThermostatSetpoint:SingleCooling",IF(ISNUMBER('$Data1'!S23),"ThermostatSetpoint:SingleHeating","ERROR")))&amp;",")</f>
        <v/>
      </c>
      <c r="E21" s="190" t="str">
        <f ca="1">IF(OR('$Data1'!E23="",LEFT(A21,4)="! No"),"",IF(RIGHT(D21,13)="DualSetpoint,",HLOOKUP(MROUND('$Data1'!S23,0.2),Setpoints,VLOOKUP(MROUND('$Data1'!Q23,0.2),Setpoints,2,1),1),IF(RIGHT(D21,14)="SingleHeating,","Htng Setpoint "&amp;FIXED('$Data1'!S23,1),IF(RIGHT(D21,14)="SingleCooling,","Clng Setpoint "&amp;FIXED('$Data1'!Q23,1),""))))</f>
        <v/>
      </c>
    </row>
    <row r="22" spans="1:5" ht="15">
      <c r="A22" s="190" t="str">
        <f ca="1">IF('$Data1'!E24="","",IF(AND(LEFT('$Data1'!G24,4)="COND",OR(ISNUMBER('$Data1'!Q24),ISNUMBER('$Data1'!S24))),"ZoneThermostat,","! No Tstat, UNCOND Zone"))</f>
        <v>! No Tstat, UNCOND Zone</v>
      </c>
      <c r="B22" s="190" t="str">
        <f ca="1">IF('$Data1'!E24="",""," "&amp;'$Data1'!E24&amp;" Tstat,")</f>
        <v xml:space="preserve"> 1 Tstat,</v>
      </c>
      <c r="C22" s="190" t="str">
        <f ca="1">IF('$Data1'!E24="","",",")</f>
        <v>,</v>
      </c>
      <c r="D22" s="190" t="str">
        <f ca="1">IF(OR('$Data1'!E24="",LEFT(A22,4)="! No"),"",IF(AND(ISNUMBER('$Data1'!Q24),ISNUMBER('$Data1'!S24)),"ThermostatSetpoint:DualSetpoint",IF(ISNUMBER('$Data1'!Q24),"ThermostatSetpoint:SingleCooling",IF(ISNUMBER('$Data1'!S24),"ThermostatSetpoint:SingleHeating","ERROR")))&amp;",")</f>
        <v/>
      </c>
      <c r="E22" s="190" t="str">
        <f ca="1">IF(OR('$Data1'!E24="",LEFT(A22,4)="! No"),"",IF(RIGHT(D22,13)="DualSetpoint,",HLOOKUP(MROUND('$Data1'!S24,0.2),Setpoints,VLOOKUP(MROUND('$Data1'!Q24,0.2),Setpoints,2,1),1),IF(RIGHT(D22,14)="SingleHeating,","Htng Setpoint "&amp;FIXED('$Data1'!S24,1),IF(RIGHT(D22,14)="SingleCooling,","Clng Setpoint "&amp;FIXED('$Data1'!Q24,1),""))))</f>
        <v/>
      </c>
    </row>
    <row r="23" spans="1:5" ht="15">
      <c r="A23" s="190" t="str">
        <f ca="1">IF('$Data1'!E25="","",IF(AND(LEFT('$Data1'!G25,4)="COND",OR(ISNUMBER('$Data1'!Q25),ISNUMBER('$Data1'!S25))),"ZoneThermostat,","! No Tstat, UNCOND Zone"))</f>
        <v>! No Tstat, UNCOND Zone</v>
      </c>
      <c r="B23" s="190" t="str">
        <f ca="1">IF('$Data1'!E25="",""," "&amp;'$Data1'!E25&amp;" Tstat,")</f>
        <v xml:space="preserve"> 1 Tstat,</v>
      </c>
      <c r="C23" s="190" t="str">
        <f ca="1">IF('$Data1'!E25="","",",")</f>
        <v>,</v>
      </c>
      <c r="D23" s="190" t="str">
        <f ca="1">IF(OR('$Data1'!E25="",LEFT(A23,4)="! No"),"",IF(AND(ISNUMBER('$Data1'!Q25),ISNUMBER('$Data1'!S25)),"ThermostatSetpoint:DualSetpoint",IF(ISNUMBER('$Data1'!Q25),"ThermostatSetpoint:SingleCooling",IF(ISNUMBER('$Data1'!S25),"ThermostatSetpoint:SingleHeating","ERROR")))&amp;",")</f>
        <v/>
      </c>
      <c r="E23" s="190" t="str">
        <f ca="1">IF(OR('$Data1'!E25="",LEFT(A23,4)="! No"),"",IF(RIGHT(D23,13)="DualSetpoint,",HLOOKUP(MROUND('$Data1'!S25,0.2),Setpoints,VLOOKUP(MROUND('$Data1'!Q25,0.2),Setpoints,2,1),1),IF(RIGHT(D23,14)="SingleHeating,","Htng Setpoint "&amp;FIXED('$Data1'!S25,1),IF(RIGHT(D23,14)="SingleCooling,","Clng Setpoint "&amp;FIXED('$Data1'!Q25,1),""))))</f>
        <v/>
      </c>
    </row>
    <row r="24" spans="1:5" ht="15">
      <c r="A24" s="190" t="str">
        <f ca="1">IF('$Data1'!E26="","",IF(AND(LEFT('$Data1'!G26,4)="COND",OR(ISNUMBER('$Data1'!Q26),ISNUMBER('$Data1'!S26))),"ZoneThermostat,","! No Tstat, UNCOND Zone"))</f>
        <v>! No Tstat, UNCOND Zone</v>
      </c>
      <c r="B24" s="190" t="str">
        <f ca="1">IF('$Data1'!E26="",""," "&amp;'$Data1'!E26&amp;" Tstat,")</f>
        <v xml:space="preserve"> 1 Tstat,</v>
      </c>
      <c r="C24" s="190" t="str">
        <f ca="1">IF('$Data1'!E26="","",",")</f>
        <v>,</v>
      </c>
      <c r="D24" s="190" t="str">
        <f ca="1">IF(OR('$Data1'!E26="",LEFT(A24,4)="! No"),"",IF(AND(ISNUMBER('$Data1'!Q26),ISNUMBER('$Data1'!S26)),"ThermostatSetpoint:DualSetpoint",IF(ISNUMBER('$Data1'!Q26),"ThermostatSetpoint:SingleCooling",IF(ISNUMBER('$Data1'!S26),"ThermostatSetpoint:SingleHeating","ERROR")))&amp;",")</f>
        <v/>
      </c>
      <c r="E24" s="190" t="str">
        <f ca="1">IF(OR('$Data1'!E26="",LEFT(A24,4)="! No"),"",IF(RIGHT(D24,13)="DualSetpoint,",HLOOKUP(MROUND('$Data1'!S26,0.2),Setpoints,VLOOKUP(MROUND('$Data1'!Q26,0.2),Setpoints,2,1),1),IF(RIGHT(D24,14)="SingleHeating,","Htng Setpoint "&amp;FIXED('$Data1'!S26,1),IF(RIGHT(D24,14)="SingleCooling,","Clng Setpoint "&amp;FIXED('$Data1'!Q26,1),""))))</f>
        <v/>
      </c>
    </row>
    <row r="25" spans="1:5" ht="15">
      <c r="A25" s="190" t="str">
        <f ca="1">IF('$Data1'!E27="","",IF(AND(LEFT('$Data1'!G27,4)="COND",OR(ISNUMBER('$Data1'!Q27),ISNUMBER('$Data1'!S27))),"ZoneThermostat,","! No Tstat, UNCOND Zone"))</f>
        <v>! No Tstat, UNCOND Zone</v>
      </c>
      <c r="B25" s="190" t="str">
        <f ca="1">IF('$Data1'!E27="",""," "&amp;'$Data1'!E27&amp;" Tstat,")</f>
        <v xml:space="preserve"> 1 Tstat,</v>
      </c>
      <c r="C25" s="190" t="str">
        <f ca="1">IF('$Data1'!E27="","",",")</f>
        <v>,</v>
      </c>
      <c r="D25" s="190" t="str">
        <f ca="1">IF(OR('$Data1'!E27="",LEFT(A25,4)="! No"),"",IF(AND(ISNUMBER('$Data1'!Q27),ISNUMBER('$Data1'!S27)),"ThermostatSetpoint:DualSetpoint",IF(ISNUMBER('$Data1'!Q27),"ThermostatSetpoint:SingleCooling",IF(ISNUMBER('$Data1'!S27),"ThermostatSetpoint:SingleHeating","ERROR")))&amp;",")</f>
        <v/>
      </c>
      <c r="E25" s="190" t="str">
        <f ca="1">IF(OR('$Data1'!E27="",LEFT(A25,4)="! No"),"",IF(RIGHT(D25,13)="DualSetpoint,",HLOOKUP(MROUND('$Data1'!S27,0.2),Setpoints,VLOOKUP(MROUND('$Data1'!Q27,0.2),Setpoints,2,1),1),IF(RIGHT(D25,14)="SingleHeating,","Htng Setpoint "&amp;FIXED('$Data1'!S27,1),IF(RIGHT(D25,14)="SingleCooling,","Clng Setpoint "&amp;FIXED('$Data1'!Q27,1),""))))</f>
        <v/>
      </c>
    </row>
    <row r="26" spans="1:5" ht="15">
      <c r="A26" s="190" t="str">
        <f ca="1">IF('$Data1'!E28="","",IF(AND(LEFT('$Data1'!G28,4)="COND",OR(ISNUMBER('$Data1'!Q28),ISNUMBER('$Data1'!S28))),"ZoneThermostat,","! No Tstat, UNCOND Zone"))</f>
        <v>! No Tstat, UNCOND Zone</v>
      </c>
      <c r="B26" s="190" t="str">
        <f ca="1">IF('$Data1'!E28="",""," "&amp;'$Data1'!E28&amp;" Tstat,")</f>
        <v xml:space="preserve"> 1 Tstat,</v>
      </c>
      <c r="C26" s="190" t="str">
        <f ca="1">IF('$Data1'!E28="","",",")</f>
        <v>,</v>
      </c>
      <c r="D26" s="190" t="str">
        <f ca="1">IF(OR('$Data1'!E28="",LEFT(A26,4)="! No"),"",IF(AND(ISNUMBER('$Data1'!Q28),ISNUMBER('$Data1'!S28)),"ThermostatSetpoint:DualSetpoint",IF(ISNUMBER('$Data1'!Q28),"ThermostatSetpoint:SingleCooling",IF(ISNUMBER('$Data1'!S28),"ThermostatSetpoint:SingleHeating","ERROR")))&amp;",")</f>
        <v/>
      </c>
      <c r="E26" s="190" t="str">
        <f ca="1">IF(OR('$Data1'!E28="",LEFT(A26,4)="! No"),"",IF(RIGHT(D26,13)="DualSetpoint,",HLOOKUP(MROUND('$Data1'!S28,0.2),Setpoints,VLOOKUP(MROUND('$Data1'!Q28,0.2),Setpoints,2,1),1),IF(RIGHT(D26,14)="SingleHeating,","Htng Setpoint "&amp;FIXED('$Data1'!S28,1),IF(RIGHT(D26,14)="SingleCooling,","Clng Setpoint "&amp;FIXED('$Data1'!Q28,1),""))))</f>
        <v/>
      </c>
    </row>
    <row r="27" spans="1:5" ht="15">
      <c r="A27" s="190" t="str">
        <f ca="1">IF('$Data1'!E29="","",IF(AND(LEFT('$Data1'!G29,4)="COND",OR(ISNUMBER('$Data1'!Q29),ISNUMBER('$Data1'!S29))),"ZoneThermostat,","! No Tstat, UNCOND Zone"))</f>
        <v>! No Tstat, UNCOND Zone</v>
      </c>
      <c r="B27" s="190" t="str">
        <f ca="1">IF('$Data1'!E29="",""," "&amp;'$Data1'!E29&amp;" Tstat,")</f>
        <v xml:space="preserve"> 1 Tstat,</v>
      </c>
      <c r="C27" s="190" t="str">
        <f ca="1">IF('$Data1'!E29="","",",")</f>
        <v>,</v>
      </c>
      <c r="D27" s="190" t="str">
        <f ca="1">IF(OR('$Data1'!E29="",LEFT(A27,4)="! No"),"",IF(AND(ISNUMBER('$Data1'!Q29),ISNUMBER('$Data1'!S29)),"ThermostatSetpoint:DualSetpoint",IF(ISNUMBER('$Data1'!Q29),"ThermostatSetpoint:SingleCooling",IF(ISNUMBER('$Data1'!S29),"ThermostatSetpoint:SingleHeating","ERROR")))&amp;",")</f>
        <v/>
      </c>
      <c r="E27" s="190" t="str">
        <f ca="1">IF(OR('$Data1'!E29="",LEFT(A27,4)="! No"),"",IF(RIGHT(D27,13)="DualSetpoint,",HLOOKUP(MROUND('$Data1'!S29,0.2),Setpoints,VLOOKUP(MROUND('$Data1'!Q29,0.2),Setpoints,2,1),1),IF(RIGHT(D27,14)="SingleHeating,","Htng Setpoint "&amp;FIXED('$Data1'!S29,1),IF(RIGHT(D27,14)="SingleCooling,","Clng Setpoint "&amp;FIXED('$Data1'!Q29,1),""))))</f>
        <v/>
      </c>
    </row>
    <row r="28" spans="1:5" ht="15">
      <c r="A28" s="190" t="str">
        <f ca="1">IF('$Data1'!E30="","",IF(AND(LEFT('$Data1'!G30,4)="COND",OR(ISNUMBER('$Data1'!Q30),ISNUMBER('$Data1'!S30))),"ZoneThermostat,","! No Tstat, UNCOND Zone"))</f>
        <v>! No Tstat, UNCOND Zone</v>
      </c>
      <c r="B28" s="190" t="str">
        <f ca="1">IF('$Data1'!E30="",""," "&amp;'$Data1'!E30&amp;" Tstat,")</f>
        <v xml:space="preserve"> 1 Tstat,</v>
      </c>
      <c r="C28" s="190" t="str">
        <f ca="1">IF('$Data1'!E30="","",",")</f>
        <v>,</v>
      </c>
      <c r="D28" s="190" t="str">
        <f ca="1">IF(OR('$Data1'!E30="",LEFT(A28,4)="! No"),"",IF(AND(ISNUMBER('$Data1'!Q30),ISNUMBER('$Data1'!S30)),"ThermostatSetpoint:DualSetpoint",IF(ISNUMBER('$Data1'!Q30),"ThermostatSetpoint:SingleCooling",IF(ISNUMBER('$Data1'!S30),"ThermostatSetpoint:SingleHeating","ERROR")))&amp;",")</f>
        <v/>
      </c>
      <c r="E28" s="190" t="str">
        <f ca="1">IF(OR('$Data1'!E30="",LEFT(A28,4)="! No"),"",IF(RIGHT(D28,13)="DualSetpoint,",HLOOKUP(MROUND('$Data1'!S30,0.2),Setpoints,VLOOKUP(MROUND('$Data1'!Q30,0.2),Setpoints,2,1),1),IF(RIGHT(D28,14)="SingleHeating,","Htng Setpoint "&amp;FIXED('$Data1'!S30,1),IF(RIGHT(D28,14)="SingleCooling,","Clng Setpoint "&amp;FIXED('$Data1'!Q30,1),""))))</f>
        <v/>
      </c>
    </row>
    <row r="29" spans="1:5" ht="15">
      <c r="A29" s="190" t="str">
        <f ca="1">IF('$Data1'!E31="","",IF(AND(LEFT('$Data1'!G31,4)="COND",OR(ISNUMBER('$Data1'!Q31),ISNUMBER('$Data1'!S31))),"ZoneThermostat,","! No Tstat, UNCOND Zone"))</f>
        <v>! No Tstat, UNCOND Zone</v>
      </c>
      <c r="B29" s="190" t="str">
        <f ca="1">IF('$Data1'!E31="",""," "&amp;'$Data1'!E31&amp;" Tstat,")</f>
        <v xml:space="preserve"> 1 Tstat,</v>
      </c>
      <c r="C29" s="190" t="str">
        <f ca="1">IF('$Data1'!E31="","",",")</f>
        <v>,</v>
      </c>
      <c r="D29" s="190" t="str">
        <f ca="1">IF(OR('$Data1'!E31="",LEFT(A29,4)="! No"),"",IF(AND(ISNUMBER('$Data1'!Q31),ISNUMBER('$Data1'!S31)),"ThermostatSetpoint:DualSetpoint",IF(ISNUMBER('$Data1'!Q31),"ThermostatSetpoint:SingleCooling",IF(ISNUMBER('$Data1'!S31),"ThermostatSetpoint:SingleHeating","ERROR")))&amp;",")</f>
        <v/>
      </c>
      <c r="E29" s="190" t="str">
        <f ca="1">IF(OR('$Data1'!E31="",LEFT(A29,4)="! No"),"",IF(RIGHT(D29,13)="DualSetpoint,",HLOOKUP(MROUND('$Data1'!S31,0.2),Setpoints,VLOOKUP(MROUND('$Data1'!Q31,0.2),Setpoints,2,1),1),IF(RIGHT(D29,14)="SingleHeating,","Htng Setpoint "&amp;FIXED('$Data1'!S31,1),IF(RIGHT(D29,14)="SingleCooling,","Clng Setpoint "&amp;FIXED('$Data1'!Q31,1),""))))</f>
        <v/>
      </c>
    </row>
    <row r="30" spans="1:5" ht="15">
      <c r="A30" s="190" t="str">
        <f ca="1">IF('$Data1'!E32="","",IF(AND(LEFT('$Data1'!G32,4)="COND",OR(ISNUMBER('$Data1'!Q32),ISNUMBER('$Data1'!S32))),"ZoneThermostat,","! No Tstat, UNCOND Zone"))</f>
        <v>! No Tstat, UNCOND Zone</v>
      </c>
      <c r="B30" s="190" t="str">
        <f ca="1">IF('$Data1'!E32="",""," "&amp;'$Data1'!E32&amp;" Tstat,")</f>
        <v xml:space="preserve"> 1 Tstat,</v>
      </c>
      <c r="C30" s="190" t="str">
        <f ca="1">IF('$Data1'!E32="","",",")</f>
        <v>,</v>
      </c>
      <c r="D30" s="190" t="str">
        <f ca="1">IF(OR('$Data1'!E32="",LEFT(A30,4)="! No"),"",IF(AND(ISNUMBER('$Data1'!Q32),ISNUMBER('$Data1'!S32)),"ThermostatSetpoint:DualSetpoint",IF(ISNUMBER('$Data1'!Q32),"ThermostatSetpoint:SingleCooling",IF(ISNUMBER('$Data1'!S32),"ThermostatSetpoint:SingleHeating","ERROR")))&amp;",")</f>
        <v/>
      </c>
      <c r="E30" s="190" t="str">
        <f ca="1">IF(OR('$Data1'!E32="",LEFT(A30,4)="! No"),"",IF(RIGHT(D30,13)="DualSetpoint,",HLOOKUP(MROUND('$Data1'!S32,0.2),Setpoints,VLOOKUP(MROUND('$Data1'!Q32,0.2),Setpoints,2,1),1),IF(RIGHT(D30,14)="SingleHeating,","Htng Setpoint "&amp;FIXED('$Data1'!S32,1),IF(RIGHT(D30,14)="SingleCooling,","Clng Setpoint "&amp;FIXED('$Data1'!Q32,1),""))))</f>
        <v/>
      </c>
    </row>
    <row r="31" spans="1:5" ht="15">
      <c r="A31" s="190" t="str">
        <f ca="1">IF('$Data1'!E33="","",IF(AND(LEFT('$Data1'!G33,4)="COND",OR(ISNUMBER('$Data1'!Q33),ISNUMBER('$Data1'!S33))),"ZoneThermostat,","! No Tstat, UNCOND Zone"))</f>
        <v>! No Tstat, UNCOND Zone</v>
      </c>
      <c r="B31" s="190" t="str">
        <f ca="1">IF('$Data1'!E33="",""," "&amp;'$Data1'!E33&amp;" Tstat,")</f>
        <v xml:space="preserve"> 1 Tstat,</v>
      </c>
      <c r="C31" s="190" t="str">
        <f ca="1">IF('$Data1'!E33="","",",")</f>
        <v>,</v>
      </c>
      <c r="D31" s="190" t="str">
        <f ca="1">IF(OR('$Data1'!E33="",LEFT(A31,4)="! No"),"",IF(AND(ISNUMBER('$Data1'!Q33),ISNUMBER('$Data1'!S33)),"ThermostatSetpoint:DualSetpoint",IF(ISNUMBER('$Data1'!Q33),"ThermostatSetpoint:SingleCooling",IF(ISNUMBER('$Data1'!S33),"ThermostatSetpoint:SingleHeating","ERROR")))&amp;",")</f>
        <v/>
      </c>
      <c r="E31" s="190" t="str">
        <f ca="1">IF(OR('$Data1'!E33="",LEFT(A31,4)="! No"),"",IF(RIGHT(D31,13)="DualSetpoint,",HLOOKUP(MROUND('$Data1'!S33,0.2),Setpoints,VLOOKUP(MROUND('$Data1'!Q33,0.2),Setpoints,2,1),1),IF(RIGHT(D31,14)="SingleHeating,","Htng Setpoint "&amp;FIXED('$Data1'!S33,1),IF(RIGHT(D31,14)="SingleCooling,","Clng Setpoint "&amp;FIXED('$Data1'!Q33,1),""))))</f>
        <v/>
      </c>
    </row>
    <row r="32" spans="1:5" ht="15">
      <c r="A32" s="190" t="str">
        <f ca="1">IF('$Data1'!E34="","",IF(AND(LEFT('$Data1'!G34,4)="COND",OR(ISNUMBER('$Data1'!Q34),ISNUMBER('$Data1'!S34))),"ZoneThermostat,","! No Tstat, UNCOND Zone"))</f>
        <v>! No Tstat, UNCOND Zone</v>
      </c>
      <c r="B32" s="190" t="str">
        <f ca="1">IF('$Data1'!E34="",""," "&amp;'$Data1'!E34&amp;" Tstat,")</f>
        <v xml:space="preserve"> 1 Tstat,</v>
      </c>
      <c r="C32" s="190" t="str">
        <f ca="1">IF('$Data1'!E34="","",",")</f>
        <v>,</v>
      </c>
      <c r="D32" s="190" t="str">
        <f ca="1">IF(OR('$Data1'!E34="",LEFT(A32,4)="! No"),"",IF(AND(ISNUMBER('$Data1'!Q34),ISNUMBER('$Data1'!S34)),"ThermostatSetpoint:DualSetpoint",IF(ISNUMBER('$Data1'!Q34),"ThermostatSetpoint:SingleCooling",IF(ISNUMBER('$Data1'!S34),"ThermostatSetpoint:SingleHeating","ERROR")))&amp;",")</f>
        <v/>
      </c>
      <c r="E32" s="190" t="str">
        <f ca="1">IF(OR('$Data1'!E34="",LEFT(A32,4)="! No"),"",IF(RIGHT(D32,13)="DualSetpoint,",HLOOKUP(MROUND('$Data1'!S34,0.2),Setpoints,VLOOKUP(MROUND('$Data1'!Q34,0.2),Setpoints,2,1),1),IF(RIGHT(D32,14)="SingleHeating,","Htng Setpoint "&amp;FIXED('$Data1'!S34,1),IF(RIGHT(D32,14)="SingleCooling,","Clng Setpoint "&amp;FIXED('$Data1'!Q34,1),""))))</f>
        <v/>
      </c>
    </row>
    <row r="33" spans="1:5" ht="15">
      <c r="A33" s="190" t="str">
        <f ca="1">IF('$Data1'!E35="","",IF(AND(LEFT('$Data1'!G35,4)="COND",OR(ISNUMBER('$Data1'!Q35),ISNUMBER('$Data1'!S35))),"ZoneThermostat,","! No Tstat, UNCOND Zone"))</f>
        <v>! No Tstat, UNCOND Zone</v>
      </c>
      <c r="B33" s="190" t="str">
        <f ca="1">IF('$Data1'!E35="",""," "&amp;'$Data1'!E35&amp;" Tstat,")</f>
        <v xml:space="preserve"> 1 Tstat,</v>
      </c>
      <c r="C33" s="190" t="str">
        <f ca="1">IF('$Data1'!E35="","",",")</f>
        <v>,</v>
      </c>
      <c r="D33" s="190" t="str">
        <f ca="1">IF(OR('$Data1'!E35="",LEFT(A33,4)="! No"),"",IF(AND(ISNUMBER('$Data1'!Q35),ISNUMBER('$Data1'!S35)),"ThermostatSetpoint:DualSetpoint",IF(ISNUMBER('$Data1'!Q35),"ThermostatSetpoint:SingleCooling",IF(ISNUMBER('$Data1'!S35),"ThermostatSetpoint:SingleHeating","ERROR")))&amp;",")</f>
        <v/>
      </c>
      <c r="E33" s="190" t="str">
        <f ca="1">IF(OR('$Data1'!E35="",LEFT(A33,4)="! No"),"",IF(RIGHT(D33,13)="DualSetpoint,",HLOOKUP(MROUND('$Data1'!S35,0.2),Setpoints,VLOOKUP(MROUND('$Data1'!Q35,0.2),Setpoints,2,1),1),IF(RIGHT(D33,14)="SingleHeating,","Htng Setpoint "&amp;FIXED('$Data1'!S35,1),IF(RIGHT(D33,14)="SingleCooling,","Clng Setpoint "&amp;FIXED('$Data1'!Q35,1),""))))</f>
        <v/>
      </c>
    </row>
    <row r="34" spans="1:5" ht="15">
      <c r="A34" s="190" t="str">
        <f ca="1">IF('$Data1'!E36="","",IF(AND(LEFT('$Data1'!G36,4)="COND",OR(ISNUMBER('$Data1'!Q36),ISNUMBER('$Data1'!S36))),"ZoneThermostat,","! No Tstat, UNCOND Zone"))</f>
        <v>! No Tstat, UNCOND Zone</v>
      </c>
      <c r="B34" s="190" t="str">
        <f ca="1">IF('$Data1'!E36="",""," "&amp;'$Data1'!E36&amp;" Tstat,")</f>
        <v xml:space="preserve"> 1 Tstat,</v>
      </c>
      <c r="C34" s="190" t="str">
        <f ca="1">IF('$Data1'!E36="","",",")</f>
        <v>,</v>
      </c>
      <c r="D34" s="190" t="str">
        <f ca="1">IF(OR('$Data1'!E36="",LEFT(A34,4)="! No"),"",IF(AND(ISNUMBER('$Data1'!Q36),ISNUMBER('$Data1'!S36)),"ThermostatSetpoint:DualSetpoint",IF(ISNUMBER('$Data1'!Q36),"ThermostatSetpoint:SingleCooling",IF(ISNUMBER('$Data1'!S36),"ThermostatSetpoint:SingleHeating","ERROR")))&amp;",")</f>
        <v/>
      </c>
      <c r="E34" s="190" t="str">
        <f ca="1">IF(OR('$Data1'!E36="",LEFT(A34,4)="! No"),"",IF(RIGHT(D34,13)="DualSetpoint,",HLOOKUP(MROUND('$Data1'!S36,0.2),Setpoints,VLOOKUP(MROUND('$Data1'!Q36,0.2),Setpoints,2,1),1),IF(RIGHT(D34,14)="SingleHeating,","Htng Setpoint "&amp;FIXED('$Data1'!S36,1),IF(RIGHT(D34,14)="SingleCooling,","Clng Setpoint "&amp;FIXED('$Data1'!Q36,1),""))))</f>
        <v/>
      </c>
    </row>
    <row r="35" spans="1:5" ht="15">
      <c r="A35" s="190" t="str">
        <f ca="1">IF('$Data1'!E37="","",IF(AND(LEFT('$Data1'!G37,4)="COND",OR(ISNUMBER('$Data1'!Q37),ISNUMBER('$Data1'!S37))),"ZoneThermostat,","! No Tstat, UNCOND Zone"))</f>
        <v>! No Tstat, UNCOND Zone</v>
      </c>
      <c r="B35" s="190" t="str">
        <f ca="1">IF('$Data1'!E37="",""," "&amp;'$Data1'!E37&amp;" Tstat,")</f>
        <v xml:space="preserve"> 1 Tstat,</v>
      </c>
      <c r="C35" s="190" t="str">
        <f ca="1">IF('$Data1'!E37="","",",")</f>
        <v>,</v>
      </c>
      <c r="D35" s="190" t="str">
        <f ca="1">IF(OR('$Data1'!E37="",LEFT(A35,4)="! No"),"",IF(AND(ISNUMBER('$Data1'!Q37),ISNUMBER('$Data1'!S37)),"ThermostatSetpoint:DualSetpoint",IF(ISNUMBER('$Data1'!Q37),"ThermostatSetpoint:SingleCooling",IF(ISNUMBER('$Data1'!S37),"ThermostatSetpoint:SingleHeating","ERROR")))&amp;",")</f>
        <v/>
      </c>
      <c r="E35" s="190" t="str">
        <f ca="1">IF(OR('$Data1'!E37="",LEFT(A35,4)="! No"),"",IF(RIGHT(D35,13)="DualSetpoint,",HLOOKUP(MROUND('$Data1'!S37,0.2),Setpoints,VLOOKUP(MROUND('$Data1'!Q37,0.2),Setpoints,2,1),1),IF(RIGHT(D35,14)="SingleHeating,","Htng Setpoint "&amp;FIXED('$Data1'!S37,1),IF(RIGHT(D35,14)="SingleCooling,","Clng Setpoint "&amp;FIXED('$Data1'!Q37,1),""))))</f>
        <v/>
      </c>
    </row>
    <row r="36" spans="1:5" ht="15">
      <c r="A36" s="190" t="str">
        <f ca="1">IF('$Data1'!E38="","",IF(AND(LEFT('$Data1'!G38,4)="COND",OR(ISNUMBER('$Data1'!Q38),ISNUMBER('$Data1'!S38))),"ZoneThermostat,","! No Tstat, UNCOND Zone"))</f>
        <v>! No Tstat, UNCOND Zone</v>
      </c>
      <c r="B36" s="190" t="str">
        <f ca="1">IF('$Data1'!E38="",""," "&amp;'$Data1'!E38&amp;" Tstat,")</f>
        <v xml:space="preserve"> 1 Tstat,</v>
      </c>
      <c r="C36" s="190" t="str">
        <f ca="1">IF('$Data1'!E38="","",",")</f>
        <v>,</v>
      </c>
      <c r="D36" s="190" t="str">
        <f ca="1">IF(OR('$Data1'!E38="",LEFT(A36,4)="! No"),"",IF(AND(ISNUMBER('$Data1'!Q38),ISNUMBER('$Data1'!S38)),"ThermostatSetpoint:DualSetpoint",IF(ISNUMBER('$Data1'!Q38),"ThermostatSetpoint:SingleCooling",IF(ISNUMBER('$Data1'!S38),"ThermostatSetpoint:SingleHeating","ERROR")))&amp;",")</f>
        <v/>
      </c>
      <c r="E36" s="190" t="str">
        <f ca="1">IF(OR('$Data1'!E38="",LEFT(A36,4)="! No"),"",IF(RIGHT(D36,13)="DualSetpoint,",HLOOKUP(MROUND('$Data1'!S38,0.2),Setpoints,VLOOKUP(MROUND('$Data1'!Q38,0.2),Setpoints,2,1),1),IF(RIGHT(D36,14)="SingleHeating,","Htng Setpoint "&amp;FIXED('$Data1'!S38,1),IF(RIGHT(D36,14)="SingleCooling,","Clng Setpoint "&amp;FIXED('$Data1'!Q38,1),""))))</f>
        <v/>
      </c>
    </row>
    <row r="37" spans="1:5" ht="15">
      <c r="A37" s="190" t="str">
        <f ca="1">IF('$Data1'!E39="","",IF(AND(LEFT('$Data1'!G39,4)="COND",OR(ISNUMBER('$Data1'!Q39),ISNUMBER('$Data1'!S39))),"ZoneThermostat,","! No Tstat, UNCOND Zone"))</f>
        <v>! No Tstat, UNCOND Zone</v>
      </c>
      <c r="B37" s="190" t="str">
        <f ca="1">IF('$Data1'!E39="",""," "&amp;'$Data1'!E39&amp;" Tstat,")</f>
        <v xml:space="preserve"> 1 Tstat,</v>
      </c>
      <c r="C37" s="190" t="str">
        <f ca="1">IF('$Data1'!E39="","",",")</f>
        <v>,</v>
      </c>
      <c r="D37" s="190" t="str">
        <f ca="1">IF(OR('$Data1'!E39="",LEFT(A37,4)="! No"),"",IF(AND(ISNUMBER('$Data1'!Q39),ISNUMBER('$Data1'!S39)),"ThermostatSetpoint:DualSetpoint",IF(ISNUMBER('$Data1'!Q39),"ThermostatSetpoint:SingleCooling",IF(ISNUMBER('$Data1'!S39),"ThermostatSetpoint:SingleHeating","ERROR")))&amp;",")</f>
        <v/>
      </c>
      <c r="E37" s="190" t="str">
        <f ca="1">IF(OR('$Data1'!E39="",LEFT(A37,4)="! No"),"",IF(RIGHT(D37,13)="DualSetpoint,",HLOOKUP(MROUND('$Data1'!S39,0.2),Setpoints,VLOOKUP(MROUND('$Data1'!Q39,0.2),Setpoints,2,1),1),IF(RIGHT(D37,14)="SingleHeating,","Htng Setpoint "&amp;FIXED('$Data1'!S39,1),IF(RIGHT(D37,14)="SingleCooling,","Clng Setpoint "&amp;FIXED('$Data1'!Q39,1),""))))</f>
        <v/>
      </c>
    </row>
    <row r="38" spans="1:5" ht="15">
      <c r="A38" s="190" t="str">
        <f ca="1">IF('$Data1'!E40="","",IF(AND(LEFT('$Data1'!G40,4)="COND",OR(ISNUMBER('$Data1'!Q40),ISNUMBER('$Data1'!S40))),"ZoneThermostat,","! No Tstat, UNCOND Zone"))</f>
        <v>! No Tstat, UNCOND Zone</v>
      </c>
      <c r="B38" s="190" t="str">
        <f ca="1">IF('$Data1'!E40="",""," "&amp;'$Data1'!E40&amp;" Tstat,")</f>
        <v xml:space="preserve"> 1 Tstat,</v>
      </c>
      <c r="C38" s="190" t="str">
        <f ca="1">IF('$Data1'!E40="","",",")</f>
        <v>,</v>
      </c>
      <c r="D38" s="190" t="str">
        <f ca="1">IF(OR('$Data1'!E40="",LEFT(A38,4)="! No"),"",IF(AND(ISNUMBER('$Data1'!Q40),ISNUMBER('$Data1'!S40)),"ThermostatSetpoint:DualSetpoint",IF(ISNUMBER('$Data1'!Q40),"ThermostatSetpoint:SingleCooling",IF(ISNUMBER('$Data1'!S40),"ThermostatSetpoint:SingleHeating","ERROR")))&amp;",")</f>
        <v/>
      </c>
      <c r="E38" s="190" t="str">
        <f ca="1">IF(OR('$Data1'!E40="",LEFT(A38,4)="! No"),"",IF(RIGHT(D38,13)="DualSetpoint,",HLOOKUP(MROUND('$Data1'!S40,0.2),Setpoints,VLOOKUP(MROUND('$Data1'!Q40,0.2),Setpoints,2,1),1),IF(RIGHT(D38,14)="SingleHeating,","Htng Setpoint "&amp;FIXED('$Data1'!S40,1),IF(RIGHT(D38,14)="SingleCooling,","Clng Setpoint "&amp;FIXED('$Data1'!Q40,1),""))))</f>
        <v/>
      </c>
    </row>
    <row r="39" spans="1:5" ht="15">
      <c r="A39" s="190" t="str">
        <f ca="1">IF('$Data1'!E41="","",IF(AND(LEFT('$Data1'!G41,4)="COND",OR(ISNUMBER('$Data1'!Q41),ISNUMBER('$Data1'!S41))),"ZoneThermostat,","! No Tstat, UNCOND Zone"))</f>
        <v>! No Tstat, UNCOND Zone</v>
      </c>
      <c r="B39" s="190" t="str">
        <f ca="1">IF('$Data1'!E41="",""," "&amp;'$Data1'!E41&amp;" Tstat,")</f>
        <v xml:space="preserve"> 1 Tstat,</v>
      </c>
      <c r="C39" s="190" t="str">
        <f ca="1">IF('$Data1'!E41="","",",")</f>
        <v>,</v>
      </c>
      <c r="D39" s="190" t="str">
        <f ca="1">IF(OR('$Data1'!E41="",LEFT(A39,4)="! No"),"",IF(AND(ISNUMBER('$Data1'!Q41),ISNUMBER('$Data1'!S41)),"ThermostatSetpoint:DualSetpoint",IF(ISNUMBER('$Data1'!Q41),"ThermostatSetpoint:SingleCooling",IF(ISNUMBER('$Data1'!S41),"ThermostatSetpoint:SingleHeating","ERROR")))&amp;",")</f>
        <v/>
      </c>
      <c r="E39" s="190" t="str">
        <f ca="1">IF(OR('$Data1'!E41="",LEFT(A39,4)="! No"),"",IF(RIGHT(D39,13)="DualSetpoint,",HLOOKUP(MROUND('$Data1'!S41,0.2),Setpoints,VLOOKUP(MROUND('$Data1'!Q41,0.2),Setpoints,2,1),1),IF(RIGHT(D39,14)="SingleHeating,","Htng Setpoint "&amp;FIXED('$Data1'!S41,1),IF(RIGHT(D39,14)="SingleCooling,","Clng Setpoint "&amp;FIXED('$Data1'!Q41,1),""))))</f>
        <v/>
      </c>
    </row>
    <row r="40" spans="1:5" ht="15">
      <c r="A40" s="190" t="str">
        <f ca="1">IF('$Data1'!E42="","",IF(AND(LEFT('$Data1'!G42,4)="COND",OR(ISNUMBER('$Data1'!Q42),ISNUMBER('$Data1'!S42))),"ZoneThermostat,","! No Tstat, UNCOND Zone"))</f>
        <v>! No Tstat, UNCOND Zone</v>
      </c>
      <c r="B40" s="190" t="str">
        <f ca="1">IF('$Data1'!E42="",""," "&amp;'$Data1'!E42&amp;" Tstat,")</f>
        <v xml:space="preserve"> 1 Tstat,</v>
      </c>
      <c r="C40" s="190" t="str">
        <f ca="1">IF('$Data1'!E42="","",",")</f>
        <v>,</v>
      </c>
      <c r="D40" s="190" t="str">
        <f ca="1">IF(OR('$Data1'!E42="",LEFT(A40,4)="! No"),"",IF(AND(ISNUMBER('$Data1'!Q42),ISNUMBER('$Data1'!S42)),"ThermostatSetpoint:DualSetpoint",IF(ISNUMBER('$Data1'!Q42),"ThermostatSetpoint:SingleCooling",IF(ISNUMBER('$Data1'!S42),"ThermostatSetpoint:SingleHeating","ERROR")))&amp;",")</f>
        <v/>
      </c>
      <c r="E40" s="190" t="str">
        <f ca="1">IF(OR('$Data1'!E42="",LEFT(A40,4)="! No"),"",IF(RIGHT(D40,13)="DualSetpoint,",HLOOKUP(MROUND('$Data1'!S42,0.2),Setpoints,VLOOKUP(MROUND('$Data1'!Q42,0.2),Setpoints,2,1),1),IF(RIGHT(D40,14)="SingleHeating,","Htng Setpoint "&amp;FIXED('$Data1'!S42,1),IF(RIGHT(D40,14)="SingleCooling,","Clng Setpoint "&amp;FIXED('$Data1'!Q42,1),""))))</f>
        <v/>
      </c>
    </row>
    <row r="41" spans="1:5" ht="15">
      <c r="A41" s="190" t="str">
        <f ca="1">IF('$Data1'!E43="","",IF(AND(LEFT('$Data1'!G43,4)="COND",OR(ISNUMBER('$Data1'!Q43),ISNUMBER('$Data1'!S43))),"ZoneThermostat,","! No Tstat, UNCOND Zone"))</f>
        <v>! No Tstat, UNCOND Zone</v>
      </c>
      <c r="B41" s="190" t="str">
        <f ca="1">IF('$Data1'!E43="",""," "&amp;'$Data1'!E43&amp;" Tstat,")</f>
        <v xml:space="preserve"> 1 Tstat,</v>
      </c>
      <c r="C41" s="190" t="str">
        <f ca="1">IF('$Data1'!E43="","",",")</f>
        <v>,</v>
      </c>
      <c r="D41" s="190" t="str">
        <f ca="1">IF(OR('$Data1'!E43="",LEFT(A41,4)="! No"),"",IF(AND(ISNUMBER('$Data1'!Q43),ISNUMBER('$Data1'!S43)),"ThermostatSetpoint:DualSetpoint",IF(ISNUMBER('$Data1'!Q43),"ThermostatSetpoint:SingleCooling",IF(ISNUMBER('$Data1'!S43),"ThermostatSetpoint:SingleHeating","ERROR")))&amp;",")</f>
        <v/>
      </c>
      <c r="E41" s="190" t="str">
        <f ca="1">IF(OR('$Data1'!E43="",LEFT(A41,4)="! No"),"",IF(RIGHT(D41,13)="DualSetpoint,",HLOOKUP(MROUND('$Data1'!S43,0.2),Setpoints,VLOOKUP(MROUND('$Data1'!Q43,0.2),Setpoints,2,1),1),IF(RIGHT(D41,14)="SingleHeating,","Htng Setpoint "&amp;FIXED('$Data1'!S43,1),IF(RIGHT(D41,14)="SingleCooling,","Clng Setpoint "&amp;FIXED('$Data1'!Q43,1),""))))</f>
        <v/>
      </c>
    </row>
    <row r="42" spans="1:5" ht="15">
      <c r="A42" s="190" t="str">
        <f ca="1">IF('$Data1'!E44="","",IF(AND(LEFT('$Data1'!G44,4)="COND",OR(ISNUMBER('$Data1'!Q44),ISNUMBER('$Data1'!S44))),"ZoneThermostat,","! No Tstat, UNCOND Zone"))</f>
        <v>! No Tstat, UNCOND Zone</v>
      </c>
      <c r="B42" s="190" t="str">
        <f ca="1">IF('$Data1'!E44="",""," "&amp;'$Data1'!E44&amp;" Tstat,")</f>
        <v xml:space="preserve"> 1 Tstat,</v>
      </c>
      <c r="C42" s="190" t="str">
        <f ca="1">IF('$Data1'!E44="","",",")</f>
        <v>,</v>
      </c>
      <c r="D42" s="190" t="str">
        <f ca="1">IF(OR('$Data1'!E44="",LEFT(A42,4)="! No"),"",IF(AND(ISNUMBER('$Data1'!Q44),ISNUMBER('$Data1'!S44)),"ThermostatSetpoint:DualSetpoint",IF(ISNUMBER('$Data1'!Q44),"ThermostatSetpoint:SingleCooling",IF(ISNUMBER('$Data1'!S44),"ThermostatSetpoint:SingleHeating","ERROR")))&amp;",")</f>
        <v/>
      </c>
      <c r="E42" s="190" t="str">
        <f ca="1">IF(OR('$Data1'!E44="",LEFT(A42,4)="! No"),"",IF(RIGHT(D42,13)="DualSetpoint,",HLOOKUP(MROUND('$Data1'!S44,0.2),Setpoints,VLOOKUP(MROUND('$Data1'!Q44,0.2),Setpoints,2,1),1),IF(RIGHT(D42,14)="SingleHeating,","Htng Setpoint "&amp;FIXED('$Data1'!S44,1),IF(RIGHT(D42,14)="SingleCooling,","Clng Setpoint "&amp;FIXED('$Data1'!Q44,1),""))))</f>
        <v/>
      </c>
    </row>
    <row r="43" spans="1:5" ht="15">
      <c r="A43" s="190" t="str">
        <f ca="1">IF('$Data1'!E45="","",IF(AND(LEFT('$Data1'!G45,4)="COND",OR(ISNUMBER('$Data1'!Q45),ISNUMBER('$Data1'!S45))),"ZoneThermostat,","! No Tstat, UNCOND Zone"))</f>
        <v>! No Tstat, UNCOND Zone</v>
      </c>
      <c r="B43" s="190" t="str">
        <f ca="1">IF('$Data1'!E45="",""," "&amp;'$Data1'!E45&amp;" Tstat,")</f>
        <v xml:space="preserve"> 1 Tstat,</v>
      </c>
      <c r="C43" s="190" t="str">
        <f ca="1">IF('$Data1'!E45="","",",")</f>
        <v>,</v>
      </c>
      <c r="D43" s="190" t="str">
        <f ca="1">IF(OR('$Data1'!E45="",LEFT(A43,4)="! No"),"",IF(AND(ISNUMBER('$Data1'!Q45),ISNUMBER('$Data1'!S45)),"ThermostatSetpoint:DualSetpoint",IF(ISNUMBER('$Data1'!Q45),"ThermostatSetpoint:SingleCooling",IF(ISNUMBER('$Data1'!S45),"ThermostatSetpoint:SingleHeating","ERROR")))&amp;",")</f>
        <v/>
      </c>
      <c r="E43" s="190" t="str">
        <f ca="1">IF(OR('$Data1'!E45="",LEFT(A43,4)="! No"),"",IF(RIGHT(D43,13)="DualSetpoint,",HLOOKUP(MROUND('$Data1'!S45,0.2),Setpoints,VLOOKUP(MROUND('$Data1'!Q45,0.2),Setpoints,2,1),1),IF(RIGHT(D43,14)="SingleHeating,","Htng Setpoint "&amp;FIXED('$Data1'!S45,1),IF(RIGHT(D43,14)="SingleCooling,","Clng Setpoint "&amp;FIXED('$Data1'!Q45,1),""))))</f>
        <v/>
      </c>
    </row>
    <row r="44" spans="1:5" ht="15">
      <c r="A44" s="190" t="str">
        <f ca="1">IF('$Data1'!E46="","",IF(AND(LEFT('$Data1'!G46,4)="COND",OR(ISNUMBER('$Data1'!Q46),ISNUMBER('$Data1'!S46))),"ZoneThermostat,","! No Tstat, UNCOND Zone"))</f>
        <v>! No Tstat, UNCOND Zone</v>
      </c>
      <c r="B44" s="190" t="str">
        <f ca="1">IF('$Data1'!E46="",""," "&amp;'$Data1'!E46&amp;" Tstat,")</f>
        <v xml:space="preserve"> 1 Tstat,</v>
      </c>
      <c r="C44" s="190" t="str">
        <f ca="1">IF('$Data1'!E46="","",",")</f>
        <v>,</v>
      </c>
      <c r="D44" s="190" t="str">
        <f ca="1">IF(OR('$Data1'!E46="",LEFT(A44,4)="! No"),"",IF(AND(ISNUMBER('$Data1'!Q46),ISNUMBER('$Data1'!S46)),"ThermostatSetpoint:DualSetpoint",IF(ISNUMBER('$Data1'!Q46),"ThermostatSetpoint:SingleCooling",IF(ISNUMBER('$Data1'!S46),"ThermostatSetpoint:SingleHeating","ERROR")))&amp;",")</f>
        <v/>
      </c>
      <c r="E44" s="190" t="str">
        <f ca="1">IF(OR('$Data1'!E46="",LEFT(A44,4)="! No"),"",IF(RIGHT(D44,13)="DualSetpoint,",HLOOKUP(MROUND('$Data1'!S46,0.2),Setpoints,VLOOKUP(MROUND('$Data1'!Q46,0.2),Setpoints,2,1),1),IF(RIGHT(D44,14)="SingleHeating,","Htng Setpoint "&amp;FIXED('$Data1'!S46,1),IF(RIGHT(D44,14)="SingleCooling,","Clng Setpoint "&amp;FIXED('$Data1'!Q46,1),""))))</f>
        <v/>
      </c>
    </row>
    <row r="45" spans="1:5" ht="15">
      <c r="A45" s="190" t="str">
        <f ca="1">IF('$Data1'!E47="","",IF(AND(LEFT('$Data1'!G47,4)="COND",OR(ISNUMBER('$Data1'!Q47),ISNUMBER('$Data1'!S47))),"ZoneThermostat,","! No Tstat, UNCOND Zone"))</f>
        <v>! No Tstat, UNCOND Zone</v>
      </c>
      <c r="B45" s="190" t="str">
        <f ca="1">IF('$Data1'!E47="",""," "&amp;'$Data1'!E47&amp;" Tstat,")</f>
        <v xml:space="preserve"> 1 Tstat,</v>
      </c>
      <c r="C45" s="190" t="str">
        <f ca="1">IF('$Data1'!E47="","",",")</f>
        <v>,</v>
      </c>
      <c r="D45" s="190" t="str">
        <f ca="1">IF(OR('$Data1'!E47="",LEFT(A45,4)="! No"),"",IF(AND(ISNUMBER('$Data1'!Q47),ISNUMBER('$Data1'!S47)),"ThermostatSetpoint:DualSetpoint",IF(ISNUMBER('$Data1'!Q47),"ThermostatSetpoint:SingleCooling",IF(ISNUMBER('$Data1'!S47),"ThermostatSetpoint:SingleHeating","ERROR")))&amp;",")</f>
        <v/>
      </c>
      <c r="E45" s="190" t="str">
        <f ca="1">IF(OR('$Data1'!E47="",LEFT(A45,4)="! No"),"",IF(RIGHT(D45,13)="DualSetpoint,",HLOOKUP(MROUND('$Data1'!S47,0.2),Setpoints,VLOOKUP(MROUND('$Data1'!Q47,0.2),Setpoints,2,1),1),IF(RIGHT(D45,14)="SingleHeating,","Htng Setpoint "&amp;FIXED('$Data1'!S47,1),IF(RIGHT(D45,14)="SingleCooling,","Clng Setpoint "&amp;FIXED('$Data1'!Q47,1),""))))</f>
        <v/>
      </c>
    </row>
    <row r="46" spans="1:5" ht="15">
      <c r="A46" s="190" t="str">
        <f ca="1">IF('$Data1'!E48="","",IF(AND(LEFT('$Data1'!G48,4)="COND",OR(ISNUMBER('$Data1'!Q48),ISNUMBER('$Data1'!S48))),"ZoneThermostat,","! No Tstat, UNCOND Zone"))</f>
        <v>! No Tstat, UNCOND Zone</v>
      </c>
      <c r="B46" s="190" t="str">
        <f ca="1">IF('$Data1'!E48="",""," "&amp;'$Data1'!E48&amp;" Tstat,")</f>
        <v xml:space="preserve"> 1 Tstat,</v>
      </c>
      <c r="C46" s="190" t="str">
        <f ca="1">IF('$Data1'!E48="","",",")</f>
        <v>,</v>
      </c>
      <c r="D46" s="190" t="str">
        <f ca="1">IF(OR('$Data1'!E48="",LEFT(A46,4)="! No"),"",IF(AND(ISNUMBER('$Data1'!Q48),ISNUMBER('$Data1'!S48)),"ThermostatSetpoint:DualSetpoint",IF(ISNUMBER('$Data1'!Q48),"ThermostatSetpoint:SingleCooling",IF(ISNUMBER('$Data1'!S48),"ThermostatSetpoint:SingleHeating","ERROR")))&amp;",")</f>
        <v/>
      </c>
      <c r="E46" s="190" t="str">
        <f ca="1">IF(OR('$Data1'!E48="",LEFT(A46,4)="! No"),"",IF(RIGHT(D46,13)="DualSetpoint,",HLOOKUP(MROUND('$Data1'!S48,0.2),Setpoints,VLOOKUP(MROUND('$Data1'!Q48,0.2),Setpoints,2,1),1),IF(RIGHT(D46,14)="SingleHeating,","Htng Setpoint "&amp;FIXED('$Data1'!S48,1),IF(RIGHT(D46,14)="SingleCooling,","Clng Setpoint "&amp;FIXED('$Data1'!Q48,1),""))))</f>
        <v/>
      </c>
    </row>
    <row r="47" spans="1:5" ht="15">
      <c r="A47" s="190" t="str">
        <f ca="1">IF('$Data1'!E49="","",IF(AND(LEFT('$Data1'!G49,4)="COND",OR(ISNUMBER('$Data1'!Q49),ISNUMBER('$Data1'!S49))),"ZoneThermostat,","! No Tstat, UNCOND Zone"))</f>
        <v>! No Tstat, UNCOND Zone</v>
      </c>
      <c r="B47" s="190" t="str">
        <f ca="1">IF('$Data1'!E49="",""," "&amp;'$Data1'!E49&amp;" Tstat,")</f>
        <v xml:space="preserve"> 1 Tstat,</v>
      </c>
      <c r="C47" s="190" t="str">
        <f ca="1">IF('$Data1'!E49="","",",")</f>
        <v>,</v>
      </c>
      <c r="D47" s="190" t="str">
        <f ca="1">IF(OR('$Data1'!E49="",LEFT(A47,4)="! No"),"",IF(AND(ISNUMBER('$Data1'!Q49),ISNUMBER('$Data1'!S49)),"ThermostatSetpoint:DualSetpoint",IF(ISNUMBER('$Data1'!Q49),"ThermostatSetpoint:SingleCooling",IF(ISNUMBER('$Data1'!S49),"ThermostatSetpoint:SingleHeating","ERROR")))&amp;",")</f>
        <v/>
      </c>
      <c r="E47" s="190" t="str">
        <f ca="1">IF(OR('$Data1'!E49="",LEFT(A47,4)="! No"),"",IF(RIGHT(D47,13)="DualSetpoint,",HLOOKUP(MROUND('$Data1'!S49,0.2),Setpoints,VLOOKUP(MROUND('$Data1'!Q49,0.2),Setpoints,2,1),1),IF(RIGHT(D47,14)="SingleHeating,","Htng Setpoint "&amp;FIXED('$Data1'!S49,1),IF(RIGHT(D47,14)="SingleCooling,","Clng Setpoint "&amp;FIXED('$Data1'!Q49,1),""))))</f>
        <v/>
      </c>
    </row>
    <row r="48" spans="1:5" ht="15">
      <c r="A48" s="190" t="str">
        <f ca="1">IF('$Data1'!E50="","",IF(AND(LEFT('$Data1'!G50,4)="COND",OR(ISNUMBER('$Data1'!Q50),ISNUMBER('$Data1'!S50))),"ZoneThermostat,","! No Tstat, UNCOND Zone"))</f>
        <v>! No Tstat, UNCOND Zone</v>
      </c>
      <c r="B48" s="190" t="str">
        <f ca="1">IF('$Data1'!E50="",""," "&amp;'$Data1'!E50&amp;" Tstat,")</f>
        <v xml:space="preserve"> 1 Tstat,</v>
      </c>
      <c r="C48" s="190" t="str">
        <f ca="1">IF('$Data1'!E50="","",",")</f>
        <v>,</v>
      </c>
      <c r="D48" s="190" t="str">
        <f ca="1">IF(OR('$Data1'!E50="",LEFT(A48,4)="! No"),"",IF(AND(ISNUMBER('$Data1'!Q50),ISNUMBER('$Data1'!S50)),"ThermostatSetpoint:DualSetpoint",IF(ISNUMBER('$Data1'!Q50),"ThermostatSetpoint:SingleCooling",IF(ISNUMBER('$Data1'!S50),"ThermostatSetpoint:SingleHeating","ERROR")))&amp;",")</f>
        <v/>
      </c>
      <c r="E48" s="190" t="str">
        <f ca="1">IF(OR('$Data1'!E50="",LEFT(A48,4)="! No"),"",IF(RIGHT(D48,13)="DualSetpoint,",HLOOKUP(MROUND('$Data1'!S50,0.2),Setpoints,VLOOKUP(MROUND('$Data1'!Q50,0.2),Setpoints,2,1),1),IF(RIGHT(D48,14)="SingleHeating,","Htng Setpoint "&amp;FIXED('$Data1'!S50,1),IF(RIGHT(D48,14)="SingleCooling,","Clng Setpoint "&amp;FIXED('$Data1'!Q50,1),""))))</f>
        <v/>
      </c>
    </row>
    <row r="49" spans="1:5" ht="15">
      <c r="A49" s="190" t="str">
        <f ca="1">IF('$Data1'!E51="","",IF(AND(LEFT('$Data1'!G51,4)="COND",OR(ISNUMBER('$Data1'!Q51),ISNUMBER('$Data1'!S51))),"ZoneThermostat,","! No Tstat, UNCOND Zone"))</f>
        <v>! No Tstat, UNCOND Zone</v>
      </c>
      <c r="B49" s="190" t="str">
        <f ca="1">IF('$Data1'!E51="",""," "&amp;'$Data1'!E51&amp;" Tstat,")</f>
        <v xml:space="preserve"> 1 Tstat,</v>
      </c>
      <c r="C49" s="190" t="str">
        <f ca="1">IF('$Data1'!E51="","",",")</f>
        <v>,</v>
      </c>
      <c r="D49" s="190" t="str">
        <f ca="1">IF(OR('$Data1'!E51="",LEFT(A49,4)="! No"),"",IF(AND(ISNUMBER('$Data1'!Q51),ISNUMBER('$Data1'!S51)),"ThermostatSetpoint:DualSetpoint",IF(ISNUMBER('$Data1'!Q51),"ThermostatSetpoint:SingleCooling",IF(ISNUMBER('$Data1'!S51),"ThermostatSetpoint:SingleHeating","ERROR")))&amp;",")</f>
        <v/>
      </c>
      <c r="E49" s="190" t="str">
        <f ca="1">IF(OR('$Data1'!E51="",LEFT(A49,4)="! No"),"",IF(RIGHT(D49,13)="DualSetpoint,",HLOOKUP(MROUND('$Data1'!S51,0.2),Setpoints,VLOOKUP(MROUND('$Data1'!Q51,0.2),Setpoints,2,1),1),IF(RIGHT(D49,14)="SingleHeating,","Htng Setpoint "&amp;FIXED('$Data1'!S51,1),IF(RIGHT(D49,14)="SingleCooling,","Clng Setpoint "&amp;FIXED('$Data1'!Q51,1),""))))</f>
        <v/>
      </c>
    </row>
    <row r="50" spans="1:5" ht="15">
      <c r="A50" s="190" t="str">
        <f ca="1">IF('$Data1'!E52="","",IF(AND(LEFT('$Data1'!G52,4)="COND",OR(ISNUMBER('$Data1'!Q52),ISNUMBER('$Data1'!S52))),"ZoneThermostat,","! No Tstat, UNCOND Zone"))</f>
        <v>! No Tstat, UNCOND Zone</v>
      </c>
      <c r="B50" s="190" t="str">
        <f ca="1">IF('$Data1'!E52="",""," "&amp;'$Data1'!E52&amp;" Tstat,")</f>
        <v xml:space="preserve"> 1 Tstat,</v>
      </c>
      <c r="C50" s="190" t="str">
        <f ca="1">IF('$Data1'!E52="","",",")</f>
        <v>,</v>
      </c>
      <c r="D50" s="190" t="str">
        <f ca="1">IF(OR('$Data1'!E52="",LEFT(A50,4)="! No"),"",IF(AND(ISNUMBER('$Data1'!Q52),ISNUMBER('$Data1'!S52)),"ThermostatSetpoint:DualSetpoint",IF(ISNUMBER('$Data1'!Q52),"ThermostatSetpoint:SingleCooling",IF(ISNUMBER('$Data1'!S52),"ThermostatSetpoint:SingleHeating","ERROR")))&amp;",")</f>
        <v/>
      </c>
      <c r="E50" s="190" t="str">
        <f ca="1">IF(OR('$Data1'!E52="",LEFT(A50,4)="! No"),"",IF(RIGHT(D50,13)="DualSetpoint,",HLOOKUP(MROUND('$Data1'!S52,0.2),Setpoints,VLOOKUP(MROUND('$Data1'!Q52,0.2),Setpoints,2,1),1),IF(RIGHT(D50,14)="SingleHeating,","Htng Setpoint "&amp;FIXED('$Data1'!S52,1),IF(RIGHT(D50,14)="SingleCooling,","Clng Setpoint "&amp;FIXED('$Data1'!Q52,1),""))))</f>
        <v/>
      </c>
    </row>
    <row r="51" spans="1:5" ht="15">
      <c r="A51" s="190" t="str">
        <f ca="1">IF('$Data1'!E53="","",IF(AND(LEFT('$Data1'!G53,4)="COND",OR(ISNUMBER('$Data1'!Q53),ISNUMBER('$Data1'!S53))),"ZoneThermostat,","! No Tstat, UNCOND Zone"))</f>
        <v>! No Tstat, UNCOND Zone</v>
      </c>
      <c r="B51" s="190" t="str">
        <f ca="1">IF('$Data1'!E53="",""," "&amp;'$Data1'!E53&amp;" Tstat,")</f>
        <v xml:space="preserve"> 1 Tstat,</v>
      </c>
      <c r="C51" s="190" t="str">
        <f ca="1">IF('$Data1'!E53="","",",")</f>
        <v>,</v>
      </c>
      <c r="D51" s="190" t="str">
        <f ca="1">IF(OR('$Data1'!E53="",LEFT(A51,4)="! No"),"",IF(AND(ISNUMBER('$Data1'!Q53),ISNUMBER('$Data1'!S53)),"ThermostatSetpoint:DualSetpoint",IF(ISNUMBER('$Data1'!Q53),"ThermostatSetpoint:SingleCooling",IF(ISNUMBER('$Data1'!S53),"ThermostatSetpoint:SingleHeating","ERROR")))&amp;",")</f>
        <v/>
      </c>
      <c r="E51" s="190" t="str">
        <f ca="1">IF(OR('$Data1'!E53="",LEFT(A51,4)="! No"),"",IF(RIGHT(D51,13)="DualSetpoint,",HLOOKUP(MROUND('$Data1'!S53,0.2),Setpoints,VLOOKUP(MROUND('$Data1'!Q53,0.2),Setpoints,2,1),1),IF(RIGHT(D51,14)="SingleHeating,","Htng Setpoint "&amp;FIXED('$Data1'!S53,1),IF(RIGHT(D51,14)="SingleCooling,","Clng Setpoint "&amp;FIXED('$Data1'!Q53,1),""))))</f>
        <v/>
      </c>
    </row>
    <row r="52" spans="1:5" ht="15">
      <c r="A52" s="190" t="str">
        <f ca="1">IF('$Data1'!E54="","",IF(AND(LEFT('$Data1'!G54,4)="COND",OR(ISNUMBER('$Data1'!Q54),ISNUMBER('$Data1'!S54))),"ZoneThermostat,","! No Tstat, UNCOND Zone"))</f>
        <v>! No Tstat, UNCOND Zone</v>
      </c>
      <c r="B52" s="190" t="str">
        <f ca="1">IF('$Data1'!E54="",""," "&amp;'$Data1'!E54&amp;" Tstat,")</f>
        <v xml:space="preserve"> 1 Tstat,</v>
      </c>
      <c r="C52" s="190" t="str">
        <f ca="1">IF('$Data1'!E54="","",",")</f>
        <v>,</v>
      </c>
      <c r="D52" s="190" t="str">
        <f ca="1">IF(OR('$Data1'!E54="",LEFT(A52,4)="! No"),"",IF(AND(ISNUMBER('$Data1'!Q54),ISNUMBER('$Data1'!S54)),"ThermostatSetpoint:DualSetpoint",IF(ISNUMBER('$Data1'!Q54),"ThermostatSetpoint:SingleCooling",IF(ISNUMBER('$Data1'!S54),"ThermostatSetpoint:SingleHeating","ERROR")))&amp;",")</f>
        <v/>
      </c>
      <c r="E52" s="190" t="str">
        <f ca="1">IF(OR('$Data1'!E54="",LEFT(A52,4)="! No"),"",IF(RIGHT(D52,13)="DualSetpoint,",HLOOKUP(MROUND('$Data1'!S54,0.2),Setpoints,VLOOKUP(MROUND('$Data1'!Q54,0.2),Setpoints,2,1),1),IF(RIGHT(D52,14)="SingleHeating,","Htng Setpoint "&amp;FIXED('$Data1'!S54,1),IF(RIGHT(D52,14)="SingleCooling,","Clng Setpoint "&amp;FIXED('$Data1'!Q54,1),""))))</f>
        <v/>
      </c>
    </row>
    <row r="53" spans="1:5" ht="15">
      <c r="A53" s="190" t="str">
        <f ca="1">IF('$Data1'!E55="","",IF(AND(LEFT('$Data1'!G55,4)="COND",OR(ISNUMBER('$Data1'!Q55),ISNUMBER('$Data1'!S55))),"ZoneThermostat,","! No Tstat, UNCOND Zone"))</f>
        <v>! No Tstat, UNCOND Zone</v>
      </c>
      <c r="B53" s="190" t="str">
        <f ca="1">IF('$Data1'!E55="",""," "&amp;'$Data1'!E55&amp;" Tstat,")</f>
        <v xml:space="preserve"> 1 Tstat,</v>
      </c>
      <c r="C53" s="190" t="str">
        <f ca="1">IF('$Data1'!E55="","",",")</f>
        <v>,</v>
      </c>
      <c r="D53" s="190" t="str">
        <f ca="1">IF(OR('$Data1'!E55="",LEFT(A53,4)="! No"),"",IF(AND(ISNUMBER('$Data1'!Q55),ISNUMBER('$Data1'!S55)),"ThermostatSetpoint:DualSetpoint",IF(ISNUMBER('$Data1'!Q55),"ThermostatSetpoint:SingleCooling",IF(ISNUMBER('$Data1'!S55),"ThermostatSetpoint:SingleHeating","ERROR")))&amp;",")</f>
        <v/>
      </c>
      <c r="E53" s="190" t="str">
        <f ca="1">IF(OR('$Data1'!E55="",LEFT(A53,4)="! No"),"",IF(RIGHT(D53,13)="DualSetpoint,",HLOOKUP(MROUND('$Data1'!S55,0.2),Setpoints,VLOOKUP(MROUND('$Data1'!Q55,0.2),Setpoints,2,1),1),IF(RIGHT(D53,14)="SingleHeating,","Htng Setpoint "&amp;FIXED('$Data1'!S55,1),IF(RIGHT(D53,14)="SingleCooling,","Clng Setpoint "&amp;FIXED('$Data1'!Q55,1),""))))</f>
        <v/>
      </c>
    </row>
    <row r="54" spans="1:5" ht="15">
      <c r="A54" s="190" t="str">
        <f ca="1">IF('$Data1'!E56="","",IF(AND(LEFT('$Data1'!G56,4)="COND",OR(ISNUMBER('$Data1'!Q56),ISNUMBER('$Data1'!S56))),"ZoneThermostat,","! No Tstat, UNCOND Zone"))</f>
        <v>! No Tstat, UNCOND Zone</v>
      </c>
      <c r="B54" s="190" t="str">
        <f ca="1">IF('$Data1'!E56="",""," "&amp;'$Data1'!E56&amp;" Tstat,")</f>
        <v xml:space="preserve"> 1 Tstat,</v>
      </c>
      <c r="C54" s="190" t="str">
        <f ca="1">IF('$Data1'!E56="","",",")</f>
        <v>,</v>
      </c>
      <c r="D54" s="190" t="str">
        <f ca="1">IF(OR('$Data1'!E56="",LEFT(A54,4)="! No"),"",IF(AND(ISNUMBER('$Data1'!Q56),ISNUMBER('$Data1'!S56)),"ThermostatSetpoint:DualSetpoint",IF(ISNUMBER('$Data1'!Q56),"ThermostatSetpoint:SingleCooling",IF(ISNUMBER('$Data1'!S56),"ThermostatSetpoint:SingleHeating","ERROR")))&amp;",")</f>
        <v/>
      </c>
      <c r="E54" s="190" t="str">
        <f ca="1">IF(OR('$Data1'!E56="",LEFT(A54,4)="! No"),"",IF(RIGHT(D54,13)="DualSetpoint,",HLOOKUP(MROUND('$Data1'!S56,0.2),Setpoints,VLOOKUP(MROUND('$Data1'!Q56,0.2),Setpoints,2,1),1),IF(RIGHT(D54,14)="SingleHeating,","Htng Setpoint "&amp;FIXED('$Data1'!S56,1),IF(RIGHT(D54,14)="SingleCooling,","Clng Setpoint "&amp;FIXED('$Data1'!Q56,1),""))))</f>
        <v/>
      </c>
    </row>
    <row r="55" spans="1:5" ht="15">
      <c r="A55" s="190" t="str">
        <f ca="1">IF('$Data1'!E57="","",IF(AND(LEFT('$Data1'!G57,4)="COND",OR(ISNUMBER('$Data1'!Q57),ISNUMBER('$Data1'!S57))),"ZoneThermostat,","! No Tstat, UNCOND Zone"))</f>
        <v>! No Tstat, UNCOND Zone</v>
      </c>
      <c r="B55" s="190" t="str">
        <f ca="1">IF('$Data1'!E57="",""," "&amp;'$Data1'!E57&amp;" Tstat,")</f>
        <v xml:space="preserve"> 1 Tstat,</v>
      </c>
      <c r="C55" s="190" t="str">
        <f ca="1">IF('$Data1'!E57="","",",")</f>
        <v>,</v>
      </c>
      <c r="D55" s="190" t="str">
        <f ca="1">IF(OR('$Data1'!E57="",LEFT(A55,4)="! No"),"",IF(AND(ISNUMBER('$Data1'!Q57),ISNUMBER('$Data1'!S57)),"ThermostatSetpoint:DualSetpoint",IF(ISNUMBER('$Data1'!Q57),"ThermostatSetpoint:SingleCooling",IF(ISNUMBER('$Data1'!S57),"ThermostatSetpoint:SingleHeating","ERROR")))&amp;",")</f>
        <v/>
      </c>
      <c r="E55" s="190" t="str">
        <f ca="1">IF(OR('$Data1'!E57="",LEFT(A55,4)="! No"),"",IF(RIGHT(D55,13)="DualSetpoint,",HLOOKUP(MROUND('$Data1'!S57,0.2),Setpoints,VLOOKUP(MROUND('$Data1'!Q57,0.2),Setpoints,2,1),1),IF(RIGHT(D55,14)="SingleHeating,","Htng Setpoint "&amp;FIXED('$Data1'!S57,1),IF(RIGHT(D55,14)="SingleCooling,","Clng Setpoint "&amp;FIXED('$Data1'!Q57,1),""))))</f>
        <v/>
      </c>
    </row>
    <row r="56" spans="1:5" ht="15">
      <c r="A56" s="190" t="str">
        <f ca="1">IF('$Data1'!E58="","",IF(AND(LEFT('$Data1'!G58,4)="COND",OR(ISNUMBER('$Data1'!Q58),ISNUMBER('$Data1'!S58))),"ZoneThermostat,","! No Tstat, UNCOND Zone"))</f>
        <v>! No Tstat, UNCOND Zone</v>
      </c>
      <c r="B56" s="190" t="str">
        <f ca="1">IF('$Data1'!E58="",""," "&amp;'$Data1'!E58&amp;" Tstat,")</f>
        <v xml:space="preserve"> 1 Tstat,</v>
      </c>
      <c r="C56" s="190" t="str">
        <f ca="1">IF('$Data1'!E58="","",",")</f>
        <v>,</v>
      </c>
      <c r="D56" s="190" t="str">
        <f ca="1">IF(OR('$Data1'!E58="",LEFT(A56,4)="! No"),"",IF(AND(ISNUMBER('$Data1'!Q58),ISNUMBER('$Data1'!S58)),"ThermostatSetpoint:DualSetpoint",IF(ISNUMBER('$Data1'!Q58),"ThermostatSetpoint:SingleCooling",IF(ISNUMBER('$Data1'!S58),"ThermostatSetpoint:SingleHeating","ERROR")))&amp;",")</f>
        <v/>
      </c>
      <c r="E56" s="190" t="str">
        <f ca="1">IF(OR('$Data1'!E58="",LEFT(A56,4)="! No"),"",IF(RIGHT(D56,13)="DualSetpoint,",HLOOKUP(MROUND('$Data1'!S58,0.2),Setpoints,VLOOKUP(MROUND('$Data1'!Q58,0.2),Setpoints,2,1),1),IF(RIGHT(D56,14)="SingleHeating,","Htng Setpoint "&amp;FIXED('$Data1'!S58,1),IF(RIGHT(D56,14)="SingleCooling,","Clng Setpoint "&amp;FIXED('$Data1'!Q58,1),""))))</f>
        <v/>
      </c>
    </row>
    <row r="57" spans="1:5" ht="15">
      <c r="A57" s="190" t="str">
        <f ca="1">IF('$Data1'!E59="","",IF(AND(LEFT('$Data1'!G59,4)="COND",OR(ISNUMBER('$Data1'!Q59),ISNUMBER('$Data1'!S59))),"ZoneThermostat,","! No Tstat, UNCOND Zone"))</f>
        <v>! No Tstat, UNCOND Zone</v>
      </c>
      <c r="B57" s="190" t="str">
        <f ca="1">IF('$Data1'!E59="",""," "&amp;'$Data1'!E59&amp;" Tstat,")</f>
        <v xml:space="preserve"> 1 Tstat,</v>
      </c>
      <c r="C57" s="190" t="str">
        <f ca="1">IF('$Data1'!E59="","",",")</f>
        <v>,</v>
      </c>
      <c r="D57" s="190" t="str">
        <f ca="1">IF(OR('$Data1'!E59="",LEFT(A57,4)="! No"),"",IF(AND(ISNUMBER('$Data1'!Q59),ISNUMBER('$Data1'!S59)),"ThermostatSetpoint:DualSetpoint",IF(ISNUMBER('$Data1'!Q59),"ThermostatSetpoint:SingleCooling",IF(ISNUMBER('$Data1'!S59),"ThermostatSetpoint:SingleHeating","ERROR")))&amp;",")</f>
        <v/>
      </c>
      <c r="E57" s="190" t="str">
        <f ca="1">IF(OR('$Data1'!E59="",LEFT(A57,4)="! No"),"",IF(RIGHT(D57,13)="DualSetpoint,",HLOOKUP(MROUND('$Data1'!S59,0.2),Setpoints,VLOOKUP(MROUND('$Data1'!Q59,0.2),Setpoints,2,1),1),IF(RIGHT(D57,14)="SingleHeating,","Htng Setpoint "&amp;FIXED('$Data1'!S59,1),IF(RIGHT(D57,14)="SingleCooling,","Clng Setpoint "&amp;FIXED('$Data1'!Q59,1),""))))</f>
        <v/>
      </c>
    </row>
    <row r="58" spans="1:5" ht="15">
      <c r="A58" s="190" t="str">
        <f ca="1">IF('$Data1'!E60="","",IF(AND(LEFT('$Data1'!G60,4)="COND",OR(ISNUMBER('$Data1'!Q60),ISNUMBER('$Data1'!S60))),"ZoneThermostat,","! No Tstat, UNCOND Zone"))</f>
        <v>! No Tstat, UNCOND Zone</v>
      </c>
      <c r="B58" s="190" t="str">
        <f ca="1">IF('$Data1'!E60="",""," "&amp;'$Data1'!E60&amp;" Tstat,")</f>
        <v xml:space="preserve"> 1 Tstat,</v>
      </c>
      <c r="C58" s="190" t="str">
        <f ca="1">IF('$Data1'!E60="","",",")</f>
        <v>,</v>
      </c>
      <c r="D58" s="190" t="str">
        <f ca="1">IF(OR('$Data1'!E60="",LEFT(A58,4)="! No"),"",IF(AND(ISNUMBER('$Data1'!Q60),ISNUMBER('$Data1'!S60)),"ThermostatSetpoint:DualSetpoint",IF(ISNUMBER('$Data1'!Q60),"ThermostatSetpoint:SingleCooling",IF(ISNUMBER('$Data1'!S60),"ThermostatSetpoint:SingleHeating","ERROR")))&amp;",")</f>
        <v/>
      </c>
      <c r="E58" s="190" t="str">
        <f ca="1">IF(OR('$Data1'!E60="",LEFT(A58,4)="! No"),"",IF(RIGHT(D58,13)="DualSetpoint,",HLOOKUP(MROUND('$Data1'!S60,0.2),Setpoints,VLOOKUP(MROUND('$Data1'!Q60,0.2),Setpoints,2,1),1),IF(RIGHT(D58,14)="SingleHeating,","Htng Setpoint "&amp;FIXED('$Data1'!S60,1),IF(RIGHT(D58,14)="SingleCooling,","Clng Setpoint "&amp;FIXED('$Data1'!Q60,1),""))))</f>
        <v/>
      </c>
    </row>
    <row r="59" spans="1:5" ht="15">
      <c r="A59" s="190" t="str">
        <f ca="1">IF('$Data1'!E61="","",IF(AND(LEFT('$Data1'!G61,4)="COND",OR(ISNUMBER('$Data1'!Q61),ISNUMBER('$Data1'!S61))),"ZoneThermostat,","! No Tstat, UNCOND Zone"))</f>
        <v>! No Tstat, UNCOND Zone</v>
      </c>
      <c r="B59" s="190" t="str">
        <f ca="1">IF('$Data1'!E61="",""," "&amp;'$Data1'!E61&amp;" Tstat,")</f>
        <v xml:space="preserve"> 1 Tstat,</v>
      </c>
      <c r="C59" s="190" t="str">
        <f ca="1">IF('$Data1'!E61="","",",")</f>
        <v>,</v>
      </c>
      <c r="D59" s="190" t="str">
        <f ca="1">IF(OR('$Data1'!E61="",LEFT(A59,4)="! No"),"",IF(AND(ISNUMBER('$Data1'!Q61),ISNUMBER('$Data1'!S61)),"ThermostatSetpoint:DualSetpoint",IF(ISNUMBER('$Data1'!Q61),"ThermostatSetpoint:SingleCooling",IF(ISNUMBER('$Data1'!S61),"ThermostatSetpoint:SingleHeating","ERROR")))&amp;",")</f>
        <v/>
      </c>
      <c r="E59" s="190" t="str">
        <f ca="1">IF(OR('$Data1'!E61="",LEFT(A59,4)="! No"),"",IF(RIGHT(D59,13)="DualSetpoint,",HLOOKUP(MROUND('$Data1'!S61,0.2),Setpoints,VLOOKUP(MROUND('$Data1'!Q61,0.2),Setpoints,2,1),1),IF(RIGHT(D59,14)="SingleHeating,","Htng Setpoint "&amp;FIXED('$Data1'!S61,1),IF(RIGHT(D59,14)="SingleCooling,","Clng Setpoint "&amp;FIXED('$Data1'!Q61,1),""))))</f>
        <v/>
      </c>
    </row>
    <row r="60" spans="1:5" ht="15">
      <c r="A60" s="190" t="str">
        <f ca="1">IF('$Data1'!E62="","",IF(AND(LEFT('$Data1'!G62,4)="COND",OR(ISNUMBER('$Data1'!Q62),ISNUMBER('$Data1'!S62))),"ZoneThermostat,","! No Tstat, UNCOND Zone"))</f>
        <v>! No Tstat, UNCOND Zone</v>
      </c>
      <c r="B60" s="190" t="str">
        <f ca="1">IF('$Data1'!E62="",""," "&amp;'$Data1'!E62&amp;" Tstat,")</f>
        <v xml:space="preserve"> 1 Tstat,</v>
      </c>
      <c r="C60" s="190" t="str">
        <f ca="1">IF('$Data1'!E62="","",",")</f>
        <v>,</v>
      </c>
      <c r="D60" s="190" t="str">
        <f ca="1">IF(OR('$Data1'!E62="",LEFT(A60,4)="! No"),"",IF(AND(ISNUMBER('$Data1'!Q62),ISNUMBER('$Data1'!S62)),"ThermostatSetpoint:DualSetpoint",IF(ISNUMBER('$Data1'!Q62),"ThermostatSetpoint:SingleCooling",IF(ISNUMBER('$Data1'!S62),"ThermostatSetpoint:SingleHeating","ERROR")))&amp;",")</f>
        <v/>
      </c>
      <c r="E60" s="190" t="str">
        <f ca="1">IF(OR('$Data1'!E62="",LEFT(A60,4)="! No"),"",IF(RIGHT(D60,13)="DualSetpoint,",HLOOKUP(MROUND('$Data1'!S62,0.2),Setpoints,VLOOKUP(MROUND('$Data1'!Q62,0.2),Setpoints,2,1),1),IF(RIGHT(D60,14)="SingleHeating,","Htng Setpoint "&amp;FIXED('$Data1'!S62,1),IF(RIGHT(D60,14)="SingleCooling,","Clng Setpoint "&amp;FIXED('$Data1'!Q62,1),""))))</f>
        <v/>
      </c>
    </row>
    <row r="61" spans="1:5" ht="15">
      <c r="A61" s="190" t="str">
        <f ca="1">IF('$Data1'!E63="","",IF(AND(LEFT('$Data1'!G63,4)="COND",OR(ISNUMBER('$Data1'!Q63),ISNUMBER('$Data1'!S63))),"ZoneThermostat,","! No Tstat, UNCOND Zone"))</f>
        <v>! No Tstat, UNCOND Zone</v>
      </c>
      <c r="B61" s="190" t="str">
        <f ca="1">IF('$Data1'!E63="",""," "&amp;'$Data1'!E63&amp;" Tstat,")</f>
        <v xml:space="preserve"> 1 Tstat,</v>
      </c>
      <c r="C61" s="190" t="str">
        <f ca="1">IF('$Data1'!E63="","",",")</f>
        <v>,</v>
      </c>
      <c r="D61" s="190" t="str">
        <f ca="1">IF(OR('$Data1'!E63="",LEFT(A61,4)="! No"),"",IF(AND(ISNUMBER('$Data1'!Q63),ISNUMBER('$Data1'!S63)),"ThermostatSetpoint:DualSetpoint",IF(ISNUMBER('$Data1'!Q63),"ThermostatSetpoint:SingleCooling",IF(ISNUMBER('$Data1'!S63),"ThermostatSetpoint:SingleHeating","ERROR")))&amp;",")</f>
        <v/>
      </c>
      <c r="E61" s="190" t="str">
        <f ca="1">IF(OR('$Data1'!E63="",LEFT(A61,4)="! No"),"",IF(RIGHT(D61,13)="DualSetpoint,",HLOOKUP(MROUND('$Data1'!S63,0.2),Setpoints,VLOOKUP(MROUND('$Data1'!Q63,0.2),Setpoints,2,1),1),IF(RIGHT(D61,14)="SingleHeating,","Htng Setpoint "&amp;FIXED('$Data1'!S63,1),IF(RIGHT(D61,14)="SingleCooling,","Clng Setpoint "&amp;FIXED('$Data1'!Q63,1),""))))</f>
        <v/>
      </c>
    </row>
    <row r="62" spans="1:5" ht="15">
      <c r="A62" s="190" t="str">
        <f ca="1">IF('$Data1'!E64="","",IF(AND(LEFT('$Data1'!G64,4)="COND",OR(ISNUMBER('$Data1'!Q64),ISNUMBER('$Data1'!S64))),"ZoneThermostat,","! No Tstat, UNCOND Zone"))</f>
        <v>! No Tstat, UNCOND Zone</v>
      </c>
      <c r="B62" s="190" t="str">
        <f ca="1">IF('$Data1'!E64="",""," "&amp;'$Data1'!E64&amp;" Tstat,")</f>
        <v xml:space="preserve"> 1 Tstat,</v>
      </c>
      <c r="C62" s="190" t="str">
        <f ca="1">IF('$Data1'!E64="","",",")</f>
        <v>,</v>
      </c>
      <c r="D62" s="190" t="str">
        <f ca="1">IF(OR('$Data1'!E64="",LEFT(A62,4)="! No"),"",IF(AND(ISNUMBER('$Data1'!Q64),ISNUMBER('$Data1'!S64)),"ThermostatSetpoint:DualSetpoint",IF(ISNUMBER('$Data1'!Q64),"ThermostatSetpoint:SingleCooling",IF(ISNUMBER('$Data1'!S64),"ThermostatSetpoint:SingleHeating","ERROR")))&amp;",")</f>
        <v/>
      </c>
      <c r="E62" s="190" t="str">
        <f ca="1">IF(OR('$Data1'!E64="",LEFT(A62,4)="! No"),"",IF(RIGHT(D62,13)="DualSetpoint,",HLOOKUP(MROUND('$Data1'!S64,0.2),Setpoints,VLOOKUP(MROUND('$Data1'!Q64,0.2),Setpoints,2,1),1),IF(RIGHT(D62,14)="SingleHeating,","Htng Setpoint "&amp;FIXED('$Data1'!S64,1),IF(RIGHT(D62,14)="SingleCooling,","Clng Setpoint "&amp;FIXED('$Data1'!Q64,1),""))))</f>
        <v/>
      </c>
    </row>
    <row r="63" spans="1:5" ht="15">
      <c r="A63" s="190" t="str">
        <f ca="1">IF('$Data1'!E65="","",IF(AND(LEFT('$Data1'!G65,4)="COND",OR(ISNUMBER('$Data1'!Q65),ISNUMBER('$Data1'!S65))),"ZoneThermostat,","! No Tstat, UNCOND Zone"))</f>
        <v>! No Tstat, UNCOND Zone</v>
      </c>
      <c r="B63" s="190" t="str">
        <f ca="1">IF('$Data1'!E65="",""," "&amp;'$Data1'!E65&amp;" Tstat,")</f>
        <v xml:space="preserve"> 1 Tstat,</v>
      </c>
      <c r="C63" s="190" t="str">
        <f ca="1">IF('$Data1'!E65="","",",")</f>
        <v>,</v>
      </c>
      <c r="D63" s="190" t="str">
        <f ca="1">IF(OR('$Data1'!E65="",LEFT(A63,4)="! No"),"",IF(AND(ISNUMBER('$Data1'!Q65),ISNUMBER('$Data1'!S65)),"ThermostatSetpoint:DualSetpoint",IF(ISNUMBER('$Data1'!Q65),"ThermostatSetpoint:SingleCooling",IF(ISNUMBER('$Data1'!S65),"ThermostatSetpoint:SingleHeating","ERROR")))&amp;",")</f>
        <v/>
      </c>
      <c r="E63" s="190" t="str">
        <f ca="1">IF(OR('$Data1'!E65="",LEFT(A63,4)="! No"),"",IF(RIGHT(D63,13)="DualSetpoint,",HLOOKUP(MROUND('$Data1'!S65,0.2),Setpoints,VLOOKUP(MROUND('$Data1'!Q65,0.2),Setpoints,2,1),1),IF(RIGHT(D63,14)="SingleHeating,","Htng Setpoint "&amp;FIXED('$Data1'!S65,1),IF(RIGHT(D63,14)="SingleCooling,","Clng Setpoint "&amp;FIXED('$Data1'!Q65,1),""))))</f>
        <v/>
      </c>
    </row>
    <row r="64" spans="1:5" ht="15">
      <c r="A64" s="190" t="str">
        <f ca="1">IF('$Data1'!E66="","",IF(AND(LEFT('$Data1'!G66,4)="COND",OR(ISNUMBER('$Data1'!Q66),ISNUMBER('$Data1'!S66))),"ZoneThermostat,","! No Tstat, UNCOND Zone"))</f>
        <v>! No Tstat, UNCOND Zone</v>
      </c>
      <c r="B64" s="190" t="str">
        <f ca="1">IF('$Data1'!E66="",""," "&amp;'$Data1'!E66&amp;" Tstat,")</f>
        <v xml:space="preserve"> 1 Tstat,</v>
      </c>
      <c r="C64" s="190" t="str">
        <f ca="1">IF('$Data1'!E66="","",",")</f>
        <v>,</v>
      </c>
      <c r="D64" s="190" t="str">
        <f ca="1">IF(OR('$Data1'!E66="",LEFT(A64,4)="! No"),"",IF(AND(ISNUMBER('$Data1'!Q66),ISNUMBER('$Data1'!S66)),"ThermostatSetpoint:DualSetpoint",IF(ISNUMBER('$Data1'!Q66),"ThermostatSetpoint:SingleCooling",IF(ISNUMBER('$Data1'!S66),"ThermostatSetpoint:SingleHeating","ERROR")))&amp;",")</f>
        <v/>
      </c>
      <c r="E64" s="190" t="str">
        <f ca="1">IF(OR('$Data1'!E66="",LEFT(A64,4)="! No"),"",IF(RIGHT(D64,13)="DualSetpoint,",HLOOKUP(MROUND('$Data1'!S66,0.2),Setpoints,VLOOKUP(MROUND('$Data1'!Q66,0.2),Setpoints,2,1),1),IF(RIGHT(D64,14)="SingleHeating,","Htng Setpoint "&amp;FIXED('$Data1'!S66,1),IF(RIGHT(D64,14)="SingleCooling,","Clng Setpoint "&amp;FIXED('$Data1'!Q66,1),""))))</f>
        <v/>
      </c>
    </row>
    <row r="65" spans="1:5" ht="15">
      <c r="A65" s="190" t="str">
        <f ca="1">IF('$Data1'!E67="","",IF(AND(LEFT('$Data1'!G67,4)="COND",OR(ISNUMBER('$Data1'!Q67),ISNUMBER('$Data1'!S67))),"ZoneThermostat,","! No Tstat, UNCOND Zone"))</f>
        <v>! No Tstat, UNCOND Zone</v>
      </c>
      <c r="B65" s="190" t="str">
        <f ca="1">IF('$Data1'!E67="",""," "&amp;'$Data1'!E67&amp;" Tstat,")</f>
        <v xml:space="preserve"> 1 Tstat,</v>
      </c>
      <c r="C65" s="190" t="str">
        <f ca="1">IF('$Data1'!E67="","",",")</f>
        <v>,</v>
      </c>
      <c r="D65" s="190" t="str">
        <f ca="1">IF(OR('$Data1'!E67="",LEFT(A65,4)="! No"),"",IF(AND(ISNUMBER('$Data1'!Q67),ISNUMBER('$Data1'!S67)),"ThermostatSetpoint:DualSetpoint",IF(ISNUMBER('$Data1'!Q67),"ThermostatSetpoint:SingleCooling",IF(ISNUMBER('$Data1'!S67),"ThermostatSetpoint:SingleHeating","ERROR")))&amp;",")</f>
        <v/>
      </c>
      <c r="E65" s="190" t="str">
        <f ca="1">IF(OR('$Data1'!E67="",LEFT(A65,4)="! No"),"",IF(RIGHT(D65,13)="DualSetpoint,",HLOOKUP(MROUND('$Data1'!S67,0.2),Setpoints,VLOOKUP(MROUND('$Data1'!Q67,0.2),Setpoints,2,1),1),IF(RIGHT(D65,14)="SingleHeating,","Htng Setpoint "&amp;FIXED('$Data1'!S67,1),IF(RIGHT(D65,14)="SingleCooling,","Clng Setpoint "&amp;FIXED('$Data1'!Q67,1),""))))</f>
        <v/>
      </c>
    </row>
    <row r="66" spans="1:5" ht="15">
      <c r="A66" s="190" t="str">
        <f ca="1">IF('$Data1'!E68="","",IF(AND(LEFT('$Data1'!G68,4)="COND",OR(ISNUMBER('$Data1'!Q68),ISNUMBER('$Data1'!S68))),"ZoneThermostat,","! No Tstat, UNCOND Zone"))</f>
        <v>! No Tstat, UNCOND Zone</v>
      </c>
      <c r="B66" s="190" t="str">
        <f ca="1">IF('$Data1'!E68="",""," "&amp;'$Data1'!E68&amp;" Tstat,")</f>
        <v xml:space="preserve"> 1 Tstat,</v>
      </c>
      <c r="C66" s="190" t="str">
        <f ca="1">IF('$Data1'!E68="","",",")</f>
        <v>,</v>
      </c>
      <c r="D66" s="190" t="str">
        <f ca="1">IF(OR('$Data1'!E68="",LEFT(A66,4)="! No"),"",IF(AND(ISNUMBER('$Data1'!Q68),ISNUMBER('$Data1'!S68)),"ThermostatSetpoint:DualSetpoint",IF(ISNUMBER('$Data1'!Q68),"ThermostatSetpoint:SingleCooling",IF(ISNUMBER('$Data1'!S68),"ThermostatSetpoint:SingleHeating","ERROR")))&amp;",")</f>
        <v/>
      </c>
      <c r="E66" s="190" t="str">
        <f ca="1">IF(OR('$Data1'!E68="",LEFT(A66,4)="! No"),"",IF(RIGHT(D66,13)="DualSetpoint,",HLOOKUP(MROUND('$Data1'!S68,0.2),Setpoints,VLOOKUP(MROUND('$Data1'!Q68,0.2),Setpoints,2,1),1),IF(RIGHT(D66,14)="SingleHeating,","Htng Setpoint "&amp;FIXED('$Data1'!S68,1),IF(RIGHT(D66,14)="SingleCooling,","Clng Setpoint "&amp;FIXED('$Data1'!Q68,1),""))))</f>
        <v/>
      </c>
    </row>
    <row r="67" spans="1:5" ht="15">
      <c r="A67" s="190" t="str">
        <f ca="1">IF('$Data1'!E69="","",IF(AND(LEFT('$Data1'!G69,4)="COND",OR(ISNUMBER('$Data1'!Q69),ISNUMBER('$Data1'!S69))),"ZoneThermostat,","! No Tstat, UNCOND Zone"))</f>
        <v>! No Tstat, UNCOND Zone</v>
      </c>
      <c r="B67" s="190" t="str">
        <f ca="1">IF('$Data1'!E69="",""," "&amp;'$Data1'!E69&amp;" Tstat,")</f>
        <v xml:space="preserve"> 1 Tstat,</v>
      </c>
      <c r="C67" s="190" t="str">
        <f ca="1">IF('$Data1'!E69="","",",")</f>
        <v>,</v>
      </c>
      <c r="D67" s="190" t="str">
        <f ca="1">IF(OR('$Data1'!E69="",LEFT(A67,4)="! No"),"",IF(AND(ISNUMBER('$Data1'!Q69),ISNUMBER('$Data1'!S69)),"ThermostatSetpoint:DualSetpoint",IF(ISNUMBER('$Data1'!Q69),"ThermostatSetpoint:SingleCooling",IF(ISNUMBER('$Data1'!S69),"ThermostatSetpoint:SingleHeating","ERROR")))&amp;",")</f>
        <v/>
      </c>
      <c r="E67" s="190" t="str">
        <f ca="1">IF(OR('$Data1'!E69="",LEFT(A67,4)="! No"),"",IF(RIGHT(D67,13)="DualSetpoint,",HLOOKUP(MROUND('$Data1'!S69,0.2),Setpoints,VLOOKUP(MROUND('$Data1'!Q69,0.2),Setpoints,2,1),1),IF(RIGHT(D67,14)="SingleHeating,","Htng Setpoint "&amp;FIXED('$Data1'!S69,1),IF(RIGHT(D67,14)="SingleCooling,","Clng Setpoint "&amp;FIXED('$Data1'!Q69,1),""))))</f>
        <v/>
      </c>
    </row>
    <row r="68" spans="1:5" ht="15">
      <c r="A68" s="190" t="str">
        <f ca="1">IF('$Data1'!E70="","",IF(AND(LEFT('$Data1'!G70,4)="COND",OR(ISNUMBER('$Data1'!Q70),ISNUMBER('$Data1'!S70))),"ZoneThermostat,","! No Tstat, UNCOND Zone"))</f>
        <v>! No Tstat, UNCOND Zone</v>
      </c>
      <c r="B68" s="190" t="str">
        <f ca="1">IF('$Data1'!E70="",""," "&amp;'$Data1'!E70&amp;" Tstat,")</f>
        <v xml:space="preserve"> 1 Tstat,</v>
      </c>
      <c r="C68" s="190" t="str">
        <f ca="1">IF('$Data1'!E70="","",",")</f>
        <v>,</v>
      </c>
      <c r="D68" s="190" t="str">
        <f ca="1">IF(OR('$Data1'!E70="",LEFT(A68,4)="! No"),"",IF(AND(ISNUMBER('$Data1'!Q70),ISNUMBER('$Data1'!S70)),"ThermostatSetpoint:DualSetpoint",IF(ISNUMBER('$Data1'!Q70),"ThermostatSetpoint:SingleCooling",IF(ISNUMBER('$Data1'!S70),"ThermostatSetpoint:SingleHeating","ERROR")))&amp;",")</f>
        <v/>
      </c>
      <c r="E68" s="190" t="str">
        <f ca="1">IF(OR('$Data1'!E70="",LEFT(A68,4)="! No"),"",IF(RIGHT(D68,13)="DualSetpoint,",HLOOKUP(MROUND('$Data1'!S70,0.2),Setpoints,VLOOKUP(MROUND('$Data1'!Q70,0.2),Setpoints,2,1),1),IF(RIGHT(D68,14)="SingleHeating,","Htng Setpoint "&amp;FIXED('$Data1'!S70,1),IF(RIGHT(D68,14)="SingleCooling,","Clng Setpoint "&amp;FIXED('$Data1'!Q70,1),""))))</f>
        <v/>
      </c>
    </row>
    <row r="69" spans="1:5" ht="15">
      <c r="A69" s="190" t="str">
        <f ca="1">IF('$Data1'!E71="","",IF(AND(LEFT('$Data1'!G71,4)="COND",OR(ISNUMBER('$Data1'!Q71),ISNUMBER('$Data1'!S71))),"ZoneThermostat,","! No Tstat, UNCOND Zone"))</f>
        <v>! No Tstat, UNCOND Zone</v>
      </c>
      <c r="B69" s="190" t="str">
        <f ca="1">IF('$Data1'!E71="",""," "&amp;'$Data1'!E71&amp;" Tstat,")</f>
        <v xml:space="preserve"> 1 Tstat,</v>
      </c>
      <c r="C69" s="190" t="str">
        <f ca="1">IF('$Data1'!E71="","",",")</f>
        <v>,</v>
      </c>
      <c r="D69" s="190" t="str">
        <f ca="1">IF(OR('$Data1'!E71="",LEFT(A69,4)="! No"),"",IF(AND(ISNUMBER('$Data1'!Q71),ISNUMBER('$Data1'!S71)),"ThermostatSetpoint:DualSetpoint",IF(ISNUMBER('$Data1'!Q71),"ThermostatSetpoint:SingleCooling",IF(ISNUMBER('$Data1'!S71),"ThermostatSetpoint:SingleHeating","ERROR")))&amp;",")</f>
        <v/>
      </c>
      <c r="E69" s="190" t="str">
        <f ca="1">IF(OR('$Data1'!E71="",LEFT(A69,4)="! No"),"",IF(RIGHT(D69,13)="DualSetpoint,",HLOOKUP(MROUND('$Data1'!S71,0.2),Setpoints,VLOOKUP(MROUND('$Data1'!Q71,0.2),Setpoints,2,1),1),IF(RIGHT(D69,14)="SingleHeating,","Htng Setpoint "&amp;FIXED('$Data1'!S71,1),IF(RIGHT(D69,14)="SingleCooling,","Clng Setpoint "&amp;FIXED('$Data1'!Q71,1),""))))</f>
        <v/>
      </c>
    </row>
    <row r="70" spans="1:5" ht="15">
      <c r="A70" s="190" t="str">
        <f ca="1">IF('$Data1'!E72="","",IF(AND(LEFT('$Data1'!G72,4)="COND",OR(ISNUMBER('$Data1'!Q72),ISNUMBER('$Data1'!S72))),"ZoneThermostat,","! No Tstat, UNCOND Zone"))</f>
        <v>! No Tstat, UNCOND Zone</v>
      </c>
      <c r="B70" s="190" t="str">
        <f ca="1">IF('$Data1'!E72="",""," "&amp;'$Data1'!E72&amp;" Tstat,")</f>
        <v xml:space="preserve"> 1 Tstat,</v>
      </c>
      <c r="C70" s="190" t="str">
        <f ca="1">IF('$Data1'!E72="","",",")</f>
        <v>,</v>
      </c>
      <c r="D70" s="190" t="str">
        <f ca="1">IF(OR('$Data1'!E72="",LEFT(A70,4)="! No"),"",IF(AND(ISNUMBER('$Data1'!Q72),ISNUMBER('$Data1'!S72)),"ThermostatSetpoint:DualSetpoint",IF(ISNUMBER('$Data1'!Q72),"ThermostatSetpoint:SingleCooling",IF(ISNUMBER('$Data1'!S72),"ThermostatSetpoint:SingleHeating","ERROR")))&amp;",")</f>
        <v/>
      </c>
      <c r="E70" s="190" t="str">
        <f ca="1">IF(OR('$Data1'!E72="",LEFT(A70,4)="! No"),"",IF(RIGHT(D70,13)="DualSetpoint,",HLOOKUP(MROUND('$Data1'!S72,0.2),Setpoints,VLOOKUP(MROUND('$Data1'!Q72,0.2),Setpoints,2,1),1),IF(RIGHT(D70,14)="SingleHeating,","Htng Setpoint "&amp;FIXED('$Data1'!S72,1),IF(RIGHT(D70,14)="SingleCooling,","Clng Setpoint "&amp;FIXED('$Data1'!Q72,1),""))))</f>
        <v/>
      </c>
    </row>
    <row r="71" spans="1:5" ht="15">
      <c r="A71" s="190" t="str">
        <f ca="1">IF('$Data1'!E73="","",IF(AND(LEFT('$Data1'!G73,4)="COND",OR(ISNUMBER('$Data1'!Q73),ISNUMBER('$Data1'!S73))),"ZoneThermostat,","! No Tstat, UNCOND Zone"))</f>
        <v>! No Tstat, UNCOND Zone</v>
      </c>
      <c r="B71" s="190" t="str">
        <f ca="1">IF('$Data1'!E73="",""," "&amp;'$Data1'!E73&amp;" Tstat,")</f>
        <v xml:space="preserve"> 1 Tstat,</v>
      </c>
      <c r="C71" s="190" t="str">
        <f ca="1">IF('$Data1'!E73="","",",")</f>
        <v>,</v>
      </c>
      <c r="D71" s="190" t="str">
        <f ca="1">IF(OR('$Data1'!E73="",LEFT(A71,4)="! No"),"",IF(AND(ISNUMBER('$Data1'!Q73),ISNUMBER('$Data1'!S73)),"ThermostatSetpoint:DualSetpoint",IF(ISNUMBER('$Data1'!Q73),"ThermostatSetpoint:SingleCooling",IF(ISNUMBER('$Data1'!S73),"ThermostatSetpoint:SingleHeating","ERROR")))&amp;",")</f>
        <v/>
      </c>
      <c r="E71" s="190" t="str">
        <f ca="1">IF(OR('$Data1'!E73="",LEFT(A71,4)="! No"),"",IF(RIGHT(D71,13)="DualSetpoint,",HLOOKUP(MROUND('$Data1'!S73,0.2),Setpoints,VLOOKUP(MROUND('$Data1'!Q73,0.2),Setpoints,2,1),1),IF(RIGHT(D71,14)="SingleHeating,","Htng Setpoint "&amp;FIXED('$Data1'!S73,1),IF(RIGHT(D71,14)="SingleCooling,","Clng Setpoint "&amp;FIXED('$Data1'!Q73,1),""))))</f>
        <v/>
      </c>
    </row>
    <row r="72" spans="1:5" ht="15">
      <c r="A72" s="190" t="str">
        <f ca="1">IF('$Data1'!E74="","",IF(AND(LEFT('$Data1'!G74,4)="COND",OR(ISNUMBER('$Data1'!Q74),ISNUMBER('$Data1'!S74))),"ZoneThermostat,","! No Tstat, UNCOND Zone"))</f>
        <v>! No Tstat, UNCOND Zone</v>
      </c>
      <c r="B72" s="190" t="str">
        <f ca="1">IF('$Data1'!E74="",""," "&amp;'$Data1'!E74&amp;" Tstat,")</f>
        <v xml:space="preserve"> 1 Tstat,</v>
      </c>
      <c r="C72" s="190" t="str">
        <f ca="1">IF('$Data1'!E74="","",",")</f>
        <v>,</v>
      </c>
      <c r="D72" s="190" t="str">
        <f ca="1">IF(OR('$Data1'!E74="",LEFT(A72,4)="! No"),"",IF(AND(ISNUMBER('$Data1'!Q74),ISNUMBER('$Data1'!S74)),"ThermostatSetpoint:DualSetpoint",IF(ISNUMBER('$Data1'!Q74),"ThermostatSetpoint:SingleCooling",IF(ISNUMBER('$Data1'!S74),"ThermostatSetpoint:SingleHeating","ERROR")))&amp;",")</f>
        <v/>
      </c>
      <c r="E72" s="190" t="str">
        <f ca="1">IF(OR('$Data1'!E74="",LEFT(A72,4)="! No"),"",IF(RIGHT(D72,13)="DualSetpoint,",HLOOKUP(MROUND('$Data1'!S74,0.2),Setpoints,VLOOKUP(MROUND('$Data1'!Q74,0.2),Setpoints,2,1),1),IF(RIGHT(D72,14)="SingleHeating,","Htng Setpoint "&amp;FIXED('$Data1'!S74,1),IF(RIGHT(D72,14)="SingleCooling,","Clng Setpoint "&amp;FIXED('$Data1'!Q74,1),""))))</f>
        <v/>
      </c>
    </row>
    <row r="73" spans="1:5" ht="15">
      <c r="A73" s="190" t="str">
        <f ca="1">IF('$Data1'!E75="","",IF(AND(LEFT('$Data1'!G75,4)="COND",OR(ISNUMBER('$Data1'!Q75),ISNUMBER('$Data1'!S75))),"ZoneThermostat,","! No Tstat, UNCOND Zone"))</f>
        <v>! No Tstat, UNCOND Zone</v>
      </c>
      <c r="B73" s="190" t="str">
        <f ca="1">IF('$Data1'!E75="",""," "&amp;'$Data1'!E75&amp;" Tstat,")</f>
        <v xml:space="preserve"> 1 Tstat,</v>
      </c>
      <c r="C73" s="190" t="str">
        <f ca="1">IF('$Data1'!E75="","",",")</f>
        <v>,</v>
      </c>
      <c r="D73" s="190" t="str">
        <f ca="1">IF(OR('$Data1'!E75="",LEFT(A73,4)="! No"),"",IF(AND(ISNUMBER('$Data1'!Q75),ISNUMBER('$Data1'!S75)),"ThermostatSetpoint:DualSetpoint",IF(ISNUMBER('$Data1'!Q75),"ThermostatSetpoint:SingleCooling",IF(ISNUMBER('$Data1'!S75),"ThermostatSetpoint:SingleHeating","ERROR")))&amp;",")</f>
        <v/>
      </c>
      <c r="E73" s="190" t="str">
        <f ca="1">IF(OR('$Data1'!E75="",LEFT(A73,4)="! No"),"",IF(RIGHT(D73,13)="DualSetpoint,",HLOOKUP(MROUND('$Data1'!S75,0.2),Setpoints,VLOOKUP(MROUND('$Data1'!Q75,0.2),Setpoints,2,1),1),IF(RIGHT(D73,14)="SingleHeating,","Htng Setpoint "&amp;FIXED('$Data1'!S75,1),IF(RIGHT(D73,14)="SingleCooling,","Clng Setpoint "&amp;FIXED('$Data1'!Q75,1),""))))</f>
        <v/>
      </c>
    </row>
    <row r="74" spans="1:5" ht="15">
      <c r="A74" s="190" t="str">
        <f ca="1">IF('$Data1'!E76="","",IF(AND(LEFT('$Data1'!G76,4)="COND",OR(ISNUMBER('$Data1'!Q76),ISNUMBER('$Data1'!S76))),"ZoneThermostat,","! No Tstat, UNCOND Zone"))</f>
        <v>! No Tstat, UNCOND Zone</v>
      </c>
      <c r="B74" s="190" t="str">
        <f ca="1">IF('$Data1'!E76="",""," "&amp;'$Data1'!E76&amp;" Tstat,")</f>
        <v xml:space="preserve"> 1 Tstat,</v>
      </c>
      <c r="C74" s="190" t="str">
        <f ca="1">IF('$Data1'!E76="","",",")</f>
        <v>,</v>
      </c>
      <c r="D74" s="190" t="str">
        <f ca="1">IF(OR('$Data1'!E76="",LEFT(A74,4)="! No"),"",IF(AND(ISNUMBER('$Data1'!Q76),ISNUMBER('$Data1'!S76)),"ThermostatSetpoint:DualSetpoint",IF(ISNUMBER('$Data1'!Q76),"ThermostatSetpoint:SingleCooling",IF(ISNUMBER('$Data1'!S76),"ThermostatSetpoint:SingleHeating","ERROR")))&amp;",")</f>
        <v/>
      </c>
      <c r="E74" s="190" t="str">
        <f ca="1">IF(OR('$Data1'!E76="",LEFT(A74,4)="! No"),"",IF(RIGHT(D74,13)="DualSetpoint,",HLOOKUP(MROUND('$Data1'!S76,0.2),Setpoints,VLOOKUP(MROUND('$Data1'!Q76,0.2),Setpoints,2,1),1),IF(RIGHT(D74,14)="SingleHeating,","Htng Setpoint "&amp;FIXED('$Data1'!S76,1),IF(RIGHT(D74,14)="SingleCooling,","Clng Setpoint "&amp;FIXED('$Data1'!Q76,1),""))))</f>
        <v/>
      </c>
    </row>
    <row r="75" spans="1:5" ht="15">
      <c r="A75" s="190" t="str">
        <f ca="1">IF('$Data1'!E77="","",IF(AND(LEFT('$Data1'!G77,4)="COND",OR(ISNUMBER('$Data1'!Q77),ISNUMBER('$Data1'!S77))),"ZoneThermostat,","! No Tstat, UNCOND Zone"))</f>
        <v>! No Tstat, UNCOND Zone</v>
      </c>
      <c r="B75" s="190" t="str">
        <f ca="1">IF('$Data1'!E77="",""," "&amp;'$Data1'!E77&amp;" Tstat,")</f>
        <v xml:space="preserve"> 1 Tstat,</v>
      </c>
      <c r="C75" s="190" t="str">
        <f ca="1">IF('$Data1'!E77="","",",")</f>
        <v>,</v>
      </c>
      <c r="D75" s="190" t="str">
        <f ca="1">IF(OR('$Data1'!E77="",LEFT(A75,4)="! No"),"",IF(AND(ISNUMBER('$Data1'!Q77),ISNUMBER('$Data1'!S77)),"ThermostatSetpoint:DualSetpoint",IF(ISNUMBER('$Data1'!Q77),"ThermostatSetpoint:SingleCooling",IF(ISNUMBER('$Data1'!S77),"ThermostatSetpoint:SingleHeating","ERROR")))&amp;",")</f>
        <v/>
      </c>
      <c r="E75" s="190" t="str">
        <f ca="1">IF(OR('$Data1'!E77="",LEFT(A75,4)="! No"),"",IF(RIGHT(D75,13)="DualSetpoint,",HLOOKUP(MROUND('$Data1'!S77,0.2),Setpoints,VLOOKUP(MROUND('$Data1'!Q77,0.2),Setpoints,2,1),1),IF(RIGHT(D75,14)="SingleHeating,","Htng Setpoint "&amp;FIXED('$Data1'!S77,1),IF(RIGHT(D75,14)="SingleCooling,","Clng Setpoint "&amp;FIXED('$Data1'!Q77,1),""))))</f>
        <v/>
      </c>
    </row>
    <row r="76" spans="1:5" ht="15">
      <c r="A76" s="190" t="str">
        <f ca="1">IF('$Data1'!E78="","",IF(AND(LEFT('$Data1'!G78,4)="COND",OR(ISNUMBER('$Data1'!Q78),ISNUMBER('$Data1'!S78))),"ZoneThermostat,","! No Tstat, UNCOND Zone"))</f>
        <v>! No Tstat, UNCOND Zone</v>
      </c>
      <c r="B76" s="190" t="str">
        <f ca="1">IF('$Data1'!E78="",""," "&amp;'$Data1'!E78&amp;" Tstat,")</f>
        <v xml:space="preserve"> 1 Tstat,</v>
      </c>
      <c r="C76" s="190" t="str">
        <f ca="1">IF('$Data1'!E78="","",",")</f>
        <v>,</v>
      </c>
      <c r="D76" s="190" t="str">
        <f ca="1">IF(OR('$Data1'!E78="",LEFT(A76,4)="! No"),"",IF(AND(ISNUMBER('$Data1'!Q78),ISNUMBER('$Data1'!S78)),"ThermostatSetpoint:DualSetpoint",IF(ISNUMBER('$Data1'!Q78),"ThermostatSetpoint:SingleCooling",IF(ISNUMBER('$Data1'!S78),"ThermostatSetpoint:SingleHeating","ERROR")))&amp;",")</f>
        <v/>
      </c>
      <c r="E76" s="190" t="str">
        <f ca="1">IF(OR('$Data1'!E78="",LEFT(A76,4)="! No"),"",IF(RIGHT(D76,13)="DualSetpoint,",HLOOKUP(MROUND('$Data1'!S78,0.2),Setpoints,VLOOKUP(MROUND('$Data1'!Q78,0.2),Setpoints,2,1),1),IF(RIGHT(D76,14)="SingleHeating,","Htng Setpoint "&amp;FIXED('$Data1'!S78,1),IF(RIGHT(D76,14)="SingleCooling,","Clng Setpoint "&amp;FIXED('$Data1'!Q78,1),""))))</f>
        <v/>
      </c>
    </row>
    <row r="77" spans="1:5" ht="15">
      <c r="A77" s="190" t="str">
        <f ca="1">IF('$Data1'!E79="","",IF(AND(LEFT('$Data1'!G79,4)="COND",OR(ISNUMBER('$Data1'!Q79),ISNUMBER('$Data1'!S79))),"ZoneThermostat,","! No Tstat, UNCOND Zone"))</f>
        <v>! No Tstat, UNCOND Zone</v>
      </c>
      <c r="B77" s="190" t="str">
        <f ca="1">IF('$Data1'!E79="",""," "&amp;'$Data1'!E79&amp;" Tstat,")</f>
        <v xml:space="preserve"> 1 Tstat,</v>
      </c>
      <c r="C77" s="190" t="str">
        <f ca="1">IF('$Data1'!E79="","",",")</f>
        <v>,</v>
      </c>
      <c r="D77" s="190" t="str">
        <f ca="1">IF(OR('$Data1'!E79="",LEFT(A77,4)="! No"),"",IF(AND(ISNUMBER('$Data1'!Q79),ISNUMBER('$Data1'!S79)),"ThermostatSetpoint:DualSetpoint",IF(ISNUMBER('$Data1'!Q79),"ThermostatSetpoint:SingleCooling",IF(ISNUMBER('$Data1'!S79),"ThermostatSetpoint:SingleHeating","ERROR")))&amp;",")</f>
        <v/>
      </c>
      <c r="E77" s="190" t="str">
        <f ca="1">IF(OR('$Data1'!E79="",LEFT(A77,4)="! No"),"",IF(RIGHT(D77,13)="DualSetpoint,",HLOOKUP(MROUND('$Data1'!S79,0.2),Setpoints,VLOOKUP(MROUND('$Data1'!Q79,0.2),Setpoints,2,1),1),IF(RIGHT(D77,14)="SingleHeating,","Htng Setpoint "&amp;FIXED('$Data1'!S79,1),IF(RIGHT(D77,14)="SingleCooling,","Clng Setpoint "&amp;FIXED('$Data1'!Q79,1),""))))</f>
        <v/>
      </c>
    </row>
    <row r="78" spans="1:5" ht="15">
      <c r="A78" s="190" t="str">
        <f ca="1">IF('$Data1'!E80="","",IF(AND(LEFT('$Data1'!G80,4)="COND",OR(ISNUMBER('$Data1'!Q80),ISNUMBER('$Data1'!S80))),"ZoneThermostat,","! No Tstat, UNCOND Zone"))</f>
        <v>! No Tstat, UNCOND Zone</v>
      </c>
      <c r="B78" s="190" t="str">
        <f ca="1">IF('$Data1'!E80="",""," "&amp;'$Data1'!E80&amp;" Tstat,")</f>
        <v xml:space="preserve"> 1 Tstat,</v>
      </c>
      <c r="C78" s="190" t="str">
        <f ca="1">IF('$Data1'!E80="","",",")</f>
        <v>,</v>
      </c>
      <c r="D78" s="190" t="str">
        <f ca="1">IF(OR('$Data1'!E80="",LEFT(A78,4)="! No"),"",IF(AND(ISNUMBER('$Data1'!Q80),ISNUMBER('$Data1'!S80)),"ThermostatSetpoint:DualSetpoint",IF(ISNUMBER('$Data1'!Q80),"ThermostatSetpoint:SingleCooling",IF(ISNUMBER('$Data1'!S80),"ThermostatSetpoint:SingleHeating","ERROR")))&amp;",")</f>
        <v/>
      </c>
      <c r="E78" s="190" t="str">
        <f ca="1">IF(OR('$Data1'!E80="",LEFT(A78,4)="! No"),"",IF(RIGHT(D78,13)="DualSetpoint,",HLOOKUP(MROUND('$Data1'!S80,0.2),Setpoints,VLOOKUP(MROUND('$Data1'!Q80,0.2),Setpoints,2,1),1),IF(RIGHT(D78,14)="SingleHeating,","Htng Setpoint "&amp;FIXED('$Data1'!S80,1),IF(RIGHT(D78,14)="SingleCooling,","Clng Setpoint "&amp;FIXED('$Data1'!Q80,1),""))))</f>
        <v/>
      </c>
    </row>
    <row r="79" spans="1:5" ht="15">
      <c r="A79" s="190" t="str">
        <f ca="1">IF('$Data1'!E81="","",IF(AND(LEFT('$Data1'!G81,4)="COND",OR(ISNUMBER('$Data1'!Q81),ISNUMBER('$Data1'!S81))),"ZoneThermostat,","! No Tstat, UNCOND Zone"))</f>
        <v>! No Tstat, UNCOND Zone</v>
      </c>
      <c r="B79" s="190" t="str">
        <f ca="1">IF('$Data1'!E81="",""," "&amp;'$Data1'!E81&amp;" Tstat,")</f>
        <v xml:space="preserve"> 1 Tstat,</v>
      </c>
      <c r="C79" s="190" t="str">
        <f ca="1">IF('$Data1'!E81="","",",")</f>
        <v>,</v>
      </c>
      <c r="D79" s="190" t="str">
        <f ca="1">IF(OR('$Data1'!E81="",LEFT(A79,4)="! No"),"",IF(AND(ISNUMBER('$Data1'!Q81),ISNUMBER('$Data1'!S81)),"ThermostatSetpoint:DualSetpoint",IF(ISNUMBER('$Data1'!Q81),"ThermostatSetpoint:SingleCooling",IF(ISNUMBER('$Data1'!S81),"ThermostatSetpoint:SingleHeating","ERROR")))&amp;",")</f>
        <v/>
      </c>
      <c r="E79" s="190" t="str">
        <f ca="1">IF(OR('$Data1'!E81="",LEFT(A79,4)="! No"),"",IF(RIGHT(D79,13)="DualSetpoint,",HLOOKUP(MROUND('$Data1'!S81,0.2),Setpoints,VLOOKUP(MROUND('$Data1'!Q81,0.2),Setpoints,2,1),1),IF(RIGHT(D79,14)="SingleHeating,","Htng Setpoint "&amp;FIXED('$Data1'!S81,1),IF(RIGHT(D79,14)="SingleCooling,","Clng Setpoint "&amp;FIXED('$Data1'!Q81,1),""))))</f>
        <v/>
      </c>
    </row>
    <row r="80" spans="1:5" ht="15">
      <c r="A80" s="190" t="str">
        <f ca="1">IF('$Data1'!E82="","",IF(AND(LEFT('$Data1'!G82,4)="COND",OR(ISNUMBER('$Data1'!Q82),ISNUMBER('$Data1'!S82))),"ZoneThermostat,","! No Tstat, UNCOND Zone"))</f>
        <v>! No Tstat, UNCOND Zone</v>
      </c>
      <c r="B80" s="190" t="str">
        <f ca="1">IF('$Data1'!E82="",""," "&amp;'$Data1'!E82&amp;" Tstat,")</f>
        <v xml:space="preserve"> 1 Tstat,</v>
      </c>
      <c r="C80" s="190" t="str">
        <f ca="1">IF('$Data1'!E82="","",",")</f>
        <v>,</v>
      </c>
      <c r="D80" s="190" t="str">
        <f ca="1">IF(OR('$Data1'!E82="",LEFT(A80,4)="! No"),"",IF(AND(ISNUMBER('$Data1'!Q82),ISNUMBER('$Data1'!S82)),"ThermostatSetpoint:DualSetpoint",IF(ISNUMBER('$Data1'!Q82),"ThermostatSetpoint:SingleCooling",IF(ISNUMBER('$Data1'!S82),"ThermostatSetpoint:SingleHeating","ERROR")))&amp;",")</f>
        <v/>
      </c>
      <c r="E80" s="190" t="str">
        <f ca="1">IF(OR('$Data1'!E82="",LEFT(A80,4)="! No"),"",IF(RIGHT(D80,13)="DualSetpoint,",HLOOKUP(MROUND('$Data1'!S82,0.2),Setpoints,VLOOKUP(MROUND('$Data1'!Q82,0.2),Setpoints,2,1),1),IF(RIGHT(D80,14)="SingleHeating,","Htng Setpoint "&amp;FIXED('$Data1'!S82,1),IF(RIGHT(D80,14)="SingleCooling,","Clng Setpoint "&amp;FIXED('$Data1'!Q82,1),""))))</f>
        <v/>
      </c>
    </row>
    <row r="81" spans="1:5" ht="15">
      <c r="A81" s="190" t="str">
        <f ca="1">IF('$Data1'!E83="","",IF(AND(LEFT('$Data1'!G83,4)="COND",OR(ISNUMBER('$Data1'!Q83),ISNUMBER('$Data1'!S83))),"ZoneThermostat,","! No Tstat, UNCOND Zone"))</f>
        <v>! No Tstat, UNCOND Zone</v>
      </c>
      <c r="B81" s="190" t="str">
        <f ca="1">IF('$Data1'!E83="",""," "&amp;'$Data1'!E83&amp;" Tstat,")</f>
        <v xml:space="preserve"> 1 Tstat,</v>
      </c>
      <c r="C81" s="190" t="str">
        <f ca="1">IF('$Data1'!E83="","",",")</f>
        <v>,</v>
      </c>
      <c r="D81" s="190" t="str">
        <f ca="1">IF(OR('$Data1'!E83="",LEFT(A81,4)="! No"),"",IF(AND(ISNUMBER('$Data1'!Q83),ISNUMBER('$Data1'!S83)),"ThermostatSetpoint:DualSetpoint",IF(ISNUMBER('$Data1'!Q83),"ThermostatSetpoint:SingleCooling",IF(ISNUMBER('$Data1'!S83),"ThermostatSetpoint:SingleHeating","ERROR")))&amp;",")</f>
        <v/>
      </c>
      <c r="E81" s="190" t="str">
        <f ca="1">IF(OR('$Data1'!E83="",LEFT(A81,4)="! No"),"",IF(RIGHT(D81,13)="DualSetpoint,",HLOOKUP(MROUND('$Data1'!S83,0.2),Setpoints,VLOOKUP(MROUND('$Data1'!Q83,0.2),Setpoints,2,1),1),IF(RIGHT(D81,14)="SingleHeating,","Htng Setpoint "&amp;FIXED('$Data1'!S83,1),IF(RIGHT(D81,14)="SingleCooling,","Clng Setpoint "&amp;FIXED('$Data1'!Q83,1),""))))</f>
        <v/>
      </c>
    </row>
    <row r="82" spans="1:5" ht="15">
      <c r="A82" s="190" t="str">
        <f ca="1">IF('$Data1'!E84="","",IF(AND(LEFT('$Data1'!G84,4)="COND",OR(ISNUMBER('$Data1'!Q84),ISNUMBER('$Data1'!S84))),"ZoneThermostat,","! No Tstat, UNCOND Zone"))</f>
        <v>! No Tstat, UNCOND Zone</v>
      </c>
      <c r="B82" s="190" t="str">
        <f ca="1">IF('$Data1'!E84="",""," "&amp;'$Data1'!E84&amp;" Tstat,")</f>
        <v xml:space="preserve"> 1 Tstat,</v>
      </c>
      <c r="C82" s="190" t="str">
        <f ca="1">IF('$Data1'!E84="","",",")</f>
        <v>,</v>
      </c>
      <c r="D82" s="190" t="str">
        <f ca="1">IF(OR('$Data1'!E84="",LEFT(A82,4)="! No"),"",IF(AND(ISNUMBER('$Data1'!Q84),ISNUMBER('$Data1'!S84)),"ThermostatSetpoint:DualSetpoint",IF(ISNUMBER('$Data1'!Q84),"ThermostatSetpoint:SingleCooling",IF(ISNUMBER('$Data1'!S84),"ThermostatSetpoint:SingleHeating","ERROR")))&amp;",")</f>
        <v/>
      </c>
      <c r="E82" s="190" t="str">
        <f ca="1">IF(OR('$Data1'!E84="",LEFT(A82,4)="! No"),"",IF(RIGHT(D82,13)="DualSetpoint,",HLOOKUP(MROUND('$Data1'!S84,0.2),Setpoints,VLOOKUP(MROUND('$Data1'!Q84,0.2),Setpoints,2,1),1),IF(RIGHT(D82,14)="SingleHeating,","Htng Setpoint "&amp;FIXED('$Data1'!S84,1),IF(RIGHT(D82,14)="SingleCooling,","Clng Setpoint "&amp;FIXED('$Data1'!Q84,1),""))))</f>
        <v/>
      </c>
    </row>
    <row r="83" spans="1:5" ht="15">
      <c r="A83" s="190" t="str">
        <f ca="1">IF('$Data1'!E85="","",IF(AND(LEFT('$Data1'!G85,4)="COND",OR(ISNUMBER('$Data1'!Q85),ISNUMBER('$Data1'!S85))),"ZoneThermostat,","! No Tstat, UNCOND Zone"))</f>
        <v>! No Tstat, UNCOND Zone</v>
      </c>
      <c r="B83" s="190" t="str">
        <f ca="1">IF('$Data1'!E85="",""," "&amp;'$Data1'!E85&amp;" Tstat,")</f>
        <v xml:space="preserve"> 1 Tstat,</v>
      </c>
      <c r="C83" s="190" t="str">
        <f ca="1">IF('$Data1'!E85="","",",")</f>
        <v>,</v>
      </c>
      <c r="D83" s="190" t="str">
        <f ca="1">IF(OR('$Data1'!E85="",LEFT(A83,4)="! No"),"",IF(AND(ISNUMBER('$Data1'!Q85),ISNUMBER('$Data1'!S85)),"ThermostatSetpoint:DualSetpoint",IF(ISNUMBER('$Data1'!Q85),"ThermostatSetpoint:SingleCooling",IF(ISNUMBER('$Data1'!S85),"ThermostatSetpoint:SingleHeating","ERROR")))&amp;",")</f>
        <v/>
      </c>
      <c r="E83" s="190" t="str">
        <f ca="1">IF(OR('$Data1'!E85="",LEFT(A83,4)="! No"),"",IF(RIGHT(D83,13)="DualSetpoint,",HLOOKUP(MROUND('$Data1'!S85,0.2),Setpoints,VLOOKUP(MROUND('$Data1'!Q85,0.2),Setpoints,2,1),1),IF(RIGHT(D83,14)="SingleHeating,","Htng Setpoint "&amp;FIXED('$Data1'!S85,1),IF(RIGHT(D83,14)="SingleCooling,","Clng Setpoint "&amp;FIXED('$Data1'!Q85,1),""))))</f>
        <v/>
      </c>
    </row>
    <row r="84" spans="1:5" ht="15">
      <c r="A84" s="190" t="str">
        <f ca="1">IF('$Data1'!E86="","",IF(AND(LEFT('$Data1'!G86,4)="COND",OR(ISNUMBER('$Data1'!Q86),ISNUMBER('$Data1'!S86))),"ZoneThermostat,","! No Tstat, UNCOND Zone"))</f>
        <v>! No Tstat, UNCOND Zone</v>
      </c>
      <c r="B84" s="190" t="str">
        <f ca="1">IF('$Data1'!E86="",""," "&amp;'$Data1'!E86&amp;" Tstat,")</f>
        <v xml:space="preserve"> 1 Tstat,</v>
      </c>
      <c r="C84" s="190" t="str">
        <f ca="1">IF('$Data1'!E86="","",",")</f>
        <v>,</v>
      </c>
      <c r="D84" s="190" t="str">
        <f ca="1">IF(OR('$Data1'!E86="",LEFT(A84,4)="! No"),"",IF(AND(ISNUMBER('$Data1'!Q86),ISNUMBER('$Data1'!S86)),"ThermostatSetpoint:DualSetpoint",IF(ISNUMBER('$Data1'!Q86),"ThermostatSetpoint:SingleCooling",IF(ISNUMBER('$Data1'!S86),"ThermostatSetpoint:SingleHeating","ERROR")))&amp;",")</f>
        <v/>
      </c>
      <c r="E84" s="190" t="str">
        <f ca="1">IF(OR('$Data1'!E86="",LEFT(A84,4)="! No"),"",IF(RIGHT(D84,13)="DualSetpoint,",HLOOKUP(MROUND('$Data1'!S86,0.2),Setpoints,VLOOKUP(MROUND('$Data1'!Q86,0.2),Setpoints,2,1),1),IF(RIGHT(D84,14)="SingleHeating,","Htng Setpoint "&amp;FIXED('$Data1'!S86,1),IF(RIGHT(D84,14)="SingleCooling,","Clng Setpoint "&amp;FIXED('$Data1'!Q86,1),""))))</f>
        <v/>
      </c>
    </row>
    <row r="85" spans="1:5" ht="15">
      <c r="A85" s="190" t="str">
        <f ca="1">IF('$Data1'!E87="","",IF(AND(LEFT('$Data1'!G87,4)="COND",OR(ISNUMBER('$Data1'!Q87),ISNUMBER('$Data1'!S87))),"ZoneThermostat,","! No Tstat, UNCOND Zone"))</f>
        <v>! No Tstat, UNCOND Zone</v>
      </c>
      <c r="B85" s="190" t="str">
        <f ca="1">IF('$Data1'!E87="",""," "&amp;'$Data1'!E87&amp;" Tstat,")</f>
        <v xml:space="preserve"> 1 Tstat,</v>
      </c>
      <c r="C85" s="190" t="str">
        <f ca="1">IF('$Data1'!E87="","",",")</f>
        <v>,</v>
      </c>
      <c r="D85" s="190" t="str">
        <f ca="1">IF(OR('$Data1'!E87="",LEFT(A85,4)="! No"),"",IF(AND(ISNUMBER('$Data1'!Q87),ISNUMBER('$Data1'!S87)),"ThermostatSetpoint:DualSetpoint",IF(ISNUMBER('$Data1'!Q87),"ThermostatSetpoint:SingleCooling",IF(ISNUMBER('$Data1'!S87),"ThermostatSetpoint:SingleHeating","ERROR")))&amp;",")</f>
        <v/>
      </c>
      <c r="E85" s="190" t="str">
        <f ca="1">IF(OR('$Data1'!E87="",LEFT(A85,4)="! No"),"",IF(RIGHT(D85,13)="DualSetpoint,",HLOOKUP(MROUND('$Data1'!S87,0.2),Setpoints,VLOOKUP(MROUND('$Data1'!Q87,0.2),Setpoints,2,1),1),IF(RIGHT(D85,14)="SingleHeating,","Htng Setpoint "&amp;FIXED('$Data1'!S87,1),IF(RIGHT(D85,14)="SingleCooling,","Clng Setpoint "&amp;FIXED('$Data1'!Q87,1),""))))</f>
        <v/>
      </c>
    </row>
    <row r="86" spans="1:5" ht="15">
      <c r="A86" s="190" t="str">
        <f ca="1">IF('$Data1'!E88="","",IF(AND(LEFT('$Data1'!G88,4)="COND",OR(ISNUMBER('$Data1'!Q88),ISNUMBER('$Data1'!S88))),"ZoneThermostat,","! No Tstat, UNCOND Zone"))</f>
        <v>! No Tstat, UNCOND Zone</v>
      </c>
      <c r="B86" s="190" t="str">
        <f ca="1">IF('$Data1'!E88="",""," "&amp;'$Data1'!E88&amp;" Tstat,")</f>
        <v xml:space="preserve"> 1 Tstat,</v>
      </c>
      <c r="C86" s="190" t="str">
        <f ca="1">IF('$Data1'!E88="","",",")</f>
        <v>,</v>
      </c>
      <c r="D86" s="190" t="str">
        <f ca="1">IF(OR('$Data1'!E88="",LEFT(A86,4)="! No"),"",IF(AND(ISNUMBER('$Data1'!Q88),ISNUMBER('$Data1'!S88)),"ThermostatSetpoint:DualSetpoint",IF(ISNUMBER('$Data1'!Q88),"ThermostatSetpoint:SingleCooling",IF(ISNUMBER('$Data1'!S88),"ThermostatSetpoint:SingleHeating","ERROR")))&amp;",")</f>
        <v/>
      </c>
      <c r="E86" s="190" t="str">
        <f ca="1">IF(OR('$Data1'!E88="",LEFT(A86,4)="! No"),"",IF(RIGHT(D86,13)="DualSetpoint,",HLOOKUP(MROUND('$Data1'!S88,0.2),Setpoints,VLOOKUP(MROUND('$Data1'!Q88,0.2),Setpoints,2,1),1),IF(RIGHT(D86,14)="SingleHeating,","Htng Setpoint "&amp;FIXED('$Data1'!S88,1),IF(RIGHT(D86,14)="SingleCooling,","Clng Setpoint "&amp;FIXED('$Data1'!Q88,1),""))))</f>
        <v/>
      </c>
    </row>
    <row r="87" spans="1:5" ht="15">
      <c r="A87" s="190" t="str">
        <f ca="1">IF('$Data1'!E89="","",IF(AND(LEFT('$Data1'!G89,4)="COND",OR(ISNUMBER('$Data1'!Q89),ISNUMBER('$Data1'!S89))),"ZoneThermostat,","! No Tstat, UNCOND Zone"))</f>
        <v>! No Tstat, UNCOND Zone</v>
      </c>
      <c r="B87" s="190" t="str">
        <f ca="1">IF('$Data1'!E89="",""," "&amp;'$Data1'!E89&amp;" Tstat,")</f>
        <v xml:space="preserve"> 1 Tstat,</v>
      </c>
      <c r="C87" s="190" t="str">
        <f ca="1">IF('$Data1'!E89="","",",")</f>
        <v>,</v>
      </c>
      <c r="D87" s="190" t="str">
        <f ca="1">IF(OR('$Data1'!E89="",LEFT(A87,4)="! No"),"",IF(AND(ISNUMBER('$Data1'!Q89),ISNUMBER('$Data1'!S89)),"ThermostatSetpoint:DualSetpoint",IF(ISNUMBER('$Data1'!Q89),"ThermostatSetpoint:SingleCooling",IF(ISNUMBER('$Data1'!S89),"ThermostatSetpoint:SingleHeating","ERROR")))&amp;",")</f>
        <v/>
      </c>
      <c r="E87" s="190" t="str">
        <f ca="1">IF(OR('$Data1'!E89="",LEFT(A87,4)="! No"),"",IF(RIGHT(D87,13)="DualSetpoint,",HLOOKUP(MROUND('$Data1'!S89,0.2),Setpoints,VLOOKUP(MROUND('$Data1'!Q89,0.2),Setpoints,2,1),1),IF(RIGHT(D87,14)="SingleHeating,","Htng Setpoint "&amp;FIXED('$Data1'!S89,1),IF(RIGHT(D87,14)="SingleCooling,","Clng Setpoint "&amp;FIXED('$Data1'!Q89,1),""))))</f>
        <v/>
      </c>
    </row>
    <row r="88" spans="1:5" ht="15">
      <c r="A88" s="190" t="str">
        <f ca="1">IF('$Data1'!E90="","",IF(AND(LEFT('$Data1'!G90,4)="COND",OR(ISNUMBER('$Data1'!Q90),ISNUMBER('$Data1'!S90))),"ZoneThermostat,","! No Tstat, UNCOND Zone"))</f>
        <v>! No Tstat, UNCOND Zone</v>
      </c>
      <c r="B88" s="190" t="str">
        <f ca="1">IF('$Data1'!E90="",""," "&amp;'$Data1'!E90&amp;" Tstat,")</f>
        <v xml:space="preserve"> 1 Tstat,</v>
      </c>
      <c r="C88" s="190" t="str">
        <f ca="1">IF('$Data1'!E90="","",",")</f>
        <v>,</v>
      </c>
      <c r="D88" s="190" t="str">
        <f ca="1">IF(OR('$Data1'!E90="",LEFT(A88,4)="! No"),"",IF(AND(ISNUMBER('$Data1'!Q90),ISNUMBER('$Data1'!S90)),"ThermostatSetpoint:DualSetpoint",IF(ISNUMBER('$Data1'!Q90),"ThermostatSetpoint:SingleCooling",IF(ISNUMBER('$Data1'!S90),"ThermostatSetpoint:SingleHeating","ERROR")))&amp;",")</f>
        <v/>
      </c>
      <c r="E88" s="190" t="str">
        <f ca="1">IF(OR('$Data1'!E90="",LEFT(A88,4)="! No"),"",IF(RIGHT(D88,13)="DualSetpoint,",HLOOKUP(MROUND('$Data1'!S90,0.2),Setpoints,VLOOKUP(MROUND('$Data1'!Q90,0.2),Setpoints,2,1),1),IF(RIGHT(D88,14)="SingleHeating,","Htng Setpoint "&amp;FIXED('$Data1'!S90,1),IF(RIGHT(D88,14)="SingleCooling,","Clng Setpoint "&amp;FIXED('$Data1'!Q90,1),""))))</f>
        <v/>
      </c>
    </row>
    <row r="89" spans="1:5" ht="15">
      <c r="A89" s="190" t="str">
        <f ca="1">IF('$Data1'!E91="","",IF(AND(LEFT('$Data1'!G91,4)="COND",OR(ISNUMBER('$Data1'!Q91),ISNUMBER('$Data1'!S91))),"ZoneThermostat,","! No Tstat, UNCOND Zone"))</f>
        <v>! No Tstat, UNCOND Zone</v>
      </c>
      <c r="B89" s="190" t="str">
        <f ca="1">IF('$Data1'!E91="",""," "&amp;'$Data1'!E91&amp;" Tstat,")</f>
        <v xml:space="preserve"> 1 Tstat,</v>
      </c>
      <c r="C89" s="190" t="str">
        <f ca="1">IF('$Data1'!E91="","",",")</f>
        <v>,</v>
      </c>
      <c r="D89" s="190" t="str">
        <f ca="1">IF(OR('$Data1'!E91="",LEFT(A89,4)="! No"),"",IF(AND(ISNUMBER('$Data1'!Q91),ISNUMBER('$Data1'!S91)),"ThermostatSetpoint:DualSetpoint",IF(ISNUMBER('$Data1'!Q91),"ThermostatSetpoint:SingleCooling",IF(ISNUMBER('$Data1'!S91),"ThermostatSetpoint:SingleHeating","ERROR")))&amp;",")</f>
        <v/>
      </c>
      <c r="E89" s="190" t="str">
        <f ca="1">IF(OR('$Data1'!E91="",LEFT(A89,4)="! No"),"",IF(RIGHT(D89,13)="DualSetpoint,",HLOOKUP(MROUND('$Data1'!S91,0.2),Setpoints,VLOOKUP(MROUND('$Data1'!Q91,0.2),Setpoints,2,1),1),IF(RIGHT(D89,14)="SingleHeating,","Htng Setpoint "&amp;FIXED('$Data1'!S91,1),IF(RIGHT(D89,14)="SingleCooling,","Clng Setpoint "&amp;FIXED('$Data1'!Q91,1),""))))</f>
        <v/>
      </c>
    </row>
    <row r="90" spans="1:5" ht="15">
      <c r="A90" s="190" t="str">
        <f ca="1">IF('$Data1'!E92="","",IF(AND(LEFT('$Data1'!G92,4)="COND",OR(ISNUMBER('$Data1'!Q92),ISNUMBER('$Data1'!S92))),"ZoneThermostat,","! No Tstat, UNCOND Zone"))</f>
        <v>! No Tstat, UNCOND Zone</v>
      </c>
      <c r="B90" s="190" t="str">
        <f ca="1">IF('$Data1'!E92="",""," "&amp;'$Data1'!E92&amp;" Tstat,")</f>
        <v xml:space="preserve"> 1 Tstat,</v>
      </c>
      <c r="C90" s="190" t="str">
        <f ca="1">IF('$Data1'!E92="","",",")</f>
        <v>,</v>
      </c>
      <c r="D90" s="190" t="str">
        <f ca="1">IF(OR('$Data1'!E92="",LEFT(A90,4)="! No"),"",IF(AND(ISNUMBER('$Data1'!Q92),ISNUMBER('$Data1'!S92)),"ThermostatSetpoint:DualSetpoint",IF(ISNUMBER('$Data1'!Q92),"ThermostatSetpoint:SingleCooling",IF(ISNUMBER('$Data1'!S92),"ThermostatSetpoint:SingleHeating","ERROR")))&amp;",")</f>
        <v/>
      </c>
      <c r="E90" s="190" t="str">
        <f ca="1">IF(OR('$Data1'!E92="",LEFT(A90,4)="! No"),"",IF(RIGHT(D90,13)="DualSetpoint,",HLOOKUP(MROUND('$Data1'!S92,0.2),Setpoints,VLOOKUP(MROUND('$Data1'!Q92,0.2),Setpoints,2,1),1),IF(RIGHT(D90,14)="SingleHeating,","Htng Setpoint "&amp;FIXED('$Data1'!S92,1),IF(RIGHT(D90,14)="SingleCooling,","Clng Setpoint "&amp;FIXED('$Data1'!Q92,1),""))))</f>
        <v/>
      </c>
    </row>
    <row r="91" spans="1:5" ht="15">
      <c r="A91" s="190" t="str">
        <f ca="1">IF('$Data1'!E93="","",IF(AND(LEFT('$Data1'!G93,4)="COND",OR(ISNUMBER('$Data1'!Q93),ISNUMBER('$Data1'!S93))),"ZoneThermostat,","! No Tstat, UNCOND Zone"))</f>
        <v>! No Tstat, UNCOND Zone</v>
      </c>
      <c r="B91" s="190" t="str">
        <f ca="1">IF('$Data1'!E93="",""," "&amp;'$Data1'!E93&amp;" Tstat,")</f>
        <v xml:space="preserve"> 1 Tstat,</v>
      </c>
      <c r="C91" s="190" t="str">
        <f ca="1">IF('$Data1'!E93="","",",")</f>
        <v>,</v>
      </c>
      <c r="D91" s="190" t="str">
        <f ca="1">IF(OR('$Data1'!E93="",LEFT(A91,4)="! No"),"",IF(AND(ISNUMBER('$Data1'!Q93),ISNUMBER('$Data1'!S93)),"ThermostatSetpoint:DualSetpoint",IF(ISNUMBER('$Data1'!Q93),"ThermostatSetpoint:SingleCooling",IF(ISNUMBER('$Data1'!S93),"ThermostatSetpoint:SingleHeating","ERROR")))&amp;",")</f>
        <v/>
      </c>
      <c r="E91" s="190" t="str">
        <f ca="1">IF(OR('$Data1'!E93="",LEFT(A91,4)="! No"),"",IF(RIGHT(D91,13)="DualSetpoint,",HLOOKUP(MROUND('$Data1'!S93,0.2),Setpoints,VLOOKUP(MROUND('$Data1'!Q93,0.2),Setpoints,2,1),1),IF(RIGHT(D91,14)="SingleHeating,","Htng Setpoint "&amp;FIXED('$Data1'!S93,1),IF(RIGHT(D91,14)="SingleCooling,","Clng Setpoint "&amp;FIXED('$Data1'!Q93,1),""))))</f>
        <v/>
      </c>
    </row>
    <row r="92" spans="1:5" ht="15">
      <c r="A92" s="190" t="str">
        <f ca="1">IF('$Data1'!E94="","",IF(AND(LEFT('$Data1'!G94,4)="COND",OR(ISNUMBER('$Data1'!Q94),ISNUMBER('$Data1'!S94))),"ZoneThermostat,","! No Tstat, UNCOND Zone"))</f>
        <v>! No Tstat, UNCOND Zone</v>
      </c>
      <c r="B92" s="190" t="str">
        <f ca="1">IF('$Data1'!E94="",""," "&amp;'$Data1'!E94&amp;" Tstat,")</f>
        <v xml:space="preserve"> 1 Tstat,</v>
      </c>
      <c r="C92" s="190" t="str">
        <f ca="1">IF('$Data1'!E94="","",",")</f>
        <v>,</v>
      </c>
      <c r="D92" s="190" t="str">
        <f ca="1">IF(OR('$Data1'!E94="",LEFT(A92,4)="! No"),"",IF(AND(ISNUMBER('$Data1'!Q94),ISNUMBER('$Data1'!S94)),"ThermostatSetpoint:DualSetpoint",IF(ISNUMBER('$Data1'!Q94),"ThermostatSetpoint:SingleCooling",IF(ISNUMBER('$Data1'!S94),"ThermostatSetpoint:SingleHeating","ERROR")))&amp;",")</f>
        <v/>
      </c>
      <c r="E92" s="190" t="str">
        <f ca="1">IF(OR('$Data1'!E94="",LEFT(A92,4)="! No"),"",IF(RIGHT(D92,13)="DualSetpoint,",HLOOKUP(MROUND('$Data1'!S94,0.2),Setpoints,VLOOKUP(MROUND('$Data1'!Q94,0.2),Setpoints,2,1),1),IF(RIGHT(D92,14)="SingleHeating,","Htng Setpoint "&amp;FIXED('$Data1'!S94,1),IF(RIGHT(D92,14)="SingleCooling,","Clng Setpoint "&amp;FIXED('$Data1'!Q94,1),""))))</f>
        <v/>
      </c>
    </row>
    <row r="93" spans="1:5" ht="15">
      <c r="A93" s="190" t="str">
        <f ca="1">IF('$Data1'!E95="","",IF(AND(LEFT('$Data1'!G95,4)="COND",OR(ISNUMBER('$Data1'!Q95),ISNUMBER('$Data1'!S95))),"ZoneThermostat,","! No Tstat, UNCOND Zone"))</f>
        <v>! No Tstat, UNCOND Zone</v>
      </c>
      <c r="B93" s="190" t="str">
        <f ca="1">IF('$Data1'!E95="",""," "&amp;'$Data1'!E95&amp;" Tstat,")</f>
        <v xml:space="preserve"> 1 Tstat,</v>
      </c>
      <c r="C93" s="190" t="str">
        <f ca="1">IF('$Data1'!E95="","",",")</f>
        <v>,</v>
      </c>
      <c r="D93" s="190" t="str">
        <f ca="1">IF(OR('$Data1'!E95="",LEFT(A93,4)="! No"),"",IF(AND(ISNUMBER('$Data1'!Q95),ISNUMBER('$Data1'!S95)),"ThermostatSetpoint:DualSetpoint",IF(ISNUMBER('$Data1'!Q95),"ThermostatSetpoint:SingleCooling",IF(ISNUMBER('$Data1'!S95),"ThermostatSetpoint:SingleHeating","ERROR")))&amp;",")</f>
        <v/>
      </c>
      <c r="E93" s="190" t="str">
        <f ca="1">IF(OR('$Data1'!E95="",LEFT(A93,4)="! No"),"",IF(RIGHT(D93,13)="DualSetpoint,",HLOOKUP(MROUND('$Data1'!S95,0.2),Setpoints,VLOOKUP(MROUND('$Data1'!Q95,0.2),Setpoints,2,1),1),IF(RIGHT(D93,14)="SingleHeating,","Htng Setpoint "&amp;FIXED('$Data1'!S95,1),IF(RIGHT(D93,14)="SingleCooling,","Clng Setpoint "&amp;FIXED('$Data1'!Q95,1),""))))</f>
        <v/>
      </c>
    </row>
    <row r="94" spans="1:5" ht="15">
      <c r="A94" s="190" t="str">
        <f ca="1">IF('$Data1'!E96="","",IF(AND(LEFT('$Data1'!G96,4)="COND",OR(ISNUMBER('$Data1'!Q96),ISNUMBER('$Data1'!S96))),"ZoneThermostat,","! No Tstat, UNCOND Zone"))</f>
        <v>! No Tstat, UNCOND Zone</v>
      </c>
      <c r="B94" s="190" t="str">
        <f ca="1">IF('$Data1'!E96="",""," "&amp;'$Data1'!E96&amp;" Tstat,")</f>
        <v xml:space="preserve"> 1 Tstat,</v>
      </c>
      <c r="C94" s="190" t="str">
        <f ca="1">IF('$Data1'!E96="","",",")</f>
        <v>,</v>
      </c>
      <c r="D94" s="190" t="str">
        <f ca="1">IF(OR('$Data1'!E96="",LEFT(A94,4)="! No"),"",IF(AND(ISNUMBER('$Data1'!Q96),ISNUMBER('$Data1'!S96)),"ThermostatSetpoint:DualSetpoint",IF(ISNUMBER('$Data1'!Q96),"ThermostatSetpoint:SingleCooling",IF(ISNUMBER('$Data1'!S96),"ThermostatSetpoint:SingleHeating","ERROR")))&amp;",")</f>
        <v/>
      </c>
      <c r="E94" s="190" t="str">
        <f ca="1">IF(OR('$Data1'!E96="",LEFT(A94,4)="! No"),"",IF(RIGHT(D94,13)="DualSetpoint,",HLOOKUP(MROUND('$Data1'!S96,0.2),Setpoints,VLOOKUP(MROUND('$Data1'!Q96,0.2),Setpoints,2,1),1),IF(RIGHT(D94,14)="SingleHeating,","Htng Setpoint "&amp;FIXED('$Data1'!S96,1),IF(RIGHT(D94,14)="SingleCooling,","Clng Setpoint "&amp;FIXED('$Data1'!Q96,1),""))))</f>
        <v/>
      </c>
    </row>
    <row r="95" spans="1:5" ht="15">
      <c r="A95" s="190" t="str">
        <f ca="1">IF('$Data1'!E97="","",IF(AND(LEFT('$Data1'!G97,4)="COND",OR(ISNUMBER('$Data1'!Q97),ISNUMBER('$Data1'!S97))),"ZoneThermostat,","! No Tstat, UNCOND Zone"))</f>
        <v>! No Tstat, UNCOND Zone</v>
      </c>
      <c r="B95" s="190" t="str">
        <f ca="1">IF('$Data1'!E97="",""," "&amp;'$Data1'!E97&amp;" Tstat,")</f>
        <v xml:space="preserve"> 1 Tstat,</v>
      </c>
      <c r="C95" s="190" t="str">
        <f ca="1">IF('$Data1'!E97="","",",")</f>
        <v>,</v>
      </c>
      <c r="D95" s="190" t="str">
        <f ca="1">IF(OR('$Data1'!E97="",LEFT(A95,4)="! No"),"",IF(AND(ISNUMBER('$Data1'!Q97),ISNUMBER('$Data1'!S97)),"ThermostatSetpoint:DualSetpoint",IF(ISNUMBER('$Data1'!Q97),"ThermostatSetpoint:SingleCooling",IF(ISNUMBER('$Data1'!S97),"ThermostatSetpoint:SingleHeating","ERROR")))&amp;",")</f>
        <v/>
      </c>
      <c r="E95" s="190" t="str">
        <f ca="1">IF(OR('$Data1'!E97="",LEFT(A95,4)="! No"),"",IF(RIGHT(D95,13)="DualSetpoint,",HLOOKUP(MROUND('$Data1'!S97,0.2),Setpoints,VLOOKUP(MROUND('$Data1'!Q97,0.2),Setpoints,2,1),1),IF(RIGHT(D95,14)="SingleHeating,","Htng Setpoint "&amp;FIXED('$Data1'!S97,1),IF(RIGHT(D95,14)="SingleCooling,","Clng Setpoint "&amp;FIXED('$Data1'!Q97,1),""))))</f>
        <v/>
      </c>
    </row>
    <row r="96" spans="1:5" ht="15">
      <c r="A96" s="190" t="str">
        <f ca="1">IF('$Data1'!E98="","",IF(AND(LEFT('$Data1'!G98,4)="COND",OR(ISNUMBER('$Data1'!Q98),ISNUMBER('$Data1'!S98))),"ZoneThermostat,","! No Tstat, UNCOND Zone"))</f>
        <v>! No Tstat, UNCOND Zone</v>
      </c>
      <c r="B96" s="190" t="str">
        <f ca="1">IF('$Data1'!E98="",""," "&amp;'$Data1'!E98&amp;" Tstat,")</f>
        <v xml:space="preserve"> 1 Tstat,</v>
      </c>
      <c r="C96" s="190" t="str">
        <f ca="1">IF('$Data1'!E98="","",",")</f>
        <v>,</v>
      </c>
      <c r="D96" s="190" t="str">
        <f ca="1">IF(OR('$Data1'!E98="",LEFT(A96,4)="! No"),"",IF(AND(ISNUMBER('$Data1'!Q98),ISNUMBER('$Data1'!S98)),"ThermostatSetpoint:DualSetpoint",IF(ISNUMBER('$Data1'!Q98),"ThermostatSetpoint:SingleCooling",IF(ISNUMBER('$Data1'!S98),"ThermostatSetpoint:SingleHeating","ERROR")))&amp;",")</f>
        <v/>
      </c>
      <c r="E96" s="190" t="str">
        <f ca="1">IF(OR('$Data1'!E98="",LEFT(A96,4)="! No"),"",IF(RIGHT(D96,13)="DualSetpoint,",HLOOKUP(MROUND('$Data1'!S98,0.2),Setpoints,VLOOKUP(MROUND('$Data1'!Q98,0.2),Setpoints,2,1),1),IF(RIGHT(D96,14)="SingleHeating,","Htng Setpoint "&amp;FIXED('$Data1'!S98,1),IF(RIGHT(D96,14)="SingleCooling,","Clng Setpoint "&amp;FIXED('$Data1'!Q98,1),""))))</f>
        <v/>
      </c>
    </row>
    <row r="97" spans="1:5" ht="15">
      <c r="A97" s="190" t="str">
        <f ca="1">IF('$Data1'!E99="","",IF(AND(LEFT('$Data1'!G99,4)="COND",OR(ISNUMBER('$Data1'!Q99),ISNUMBER('$Data1'!S99))),"ZoneThermostat,","! No Tstat, UNCOND Zone"))</f>
        <v>! No Tstat, UNCOND Zone</v>
      </c>
      <c r="B97" s="190" t="str">
        <f ca="1">IF('$Data1'!E99="",""," "&amp;'$Data1'!E99&amp;" Tstat,")</f>
        <v xml:space="preserve"> 1 Tstat,</v>
      </c>
      <c r="C97" s="190" t="str">
        <f ca="1">IF('$Data1'!E99="","",",")</f>
        <v>,</v>
      </c>
      <c r="D97" s="190" t="str">
        <f ca="1">IF(OR('$Data1'!E99="",LEFT(A97,4)="! No"),"",IF(AND(ISNUMBER('$Data1'!Q99),ISNUMBER('$Data1'!S99)),"ThermostatSetpoint:DualSetpoint",IF(ISNUMBER('$Data1'!Q99),"ThermostatSetpoint:SingleCooling",IF(ISNUMBER('$Data1'!S99),"ThermostatSetpoint:SingleHeating","ERROR")))&amp;",")</f>
        <v/>
      </c>
      <c r="E97" s="190" t="str">
        <f ca="1">IF(OR('$Data1'!E99="",LEFT(A97,4)="! No"),"",IF(RIGHT(D97,13)="DualSetpoint,",HLOOKUP(MROUND('$Data1'!S99,0.2),Setpoints,VLOOKUP(MROUND('$Data1'!Q99,0.2),Setpoints,2,1),1),IF(RIGHT(D97,14)="SingleHeating,","Htng Setpoint "&amp;FIXED('$Data1'!S99,1),IF(RIGHT(D97,14)="SingleCooling,","Clng Setpoint "&amp;FIXED('$Data1'!Q99,1),""))))</f>
        <v/>
      </c>
    </row>
    <row r="98" spans="1:5" ht="15">
      <c r="A98" s="190" t="str">
        <f ca="1">IF('$Data1'!E100="","",IF(AND(LEFT('$Data1'!G100,4)="COND",OR(ISNUMBER('$Data1'!Q100),ISNUMBER('$Data1'!S100))),"ZoneThermostat,","! No Tstat, UNCOND Zone"))</f>
        <v>! No Tstat, UNCOND Zone</v>
      </c>
      <c r="B98" s="190" t="str">
        <f ca="1">IF('$Data1'!E100="",""," "&amp;'$Data1'!E100&amp;" Tstat,")</f>
        <v xml:space="preserve"> 1 Tstat,</v>
      </c>
      <c r="C98" s="190" t="str">
        <f ca="1">IF('$Data1'!E100="","",",")</f>
        <v>,</v>
      </c>
      <c r="D98" s="190" t="str">
        <f ca="1">IF(OR('$Data1'!E100="",LEFT(A98,4)="! No"),"",IF(AND(ISNUMBER('$Data1'!Q100),ISNUMBER('$Data1'!S100)),"ThermostatSetpoint:DualSetpoint",IF(ISNUMBER('$Data1'!Q100),"ThermostatSetpoint:SingleCooling",IF(ISNUMBER('$Data1'!S100),"ThermostatSetpoint:SingleHeating","ERROR")))&amp;",")</f>
        <v/>
      </c>
      <c r="E98" s="190" t="str">
        <f ca="1">IF(OR('$Data1'!E100="",LEFT(A98,4)="! No"),"",IF(RIGHT(D98,13)="DualSetpoint,",HLOOKUP(MROUND('$Data1'!S100,0.2),Setpoints,VLOOKUP(MROUND('$Data1'!Q100,0.2),Setpoints,2,1),1),IF(RIGHT(D98,14)="SingleHeating,","Htng Setpoint "&amp;FIXED('$Data1'!S100,1),IF(RIGHT(D98,14)="SingleCooling,","Clng Setpoint "&amp;FIXED('$Data1'!Q100,1),""))))</f>
        <v/>
      </c>
    </row>
    <row r="99" spans="1:5" ht="15">
      <c r="A99" s="190" t="str">
        <f ca="1">IF('$Data1'!E101="","",IF(AND(LEFT('$Data1'!G101,4)="COND",OR(ISNUMBER('$Data1'!Q101),ISNUMBER('$Data1'!S101))),"ZoneThermostat,","! No Tstat, UNCOND Zone"))</f>
        <v>! No Tstat, UNCOND Zone</v>
      </c>
      <c r="B99" s="190" t="str">
        <f ca="1">IF('$Data1'!E101="",""," "&amp;'$Data1'!E101&amp;" Tstat,")</f>
        <v xml:space="preserve"> 1 Tstat,</v>
      </c>
      <c r="C99" s="190" t="str">
        <f ca="1">IF('$Data1'!E101="","",",")</f>
        <v>,</v>
      </c>
      <c r="D99" s="190" t="str">
        <f ca="1">IF(OR('$Data1'!E101="",LEFT(A99,4)="! No"),"",IF(AND(ISNUMBER('$Data1'!Q101),ISNUMBER('$Data1'!S101)),"ThermostatSetpoint:DualSetpoint",IF(ISNUMBER('$Data1'!Q101),"ThermostatSetpoint:SingleCooling",IF(ISNUMBER('$Data1'!S101),"ThermostatSetpoint:SingleHeating","ERROR")))&amp;",")</f>
        <v/>
      </c>
      <c r="E99" s="190" t="str">
        <f ca="1">IF(OR('$Data1'!E101="",LEFT(A99,4)="! No"),"",IF(RIGHT(D99,13)="DualSetpoint,",HLOOKUP(MROUND('$Data1'!S101,0.2),Setpoints,VLOOKUP(MROUND('$Data1'!Q101,0.2),Setpoints,2,1),1),IF(RIGHT(D99,14)="SingleHeating,","Htng Setpoint "&amp;FIXED('$Data1'!S101,1),IF(RIGHT(D99,14)="SingleCooling,","Clng Setpoint "&amp;FIXED('$Data1'!Q101,1),""))))</f>
        <v/>
      </c>
    </row>
    <row r="100" spans="1:5" ht="15">
      <c r="A100" s="190" t="str">
        <f ca="1">IF('$Data1'!E102="","",IF(AND(LEFT('$Data1'!G102,4)="COND",OR(ISNUMBER('$Data1'!Q102),ISNUMBER('$Data1'!S102))),"ZoneThermostat,","! No Tstat, UNCOND Zone"))</f>
        <v>! No Tstat, UNCOND Zone</v>
      </c>
      <c r="B100" s="190" t="str">
        <f ca="1">IF('$Data1'!E102="",""," "&amp;'$Data1'!E102&amp;" Tstat,")</f>
        <v xml:space="preserve"> 1 Tstat,</v>
      </c>
      <c r="C100" s="190" t="str">
        <f ca="1">IF('$Data1'!E102="","",",")</f>
        <v>,</v>
      </c>
      <c r="D100" s="190" t="str">
        <f ca="1">IF(OR('$Data1'!E102="",LEFT(A100,4)="! No"),"",IF(AND(ISNUMBER('$Data1'!Q102),ISNUMBER('$Data1'!S102)),"ThermostatSetpoint:DualSetpoint",IF(ISNUMBER('$Data1'!Q102),"ThermostatSetpoint:SingleCooling",IF(ISNUMBER('$Data1'!S102),"ThermostatSetpoint:SingleHeating","ERROR")))&amp;",")</f>
        <v/>
      </c>
      <c r="E100" s="190" t="str">
        <f ca="1">IF(OR('$Data1'!E102="",LEFT(A100,4)="! No"),"",IF(RIGHT(D100,13)="DualSetpoint,",HLOOKUP(MROUND('$Data1'!S102,0.2),Setpoints,VLOOKUP(MROUND('$Data1'!Q102,0.2),Setpoints,2,1),1),IF(RIGHT(D100,14)="SingleHeating,","Htng Setpoint "&amp;FIXED('$Data1'!S102,1),IF(RIGHT(D100,14)="SingleCooling,","Clng Setpoint "&amp;FIXED('$Data1'!Q102,1),""))))</f>
        <v/>
      </c>
    </row>
    <row r="101" spans="1:5" ht="15">
      <c r="A101" s="190" t="str">
        <f ca="1">IF('$Data1'!E103="","",IF(AND(LEFT('$Data1'!G103,4)="COND",OR(ISNUMBER('$Data1'!Q103),ISNUMBER('$Data1'!S103))),"ZoneThermostat,","! No Tstat, UNCOND Zone"))</f>
        <v>! No Tstat, UNCOND Zone</v>
      </c>
      <c r="B101" s="190" t="str">
        <f ca="1">IF('$Data1'!E103="",""," "&amp;'$Data1'!E103&amp;" Tstat,")</f>
        <v xml:space="preserve"> 1 Tstat,</v>
      </c>
      <c r="C101" s="190" t="str">
        <f ca="1">IF('$Data1'!E103="","",",")</f>
        <v>,</v>
      </c>
      <c r="D101" s="190" t="str">
        <f ca="1">IF(OR('$Data1'!E103="",LEFT(A101,4)="! No"),"",IF(AND(ISNUMBER('$Data1'!Q103),ISNUMBER('$Data1'!S103)),"ThermostatSetpoint:DualSetpoint",IF(ISNUMBER('$Data1'!Q103),"ThermostatSetpoint:SingleCooling",IF(ISNUMBER('$Data1'!S103),"ThermostatSetpoint:SingleHeating","ERROR")))&amp;",")</f>
        <v/>
      </c>
      <c r="E101" s="190" t="str">
        <f ca="1">IF(OR('$Data1'!E103="",LEFT(A101,4)="! No"),"",IF(RIGHT(D101,13)="DualSetpoint,",HLOOKUP(MROUND('$Data1'!S103,0.2),Setpoints,VLOOKUP(MROUND('$Data1'!Q103,0.2),Setpoints,2,1),1),IF(RIGHT(D101,14)="SingleHeating,","Htng Setpoint "&amp;FIXED('$Data1'!S103,1),IF(RIGHT(D101,14)="SingleCooling,","Clng Setpoint "&amp;FIXED('$Data1'!Q103,1),""))))</f>
        <v/>
      </c>
    </row>
    <row r="102" spans="1:5" ht="15">
      <c r="A102" s="190" t="str">
        <f ca="1">IF('$Data1'!E104="","",IF(AND(LEFT('$Data1'!G104,4)="COND",OR(ISNUMBER('$Data1'!Q104),ISNUMBER('$Data1'!S104))),"ZoneThermostat,","! No Tstat, UNCOND Zone"))</f>
        <v>! No Tstat, UNCOND Zone</v>
      </c>
      <c r="B102" s="190" t="str">
        <f ca="1">IF('$Data1'!E104="",""," "&amp;'$Data1'!E104&amp;" Tstat,")</f>
        <v xml:space="preserve"> 1 Tstat,</v>
      </c>
      <c r="C102" s="190" t="str">
        <f ca="1">IF('$Data1'!E104="","",",")</f>
        <v>,</v>
      </c>
      <c r="D102" s="190" t="str">
        <f ca="1">IF(OR('$Data1'!E104="",LEFT(A102,4)="! No"),"",IF(AND(ISNUMBER('$Data1'!Q104),ISNUMBER('$Data1'!S104)),"ThermostatSetpoint:DualSetpoint",IF(ISNUMBER('$Data1'!Q104),"ThermostatSetpoint:SingleCooling",IF(ISNUMBER('$Data1'!S104),"ThermostatSetpoint:SingleHeating","ERROR")))&amp;",")</f>
        <v/>
      </c>
      <c r="E102" s="190" t="str">
        <f ca="1">IF(OR('$Data1'!E104="",LEFT(A102,4)="! No"),"",IF(RIGHT(D102,13)="DualSetpoint,",HLOOKUP(MROUND('$Data1'!S104,0.2),Setpoints,VLOOKUP(MROUND('$Data1'!Q104,0.2),Setpoints,2,1),1),IF(RIGHT(D102,14)="SingleHeating,","Htng Setpoint "&amp;FIXED('$Data1'!S104,1),IF(RIGHT(D102,14)="SingleCooling,","Clng Setpoint "&amp;FIXED('$Data1'!Q104,1),""))))</f>
        <v/>
      </c>
    </row>
    <row r="103" spans="1:5" ht="15">
      <c r="A103" s="190" t="str">
        <f ca="1">IF('$Data1'!E105="","",IF(AND(LEFT('$Data1'!G105,4)="COND",OR(ISNUMBER('$Data1'!Q105),ISNUMBER('$Data1'!S105))),"ZoneThermostat,","! No Tstat, UNCOND Zone"))</f>
        <v>! No Tstat, UNCOND Zone</v>
      </c>
      <c r="B103" s="190" t="str">
        <f ca="1">IF('$Data1'!E105="",""," "&amp;'$Data1'!E105&amp;" Tstat,")</f>
        <v xml:space="preserve"> 1 Tstat,</v>
      </c>
      <c r="C103" s="190" t="str">
        <f ca="1">IF('$Data1'!E105="","",",")</f>
        <v>,</v>
      </c>
      <c r="D103" s="190" t="str">
        <f ca="1">IF(OR('$Data1'!E105="",LEFT(A103,4)="! No"),"",IF(AND(ISNUMBER('$Data1'!Q105),ISNUMBER('$Data1'!S105)),"ThermostatSetpoint:DualSetpoint",IF(ISNUMBER('$Data1'!Q105),"ThermostatSetpoint:SingleCooling",IF(ISNUMBER('$Data1'!S105),"ThermostatSetpoint:SingleHeating","ERROR")))&amp;",")</f>
        <v/>
      </c>
      <c r="E103" s="190" t="str">
        <f ca="1">IF(OR('$Data1'!E105="",LEFT(A103,4)="! No"),"",IF(RIGHT(D103,13)="DualSetpoint,",HLOOKUP(MROUND('$Data1'!S105,0.2),Setpoints,VLOOKUP(MROUND('$Data1'!Q105,0.2),Setpoints,2,1),1),IF(RIGHT(D103,14)="SingleHeating,","Htng Setpoint "&amp;FIXED('$Data1'!S105,1),IF(RIGHT(D103,14)="SingleCooling,","Clng Setpoint "&amp;FIXED('$Data1'!Q105,1),""))))</f>
        <v/>
      </c>
    </row>
    <row r="104" spans="1:5" ht="15">
      <c r="A104" s="190" t="str">
        <f ca="1">IF('$Data1'!E106="","",IF(AND(LEFT('$Data1'!G106,4)="COND",OR(ISNUMBER('$Data1'!Q106),ISNUMBER('$Data1'!S106))),"ZoneThermostat,","! No Tstat, UNCOND Zone"))</f>
        <v>! No Tstat, UNCOND Zone</v>
      </c>
      <c r="B104" s="190" t="str">
        <f ca="1">IF('$Data1'!E106="",""," "&amp;'$Data1'!E106&amp;" Tstat,")</f>
        <v xml:space="preserve"> 1 Tstat,</v>
      </c>
      <c r="C104" s="190" t="str">
        <f ca="1">IF('$Data1'!E106="","",",")</f>
        <v>,</v>
      </c>
      <c r="D104" s="190" t="str">
        <f ca="1">IF(OR('$Data1'!E106="",LEFT(A104,4)="! No"),"",IF(AND(ISNUMBER('$Data1'!Q106),ISNUMBER('$Data1'!S106)),"ThermostatSetpoint:DualSetpoint",IF(ISNUMBER('$Data1'!Q106),"ThermostatSetpoint:SingleCooling",IF(ISNUMBER('$Data1'!S106),"ThermostatSetpoint:SingleHeating","ERROR")))&amp;",")</f>
        <v/>
      </c>
      <c r="E104" s="190" t="str">
        <f ca="1">IF(OR('$Data1'!E106="",LEFT(A104,4)="! No"),"",IF(RIGHT(D104,13)="DualSetpoint,",HLOOKUP(MROUND('$Data1'!S106,0.2),Setpoints,VLOOKUP(MROUND('$Data1'!Q106,0.2),Setpoints,2,1),1),IF(RIGHT(D104,14)="SingleHeating,","Htng Setpoint "&amp;FIXED('$Data1'!S106,1),IF(RIGHT(D104,14)="SingleCooling,","Clng Setpoint "&amp;FIXED('$Data1'!Q106,1),""))))</f>
        <v/>
      </c>
    </row>
    <row r="105" spans="1:5" ht="15">
      <c r="A105" s="190" t="str">
        <f ca="1">IF('$Data1'!E107="","",IF(AND(LEFT('$Data1'!G107,4)="COND",OR(ISNUMBER('$Data1'!Q107),ISNUMBER('$Data1'!S107))),"ZoneThermostat,","! No Tstat, UNCOND Zone"))</f>
        <v>! No Tstat, UNCOND Zone</v>
      </c>
      <c r="B105" s="190" t="str">
        <f ca="1">IF('$Data1'!E107="",""," "&amp;'$Data1'!E107&amp;" Tstat,")</f>
        <v xml:space="preserve"> 1 Tstat,</v>
      </c>
      <c r="C105" s="190" t="str">
        <f ca="1">IF('$Data1'!E107="","",",")</f>
        <v>,</v>
      </c>
      <c r="D105" s="190" t="str">
        <f ca="1">IF(OR('$Data1'!E107="",LEFT(A105,4)="! No"),"",IF(AND(ISNUMBER('$Data1'!Q107),ISNUMBER('$Data1'!S107)),"ThermostatSetpoint:DualSetpoint",IF(ISNUMBER('$Data1'!Q107),"ThermostatSetpoint:SingleCooling",IF(ISNUMBER('$Data1'!S107),"ThermostatSetpoint:SingleHeating","ERROR")))&amp;",")</f>
        <v/>
      </c>
      <c r="E105" s="190" t="str">
        <f ca="1">IF(OR('$Data1'!E107="",LEFT(A105,4)="! No"),"",IF(RIGHT(D105,13)="DualSetpoint,",HLOOKUP(MROUND('$Data1'!S107,0.2),Setpoints,VLOOKUP(MROUND('$Data1'!Q107,0.2),Setpoints,2,1),1),IF(RIGHT(D105,14)="SingleHeating,","Htng Setpoint "&amp;FIXED('$Data1'!S107,1),IF(RIGHT(D105,14)="SingleCooling,","Clng Setpoint "&amp;FIXED('$Data1'!Q107,1),""))))</f>
        <v/>
      </c>
    </row>
    <row r="106" spans="1:5" ht="15">
      <c r="A106" s="190" t="str">
        <f ca="1">IF('$Data1'!E108="","",IF(AND(LEFT('$Data1'!G108,4)="COND",OR(ISNUMBER('$Data1'!Q108),ISNUMBER('$Data1'!S108))),"ZoneThermostat,","! No Tstat, UNCOND Zone"))</f>
        <v>! No Tstat, UNCOND Zone</v>
      </c>
      <c r="B106" s="190" t="str">
        <f ca="1">IF('$Data1'!E108="",""," "&amp;'$Data1'!E108&amp;" Tstat,")</f>
        <v xml:space="preserve"> 1 Tstat,</v>
      </c>
      <c r="C106" s="190" t="str">
        <f ca="1">IF('$Data1'!E108="","",",")</f>
        <v>,</v>
      </c>
      <c r="D106" s="190" t="str">
        <f ca="1">IF(OR('$Data1'!E108="",LEFT(A106,4)="! No"),"",IF(AND(ISNUMBER('$Data1'!Q108),ISNUMBER('$Data1'!S108)),"ThermostatSetpoint:DualSetpoint",IF(ISNUMBER('$Data1'!Q108),"ThermostatSetpoint:SingleCooling",IF(ISNUMBER('$Data1'!S108),"ThermostatSetpoint:SingleHeating","ERROR")))&amp;",")</f>
        <v/>
      </c>
      <c r="E106" s="190" t="str">
        <f ca="1">IF(OR('$Data1'!E108="",LEFT(A106,4)="! No"),"",IF(RIGHT(D106,13)="DualSetpoint,",HLOOKUP(MROUND('$Data1'!S108,0.2),Setpoints,VLOOKUP(MROUND('$Data1'!Q108,0.2),Setpoints,2,1),1),IF(RIGHT(D106,14)="SingleHeating,","Htng Setpoint "&amp;FIXED('$Data1'!S108,1),IF(RIGHT(D106,14)="SingleCooling,","Clng Setpoint "&amp;FIXED('$Data1'!Q108,1),""))))</f>
        <v/>
      </c>
    </row>
    <row r="107" spans="1:5" ht="15">
      <c r="A107" s="190" t="str">
        <f ca="1">IF('$Data1'!E109="","",IF(AND(LEFT('$Data1'!G109,4)="COND",OR(ISNUMBER('$Data1'!Q109),ISNUMBER('$Data1'!S109))),"ZoneThermostat,","! No Tstat, UNCOND Zone"))</f>
        <v>! No Tstat, UNCOND Zone</v>
      </c>
      <c r="B107" s="190" t="str">
        <f ca="1">IF('$Data1'!E109="",""," "&amp;'$Data1'!E109&amp;" Tstat,")</f>
        <v xml:space="preserve"> 1 Tstat,</v>
      </c>
      <c r="C107" s="190" t="str">
        <f ca="1">IF('$Data1'!E109="","",",")</f>
        <v>,</v>
      </c>
      <c r="D107" s="190" t="str">
        <f ca="1">IF(OR('$Data1'!E109="",LEFT(A107,4)="! No"),"",IF(AND(ISNUMBER('$Data1'!Q109),ISNUMBER('$Data1'!S109)),"ThermostatSetpoint:DualSetpoint",IF(ISNUMBER('$Data1'!Q109),"ThermostatSetpoint:SingleCooling",IF(ISNUMBER('$Data1'!S109),"ThermostatSetpoint:SingleHeating","ERROR")))&amp;",")</f>
        <v/>
      </c>
      <c r="E107" s="190" t="str">
        <f ca="1">IF(OR('$Data1'!E109="",LEFT(A107,4)="! No"),"",IF(RIGHT(D107,13)="DualSetpoint,",HLOOKUP(MROUND('$Data1'!S109,0.2),Setpoints,VLOOKUP(MROUND('$Data1'!Q109,0.2),Setpoints,2,1),1),IF(RIGHT(D107,14)="SingleHeating,","Htng Setpoint "&amp;FIXED('$Data1'!S109,1),IF(RIGHT(D107,14)="SingleCooling,","Clng Setpoint "&amp;FIXED('$Data1'!Q109,1),""))))</f>
        <v/>
      </c>
    </row>
    <row r="108" spans="1:5" ht="15">
      <c r="A108" s="190" t="str">
        <f ca="1">IF('$Data1'!E110="","",IF(AND(LEFT('$Data1'!G110,4)="COND",OR(ISNUMBER('$Data1'!Q110),ISNUMBER('$Data1'!S110))),"ZoneThermostat,","! No Tstat, UNCOND Zone"))</f>
        <v>! No Tstat, UNCOND Zone</v>
      </c>
      <c r="B108" s="190" t="str">
        <f ca="1">IF('$Data1'!E110="",""," "&amp;'$Data1'!E110&amp;" Tstat,")</f>
        <v xml:space="preserve"> 1 Tstat,</v>
      </c>
      <c r="C108" s="190" t="str">
        <f ca="1">IF('$Data1'!E110="","",",")</f>
        <v>,</v>
      </c>
      <c r="D108" s="190" t="str">
        <f ca="1">IF(OR('$Data1'!E110="",LEFT(A108,4)="! No"),"",IF(AND(ISNUMBER('$Data1'!Q110),ISNUMBER('$Data1'!S110)),"ThermostatSetpoint:DualSetpoint",IF(ISNUMBER('$Data1'!Q110),"ThermostatSetpoint:SingleCooling",IF(ISNUMBER('$Data1'!S110),"ThermostatSetpoint:SingleHeating","ERROR")))&amp;",")</f>
        <v/>
      </c>
      <c r="E108" s="190" t="str">
        <f ca="1">IF(OR('$Data1'!E110="",LEFT(A108,4)="! No"),"",IF(RIGHT(D108,13)="DualSetpoint,",HLOOKUP(MROUND('$Data1'!S110,0.2),Setpoints,VLOOKUP(MROUND('$Data1'!Q110,0.2),Setpoints,2,1),1),IF(RIGHT(D108,14)="SingleHeating,","Htng Setpoint "&amp;FIXED('$Data1'!S110,1),IF(RIGHT(D108,14)="SingleCooling,","Clng Setpoint "&amp;FIXED('$Data1'!Q110,1),""))))</f>
        <v/>
      </c>
    </row>
    <row r="109" spans="1:5" ht="15">
      <c r="A109" s="190" t="str">
        <f ca="1">IF('$Data1'!E111="","",IF(AND(LEFT('$Data1'!G111,4)="COND",OR(ISNUMBER('$Data1'!Q111),ISNUMBER('$Data1'!S111))),"ZoneThermostat,","! No Tstat, UNCOND Zone"))</f>
        <v>! No Tstat, UNCOND Zone</v>
      </c>
      <c r="B109" s="190" t="str">
        <f ca="1">IF('$Data1'!E111="",""," "&amp;'$Data1'!E111&amp;" Tstat,")</f>
        <v xml:space="preserve"> 1 Tstat,</v>
      </c>
      <c r="C109" s="190" t="str">
        <f ca="1">IF('$Data1'!E111="","",",")</f>
        <v>,</v>
      </c>
      <c r="D109" s="190" t="str">
        <f ca="1">IF(OR('$Data1'!E111="",LEFT(A109,4)="! No"),"",IF(AND(ISNUMBER('$Data1'!Q111),ISNUMBER('$Data1'!S111)),"ThermostatSetpoint:DualSetpoint",IF(ISNUMBER('$Data1'!Q111),"ThermostatSetpoint:SingleCooling",IF(ISNUMBER('$Data1'!S111),"ThermostatSetpoint:SingleHeating","ERROR")))&amp;",")</f>
        <v/>
      </c>
      <c r="E109" s="190" t="str">
        <f ca="1">IF(OR('$Data1'!E111="",LEFT(A109,4)="! No"),"",IF(RIGHT(D109,13)="DualSetpoint,",HLOOKUP(MROUND('$Data1'!S111,0.2),Setpoints,VLOOKUP(MROUND('$Data1'!Q111,0.2),Setpoints,2,1),1),IF(RIGHT(D109,14)="SingleHeating,","Htng Setpoint "&amp;FIXED('$Data1'!S111,1),IF(RIGHT(D109,14)="SingleCooling,","Clng Setpoint "&amp;FIXED('$Data1'!Q111,1),""))))</f>
        <v/>
      </c>
    </row>
    <row r="110" spans="1:5" ht="15">
      <c r="A110" s="190" t="str">
        <f ca="1">IF('$Data1'!E112="","",IF(AND(LEFT('$Data1'!G112,4)="COND",OR(ISNUMBER('$Data1'!Q112),ISNUMBER('$Data1'!S112))),"ZoneThermostat,","! No Tstat, UNCOND Zone"))</f>
        <v>! No Tstat, UNCOND Zone</v>
      </c>
      <c r="B110" s="190" t="str">
        <f ca="1">IF('$Data1'!E112="",""," "&amp;'$Data1'!E112&amp;" Tstat,")</f>
        <v xml:space="preserve"> 1 Tstat,</v>
      </c>
      <c r="C110" s="190" t="str">
        <f ca="1">IF('$Data1'!E112="","",",")</f>
        <v>,</v>
      </c>
      <c r="D110" s="190" t="str">
        <f ca="1">IF(OR('$Data1'!E112="",LEFT(A110,4)="! No"),"",IF(AND(ISNUMBER('$Data1'!Q112),ISNUMBER('$Data1'!S112)),"ThermostatSetpoint:DualSetpoint",IF(ISNUMBER('$Data1'!Q112),"ThermostatSetpoint:SingleCooling",IF(ISNUMBER('$Data1'!S112),"ThermostatSetpoint:SingleHeating","ERROR")))&amp;",")</f>
        <v/>
      </c>
      <c r="E110" s="190" t="str">
        <f ca="1">IF(OR('$Data1'!E112="",LEFT(A110,4)="! No"),"",IF(RIGHT(D110,13)="DualSetpoint,",HLOOKUP(MROUND('$Data1'!S112,0.2),Setpoints,VLOOKUP(MROUND('$Data1'!Q112,0.2),Setpoints,2,1),1),IF(RIGHT(D110,14)="SingleHeating,","Htng Setpoint "&amp;FIXED('$Data1'!S112,1),IF(RIGHT(D110,14)="SingleCooling,","Clng Setpoint "&amp;FIXED('$Data1'!Q112,1),""))))</f>
        <v/>
      </c>
    </row>
    <row r="111" spans="1:5" ht="15">
      <c r="A111" s="190" t="str">
        <f ca="1">IF('$Data1'!E113="","",IF(AND(LEFT('$Data1'!G113,4)="COND",OR(ISNUMBER('$Data1'!Q113),ISNUMBER('$Data1'!S113))),"ZoneThermostat,","! No Tstat, UNCOND Zone"))</f>
        <v>! No Tstat, UNCOND Zone</v>
      </c>
      <c r="B111" s="190" t="str">
        <f ca="1">IF('$Data1'!E113="",""," "&amp;'$Data1'!E113&amp;" Tstat,")</f>
        <v xml:space="preserve"> 1 Tstat,</v>
      </c>
      <c r="C111" s="190" t="str">
        <f ca="1">IF('$Data1'!E113="","",",")</f>
        <v>,</v>
      </c>
      <c r="D111" s="190" t="str">
        <f ca="1">IF(OR('$Data1'!E113="",LEFT(A111,4)="! No"),"",IF(AND(ISNUMBER('$Data1'!Q113),ISNUMBER('$Data1'!S113)),"ThermostatSetpoint:DualSetpoint",IF(ISNUMBER('$Data1'!Q113),"ThermostatSetpoint:SingleCooling",IF(ISNUMBER('$Data1'!S113),"ThermostatSetpoint:SingleHeating","ERROR")))&amp;",")</f>
        <v/>
      </c>
      <c r="E111" s="190" t="str">
        <f ca="1">IF(OR('$Data1'!E113="",LEFT(A111,4)="! No"),"",IF(RIGHT(D111,13)="DualSetpoint,",HLOOKUP(MROUND('$Data1'!S113,0.2),Setpoints,VLOOKUP(MROUND('$Data1'!Q113,0.2),Setpoints,2,1),1),IF(RIGHT(D111,14)="SingleHeating,","Htng Setpoint "&amp;FIXED('$Data1'!S113,1),IF(RIGHT(D111,14)="SingleCooling,","Clng Setpoint "&amp;FIXED('$Data1'!Q113,1),""))))</f>
        <v/>
      </c>
    </row>
    <row r="112" spans="1:5" ht="15">
      <c r="A112" s="190" t="str">
        <f ca="1">IF('$Data1'!E114="","",IF(AND(LEFT('$Data1'!G114,4)="COND",OR(ISNUMBER('$Data1'!Q114),ISNUMBER('$Data1'!S114))),"ZoneThermostat,","! No Tstat, UNCOND Zone"))</f>
        <v>! No Tstat, UNCOND Zone</v>
      </c>
      <c r="B112" s="190" t="str">
        <f ca="1">IF('$Data1'!E114="",""," "&amp;'$Data1'!E114&amp;" Tstat,")</f>
        <v xml:space="preserve"> 1 Tstat,</v>
      </c>
      <c r="C112" s="190" t="str">
        <f ca="1">IF('$Data1'!E114="","",",")</f>
        <v>,</v>
      </c>
      <c r="D112" s="190" t="str">
        <f ca="1">IF(OR('$Data1'!E114="",LEFT(A112,4)="! No"),"",IF(AND(ISNUMBER('$Data1'!Q114),ISNUMBER('$Data1'!S114)),"ThermostatSetpoint:DualSetpoint",IF(ISNUMBER('$Data1'!Q114),"ThermostatSetpoint:SingleCooling",IF(ISNUMBER('$Data1'!S114),"ThermostatSetpoint:SingleHeating","ERROR")))&amp;",")</f>
        <v/>
      </c>
      <c r="E112" s="190" t="str">
        <f ca="1">IF(OR('$Data1'!E114="",LEFT(A112,4)="! No"),"",IF(RIGHT(D112,13)="DualSetpoint,",HLOOKUP(MROUND('$Data1'!S114,0.2),Setpoints,VLOOKUP(MROUND('$Data1'!Q114,0.2),Setpoints,2,1),1),IF(RIGHT(D112,14)="SingleHeating,","Htng Setpoint "&amp;FIXED('$Data1'!S114,1),IF(RIGHT(D112,14)="SingleCooling,","Clng Setpoint "&amp;FIXED('$Data1'!Q114,1),""))))</f>
        <v/>
      </c>
    </row>
    <row r="113" spans="1:5" ht="15">
      <c r="A113" s="190" t="str">
        <f ca="1">IF('$Data1'!E115="","",IF(AND(LEFT('$Data1'!G115,4)="COND",OR(ISNUMBER('$Data1'!Q115),ISNUMBER('$Data1'!S115))),"ZoneThermostat,","! No Tstat, UNCOND Zone"))</f>
        <v>! No Tstat, UNCOND Zone</v>
      </c>
      <c r="B113" s="190" t="str">
        <f ca="1">IF('$Data1'!E115="",""," "&amp;'$Data1'!E115&amp;" Tstat,")</f>
        <v xml:space="preserve"> 1 Tstat,</v>
      </c>
      <c r="C113" s="190" t="str">
        <f ca="1">IF('$Data1'!E115="","",",")</f>
        <v>,</v>
      </c>
      <c r="D113" s="190" t="str">
        <f ca="1">IF(OR('$Data1'!E115="",LEFT(A113,4)="! No"),"",IF(AND(ISNUMBER('$Data1'!Q115),ISNUMBER('$Data1'!S115)),"ThermostatSetpoint:DualSetpoint",IF(ISNUMBER('$Data1'!Q115),"ThermostatSetpoint:SingleCooling",IF(ISNUMBER('$Data1'!S115),"ThermostatSetpoint:SingleHeating","ERROR")))&amp;",")</f>
        <v/>
      </c>
      <c r="E113" s="190" t="str">
        <f ca="1">IF(OR('$Data1'!E115="",LEFT(A113,4)="! No"),"",IF(RIGHT(D113,13)="DualSetpoint,",HLOOKUP(MROUND('$Data1'!S115,0.2),Setpoints,VLOOKUP(MROUND('$Data1'!Q115,0.2),Setpoints,2,1),1),IF(RIGHT(D113,14)="SingleHeating,","Htng Setpoint "&amp;FIXED('$Data1'!S115,1),IF(RIGHT(D113,14)="SingleCooling,","Clng Setpoint "&amp;FIXED('$Data1'!Q115,1),""))))</f>
        <v/>
      </c>
    </row>
    <row r="114" spans="1:5" ht="15">
      <c r="A114" s="190" t="str">
        <f ca="1">IF('$Data1'!E116="","",IF(AND(LEFT('$Data1'!G116,4)="COND",OR(ISNUMBER('$Data1'!Q116),ISNUMBER('$Data1'!S116))),"ZoneThermostat,","! No Tstat, UNCOND Zone"))</f>
        <v>! No Tstat, UNCOND Zone</v>
      </c>
      <c r="B114" s="190" t="str">
        <f ca="1">IF('$Data1'!E116="",""," "&amp;'$Data1'!E116&amp;" Tstat,")</f>
        <v xml:space="preserve"> 1 Tstat,</v>
      </c>
      <c r="C114" s="190" t="str">
        <f ca="1">IF('$Data1'!E116="","",",")</f>
        <v>,</v>
      </c>
      <c r="D114" s="190" t="str">
        <f ca="1">IF(OR('$Data1'!E116="",LEFT(A114,4)="! No"),"",IF(AND(ISNUMBER('$Data1'!Q116),ISNUMBER('$Data1'!S116)),"ThermostatSetpoint:DualSetpoint",IF(ISNUMBER('$Data1'!Q116),"ThermostatSetpoint:SingleCooling",IF(ISNUMBER('$Data1'!S116),"ThermostatSetpoint:SingleHeating","ERROR")))&amp;",")</f>
        <v/>
      </c>
      <c r="E114" s="190" t="str">
        <f ca="1">IF(OR('$Data1'!E116="",LEFT(A114,4)="! No"),"",IF(RIGHT(D114,13)="DualSetpoint,",HLOOKUP(MROUND('$Data1'!S116,0.2),Setpoints,VLOOKUP(MROUND('$Data1'!Q116,0.2),Setpoints,2,1),1),IF(RIGHT(D114,14)="SingleHeating,","Htng Setpoint "&amp;FIXED('$Data1'!S116,1),IF(RIGHT(D114,14)="SingleCooling,","Clng Setpoint "&amp;FIXED('$Data1'!Q116,1),""))))</f>
        <v/>
      </c>
    </row>
    <row r="115" spans="1:5" ht="15">
      <c r="A115" s="190" t="str">
        <f ca="1">IF('$Data1'!E117="","",IF(AND(LEFT('$Data1'!G117,4)="COND",OR(ISNUMBER('$Data1'!Q117),ISNUMBER('$Data1'!S117))),"ZoneThermostat,","! No Tstat, UNCOND Zone"))</f>
        <v>! No Tstat, UNCOND Zone</v>
      </c>
      <c r="B115" s="190" t="str">
        <f ca="1">IF('$Data1'!E117="",""," "&amp;'$Data1'!E117&amp;" Tstat,")</f>
        <v xml:space="preserve"> 1 Tstat,</v>
      </c>
      <c r="C115" s="190" t="str">
        <f ca="1">IF('$Data1'!E117="","",",")</f>
        <v>,</v>
      </c>
      <c r="D115" s="190" t="str">
        <f ca="1">IF(OR('$Data1'!E117="",LEFT(A115,4)="! No"),"",IF(AND(ISNUMBER('$Data1'!Q117),ISNUMBER('$Data1'!S117)),"ThermostatSetpoint:DualSetpoint",IF(ISNUMBER('$Data1'!Q117),"ThermostatSetpoint:SingleCooling",IF(ISNUMBER('$Data1'!S117),"ThermostatSetpoint:SingleHeating","ERROR")))&amp;",")</f>
        <v/>
      </c>
      <c r="E115" s="190" t="str">
        <f ca="1">IF(OR('$Data1'!E117="",LEFT(A115,4)="! No"),"",IF(RIGHT(D115,13)="DualSetpoint,",HLOOKUP(MROUND('$Data1'!S117,0.2),Setpoints,VLOOKUP(MROUND('$Data1'!Q117,0.2),Setpoints,2,1),1),IF(RIGHT(D115,14)="SingleHeating,","Htng Setpoint "&amp;FIXED('$Data1'!S117,1),IF(RIGHT(D115,14)="SingleCooling,","Clng Setpoint "&amp;FIXED('$Data1'!Q117,1),""))))</f>
        <v/>
      </c>
    </row>
    <row r="116" spans="1:5" ht="15">
      <c r="A116" s="190" t="str">
        <f ca="1">IF('$Data1'!E118="","",IF(AND(LEFT('$Data1'!G118,4)="COND",OR(ISNUMBER('$Data1'!Q118),ISNUMBER('$Data1'!S118))),"ZoneThermostat,","! No Tstat, UNCOND Zone"))</f>
        <v>! No Tstat, UNCOND Zone</v>
      </c>
      <c r="B116" s="190" t="str">
        <f ca="1">IF('$Data1'!E118="",""," "&amp;'$Data1'!E118&amp;" Tstat,")</f>
        <v xml:space="preserve"> 1 Tstat,</v>
      </c>
      <c r="C116" s="190" t="str">
        <f ca="1">IF('$Data1'!E118="","",",")</f>
        <v>,</v>
      </c>
      <c r="D116" s="190" t="str">
        <f ca="1">IF(OR('$Data1'!E118="",LEFT(A116,4)="! No"),"",IF(AND(ISNUMBER('$Data1'!Q118),ISNUMBER('$Data1'!S118)),"ThermostatSetpoint:DualSetpoint",IF(ISNUMBER('$Data1'!Q118),"ThermostatSetpoint:SingleCooling",IF(ISNUMBER('$Data1'!S118),"ThermostatSetpoint:SingleHeating","ERROR")))&amp;",")</f>
        <v/>
      </c>
      <c r="E116" s="190" t="str">
        <f ca="1">IF(OR('$Data1'!E118="",LEFT(A116,4)="! No"),"",IF(RIGHT(D116,13)="DualSetpoint,",HLOOKUP(MROUND('$Data1'!S118,0.2),Setpoints,VLOOKUP(MROUND('$Data1'!Q118,0.2),Setpoints,2,1),1),IF(RIGHT(D116,14)="SingleHeating,","Htng Setpoint "&amp;FIXED('$Data1'!S118,1),IF(RIGHT(D116,14)="SingleCooling,","Clng Setpoint "&amp;FIXED('$Data1'!Q118,1),""))))</f>
        <v/>
      </c>
    </row>
    <row r="117" spans="1:5" ht="15">
      <c r="A117" s="190" t="str">
        <f ca="1">IF('$Data1'!E119="","",IF(AND(LEFT('$Data1'!G119,4)="COND",OR(ISNUMBER('$Data1'!Q119),ISNUMBER('$Data1'!S119))),"ZoneThermostat,","! No Tstat, UNCOND Zone"))</f>
        <v>! No Tstat, UNCOND Zone</v>
      </c>
      <c r="B117" s="190" t="str">
        <f ca="1">IF('$Data1'!E119="",""," "&amp;'$Data1'!E119&amp;" Tstat,")</f>
        <v xml:space="preserve"> 1 Tstat,</v>
      </c>
      <c r="C117" s="190" t="str">
        <f ca="1">IF('$Data1'!E119="","",",")</f>
        <v>,</v>
      </c>
      <c r="D117" s="190" t="str">
        <f ca="1">IF(OR('$Data1'!E119="",LEFT(A117,4)="! No"),"",IF(AND(ISNUMBER('$Data1'!Q119),ISNUMBER('$Data1'!S119)),"ThermostatSetpoint:DualSetpoint",IF(ISNUMBER('$Data1'!Q119),"ThermostatSetpoint:SingleCooling",IF(ISNUMBER('$Data1'!S119),"ThermostatSetpoint:SingleHeating","ERROR")))&amp;",")</f>
        <v/>
      </c>
      <c r="E117" s="190" t="str">
        <f ca="1">IF(OR('$Data1'!E119="",LEFT(A117,4)="! No"),"",IF(RIGHT(D117,13)="DualSetpoint,",HLOOKUP(MROUND('$Data1'!S119,0.2),Setpoints,VLOOKUP(MROUND('$Data1'!Q119,0.2),Setpoints,2,1),1),IF(RIGHT(D117,14)="SingleHeating,","Htng Setpoint "&amp;FIXED('$Data1'!S119,1),IF(RIGHT(D117,14)="SingleCooling,","Clng Setpoint "&amp;FIXED('$Data1'!Q119,1),""))))</f>
        <v/>
      </c>
    </row>
    <row r="118" spans="1:5" ht="15">
      <c r="A118" s="190" t="str">
        <f ca="1">IF('$Data1'!E120="","",IF(AND(LEFT('$Data1'!G120,4)="COND",OR(ISNUMBER('$Data1'!Q120),ISNUMBER('$Data1'!S120))),"ZoneThermostat,","! No Tstat, UNCOND Zone"))</f>
        <v>! No Tstat, UNCOND Zone</v>
      </c>
      <c r="B118" s="190" t="str">
        <f ca="1">IF('$Data1'!E120="",""," "&amp;'$Data1'!E120&amp;" Tstat,")</f>
        <v xml:space="preserve"> 1 Tstat,</v>
      </c>
      <c r="C118" s="190" t="str">
        <f ca="1">IF('$Data1'!E120="","",",")</f>
        <v>,</v>
      </c>
      <c r="D118" s="190" t="str">
        <f ca="1">IF(OR('$Data1'!E120="",LEFT(A118,4)="! No"),"",IF(AND(ISNUMBER('$Data1'!Q120),ISNUMBER('$Data1'!S120)),"ThermostatSetpoint:DualSetpoint",IF(ISNUMBER('$Data1'!Q120),"ThermostatSetpoint:SingleCooling",IF(ISNUMBER('$Data1'!S120),"ThermostatSetpoint:SingleHeating","ERROR")))&amp;",")</f>
        <v/>
      </c>
      <c r="E118" s="190" t="str">
        <f ca="1">IF(OR('$Data1'!E120="",LEFT(A118,4)="! No"),"",IF(RIGHT(D118,13)="DualSetpoint,",HLOOKUP(MROUND('$Data1'!S120,0.2),Setpoints,VLOOKUP(MROUND('$Data1'!Q120,0.2),Setpoints,2,1),1),IF(RIGHT(D118,14)="SingleHeating,","Htng Setpoint "&amp;FIXED('$Data1'!S120,1),IF(RIGHT(D118,14)="SingleCooling,","Clng Setpoint "&amp;FIXED('$Data1'!Q120,1),""))))</f>
        <v/>
      </c>
    </row>
    <row r="119" spans="1:5" ht="15">
      <c r="A119" s="190" t="str">
        <f ca="1">IF('$Data1'!E121="","",IF(AND(LEFT('$Data1'!G121,4)="COND",OR(ISNUMBER('$Data1'!Q121),ISNUMBER('$Data1'!S121))),"ZoneThermostat,","! No Tstat, UNCOND Zone"))</f>
        <v>! No Tstat, UNCOND Zone</v>
      </c>
      <c r="B119" s="190" t="str">
        <f ca="1">IF('$Data1'!E121="",""," "&amp;'$Data1'!E121&amp;" Tstat,")</f>
        <v xml:space="preserve"> 1 Tstat,</v>
      </c>
      <c r="C119" s="190" t="str">
        <f ca="1">IF('$Data1'!E121="","",",")</f>
        <v>,</v>
      </c>
      <c r="D119" s="190" t="str">
        <f ca="1">IF(OR('$Data1'!E121="",LEFT(A119,4)="! No"),"",IF(AND(ISNUMBER('$Data1'!Q121),ISNUMBER('$Data1'!S121)),"ThermostatSetpoint:DualSetpoint",IF(ISNUMBER('$Data1'!Q121),"ThermostatSetpoint:SingleCooling",IF(ISNUMBER('$Data1'!S121),"ThermostatSetpoint:SingleHeating","ERROR")))&amp;",")</f>
        <v/>
      </c>
      <c r="E119" s="190" t="str">
        <f ca="1">IF(OR('$Data1'!E121="",LEFT(A119,4)="! No"),"",IF(RIGHT(D119,13)="DualSetpoint,",HLOOKUP(MROUND('$Data1'!S121,0.2),Setpoints,VLOOKUP(MROUND('$Data1'!Q121,0.2),Setpoints,2,1),1),IF(RIGHT(D119,14)="SingleHeating,","Htng Setpoint "&amp;FIXED('$Data1'!S121,1),IF(RIGHT(D119,14)="SingleCooling,","Clng Setpoint "&amp;FIXED('$Data1'!Q121,1),""))))</f>
        <v/>
      </c>
    </row>
    <row r="120" spans="1:5" ht="15">
      <c r="A120" s="190" t="str">
        <f ca="1">IF('$Data1'!E122="","",IF(AND(LEFT('$Data1'!G122,4)="COND",OR(ISNUMBER('$Data1'!Q122),ISNUMBER('$Data1'!S122))),"ZoneThermostat,","! No Tstat, UNCOND Zone"))</f>
        <v>! No Tstat, UNCOND Zone</v>
      </c>
      <c r="B120" s="190" t="str">
        <f ca="1">IF('$Data1'!E122="",""," "&amp;'$Data1'!E122&amp;" Tstat,")</f>
        <v xml:space="preserve"> 1 Tstat,</v>
      </c>
      <c r="C120" s="190" t="str">
        <f ca="1">IF('$Data1'!E122="","",",")</f>
        <v>,</v>
      </c>
      <c r="D120" s="190" t="str">
        <f ca="1">IF(OR('$Data1'!E122="",LEFT(A120,4)="! No"),"",IF(AND(ISNUMBER('$Data1'!Q122),ISNUMBER('$Data1'!S122)),"ThermostatSetpoint:DualSetpoint",IF(ISNUMBER('$Data1'!Q122),"ThermostatSetpoint:SingleCooling",IF(ISNUMBER('$Data1'!S122),"ThermostatSetpoint:SingleHeating","ERROR")))&amp;",")</f>
        <v/>
      </c>
      <c r="E120" s="190" t="str">
        <f ca="1">IF(OR('$Data1'!E122="",LEFT(A120,4)="! No"),"",IF(RIGHT(D120,13)="DualSetpoint,",HLOOKUP(MROUND('$Data1'!S122,0.2),Setpoints,VLOOKUP(MROUND('$Data1'!Q122,0.2),Setpoints,2,1),1),IF(RIGHT(D120,14)="SingleHeating,","Htng Setpoint "&amp;FIXED('$Data1'!S122,1),IF(RIGHT(D120,14)="SingleCooling,","Clng Setpoint "&amp;FIXED('$Data1'!Q122,1),""))))</f>
        <v/>
      </c>
    </row>
    <row r="121" spans="1:5" ht="15">
      <c r="A121" s="190" t="str">
        <f ca="1">IF('$Data1'!E123="","",IF(AND(LEFT('$Data1'!G123,4)="COND",OR(ISNUMBER('$Data1'!Q123),ISNUMBER('$Data1'!S123))),"ZoneThermostat,","! No Tstat, UNCOND Zone"))</f>
        <v>! No Tstat, UNCOND Zone</v>
      </c>
      <c r="B121" s="190" t="str">
        <f ca="1">IF('$Data1'!E123="",""," "&amp;'$Data1'!E123&amp;" Tstat,")</f>
        <v xml:space="preserve"> 1 Tstat,</v>
      </c>
      <c r="C121" s="190" t="str">
        <f ca="1">IF('$Data1'!E123="","",",")</f>
        <v>,</v>
      </c>
      <c r="D121" s="190" t="str">
        <f ca="1">IF(OR('$Data1'!E123="",LEFT(A121,4)="! No"),"",IF(AND(ISNUMBER('$Data1'!Q123),ISNUMBER('$Data1'!S123)),"ThermostatSetpoint:DualSetpoint",IF(ISNUMBER('$Data1'!Q123),"ThermostatSetpoint:SingleCooling",IF(ISNUMBER('$Data1'!S123),"ThermostatSetpoint:SingleHeating","ERROR")))&amp;",")</f>
        <v/>
      </c>
      <c r="E121" s="190" t="str">
        <f ca="1">IF(OR('$Data1'!E123="",LEFT(A121,4)="! No"),"",IF(RIGHT(D121,13)="DualSetpoint,",HLOOKUP(MROUND('$Data1'!S123,0.2),Setpoints,VLOOKUP(MROUND('$Data1'!Q123,0.2),Setpoints,2,1),1),IF(RIGHT(D121,14)="SingleHeating,","Htng Setpoint "&amp;FIXED('$Data1'!S123,1),IF(RIGHT(D121,14)="SingleCooling,","Clng Setpoint "&amp;FIXED('$Data1'!Q123,1),""))))</f>
        <v/>
      </c>
    </row>
    <row r="122" spans="1:5" ht="15">
      <c r="A122" s="190" t="str">
        <f ca="1">IF('$Data1'!E124="","",IF(AND(LEFT('$Data1'!G124,4)="COND",OR(ISNUMBER('$Data1'!Q124),ISNUMBER('$Data1'!S124))),"ZoneThermostat,","! No Tstat, UNCOND Zone"))</f>
        <v>! No Tstat, UNCOND Zone</v>
      </c>
      <c r="B122" s="190" t="str">
        <f ca="1">IF('$Data1'!E124="",""," "&amp;'$Data1'!E124&amp;" Tstat,")</f>
        <v xml:space="preserve"> 1 Tstat,</v>
      </c>
      <c r="C122" s="190" t="str">
        <f ca="1">IF('$Data1'!E124="","",",")</f>
        <v>,</v>
      </c>
      <c r="D122" s="190" t="str">
        <f ca="1">IF(OR('$Data1'!E124="",LEFT(A122,4)="! No"),"",IF(AND(ISNUMBER('$Data1'!Q124),ISNUMBER('$Data1'!S124)),"ThermostatSetpoint:DualSetpoint",IF(ISNUMBER('$Data1'!Q124),"ThermostatSetpoint:SingleCooling",IF(ISNUMBER('$Data1'!S124),"ThermostatSetpoint:SingleHeating","ERROR")))&amp;",")</f>
        <v/>
      </c>
      <c r="E122" s="190" t="str">
        <f ca="1">IF(OR('$Data1'!E124="",LEFT(A122,4)="! No"),"",IF(RIGHT(D122,13)="DualSetpoint,",HLOOKUP(MROUND('$Data1'!S124,0.2),Setpoints,VLOOKUP(MROUND('$Data1'!Q124,0.2),Setpoints,2,1),1),IF(RIGHT(D122,14)="SingleHeating,","Htng Setpoint "&amp;FIXED('$Data1'!S124,1),IF(RIGHT(D122,14)="SingleCooling,","Clng Setpoint "&amp;FIXED('$Data1'!Q124,1),""))))</f>
        <v/>
      </c>
    </row>
    <row r="123" spans="1:5" ht="15">
      <c r="A123" s="190" t="str">
        <f ca="1">IF('$Data1'!E125="","",IF(AND(LEFT('$Data1'!G125,4)="COND",OR(ISNUMBER('$Data1'!Q125),ISNUMBER('$Data1'!S125))),"ZoneThermostat,","! No Tstat, UNCOND Zone"))</f>
        <v>! No Tstat, UNCOND Zone</v>
      </c>
      <c r="B123" s="190" t="str">
        <f ca="1">IF('$Data1'!E125="",""," "&amp;'$Data1'!E125&amp;" Tstat,")</f>
        <v xml:space="preserve"> 1 Tstat,</v>
      </c>
      <c r="C123" s="190" t="str">
        <f ca="1">IF('$Data1'!E125="","",",")</f>
        <v>,</v>
      </c>
      <c r="D123" s="190" t="str">
        <f ca="1">IF(OR('$Data1'!E125="",LEFT(A123,4)="! No"),"",IF(AND(ISNUMBER('$Data1'!Q125),ISNUMBER('$Data1'!S125)),"ThermostatSetpoint:DualSetpoint",IF(ISNUMBER('$Data1'!Q125),"ThermostatSetpoint:SingleCooling",IF(ISNUMBER('$Data1'!S125),"ThermostatSetpoint:SingleHeating","ERROR")))&amp;",")</f>
        <v/>
      </c>
      <c r="E123" s="190" t="str">
        <f ca="1">IF(OR('$Data1'!E125="",LEFT(A123,4)="! No"),"",IF(RIGHT(D123,13)="DualSetpoint,",HLOOKUP(MROUND('$Data1'!S125,0.2),Setpoints,VLOOKUP(MROUND('$Data1'!Q125,0.2),Setpoints,2,1),1),IF(RIGHT(D123,14)="SingleHeating,","Htng Setpoint "&amp;FIXED('$Data1'!S125,1),IF(RIGHT(D123,14)="SingleCooling,","Clng Setpoint "&amp;FIXED('$Data1'!Q125,1),""))))</f>
        <v/>
      </c>
    </row>
    <row r="124" spans="1:5" ht="15">
      <c r="A124" s="190" t="str">
        <f ca="1">IF('$Data1'!E126="","",IF(AND(LEFT('$Data1'!G126,4)="COND",OR(ISNUMBER('$Data1'!Q126),ISNUMBER('$Data1'!S126))),"ZoneThermostat,","! No Tstat, UNCOND Zone"))</f>
        <v>! No Tstat, UNCOND Zone</v>
      </c>
      <c r="B124" s="190" t="str">
        <f ca="1">IF('$Data1'!E126="",""," "&amp;'$Data1'!E126&amp;" Tstat,")</f>
        <v xml:space="preserve"> 1 Tstat,</v>
      </c>
      <c r="C124" s="190" t="str">
        <f ca="1">IF('$Data1'!E126="","",",")</f>
        <v>,</v>
      </c>
      <c r="D124" s="190" t="str">
        <f ca="1">IF(OR('$Data1'!E126="",LEFT(A124,4)="! No"),"",IF(AND(ISNUMBER('$Data1'!Q126),ISNUMBER('$Data1'!S126)),"ThermostatSetpoint:DualSetpoint",IF(ISNUMBER('$Data1'!Q126),"ThermostatSetpoint:SingleCooling",IF(ISNUMBER('$Data1'!S126),"ThermostatSetpoint:SingleHeating","ERROR")))&amp;",")</f>
        <v/>
      </c>
      <c r="E124" s="190" t="str">
        <f ca="1">IF(OR('$Data1'!E126="",LEFT(A124,4)="! No"),"",IF(RIGHT(D124,13)="DualSetpoint,",HLOOKUP(MROUND('$Data1'!S126,0.2),Setpoints,VLOOKUP(MROUND('$Data1'!Q126,0.2),Setpoints,2,1),1),IF(RIGHT(D124,14)="SingleHeating,","Htng Setpoint "&amp;FIXED('$Data1'!S126,1),IF(RIGHT(D124,14)="SingleCooling,","Clng Setpoint "&amp;FIXED('$Data1'!Q126,1),""))))</f>
        <v/>
      </c>
    </row>
    <row r="125" spans="1:5" ht="15">
      <c r="A125" s="190" t="str">
        <f ca="1">IF('$Data1'!E127="","",IF(AND(LEFT('$Data1'!G127,4)="COND",OR(ISNUMBER('$Data1'!Q127),ISNUMBER('$Data1'!S127))),"ZoneThermostat,","! No Tstat, UNCOND Zone"))</f>
        <v>! No Tstat, UNCOND Zone</v>
      </c>
      <c r="B125" s="190" t="str">
        <f ca="1">IF('$Data1'!E127="",""," "&amp;'$Data1'!E127&amp;" Tstat,")</f>
        <v xml:space="preserve"> 1 Tstat,</v>
      </c>
      <c r="C125" s="190" t="str">
        <f ca="1">IF('$Data1'!E127="","",",")</f>
        <v>,</v>
      </c>
      <c r="D125" s="190" t="str">
        <f ca="1">IF(OR('$Data1'!E127="",LEFT(A125,4)="! No"),"",IF(AND(ISNUMBER('$Data1'!Q127),ISNUMBER('$Data1'!S127)),"ThermostatSetpoint:DualSetpoint",IF(ISNUMBER('$Data1'!Q127),"ThermostatSetpoint:SingleCooling",IF(ISNUMBER('$Data1'!S127),"ThermostatSetpoint:SingleHeating","ERROR")))&amp;",")</f>
        <v/>
      </c>
      <c r="E125" s="190" t="str">
        <f ca="1">IF(OR('$Data1'!E127="",LEFT(A125,4)="! No"),"",IF(RIGHT(D125,13)="DualSetpoint,",HLOOKUP(MROUND('$Data1'!S127,0.2),Setpoints,VLOOKUP(MROUND('$Data1'!Q127,0.2),Setpoints,2,1),1),IF(RIGHT(D125,14)="SingleHeating,","Htng Setpoint "&amp;FIXED('$Data1'!S127,1),IF(RIGHT(D125,14)="SingleCooling,","Clng Setpoint "&amp;FIXED('$Data1'!Q127,1),""))))</f>
        <v/>
      </c>
    </row>
    <row r="126" spans="1:5" ht="15">
      <c r="A126" s="190" t="str">
        <f ca="1">IF('$Data1'!E128="","",IF(AND(LEFT('$Data1'!G128,4)="COND",OR(ISNUMBER('$Data1'!Q128),ISNUMBER('$Data1'!S128))),"ZoneThermostat,","! No Tstat, UNCOND Zone"))</f>
        <v>! No Tstat, UNCOND Zone</v>
      </c>
      <c r="B126" s="190" t="str">
        <f ca="1">IF('$Data1'!E128="",""," "&amp;'$Data1'!E128&amp;" Tstat,")</f>
        <v xml:space="preserve"> 1 Tstat,</v>
      </c>
      <c r="C126" s="190" t="str">
        <f ca="1">IF('$Data1'!E128="","",",")</f>
        <v>,</v>
      </c>
      <c r="D126" s="190" t="str">
        <f ca="1">IF(OR('$Data1'!E128="",LEFT(A126,4)="! No"),"",IF(AND(ISNUMBER('$Data1'!Q128),ISNUMBER('$Data1'!S128)),"ThermostatSetpoint:DualSetpoint",IF(ISNUMBER('$Data1'!Q128),"ThermostatSetpoint:SingleCooling",IF(ISNUMBER('$Data1'!S128),"ThermostatSetpoint:SingleHeating","ERROR")))&amp;",")</f>
        <v/>
      </c>
      <c r="E126" s="190" t="str">
        <f ca="1">IF(OR('$Data1'!E128="",LEFT(A126,4)="! No"),"",IF(RIGHT(D126,13)="DualSetpoint,",HLOOKUP(MROUND('$Data1'!S128,0.2),Setpoints,VLOOKUP(MROUND('$Data1'!Q128,0.2),Setpoints,2,1),1),IF(RIGHT(D126,14)="SingleHeating,","Htng Setpoint "&amp;FIXED('$Data1'!S128,1),IF(RIGHT(D126,14)="SingleCooling,","Clng Setpoint "&amp;FIXED('$Data1'!Q128,1),""))))</f>
        <v/>
      </c>
    </row>
    <row r="127" spans="1:5" ht="15">
      <c r="A127" s="190" t="str">
        <f ca="1">IF('$Data1'!E129="","",IF(AND(LEFT('$Data1'!G129,4)="COND",OR(ISNUMBER('$Data1'!Q129),ISNUMBER('$Data1'!S129))),"ZoneThermostat,","! No Tstat, UNCOND Zone"))</f>
        <v>! No Tstat, UNCOND Zone</v>
      </c>
      <c r="B127" s="190" t="str">
        <f ca="1">IF('$Data1'!E129="",""," "&amp;'$Data1'!E129&amp;" Tstat,")</f>
        <v xml:space="preserve"> 1 Tstat,</v>
      </c>
      <c r="C127" s="190" t="str">
        <f ca="1">IF('$Data1'!E129="","",",")</f>
        <v>,</v>
      </c>
      <c r="D127" s="190" t="str">
        <f ca="1">IF(OR('$Data1'!E129="",LEFT(A127,4)="! No"),"",IF(AND(ISNUMBER('$Data1'!Q129),ISNUMBER('$Data1'!S129)),"ThermostatSetpoint:DualSetpoint",IF(ISNUMBER('$Data1'!Q129),"ThermostatSetpoint:SingleCooling",IF(ISNUMBER('$Data1'!S129),"ThermostatSetpoint:SingleHeating","ERROR")))&amp;",")</f>
        <v/>
      </c>
      <c r="E127" s="190" t="str">
        <f ca="1">IF(OR('$Data1'!E129="",LEFT(A127,4)="! No"),"",IF(RIGHT(D127,13)="DualSetpoint,",HLOOKUP(MROUND('$Data1'!S129,0.2),Setpoints,VLOOKUP(MROUND('$Data1'!Q129,0.2),Setpoints,2,1),1),IF(RIGHT(D127,14)="SingleHeating,","Htng Setpoint "&amp;FIXED('$Data1'!S129,1),IF(RIGHT(D127,14)="SingleCooling,","Clng Setpoint "&amp;FIXED('$Data1'!Q129,1),""))))</f>
        <v/>
      </c>
    </row>
    <row r="128" spans="1:5" ht="15">
      <c r="A128" s="190" t="str">
        <f ca="1">IF('$Data1'!E130="","",IF(AND(LEFT('$Data1'!G130,4)="COND",OR(ISNUMBER('$Data1'!Q130),ISNUMBER('$Data1'!S130))),"ZoneThermostat,","! No Tstat, UNCOND Zone"))</f>
        <v>! No Tstat, UNCOND Zone</v>
      </c>
      <c r="B128" s="190" t="str">
        <f ca="1">IF('$Data1'!E130="",""," "&amp;'$Data1'!E130&amp;" Tstat,")</f>
        <v xml:space="preserve"> 1 Tstat,</v>
      </c>
      <c r="C128" s="190" t="str">
        <f ca="1">IF('$Data1'!E130="","",",")</f>
        <v>,</v>
      </c>
      <c r="D128" s="190" t="str">
        <f ca="1">IF(OR('$Data1'!E130="",LEFT(A128,4)="! No"),"",IF(AND(ISNUMBER('$Data1'!Q130),ISNUMBER('$Data1'!S130)),"ThermostatSetpoint:DualSetpoint",IF(ISNUMBER('$Data1'!Q130),"ThermostatSetpoint:SingleCooling",IF(ISNUMBER('$Data1'!S130),"ThermostatSetpoint:SingleHeating","ERROR")))&amp;",")</f>
        <v/>
      </c>
      <c r="E128" s="190" t="str">
        <f ca="1">IF(OR('$Data1'!E130="",LEFT(A128,4)="! No"),"",IF(RIGHT(D128,13)="DualSetpoint,",HLOOKUP(MROUND('$Data1'!S130,0.2),Setpoints,VLOOKUP(MROUND('$Data1'!Q130,0.2),Setpoints,2,1),1),IF(RIGHT(D128,14)="SingleHeating,","Htng Setpoint "&amp;FIXED('$Data1'!S130,1),IF(RIGHT(D128,14)="SingleCooling,","Clng Setpoint "&amp;FIXED('$Data1'!Q130,1),""))))</f>
        <v/>
      </c>
    </row>
    <row r="129" spans="1:5" ht="15">
      <c r="A129" s="190" t="str">
        <f ca="1">IF('$Data1'!E131="","",IF(AND(LEFT('$Data1'!G131,4)="COND",OR(ISNUMBER('$Data1'!Q131),ISNUMBER('$Data1'!S131))),"ZoneThermostat,","! No Tstat, UNCOND Zone"))</f>
        <v>! No Tstat, UNCOND Zone</v>
      </c>
      <c r="B129" s="190" t="str">
        <f ca="1">IF('$Data1'!E131="",""," "&amp;'$Data1'!E131&amp;" Tstat,")</f>
        <v xml:space="preserve"> 1 Tstat,</v>
      </c>
      <c r="C129" s="190" t="str">
        <f ca="1">IF('$Data1'!E131="","",",")</f>
        <v>,</v>
      </c>
      <c r="D129" s="190" t="str">
        <f ca="1">IF(OR('$Data1'!E131="",LEFT(A129,4)="! No"),"",IF(AND(ISNUMBER('$Data1'!Q131),ISNUMBER('$Data1'!S131)),"ThermostatSetpoint:DualSetpoint",IF(ISNUMBER('$Data1'!Q131),"ThermostatSetpoint:SingleCooling",IF(ISNUMBER('$Data1'!S131),"ThermostatSetpoint:SingleHeating","ERROR")))&amp;",")</f>
        <v/>
      </c>
      <c r="E129" s="190" t="str">
        <f ca="1">IF(OR('$Data1'!E131="",LEFT(A129,4)="! No"),"",IF(RIGHT(D129,13)="DualSetpoint,",HLOOKUP(MROUND('$Data1'!S131,0.2),Setpoints,VLOOKUP(MROUND('$Data1'!Q131,0.2),Setpoints,2,1),1),IF(RIGHT(D129,14)="SingleHeating,","Htng Setpoint "&amp;FIXED('$Data1'!S131,1),IF(RIGHT(D129,14)="SingleCooling,","Clng Setpoint "&amp;FIXED('$Data1'!Q131,1),""))))</f>
        <v/>
      </c>
    </row>
    <row r="130" spans="1:5" ht="15">
      <c r="A130" s="190" t="str">
        <f ca="1">IF('$Data1'!E132="","",IF(AND(LEFT('$Data1'!G132,4)="COND",OR(ISNUMBER('$Data1'!Q132),ISNUMBER('$Data1'!S132))),"ZoneThermostat,","! No Tstat, UNCOND Zone"))</f>
        <v>! No Tstat, UNCOND Zone</v>
      </c>
      <c r="B130" s="190" t="str">
        <f ca="1">IF('$Data1'!E132="",""," "&amp;'$Data1'!E132&amp;" Tstat,")</f>
        <v xml:space="preserve"> 1 Tstat,</v>
      </c>
      <c r="C130" s="190" t="str">
        <f ca="1">IF('$Data1'!E132="","",",")</f>
        <v>,</v>
      </c>
      <c r="D130" s="190" t="str">
        <f ca="1">IF(OR('$Data1'!E132="",LEFT(A130,4)="! No"),"",IF(AND(ISNUMBER('$Data1'!Q132),ISNUMBER('$Data1'!S132)),"ThermostatSetpoint:DualSetpoint",IF(ISNUMBER('$Data1'!Q132),"ThermostatSetpoint:SingleCooling",IF(ISNUMBER('$Data1'!S132),"ThermostatSetpoint:SingleHeating","ERROR")))&amp;",")</f>
        <v/>
      </c>
      <c r="E130" s="190" t="str">
        <f ca="1">IF(OR('$Data1'!E132="",LEFT(A130,4)="! No"),"",IF(RIGHT(D130,13)="DualSetpoint,",HLOOKUP(MROUND('$Data1'!S132,0.2),Setpoints,VLOOKUP(MROUND('$Data1'!Q132,0.2),Setpoints,2,1),1),IF(RIGHT(D130,14)="SingleHeating,","Htng Setpoint "&amp;FIXED('$Data1'!S132,1),IF(RIGHT(D130,14)="SingleCooling,","Clng Setpoint "&amp;FIXED('$Data1'!Q132,1),""))))</f>
        <v/>
      </c>
    </row>
    <row r="131" spans="1:5" ht="15">
      <c r="A131" s="190" t="str">
        <f ca="1">IF('$Data1'!E133="","",IF(AND(LEFT('$Data1'!G133,4)="COND",OR(ISNUMBER('$Data1'!Q133),ISNUMBER('$Data1'!S133))),"ZoneThermostat,","! No Tstat, UNCOND Zone"))</f>
        <v>! No Tstat, UNCOND Zone</v>
      </c>
      <c r="B131" s="190" t="str">
        <f ca="1">IF('$Data1'!E133="",""," "&amp;'$Data1'!E133&amp;" Tstat,")</f>
        <v xml:space="preserve"> 1 Tstat,</v>
      </c>
      <c r="C131" s="190" t="str">
        <f ca="1">IF('$Data1'!E133="","",",")</f>
        <v>,</v>
      </c>
      <c r="D131" s="190" t="str">
        <f ca="1">IF(OR('$Data1'!E133="",LEFT(A131,4)="! No"),"",IF(AND(ISNUMBER('$Data1'!Q133),ISNUMBER('$Data1'!S133)),"ThermostatSetpoint:DualSetpoint",IF(ISNUMBER('$Data1'!Q133),"ThermostatSetpoint:SingleCooling",IF(ISNUMBER('$Data1'!S133),"ThermostatSetpoint:SingleHeating","ERROR")))&amp;",")</f>
        <v/>
      </c>
      <c r="E131" s="190" t="str">
        <f ca="1">IF(OR('$Data1'!E133="",LEFT(A131,4)="! No"),"",IF(RIGHT(D131,13)="DualSetpoint,",HLOOKUP(MROUND('$Data1'!S133,0.2),Setpoints,VLOOKUP(MROUND('$Data1'!Q133,0.2),Setpoints,2,1),1),IF(RIGHT(D131,14)="SingleHeating,","Htng Setpoint "&amp;FIXED('$Data1'!S133,1),IF(RIGHT(D131,14)="SingleCooling,","Clng Setpoint "&amp;FIXED('$Data1'!Q133,1),""))))</f>
        <v/>
      </c>
    </row>
    <row r="132" spans="1:5" ht="15">
      <c r="A132" s="190" t="str">
        <f ca="1">IF('$Data1'!E134="","",IF(AND(LEFT('$Data1'!G134,4)="COND",OR(ISNUMBER('$Data1'!Q134),ISNUMBER('$Data1'!S134))),"ZoneThermostat,","! No Tstat, UNCOND Zone"))</f>
        <v>! No Tstat, UNCOND Zone</v>
      </c>
      <c r="B132" s="190" t="str">
        <f ca="1">IF('$Data1'!E134="",""," "&amp;'$Data1'!E134&amp;" Tstat,")</f>
        <v xml:space="preserve"> 1 Tstat,</v>
      </c>
      <c r="C132" s="190" t="str">
        <f ca="1">IF('$Data1'!E134="","",",")</f>
        <v>,</v>
      </c>
      <c r="D132" s="190" t="str">
        <f ca="1">IF(OR('$Data1'!E134="",LEFT(A132,4)="! No"),"",IF(AND(ISNUMBER('$Data1'!Q134),ISNUMBER('$Data1'!S134)),"ThermostatSetpoint:DualSetpoint",IF(ISNUMBER('$Data1'!Q134),"ThermostatSetpoint:SingleCooling",IF(ISNUMBER('$Data1'!S134),"ThermostatSetpoint:SingleHeating","ERROR")))&amp;",")</f>
        <v/>
      </c>
      <c r="E132" s="190" t="str">
        <f ca="1">IF(OR('$Data1'!E134="",LEFT(A132,4)="! No"),"",IF(RIGHT(D132,13)="DualSetpoint,",HLOOKUP(MROUND('$Data1'!S134,0.2),Setpoints,VLOOKUP(MROUND('$Data1'!Q134,0.2),Setpoints,2,1),1),IF(RIGHT(D132,14)="SingleHeating,","Htng Setpoint "&amp;FIXED('$Data1'!S134,1),IF(RIGHT(D132,14)="SingleCooling,","Clng Setpoint "&amp;FIXED('$Data1'!Q134,1),""))))</f>
        <v/>
      </c>
    </row>
    <row r="133" spans="1:5" ht="15">
      <c r="A133" s="190" t="str">
        <f ca="1">IF('$Data1'!E135="","",IF(AND(LEFT('$Data1'!G135,4)="COND",OR(ISNUMBER('$Data1'!Q135),ISNUMBER('$Data1'!S135))),"ZoneThermostat,","! No Tstat, UNCOND Zone"))</f>
        <v>! No Tstat, UNCOND Zone</v>
      </c>
      <c r="B133" s="190" t="str">
        <f ca="1">IF('$Data1'!E135="",""," "&amp;'$Data1'!E135&amp;" Tstat,")</f>
        <v xml:space="preserve"> 1 Tstat,</v>
      </c>
      <c r="C133" s="190" t="str">
        <f ca="1">IF('$Data1'!E135="","",",")</f>
        <v>,</v>
      </c>
      <c r="D133" s="190" t="str">
        <f ca="1">IF(OR('$Data1'!E135="",LEFT(A133,4)="! No"),"",IF(AND(ISNUMBER('$Data1'!Q135),ISNUMBER('$Data1'!S135)),"ThermostatSetpoint:DualSetpoint",IF(ISNUMBER('$Data1'!Q135),"ThermostatSetpoint:SingleCooling",IF(ISNUMBER('$Data1'!S135),"ThermostatSetpoint:SingleHeating","ERROR")))&amp;",")</f>
        <v/>
      </c>
      <c r="E133" s="190" t="str">
        <f ca="1">IF(OR('$Data1'!E135="",LEFT(A133,4)="! No"),"",IF(RIGHT(D133,13)="DualSetpoint,",HLOOKUP(MROUND('$Data1'!S135,0.2),Setpoints,VLOOKUP(MROUND('$Data1'!Q135,0.2),Setpoints,2,1),1),IF(RIGHT(D133,14)="SingleHeating,","Htng Setpoint "&amp;FIXED('$Data1'!S135,1),IF(RIGHT(D133,14)="SingleCooling,","Clng Setpoint "&amp;FIXED('$Data1'!Q135,1),""))))</f>
        <v/>
      </c>
    </row>
    <row r="134" spans="1:5" ht="15">
      <c r="A134" s="190" t="str">
        <f ca="1">IF('$Data1'!E136="","",IF(AND(LEFT('$Data1'!G136,4)="COND",OR(ISNUMBER('$Data1'!Q136),ISNUMBER('$Data1'!S136))),"ZoneThermostat,","! No Tstat, UNCOND Zone"))</f>
        <v>! No Tstat, UNCOND Zone</v>
      </c>
      <c r="B134" s="190" t="str">
        <f ca="1">IF('$Data1'!E136="",""," "&amp;'$Data1'!E136&amp;" Tstat,")</f>
        <v xml:space="preserve"> 1 Tstat,</v>
      </c>
      <c r="C134" s="190" t="str">
        <f ca="1">IF('$Data1'!E136="","",",")</f>
        <v>,</v>
      </c>
      <c r="D134" s="190" t="str">
        <f ca="1">IF(OR('$Data1'!E136="",LEFT(A134,4)="! No"),"",IF(AND(ISNUMBER('$Data1'!Q136),ISNUMBER('$Data1'!S136)),"ThermostatSetpoint:DualSetpoint",IF(ISNUMBER('$Data1'!Q136),"ThermostatSetpoint:SingleCooling",IF(ISNUMBER('$Data1'!S136),"ThermostatSetpoint:SingleHeating","ERROR")))&amp;",")</f>
        <v/>
      </c>
      <c r="E134" s="190" t="str">
        <f ca="1">IF(OR('$Data1'!E136="",LEFT(A134,4)="! No"),"",IF(RIGHT(D134,13)="DualSetpoint,",HLOOKUP(MROUND('$Data1'!S136,0.2),Setpoints,VLOOKUP(MROUND('$Data1'!Q136,0.2),Setpoints,2,1),1),IF(RIGHT(D134,14)="SingleHeating,","Htng Setpoint "&amp;FIXED('$Data1'!S136,1),IF(RIGHT(D134,14)="SingleCooling,","Clng Setpoint "&amp;FIXED('$Data1'!Q136,1),""))))</f>
        <v/>
      </c>
    </row>
    <row r="135" spans="1:5" ht="15">
      <c r="A135" s="190" t="str">
        <f ca="1">IF('$Data1'!E137="","",IF(AND(LEFT('$Data1'!G137,4)="COND",OR(ISNUMBER('$Data1'!Q137),ISNUMBER('$Data1'!S137))),"ZoneThermostat,","! No Tstat, UNCOND Zone"))</f>
        <v>! No Tstat, UNCOND Zone</v>
      </c>
      <c r="B135" s="190" t="str">
        <f ca="1">IF('$Data1'!E137="",""," "&amp;'$Data1'!E137&amp;" Tstat,")</f>
        <v xml:space="preserve"> 1 Tstat,</v>
      </c>
      <c r="C135" s="190" t="str">
        <f ca="1">IF('$Data1'!E137="","",",")</f>
        <v>,</v>
      </c>
      <c r="D135" s="190" t="str">
        <f ca="1">IF(OR('$Data1'!E137="",LEFT(A135,4)="! No"),"",IF(AND(ISNUMBER('$Data1'!Q137),ISNUMBER('$Data1'!S137)),"ThermostatSetpoint:DualSetpoint",IF(ISNUMBER('$Data1'!Q137),"ThermostatSetpoint:SingleCooling",IF(ISNUMBER('$Data1'!S137),"ThermostatSetpoint:SingleHeating","ERROR")))&amp;",")</f>
        <v/>
      </c>
      <c r="E135" s="190" t="str">
        <f ca="1">IF(OR('$Data1'!E137="",LEFT(A135,4)="! No"),"",IF(RIGHT(D135,13)="DualSetpoint,",HLOOKUP(MROUND('$Data1'!S137,0.2),Setpoints,VLOOKUP(MROUND('$Data1'!Q137,0.2),Setpoints,2,1),1),IF(RIGHT(D135,14)="SingleHeating,","Htng Setpoint "&amp;FIXED('$Data1'!S137,1),IF(RIGHT(D135,14)="SingleCooling,","Clng Setpoint "&amp;FIXED('$Data1'!Q137,1),""))))</f>
        <v/>
      </c>
    </row>
    <row r="136" spans="1:5" ht="15">
      <c r="A136" s="190" t="str">
        <f ca="1">IF('$Data1'!E138="","",IF(AND(LEFT('$Data1'!G138,4)="COND",OR(ISNUMBER('$Data1'!Q138),ISNUMBER('$Data1'!S138))),"ZoneThermostat,","! No Tstat, UNCOND Zone"))</f>
        <v>! No Tstat, UNCOND Zone</v>
      </c>
      <c r="B136" s="190" t="str">
        <f ca="1">IF('$Data1'!E138="",""," "&amp;'$Data1'!E138&amp;" Tstat,")</f>
        <v xml:space="preserve"> 1 Tstat,</v>
      </c>
      <c r="C136" s="190" t="str">
        <f ca="1">IF('$Data1'!E138="","",",")</f>
        <v>,</v>
      </c>
      <c r="D136" s="190" t="str">
        <f ca="1">IF(OR('$Data1'!E138="",LEFT(A136,4)="! No"),"",IF(AND(ISNUMBER('$Data1'!Q138),ISNUMBER('$Data1'!S138)),"ThermostatSetpoint:DualSetpoint",IF(ISNUMBER('$Data1'!Q138),"ThermostatSetpoint:SingleCooling",IF(ISNUMBER('$Data1'!S138),"ThermostatSetpoint:SingleHeating","ERROR")))&amp;",")</f>
        <v/>
      </c>
      <c r="E136" s="190" t="str">
        <f ca="1">IF(OR('$Data1'!E138="",LEFT(A136,4)="! No"),"",IF(RIGHT(D136,13)="DualSetpoint,",HLOOKUP(MROUND('$Data1'!S138,0.2),Setpoints,VLOOKUP(MROUND('$Data1'!Q138,0.2),Setpoints,2,1),1),IF(RIGHT(D136,14)="SingleHeating,","Htng Setpoint "&amp;FIXED('$Data1'!S138,1),IF(RIGHT(D136,14)="SingleCooling,","Clng Setpoint "&amp;FIXED('$Data1'!Q138,1),""))))</f>
        <v/>
      </c>
    </row>
    <row r="137" spans="1:5" ht="15">
      <c r="A137" s="190" t="str">
        <f ca="1">IF('$Data1'!E139="","",IF(AND(LEFT('$Data1'!G139,4)="COND",OR(ISNUMBER('$Data1'!Q139),ISNUMBER('$Data1'!S139))),"ZoneThermostat,","! No Tstat, UNCOND Zone"))</f>
        <v>! No Tstat, UNCOND Zone</v>
      </c>
      <c r="B137" s="190" t="str">
        <f ca="1">IF('$Data1'!E139="",""," "&amp;'$Data1'!E139&amp;" Tstat,")</f>
        <v xml:space="preserve"> 1 Tstat,</v>
      </c>
      <c r="C137" s="190" t="str">
        <f ca="1">IF('$Data1'!E139="","",",")</f>
        <v>,</v>
      </c>
      <c r="D137" s="190" t="str">
        <f ca="1">IF(OR('$Data1'!E139="",LEFT(A137,4)="! No"),"",IF(AND(ISNUMBER('$Data1'!Q139),ISNUMBER('$Data1'!S139)),"ThermostatSetpoint:DualSetpoint",IF(ISNUMBER('$Data1'!Q139),"ThermostatSetpoint:SingleCooling",IF(ISNUMBER('$Data1'!S139),"ThermostatSetpoint:SingleHeating","ERROR")))&amp;",")</f>
        <v/>
      </c>
      <c r="E137" s="190" t="str">
        <f ca="1">IF(OR('$Data1'!E139="",LEFT(A137,4)="! No"),"",IF(RIGHT(D137,13)="DualSetpoint,",HLOOKUP(MROUND('$Data1'!S139,0.2),Setpoints,VLOOKUP(MROUND('$Data1'!Q139,0.2),Setpoints,2,1),1),IF(RIGHT(D137,14)="SingleHeating,","Htng Setpoint "&amp;FIXED('$Data1'!S139,1),IF(RIGHT(D137,14)="SingleCooling,","Clng Setpoint "&amp;FIXED('$Data1'!Q139,1),""))))</f>
        <v/>
      </c>
    </row>
    <row r="138" spans="1:5" ht="15">
      <c r="A138" s="190" t="str">
        <f ca="1">IF('$Data1'!E140="","",IF(AND(LEFT('$Data1'!G140,4)="COND",OR(ISNUMBER('$Data1'!Q140),ISNUMBER('$Data1'!S140))),"ZoneThermostat,","! No Tstat, UNCOND Zone"))</f>
        <v>! No Tstat, UNCOND Zone</v>
      </c>
      <c r="B138" s="190" t="str">
        <f ca="1">IF('$Data1'!E140="",""," "&amp;'$Data1'!E140&amp;" Tstat,")</f>
        <v xml:space="preserve"> 1 Tstat,</v>
      </c>
      <c r="C138" s="190" t="str">
        <f ca="1">IF('$Data1'!E140="","",",")</f>
        <v>,</v>
      </c>
      <c r="D138" s="190" t="str">
        <f ca="1">IF(OR('$Data1'!E140="",LEFT(A138,4)="! No"),"",IF(AND(ISNUMBER('$Data1'!Q140),ISNUMBER('$Data1'!S140)),"ThermostatSetpoint:DualSetpoint",IF(ISNUMBER('$Data1'!Q140),"ThermostatSetpoint:SingleCooling",IF(ISNUMBER('$Data1'!S140),"ThermostatSetpoint:SingleHeating","ERROR")))&amp;",")</f>
        <v/>
      </c>
      <c r="E138" s="190" t="str">
        <f ca="1">IF(OR('$Data1'!E140="",LEFT(A138,4)="! No"),"",IF(RIGHT(D138,13)="DualSetpoint,",HLOOKUP(MROUND('$Data1'!S140,0.2),Setpoints,VLOOKUP(MROUND('$Data1'!Q140,0.2),Setpoints,2,1),1),IF(RIGHT(D138,14)="SingleHeating,","Htng Setpoint "&amp;FIXED('$Data1'!S140,1),IF(RIGHT(D138,14)="SingleCooling,","Clng Setpoint "&amp;FIXED('$Data1'!Q140,1),""))))</f>
        <v/>
      </c>
    </row>
    <row r="139" spans="1:5" ht="15">
      <c r="A139" s="190" t="str">
        <f ca="1">IF('$Data1'!E141="","",IF(AND(LEFT('$Data1'!G141,4)="COND",OR(ISNUMBER('$Data1'!Q141),ISNUMBER('$Data1'!S141))),"ZoneThermostat,","! No Tstat, UNCOND Zone"))</f>
        <v>! No Tstat, UNCOND Zone</v>
      </c>
      <c r="B139" s="190" t="str">
        <f ca="1">IF('$Data1'!E141="",""," "&amp;'$Data1'!E141&amp;" Tstat,")</f>
        <v xml:space="preserve"> 1 Tstat,</v>
      </c>
      <c r="C139" s="190" t="str">
        <f ca="1">IF('$Data1'!E141="","",",")</f>
        <v>,</v>
      </c>
      <c r="D139" s="190" t="str">
        <f ca="1">IF(OR('$Data1'!E141="",LEFT(A139,4)="! No"),"",IF(AND(ISNUMBER('$Data1'!Q141),ISNUMBER('$Data1'!S141)),"ThermostatSetpoint:DualSetpoint",IF(ISNUMBER('$Data1'!Q141),"ThermostatSetpoint:SingleCooling",IF(ISNUMBER('$Data1'!S141),"ThermostatSetpoint:SingleHeating","ERROR")))&amp;",")</f>
        <v/>
      </c>
      <c r="E139" s="190" t="str">
        <f ca="1">IF(OR('$Data1'!E141="",LEFT(A139,4)="! No"),"",IF(RIGHT(D139,13)="DualSetpoint,",HLOOKUP(MROUND('$Data1'!S141,0.2),Setpoints,VLOOKUP(MROUND('$Data1'!Q141,0.2),Setpoints,2,1),1),IF(RIGHT(D139,14)="SingleHeating,","Htng Setpoint "&amp;FIXED('$Data1'!S141,1),IF(RIGHT(D139,14)="SingleCooling,","Clng Setpoint "&amp;FIXED('$Data1'!Q141,1),""))))</f>
        <v/>
      </c>
    </row>
    <row r="140" spans="1:5" ht="15">
      <c r="A140" s="190" t="str">
        <f ca="1">IF('$Data1'!E142="","",IF(AND(LEFT('$Data1'!G142,4)="COND",OR(ISNUMBER('$Data1'!Q142),ISNUMBER('$Data1'!S142))),"ZoneThermostat,","! No Tstat, UNCOND Zone"))</f>
        <v>! No Tstat, UNCOND Zone</v>
      </c>
      <c r="B140" s="190" t="str">
        <f ca="1">IF('$Data1'!E142="",""," "&amp;'$Data1'!E142&amp;" Tstat,")</f>
        <v xml:space="preserve"> 1 Tstat,</v>
      </c>
      <c r="C140" s="190" t="str">
        <f ca="1">IF('$Data1'!E142="","",",")</f>
        <v>,</v>
      </c>
      <c r="D140" s="190" t="str">
        <f ca="1">IF(OR('$Data1'!E142="",LEFT(A140,4)="! No"),"",IF(AND(ISNUMBER('$Data1'!Q142),ISNUMBER('$Data1'!S142)),"ThermostatSetpoint:DualSetpoint",IF(ISNUMBER('$Data1'!Q142),"ThermostatSetpoint:SingleCooling",IF(ISNUMBER('$Data1'!S142),"ThermostatSetpoint:SingleHeating","ERROR")))&amp;",")</f>
        <v/>
      </c>
      <c r="E140" s="190" t="str">
        <f ca="1">IF(OR('$Data1'!E142="",LEFT(A140,4)="! No"),"",IF(RIGHT(D140,13)="DualSetpoint,",HLOOKUP(MROUND('$Data1'!S142,0.2),Setpoints,VLOOKUP(MROUND('$Data1'!Q142,0.2),Setpoints,2,1),1),IF(RIGHT(D140,14)="SingleHeating,","Htng Setpoint "&amp;FIXED('$Data1'!S142,1),IF(RIGHT(D140,14)="SingleCooling,","Clng Setpoint "&amp;FIXED('$Data1'!Q142,1),""))))</f>
        <v/>
      </c>
    </row>
    <row r="141" spans="1:5" ht="15">
      <c r="A141" s="190" t="str">
        <f ca="1">IF('$Data1'!E143="","",IF(AND(LEFT('$Data1'!G143,4)="COND",OR(ISNUMBER('$Data1'!Q143),ISNUMBER('$Data1'!S143))),"ZoneThermostat,","! No Tstat, UNCOND Zone"))</f>
        <v>! No Tstat, UNCOND Zone</v>
      </c>
      <c r="B141" s="190" t="str">
        <f ca="1">IF('$Data1'!E143="",""," "&amp;'$Data1'!E143&amp;" Tstat,")</f>
        <v xml:space="preserve"> 1 Tstat,</v>
      </c>
      <c r="C141" s="190" t="str">
        <f ca="1">IF('$Data1'!E143="","",",")</f>
        <v>,</v>
      </c>
      <c r="D141" s="190" t="str">
        <f ca="1">IF(OR('$Data1'!E143="",LEFT(A141,4)="! No"),"",IF(AND(ISNUMBER('$Data1'!Q143),ISNUMBER('$Data1'!S143)),"ThermostatSetpoint:DualSetpoint",IF(ISNUMBER('$Data1'!Q143),"ThermostatSetpoint:SingleCooling",IF(ISNUMBER('$Data1'!S143),"ThermostatSetpoint:SingleHeating","ERROR")))&amp;",")</f>
        <v/>
      </c>
      <c r="E141" s="190" t="str">
        <f ca="1">IF(OR('$Data1'!E143="",LEFT(A141,4)="! No"),"",IF(RIGHT(D141,13)="DualSetpoint,",HLOOKUP(MROUND('$Data1'!S143,0.2),Setpoints,VLOOKUP(MROUND('$Data1'!Q143,0.2),Setpoints,2,1),1),IF(RIGHT(D141,14)="SingleHeating,","Htng Setpoint "&amp;FIXED('$Data1'!S143,1),IF(RIGHT(D141,14)="SingleCooling,","Clng Setpoint "&amp;FIXED('$Data1'!Q143,1),""))))</f>
        <v/>
      </c>
    </row>
    <row r="142" spans="1:5" ht="15">
      <c r="A142" s="190" t="str">
        <f ca="1">IF('$Data1'!E144="","",IF(AND(LEFT('$Data1'!G144,4)="COND",OR(ISNUMBER('$Data1'!Q144),ISNUMBER('$Data1'!S144))),"ZoneThermostat,","! No Tstat, UNCOND Zone"))</f>
        <v>! No Tstat, UNCOND Zone</v>
      </c>
      <c r="B142" s="190" t="str">
        <f ca="1">IF('$Data1'!E144="",""," "&amp;'$Data1'!E144&amp;" Tstat,")</f>
        <v xml:space="preserve"> 1 Tstat,</v>
      </c>
      <c r="C142" s="190" t="str">
        <f ca="1">IF('$Data1'!E144="","",",")</f>
        <v>,</v>
      </c>
      <c r="D142" s="190" t="str">
        <f ca="1">IF(OR('$Data1'!E144="",LEFT(A142,4)="! No"),"",IF(AND(ISNUMBER('$Data1'!Q144),ISNUMBER('$Data1'!S144)),"ThermostatSetpoint:DualSetpoint",IF(ISNUMBER('$Data1'!Q144),"ThermostatSetpoint:SingleCooling",IF(ISNUMBER('$Data1'!S144),"ThermostatSetpoint:SingleHeating","ERROR")))&amp;",")</f>
        <v/>
      </c>
      <c r="E142" s="190" t="str">
        <f ca="1">IF(OR('$Data1'!E144="",LEFT(A142,4)="! No"),"",IF(RIGHT(D142,13)="DualSetpoint,",HLOOKUP(MROUND('$Data1'!S144,0.2),Setpoints,VLOOKUP(MROUND('$Data1'!Q144,0.2),Setpoints,2,1),1),IF(RIGHT(D142,14)="SingleHeating,","Htng Setpoint "&amp;FIXED('$Data1'!S144,1),IF(RIGHT(D142,14)="SingleCooling,","Clng Setpoint "&amp;FIXED('$Data1'!Q144,1),""))))</f>
        <v/>
      </c>
    </row>
    <row r="143" spans="1:5" ht="15">
      <c r="A143" s="190" t="str">
        <f ca="1">IF('$Data1'!E145="","",IF(AND(LEFT('$Data1'!G145,4)="COND",OR(ISNUMBER('$Data1'!Q145),ISNUMBER('$Data1'!S145))),"ZoneThermostat,","! No Tstat, UNCOND Zone"))</f>
        <v>! No Tstat, UNCOND Zone</v>
      </c>
      <c r="B143" s="190" t="str">
        <f ca="1">IF('$Data1'!E145="",""," "&amp;'$Data1'!E145&amp;" Tstat,")</f>
        <v xml:space="preserve"> 1 Tstat,</v>
      </c>
      <c r="C143" s="190" t="str">
        <f ca="1">IF('$Data1'!E145="","",",")</f>
        <v>,</v>
      </c>
      <c r="D143" s="190" t="str">
        <f ca="1">IF(OR('$Data1'!E145="",LEFT(A143,4)="! No"),"",IF(AND(ISNUMBER('$Data1'!Q145),ISNUMBER('$Data1'!S145)),"ThermostatSetpoint:DualSetpoint",IF(ISNUMBER('$Data1'!Q145),"ThermostatSetpoint:SingleCooling",IF(ISNUMBER('$Data1'!S145),"ThermostatSetpoint:SingleHeating","ERROR")))&amp;",")</f>
        <v/>
      </c>
      <c r="E143" s="190" t="str">
        <f ca="1">IF(OR('$Data1'!E145="",LEFT(A143,4)="! No"),"",IF(RIGHT(D143,13)="DualSetpoint,",HLOOKUP(MROUND('$Data1'!S145,0.2),Setpoints,VLOOKUP(MROUND('$Data1'!Q145,0.2),Setpoints,2,1),1),IF(RIGHT(D143,14)="SingleHeating,","Htng Setpoint "&amp;FIXED('$Data1'!S145,1),IF(RIGHT(D143,14)="SingleCooling,","Clng Setpoint "&amp;FIXED('$Data1'!Q145,1),""))))</f>
        <v/>
      </c>
    </row>
    <row r="144" spans="1:5" ht="15">
      <c r="A144" s="190" t="str">
        <f ca="1">IF('$Data1'!E146="","",IF(AND(LEFT('$Data1'!G146,4)="COND",OR(ISNUMBER('$Data1'!Q146),ISNUMBER('$Data1'!S146))),"ZoneThermostat,","! No Tstat, UNCOND Zone"))</f>
        <v>! No Tstat, UNCOND Zone</v>
      </c>
      <c r="B144" s="190" t="str">
        <f ca="1">IF('$Data1'!E146="",""," "&amp;'$Data1'!E146&amp;" Tstat,")</f>
        <v xml:space="preserve"> 1 Tstat,</v>
      </c>
      <c r="C144" s="190" t="str">
        <f ca="1">IF('$Data1'!E146="","",",")</f>
        <v>,</v>
      </c>
      <c r="D144" s="190" t="str">
        <f ca="1">IF(OR('$Data1'!E146="",LEFT(A144,4)="! No"),"",IF(AND(ISNUMBER('$Data1'!Q146),ISNUMBER('$Data1'!S146)),"ThermostatSetpoint:DualSetpoint",IF(ISNUMBER('$Data1'!Q146),"ThermostatSetpoint:SingleCooling",IF(ISNUMBER('$Data1'!S146),"ThermostatSetpoint:SingleHeating","ERROR")))&amp;",")</f>
        <v/>
      </c>
      <c r="E144" s="190" t="str">
        <f ca="1">IF(OR('$Data1'!E146="",LEFT(A144,4)="! No"),"",IF(RIGHT(D144,13)="DualSetpoint,",HLOOKUP(MROUND('$Data1'!S146,0.2),Setpoints,VLOOKUP(MROUND('$Data1'!Q146,0.2),Setpoints,2,1),1),IF(RIGHT(D144,14)="SingleHeating,","Htng Setpoint "&amp;FIXED('$Data1'!S146,1),IF(RIGHT(D144,14)="SingleCooling,","Clng Setpoint "&amp;FIXED('$Data1'!Q146,1),""))))</f>
        <v/>
      </c>
    </row>
    <row r="145" spans="1:5" ht="15">
      <c r="A145" s="190" t="str">
        <f ca="1">IF('$Data1'!E147="","",IF(AND(LEFT('$Data1'!G147,4)="COND",OR(ISNUMBER('$Data1'!Q147),ISNUMBER('$Data1'!S147))),"ZoneThermostat,","! No Tstat, UNCOND Zone"))</f>
        <v>! No Tstat, UNCOND Zone</v>
      </c>
      <c r="B145" s="190" t="str">
        <f ca="1">IF('$Data1'!E147="",""," "&amp;'$Data1'!E147&amp;" Tstat,")</f>
        <v xml:space="preserve"> 1 Tstat,</v>
      </c>
      <c r="C145" s="190" t="str">
        <f ca="1">IF('$Data1'!E147="","",",")</f>
        <v>,</v>
      </c>
      <c r="D145" s="190" t="str">
        <f ca="1">IF(OR('$Data1'!E147="",LEFT(A145,4)="! No"),"",IF(AND(ISNUMBER('$Data1'!Q147),ISNUMBER('$Data1'!S147)),"ThermostatSetpoint:DualSetpoint",IF(ISNUMBER('$Data1'!Q147),"ThermostatSetpoint:SingleCooling",IF(ISNUMBER('$Data1'!S147),"ThermostatSetpoint:SingleHeating","ERROR")))&amp;",")</f>
        <v/>
      </c>
      <c r="E145" s="190" t="str">
        <f ca="1">IF(OR('$Data1'!E147="",LEFT(A145,4)="! No"),"",IF(RIGHT(D145,13)="DualSetpoint,",HLOOKUP(MROUND('$Data1'!S147,0.2),Setpoints,VLOOKUP(MROUND('$Data1'!Q147,0.2),Setpoints,2,1),1),IF(RIGHT(D145,14)="SingleHeating,","Htng Setpoint "&amp;FIXED('$Data1'!S147,1),IF(RIGHT(D145,14)="SingleCooling,","Clng Setpoint "&amp;FIXED('$Data1'!Q147,1),""))))</f>
        <v/>
      </c>
    </row>
    <row r="146" spans="1:5" ht="15">
      <c r="A146" s="190" t="str">
        <f ca="1">IF('$Data1'!E148="","",IF(AND(LEFT('$Data1'!G148,4)="COND",OR(ISNUMBER('$Data1'!Q148),ISNUMBER('$Data1'!S148))),"ZoneThermostat,","! No Tstat, UNCOND Zone"))</f>
        <v>! No Tstat, UNCOND Zone</v>
      </c>
      <c r="B146" s="190" t="str">
        <f ca="1">IF('$Data1'!E148="",""," "&amp;'$Data1'!E148&amp;" Tstat,")</f>
        <v xml:space="preserve"> 1 Tstat,</v>
      </c>
      <c r="C146" s="190" t="str">
        <f ca="1">IF('$Data1'!E148="","",",")</f>
        <v>,</v>
      </c>
      <c r="D146" s="190" t="str">
        <f ca="1">IF(OR('$Data1'!E148="",LEFT(A146,4)="! No"),"",IF(AND(ISNUMBER('$Data1'!Q148),ISNUMBER('$Data1'!S148)),"ThermostatSetpoint:DualSetpoint",IF(ISNUMBER('$Data1'!Q148),"ThermostatSetpoint:SingleCooling",IF(ISNUMBER('$Data1'!S148),"ThermostatSetpoint:SingleHeating","ERROR")))&amp;",")</f>
        <v/>
      </c>
      <c r="E146" s="190" t="str">
        <f ca="1">IF(OR('$Data1'!E148="",LEFT(A146,4)="! No"),"",IF(RIGHT(D146,13)="DualSetpoint,",HLOOKUP(MROUND('$Data1'!S148,0.2),Setpoints,VLOOKUP(MROUND('$Data1'!Q148,0.2),Setpoints,2,1),1),IF(RIGHT(D146,14)="SingleHeating,","Htng Setpoint "&amp;FIXED('$Data1'!S148,1),IF(RIGHT(D146,14)="SingleCooling,","Clng Setpoint "&amp;FIXED('$Data1'!Q148,1),""))))</f>
        <v/>
      </c>
    </row>
    <row r="147" spans="1:5" ht="15">
      <c r="A147" s="190" t="str">
        <f ca="1">IF('$Data1'!E149="","",IF(AND(LEFT('$Data1'!G149,4)="COND",OR(ISNUMBER('$Data1'!Q149),ISNUMBER('$Data1'!S149))),"ZoneThermostat,","! No Tstat, UNCOND Zone"))</f>
        <v>! No Tstat, UNCOND Zone</v>
      </c>
      <c r="B147" s="190" t="str">
        <f ca="1">IF('$Data1'!E149="",""," "&amp;'$Data1'!E149&amp;" Tstat,")</f>
        <v xml:space="preserve"> 1 Tstat,</v>
      </c>
      <c r="C147" s="190" t="str">
        <f ca="1">IF('$Data1'!E149="","",",")</f>
        <v>,</v>
      </c>
      <c r="D147" s="190" t="str">
        <f ca="1">IF(OR('$Data1'!E149="",LEFT(A147,4)="! No"),"",IF(AND(ISNUMBER('$Data1'!Q149),ISNUMBER('$Data1'!S149)),"ThermostatSetpoint:DualSetpoint",IF(ISNUMBER('$Data1'!Q149),"ThermostatSetpoint:SingleCooling",IF(ISNUMBER('$Data1'!S149),"ThermostatSetpoint:SingleHeating","ERROR")))&amp;",")</f>
        <v/>
      </c>
      <c r="E147" s="190" t="str">
        <f ca="1">IF(OR('$Data1'!E149="",LEFT(A147,4)="! No"),"",IF(RIGHT(D147,13)="DualSetpoint,",HLOOKUP(MROUND('$Data1'!S149,0.2),Setpoints,VLOOKUP(MROUND('$Data1'!Q149,0.2),Setpoints,2,1),1),IF(RIGHT(D147,14)="SingleHeating,","Htng Setpoint "&amp;FIXED('$Data1'!S149,1),IF(RIGHT(D147,14)="SingleCooling,","Clng Setpoint "&amp;FIXED('$Data1'!Q149,1),""))))</f>
        <v/>
      </c>
    </row>
    <row r="148" spans="1:5" ht="15">
      <c r="A148" s="190" t="str">
        <f ca="1">IF('$Data1'!E150="","",IF(AND(LEFT('$Data1'!G150,4)="COND",OR(ISNUMBER('$Data1'!Q150),ISNUMBER('$Data1'!S150))),"ZoneThermostat,","! No Tstat, UNCOND Zone"))</f>
        <v>! No Tstat, UNCOND Zone</v>
      </c>
      <c r="B148" s="190" t="str">
        <f ca="1">IF('$Data1'!E150="",""," "&amp;'$Data1'!E150&amp;" Tstat,")</f>
        <v xml:space="preserve"> 1 Tstat,</v>
      </c>
      <c r="C148" s="190" t="str">
        <f ca="1">IF('$Data1'!E150="","",",")</f>
        <v>,</v>
      </c>
      <c r="D148" s="190" t="str">
        <f ca="1">IF(OR('$Data1'!E150="",LEFT(A148,4)="! No"),"",IF(AND(ISNUMBER('$Data1'!Q150),ISNUMBER('$Data1'!S150)),"ThermostatSetpoint:DualSetpoint",IF(ISNUMBER('$Data1'!Q150),"ThermostatSetpoint:SingleCooling",IF(ISNUMBER('$Data1'!S150),"ThermostatSetpoint:SingleHeating","ERROR")))&amp;",")</f>
        <v/>
      </c>
      <c r="E148" s="190" t="str">
        <f ca="1">IF(OR('$Data1'!E150="",LEFT(A148,4)="! No"),"",IF(RIGHT(D148,13)="DualSetpoint,",HLOOKUP(MROUND('$Data1'!S150,0.2),Setpoints,VLOOKUP(MROUND('$Data1'!Q150,0.2),Setpoints,2,1),1),IF(RIGHT(D148,14)="SingleHeating,","Htng Setpoint "&amp;FIXED('$Data1'!S150,1),IF(RIGHT(D148,14)="SingleCooling,","Clng Setpoint "&amp;FIXED('$Data1'!Q150,1),""))))</f>
        <v/>
      </c>
    </row>
    <row r="149" spans="1:5" ht="15">
      <c r="A149" s="190" t="str">
        <f ca="1">IF('$Data1'!E151="","",IF(AND(LEFT('$Data1'!G151,4)="COND",OR(ISNUMBER('$Data1'!Q151),ISNUMBER('$Data1'!S151))),"ZoneThermostat,","! No Tstat, UNCOND Zone"))</f>
        <v>! No Tstat, UNCOND Zone</v>
      </c>
      <c r="B149" s="190" t="str">
        <f ca="1">IF('$Data1'!E151="",""," "&amp;'$Data1'!E151&amp;" Tstat,")</f>
        <v xml:space="preserve"> 1 Tstat,</v>
      </c>
      <c r="C149" s="190" t="str">
        <f ca="1">IF('$Data1'!E151="","",",")</f>
        <v>,</v>
      </c>
      <c r="D149" s="190" t="str">
        <f ca="1">IF(OR('$Data1'!E151="",LEFT(A149,4)="! No"),"",IF(AND(ISNUMBER('$Data1'!Q151),ISNUMBER('$Data1'!S151)),"ThermostatSetpoint:DualSetpoint",IF(ISNUMBER('$Data1'!Q151),"ThermostatSetpoint:SingleCooling",IF(ISNUMBER('$Data1'!S151),"ThermostatSetpoint:SingleHeating","ERROR")))&amp;",")</f>
        <v/>
      </c>
      <c r="E149" s="190" t="str">
        <f ca="1">IF(OR('$Data1'!E151="",LEFT(A149,4)="! No"),"",IF(RIGHT(D149,13)="DualSetpoint,",HLOOKUP(MROUND('$Data1'!S151,0.2),Setpoints,VLOOKUP(MROUND('$Data1'!Q151,0.2),Setpoints,2,1),1),IF(RIGHT(D149,14)="SingleHeating,","Htng Setpoint "&amp;FIXED('$Data1'!S151,1),IF(RIGHT(D149,14)="SingleCooling,","Clng Setpoint "&amp;FIXED('$Data1'!Q151,1),""))))</f>
        <v/>
      </c>
    </row>
    <row r="150" spans="1:5" ht="15">
      <c r="A150" s="190" t="str">
        <f ca="1">IF('$Data1'!E152="","",IF(AND(LEFT('$Data1'!G152,4)="COND",OR(ISNUMBER('$Data1'!Q152),ISNUMBER('$Data1'!S152))),"ZoneThermostat,","! No Tstat, UNCOND Zone"))</f>
        <v>! No Tstat, UNCOND Zone</v>
      </c>
      <c r="B150" s="190" t="str">
        <f ca="1">IF('$Data1'!E152="",""," "&amp;'$Data1'!E152&amp;" Tstat,")</f>
        <v xml:space="preserve"> 1 Tstat,</v>
      </c>
      <c r="C150" s="190" t="str">
        <f ca="1">IF('$Data1'!E152="","",",")</f>
        <v>,</v>
      </c>
      <c r="D150" s="190" t="str">
        <f ca="1">IF(OR('$Data1'!E152="",LEFT(A150,4)="! No"),"",IF(AND(ISNUMBER('$Data1'!Q152),ISNUMBER('$Data1'!S152)),"ThermostatSetpoint:DualSetpoint",IF(ISNUMBER('$Data1'!Q152),"ThermostatSetpoint:SingleCooling",IF(ISNUMBER('$Data1'!S152),"ThermostatSetpoint:SingleHeating","ERROR")))&amp;",")</f>
        <v/>
      </c>
      <c r="E150" s="190" t="str">
        <f ca="1">IF(OR('$Data1'!E152="",LEFT(A150,4)="! No"),"",IF(RIGHT(D150,13)="DualSetpoint,",HLOOKUP(MROUND('$Data1'!S152,0.2),Setpoints,VLOOKUP(MROUND('$Data1'!Q152,0.2),Setpoints,2,1),1),IF(RIGHT(D150,14)="SingleHeating,","Htng Setpoint "&amp;FIXED('$Data1'!S152,1),IF(RIGHT(D150,14)="SingleCooling,","Clng Setpoint "&amp;FIXED('$Data1'!Q152,1),""))))</f>
        <v/>
      </c>
    </row>
    <row r="151" spans="1:5" ht="15">
      <c r="A151" s="190" t="str">
        <f ca="1">IF('$Data1'!E153="","",IF(AND(LEFT('$Data1'!G153,4)="COND",OR(ISNUMBER('$Data1'!Q153),ISNUMBER('$Data1'!S153))),"ZoneThermostat,","! No Tstat, UNCOND Zone"))</f>
        <v>! No Tstat, UNCOND Zone</v>
      </c>
      <c r="B151" s="190" t="str">
        <f ca="1">IF('$Data1'!E153="",""," "&amp;'$Data1'!E153&amp;" Tstat,")</f>
        <v xml:space="preserve"> 1 Tstat,</v>
      </c>
      <c r="C151" s="190" t="str">
        <f ca="1">IF('$Data1'!E153="","",",")</f>
        <v>,</v>
      </c>
      <c r="D151" s="190" t="str">
        <f ca="1">IF(OR('$Data1'!E153="",LEFT(A151,4)="! No"),"",IF(AND(ISNUMBER('$Data1'!Q153),ISNUMBER('$Data1'!S153)),"ThermostatSetpoint:DualSetpoint",IF(ISNUMBER('$Data1'!Q153),"ThermostatSetpoint:SingleCooling",IF(ISNUMBER('$Data1'!S153),"ThermostatSetpoint:SingleHeating","ERROR")))&amp;",")</f>
        <v/>
      </c>
      <c r="E151" s="190" t="str">
        <f ca="1">IF(OR('$Data1'!E153="",LEFT(A151,4)="! No"),"",IF(RIGHT(D151,13)="DualSetpoint,",HLOOKUP(MROUND('$Data1'!S153,0.2),Setpoints,VLOOKUP(MROUND('$Data1'!Q153,0.2),Setpoints,2,1),1),IF(RIGHT(D151,14)="SingleHeating,","Htng Setpoint "&amp;FIXED('$Data1'!S153,1),IF(RIGHT(D151,14)="SingleCooling,","Clng Setpoint "&amp;FIXED('$Data1'!Q153,1),""))))</f>
        <v/>
      </c>
    </row>
    <row r="152" spans="1:5" ht="15">
      <c r="A152" s="190" t="str">
        <f ca="1">IF('$Data1'!E154="","",IF(AND(LEFT('$Data1'!G154,4)="COND",OR(ISNUMBER('$Data1'!Q154),ISNUMBER('$Data1'!S154))),"ZoneThermostat,","! No Tstat, UNCOND Zone"))</f>
        <v>! No Tstat, UNCOND Zone</v>
      </c>
      <c r="B152" s="190" t="str">
        <f ca="1">IF('$Data1'!E154="",""," "&amp;'$Data1'!E154&amp;" Tstat,")</f>
        <v xml:space="preserve"> 1 Tstat,</v>
      </c>
      <c r="C152" s="190" t="str">
        <f ca="1">IF('$Data1'!E154="","",",")</f>
        <v>,</v>
      </c>
      <c r="D152" s="190" t="str">
        <f ca="1">IF(OR('$Data1'!E154="",LEFT(A152,4)="! No"),"",IF(AND(ISNUMBER('$Data1'!Q154),ISNUMBER('$Data1'!S154)),"ThermostatSetpoint:DualSetpoint",IF(ISNUMBER('$Data1'!Q154),"ThermostatSetpoint:SingleCooling",IF(ISNUMBER('$Data1'!S154),"ThermostatSetpoint:SingleHeating","ERROR")))&amp;",")</f>
        <v/>
      </c>
      <c r="E152" s="190" t="str">
        <f ca="1">IF(OR('$Data1'!E154="",LEFT(A152,4)="! No"),"",IF(RIGHT(D152,13)="DualSetpoint,",HLOOKUP(MROUND('$Data1'!S154,0.2),Setpoints,VLOOKUP(MROUND('$Data1'!Q154,0.2),Setpoints,2,1),1),IF(RIGHT(D152,14)="SingleHeating,","Htng Setpoint "&amp;FIXED('$Data1'!S154,1),IF(RIGHT(D152,14)="SingleCooling,","Clng Setpoint "&amp;FIXED('$Data1'!Q154,1),""))))</f>
        <v/>
      </c>
    </row>
    <row r="153" spans="1:5" ht="15">
      <c r="A153" s="190" t="str">
        <f ca="1">IF('$Data1'!E155="","",IF(AND(LEFT('$Data1'!G155,4)="COND",OR(ISNUMBER('$Data1'!Q155),ISNUMBER('$Data1'!S155))),"ZoneThermostat,","! No Tstat, UNCOND Zone"))</f>
        <v>! No Tstat, UNCOND Zone</v>
      </c>
      <c r="B153" s="190" t="str">
        <f ca="1">IF('$Data1'!E155="",""," "&amp;'$Data1'!E155&amp;" Tstat,")</f>
        <v xml:space="preserve"> 1 Tstat,</v>
      </c>
      <c r="C153" s="190" t="str">
        <f ca="1">IF('$Data1'!E155="","",",")</f>
        <v>,</v>
      </c>
      <c r="D153" s="190" t="str">
        <f ca="1">IF(OR('$Data1'!E155="",LEFT(A153,4)="! No"),"",IF(AND(ISNUMBER('$Data1'!Q155),ISNUMBER('$Data1'!S155)),"ThermostatSetpoint:DualSetpoint",IF(ISNUMBER('$Data1'!Q155),"ThermostatSetpoint:SingleCooling",IF(ISNUMBER('$Data1'!S155),"ThermostatSetpoint:SingleHeating","ERROR")))&amp;",")</f>
        <v/>
      </c>
      <c r="E153" s="190" t="str">
        <f ca="1">IF(OR('$Data1'!E155="",LEFT(A153,4)="! No"),"",IF(RIGHT(D153,13)="DualSetpoint,",HLOOKUP(MROUND('$Data1'!S155,0.2),Setpoints,VLOOKUP(MROUND('$Data1'!Q155,0.2),Setpoints,2,1),1),IF(RIGHT(D153,14)="SingleHeating,","Htng Setpoint "&amp;FIXED('$Data1'!S155,1),IF(RIGHT(D153,14)="SingleCooling,","Clng Setpoint "&amp;FIXED('$Data1'!Q155,1),""))))</f>
        <v/>
      </c>
    </row>
    <row r="154" spans="1:5" ht="15">
      <c r="A154" s="190" t="str">
        <f ca="1">IF('$Data1'!E156="","",IF(AND(LEFT('$Data1'!G156,4)="COND",OR(ISNUMBER('$Data1'!Q156),ISNUMBER('$Data1'!S156))),"ZoneThermostat,","! No Tstat, UNCOND Zone"))</f>
        <v>! No Tstat, UNCOND Zone</v>
      </c>
      <c r="B154" s="190" t="str">
        <f ca="1">IF('$Data1'!E156="",""," "&amp;'$Data1'!E156&amp;" Tstat,")</f>
        <v xml:space="preserve"> 1 Tstat,</v>
      </c>
      <c r="C154" s="190" t="str">
        <f ca="1">IF('$Data1'!E156="","",",")</f>
        <v>,</v>
      </c>
      <c r="D154" s="190" t="str">
        <f ca="1">IF(OR('$Data1'!E156="",LEFT(A154,4)="! No"),"",IF(AND(ISNUMBER('$Data1'!Q156),ISNUMBER('$Data1'!S156)),"ThermostatSetpoint:DualSetpoint",IF(ISNUMBER('$Data1'!Q156),"ThermostatSetpoint:SingleCooling",IF(ISNUMBER('$Data1'!S156),"ThermostatSetpoint:SingleHeating","ERROR")))&amp;",")</f>
        <v/>
      </c>
      <c r="E154" s="190" t="str">
        <f ca="1">IF(OR('$Data1'!E156="",LEFT(A154,4)="! No"),"",IF(RIGHT(D154,13)="DualSetpoint,",HLOOKUP(MROUND('$Data1'!S156,0.2),Setpoints,VLOOKUP(MROUND('$Data1'!Q156,0.2),Setpoints,2,1),1),IF(RIGHT(D154,14)="SingleHeating,","Htng Setpoint "&amp;FIXED('$Data1'!S156,1),IF(RIGHT(D154,14)="SingleCooling,","Clng Setpoint "&amp;FIXED('$Data1'!Q156,1),""))))</f>
        <v/>
      </c>
    </row>
    <row r="155" spans="1:5" ht="15">
      <c r="A155" s="190" t="str">
        <f ca="1">IF('$Data1'!E157="","",IF(AND(LEFT('$Data1'!G157,4)="COND",OR(ISNUMBER('$Data1'!Q157),ISNUMBER('$Data1'!S157))),"ZoneThermostat,","! No Tstat, UNCOND Zone"))</f>
        <v>! No Tstat, UNCOND Zone</v>
      </c>
      <c r="B155" s="190" t="str">
        <f ca="1">IF('$Data1'!E157="",""," "&amp;'$Data1'!E157&amp;" Tstat,")</f>
        <v xml:space="preserve"> 1 Tstat,</v>
      </c>
      <c r="C155" s="190" t="str">
        <f ca="1">IF('$Data1'!E157="","",",")</f>
        <v>,</v>
      </c>
      <c r="D155" s="190" t="str">
        <f ca="1">IF(OR('$Data1'!E157="",LEFT(A155,4)="! No"),"",IF(AND(ISNUMBER('$Data1'!Q157),ISNUMBER('$Data1'!S157)),"ThermostatSetpoint:DualSetpoint",IF(ISNUMBER('$Data1'!Q157),"ThermostatSetpoint:SingleCooling",IF(ISNUMBER('$Data1'!S157),"ThermostatSetpoint:SingleHeating","ERROR")))&amp;",")</f>
        <v/>
      </c>
      <c r="E155" s="190" t="str">
        <f ca="1">IF(OR('$Data1'!E157="",LEFT(A155,4)="! No"),"",IF(RIGHT(D155,13)="DualSetpoint,",HLOOKUP(MROUND('$Data1'!S157,0.2),Setpoints,VLOOKUP(MROUND('$Data1'!Q157,0.2),Setpoints,2,1),1),IF(RIGHT(D155,14)="SingleHeating,","Htng Setpoint "&amp;FIXED('$Data1'!S157,1),IF(RIGHT(D155,14)="SingleCooling,","Clng Setpoint "&amp;FIXED('$Data1'!Q157,1),""))))</f>
        <v/>
      </c>
    </row>
    <row r="156" spans="1:5" ht="15">
      <c r="A156" s="190" t="str">
        <f ca="1">IF('$Data1'!E158="","",IF(AND(LEFT('$Data1'!G158,4)="COND",OR(ISNUMBER('$Data1'!Q158),ISNUMBER('$Data1'!S158))),"ZoneThermostat,","! No Tstat, UNCOND Zone"))</f>
        <v>! No Tstat, UNCOND Zone</v>
      </c>
      <c r="B156" s="190" t="str">
        <f ca="1">IF('$Data1'!E158="",""," "&amp;'$Data1'!E158&amp;" Tstat,")</f>
        <v xml:space="preserve"> 1 Tstat,</v>
      </c>
      <c r="C156" s="190" t="str">
        <f ca="1">IF('$Data1'!E158="","",",")</f>
        <v>,</v>
      </c>
      <c r="D156" s="190" t="str">
        <f ca="1">IF(OR('$Data1'!E158="",LEFT(A156,4)="! No"),"",IF(AND(ISNUMBER('$Data1'!Q158),ISNUMBER('$Data1'!S158)),"ThermostatSetpoint:DualSetpoint",IF(ISNUMBER('$Data1'!Q158),"ThermostatSetpoint:SingleCooling",IF(ISNUMBER('$Data1'!S158),"ThermostatSetpoint:SingleHeating","ERROR")))&amp;",")</f>
        <v/>
      </c>
      <c r="E156" s="190" t="str">
        <f ca="1">IF(OR('$Data1'!E158="",LEFT(A156,4)="! No"),"",IF(RIGHT(D156,13)="DualSetpoint,",HLOOKUP(MROUND('$Data1'!S158,0.2),Setpoints,VLOOKUP(MROUND('$Data1'!Q158,0.2),Setpoints,2,1),1),IF(RIGHT(D156,14)="SingleHeating,","Htng Setpoint "&amp;FIXED('$Data1'!S158,1),IF(RIGHT(D156,14)="SingleCooling,","Clng Setpoint "&amp;FIXED('$Data1'!Q158,1),""))))</f>
        <v/>
      </c>
    </row>
    <row r="157" spans="1:5" ht="15">
      <c r="A157" s="190" t="str">
        <f ca="1">IF('$Data1'!E159="","",IF(AND(LEFT('$Data1'!G159,4)="COND",OR(ISNUMBER('$Data1'!Q159),ISNUMBER('$Data1'!S159))),"ZoneThermostat,","! No Tstat, UNCOND Zone"))</f>
        <v>! No Tstat, UNCOND Zone</v>
      </c>
      <c r="B157" s="190" t="str">
        <f ca="1">IF('$Data1'!E159="",""," "&amp;'$Data1'!E159&amp;" Tstat,")</f>
        <v xml:space="preserve"> 1 Tstat,</v>
      </c>
      <c r="C157" s="190" t="str">
        <f ca="1">IF('$Data1'!E159="","",",")</f>
        <v>,</v>
      </c>
      <c r="D157" s="190" t="str">
        <f ca="1">IF(OR('$Data1'!E159="",LEFT(A157,4)="! No"),"",IF(AND(ISNUMBER('$Data1'!Q159),ISNUMBER('$Data1'!S159)),"ThermostatSetpoint:DualSetpoint",IF(ISNUMBER('$Data1'!Q159),"ThermostatSetpoint:SingleCooling",IF(ISNUMBER('$Data1'!S159),"ThermostatSetpoint:SingleHeating","ERROR")))&amp;",")</f>
        <v/>
      </c>
      <c r="E157" s="190" t="str">
        <f ca="1">IF(OR('$Data1'!E159="",LEFT(A157,4)="! No"),"",IF(RIGHT(D157,13)="DualSetpoint,",HLOOKUP(MROUND('$Data1'!S159,0.2),Setpoints,VLOOKUP(MROUND('$Data1'!Q159,0.2),Setpoints,2,1),1),IF(RIGHT(D157,14)="SingleHeating,","Htng Setpoint "&amp;FIXED('$Data1'!S159,1),IF(RIGHT(D157,14)="SingleCooling,","Clng Setpoint "&amp;FIXED('$Data1'!Q159,1),""))))</f>
        <v/>
      </c>
    </row>
    <row r="158" spans="1:5" ht="15">
      <c r="A158" s="190" t="str">
        <f ca="1">IF('$Data1'!E160="","",IF(AND(LEFT('$Data1'!G160,4)="COND",OR(ISNUMBER('$Data1'!Q160),ISNUMBER('$Data1'!S160))),"ZoneThermostat,","! No Tstat, UNCOND Zone"))</f>
        <v>! No Tstat, UNCOND Zone</v>
      </c>
      <c r="B158" s="190" t="str">
        <f ca="1">IF('$Data1'!E160="",""," "&amp;'$Data1'!E160&amp;" Tstat,")</f>
        <v xml:space="preserve"> 1 Tstat,</v>
      </c>
      <c r="C158" s="190" t="str">
        <f ca="1">IF('$Data1'!E160="","",",")</f>
        <v>,</v>
      </c>
      <c r="D158" s="190" t="str">
        <f ca="1">IF(OR('$Data1'!E160="",LEFT(A158,4)="! No"),"",IF(AND(ISNUMBER('$Data1'!Q160),ISNUMBER('$Data1'!S160)),"ThermostatSetpoint:DualSetpoint",IF(ISNUMBER('$Data1'!Q160),"ThermostatSetpoint:SingleCooling",IF(ISNUMBER('$Data1'!S160),"ThermostatSetpoint:SingleHeating","ERROR")))&amp;",")</f>
        <v/>
      </c>
      <c r="E158" s="190" t="str">
        <f ca="1">IF(OR('$Data1'!E160="",LEFT(A158,4)="! No"),"",IF(RIGHT(D158,13)="DualSetpoint,",HLOOKUP(MROUND('$Data1'!S160,0.2),Setpoints,VLOOKUP(MROUND('$Data1'!Q160,0.2),Setpoints,2,1),1),IF(RIGHT(D158,14)="SingleHeating,","Htng Setpoint "&amp;FIXED('$Data1'!S160,1),IF(RIGHT(D158,14)="SingleCooling,","Clng Setpoint "&amp;FIXED('$Data1'!Q160,1),""))))</f>
        <v/>
      </c>
    </row>
    <row r="159" spans="1:5" ht="15">
      <c r="A159" s="190" t="str">
        <f ca="1">IF('$Data1'!E161="","",IF(AND(LEFT('$Data1'!G161,4)="COND",OR(ISNUMBER('$Data1'!Q161),ISNUMBER('$Data1'!S161))),"ZoneThermostat,","! No Tstat, UNCOND Zone"))</f>
        <v>! No Tstat, UNCOND Zone</v>
      </c>
      <c r="B159" s="190" t="str">
        <f ca="1">IF('$Data1'!E161="",""," "&amp;'$Data1'!E161&amp;" Tstat,")</f>
        <v xml:space="preserve"> 1 Tstat,</v>
      </c>
      <c r="C159" s="190" t="str">
        <f ca="1">IF('$Data1'!E161="","",",")</f>
        <v>,</v>
      </c>
      <c r="D159" s="190" t="str">
        <f ca="1">IF(OR('$Data1'!E161="",LEFT(A159,4)="! No"),"",IF(AND(ISNUMBER('$Data1'!Q161),ISNUMBER('$Data1'!S161)),"ThermostatSetpoint:DualSetpoint",IF(ISNUMBER('$Data1'!Q161),"ThermostatSetpoint:SingleCooling",IF(ISNUMBER('$Data1'!S161),"ThermostatSetpoint:SingleHeating","ERROR")))&amp;",")</f>
        <v/>
      </c>
      <c r="E159" s="190" t="str">
        <f ca="1">IF(OR('$Data1'!E161="",LEFT(A159,4)="! No"),"",IF(RIGHT(D159,13)="DualSetpoint,",HLOOKUP(MROUND('$Data1'!S161,0.2),Setpoints,VLOOKUP(MROUND('$Data1'!Q161,0.2),Setpoints,2,1),1),IF(RIGHT(D159,14)="SingleHeating,","Htng Setpoint "&amp;FIXED('$Data1'!S161,1),IF(RIGHT(D159,14)="SingleCooling,","Clng Setpoint "&amp;FIXED('$Data1'!Q161,1),""))))</f>
        <v/>
      </c>
    </row>
    <row r="160" spans="1:5" ht="15">
      <c r="A160" s="190" t="str">
        <f ca="1">IF('$Data1'!E162="","",IF(AND(LEFT('$Data1'!G162,4)="COND",OR(ISNUMBER('$Data1'!Q162),ISNUMBER('$Data1'!S162))),"ZoneThermostat,","! No Tstat, UNCOND Zone"))</f>
        <v>! No Tstat, UNCOND Zone</v>
      </c>
      <c r="B160" s="190" t="str">
        <f ca="1">IF('$Data1'!E162="",""," "&amp;'$Data1'!E162&amp;" Tstat,")</f>
        <v xml:space="preserve"> 1 Tstat,</v>
      </c>
      <c r="C160" s="190" t="str">
        <f ca="1">IF('$Data1'!E162="","",",")</f>
        <v>,</v>
      </c>
      <c r="D160" s="190" t="str">
        <f ca="1">IF(OR('$Data1'!E162="",LEFT(A160,4)="! No"),"",IF(AND(ISNUMBER('$Data1'!Q162),ISNUMBER('$Data1'!S162)),"ThermostatSetpoint:DualSetpoint",IF(ISNUMBER('$Data1'!Q162),"ThermostatSetpoint:SingleCooling",IF(ISNUMBER('$Data1'!S162),"ThermostatSetpoint:SingleHeating","ERROR")))&amp;",")</f>
        <v/>
      </c>
      <c r="E160" s="190" t="str">
        <f ca="1">IF(OR('$Data1'!E162="",LEFT(A160,4)="! No"),"",IF(RIGHT(D160,13)="DualSetpoint,",HLOOKUP(MROUND('$Data1'!S162,0.2),Setpoints,VLOOKUP(MROUND('$Data1'!Q162,0.2),Setpoints,2,1),1),IF(RIGHT(D160,14)="SingleHeating,","Htng Setpoint "&amp;FIXED('$Data1'!S162,1),IF(RIGHT(D160,14)="SingleCooling,","Clng Setpoint "&amp;FIXED('$Data1'!Q162,1),""))))</f>
        <v/>
      </c>
    </row>
    <row r="161" spans="1:5" ht="15">
      <c r="A161" s="190" t="str">
        <f ca="1">IF('$Data1'!E163="","",IF(AND(LEFT('$Data1'!G163,4)="COND",OR(ISNUMBER('$Data1'!Q163),ISNUMBER('$Data1'!S163))),"ZoneThermostat,","! No Tstat, UNCOND Zone"))</f>
        <v>! No Tstat, UNCOND Zone</v>
      </c>
      <c r="B161" s="190" t="str">
        <f ca="1">IF('$Data1'!E163="",""," "&amp;'$Data1'!E163&amp;" Tstat,")</f>
        <v xml:space="preserve"> 1 Tstat,</v>
      </c>
      <c r="C161" s="190" t="str">
        <f ca="1">IF('$Data1'!E163="","",",")</f>
        <v>,</v>
      </c>
      <c r="D161" s="190" t="str">
        <f ca="1">IF(OR('$Data1'!E163="",LEFT(A161,4)="! No"),"",IF(AND(ISNUMBER('$Data1'!Q163),ISNUMBER('$Data1'!S163)),"ThermostatSetpoint:DualSetpoint",IF(ISNUMBER('$Data1'!Q163),"ThermostatSetpoint:SingleCooling",IF(ISNUMBER('$Data1'!S163),"ThermostatSetpoint:SingleHeating","ERROR")))&amp;",")</f>
        <v/>
      </c>
      <c r="E161" s="190" t="str">
        <f ca="1">IF(OR('$Data1'!E163="",LEFT(A161,4)="! No"),"",IF(RIGHT(D161,13)="DualSetpoint,",HLOOKUP(MROUND('$Data1'!S163,0.2),Setpoints,VLOOKUP(MROUND('$Data1'!Q163,0.2),Setpoints,2,1),1),IF(RIGHT(D161,14)="SingleHeating,","Htng Setpoint "&amp;FIXED('$Data1'!S163,1),IF(RIGHT(D161,14)="SingleCooling,","Clng Setpoint "&amp;FIXED('$Data1'!Q163,1),""))))</f>
        <v/>
      </c>
    </row>
    <row r="162" spans="1:5" ht="15">
      <c r="A162" s="190" t="str">
        <f ca="1">IF('$Data1'!E164="","",IF(AND(LEFT('$Data1'!G164,4)="COND",OR(ISNUMBER('$Data1'!Q164),ISNUMBER('$Data1'!S164))),"ZoneThermostat,","! No Tstat, UNCOND Zone"))</f>
        <v>! No Tstat, UNCOND Zone</v>
      </c>
      <c r="B162" s="190" t="str">
        <f ca="1">IF('$Data1'!E164="",""," "&amp;'$Data1'!E164&amp;" Tstat,")</f>
        <v xml:space="preserve"> 1 Tstat,</v>
      </c>
      <c r="C162" s="190" t="str">
        <f ca="1">IF('$Data1'!E164="","",",")</f>
        <v>,</v>
      </c>
      <c r="D162" s="190" t="str">
        <f ca="1">IF(OR('$Data1'!E164="",LEFT(A162,4)="! No"),"",IF(AND(ISNUMBER('$Data1'!Q164),ISNUMBER('$Data1'!S164)),"ThermostatSetpoint:DualSetpoint",IF(ISNUMBER('$Data1'!Q164),"ThermostatSetpoint:SingleCooling",IF(ISNUMBER('$Data1'!S164),"ThermostatSetpoint:SingleHeating","ERROR")))&amp;",")</f>
        <v/>
      </c>
      <c r="E162" s="190" t="str">
        <f ca="1">IF(OR('$Data1'!E164="",LEFT(A162,4)="! No"),"",IF(RIGHT(D162,13)="DualSetpoint,",HLOOKUP(MROUND('$Data1'!S164,0.2),Setpoints,VLOOKUP(MROUND('$Data1'!Q164,0.2),Setpoints,2,1),1),IF(RIGHT(D162,14)="SingleHeating,","Htng Setpoint "&amp;FIXED('$Data1'!S164,1),IF(RIGHT(D162,14)="SingleCooling,","Clng Setpoint "&amp;FIXED('$Data1'!Q164,1),""))))</f>
        <v/>
      </c>
    </row>
    <row r="163" spans="1:5" ht="15">
      <c r="A163" s="190" t="str">
        <f ca="1">IF('$Data1'!E165="","",IF(AND(LEFT('$Data1'!G165,4)="COND",OR(ISNUMBER('$Data1'!Q165),ISNUMBER('$Data1'!S165))),"ZoneThermostat,","! No Tstat, UNCOND Zone"))</f>
        <v>! No Tstat, UNCOND Zone</v>
      </c>
      <c r="B163" s="190" t="str">
        <f ca="1">IF('$Data1'!E165="",""," "&amp;'$Data1'!E165&amp;" Tstat,")</f>
        <v xml:space="preserve"> 1 Tstat,</v>
      </c>
      <c r="C163" s="190" t="str">
        <f ca="1">IF('$Data1'!E165="","",",")</f>
        <v>,</v>
      </c>
      <c r="D163" s="190" t="str">
        <f ca="1">IF(OR('$Data1'!E165="",LEFT(A163,4)="! No"),"",IF(AND(ISNUMBER('$Data1'!Q165),ISNUMBER('$Data1'!S165)),"ThermostatSetpoint:DualSetpoint",IF(ISNUMBER('$Data1'!Q165),"ThermostatSetpoint:SingleCooling",IF(ISNUMBER('$Data1'!S165),"ThermostatSetpoint:SingleHeating","ERROR")))&amp;",")</f>
        <v/>
      </c>
      <c r="E163" s="190" t="str">
        <f ca="1">IF(OR('$Data1'!E165="",LEFT(A163,4)="! No"),"",IF(RIGHT(D163,13)="DualSetpoint,",HLOOKUP(MROUND('$Data1'!S165,0.2),Setpoints,VLOOKUP(MROUND('$Data1'!Q165,0.2),Setpoints,2,1),1),IF(RIGHT(D163,14)="SingleHeating,","Htng Setpoint "&amp;FIXED('$Data1'!S165,1),IF(RIGHT(D163,14)="SingleCooling,","Clng Setpoint "&amp;FIXED('$Data1'!Q165,1),""))))</f>
        <v/>
      </c>
    </row>
    <row r="164" spans="1:5" ht="15">
      <c r="A164" s="190" t="str">
        <f ca="1">IF('$Data1'!E166="","",IF(AND(LEFT('$Data1'!G166,4)="COND",OR(ISNUMBER('$Data1'!Q166),ISNUMBER('$Data1'!S166))),"ZoneThermostat,","! No Tstat, UNCOND Zone"))</f>
        <v>! No Tstat, UNCOND Zone</v>
      </c>
      <c r="B164" s="190" t="str">
        <f ca="1">IF('$Data1'!E166="",""," "&amp;'$Data1'!E166&amp;" Tstat,")</f>
        <v xml:space="preserve"> 1 Tstat,</v>
      </c>
      <c r="C164" s="190" t="str">
        <f ca="1">IF('$Data1'!E166="","",",")</f>
        <v>,</v>
      </c>
      <c r="D164" s="190" t="str">
        <f ca="1">IF(OR('$Data1'!E166="",LEFT(A164,4)="! No"),"",IF(AND(ISNUMBER('$Data1'!Q166),ISNUMBER('$Data1'!S166)),"ThermostatSetpoint:DualSetpoint",IF(ISNUMBER('$Data1'!Q166),"ThermostatSetpoint:SingleCooling",IF(ISNUMBER('$Data1'!S166),"ThermostatSetpoint:SingleHeating","ERROR")))&amp;",")</f>
        <v/>
      </c>
      <c r="E164" s="190" t="str">
        <f ca="1">IF(OR('$Data1'!E166="",LEFT(A164,4)="! No"),"",IF(RIGHT(D164,13)="DualSetpoint,",HLOOKUP(MROUND('$Data1'!S166,0.2),Setpoints,VLOOKUP(MROUND('$Data1'!Q166,0.2),Setpoints,2,1),1),IF(RIGHT(D164,14)="SingleHeating,","Htng Setpoint "&amp;FIXED('$Data1'!S166,1),IF(RIGHT(D164,14)="SingleCooling,","Clng Setpoint "&amp;FIXED('$Data1'!Q166,1),""))))</f>
        <v/>
      </c>
    </row>
    <row r="165" spans="1:5" ht="15">
      <c r="A165" s="190" t="str">
        <f ca="1">IF('$Data1'!E167="","",IF(AND(LEFT('$Data1'!G167,4)="COND",OR(ISNUMBER('$Data1'!Q167),ISNUMBER('$Data1'!S167))),"ZoneThermostat,","! No Tstat, UNCOND Zone"))</f>
        <v>! No Tstat, UNCOND Zone</v>
      </c>
      <c r="B165" s="190" t="str">
        <f ca="1">IF('$Data1'!E167="",""," "&amp;'$Data1'!E167&amp;" Tstat,")</f>
        <v xml:space="preserve"> 1 Tstat,</v>
      </c>
      <c r="C165" s="190" t="str">
        <f ca="1">IF('$Data1'!E167="","",",")</f>
        <v>,</v>
      </c>
      <c r="D165" s="190" t="str">
        <f ca="1">IF(OR('$Data1'!E167="",LEFT(A165,4)="! No"),"",IF(AND(ISNUMBER('$Data1'!Q167),ISNUMBER('$Data1'!S167)),"ThermostatSetpoint:DualSetpoint",IF(ISNUMBER('$Data1'!Q167),"ThermostatSetpoint:SingleCooling",IF(ISNUMBER('$Data1'!S167),"ThermostatSetpoint:SingleHeating","ERROR")))&amp;",")</f>
        <v/>
      </c>
      <c r="E165" s="190" t="str">
        <f ca="1">IF(OR('$Data1'!E167="",LEFT(A165,4)="! No"),"",IF(RIGHT(D165,13)="DualSetpoint,",HLOOKUP(MROUND('$Data1'!S167,0.2),Setpoints,VLOOKUP(MROUND('$Data1'!Q167,0.2),Setpoints,2,1),1),IF(RIGHT(D165,14)="SingleHeating,","Htng Setpoint "&amp;FIXED('$Data1'!S167,1),IF(RIGHT(D165,14)="SingleCooling,","Clng Setpoint "&amp;FIXED('$Data1'!Q167,1),""))))</f>
        <v/>
      </c>
    </row>
    <row r="166" spans="1:5" ht="15">
      <c r="A166" s="190" t="str">
        <f ca="1">IF('$Data1'!E168="","",IF(AND(LEFT('$Data1'!G168,4)="COND",OR(ISNUMBER('$Data1'!Q168),ISNUMBER('$Data1'!S168))),"ZoneThermostat,","! No Tstat, UNCOND Zone"))</f>
        <v>! No Tstat, UNCOND Zone</v>
      </c>
      <c r="B166" s="190" t="str">
        <f ca="1">IF('$Data1'!E168="",""," "&amp;'$Data1'!E168&amp;" Tstat,")</f>
        <v xml:space="preserve"> 1 Tstat,</v>
      </c>
      <c r="C166" s="190" t="str">
        <f ca="1">IF('$Data1'!E168="","",",")</f>
        <v>,</v>
      </c>
      <c r="D166" s="190" t="str">
        <f ca="1">IF(OR('$Data1'!E168="",LEFT(A166,4)="! No"),"",IF(AND(ISNUMBER('$Data1'!Q168),ISNUMBER('$Data1'!S168)),"ThermostatSetpoint:DualSetpoint",IF(ISNUMBER('$Data1'!Q168),"ThermostatSetpoint:SingleCooling",IF(ISNUMBER('$Data1'!S168),"ThermostatSetpoint:SingleHeating","ERROR")))&amp;",")</f>
        <v/>
      </c>
      <c r="E166" s="190" t="str">
        <f ca="1">IF(OR('$Data1'!E168="",LEFT(A166,4)="! No"),"",IF(RIGHT(D166,13)="DualSetpoint,",HLOOKUP(MROUND('$Data1'!S168,0.2),Setpoints,VLOOKUP(MROUND('$Data1'!Q168,0.2),Setpoints,2,1),1),IF(RIGHT(D166,14)="SingleHeating,","Htng Setpoint "&amp;FIXED('$Data1'!S168,1),IF(RIGHT(D166,14)="SingleCooling,","Clng Setpoint "&amp;FIXED('$Data1'!Q168,1),""))))</f>
        <v/>
      </c>
    </row>
    <row r="167" spans="1:5" ht="15">
      <c r="A167" s="190" t="str">
        <f ca="1">IF('$Data1'!E169="","",IF(AND(LEFT('$Data1'!G169,4)="COND",OR(ISNUMBER('$Data1'!Q169),ISNUMBER('$Data1'!S169))),"ZoneThermostat,","! No Tstat, UNCOND Zone"))</f>
        <v>! No Tstat, UNCOND Zone</v>
      </c>
      <c r="B167" s="190" t="str">
        <f ca="1">IF('$Data1'!E169="",""," "&amp;'$Data1'!E169&amp;" Tstat,")</f>
        <v xml:space="preserve"> 1 Tstat,</v>
      </c>
      <c r="C167" s="190" t="str">
        <f ca="1">IF('$Data1'!E169="","",",")</f>
        <v>,</v>
      </c>
      <c r="D167" s="190" t="str">
        <f ca="1">IF(OR('$Data1'!E169="",LEFT(A167,4)="! No"),"",IF(AND(ISNUMBER('$Data1'!Q169),ISNUMBER('$Data1'!S169)),"ThermostatSetpoint:DualSetpoint",IF(ISNUMBER('$Data1'!Q169),"ThermostatSetpoint:SingleCooling",IF(ISNUMBER('$Data1'!S169),"ThermostatSetpoint:SingleHeating","ERROR")))&amp;",")</f>
        <v/>
      </c>
      <c r="E167" s="190" t="str">
        <f ca="1">IF(OR('$Data1'!E169="",LEFT(A167,4)="! No"),"",IF(RIGHT(D167,13)="DualSetpoint,",HLOOKUP(MROUND('$Data1'!S169,0.2),Setpoints,VLOOKUP(MROUND('$Data1'!Q169,0.2),Setpoints,2,1),1),IF(RIGHT(D167,14)="SingleHeating,","Htng Setpoint "&amp;FIXED('$Data1'!S169,1),IF(RIGHT(D167,14)="SingleCooling,","Clng Setpoint "&amp;FIXED('$Data1'!Q169,1),""))))</f>
        <v/>
      </c>
    </row>
    <row r="168" spans="1:5" ht="15">
      <c r="A168" s="190" t="str">
        <f ca="1">IF('$Data1'!E170="","",IF(AND(LEFT('$Data1'!G170,4)="COND",OR(ISNUMBER('$Data1'!Q170),ISNUMBER('$Data1'!S170))),"ZoneThermostat,","! No Tstat, UNCOND Zone"))</f>
        <v>! No Tstat, UNCOND Zone</v>
      </c>
      <c r="B168" s="190" t="str">
        <f ca="1">IF('$Data1'!E170="",""," "&amp;'$Data1'!E170&amp;" Tstat,")</f>
        <v xml:space="preserve"> 1 Tstat,</v>
      </c>
      <c r="C168" s="190" t="str">
        <f ca="1">IF('$Data1'!E170="","",",")</f>
        <v>,</v>
      </c>
      <c r="D168" s="190" t="str">
        <f ca="1">IF(OR('$Data1'!E170="",LEFT(A168,4)="! No"),"",IF(AND(ISNUMBER('$Data1'!Q170),ISNUMBER('$Data1'!S170)),"ThermostatSetpoint:DualSetpoint",IF(ISNUMBER('$Data1'!Q170),"ThermostatSetpoint:SingleCooling",IF(ISNUMBER('$Data1'!S170),"ThermostatSetpoint:SingleHeating","ERROR")))&amp;",")</f>
        <v/>
      </c>
      <c r="E168" s="190" t="str">
        <f ca="1">IF(OR('$Data1'!E170="",LEFT(A168,4)="! No"),"",IF(RIGHT(D168,13)="DualSetpoint,",HLOOKUP(MROUND('$Data1'!S170,0.2),Setpoints,VLOOKUP(MROUND('$Data1'!Q170,0.2),Setpoints,2,1),1),IF(RIGHT(D168,14)="SingleHeating,","Htng Setpoint "&amp;FIXED('$Data1'!S170,1),IF(RIGHT(D168,14)="SingleCooling,","Clng Setpoint "&amp;FIXED('$Data1'!Q170,1),""))))</f>
        <v/>
      </c>
    </row>
    <row r="169" spans="1:5" ht="15">
      <c r="A169" s="190" t="str">
        <f ca="1">IF('$Data1'!E171="","",IF(AND(LEFT('$Data1'!G171,4)="COND",OR(ISNUMBER('$Data1'!Q171),ISNUMBER('$Data1'!S171))),"ZoneThermostat,","! No Tstat, UNCOND Zone"))</f>
        <v>! No Tstat, UNCOND Zone</v>
      </c>
      <c r="B169" s="190" t="str">
        <f ca="1">IF('$Data1'!E171="",""," "&amp;'$Data1'!E171&amp;" Tstat,")</f>
        <v xml:space="preserve"> 1 Tstat,</v>
      </c>
      <c r="C169" s="190" t="str">
        <f ca="1">IF('$Data1'!E171="","",",")</f>
        <v>,</v>
      </c>
      <c r="D169" s="190" t="str">
        <f ca="1">IF(OR('$Data1'!E171="",LEFT(A169,4)="! No"),"",IF(AND(ISNUMBER('$Data1'!Q171),ISNUMBER('$Data1'!S171)),"ThermostatSetpoint:DualSetpoint",IF(ISNUMBER('$Data1'!Q171),"ThermostatSetpoint:SingleCooling",IF(ISNUMBER('$Data1'!S171),"ThermostatSetpoint:SingleHeating","ERROR")))&amp;",")</f>
        <v/>
      </c>
      <c r="E169" s="190" t="str">
        <f ca="1">IF(OR('$Data1'!E171="",LEFT(A169,4)="! No"),"",IF(RIGHT(D169,13)="DualSetpoint,",HLOOKUP(MROUND('$Data1'!S171,0.2),Setpoints,VLOOKUP(MROUND('$Data1'!Q171,0.2),Setpoints,2,1),1),IF(RIGHT(D169,14)="SingleHeating,","Htng Setpoint "&amp;FIXED('$Data1'!S171,1),IF(RIGHT(D169,14)="SingleCooling,","Clng Setpoint "&amp;FIXED('$Data1'!Q171,1),""))))</f>
        <v/>
      </c>
    </row>
    <row r="170" spans="1:5" ht="15">
      <c r="A170" s="190" t="str">
        <f ca="1">IF('$Data1'!E172="","",IF(AND(LEFT('$Data1'!G172,4)="COND",OR(ISNUMBER('$Data1'!Q172),ISNUMBER('$Data1'!S172))),"ZoneThermostat,","! No Tstat, UNCOND Zone"))</f>
        <v>! No Tstat, UNCOND Zone</v>
      </c>
      <c r="B170" s="190" t="str">
        <f ca="1">IF('$Data1'!E172="",""," "&amp;'$Data1'!E172&amp;" Tstat,")</f>
        <v xml:space="preserve"> 1 Tstat,</v>
      </c>
      <c r="C170" s="190" t="str">
        <f ca="1">IF('$Data1'!E172="","",",")</f>
        <v>,</v>
      </c>
      <c r="D170" s="190" t="str">
        <f ca="1">IF(OR('$Data1'!E172="",LEFT(A170,4)="! No"),"",IF(AND(ISNUMBER('$Data1'!Q172),ISNUMBER('$Data1'!S172)),"ThermostatSetpoint:DualSetpoint",IF(ISNUMBER('$Data1'!Q172),"ThermostatSetpoint:SingleCooling",IF(ISNUMBER('$Data1'!S172),"ThermostatSetpoint:SingleHeating","ERROR")))&amp;",")</f>
        <v/>
      </c>
      <c r="E170" s="190" t="str">
        <f ca="1">IF(OR('$Data1'!E172="",LEFT(A170,4)="! No"),"",IF(RIGHT(D170,13)="DualSetpoint,",HLOOKUP(MROUND('$Data1'!S172,0.2),Setpoints,VLOOKUP(MROUND('$Data1'!Q172,0.2),Setpoints,2,1),1),IF(RIGHT(D170,14)="SingleHeating,","Htng Setpoint "&amp;FIXED('$Data1'!S172,1),IF(RIGHT(D170,14)="SingleCooling,","Clng Setpoint "&amp;FIXED('$Data1'!Q172,1),""))))</f>
        <v/>
      </c>
    </row>
    <row r="171" spans="1:5" ht="15">
      <c r="A171" s="190" t="str">
        <f ca="1">IF('$Data1'!E173="","",IF(AND(LEFT('$Data1'!G173,4)="COND",OR(ISNUMBER('$Data1'!Q173),ISNUMBER('$Data1'!S173))),"ZoneThermostat,","! No Tstat, UNCOND Zone"))</f>
        <v>! No Tstat, UNCOND Zone</v>
      </c>
      <c r="B171" s="190" t="str">
        <f ca="1">IF('$Data1'!E173="",""," "&amp;'$Data1'!E173&amp;" Tstat,")</f>
        <v xml:space="preserve"> 1 Tstat,</v>
      </c>
      <c r="C171" s="190" t="str">
        <f ca="1">IF('$Data1'!E173="","",",")</f>
        <v>,</v>
      </c>
      <c r="D171" s="190" t="str">
        <f ca="1">IF(OR('$Data1'!E173="",LEFT(A171,4)="! No"),"",IF(AND(ISNUMBER('$Data1'!Q173),ISNUMBER('$Data1'!S173)),"ThermostatSetpoint:DualSetpoint",IF(ISNUMBER('$Data1'!Q173),"ThermostatSetpoint:SingleCooling",IF(ISNUMBER('$Data1'!S173),"ThermostatSetpoint:SingleHeating","ERROR")))&amp;",")</f>
        <v/>
      </c>
      <c r="E171" s="190" t="str">
        <f ca="1">IF(OR('$Data1'!E173="",LEFT(A171,4)="! No"),"",IF(RIGHT(D171,13)="DualSetpoint,",HLOOKUP(MROUND('$Data1'!S173,0.2),Setpoints,VLOOKUP(MROUND('$Data1'!Q173,0.2),Setpoints,2,1),1),IF(RIGHT(D171,14)="SingleHeating,","Htng Setpoint "&amp;FIXED('$Data1'!S173,1),IF(RIGHT(D171,14)="SingleCooling,","Clng Setpoint "&amp;FIXED('$Data1'!Q173,1),""))))</f>
        <v/>
      </c>
    </row>
    <row r="172" spans="1:5" ht="15">
      <c r="A172" s="190" t="str">
        <f ca="1">IF('$Data1'!E174="","",IF(AND(LEFT('$Data1'!G174,4)="COND",OR(ISNUMBER('$Data1'!Q174),ISNUMBER('$Data1'!S174))),"ZoneThermostat,","! No Tstat, UNCOND Zone"))</f>
        <v>! No Tstat, UNCOND Zone</v>
      </c>
      <c r="B172" s="190" t="str">
        <f ca="1">IF('$Data1'!E174="",""," "&amp;'$Data1'!E174&amp;" Tstat,")</f>
        <v xml:space="preserve"> 1 Tstat,</v>
      </c>
      <c r="C172" s="190" t="str">
        <f ca="1">IF('$Data1'!E174="","",",")</f>
        <v>,</v>
      </c>
      <c r="D172" s="190" t="str">
        <f ca="1">IF(OR('$Data1'!E174="",LEFT(A172,4)="! No"),"",IF(AND(ISNUMBER('$Data1'!Q174),ISNUMBER('$Data1'!S174)),"ThermostatSetpoint:DualSetpoint",IF(ISNUMBER('$Data1'!Q174),"ThermostatSetpoint:SingleCooling",IF(ISNUMBER('$Data1'!S174),"ThermostatSetpoint:SingleHeating","ERROR")))&amp;",")</f>
        <v/>
      </c>
      <c r="E172" s="190" t="str">
        <f ca="1">IF(OR('$Data1'!E174="",LEFT(A172,4)="! No"),"",IF(RIGHT(D172,13)="DualSetpoint,",HLOOKUP(MROUND('$Data1'!S174,0.2),Setpoints,VLOOKUP(MROUND('$Data1'!Q174,0.2),Setpoints,2,1),1),IF(RIGHT(D172,14)="SingleHeating,","Htng Setpoint "&amp;FIXED('$Data1'!S174,1),IF(RIGHT(D172,14)="SingleCooling,","Clng Setpoint "&amp;FIXED('$Data1'!Q174,1),""))))</f>
        <v/>
      </c>
    </row>
    <row r="173" spans="1:5" ht="15">
      <c r="A173" s="190" t="str">
        <f ca="1">IF('$Data1'!E175="","",IF(AND(LEFT('$Data1'!G175,4)="COND",OR(ISNUMBER('$Data1'!Q175),ISNUMBER('$Data1'!S175))),"ZoneThermostat,","! No Tstat, UNCOND Zone"))</f>
        <v>! No Tstat, UNCOND Zone</v>
      </c>
      <c r="B173" s="190" t="str">
        <f ca="1">IF('$Data1'!E175="",""," "&amp;'$Data1'!E175&amp;" Tstat,")</f>
        <v xml:space="preserve"> 1 Tstat,</v>
      </c>
      <c r="C173" s="190" t="str">
        <f ca="1">IF('$Data1'!E175="","",",")</f>
        <v>,</v>
      </c>
      <c r="D173" s="190" t="str">
        <f ca="1">IF(OR('$Data1'!E175="",LEFT(A173,4)="! No"),"",IF(AND(ISNUMBER('$Data1'!Q175),ISNUMBER('$Data1'!S175)),"ThermostatSetpoint:DualSetpoint",IF(ISNUMBER('$Data1'!Q175),"ThermostatSetpoint:SingleCooling",IF(ISNUMBER('$Data1'!S175),"ThermostatSetpoint:SingleHeating","ERROR")))&amp;",")</f>
        <v/>
      </c>
      <c r="E173" s="190" t="str">
        <f ca="1">IF(OR('$Data1'!E175="",LEFT(A173,4)="! No"),"",IF(RIGHT(D173,13)="DualSetpoint,",HLOOKUP(MROUND('$Data1'!S175,0.2),Setpoints,VLOOKUP(MROUND('$Data1'!Q175,0.2),Setpoints,2,1),1),IF(RIGHT(D173,14)="SingleHeating,","Htng Setpoint "&amp;FIXED('$Data1'!S175,1),IF(RIGHT(D173,14)="SingleCooling,","Clng Setpoint "&amp;FIXED('$Data1'!Q175,1),""))))</f>
        <v/>
      </c>
    </row>
    <row r="174" spans="1:5" ht="15">
      <c r="A174" s="190" t="str">
        <f ca="1">IF('$Data1'!E176="","",IF(AND(LEFT('$Data1'!G176,4)="COND",OR(ISNUMBER('$Data1'!Q176),ISNUMBER('$Data1'!S176))),"ZoneThermostat,","! No Tstat, UNCOND Zone"))</f>
        <v>! No Tstat, UNCOND Zone</v>
      </c>
      <c r="B174" s="190" t="str">
        <f ca="1">IF('$Data1'!E176="",""," "&amp;'$Data1'!E176&amp;" Tstat,")</f>
        <v xml:space="preserve"> 1 Tstat,</v>
      </c>
      <c r="C174" s="190" t="str">
        <f ca="1">IF('$Data1'!E176="","",",")</f>
        <v>,</v>
      </c>
      <c r="D174" s="190" t="str">
        <f ca="1">IF(OR('$Data1'!E176="",LEFT(A174,4)="! No"),"",IF(AND(ISNUMBER('$Data1'!Q176),ISNUMBER('$Data1'!S176)),"ThermostatSetpoint:DualSetpoint",IF(ISNUMBER('$Data1'!Q176),"ThermostatSetpoint:SingleCooling",IF(ISNUMBER('$Data1'!S176),"ThermostatSetpoint:SingleHeating","ERROR")))&amp;",")</f>
        <v/>
      </c>
      <c r="E174" s="190" t="str">
        <f ca="1">IF(OR('$Data1'!E176="",LEFT(A174,4)="! No"),"",IF(RIGHT(D174,13)="DualSetpoint,",HLOOKUP(MROUND('$Data1'!S176,0.2),Setpoints,VLOOKUP(MROUND('$Data1'!Q176,0.2),Setpoints,2,1),1),IF(RIGHT(D174,14)="SingleHeating,","Htng Setpoint "&amp;FIXED('$Data1'!S176,1),IF(RIGHT(D174,14)="SingleCooling,","Clng Setpoint "&amp;FIXED('$Data1'!Q176,1),""))))</f>
        <v/>
      </c>
    </row>
    <row r="175" spans="1:5" ht="15">
      <c r="A175" s="190" t="str">
        <f ca="1">IF('$Data1'!E177="","",IF(AND(LEFT('$Data1'!G177,4)="COND",OR(ISNUMBER('$Data1'!Q177),ISNUMBER('$Data1'!S177))),"ZoneThermostat,","! No Tstat, UNCOND Zone"))</f>
        <v>! No Tstat, UNCOND Zone</v>
      </c>
      <c r="B175" s="190" t="str">
        <f ca="1">IF('$Data1'!E177="",""," "&amp;'$Data1'!E177&amp;" Tstat,")</f>
        <v xml:space="preserve"> 1 Tstat,</v>
      </c>
      <c r="C175" s="190" t="str">
        <f ca="1">IF('$Data1'!E177="","",",")</f>
        <v>,</v>
      </c>
      <c r="D175" s="190" t="str">
        <f ca="1">IF(OR('$Data1'!E177="",LEFT(A175,4)="! No"),"",IF(AND(ISNUMBER('$Data1'!Q177),ISNUMBER('$Data1'!S177)),"ThermostatSetpoint:DualSetpoint",IF(ISNUMBER('$Data1'!Q177),"ThermostatSetpoint:SingleCooling",IF(ISNUMBER('$Data1'!S177),"ThermostatSetpoint:SingleHeating","ERROR")))&amp;",")</f>
        <v/>
      </c>
      <c r="E175" s="190" t="str">
        <f ca="1">IF(OR('$Data1'!E177="",LEFT(A175,4)="! No"),"",IF(RIGHT(D175,13)="DualSetpoint,",HLOOKUP(MROUND('$Data1'!S177,0.2),Setpoints,VLOOKUP(MROUND('$Data1'!Q177,0.2),Setpoints,2,1),1),IF(RIGHT(D175,14)="SingleHeating,","Htng Setpoint "&amp;FIXED('$Data1'!S177,1),IF(RIGHT(D175,14)="SingleCooling,","Clng Setpoint "&amp;FIXED('$Data1'!Q177,1),""))))</f>
        <v/>
      </c>
    </row>
    <row r="176" spans="1:5" ht="15">
      <c r="A176" s="190" t="str">
        <f ca="1">IF('$Data1'!E178="","",IF(AND(LEFT('$Data1'!G178,4)="COND",OR(ISNUMBER('$Data1'!Q178),ISNUMBER('$Data1'!S178))),"ZoneThermostat,","! No Tstat, UNCOND Zone"))</f>
        <v>! No Tstat, UNCOND Zone</v>
      </c>
      <c r="B176" s="190" t="str">
        <f ca="1">IF('$Data1'!E178="",""," "&amp;'$Data1'!E178&amp;" Tstat,")</f>
        <v xml:space="preserve"> 1 Tstat,</v>
      </c>
      <c r="C176" s="190" t="str">
        <f ca="1">IF('$Data1'!E178="","",",")</f>
        <v>,</v>
      </c>
      <c r="D176" s="190" t="str">
        <f ca="1">IF(OR('$Data1'!E178="",LEFT(A176,4)="! No"),"",IF(AND(ISNUMBER('$Data1'!Q178),ISNUMBER('$Data1'!S178)),"ThermostatSetpoint:DualSetpoint",IF(ISNUMBER('$Data1'!Q178),"ThermostatSetpoint:SingleCooling",IF(ISNUMBER('$Data1'!S178),"ThermostatSetpoint:SingleHeating","ERROR")))&amp;",")</f>
        <v/>
      </c>
      <c r="E176" s="190" t="str">
        <f ca="1">IF(OR('$Data1'!E178="",LEFT(A176,4)="! No"),"",IF(RIGHT(D176,13)="DualSetpoint,",HLOOKUP(MROUND('$Data1'!S178,0.2),Setpoints,VLOOKUP(MROUND('$Data1'!Q178,0.2),Setpoints,2,1),1),IF(RIGHT(D176,14)="SingleHeating,","Htng Setpoint "&amp;FIXED('$Data1'!S178,1),IF(RIGHT(D176,14)="SingleCooling,","Clng Setpoint "&amp;FIXED('$Data1'!Q178,1),""))))</f>
        <v/>
      </c>
    </row>
    <row r="177" spans="1:5" ht="15">
      <c r="A177" s="190" t="str">
        <f ca="1">IF('$Data1'!E179="","",IF(AND(LEFT('$Data1'!G179,4)="COND",OR(ISNUMBER('$Data1'!Q179),ISNUMBER('$Data1'!S179))),"ZoneThermostat,","! No Tstat, UNCOND Zone"))</f>
        <v>! No Tstat, UNCOND Zone</v>
      </c>
      <c r="B177" s="190" t="str">
        <f ca="1">IF('$Data1'!E179="",""," "&amp;'$Data1'!E179&amp;" Tstat,")</f>
        <v xml:space="preserve"> 1 Tstat,</v>
      </c>
      <c r="C177" s="190" t="str">
        <f ca="1">IF('$Data1'!E179="","",",")</f>
        <v>,</v>
      </c>
      <c r="D177" s="190" t="str">
        <f ca="1">IF(OR('$Data1'!E179="",LEFT(A177,4)="! No"),"",IF(AND(ISNUMBER('$Data1'!Q179),ISNUMBER('$Data1'!S179)),"ThermostatSetpoint:DualSetpoint",IF(ISNUMBER('$Data1'!Q179),"ThermostatSetpoint:SingleCooling",IF(ISNUMBER('$Data1'!S179),"ThermostatSetpoint:SingleHeating","ERROR")))&amp;",")</f>
        <v/>
      </c>
      <c r="E177" s="190" t="str">
        <f ca="1">IF(OR('$Data1'!E179="",LEFT(A177,4)="! No"),"",IF(RIGHT(D177,13)="DualSetpoint,",HLOOKUP(MROUND('$Data1'!S179,0.2),Setpoints,VLOOKUP(MROUND('$Data1'!Q179,0.2),Setpoints,2,1),1),IF(RIGHT(D177,14)="SingleHeating,","Htng Setpoint "&amp;FIXED('$Data1'!S179,1),IF(RIGHT(D177,14)="SingleCooling,","Clng Setpoint "&amp;FIXED('$Data1'!Q179,1),""))))</f>
        <v/>
      </c>
    </row>
    <row r="178" spans="1:5" ht="15">
      <c r="A178" s="190" t="str">
        <f ca="1">IF('$Data1'!E180="","",IF(AND(LEFT('$Data1'!G180,4)="COND",OR(ISNUMBER('$Data1'!Q180),ISNUMBER('$Data1'!S180))),"ZoneThermostat,","! No Tstat, UNCOND Zone"))</f>
        <v>! No Tstat, UNCOND Zone</v>
      </c>
      <c r="B178" s="190" t="str">
        <f ca="1">IF('$Data1'!E180="",""," "&amp;'$Data1'!E180&amp;" Tstat,")</f>
        <v xml:space="preserve"> 1 Tstat,</v>
      </c>
      <c r="C178" s="190" t="str">
        <f ca="1">IF('$Data1'!E180="","",",")</f>
        <v>,</v>
      </c>
      <c r="D178" s="190" t="str">
        <f ca="1">IF(OR('$Data1'!E180="",LEFT(A178,4)="! No"),"",IF(AND(ISNUMBER('$Data1'!Q180),ISNUMBER('$Data1'!S180)),"ThermostatSetpoint:DualSetpoint",IF(ISNUMBER('$Data1'!Q180),"ThermostatSetpoint:SingleCooling",IF(ISNUMBER('$Data1'!S180),"ThermostatSetpoint:SingleHeating","ERROR")))&amp;",")</f>
        <v/>
      </c>
      <c r="E178" s="190" t="str">
        <f ca="1">IF(OR('$Data1'!E180="",LEFT(A178,4)="! No"),"",IF(RIGHT(D178,13)="DualSetpoint,",HLOOKUP(MROUND('$Data1'!S180,0.2),Setpoints,VLOOKUP(MROUND('$Data1'!Q180,0.2),Setpoints,2,1),1),IF(RIGHT(D178,14)="SingleHeating,","Htng Setpoint "&amp;FIXED('$Data1'!S180,1),IF(RIGHT(D178,14)="SingleCooling,","Clng Setpoint "&amp;FIXED('$Data1'!Q180,1),""))))</f>
        <v/>
      </c>
    </row>
    <row r="179" spans="1:5" ht="15">
      <c r="A179" s="190" t="str">
        <f ca="1">IF('$Data1'!E181="","",IF(AND(LEFT('$Data1'!G181,4)="COND",OR(ISNUMBER('$Data1'!Q181),ISNUMBER('$Data1'!S181))),"ZoneThermostat,","! No Tstat, UNCOND Zone"))</f>
        <v>! No Tstat, UNCOND Zone</v>
      </c>
      <c r="B179" s="190" t="str">
        <f ca="1">IF('$Data1'!E181="",""," "&amp;'$Data1'!E181&amp;" Tstat,")</f>
        <v xml:space="preserve"> 1 Tstat,</v>
      </c>
      <c r="C179" s="190" t="str">
        <f ca="1">IF('$Data1'!E181="","",",")</f>
        <v>,</v>
      </c>
      <c r="D179" s="190" t="str">
        <f ca="1">IF(OR('$Data1'!E181="",LEFT(A179,4)="! No"),"",IF(AND(ISNUMBER('$Data1'!Q181),ISNUMBER('$Data1'!S181)),"ThermostatSetpoint:DualSetpoint",IF(ISNUMBER('$Data1'!Q181),"ThermostatSetpoint:SingleCooling",IF(ISNUMBER('$Data1'!S181),"ThermostatSetpoint:SingleHeating","ERROR")))&amp;",")</f>
        <v/>
      </c>
      <c r="E179" s="190" t="str">
        <f ca="1">IF(OR('$Data1'!E181="",LEFT(A179,4)="! No"),"",IF(RIGHT(D179,13)="DualSetpoint,",HLOOKUP(MROUND('$Data1'!S181,0.2),Setpoints,VLOOKUP(MROUND('$Data1'!Q181,0.2),Setpoints,2,1),1),IF(RIGHT(D179,14)="SingleHeating,","Htng Setpoint "&amp;FIXED('$Data1'!S181,1),IF(RIGHT(D179,14)="SingleCooling,","Clng Setpoint "&amp;FIXED('$Data1'!Q181,1),""))))</f>
        <v/>
      </c>
    </row>
    <row r="180" spans="1:5" ht="15">
      <c r="A180" s="190" t="str">
        <f ca="1">IF('$Data1'!E182="","",IF(AND(LEFT('$Data1'!G182,4)="COND",OR(ISNUMBER('$Data1'!Q182),ISNUMBER('$Data1'!S182))),"ZoneThermostat,","! No Tstat, UNCOND Zone"))</f>
        <v>! No Tstat, UNCOND Zone</v>
      </c>
      <c r="B180" s="190" t="str">
        <f ca="1">IF('$Data1'!E182="",""," "&amp;'$Data1'!E182&amp;" Tstat,")</f>
        <v xml:space="preserve"> 1 Tstat,</v>
      </c>
      <c r="C180" s="190" t="str">
        <f ca="1">IF('$Data1'!E182="","",",")</f>
        <v>,</v>
      </c>
      <c r="D180" s="190" t="str">
        <f ca="1">IF(OR('$Data1'!E182="",LEFT(A180,4)="! No"),"",IF(AND(ISNUMBER('$Data1'!Q182),ISNUMBER('$Data1'!S182)),"ThermostatSetpoint:DualSetpoint",IF(ISNUMBER('$Data1'!Q182),"ThermostatSetpoint:SingleCooling",IF(ISNUMBER('$Data1'!S182),"ThermostatSetpoint:SingleHeating","ERROR")))&amp;",")</f>
        <v/>
      </c>
      <c r="E180" s="190" t="str">
        <f ca="1">IF(OR('$Data1'!E182="",LEFT(A180,4)="! No"),"",IF(RIGHT(D180,13)="DualSetpoint,",HLOOKUP(MROUND('$Data1'!S182,0.2),Setpoints,VLOOKUP(MROUND('$Data1'!Q182,0.2),Setpoints,2,1),1),IF(RIGHT(D180,14)="SingleHeating,","Htng Setpoint "&amp;FIXED('$Data1'!S182,1),IF(RIGHT(D180,14)="SingleCooling,","Clng Setpoint "&amp;FIXED('$Data1'!Q182,1),""))))</f>
        <v/>
      </c>
    </row>
    <row r="181" spans="1:5" ht="15">
      <c r="A181" s="190" t="str">
        <f ca="1">IF('$Data1'!E183="","",IF(AND(LEFT('$Data1'!G183,4)="COND",OR(ISNUMBER('$Data1'!Q183),ISNUMBER('$Data1'!S183))),"ZoneThermostat,","! No Tstat, UNCOND Zone"))</f>
        <v>! No Tstat, UNCOND Zone</v>
      </c>
      <c r="B181" s="190" t="str">
        <f ca="1">IF('$Data1'!E183="",""," "&amp;'$Data1'!E183&amp;" Tstat,")</f>
        <v xml:space="preserve"> 1 Tstat,</v>
      </c>
      <c r="C181" s="190" t="str">
        <f ca="1">IF('$Data1'!E183="","",",")</f>
        <v>,</v>
      </c>
      <c r="D181" s="190" t="str">
        <f ca="1">IF(OR('$Data1'!E183="",LEFT(A181,4)="! No"),"",IF(AND(ISNUMBER('$Data1'!Q183),ISNUMBER('$Data1'!S183)),"ThermostatSetpoint:DualSetpoint",IF(ISNUMBER('$Data1'!Q183),"ThermostatSetpoint:SingleCooling",IF(ISNUMBER('$Data1'!S183),"ThermostatSetpoint:SingleHeating","ERROR")))&amp;",")</f>
        <v/>
      </c>
      <c r="E181" s="190" t="str">
        <f ca="1">IF(OR('$Data1'!E183="",LEFT(A181,4)="! No"),"",IF(RIGHT(D181,13)="DualSetpoint,",HLOOKUP(MROUND('$Data1'!S183,0.2),Setpoints,VLOOKUP(MROUND('$Data1'!Q183,0.2),Setpoints,2,1),1),IF(RIGHT(D181,14)="SingleHeating,","Htng Setpoint "&amp;FIXED('$Data1'!S183,1),IF(RIGHT(D181,14)="SingleCooling,","Clng Setpoint "&amp;FIXED('$Data1'!Q183,1),""))))</f>
        <v/>
      </c>
    </row>
    <row r="182" spans="1:5" ht="15">
      <c r="A182" s="190" t="str">
        <f ca="1">IF('$Data1'!E184="","",IF(AND(LEFT('$Data1'!G184,4)="COND",OR(ISNUMBER('$Data1'!Q184),ISNUMBER('$Data1'!S184))),"ZoneThermostat,","! No Tstat, UNCOND Zone"))</f>
        <v>! No Tstat, UNCOND Zone</v>
      </c>
      <c r="B182" s="190" t="str">
        <f ca="1">IF('$Data1'!E184="",""," "&amp;'$Data1'!E184&amp;" Tstat,")</f>
        <v xml:space="preserve"> 1 Tstat,</v>
      </c>
      <c r="C182" s="190" t="str">
        <f ca="1">IF('$Data1'!E184="","",",")</f>
        <v>,</v>
      </c>
      <c r="D182" s="190" t="str">
        <f ca="1">IF(OR('$Data1'!E184="",LEFT(A182,4)="! No"),"",IF(AND(ISNUMBER('$Data1'!Q184),ISNUMBER('$Data1'!S184)),"ThermostatSetpoint:DualSetpoint",IF(ISNUMBER('$Data1'!Q184),"ThermostatSetpoint:SingleCooling",IF(ISNUMBER('$Data1'!S184),"ThermostatSetpoint:SingleHeating","ERROR")))&amp;",")</f>
        <v/>
      </c>
      <c r="E182" s="190" t="str">
        <f ca="1">IF(OR('$Data1'!E184="",LEFT(A182,4)="! No"),"",IF(RIGHT(D182,13)="DualSetpoint,",HLOOKUP(MROUND('$Data1'!S184,0.2),Setpoints,VLOOKUP(MROUND('$Data1'!Q184,0.2),Setpoints,2,1),1),IF(RIGHT(D182,14)="SingleHeating,","Htng Setpoint "&amp;FIXED('$Data1'!S184,1),IF(RIGHT(D182,14)="SingleCooling,","Clng Setpoint "&amp;FIXED('$Data1'!Q184,1),""))))</f>
        <v/>
      </c>
    </row>
    <row r="183" spans="1:5" ht="15">
      <c r="A183" s="190" t="str">
        <f ca="1">IF('$Data1'!E185="","",IF(AND(LEFT('$Data1'!G185,4)="COND",OR(ISNUMBER('$Data1'!Q185),ISNUMBER('$Data1'!S185))),"ZoneThermostat,","! No Tstat, UNCOND Zone"))</f>
        <v>! No Tstat, UNCOND Zone</v>
      </c>
      <c r="B183" s="190" t="str">
        <f ca="1">IF('$Data1'!E185="",""," "&amp;'$Data1'!E185&amp;" Tstat,")</f>
        <v xml:space="preserve"> 1 Tstat,</v>
      </c>
      <c r="C183" s="190" t="str">
        <f ca="1">IF('$Data1'!E185="","",",")</f>
        <v>,</v>
      </c>
      <c r="D183" s="190" t="str">
        <f ca="1">IF(OR('$Data1'!E185="",LEFT(A183,4)="! No"),"",IF(AND(ISNUMBER('$Data1'!Q185),ISNUMBER('$Data1'!S185)),"ThermostatSetpoint:DualSetpoint",IF(ISNUMBER('$Data1'!Q185),"ThermostatSetpoint:SingleCooling",IF(ISNUMBER('$Data1'!S185),"ThermostatSetpoint:SingleHeating","ERROR")))&amp;",")</f>
        <v/>
      </c>
      <c r="E183" s="190" t="str">
        <f ca="1">IF(OR('$Data1'!E185="",LEFT(A183,4)="! No"),"",IF(RIGHT(D183,13)="DualSetpoint,",HLOOKUP(MROUND('$Data1'!S185,0.2),Setpoints,VLOOKUP(MROUND('$Data1'!Q185,0.2),Setpoints,2,1),1),IF(RIGHT(D183,14)="SingleHeating,","Htng Setpoint "&amp;FIXED('$Data1'!S185,1),IF(RIGHT(D183,14)="SingleCooling,","Clng Setpoint "&amp;FIXED('$Data1'!Q185,1),""))))</f>
        <v/>
      </c>
    </row>
    <row r="184" spans="1:5" ht="15">
      <c r="A184" s="190" t="str">
        <f ca="1">IF('$Data1'!E186="","",IF(AND(LEFT('$Data1'!G186,4)="COND",OR(ISNUMBER('$Data1'!Q186),ISNUMBER('$Data1'!S186))),"ZoneThermostat,","! No Tstat, UNCOND Zone"))</f>
        <v>! No Tstat, UNCOND Zone</v>
      </c>
      <c r="B184" s="190" t="str">
        <f ca="1">IF('$Data1'!E186="",""," "&amp;'$Data1'!E186&amp;" Tstat,")</f>
        <v xml:space="preserve"> 1 Tstat,</v>
      </c>
      <c r="C184" s="190" t="str">
        <f ca="1">IF('$Data1'!E186="","",",")</f>
        <v>,</v>
      </c>
      <c r="D184" s="190" t="str">
        <f ca="1">IF(OR('$Data1'!E186="",LEFT(A184,4)="! No"),"",IF(AND(ISNUMBER('$Data1'!Q186),ISNUMBER('$Data1'!S186)),"ThermostatSetpoint:DualSetpoint",IF(ISNUMBER('$Data1'!Q186),"ThermostatSetpoint:SingleCooling",IF(ISNUMBER('$Data1'!S186),"ThermostatSetpoint:SingleHeating","ERROR")))&amp;",")</f>
        <v/>
      </c>
      <c r="E184" s="190" t="str">
        <f ca="1">IF(OR('$Data1'!E186="",LEFT(A184,4)="! No"),"",IF(RIGHT(D184,13)="DualSetpoint,",HLOOKUP(MROUND('$Data1'!S186,0.2),Setpoints,VLOOKUP(MROUND('$Data1'!Q186,0.2),Setpoints,2,1),1),IF(RIGHT(D184,14)="SingleHeating,","Htng Setpoint "&amp;FIXED('$Data1'!S186,1),IF(RIGHT(D184,14)="SingleCooling,","Clng Setpoint "&amp;FIXED('$Data1'!Q186,1),""))))</f>
        <v/>
      </c>
    </row>
    <row r="185" spans="1:5" ht="15">
      <c r="A185" s="190" t="str">
        <f ca="1">IF('$Data1'!E187="","",IF(AND(LEFT('$Data1'!G187,4)="COND",OR(ISNUMBER('$Data1'!Q187),ISNUMBER('$Data1'!S187))),"ZoneThermostat,","! No Tstat, UNCOND Zone"))</f>
        <v>! No Tstat, UNCOND Zone</v>
      </c>
      <c r="B185" s="190" t="str">
        <f ca="1">IF('$Data1'!E187="",""," "&amp;'$Data1'!E187&amp;" Tstat,")</f>
        <v xml:space="preserve"> 1 Tstat,</v>
      </c>
      <c r="C185" s="190" t="str">
        <f ca="1">IF('$Data1'!E187="","",",")</f>
        <v>,</v>
      </c>
      <c r="D185" s="190" t="str">
        <f ca="1">IF(OR('$Data1'!E187="",LEFT(A185,4)="! No"),"",IF(AND(ISNUMBER('$Data1'!Q187),ISNUMBER('$Data1'!S187)),"ThermostatSetpoint:DualSetpoint",IF(ISNUMBER('$Data1'!Q187),"ThermostatSetpoint:SingleCooling",IF(ISNUMBER('$Data1'!S187),"ThermostatSetpoint:SingleHeating","ERROR")))&amp;",")</f>
        <v/>
      </c>
      <c r="E185" s="190" t="str">
        <f ca="1">IF(OR('$Data1'!E187="",LEFT(A185,4)="! No"),"",IF(RIGHT(D185,13)="DualSetpoint,",HLOOKUP(MROUND('$Data1'!S187,0.2),Setpoints,VLOOKUP(MROUND('$Data1'!Q187,0.2),Setpoints,2,1),1),IF(RIGHT(D185,14)="SingleHeating,","Htng Setpoint "&amp;FIXED('$Data1'!S187,1),IF(RIGHT(D185,14)="SingleCooling,","Clng Setpoint "&amp;FIXED('$Data1'!Q187,1),""))))</f>
        <v/>
      </c>
    </row>
    <row r="186" spans="1:5" ht="15">
      <c r="A186" s="190" t="str">
        <f ca="1">IF('$Data1'!E188="","",IF(AND(LEFT('$Data1'!G188,4)="COND",OR(ISNUMBER('$Data1'!Q188),ISNUMBER('$Data1'!S188))),"ZoneThermostat,","! No Tstat, UNCOND Zone"))</f>
        <v>! No Tstat, UNCOND Zone</v>
      </c>
      <c r="B186" s="190" t="str">
        <f ca="1">IF('$Data1'!E188="",""," "&amp;'$Data1'!E188&amp;" Tstat,")</f>
        <v xml:space="preserve"> 1 Tstat,</v>
      </c>
      <c r="C186" s="190" t="str">
        <f ca="1">IF('$Data1'!E188="","",",")</f>
        <v>,</v>
      </c>
      <c r="D186" s="190" t="str">
        <f ca="1">IF(OR('$Data1'!E188="",LEFT(A186,4)="! No"),"",IF(AND(ISNUMBER('$Data1'!Q188),ISNUMBER('$Data1'!S188)),"ThermostatSetpoint:DualSetpoint",IF(ISNUMBER('$Data1'!Q188),"ThermostatSetpoint:SingleCooling",IF(ISNUMBER('$Data1'!S188),"ThermostatSetpoint:SingleHeating","ERROR")))&amp;",")</f>
        <v/>
      </c>
      <c r="E186" s="190" t="str">
        <f ca="1">IF(OR('$Data1'!E188="",LEFT(A186,4)="! No"),"",IF(RIGHT(D186,13)="DualSetpoint,",HLOOKUP(MROUND('$Data1'!S188,0.2),Setpoints,VLOOKUP(MROUND('$Data1'!Q188,0.2),Setpoints,2,1),1),IF(RIGHT(D186,14)="SingleHeating,","Htng Setpoint "&amp;FIXED('$Data1'!S188,1),IF(RIGHT(D186,14)="SingleCooling,","Clng Setpoint "&amp;FIXED('$Data1'!Q188,1),""))))</f>
        <v/>
      </c>
    </row>
    <row r="187" spans="1:5" ht="15">
      <c r="A187" s="190" t="str">
        <f ca="1">IF('$Data1'!E189="","",IF(AND(LEFT('$Data1'!G189,4)="COND",OR(ISNUMBER('$Data1'!Q189),ISNUMBER('$Data1'!S189))),"ZoneThermostat,","! No Tstat, UNCOND Zone"))</f>
        <v>! No Tstat, UNCOND Zone</v>
      </c>
      <c r="B187" s="190" t="str">
        <f ca="1">IF('$Data1'!E189="",""," "&amp;'$Data1'!E189&amp;" Tstat,")</f>
        <v xml:space="preserve"> 1 Tstat,</v>
      </c>
      <c r="C187" s="190" t="str">
        <f ca="1">IF('$Data1'!E189="","",",")</f>
        <v>,</v>
      </c>
      <c r="D187" s="190" t="str">
        <f ca="1">IF(OR('$Data1'!E189="",LEFT(A187,4)="! No"),"",IF(AND(ISNUMBER('$Data1'!Q189),ISNUMBER('$Data1'!S189)),"ThermostatSetpoint:DualSetpoint",IF(ISNUMBER('$Data1'!Q189),"ThermostatSetpoint:SingleCooling",IF(ISNUMBER('$Data1'!S189),"ThermostatSetpoint:SingleHeating","ERROR")))&amp;",")</f>
        <v/>
      </c>
      <c r="E187" s="190" t="str">
        <f ca="1">IF(OR('$Data1'!E189="",LEFT(A187,4)="! No"),"",IF(RIGHT(D187,13)="DualSetpoint,",HLOOKUP(MROUND('$Data1'!S189,0.2),Setpoints,VLOOKUP(MROUND('$Data1'!Q189,0.2),Setpoints,2,1),1),IF(RIGHT(D187,14)="SingleHeating,","Htng Setpoint "&amp;FIXED('$Data1'!S189,1),IF(RIGHT(D187,14)="SingleCooling,","Clng Setpoint "&amp;FIXED('$Data1'!Q189,1),""))))</f>
        <v/>
      </c>
    </row>
    <row r="188" spans="1:5" ht="15">
      <c r="A188" s="190" t="str">
        <f ca="1">IF('$Data1'!E190="","",IF(AND(LEFT('$Data1'!G190,4)="COND",OR(ISNUMBER('$Data1'!Q190),ISNUMBER('$Data1'!S190))),"ZoneThermostat,","! No Tstat, UNCOND Zone"))</f>
        <v>! No Tstat, UNCOND Zone</v>
      </c>
      <c r="B188" s="190" t="str">
        <f ca="1">IF('$Data1'!E190="",""," "&amp;'$Data1'!E190&amp;" Tstat,")</f>
        <v xml:space="preserve"> 1 Tstat,</v>
      </c>
      <c r="C188" s="190" t="str">
        <f ca="1">IF('$Data1'!E190="","",",")</f>
        <v>,</v>
      </c>
      <c r="D188" s="190" t="str">
        <f ca="1">IF(OR('$Data1'!E190="",LEFT(A188,4)="! No"),"",IF(AND(ISNUMBER('$Data1'!Q190),ISNUMBER('$Data1'!S190)),"ThermostatSetpoint:DualSetpoint",IF(ISNUMBER('$Data1'!Q190),"ThermostatSetpoint:SingleCooling",IF(ISNUMBER('$Data1'!S190),"ThermostatSetpoint:SingleHeating","ERROR")))&amp;",")</f>
        <v/>
      </c>
      <c r="E188" s="190" t="str">
        <f ca="1">IF(OR('$Data1'!E190="",LEFT(A188,4)="! No"),"",IF(RIGHT(D188,13)="DualSetpoint,",HLOOKUP(MROUND('$Data1'!S190,0.2),Setpoints,VLOOKUP(MROUND('$Data1'!Q190,0.2),Setpoints,2,1),1),IF(RIGHT(D188,14)="SingleHeating,","Htng Setpoint "&amp;FIXED('$Data1'!S190,1),IF(RIGHT(D188,14)="SingleCooling,","Clng Setpoint "&amp;FIXED('$Data1'!Q190,1),""))))</f>
        <v/>
      </c>
    </row>
    <row r="189" spans="1:5" ht="15">
      <c r="A189" s="190" t="str">
        <f ca="1">IF('$Data1'!E191="","",IF(AND(LEFT('$Data1'!G191,4)="COND",OR(ISNUMBER('$Data1'!Q191),ISNUMBER('$Data1'!S191))),"ZoneThermostat,","! No Tstat, UNCOND Zone"))</f>
        <v>! No Tstat, UNCOND Zone</v>
      </c>
      <c r="B189" s="190" t="str">
        <f ca="1">IF('$Data1'!E191="",""," "&amp;'$Data1'!E191&amp;" Tstat,")</f>
        <v xml:space="preserve"> 1 Tstat,</v>
      </c>
      <c r="C189" s="190" t="str">
        <f ca="1">IF('$Data1'!E191="","",",")</f>
        <v>,</v>
      </c>
      <c r="D189" s="190" t="str">
        <f ca="1">IF(OR('$Data1'!E191="",LEFT(A189,4)="! No"),"",IF(AND(ISNUMBER('$Data1'!Q191),ISNUMBER('$Data1'!S191)),"ThermostatSetpoint:DualSetpoint",IF(ISNUMBER('$Data1'!Q191),"ThermostatSetpoint:SingleCooling",IF(ISNUMBER('$Data1'!S191),"ThermostatSetpoint:SingleHeating","ERROR")))&amp;",")</f>
        <v/>
      </c>
      <c r="E189" s="190" t="str">
        <f ca="1">IF(OR('$Data1'!E191="",LEFT(A189,4)="! No"),"",IF(RIGHT(D189,13)="DualSetpoint,",HLOOKUP(MROUND('$Data1'!S191,0.2),Setpoints,VLOOKUP(MROUND('$Data1'!Q191,0.2),Setpoints,2,1),1),IF(RIGHT(D189,14)="SingleHeating,","Htng Setpoint "&amp;FIXED('$Data1'!S191,1),IF(RIGHT(D189,14)="SingleCooling,","Clng Setpoint "&amp;FIXED('$Data1'!Q191,1),""))))</f>
        <v/>
      </c>
    </row>
    <row r="190" spans="1:5" ht="15">
      <c r="A190" s="190" t="str">
        <f ca="1">IF('$Data1'!E192="","",IF(AND(LEFT('$Data1'!G192,4)="COND",OR(ISNUMBER('$Data1'!Q192),ISNUMBER('$Data1'!S192))),"ZoneThermostat,","! No Tstat, UNCOND Zone"))</f>
        <v>! No Tstat, UNCOND Zone</v>
      </c>
      <c r="B190" s="190" t="str">
        <f ca="1">IF('$Data1'!E192="",""," "&amp;'$Data1'!E192&amp;" Tstat,")</f>
        <v xml:space="preserve"> 1 Tstat,</v>
      </c>
      <c r="C190" s="190" t="str">
        <f ca="1">IF('$Data1'!E192="","",",")</f>
        <v>,</v>
      </c>
      <c r="D190" s="190" t="str">
        <f ca="1">IF(OR('$Data1'!E192="",LEFT(A190,4)="! No"),"",IF(AND(ISNUMBER('$Data1'!Q192),ISNUMBER('$Data1'!S192)),"ThermostatSetpoint:DualSetpoint",IF(ISNUMBER('$Data1'!Q192),"ThermostatSetpoint:SingleCooling",IF(ISNUMBER('$Data1'!S192),"ThermostatSetpoint:SingleHeating","ERROR")))&amp;",")</f>
        <v/>
      </c>
      <c r="E190" s="190" t="str">
        <f ca="1">IF(OR('$Data1'!E192="",LEFT(A190,4)="! No"),"",IF(RIGHT(D190,13)="DualSetpoint,",HLOOKUP(MROUND('$Data1'!S192,0.2),Setpoints,VLOOKUP(MROUND('$Data1'!Q192,0.2),Setpoints,2,1),1),IF(RIGHT(D190,14)="SingleHeating,","Htng Setpoint "&amp;FIXED('$Data1'!S192,1),IF(RIGHT(D190,14)="SingleCooling,","Clng Setpoint "&amp;FIXED('$Data1'!Q192,1),""))))</f>
        <v/>
      </c>
    </row>
    <row r="191" spans="1:5" ht="15">
      <c r="A191" s="190" t="str">
        <f ca="1">IF('$Data1'!E193="","",IF(AND(LEFT('$Data1'!G193,4)="COND",OR(ISNUMBER('$Data1'!Q193),ISNUMBER('$Data1'!S193))),"ZoneThermostat,","! No Tstat, UNCOND Zone"))</f>
        <v>! No Tstat, UNCOND Zone</v>
      </c>
      <c r="B191" s="190" t="str">
        <f ca="1">IF('$Data1'!E193="",""," "&amp;'$Data1'!E193&amp;" Tstat,")</f>
        <v xml:space="preserve"> 1 Tstat,</v>
      </c>
      <c r="C191" s="190" t="str">
        <f ca="1">IF('$Data1'!E193="","",",")</f>
        <v>,</v>
      </c>
      <c r="D191" s="190" t="str">
        <f ca="1">IF(OR('$Data1'!E193="",LEFT(A191,4)="! No"),"",IF(AND(ISNUMBER('$Data1'!Q193),ISNUMBER('$Data1'!S193)),"ThermostatSetpoint:DualSetpoint",IF(ISNUMBER('$Data1'!Q193),"ThermostatSetpoint:SingleCooling",IF(ISNUMBER('$Data1'!S193),"ThermostatSetpoint:SingleHeating","ERROR")))&amp;",")</f>
        <v/>
      </c>
      <c r="E191" s="190" t="str">
        <f ca="1">IF(OR('$Data1'!E193="",LEFT(A191,4)="! No"),"",IF(RIGHT(D191,13)="DualSetpoint,",HLOOKUP(MROUND('$Data1'!S193,0.2),Setpoints,VLOOKUP(MROUND('$Data1'!Q193,0.2),Setpoints,2,1),1),IF(RIGHT(D191,14)="SingleHeating,","Htng Setpoint "&amp;FIXED('$Data1'!S193,1),IF(RIGHT(D191,14)="SingleCooling,","Clng Setpoint "&amp;FIXED('$Data1'!Q193,1),""))))</f>
        <v/>
      </c>
    </row>
    <row r="192" spans="1:5" ht="15">
      <c r="A192" s="190" t="str">
        <f ca="1">IF('$Data1'!E194="","",IF(AND(LEFT('$Data1'!G194,4)="COND",OR(ISNUMBER('$Data1'!Q194),ISNUMBER('$Data1'!S194))),"ZoneThermostat,","! No Tstat, UNCOND Zone"))</f>
        <v>! No Tstat, UNCOND Zone</v>
      </c>
      <c r="B192" s="190" t="str">
        <f ca="1">IF('$Data1'!E194="",""," "&amp;'$Data1'!E194&amp;" Tstat,")</f>
        <v xml:space="preserve"> 1 Tstat,</v>
      </c>
      <c r="C192" s="190" t="str">
        <f ca="1">IF('$Data1'!E194="","",",")</f>
        <v>,</v>
      </c>
      <c r="D192" s="190" t="str">
        <f ca="1">IF(OR('$Data1'!E194="",LEFT(A192,4)="! No"),"",IF(AND(ISNUMBER('$Data1'!Q194),ISNUMBER('$Data1'!S194)),"ThermostatSetpoint:DualSetpoint",IF(ISNUMBER('$Data1'!Q194),"ThermostatSetpoint:SingleCooling",IF(ISNUMBER('$Data1'!S194),"ThermostatSetpoint:SingleHeating","ERROR")))&amp;",")</f>
        <v/>
      </c>
      <c r="E192" s="190" t="str">
        <f ca="1">IF(OR('$Data1'!E194="",LEFT(A192,4)="! No"),"",IF(RIGHT(D192,13)="DualSetpoint,",HLOOKUP(MROUND('$Data1'!S194,0.2),Setpoints,VLOOKUP(MROUND('$Data1'!Q194,0.2),Setpoints,2,1),1),IF(RIGHT(D192,14)="SingleHeating,","Htng Setpoint "&amp;FIXED('$Data1'!S194,1),IF(RIGHT(D192,14)="SingleCooling,","Clng Setpoint "&amp;FIXED('$Data1'!Q194,1),""))))</f>
        <v/>
      </c>
    </row>
    <row r="193" spans="1:5" ht="15">
      <c r="A193" s="190" t="str">
        <f ca="1">IF('$Data1'!E195="","",IF(AND(LEFT('$Data1'!G195,4)="COND",OR(ISNUMBER('$Data1'!Q195),ISNUMBER('$Data1'!S195))),"ZoneThermostat,","! No Tstat, UNCOND Zone"))</f>
        <v>! No Tstat, UNCOND Zone</v>
      </c>
      <c r="B193" s="190" t="str">
        <f ca="1">IF('$Data1'!E195="",""," "&amp;'$Data1'!E195&amp;" Tstat,")</f>
        <v xml:space="preserve"> 1 Tstat,</v>
      </c>
      <c r="C193" s="190" t="str">
        <f ca="1">IF('$Data1'!E195="","",",")</f>
        <v>,</v>
      </c>
      <c r="D193" s="190" t="str">
        <f ca="1">IF(OR('$Data1'!E195="",LEFT(A193,4)="! No"),"",IF(AND(ISNUMBER('$Data1'!Q195),ISNUMBER('$Data1'!S195)),"ThermostatSetpoint:DualSetpoint",IF(ISNUMBER('$Data1'!Q195),"ThermostatSetpoint:SingleCooling",IF(ISNUMBER('$Data1'!S195),"ThermostatSetpoint:SingleHeating","ERROR")))&amp;",")</f>
        <v/>
      </c>
      <c r="E193" s="190" t="str">
        <f ca="1">IF(OR('$Data1'!E195="",LEFT(A193,4)="! No"),"",IF(RIGHT(D193,13)="DualSetpoint,",HLOOKUP(MROUND('$Data1'!S195,0.2),Setpoints,VLOOKUP(MROUND('$Data1'!Q195,0.2),Setpoints,2,1),1),IF(RIGHT(D193,14)="SingleHeating,","Htng Setpoint "&amp;FIXED('$Data1'!S195,1),IF(RIGHT(D193,14)="SingleCooling,","Clng Setpoint "&amp;FIXED('$Data1'!Q195,1),""))))</f>
        <v/>
      </c>
    </row>
    <row r="194" spans="1:5" ht="15">
      <c r="A194" s="190" t="str">
        <f ca="1">IF('$Data1'!E196="","",IF(AND(LEFT('$Data1'!G196,4)="COND",OR(ISNUMBER('$Data1'!Q196),ISNUMBER('$Data1'!S196))),"ZoneThermostat,","! No Tstat, UNCOND Zone"))</f>
        <v>! No Tstat, UNCOND Zone</v>
      </c>
      <c r="B194" s="190" t="str">
        <f ca="1">IF('$Data1'!E196="",""," "&amp;'$Data1'!E196&amp;" Tstat,")</f>
        <v xml:space="preserve"> 1 Tstat,</v>
      </c>
      <c r="C194" s="190" t="str">
        <f ca="1">IF('$Data1'!E196="","",",")</f>
        <v>,</v>
      </c>
      <c r="D194" s="190" t="str">
        <f ca="1">IF(OR('$Data1'!E196="",LEFT(A194,4)="! No"),"",IF(AND(ISNUMBER('$Data1'!Q196),ISNUMBER('$Data1'!S196)),"ThermostatSetpoint:DualSetpoint",IF(ISNUMBER('$Data1'!Q196),"ThermostatSetpoint:SingleCooling",IF(ISNUMBER('$Data1'!S196),"ThermostatSetpoint:SingleHeating","ERROR")))&amp;",")</f>
        <v/>
      </c>
      <c r="E194" s="190" t="str">
        <f ca="1">IF(OR('$Data1'!E196="",LEFT(A194,4)="! No"),"",IF(RIGHT(D194,13)="DualSetpoint,",HLOOKUP(MROUND('$Data1'!S196,0.2),Setpoints,VLOOKUP(MROUND('$Data1'!Q196,0.2),Setpoints,2,1),1),IF(RIGHT(D194,14)="SingleHeating,","Htng Setpoint "&amp;FIXED('$Data1'!S196,1),IF(RIGHT(D194,14)="SingleCooling,","Clng Setpoint "&amp;FIXED('$Data1'!Q196,1),""))))</f>
        <v/>
      </c>
    </row>
    <row r="195" spans="1:5" ht="15">
      <c r="A195" s="190" t="str">
        <f ca="1">IF('$Data1'!E197="","",IF(AND(LEFT('$Data1'!G197,4)="COND",OR(ISNUMBER('$Data1'!Q197),ISNUMBER('$Data1'!S197))),"ZoneThermostat,","! No Tstat, UNCOND Zone"))</f>
        <v>! No Tstat, UNCOND Zone</v>
      </c>
      <c r="B195" s="190" t="str">
        <f ca="1">IF('$Data1'!E197="",""," "&amp;'$Data1'!E197&amp;" Tstat,")</f>
        <v xml:space="preserve"> 1 Tstat,</v>
      </c>
      <c r="C195" s="190" t="str">
        <f ca="1">IF('$Data1'!E197="","",",")</f>
        <v>,</v>
      </c>
      <c r="D195" s="190" t="str">
        <f ca="1">IF(OR('$Data1'!E197="",LEFT(A195,4)="! No"),"",IF(AND(ISNUMBER('$Data1'!Q197),ISNUMBER('$Data1'!S197)),"ThermostatSetpoint:DualSetpoint",IF(ISNUMBER('$Data1'!Q197),"ThermostatSetpoint:SingleCooling",IF(ISNUMBER('$Data1'!S197),"ThermostatSetpoint:SingleHeating","ERROR")))&amp;",")</f>
        <v/>
      </c>
      <c r="E195" s="190" t="str">
        <f ca="1">IF(OR('$Data1'!E197="",LEFT(A195,4)="! No"),"",IF(RIGHT(D195,13)="DualSetpoint,",HLOOKUP(MROUND('$Data1'!S197,0.2),Setpoints,VLOOKUP(MROUND('$Data1'!Q197,0.2),Setpoints,2,1),1),IF(RIGHT(D195,14)="SingleHeating,","Htng Setpoint "&amp;FIXED('$Data1'!S197,1),IF(RIGHT(D195,14)="SingleCooling,","Clng Setpoint "&amp;FIXED('$Data1'!Q197,1),""))))</f>
        <v/>
      </c>
    </row>
    <row r="196" spans="1:5" ht="15">
      <c r="A196" s="190" t="str">
        <f ca="1">IF('$Data1'!E198="","",IF(AND(LEFT('$Data1'!G198,4)="COND",OR(ISNUMBER('$Data1'!Q198),ISNUMBER('$Data1'!S198))),"ZoneThermostat,","! No Tstat, UNCOND Zone"))</f>
        <v>! No Tstat, UNCOND Zone</v>
      </c>
      <c r="B196" s="190" t="str">
        <f ca="1">IF('$Data1'!E198="",""," "&amp;'$Data1'!E198&amp;" Tstat,")</f>
        <v xml:space="preserve"> 1 Tstat,</v>
      </c>
      <c r="C196" s="190" t="str">
        <f ca="1">IF('$Data1'!E198="","",",")</f>
        <v>,</v>
      </c>
      <c r="D196" s="190" t="str">
        <f ca="1">IF(OR('$Data1'!E198="",LEFT(A196,4)="! No"),"",IF(AND(ISNUMBER('$Data1'!Q198),ISNUMBER('$Data1'!S198)),"ThermostatSetpoint:DualSetpoint",IF(ISNUMBER('$Data1'!Q198),"ThermostatSetpoint:SingleCooling",IF(ISNUMBER('$Data1'!S198),"ThermostatSetpoint:SingleHeating","ERROR")))&amp;",")</f>
        <v/>
      </c>
      <c r="E196" s="190" t="str">
        <f ca="1">IF(OR('$Data1'!E198="",LEFT(A196,4)="! No"),"",IF(RIGHT(D196,13)="DualSetpoint,",HLOOKUP(MROUND('$Data1'!S198,0.2),Setpoints,VLOOKUP(MROUND('$Data1'!Q198,0.2),Setpoints,2,1),1),IF(RIGHT(D196,14)="SingleHeating,","Htng Setpoint "&amp;FIXED('$Data1'!S198,1),IF(RIGHT(D196,14)="SingleCooling,","Clng Setpoint "&amp;FIXED('$Data1'!Q198,1),""))))</f>
        <v/>
      </c>
    </row>
    <row r="197" spans="1:5" ht="15">
      <c r="A197" s="190" t="str">
        <f ca="1">IF('$Data1'!E199="","",IF(AND(LEFT('$Data1'!G199,4)="COND",OR(ISNUMBER('$Data1'!Q199),ISNUMBER('$Data1'!S199))),"ZoneThermostat,","! No Tstat, UNCOND Zone"))</f>
        <v>! No Tstat, UNCOND Zone</v>
      </c>
      <c r="B197" s="190" t="str">
        <f ca="1">IF('$Data1'!E199="",""," "&amp;'$Data1'!E199&amp;" Tstat,")</f>
        <v xml:space="preserve"> 1 Tstat,</v>
      </c>
      <c r="C197" s="190" t="str">
        <f ca="1">IF('$Data1'!E199="","",",")</f>
        <v>,</v>
      </c>
      <c r="D197" s="190" t="str">
        <f ca="1">IF(OR('$Data1'!E199="",LEFT(A197,4)="! No"),"",IF(AND(ISNUMBER('$Data1'!Q199),ISNUMBER('$Data1'!S199)),"ThermostatSetpoint:DualSetpoint",IF(ISNUMBER('$Data1'!Q199),"ThermostatSetpoint:SingleCooling",IF(ISNUMBER('$Data1'!S199),"ThermostatSetpoint:SingleHeating","ERROR")))&amp;",")</f>
        <v/>
      </c>
      <c r="E197" s="190" t="str">
        <f ca="1">IF(OR('$Data1'!E199="",LEFT(A197,4)="! No"),"",IF(RIGHT(D197,13)="DualSetpoint,",HLOOKUP(MROUND('$Data1'!S199,0.2),Setpoints,VLOOKUP(MROUND('$Data1'!Q199,0.2),Setpoints,2,1),1),IF(RIGHT(D197,14)="SingleHeating,","Htng Setpoint "&amp;FIXED('$Data1'!S199,1),IF(RIGHT(D197,14)="SingleCooling,","Clng Setpoint "&amp;FIXED('$Data1'!Q199,1),""))))</f>
        <v/>
      </c>
    </row>
    <row r="198" spans="1:5" ht="15">
      <c r="A198" s="190" t="str">
        <f ca="1">IF('$Data1'!E200="","",IF(AND(LEFT('$Data1'!G200,4)="COND",OR(ISNUMBER('$Data1'!Q200),ISNUMBER('$Data1'!S200))),"ZoneThermostat,","! No Tstat, UNCOND Zone"))</f>
        <v>! No Tstat, UNCOND Zone</v>
      </c>
      <c r="B198" s="190" t="str">
        <f ca="1">IF('$Data1'!E200="",""," "&amp;'$Data1'!E200&amp;" Tstat,")</f>
        <v xml:space="preserve"> 1 Tstat,</v>
      </c>
      <c r="C198" s="190" t="str">
        <f ca="1">IF('$Data1'!E200="","",",")</f>
        <v>,</v>
      </c>
      <c r="D198" s="190" t="str">
        <f ca="1">IF(OR('$Data1'!E200="",LEFT(A198,4)="! No"),"",IF(AND(ISNUMBER('$Data1'!Q200),ISNUMBER('$Data1'!S200)),"ThermostatSetpoint:DualSetpoint",IF(ISNUMBER('$Data1'!Q200),"ThermostatSetpoint:SingleCooling",IF(ISNUMBER('$Data1'!S200),"ThermostatSetpoint:SingleHeating","ERROR")))&amp;",")</f>
        <v/>
      </c>
      <c r="E198" s="190" t="str">
        <f ca="1">IF(OR('$Data1'!E200="",LEFT(A198,4)="! No"),"",IF(RIGHT(D198,13)="DualSetpoint,",HLOOKUP(MROUND('$Data1'!S200,0.2),Setpoints,VLOOKUP(MROUND('$Data1'!Q200,0.2),Setpoints,2,1),1),IF(RIGHT(D198,14)="SingleHeating,","Htng Setpoint "&amp;FIXED('$Data1'!S200,1),IF(RIGHT(D198,14)="SingleCooling,","Clng Setpoint "&amp;FIXED('$Data1'!Q200,1),""))))</f>
        <v/>
      </c>
    </row>
    <row r="199" spans="1:5" ht="15">
      <c r="A199" s="190" t="str">
        <f ca="1">IF('$Data1'!E201="","",IF(AND(LEFT('$Data1'!G201,4)="COND",OR(ISNUMBER('$Data1'!Q201),ISNUMBER('$Data1'!S201))),"ZoneThermostat,","! No Tstat, UNCOND Zone"))</f>
        <v>! No Tstat, UNCOND Zone</v>
      </c>
      <c r="B199" s="190" t="str">
        <f ca="1">IF('$Data1'!E201="",""," "&amp;'$Data1'!E201&amp;" Tstat,")</f>
        <v xml:space="preserve"> 1 Tstat,</v>
      </c>
      <c r="C199" s="190" t="str">
        <f ca="1">IF('$Data1'!E201="","",",")</f>
        <v>,</v>
      </c>
      <c r="D199" s="190" t="str">
        <f ca="1">IF(OR('$Data1'!E201="",LEFT(A199,4)="! No"),"",IF(AND(ISNUMBER('$Data1'!Q201),ISNUMBER('$Data1'!S201)),"ThermostatSetpoint:DualSetpoint",IF(ISNUMBER('$Data1'!Q201),"ThermostatSetpoint:SingleCooling",IF(ISNUMBER('$Data1'!S201),"ThermostatSetpoint:SingleHeating","ERROR")))&amp;",")</f>
        <v/>
      </c>
      <c r="E199" s="190" t="str">
        <f ca="1">IF(OR('$Data1'!E201="",LEFT(A199,4)="! No"),"",IF(RIGHT(D199,13)="DualSetpoint,",HLOOKUP(MROUND('$Data1'!S201,0.2),Setpoints,VLOOKUP(MROUND('$Data1'!Q201,0.2),Setpoints,2,1),1),IF(RIGHT(D199,14)="SingleHeating,","Htng Setpoint "&amp;FIXED('$Data1'!S201,1),IF(RIGHT(D199,14)="SingleCooling,","Clng Setpoint "&amp;FIXED('$Data1'!Q201,1),""))))</f>
        <v/>
      </c>
    </row>
    <row r="200" spans="1:5" ht="15">
      <c r="A200" s="190" t="str">
        <f ca="1">IF('$Data1'!E202="","",IF(AND(LEFT('$Data1'!G202,4)="COND",OR(ISNUMBER('$Data1'!Q202),ISNUMBER('$Data1'!S202))),"ZoneThermostat,","! No Tstat, UNCOND Zone"))</f>
        <v>! No Tstat, UNCOND Zone</v>
      </c>
      <c r="B200" s="190" t="str">
        <f ca="1">IF('$Data1'!E202="",""," "&amp;'$Data1'!E202&amp;" Tstat,")</f>
        <v xml:space="preserve"> 1 Tstat,</v>
      </c>
      <c r="C200" s="190" t="str">
        <f ca="1">IF('$Data1'!E202="","",",")</f>
        <v>,</v>
      </c>
      <c r="D200" s="190" t="str">
        <f ca="1">IF(OR('$Data1'!E202="",LEFT(A200,4)="! No"),"",IF(AND(ISNUMBER('$Data1'!Q202),ISNUMBER('$Data1'!S202)),"ThermostatSetpoint:DualSetpoint",IF(ISNUMBER('$Data1'!Q202),"ThermostatSetpoint:SingleCooling",IF(ISNUMBER('$Data1'!S202),"ThermostatSetpoint:SingleHeating","ERROR")))&amp;",")</f>
        <v/>
      </c>
      <c r="E200" s="190" t="str">
        <f ca="1">IF(OR('$Data1'!E202="",LEFT(A200,4)="! No"),"",IF(RIGHT(D200,13)="DualSetpoint,",HLOOKUP(MROUND('$Data1'!S202,0.2),Setpoints,VLOOKUP(MROUND('$Data1'!Q202,0.2),Setpoints,2,1),1),IF(RIGHT(D200,14)="SingleHeating,","Htng Setpoint "&amp;FIXED('$Data1'!S202,1),IF(RIGHT(D200,14)="SingleCooling,","Clng Setpoint "&amp;FIXED('$Data1'!Q202,1),""))))</f>
        <v/>
      </c>
    </row>
    <row r="201" spans="1:5" ht="15">
      <c r="A201" s="190" t="str">
        <f ca="1">IF('$Data1'!E203="","",IF(AND(LEFT('$Data1'!G203,4)="COND",OR(ISNUMBER('$Data1'!Q203),ISNUMBER('$Data1'!S203))),"ZoneThermostat,","! No Tstat, UNCOND Zone"))</f>
        <v>! No Tstat, UNCOND Zone</v>
      </c>
      <c r="B201" s="190" t="str">
        <f ca="1">IF('$Data1'!E203="",""," "&amp;'$Data1'!E203&amp;" Tstat,")</f>
        <v xml:space="preserve"> 1 Tstat,</v>
      </c>
      <c r="C201" s="190" t="str">
        <f ca="1">IF('$Data1'!E203="","",",")</f>
        <v>,</v>
      </c>
      <c r="D201" s="190" t="str">
        <f ca="1">IF(OR('$Data1'!E203="",LEFT(A201,4)="! No"),"",IF(AND(ISNUMBER('$Data1'!Q203),ISNUMBER('$Data1'!S203)),"ThermostatSetpoint:DualSetpoint",IF(ISNUMBER('$Data1'!Q203),"ThermostatSetpoint:SingleCooling",IF(ISNUMBER('$Data1'!S203),"ThermostatSetpoint:SingleHeating","ERROR")))&amp;",")</f>
        <v/>
      </c>
      <c r="E201" s="190" t="str">
        <f ca="1">IF(OR('$Data1'!E203="",LEFT(A201,4)="! No"),"",IF(RIGHT(D201,13)="DualSetpoint,",HLOOKUP(MROUND('$Data1'!S203,0.2),Setpoints,VLOOKUP(MROUND('$Data1'!Q203,0.2),Setpoints,2,1),1),IF(RIGHT(D201,14)="SingleHeating,","Htng Setpoint "&amp;FIXED('$Data1'!S203,1),IF(RIGHT(D201,14)="SingleCooling,","Clng Setpoint "&amp;FIXED('$Data1'!Q203,1),""))))</f>
        <v/>
      </c>
    </row>
    <row r="202" spans="1:5" ht="15">
      <c r="A202" s="190" t="str">
        <f ca="1">IF('$Data1'!E204="","",IF(AND(LEFT('$Data1'!G204,4)="COND",OR(ISNUMBER('$Data1'!Q204),ISNUMBER('$Data1'!S204))),"ZoneThermostat,","! No Tstat, UNCOND Zone"))</f>
        <v>! No Tstat, UNCOND Zone</v>
      </c>
      <c r="B202" s="190" t="str">
        <f ca="1">IF('$Data1'!E204="",""," "&amp;'$Data1'!E204&amp;" Tstat,")</f>
        <v xml:space="preserve"> 1 Tstat,</v>
      </c>
      <c r="C202" s="190" t="str">
        <f ca="1">IF('$Data1'!E204="","",",")</f>
        <v>,</v>
      </c>
      <c r="D202" s="190" t="str">
        <f ca="1">IF(OR('$Data1'!E204="",LEFT(A202,4)="! No"),"",IF(AND(ISNUMBER('$Data1'!Q204),ISNUMBER('$Data1'!S204)),"ThermostatSetpoint:DualSetpoint",IF(ISNUMBER('$Data1'!Q204),"ThermostatSetpoint:SingleCooling",IF(ISNUMBER('$Data1'!S204),"ThermostatSetpoint:SingleHeating","ERROR")))&amp;",")</f>
        <v/>
      </c>
      <c r="E202" s="190" t="str">
        <f ca="1">IF(OR('$Data1'!E204="",LEFT(A202,4)="! No"),"",IF(RIGHT(D202,13)="DualSetpoint,",HLOOKUP(MROUND('$Data1'!S204,0.2),Setpoints,VLOOKUP(MROUND('$Data1'!Q204,0.2),Setpoints,2,1),1),IF(RIGHT(D202,14)="SingleHeating,","Htng Setpoint "&amp;FIXED('$Data1'!S204,1),IF(RIGHT(D202,14)="SingleCooling,","Clng Setpoint "&amp;FIXED('$Data1'!Q204,1),""))))</f>
        <v/>
      </c>
    </row>
    <row r="203" spans="1:5" ht="15">
      <c r="A203" s="190" t="str">
        <f ca="1">IF('$Data1'!E205="","",IF(AND(LEFT('$Data1'!G205,4)="COND",OR(ISNUMBER('$Data1'!Q205),ISNUMBER('$Data1'!S205))),"ZoneThermostat,","! No Tstat, UNCOND Zone"))</f>
        <v>! No Tstat, UNCOND Zone</v>
      </c>
      <c r="B203" s="190" t="str">
        <f ca="1">IF('$Data1'!E205="",""," "&amp;'$Data1'!E205&amp;" Tstat,")</f>
        <v xml:space="preserve"> 1 Tstat,</v>
      </c>
      <c r="C203" s="190" t="str">
        <f ca="1">IF('$Data1'!E205="","",",")</f>
        <v>,</v>
      </c>
      <c r="D203" s="190" t="str">
        <f ca="1">IF(OR('$Data1'!E205="",LEFT(A203,4)="! No"),"",IF(AND(ISNUMBER('$Data1'!Q205),ISNUMBER('$Data1'!S205)),"ThermostatSetpoint:DualSetpoint",IF(ISNUMBER('$Data1'!Q205),"ThermostatSetpoint:SingleCooling",IF(ISNUMBER('$Data1'!S205),"ThermostatSetpoint:SingleHeating","ERROR")))&amp;",")</f>
        <v/>
      </c>
      <c r="E203" s="190" t="str">
        <f ca="1">IF(OR('$Data1'!E205="",LEFT(A203,4)="! No"),"",IF(RIGHT(D203,13)="DualSetpoint,",HLOOKUP(MROUND('$Data1'!S205,0.2),Setpoints,VLOOKUP(MROUND('$Data1'!Q205,0.2),Setpoints,2,1),1),IF(RIGHT(D203,14)="SingleHeating,","Htng Setpoint "&amp;FIXED('$Data1'!S205,1),IF(RIGHT(D203,14)="SingleCooling,","Clng Setpoint "&amp;FIXED('$Data1'!Q205,1),""))))</f>
        <v/>
      </c>
    </row>
    <row r="204" spans="1:5" ht="15">
      <c r="A204" s="190" t="str">
        <f ca="1">IF('$Data1'!E206="","",IF(AND(LEFT('$Data1'!G206,4)="COND",OR(ISNUMBER('$Data1'!Q206),ISNUMBER('$Data1'!S206))),"ZoneThermostat,","! No Tstat, UNCOND Zone"))</f>
        <v>! No Tstat, UNCOND Zone</v>
      </c>
      <c r="B204" s="190" t="str">
        <f ca="1">IF('$Data1'!E206="",""," "&amp;'$Data1'!E206&amp;" Tstat,")</f>
        <v xml:space="preserve"> 1 Tstat,</v>
      </c>
      <c r="C204" s="190" t="str">
        <f ca="1">IF('$Data1'!E206="","",",")</f>
        <v>,</v>
      </c>
      <c r="D204" s="190" t="str">
        <f ca="1">IF(OR('$Data1'!E206="",LEFT(A204,4)="! No"),"",IF(AND(ISNUMBER('$Data1'!Q206),ISNUMBER('$Data1'!S206)),"ThermostatSetpoint:DualSetpoint",IF(ISNUMBER('$Data1'!Q206),"ThermostatSetpoint:SingleCooling",IF(ISNUMBER('$Data1'!S206),"ThermostatSetpoint:SingleHeating","ERROR")))&amp;",")</f>
        <v/>
      </c>
      <c r="E204" s="190" t="str">
        <f ca="1">IF(OR('$Data1'!E206="",LEFT(A204,4)="! No"),"",IF(RIGHT(D204,13)="DualSetpoint,",HLOOKUP(MROUND('$Data1'!S206,0.2),Setpoints,VLOOKUP(MROUND('$Data1'!Q206,0.2),Setpoints,2,1),1),IF(RIGHT(D204,14)="SingleHeating,","Htng Setpoint "&amp;FIXED('$Data1'!S206,1),IF(RIGHT(D204,14)="SingleCooling,","Clng Setpoint "&amp;FIXED('$Data1'!Q206,1),""))))</f>
        <v/>
      </c>
    </row>
    <row r="205" spans="1:5" ht="15">
      <c r="A205" s="190" t="str">
        <f ca="1">IF('$Data1'!E207="","",IF(AND(LEFT('$Data1'!G207,4)="COND",OR(ISNUMBER('$Data1'!Q207),ISNUMBER('$Data1'!S207))),"ZoneThermostat,","! No Tstat, UNCOND Zone"))</f>
        <v>! No Tstat, UNCOND Zone</v>
      </c>
      <c r="B205" s="190" t="str">
        <f ca="1">IF('$Data1'!E207="",""," "&amp;'$Data1'!E207&amp;" Tstat,")</f>
        <v xml:space="preserve"> 1 Tstat,</v>
      </c>
      <c r="C205" s="190" t="str">
        <f ca="1">IF('$Data1'!E207="","",",")</f>
        <v>,</v>
      </c>
      <c r="D205" s="190" t="str">
        <f ca="1">IF(OR('$Data1'!E207="",LEFT(A205,4)="! No"),"",IF(AND(ISNUMBER('$Data1'!Q207),ISNUMBER('$Data1'!S207)),"ThermostatSetpoint:DualSetpoint",IF(ISNUMBER('$Data1'!Q207),"ThermostatSetpoint:SingleCooling",IF(ISNUMBER('$Data1'!S207),"ThermostatSetpoint:SingleHeating","ERROR")))&amp;",")</f>
        <v/>
      </c>
      <c r="E205" s="190" t="str">
        <f ca="1">IF(OR('$Data1'!E207="",LEFT(A205,4)="! No"),"",IF(RIGHT(D205,13)="DualSetpoint,",HLOOKUP(MROUND('$Data1'!S207,0.2),Setpoints,VLOOKUP(MROUND('$Data1'!Q207,0.2),Setpoints,2,1),1),IF(RIGHT(D205,14)="SingleHeating,","Htng Setpoint "&amp;FIXED('$Data1'!S207,1),IF(RIGHT(D205,14)="SingleCooling,","Clng Setpoint "&amp;FIXED('$Data1'!Q207,1),""))))</f>
        <v/>
      </c>
    </row>
    <row r="206" spans="1:5" ht="15">
      <c r="A206" s="190" t="str">
        <f ca="1">IF('$Data1'!E208="","",IF(AND(LEFT('$Data1'!G208,4)="COND",OR(ISNUMBER('$Data1'!Q208),ISNUMBER('$Data1'!S208))),"ZoneThermostat,","! No Tstat, UNCOND Zone"))</f>
        <v>! No Tstat, UNCOND Zone</v>
      </c>
      <c r="B206" s="190" t="str">
        <f ca="1">IF('$Data1'!E208="",""," "&amp;'$Data1'!E208&amp;" Tstat,")</f>
        <v xml:space="preserve"> 1 Tstat,</v>
      </c>
      <c r="C206" s="190" t="str">
        <f ca="1">IF('$Data1'!E208="","",",")</f>
        <v>,</v>
      </c>
      <c r="D206" s="190" t="str">
        <f ca="1">IF(OR('$Data1'!E208="",LEFT(A206,4)="! No"),"",IF(AND(ISNUMBER('$Data1'!Q208),ISNUMBER('$Data1'!S208)),"ThermostatSetpoint:DualSetpoint",IF(ISNUMBER('$Data1'!Q208),"ThermostatSetpoint:SingleCooling",IF(ISNUMBER('$Data1'!S208),"ThermostatSetpoint:SingleHeating","ERROR")))&amp;",")</f>
        <v/>
      </c>
      <c r="E206" s="190" t="str">
        <f ca="1">IF(OR('$Data1'!E208="",LEFT(A206,4)="! No"),"",IF(RIGHT(D206,13)="DualSetpoint,",HLOOKUP(MROUND('$Data1'!S208,0.2),Setpoints,VLOOKUP(MROUND('$Data1'!Q208,0.2),Setpoints,2,1),1),IF(RIGHT(D206,14)="SingleHeating,","Htng Setpoint "&amp;FIXED('$Data1'!S208,1),IF(RIGHT(D206,14)="SingleCooling,","Clng Setpoint "&amp;FIXED('$Data1'!Q208,1),""))))</f>
        <v/>
      </c>
    </row>
    <row r="207" spans="1:5" ht="15">
      <c r="D207" s="190"/>
      <c r="E207" s="190"/>
    </row>
    <row r="208" spans="1:5" ht="15">
      <c r="B208" t="str">
        <f>IF('$Data1'!E210="",""," "&amp;'$Data1'!E210&amp;" Tstat,")</f>
        <v/>
      </c>
      <c r="C208" t="str">
        <f>IF('$Data1'!E210="","",",")</f>
        <v/>
      </c>
      <c r="D208" s="190" t="str">
        <f>IF(OR('$Data1'!E210="",LEFT(A208,4)="! No"),"",IF(AND(ISNUMBER('$Data1'!Q210),ISNUMBER('$Data1'!S210)),"ThermostatSetpoint:DualSetpoint",IF(ISNUMBER('$Data1'!Q210),"ThermostatSetpoint:SingleCooling",IF(ISNUMBER('$Data1'!S210),"ThermostatSetpoint:SingleHeating","ERROR")))&amp;",")</f>
        <v/>
      </c>
      <c r="E208" s="190" t="str">
        <f>IF(OR('$Data1'!E210="",LEFT(A208,4)="! No"),"",IF(RIGHT(D208,13)="DualSetpoint,",HLOOKUP(MROUND('$Data1'!S210,0.2),Setpoints,VLOOKUP(MROUND('$Data1'!Q210,0.2),Setpoints,2,1),1),IF(RIGHT(D208,14)="SingleHeating,","Htng Setpoint "&amp;FIXED('$Data1'!S210,1),IF(RIGHT(D208,14)="SingleCooling,","Clng Setpoint "&amp;FIXED('$Data1'!Q210,1),""))))</f>
        <v/>
      </c>
    </row>
    <row r="209" spans="2:5" ht="15">
      <c r="B209" t="str">
        <f>IF('$Data1'!E211="",""," "&amp;'$Data1'!E211&amp;" Tstat,")</f>
        <v/>
      </c>
      <c r="C209" t="str">
        <f>IF('$Data1'!E211="","",",")</f>
        <v/>
      </c>
      <c r="D209" s="190" t="str">
        <f>IF(OR('$Data1'!E211="",LEFT(A209,4)="! No"),"",IF(AND(ISNUMBER('$Data1'!Q211),ISNUMBER('$Data1'!S211)),"ThermostatSetpoint:DualSetpoint",IF(ISNUMBER('$Data1'!Q211),"ThermostatSetpoint:SingleCooling",IF(ISNUMBER('$Data1'!S211),"ThermostatSetpoint:SingleHeating","ERROR")))&amp;",")</f>
        <v/>
      </c>
      <c r="E209" s="190" t="str">
        <f>IF(OR('$Data1'!E211="",LEFT(A209,4)="! No"),"",IF(RIGHT(D209,13)="DualSetpoint,",HLOOKUP(MROUND('$Data1'!S211,0.2),Setpoints,VLOOKUP(MROUND('$Data1'!Q211,0.2),Setpoints,2,1),1),IF(RIGHT(D209,14)="SingleHeating,","Htng Setpoint "&amp;FIXED('$Data1'!S211,1),IF(RIGHT(D209,14)="SingleCooling,","Clng Setpoint "&amp;FIXED('$Data1'!Q211,1),""))))</f>
        <v/>
      </c>
    </row>
    <row r="210" spans="2:5" ht="15">
      <c r="B210" t="str">
        <f>IF('$Data1'!E212="",""," "&amp;'$Data1'!E212&amp;" Tstat,")</f>
        <v/>
      </c>
      <c r="C210" t="str">
        <f>IF('$Data1'!E212="","",",")</f>
        <v/>
      </c>
      <c r="D210" s="190" t="str">
        <f>IF(OR('$Data1'!E212="",LEFT(A210,4)="! No"),"",IF(AND(ISNUMBER('$Data1'!Q212),ISNUMBER('$Data1'!S212)),"ThermostatSetpoint:DualSetpoint",IF(ISNUMBER('$Data1'!Q212),"ThermostatSetpoint:SingleCooling",IF(ISNUMBER('$Data1'!S212),"ThermostatSetpoint:SingleHeating","ERROR")))&amp;",")</f>
        <v/>
      </c>
      <c r="E210" s="190" t="str">
        <f>IF(OR('$Data1'!E212="",LEFT(A210,4)="! No"),"",IF(RIGHT(D210,13)="DualSetpoint,",HLOOKUP(MROUND('$Data1'!S212,0.2),Setpoints,VLOOKUP(MROUND('$Data1'!Q212,0.2),Setpoints,2,1),1),IF(RIGHT(D210,14)="SingleHeating,","Htng Setpoint "&amp;FIXED('$Data1'!S212,1),IF(RIGHT(D210,14)="SingleCooling,","Clng Setpoint "&amp;FIXED('$Data1'!Q212,1),""))))</f>
        <v/>
      </c>
    </row>
    <row r="211" spans="2:5" ht="15">
      <c r="B211" t="str">
        <f>IF('$Data1'!E213="",""," "&amp;'$Data1'!E213&amp;" Tstat,")</f>
        <v/>
      </c>
      <c r="C211" t="str">
        <f>IF('$Data1'!E213="","",",")</f>
        <v/>
      </c>
      <c r="D211" s="190" t="str">
        <f>IF(OR('$Data1'!E213="",LEFT(A211,4)="! No"),"",IF(AND(ISNUMBER('$Data1'!Q213),ISNUMBER('$Data1'!S213)),"ThermostatSetpoint:DualSetpoint",IF(ISNUMBER('$Data1'!Q213),"ThermostatSetpoint:SingleCooling",IF(ISNUMBER('$Data1'!S213),"ThermostatSetpoint:SingleHeating","ERROR")))&amp;",")</f>
        <v/>
      </c>
      <c r="E211" s="190" t="str">
        <f>IF(OR('$Data1'!E213="",LEFT(A211,4)="! No"),"",IF(RIGHT(D211,13)="DualSetpoint,",HLOOKUP(MROUND('$Data1'!S213,0.2),Setpoints,VLOOKUP(MROUND('$Data1'!Q213,0.2),Setpoints,2,1),1),IF(RIGHT(D211,14)="SingleHeating,","Htng Setpoint "&amp;FIXED('$Data1'!S213,1),IF(RIGHT(D211,14)="SingleCooling,","Clng Setpoint "&amp;FIXED('$Data1'!Q213,1),""))))</f>
        <v/>
      </c>
    </row>
    <row r="212" spans="2:5" ht="15">
      <c r="B212" t="str">
        <f>IF('$Data1'!E214="",""," "&amp;'$Data1'!E214&amp;" Tstat,")</f>
        <v/>
      </c>
      <c r="C212" t="str">
        <f>IF('$Data1'!E214="","",",")</f>
        <v/>
      </c>
      <c r="D212" s="190" t="str">
        <f>IF(OR('$Data1'!E214="",LEFT(A212,4)="! No"),"",IF(AND(ISNUMBER('$Data1'!Q214),ISNUMBER('$Data1'!S214)),"ThermostatSetpoint:DualSetpoint",IF(ISNUMBER('$Data1'!Q214),"ThermostatSetpoint:SingleCooling",IF(ISNUMBER('$Data1'!S214),"ThermostatSetpoint:SingleHeating","ERROR")))&amp;",")</f>
        <v/>
      </c>
      <c r="E212" s="190" t="str">
        <f>IF(OR('$Data1'!E214="",LEFT(A212,4)="! No"),"",IF(RIGHT(D212,13)="DualSetpoint,",HLOOKUP(MROUND('$Data1'!S214,0.2),Setpoints,VLOOKUP(MROUND('$Data1'!Q214,0.2),Setpoints,2,1),1),IF(RIGHT(D212,14)="SingleHeating,","Htng Setpoint "&amp;FIXED('$Data1'!S214,1),IF(RIGHT(D212,14)="SingleCooling,","Clng Setpoint "&amp;FIXED('$Data1'!Q214,1),""))))</f>
        <v/>
      </c>
    </row>
    <row r="213" spans="2:5" ht="15">
      <c r="B213" t="str">
        <f>IF('$Data1'!E215="",""," "&amp;'$Data1'!E215&amp;" Tstat,")</f>
        <v/>
      </c>
      <c r="C213" t="str">
        <f>IF('$Data1'!E215="","",",")</f>
        <v/>
      </c>
      <c r="D213" s="190" t="str">
        <f>IF(OR('$Data1'!E215="",LEFT(A213,4)="! No"),"",IF(AND(ISNUMBER('$Data1'!Q215),ISNUMBER('$Data1'!S215)),"ThermostatSetpoint:DualSetpoint",IF(ISNUMBER('$Data1'!Q215),"ThermostatSetpoint:SingleCooling",IF(ISNUMBER('$Data1'!S215),"ThermostatSetpoint:SingleHeating","ERROR")))&amp;",")</f>
        <v/>
      </c>
      <c r="E213" s="190" t="str">
        <f>IF(OR('$Data1'!E215="",LEFT(A213,4)="! No"),"",IF(RIGHT(D213,13)="DualSetpoint,",HLOOKUP(MROUND('$Data1'!S215,0.2),Setpoints,VLOOKUP(MROUND('$Data1'!Q215,0.2),Setpoints,2,1),1),IF(RIGHT(D213,14)="SingleHeating,","Htng Setpoint "&amp;FIXED('$Data1'!S215,1),IF(RIGHT(D213,14)="SingleCooling,","Clng Setpoint "&amp;FIXED('$Data1'!Q215,1),""))))</f>
        <v/>
      </c>
    </row>
    <row r="214" spans="2:5" ht="15">
      <c r="B214" t="str">
        <f>IF('$Data1'!E216="",""," "&amp;'$Data1'!E216&amp;" Tstat,")</f>
        <v/>
      </c>
      <c r="C214" t="str">
        <f>IF('$Data1'!E216="","",",")</f>
        <v/>
      </c>
      <c r="D214" s="190" t="str">
        <f>IF(OR('$Data1'!E216="",LEFT(A214,4)="! No"),"",IF(AND(ISNUMBER('$Data1'!Q216),ISNUMBER('$Data1'!S216)),"ThermostatSetpoint:DualSetpoint",IF(ISNUMBER('$Data1'!Q216),"ThermostatSetpoint:SingleCooling",IF(ISNUMBER('$Data1'!S216),"ThermostatSetpoint:SingleHeating","ERROR")))&amp;",")</f>
        <v/>
      </c>
      <c r="E214" s="190" t="str">
        <f>IF(OR('$Data1'!E216="",LEFT(A214,4)="! No"),"",IF(RIGHT(D214,13)="DualSetpoint,",HLOOKUP(MROUND('$Data1'!S216,0.2),Setpoints,VLOOKUP(MROUND('$Data1'!Q216,0.2),Setpoints,2,1),1),IF(RIGHT(D214,14)="SingleHeating,","Htng Setpoint "&amp;FIXED('$Data1'!S216,1),IF(RIGHT(D214,14)="SingleCooling,","Clng Setpoint "&amp;FIXED('$Data1'!Q216,1),""))))</f>
        <v/>
      </c>
    </row>
    <row r="215" spans="2:5" ht="15">
      <c r="B215" t="str">
        <f>IF('$Data1'!E217="",""," "&amp;'$Data1'!E217&amp;" Tstat,")</f>
        <v/>
      </c>
      <c r="C215" t="str">
        <f>IF('$Data1'!E217="","",",")</f>
        <v/>
      </c>
      <c r="D215" s="190" t="str">
        <f>IF(OR('$Data1'!E217="",LEFT(A215,4)="! No"),"",IF(AND(ISNUMBER('$Data1'!Q217),ISNUMBER('$Data1'!S217)),"ThermostatSetpoint:DualSetpoint",IF(ISNUMBER('$Data1'!Q217),"ThermostatSetpoint:SingleCooling",IF(ISNUMBER('$Data1'!S217),"ThermostatSetpoint:SingleHeating","ERROR")))&amp;",")</f>
        <v/>
      </c>
      <c r="E215" s="190" t="str">
        <f>IF(OR('$Data1'!E217="",LEFT(A215,4)="! No"),"",IF(RIGHT(D215,13)="DualSetpoint,",HLOOKUP(MROUND('$Data1'!S217,0.2),Setpoints,VLOOKUP(MROUND('$Data1'!Q217,0.2),Setpoints,2,1),1),IF(RIGHT(D215,14)="SingleHeating,","Htng Setpoint "&amp;FIXED('$Data1'!S217,1),IF(RIGHT(D215,14)="SingleCooling,","Clng Setpoint "&amp;FIXED('$Data1'!Q217,1),""))))</f>
        <v/>
      </c>
    </row>
    <row r="216" spans="2:5" ht="15">
      <c r="B216" t="str">
        <f>IF('$Data1'!E218="",""," "&amp;'$Data1'!E218&amp;" Tstat,")</f>
        <v/>
      </c>
      <c r="C216" t="str">
        <f>IF('$Data1'!E218="","",",")</f>
        <v/>
      </c>
      <c r="D216" s="190" t="str">
        <f>IF(OR('$Data1'!E218="",LEFT(A216,4)="! No"),"",IF(AND(ISNUMBER('$Data1'!Q218),ISNUMBER('$Data1'!S218)),"ThermostatSetpoint:DualSetpoint",IF(ISNUMBER('$Data1'!Q218),"ThermostatSetpoint:SingleCooling",IF(ISNUMBER('$Data1'!S218),"ThermostatSetpoint:SingleHeating","ERROR")))&amp;",")</f>
        <v/>
      </c>
      <c r="E216" s="190" t="str">
        <f>IF(OR('$Data1'!E218="",LEFT(A216,4)="! No"),"",IF(RIGHT(D216,13)="DualSetpoint,",HLOOKUP(MROUND('$Data1'!S218,0.2),Setpoints,VLOOKUP(MROUND('$Data1'!Q218,0.2),Setpoints,2,1),1),IF(RIGHT(D216,14)="SingleHeating,","Htng Setpoint "&amp;FIXED('$Data1'!S218,1),IF(RIGHT(D216,14)="SingleCooling,","Clng Setpoint "&amp;FIXED('$Data1'!Q218,1),""))))</f>
        <v/>
      </c>
    </row>
    <row r="217" spans="2:5" ht="15">
      <c r="B217" t="str">
        <f>IF('$Data1'!E219="",""," "&amp;'$Data1'!E219&amp;" Tstat,")</f>
        <v/>
      </c>
      <c r="C217" t="str">
        <f>IF('$Data1'!E219="","",",")</f>
        <v/>
      </c>
      <c r="D217" s="190" t="str">
        <f>IF(OR('$Data1'!E219="",LEFT(A217,4)="! No"),"",IF(AND(ISNUMBER('$Data1'!Q219),ISNUMBER('$Data1'!S219)),"ThermostatSetpoint:DualSetpoint",IF(ISNUMBER('$Data1'!Q219),"ThermostatSetpoint:SingleCooling",IF(ISNUMBER('$Data1'!S219),"ThermostatSetpoint:SingleHeating","ERROR")))&amp;",")</f>
        <v/>
      </c>
      <c r="E217" s="190" t="str">
        <f>IF(OR('$Data1'!E219="",LEFT(A217,4)="! No"),"",IF(RIGHT(D217,13)="DualSetpoint,",HLOOKUP(MROUND('$Data1'!S219,0.2),Setpoints,VLOOKUP(MROUND('$Data1'!Q219,0.2),Setpoints,2,1),1),IF(RIGHT(D217,14)="SingleHeating,","Htng Setpoint "&amp;FIXED('$Data1'!S219,1),IF(RIGHT(D217,14)="SingleCooling,","Clng Setpoint "&amp;FIXED('$Data1'!Q219,1),""))))</f>
        <v/>
      </c>
    </row>
    <row r="218" spans="2:5" ht="15">
      <c r="B218" t="str">
        <f>IF('$Data1'!E220="",""," "&amp;'$Data1'!E220&amp;" Tstat,")</f>
        <v/>
      </c>
      <c r="C218" t="str">
        <f>IF('$Data1'!E220="","",",")</f>
        <v/>
      </c>
      <c r="D218" s="190" t="str">
        <f>IF(OR('$Data1'!E220="",LEFT(A218,4)="! No"),"",IF(AND(ISNUMBER('$Data1'!Q220),ISNUMBER('$Data1'!S220)),"ThermostatSetpoint:DualSetpoint",IF(ISNUMBER('$Data1'!Q220),"ThermostatSetpoint:SingleCooling",IF(ISNUMBER('$Data1'!S220),"ThermostatSetpoint:SingleHeating","ERROR")))&amp;",")</f>
        <v/>
      </c>
      <c r="E218" s="190" t="str">
        <f>IF(OR('$Data1'!E220="",LEFT(A218,4)="! No"),"",IF(RIGHT(D218,13)="DualSetpoint,",HLOOKUP(MROUND('$Data1'!S220,0.2),Setpoints,VLOOKUP(MROUND('$Data1'!Q220,0.2),Setpoints,2,1),1),IF(RIGHT(D218,14)="SingleHeating,","Htng Setpoint "&amp;FIXED('$Data1'!S220,1),IF(RIGHT(D218,14)="SingleCooling,","Clng Setpoint "&amp;FIXED('$Data1'!Q220,1),""))))</f>
        <v/>
      </c>
    </row>
    <row r="219" spans="2:5" ht="15">
      <c r="B219" t="str">
        <f>IF('$Data1'!E221="",""," "&amp;'$Data1'!E221&amp;" Tstat,")</f>
        <v/>
      </c>
      <c r="C219" t="str">
        <f>IF('$Data1'!E221="","",",")</f>
        <v/>
      </c>
      <c r="D219" s="190" t="str">
        <f>IF(OR('$Data1'!E221="",LEFT(A219,4)="! No"),"",IF(AND(ISNUMBER('$Data1'!Q221),ISNUMBER('$Data1'!S221)),"ThermostatSetpoint:DualSetpoint",IF(ISNUMBER('$Data1'!Q221),"ThermostatSetpoint:SingleCooling",IF(ISNUMBER('$Data1'!S221),"ThermostatSetpoint:SingleHeating","ERROR")))&amp;",")</f>
        <v/>
      </c>
      <c r="E219" s="190" t="str">
        <f>IF(OR('$Data1'!E221="",LEFT(A219,4)="! No"),"",IF(RIGHT(D219,13)="DualSetpoint,",HLOOKUP(MROUND('$Data1'!S221,0.2),Setpoints,VLOOKUP(MROUND('$Data1'!Q221,0.2),Setpoints,2,1),1),IF(RIGHT(D219,14)="SingleHeating,","Htng Setpoint "&amp;FIXED('$Data1'!S221,1),IF(RIGHT(D219,14)="SingleCooling,","Clng Setpoint "&amp;FIXED('$Data1'!Q221,1),""))))</f>
        <v/>
      </c>
    </row>
    <row r="220" spans="2:5" ht="15">
      <c r="B220" t="str">
        <f>IF('$Data1'!E222="",""," "&amp;'$Data1'!E222&amp;" Tstat,")</f>
        <v/>
      </c>
      <c r="C220" t="str">
        <f>IF('$Data1'!E222="","",",")</f>
        <v/>
      </c>
      <c r="D220" s="190" t="str">
        <f>IF(OR('$Data1'!E222="",LEFT(A220,4)="! No"),"",IF(AND(ISNUMBER('$Data1'!Q222),ISNUMBER('$Data1'!S222)),"ThermostatSetpoint:DualSetpoint",IF(ISNUMBER('$Data1'!Q222),"ThermostatSetpoint:SingleCooling",IF(ISNUMBER('$Data1'!S222),"ThermostatSetpoint:SingleHeating","ERROR")))&amp;",")</f>
        <v/>
      </c>
      <c r="E220" s="190" t="str">
        <f>IF(OR('$Data1'!E222="",LEFT(A220,4)="! No"),"",IF(RIGHT(D220,13)="DualSetpoint,",HLOOKUP(MROUND('$Data1'!S222,0.2),Setpoints,VLOOKUP(MROUND('$Data1'!Q222,0.2),Setpoints,2,1),1),IF(RIGHT(D220,14)="SingleHeating,","Htng Setpoint "&amp;FIXED('$Data1'!S222,1),IF(RIGHT(D220,14)="SingleCooling,","Clng Setpoint "&amp;FIXED('$Data1'!Q222,1),""))))</f>
        <v/>
      </c>
    </row>
    <row r="221" spans="2:5" ht="15">
      <c r="B221" t="str">
        <f>IF('$Data1'!E223="",""," "&amp;'$Data1'!E223&amp;" Tstat,")</f>
        <v/>
      </c>
      <c r="C221" t="str">
        <f>IF('$Data1'!E223="","",",")</f>
        <v/>
      </c>
      <c r="D221" s="190" t="str">
        <f>IF(OR('$Data1'!E223="",LEFT(A221,4)="! No"),"",IF(AND(ISNUMBER('$Data1'!Q223),ISNUMBER('$Data1'!S223)),"ThermostatSetpoint:DualSetpoint",IF(ISNUMBER('$Data1'!Q223),"ThermostatSetpoint:SingleCooling",IF(ISNUMBER('$Data1'!S223),"ThermostatSetpoint:SingleHeating","ERROR")))&amp;",")</f>
        <v/>
      </c>
      <c r="E221" s="190" t="str">
        <f>IF(OR('$Data1'!E223="",LEFT(A221,4)="! No"),"",IF(RIGHT(D221,13)="DualSetpoint,",HLOOKUP(MROUND('$Data1'!S223,0.2),Setpoints,VLOOKUP(MROUND('$Data1'!Q223,0.2),Setpoints,2,1),1),IF(RIGHT(D221,14)="SingleHeating,","Htng Setpoint "&amp;FIXED('$Data1'!S223,1),IF(RIGHT(D221,14)="SingleCooling,","Clng Setpoint "&amp;FIXED('$Data1'!Q223,1),""))))</f>
        <v/>
      </c>
    </row>
    <row r="222" spans="2:5" ht="15">
      <c r="B222" t="str">
        <f>IF('$Data1'!E224="",""," "&amp;'$Data1'!E224&amp;" Tstat,")</f>
        <v/>
      </c>
      <c r="C222" t="str">
        <f>IF('$Data1'!E224="","",",")</f>
        <v/>
      </c>
      <c r="D222" s="190" t="str">
        <f>IF(OR('$Data1'!E224="",LEFT(A222,4)="! No"),"",IF(AND(ISNUMBER('$Data1'!Q224),ISNUMBER('$Data1'!S224)),"ThermostatSetpoint:DualSetpoint",IF(ISNUMBER('$Data1'!Q224),"ThermostatSetpoint:SingleCooling",IF(ISNUMBER('$Data1'!S224),"ThermostatSetpoint:SingleHeating","ERROR")))&amp;",")</f>
        <v/>
      </c>
      <c r="E222" s="190" t="str">
        <f>IF(OR('$Data1'!E224="",LEFT(A222,4)="! No"),"",IF(RIGHT(D222,13)="DualSetpoint,",HLOOKUP(MROUND('$Data1'!S224,0.2),Setpoints,VLOOKUP(MROUND('$Data1'!Q224,0.2),Setpoints,2,1),1),IF(RIGHT(D222,14)="SingleHeating,","Htng Setpoint "&amp;FIXED('$Data1'!S224,1),IF(RIGHT(D222,14)="SingleCooling,","Clng Setpoint "&amp;FIXED('$Data1'!Q224,1),""))))</f>
        <v/>
      </c>
    </row>
    <row r="223" spans="2:5" ht="15">
      <c r="B223" t="str">
        <f>IF('$Data1'!E225="",""," "&amp;'$Data1'!E225&amp;" Tstat,")</f>
        <v/>
      </c>
      <c r="C223" t="str">
        <f>IF('$Data1'!E225="","",",")</f>
        <v/>
      </c>
      <c r="D223" s="190" t="str">
        <f>IF(OR('$Data1'!E225="",LEFT(A223,4)="! No"),"",IF(AND(ISNUMBER('$Data1'!Q225),ISNUMBER('$Data1'!S225)),"ThermostatSetpoint:DualSetpoint",IF(ISNUMBER('$Data1'!Q225),"ThermostatSetpoint:SingleCooling",IF(ISNUMBER('$Data1'!S225),"ThermostatSetpoint:SingleHeating","ERROR")))&amp;",")</f>
        <v/>
      </c>
      <c r="E223" s="190" t="str">
        <f>IF(OR('$Data1'!E225="",LEFT(A223,4)="! No"),"",IF(RIGHT(D223,13)="DualSetpoint,",HLOOKUP(MROUND('$Data1'!S225,0.2),Setpoints,VLOOKUP(MROUND('$Data1'!Q225,0.2),Setpoints,2,1),1),IF(RIGHT(D223,14)="SingleHeating,","Htng Setpoint "&amp;FIXED('$Data1'!S225,1),IF(RIGHT(D223,14)="SingleCooling,","Clng Setpoint "&amp;FIXED('$Data1'!Q225,1),""))))</f>
        <v/>
      </c>
    </row>
    <row r="224" spans="2:5" ht="15">
      <c r="B224" t="str">
        <f>IF('$Data1'!E226="",""," "&amp;'$Data1'!E226&amp;" Tstat,")</f>
        <v/>
      </c>
      <c r="C224" t="str">
        <f>IF('$Data1'!E226="","",",")</f>
        <v/>
      </c>
      <c r="D224" s="190" t="str">
        <f>IF(OR('$Data1'!E226="",LEFT(A224,4)="! No"),"",IF(AND(ISNUMBER('$Data1'!Q226),ISNUMBER('$Data1'!S226)),"ThermostatSetpoint:DualSetpoint",IF(ISNUMBER('$Data1'!Q226),"ThermostatSetpoint:SingleCooling",IF(ISNUMBER('$Data1'!S226),"ThermostatSetpoint:SingleHeating","ERROR")))&amp;",")</f>
        <v/>
      </c>
      <c r="E224" s="190" t="str">
        <f>IF(OR('$Data1'!E226="",LEFT(A224,4)="! No"),"",IF(RIGHT(D224,13)="DualSetpoint,",HLOOKUP(MROUND('$Data1'!S226,0.2),Setpoints,VLOOKUP(MROUND('$Data1'!Q226,0.2),Setpoints,2,1),1),IF(RIGHT(D224,14)="SingleHeating,","Htng Setpoint "&amp;FIXED('$Data1'!S226,1),IF(RIGHT(D224,14)="SingleCooling,","Clng Setpoint "&amp;FIXED('$Data1'!Q226,1),""))))</f>
        <v/>
      </c>
    </row>
    <row r="225" spans="2:5" ht="15">
      <c r="B225" t="str">
        <f>IF('$Data1'!E227="",""," "&amp;'$Data1'!E227&amp;" Tstat,")</f>
        <v/>
      </c>
      <c r="C225" t="str">
        <f>IF('$Data1'!E227="","",",")</f>
        <v/>
      </c>
      <c r="D225" s="190" t="str">
        <f>IF(OR('$Data1'!E227="",LEFT(A225,4)="! No"),"",IF(AND(ISNUMBER('$Data1'!Q227),ISNUMBER('$Data1'!S227)),"ThermostatSetpoint:DualSetpoint",IF(ISNUMBER('$Data1'!Q227),"ThermostatSetpoint:SingleCooling",IF(ISNUMBER('$Data1'!S227),"ThermostatSetpoint:SingleHeating","ERROR")))&amp;",")</f>
        <v/>
      </c>
      <c r="E225" s="190" t="str">
        <f>IF(OR('$Data1'!E227="",LEFT(A225,4)="! No"),"",IF(RIGHT(D225,13)="DualSetpoint,",HLOOKUP(MROUND('$Data1'!S227,0.2),Setpoints,VLOOKUP(MROUND('$Data1'!Q227,0.2),Setpoints,2,1),1),IF(RIGHT(D225,14)="SingleHeating,","Htng Setpoint "&amp;FIXED('$Data1'!S227,1),IF(RIGHT(D225,14)="SingleCooling,","Clng Setpoint "&amp;FIXED('$Data1'!Q227,1),""))))</f>
        <v/>
      </c>
    </row>
    <row r="226" spans="2:5" ht="15">
      <c r="B226" t="str">
        <f>IF('$Data1'!E228="",""," "&amp;'$Data1'!E228&amp;" Tstat,")</f>
        <v/>
      </c>
      <c r="C226" t="str">
        <f>IF('$Data1'!E228="","",",")</f>
        <v/>
      </c>
      <c r="D226" s="190" t="str">
        <f>IF(OR('$Data1'!E228="",LEFT(A226,4)="! No"),"",IF(AND(ISNUMBER('$Data1'!Q228),ISNUMBER('$Data1'!S228)),"ThermostatSetpoint:DualSetpoint",IF(ISNUMBER('$Data1'!Q228),"ThermostatSetpoint:SingleCooling",IF(ISNUMBER('$Data1'!S228),"ThermostatSetpoint:SingleHeating","ERROR")))&amp;",")</f>
        <v/>
      </c>
      <c r="E226" s="190" t="str">
        <f>IF(OR('$Data1'!E228="",LEFT(A226,4)="! No"),"",IF(RIGHT(D226,13)="DualSetpoint,",HLOOKUP(MROUND('$Data1'!S228,0.2),Setpoints,VLOOKUP(MROUND('$Data1'!Q228,0.2),Setpoints,2,1),1),IF(RIGHT(D226,14)="SingleHeating,","Htng Setpoint "&amp;FIXED('$Data1'!S228,1),IF(RIGHT(D226,14)="SingleCooling,","Clng Setpoint "&amp;FIXED('$Data1'!Q228,1),""))))</f>
        <v/>
      </c>
    </row>
    <row r="227" spans="2:5" ht="15">
      <c r="B227" t="str">
        <f>IF('$Data1'!E229="",""," "&amp;'$Data1'!E229&amp;" Tstat,")</f>
        <v/>
      </c>
      <c r="C227" t="str">
        <f>IF('$Data1'!E229="","",",")</f>
        <v/>
      </c>
      <c r="D227" s="190" t="str">
        <f>IF(OR('$Data1'!E229="",LEFT(A227,4)="! No"),"",IF(AND(ISNUMBER('$Data1'!Q229),ISNUMBER('$Data1'!S229)),"ThermostatSetpoint:DualSetpoint",IF(ISNUMBER('$Data1'!Q229),"ThermostatSetpoint:SingleCooling",IF(ISNUMBER('$Data1'!S229),"ThermostatSetpoint:SingleHeating","ERROR")))&amp;",")</f>
        <v/>
      </c>
      <c r="E227" s="190" t="str">
        <f>IF(OR('$Data1'!E229="",LEFT(A227,4)="! No"),"",IF(RIGHT(D227,13)="DualSetpoint,",HLOOKUP(MROUND('$Data1'!S229,0.2),Setpoints,VLOOKUP(MROUND('$Data1'!Q229,0.2),Setpoints,2,1),1),IF(RIGHT(D227,14)="SingleHeating,","Htng Setpoint "&amp;FIXED('$Data1'!S229,1),IF(RIGHT(D227,14)="SingleCooling,","Clng Setpoint "&amp;FIXED('$Data1'!Q229,1),""))))</f>
        <v/>
      </c>
    </row>
    <row r="228" spans="2:5" ht="15">
      <c r="B228" t="str">
        <f>IF('$Data1'!E230="",""," "&amp;'$Data1'!E230&amp;" Tstat,")</f>
        <v/>
      </c>
      <c r="C228" t="str">
        <f>IF('$Data1'!E230="","",",")</f>
        <v/>
      </c>
      <c r="D228" s="190" t="str">
        <f>IF(OR('$Data1'!E230="",LEFT(A228,4)="! No"),"",IF(AND(ISNUMBER('$Data1'!Q230),ISNUMBER('$Data1'!S230)),"ThermostatSetpoint:DualSetpoint",IF(ISNUMBER('$Data1'!Q230),"ThermostatSetpoint:SingleCooling",IF(ISNUMBER('$Data1'!S230),"ThermostatSetpoint:SingleHeating","ERROR")))&amp;",")</f>
        <v/>
      </c>
      <c r="E228" s="190" t="str">
        <f>IF(OR('$Data1'!E230="",LEFT(A228,4)="! No"),"",IF(RIGHT(D228,13)="DualSetpoint,",HLOOKUP(MROUND('$Data1'!S230,0.2),Setpoints,VLOOKUP(MROUND('$Data1'!Q230,0.2),Setpoints,2,1),1),IF(RIGHT(D228,14)="SingleHeating,","Htng Setpoint "&amp;FIXED('$Data1'!S230,1),IF(RIGHT(D228,14)="SingleCooling,","Clng Setpoint "&amp;FIXED('$Data1'!Q230,1),""))))</f>
        <v/>
      </c>
    </row>
    <row r="229" spans="2:5" ht="15">
      <c r="B229" t="str">
        <f>IF('$Data1'!E231="",""," "&amp;'$Data1'!E231&amp;" Tstat,")</f>
        <v/>
      </c>
      <c r="C229" t="str">
        <f>IF('$Data1'!E231="","",",")</f>
        <v/>
      </c>
      <c r="D229" s="190" t="str">
        <f>IF(OR('$Data1'!E231="",LEFT(A229,4)="! No"),"",IF(AND(ISNUMBER('$Data1'!Q231),ISNUMBER('$Data1'!S231)),"ThermostatSetpoint:DualSetpoint",IF(ISNUMBER('$Data1'!Q231),"ThermostatSetpoint:SingleCooling",IF(ISNUMBER('$Data1'!S231),"ThermostatSetpoint:SingleHeating","ERROR")))&amp;",")</f>
        <v/>
      </c>
      <c r="E229" s="190" t="str">
        <f>IF(OR('$Data1'!E231="",LEFT(A229,4)="! No"),"",IF(RIGHT(D229,13)="DualSetpoint,",HLOOKUP(MROUND('$Data1'!S231,0.2),Setpoints,VLOOKUP(MROUND('$Data1'!Q231,0.2),Setpoints,2,1),1),IF(RIGHT(D229,14)="SingleHeating,","Htng Setpoint "&amp;FIXED('$Data1'!S231,1),IF(RIGHT(D229,14)="SingleCooling,","Clng Setpoint "&amp;FIXED('$Data1'!Q231,1),""))))</f>
        <v/>
      </c>
    </row>
    <row r="230" spans="2:5" ht="15">
      <c r="B230" t="str">
        <f>IF('$Data1'!E232="",""," "&amp;'$Data1'!E232&amp;" Tstat,")</f>
        <v/>
      </c>
      <c r="C230" t="str">
        <f>IF('$Data1'!E232="","",",")</f>
        <v/>
      </c>
      <c r="D230" s="190" t="str">
        <f>IF(OR('$Data1'!E232="",LEFT(A230,4)="! No"),"",IF(AND(ISNUMBER('$Data1'!Q232),ISNUMBER('$Data1'!S232)),"ThermostatSetpoint:DualSetpoint",IF(ISNUMBER('$Data1'!Q232),"ThermostatSetpoint:SingleCooling",IF(ISNUMBER('$Data1'!S232),"ThermostatSetpoint:SingleHeating","ERROR")))&amp;",")</f>
        <v/>
      </c>
      <c r="E230" s="190" t="str">
        <f>IF(OR('$Data1'!E232="",LEFT(A230,4)="! No"),"",IF(RIGHT(D230,13)="DualSetpoint,",HLOOKUP(MROUND('$Data1'!S232,0.2),Setpoints,VLOOKUP(MROUND('$Data1'!Q232,0.2),Setpoints,2,1),1),IF(RIGHT(D230,14)="SingleHeating,","Htng Setpoint "&amp;FIXED('$Data1'!S232,1),IF(RIGHT(D230,14)="SingleCooling,","Clng Setpoint "&amp;FIXED('$Data1'!Q232,1),""))))</f>
        <v/>
      </c>
    </row>
    <row r="231" spans="2:5" ht="15">
      <c r="B231" t="str">
        <f>IF('$Data1'!E233="",""," "&amp;'$Data1'!E233&amp;" Tstat,")</f>
        <v/>
      </c>
      <c r="C231" t="str">
        <f>IF('$Data1'!E233="","",",")</f>
        <v/>
      </c>
      <c r="D231" s="190" t="str">
        <f>IF(OR('$Data1'!E233="",LEFT(A231,4)="! No"),"",IF(AND(ISNUMBER('$Data1'!Q233),ISNUMBER('$Data1'!S233)),"ThermostatSetpoint:DualSetpoint",IF(ISNUMBER('$Data1'!Q233),"ThermostatSetpoint:SingleCooling",IF(ISNUMBER('$Data1'!S233),"ThermostatSetpoint:SingleHeating","ERROR")))&amp;",")</f>
        <v/>
      </c>
      <c r="E231" s="190" t="str">
        <f>IF(OR('$Data1'!E233="",LEFT(A231,4)="! No"),"",IF(RIGHT(D231,13)="DualSetpoint,",HLOOKUP(MROUND('$Data1'!S233,0.2),Setpoints,VLOOKUP(MROUND('$Data1'!Q233,0.2),Setpoints,2,1),1),IF(RIGHT(D231,14)="SingleHeating,","Htng Setpoint "&amp;FIXED('$Data1'!S233,1),IF(RIGHT(D231,14)="SingleCooling,","Clng Setpoint "&amp;FIXED('$Data1'!Q233,1),""))))</f>
        <v/>
      </c>
    </row>
    <row r="232" spans="2:5" ht="15">
      <c r="B232" t="str">
        <f>IF('$Data1'!E234="",""," "&amp;'$Data1'!E234&amp;" Tstat,")</f>
        <v/>
      </c>
      <c r="C232" t="str">
        <f>IF('$Data1'!E234="","",",")</f>
        <v/>
      </c>
      <c r="D232" s="190" t="str">
        <f>IF(OR('$Data1'!E234="",LEFT(A232,4)="! No"),"",IF(AND(ISNUMBER('$Data1'!Q234),ISNUMBER('$Data1'!S234)),"ThermostatSetpoint:DualSetpoint",IF(ISNUMBER('$Data1'!Q234),"ThermostatSetpoint:SingleCooling",IF(ISNUMBER('$Data1'!S234),"ThermostatSetpoint:SingleHeating","ERROR")))&amp;",")</f>
        <v/>
      </c>
      <c r="E232" s="190" t="str">
        <f>IF(OR('$Data1'!E234="",LEFT(A232,4)="! No"),"",IF(RIGHT(D232,13)="DualSetpoint,",HLOOKUP(MROUND('$Data1'!S234,0.2),Setpoints,VLOOKUP(MROUND('$Data1'!Q234,0.2),Setpoints,2,1),1),IF(RIGHT(D232,14)="SingleHeating,","Htng Setpoint "&amp;FIXED('$Data1'!S234,1),IF(RIGHT(D232,14)="SingleCooling,","Clng Setpoint "&amp;FIXED('$Data1'!Q234,1),""))))</f>
        <v/>
      </c>
    </row>
    <row r="233" spans="2:5" ht="15">
      <c r="B233" t="str">
        <f>IF('$Data1'!E235="",""," "&amp;'$Data1'!E235&amp;" Tstat,")</f>
        <v/>
      </c>
      <c r="C233" t="str">
        <f>IF('$Data1'!E235="","",",")</f>
        <v/>
      </c>
      <c r="D233" s="190" t="str">
        <f>IF(OR('$Data1'!E235="",LEFT(A233,4)="! No"),"",IF(AND(ISNUMBER('$Data1'!Q235),ISNUMBER('$Data1'!S235)),"ThermostatSetpoint:DualSetpoint",IF(ISNUMBER('$Data1'!Q235),"ThermostatSetpoint:SingleCooling",IF(ISNUMBER('$Data1'!S235),"ThermostatSetpoint:SingleHeating","ERROR")))&amp;",")</f>
        <v/>
      </c>
      <c r="E233" s="190" t="str">
        <f>IF(OR('$Data1'!E235="",LEFT(A233,4)="! No"),"",IF(RIGHT(D233,13)="DualSetpoint,",HLOOKUP(MROUND('$Data1'!S235,0.2),Setpoints,VLOOKUP(MROUND('$Data1'!Q235,0.2),Setpoints,2,1),1),IF(RIGHT(D233,14)="SingleHeating,","Htng Setpoint "&amp;FIXED('$Data1'!S235,1),IF(RIGHT(D233,14)="SingleCooling,","Clng Setpoint "&amp;FIXED('$Data1'!Q235,1),""))))</f>
        <v/>
      </c>
    </row>
    <row r="234" spans="2:5" ht="15">
      <c r="B234" t="str">
        <f>IF('$Data1'!E236="",""," "&amp;'$Data1'!E236&amp;" Tstat,")</f>
        <v/>
      </c>
      <c r="C234" t="str">
        <f>IF('$Data1'!E236="","",",")</f>
        <v/>
      </c>
      <c r="D234" s="190" t="str">
        <f>IF(OR('$Data1'!E236="",LEFT(A234,4)="! No"),"",IF(AND(ISNUMBER('$Data1'!Q236),ISNUMBER('$Data1'!S236)),"ThermostatSetpoint:DualSetpoint",IF(ISNUMBER('$Data1'!Q236),"ThermostatSetpoint:SingleCooling",IF(ISNUMBER('$Data1'!S236),"ThermostatSetpoint:SingleHeating","ERROR")))&amp;",")</f>
        <v/>
      </c>
      <c r="E234" s="190" t="str">
        <f>IF(OR('$Data1'!E236="",LEFT(A234,4)="! No"),"",IF(RIGHT(D234,13)="DualSetpoint,",HLOOKUP(MROUND('$Data1'!S236,0.2),Setpoints,VLOOKUP(MROUND('$Data1'!Q236,0.2),Setpoints,2,1),1),IF(RIGHT(D234,14)="SingleHeating,","Htng Setpoint "&amp;FIXED('$Data1'!S236,1),IF(RIGHT(D234,14)="SingleCooling,","Clng Setpoint "&amp;FIXED('$Data1'!Q236,1),""))))</f>
        <v/>
      </c>
    </row>
    <row r="235" spans="2:5" ht="15">
      <c r="B235" t="str">
        <f>IF('$Data1'!E237="",""," "&amp;'$Data1'!E237&amp;" Tstat,")</f>
        <v/>
      </c>
      <c r="C235" t="str">
        <f>IF('$Data1'!E237="","",",")</f>
        <v/>
      </c>
      <c r="D235" s="190" t="str">
        <f>IF(OR('$Data1'!E237="",LEFT(A235,4)="! No"),"",IF(AND(ISNUMBER('$Data1'!Q237),ISNUMBER('$Data1'!S237)),"ThermostatSetpoint:DualSetpoint",IF(ISNUMBER('$Data1'!Q237),"ThermostatSetpoint:SingleCooling",IF(ISNUMBER('$Data1'!S237),"ThermostatSetpoint:SingleHeating","ERROR")))&amp;",")</f>
        <v/>
      </c>
      <c r="E235" s="190" t="str">
        <f>IF(OR('$Data1'!E237="",LEFT(A235,4)="! No"),"",IF(RIGHT(D235,13)="DualSetpoint,",HLOOKUP(MROUND('$Data1'!S237,0.2),Setpoints,VLOOKUP(MROUND('$Data1'!Q237,0.2),Setpoints,2,1),1),IF(RIGHT(D235,14)="SingleHeating,","Htng Setpoint "&amp;FIXED('$Data1'!S237,1),IF(RIGHT(D235,14)="SingleCooling,","Clng Setpoint "&amp;FIXED('$Data1'!Q237,1),""))))</f>
        <v/>
      </c>
    </row>
    <row r="236" spans="2:5" ht="15">
      <c r="B236" t="str">
        <f>IF('$Data1'!E238="",""," "&amp;'$Data1'!E238&amp;" Tstat,")</f>
        <v/>
      </c>
      <c r="C236" t="str">
        <f>IF('$Data1'!E238="","",",")</f>
        <v/>
      </c>
      <c r="D236" s="190" t="str">
        <f>IF(OR('$Data1'!E238="",LEFT(A236,4)="! No"),"",IF(AND(ISNUMBER('$Data1'!Q238),ISNUMBER('$Data1'!S238)),"ThermostatSetpoint:DualSetpoint",IF(ISNUMBER('$Data1'!Q238),"ThermostatSetpoint:SingleCooling",IF(ISNUMBER('$Data1'!S238),"ThermostatSetpoint:SingleHeating","ERROR")))&amp;",")</f>
        <v/>
      </c>
      <c r="E236" s="190" t="str">
        <f>IF(OR('$Data1'!E238="",LEFT(A236,4)="! No"),"",IF(RIGHT(D236,13)="DualSetpoint,",HLOOKUP(MROUND('$Data1'!S238,0.2),Setpoints,VLOOKUP(MROUND('$Data1'!Q238,0.2),Setpoints,2,1),1),IF(RIGHT(D236,14)="SingleHeating,","Htng Setpoint "&amp;FIXED('$Data1'!S238,1),IF(RIGHT(D236,14)="SingleCooling,","Clng Setpoint "&amp;FIXED('$Data1'!Q238,1),""))))</f>
        <v/>
      </c>
    </row>
    <row r="237" spans="2:5" ht="15">
      <c r="B237" t="str">
        <f>IF('$Data1'!E239="",""," "&amp;'$Data1'!E239&amp;" Tstat,")</f>
        <v/>
      </c>
      <c r="C237" t="str">
        <f>IF('$Data1'!E239="","",",")</f>
        <v/>
      </c>
      <c r="D237" s="190" t="str">
        <f>IF(OR('$Data1'!E239="",LEFT(A237,4)="! No"),"",IF(AND(ISNUMBER('$Data1'!Q239),ISNUMBER('$Data1'!S239)),"ThermostatSetpoint:DualSetpoint",IF(ISNUMBER('$Data1'!Q239),"ThermostatSetpoint:SingleCooling",IF(ISNUMBER('$Data1'!S239),"ThermostatSetpoint:SingleHeating","ERROR")))&amp;",")</f>
        <v/>
      </c>
      <c r="E237" s="190" t="str">
        <f>IF(OR('$Data1'!E239="",LEFT(A237,4)="! No"),"",IF(RIGHT(D237,13)="DualSetpoint,",HLOOKUP(MROUND('$Data1'!S239,0.2),Setpoints,VLOOKUP(MROUND('$Data1'!Q239,0.2),Setpoints,2,1),1),IF(RIGHT(D237,14)="SingleHeating,","Htng Setpoint "&amp;FIXED('$Data1'!S239,1),IF(RIGHT(D237,14)="SingleCooling,","Clng Setpoint "&amp;FIXED('$Data1'!Q239,1),""))))</f>
        <v/>
      </c>
    </row>
    <row r="238" spans="2:5" ht="15">
      <c r="B238" t="str">
        <f>IF('$Data1'!E240="",""," "&amp;'$Data1'!E240&amp;" Tstat,")</f>
        <v/>
      </c>
      <c r="C238" t="str">
        <f>IF('$Data1'!E240="","",",")</f>
        <v/>
      </c>
      <c r="D238" s="190" t="str">
        <f>IF(OR('$Data1'!E240="",LEFT(A238,4)="! No"),"",IF(AND(ISNUMBER('$Data1'!Q240),ISNUMBER('$Data1'!S240)),"ThermostatSetpoint:DualSetpoint",IF(ISNUMBER('$Data1'!Q240),"ThermostatSetpoint:SingleCooling",IF(ISNUMBER('$Data1'!S240),"ThermostatSetpoint:SingleHeating","ERROR")))&amp;",")</f>
        <v/>
      </c>
      <c r="E238" s="190" t="str">
        <f>IF(OR('$Data1'!E240="",LEFT(A238,4)="! No"),"",IF(RIGHT(D238,13)="DualSetpoint,",HLOOKUP(MROUND('$Data1'!S240,0.2),Setpoints,VLOOKUP(MROUND('$Data1'!Q240,0.2),Setpoints,2,1),1),IF(RIGHT(D238,14)="SingleHeating,","Htng Setpoint "&amp;FIXED('$Data1'!S240,1),IF(RIGHT(D238,14)="SingleCooling,","Clng Setpoint "&amp;FIXED('$Data1'!Q240,1),""))))</f>
        <v/>
      </c>
    </row>
    <row r="239" spans="2:5" ht="15">
      <c r="B239" t="str">
        <f>IF('$Data1'!E241="",""," "&amp;'$Data1'!E241&amp;" Tstat,")</f>
        <v/>
      </c>
      <c r="C239" t="str">
        <f>IF('$Data1'!E241="","",",")</f>
        <v/>
      </c>
      <c r="D239" s="190" t="str">
        <f>IF(OR('$Data1'!E241="",LEFT(A239,4)="! No"),"",IF(AND(ISNUMBER('$Data1'!Q241),ISNUMBER('$Data1'!S241)),"ThermostatSetpoint:DualSetpoint",IF(ISNUMBER('$Data1'!Q241),"ThermostatSetpoint:SingleCooling",IF(ISNUMBER('$Data1'!S241),"ThermostatSetpoint:SingleHeating","ERROR")))&amp;",")</f>
        <v/>
      </c>
      <c r="E239" s="190" t="str">
        <f>IF(OR('$Data1'!E241="",LEFT(A239,4)="! No"),"",IF(RIGHT(D239,13)="DualSetpoint,",HLOOKUP(MROUND('$Data1'!S241,0.2),Setpoints,VLOOKUP(MROUND('$Data1'!Q241,0.2),Setpoints,2,1),1),IF(RIGHT(D239,14)="SingleHeating,","Htng Setpoint "&amp;FIXED('$Data1'!S241,1),IF(RIGHT(D239,14)="SingleCooling,","Clng Setpoint "&amp;FIXED('$Data1'!Q241,1),""))))</f>
        <v/>
      </c>
    </row>
    <row r="240" spans="2:5" ht="15">
      <c r="B240" t="str">
        <f>IF('$Data1'!E242="",""," "&amp;'$Data1'!E242&amp;" Tstat,")</f>
        <v/>
      </c>
      <c r="C240" t="str">
        <f>IF('$Data1'!E242="","",",")</f>
        <v/>
      </c>
      <c r="D240" s="190" t="str">
        <f>IF(OR('$Data1'!E242="",LEFT(A240,4)="! No"),"",IF(AND(ISNUMBER('$Data1'!Q242),ISNUMBER('$Data1'!S242)),"ThermostatSetpoint:DualSetpoint",IF(ISNUMBER('$Data1'!Q242),"ThermostatSetpoint:SingleCooling",IF(ISNUMBER('$Data1'!S242),"ThermostatSetpoint:SingleHeating","ERROR")))&amp;",")</f>
        <v/>
      </c>
      <c r="E240" s="190" t="str">
        <f>IF(OR('$Data1'!E242="",LEFT(A240,4)="! No"),"",IF(RIGHT(D240,13)="DualSetpoint,",HLOOKUP(MROUND('$Data1'!S242,0.2),Setpoints,VLOOKUP(MROUND('$Data1'!Q242,0.2),Setpoints,2,1),1),IF(RIGHT(D240,14)="SingleHeating,","Htng Setpoint "&amp;FIXED('$Data1'!S242,1),IF(RIGHT(D240,14)="SingleCooling,","Clng Setpoint "&amp;FIXED('$Data1'!Q242,1),""))))</f>
        <v/>
      </c>
    </row>
    <row r="241" spans="2:5" ht="15">
      <c r="B241" t="str">
        <f>IF('$Data1'!E243="",""," "&amp;'$Data1'!E243&amp;" Tstat,")</f>
        <v/>
      </c>
      <c r="C241" t="str">
        <f>IF('$Data1'!E243="","",",")</f>
        <v/>
      </c>
      <c r="D241" s="190" t="str">
        <f>IF(OR('$Data1'!E243="",LEFT(A241,4)="! No"),"",IF(AND(ISNUMBER('$Data1'!Q243),ISNUMBER('$Data1'!S243)),"ThermostatSetpoint:DualSetpoint",IF(ISNUMBER('$Data1'!Q243),"ThermostatSetpoint:SingleCooling",IF(ISNUMBER('$Data1'!S243),"ThermostatSetpoint:SingleHeating","ERROR")))&amp;",")</f>
        <v/>
      </c>
      <c r="E241" s="190" t="str">
        <f>IF(OR('$Data1'!E243="",LEFT(A241,4)="! No"),"",IF(RIGHT(D241,13)="DualSetpoint,",HLOOKUP(MROUND('$Data1'!S243,0.2),Setpoints,VLOOKUP(MROUND('$Data1'!Q243,0.2),Setpoints,2,1),1),IF(RIGHT(D241,14)="SingleHeating,","Htng Setpoint "&amp;FIXED('$Data1'!S243,1),IF(RIGHT(D241,14)="SingleCooling,","Clng Setpoint "&amp;FIXED('$Data1'!Q243,1),""))))</f>
        <v/>
      </c>
    </row>
    <row r="242" spans="2:5" ht="15">
      <c r="B242" t="str">
        <f>IF('$Data1'!E244="",""," "&amp;'$Data1'!E244&amp;" Tstat,")</f>
        <v/>
      </c>
      <c r="C242" t="str">
        <f>IF('$Data1'!E244="","",",")</f>
        <v/>
      </c>
      <c r="D242" s="190" t="str">
        <f>IF(OR('$Data1'!E244="",LEFT(A242,4)="! No"),"",IF(AND(ISNUMBER('$Data1'!Q244),ISNUMBER('$Data1'!S244)),"ThermostatSetpoint:DualSetpoint",IF(ISNUMBER('$Data1'!Q244),"ThermostatSetpoint:SingleCooling",IF(ISNUMBER('$Data1'!S244),"ThermostatSetpoint:SingleHeating","ERROR")))&amp;",")</f>
        <v/>
      </c>
      <c r="E242" s="190" t="str">
        <f>IF(OR('$Data1'!E244="",LEFT(A242,4)="! No"),"",IF(RIGHT(D242,13)="DualSetpoint,",HLOOKUP(MROUND('$Data1'!S244,0.2),Setpoints,VLOOKUP(MROUND('$Data1'!Q244,0.2),Setpoints,2,1),1),IF(RIGHT(D242,14)="SingleHeating,","Htng Setpoint "&amp;FIXED('$Data1'!S244,1),IF(RIGHT(D242,14)="SingleCooling,","Clng Setpoint "&amp;FIXED('$Data1'!Q244,1),""))))</f>
        <v/>
      </c>
    </row>
    <row r="243" spans="2:5" ht="15">
      <c r="B243" t="str">
        <f>IF('$Data1'!E245="",""," "&amp;'$Data1'!E245&amp;" Tstat,")</f>
        <v/>
      </c>
      <c r="C243" t="str">
        <f>IF('$Data1'!E245="","",",")</f>
        <v/>
      </c>
      <c r="D243" s="190" t="str">
        <f>IF(OR('$Data1'!E245="",LEFT(A243,4)="! No"),"",IF(AND(ISNUMBER('$Data1'!Q245),ISNUMBER('$Data1'!S245)),"ThermostatSetpoint:DualSetpoint",IF(ISNUMBER('$Data1'!Q245),"ThermostatSetpoint:SingleCooling",IF(ISNUMBER('$Data1'!S245),"ThermostatSetpoint:SingleHeating","ERROR")))&amp;",")</f>
        <v/>
      </c>
      <c r="E243" s="190" t="str">
        <f>IF(OR('$Data1'!E245="",LEFT(A243,4)="! No"),"",IF(RIGHT(D243,13)="DualSetpoint,",HLOOKUP(MROUND('$Data1'!S245,0.2),Setpoints,VLOOKUP(MROUND('$Data1'!Q245,0.2),Setpoints,2,1),1),IF(RIGHT(D243,14)="SingleHeating,","Htng Setpoint "&amp;FIXED('$Data1'!S245,1),IF(RIGHT(D243,14)="SingleCooling,","Clng Setpoint "&amp;FIXED('$Data1'!Q245,1),""))))</f>
        <v/>
      </c>
    </row>
    <row r="244" spans="2:5" ht="15">
      <c r="B244" t="str">
        <f>IF('$Data1'!E246="",""," "&amp;'$Data1'!E246&amp;" Tstat,")</f>
        <v/>
      </c>
      <c r="C244" t="str">
        <f>IF('$Data1'!E246="","",",")</f>
        <v/>
      </c>
      <c r="D244" s="190" t="str">
        <f>IF(OR('$Data1'!E246="",LEFT(A244,4)="! No"),"",IF(AND(ISNUMBER('$Data1'!Q246),ISNUMBER('$Data1'!S246)),"ThermostatSetpoint:DualSetpoint",IF(ISNUMBER('$Data1'!Q246),"ThermostatSetpoint:SingleCooling",IF(ISNUMBER('$Data1'!S246),"ThermostatSetpoint:SingleHeating","ERROR")))&amp;",")</f>
        <v/>
      </c>
      <c r="E244" s="190" t="str">
        <f>IF(OR('$Data1'!E246="",LEFT(A244,4)="! No"),"",IF(RIGHT(D244,13)="DualSetpoint,",HLOOKUP(MROUND('$Data1'!S246,0.2),Setpoints,VLOOKUP(MROUND('$Data1'!Q246,0.2),Setpoints,2,1),1),IF(RIGHT(D244,14)="SingleHeating,","Htng Setpoint "&amp;FIXED('$Data1'!S246,1),IF(RIGHT(D244,14)="SingleCooling,","Clng Setpoint "&amp;FIXED('$Data1'!Q246,1),""))))</f>
        <v/>
      </c>
    </row>
    <row r="245" spans="2:5" ht="15">
      <c r="B245" t="str">
        <f>IF('$Data1'!E247="",""," "&amp;'$Data1'!E247&amp;" Tstat,")</f>
        <v/>
      </c>
      <c r="C245" t="str">
        <f>IF('$Data1'!E247="","",",")</f>
        <v/>
      </c>
      <c r="D245" s="190" t="str">
        <f>IF(OR('$Data1'!E247="",LEFT(A245,4)="! No"),"",IF(AND(ISNUMBER('$Data1'!Q247),ISNUMBER('$Data1'!S247)),"ThermostatSetpoint:DualSetpoint",IF(ISNUMBER('$Data1'!Q247),"ThermostatSetpoint:SingleCooling",IF(ISNUMBER('$Data1'!S247),"ThermostatSetpoint:SingleHeating","ERROR")))&amp;",")</f>
        <v/>
      </c>
      <c r="E245" s="190" t="str">
        <f>IF(OR('$Data1'!E247="",LEFT(A245,4)="! No"),"",IF(RIGHT(D245,13)="DualSetpoint,",HLOOKUP(MROUND('$Data1'!S247,0.2),Setpoints,VLOOKUP(MROUND('$Data1'!Q247,0.2),Setpoints,2,1),1),IF(RIGHT(D245,14)="SingleHeating,","Htng Setpoint "&amp;FIXED('$Data1'!S247,1),IF(RIGHT(D245,14)="SingleCooling,","Clng Setpoint "&amp;FIXED('$Data1'!Q247,1),""))))</f>
        <v/>
      </c>
    </row>
    <row r="246" spans="2:5" ht="15">
      <c r="B246" t="str">
        <f>IF('$Data1'!E248="",""," "&amp;'$Data1'!E248&amp;" Tstat,")</f>
        <v/>
      </c>
      <c r="C246" t="str">
        <f>IF('$Data1'!E248="","",",")</f>
        <v/>
      </c>
      <c r="D246" s="190" t="str">
        <f>IF(OR('$Data1'!E248="",LEFT(A246,4)="! No"),"",IF(AND(ISNUMBER('$Data1'!Q248),ISNUMBER('$Data1'!S248)),"ThermostatSetpoint:DualSetpoint",IF(ISNUMBER('$Data1'!Q248),"ThermostatSetpoint:SingleCooling",IF(ISNUMBER('$Data1'!S248),"ThermostatSetpoint:SingleHeating","ERROR")))&amp;",")</f>
        <v/>
      </c>
      <c r="E246" s="190" t="str">
        <f>IF(OR('$Data1'!E248="",LEFT(A246,4)="! No"),"",IF(RIGHT(D246,13)="DualSetpoint,",HLOOKUP(MROUND('$Data1'!S248,0.2),Setpoints,VLOOKUP(MROUND('$Data1'!Q248,0.2),Setpoints,2,1),1),IF(RIGHT(D246,14)="SingleHeating,","Htng Setpoint "&amp;FIXED('$Data1'!S248,1),IF(RIGHT(D246,14)="SingleCooling,","Clng Setpoint "&amp;FIXED('$Data1'!Q248,1),""))))</f>
        <v/>
      </c>
    </row>
    <row r="247" spans="2:5" ht="15">
      <c r="B247" t="str">
        <f>IF('$Data1'!E249="",""," "&amp;'$Data1'!E249&amp;" Tstat,")</f>
        <v/>
      </c>
      <c r="C247" t="str">
        <f>IF('$Data1'!E249="","",",")</f>
        <v/>
      </c>
      <c r="D247" s="190" t="str">
        <f>IF(OR('$Data1'!E249="",LEFT(A247,4)="! No"),"",IF(AND(ISNUMBER('$Data1'!Q249),ISNUMBER('$Data1'!S249)),"ThermostatSetpoint:DualSetpoint",IF(ISNUMBER('$Data1'!Q249),"ThermostatSetpoint:SingleCooling",IF(ISNUMBER('$Data1'!S249),"ThermostatSetpoint:SingleHeating","ERROR")))&amp;",")</f>
        <v/>
      </c>
      <c r="E247" s="190" t="str">
        <f>IF(OR('$Data1'!E249="",LEFT(A247,4)="! No"),"",IF(RIGHT(D247,13)="DualSetpoint,",HLOOKUP(MROUND('$Data1'!S249,0.2),Setpoints,VLOOKUP(MROUND('$Data1'!Q249,0.2),Setpoints,2,1),1),IF(RIGHT(D247,14)="SingleHeating,","Htng Setpoint "&amp;FIXED('$Data1'!S249,1),IF(RIGHT(D247,14)="SingleCooling,","Clng Setpoint "&amp;FIXED('$Data1'!Q249,1),""))))</f>
        <v/>
      </c>
    </row>
    <row r="248" spans="2:5" ht="15">
      <c r="B248" t="str">
        <f>IF('$Data1'!E250="",""," "&amp;'$Data1'!E250&amp;" Tstat,")</f>
        <v/>
      </c>
      <c r="C248" t="str">
        <f>IF('$Data1'!E250="","",",")</f>
        <v/>
      </c>
      <c r="D248" s="190" t="str">
        <f>IF(OR('$Data1'!E250="",LEFT(A248,4)="! No"),"",IF(AND(ISNUMBER('$Data1'!Q250),ISNUMBER('$Data1'!S250)),"ThermostatSetpoint:DualSetpoint",IF(ISNUMBER('$Data1'!Q250),"ThermostatSetpoint:SingleCooling",IF(ISNUMBER('$Data1'!S250),"ThermostatSetpoint:SingleHeating","ERROR")))&amp;",")</f>
        <v/>
      </c>
      <c r="E248" s="190" t="str">
        <f>IF(OR('$Data1'!E250="",LEFT(A248,4)="! No"),"",IF(RIGHT(D248,13)="DualSetpoint,",HLOOKUP(MROUND('$Data1'!S250,0.2),Setpoints,VLOOKUP(MROUND('$Data1'!Q250,0.2),Setpoints,2,1),1),IF(RIGHT(D248,14)="SingleHeating,","Htng Setpoint "&amp;FIXED('$Data1'!S250,1),IF(RIGHT(D248,14)="SingleCooling,","Clng Setpoint "&amp;FIXED('$Data1'!Q250,1),""))))</f>
        <v/>
      </c>
    </row>
    <row r="249" spans="2:5" ht="15">
      <c r="B249" t="str">
        <f>IF('$Data1'!E251="",""," "&amp;'$Data1'!E251&amp;" Tstat,")</f>
        <v/>
      </c>
      <c r="C249" t="str">
        <f>IF('$Data1'!E251="","",",")</f>
        <v/>
      </c>
      <c r="D249" s="190" t="str">
        <f>IF(OR('$Data1'!E251="",LEFT(A249,4)="! No"),"",IF(AND(ISNUMBER('$Data1'!Q251),ISNUMBER('$Data1'!S251)),"ThermostatSetpoint:DualSetpoint",IF(ISNUMBER('$Data1'!Q251),"ThermostatSetpoint:SingleCooling",IF(ISNUMBER('$Data1'!S251),"ThermostatSetpoint:SingleHeating","ERROR")))&amp;",")</f>
        <v/>
      </c>
      <c r="E249" s="190" t="str">
        <f>IF(OR('$Data1'!E251="",LEFT(A249,4)="! No"),"",IF(RIGHT(D249,13)="DualSetpoint,",HLOOKUP(MROUND('$Data1'!S251,0.2),Setpoints,VLOOKUP(MROUND('$Data1'!Q251,0.2),Setpoints,2,1),1),IF(RIGHT(D249,14)="SingleHeating,","Htng Setpoint "&amp;FIXED('$Data1'!S251,1),IF(RIGHT(D249,14)="SingleCooling,","Clng Setpoint "&amp;FIXED('$Data1'!Q251,1),""))))</f>
        <v/>
      </c>
    </row>
    <row r="250" spans="2:5" ht="15">
      <c r="B250" t="str">
        <f>IF('$Data1'!E252="",""," "&amp;'$Data1'!E252&amp;" Tstat,")</f>
        <v/>
      </c>
      <c r="C250" t="str">
        <f>IF('$Data1'!E252="","",",")</f>
        <v/>
      </c>
      <c r="D250" s="190" t="str">
        <f>IF(OR('$Data1'!E252="",LEFT(A250,4)="! No"),"",IF(AND(ISNUMBER('$Data1'!Q252),ISNUMBER('$Data1'!S252)),"ThermostatSetpoint:DualSetpoint",IF(ISNUMBER('$Data1'!Q252),"ThermostatSetpoint:SingleCooling",IF(ISNUMBER('$Data1'!S252),"ThermostatSetpoint:SingleHeating","ERROR")))&amp;",")</f>
        <v/>
      </c>
      <c r="E250" s="190" t="str">
        <f>IF(OR('$Data1'!E252="",LEFT(A250,4)="! No"),"",IF(RIGHT(D250,13)="DualSetpoint,",HLOOKUP(MROUND('$Data1'!S252,0.2),Setpoints,VLOOKUP(MROUND('$Data1'!Q252,0.2),Setpoints,2,1),1),IF(RIGHT(D250,14)="SingleHeating,","Htng Setpoint "&amp;FIXED('$Data1'!S252,1),IF(RIGHT(D250,14)="SingleCooling,","Clng Setpoint "&amp;FIXED('$Data1'!Q252,1),""))))</f>
        <v/>
      </c>
    </row>
    <row r="251" spans="2:5" ht="15">
      <c r="B251" t="str">
        <f>IF('$Data1'!E253="",""," "&amp;'$Data1'!E253&amp;" Tstat,")</f>
        <v/>
      </c>
      <c r="C251" t="str">
        <f>IF('$Data1'!E253="","",",")</f>
        <v/>
      </c>
      <c r="D251" s="190" t="str">
        <f>IF(OR('$Data1'!E253="",LEFT(A251,4)="! No"),"",IF(AND(ISNUMBER('$Data1'!Q253),ISNUMBER('$Data1'!S253)),"ThermostatSetpoint:DualSetpoint",IF(ISNUMBER('$Data1'!Q253),"ThermostatSetpoint:SingleCooling",IF(ISNUMBER('$Data1'!S253),"ThermostatSetpoint:SingleHeating","ERROR")))&amp;",")</f>
        <v/>
      </c>
      <c r="E251" s="190" t="str">
        <f>IF(OR('$Data1'!E253="",LEFT(A251,4)="! No"),"",IF(RIGHT(D251,13)="DualSetpoint,",HLOOKUP(MROUND('$Data1'!S253,0.2),Setpoints,VLOOKUP(MROUND('$Data1'!Q253,0.2),Setpoints,2,1),1),IF(RIGHT(D251,14)="SingleHeating,","Htng Setpoint "&amp;FIXED('$Data1'!S253,1),IF(RIGHT(D251,14)="SingleCooling,","Clng Setpoint "&amp;FIXED('$Data1'!Q253,1),""))))</f>
        <v/>
      </c>
    </row>
    <row r="252" spans="2:5" ht="15">
      <c r="B252" t="str">
        <f>IF('$Data1'!E254="",""," "&amp;'$Data1'!E254&amp;" Tstat,")</f>
        <v/>
      </c>
      <c r="C252" t="str">
        <f>IF('$Data1'!E254="","",",")</f>
        <v/>
      </c>
      <c r="D252" s="190" t="str">
        <f>IF(OR('$Data1'!E254="",LEFT(A252,4)="! No"),"",IF(AND(ISNUMBER('$Data1'!Q254),ISNUMBER('$Data1'!S254)),"ThermostatSetpoint:DualSetpoint",IF(ISNUMBER('$Data1'!Q254),"ThermostatSetpoint:SingleCooling",IF(ISNUMBER('$Data1'!S254),"ThermostatSetpoint:SingleHeating","ERROR")))&amp;",")</f>
        <v/>
      </c>
      <c r="E252" s="190" t="str">
        <f>IF(OR('$Data1'!E254="",LEFT(A252,4)="! No"),"",IF(RIGHT(D252,13)="DualSetpoint,",HLOOKUP(MROUND('$Data1'!S254,0.2),Setpoints,VLOOKUP(MROUND('$Data1'!Q254,0.2),Setpoints,2,1),1),IF(RIGHT(D252,14)="SingleHeating,","Htng Setpoint "&amp;FIXED('$Data1'!S254,1),IF(RIGHT(D252,14)="SingleCooling,","Clng Setpoint "&amp;FIXED('$Data1'!Q254,1),""))))</f>
        <v/>
      </c>
    </row>
    <row r="253" spans="2:5" ht="15">
      <c r="B253" t="str">
        <f>IF('$Data1'!E255="",""," "&amp;'$Data1'!E255&amp;" Tstat,")</f>
        <v/>
      </c>
      <c r="C253" t="str">
        <f>IF('$Data1'!E255="","",",")</f>
        <v/>
      </c>
      <c r="D253" s="190" t="str">
        <f>IF(OR('$Data1'!E255="",LEFT(A253,4)="! No"),"",IF(AND(ISNUMBER('$Data1'!Q255),ISNUMBER('$Data1'!S255)),"ThermostatSetpoint:DualSetpoint",IF(ISNUMBER('$Data1'!Q255),"ThermostatSetpoint:SingleCooling",IF(ISNUMBER('$Data1'!S255),"ThermostatSetpoint:SingleHeating","ERROR")))&amp;",")</f>
        <v/>
      </c>
      <c r="E253" s="190" t="str">
        <f>IF(OR('$Data1'!E255="",LEFT(A253,4)="! No"),"",IF(RIGHT(D253,13)="DualSetpoint,",HLOOKUP(MROUND('$Data1'!S255,0.2),Setpoints,VLOOKUP(MROUND('$Data1'!Q255,0.2),Setpoints,2,1),1),IF(RIGHT(D253,14)="SingleHeating,","Htng Setpoint "&amp;FIXED('$Data1'!S255,1),IF(RIGHT(D253,14)="SingleCooling,","Clng Setpoint "&amp;FIXED('$Data1'!Q255,1),""))))</f>
        <v/>
      </c>
    </row>
    <row r="254" spans="2:5" ht="15">
      <c r="B254" t="str">
        <f>IF('$Data1'!E256="",""," "&amp;'$Data1'!E256&amp;" Tstat,")</f>
        <v/>
      </c>
      <c r="C254" t="str">
        <f>IF('$Data1'!E256="","",",")</f>
        <v/>
      </c>
      <c r="D254" s="190" t="str">
        <f>IF(OR('$Data1'!E256="",LEFT(A254,4)="! No"),"",IF(AND(ISNUMBER('$Data1'!Q256),ISNUMBER('$Data1'!S256)),"ThermostatSetpoint:DualSetpoint",IF(ISNUMBER('$Data1'!Q256),"ThermostatSetpoint:SingleCooling",IF(ISNUMBER('$Data1'!S256),"ThermostatSetpoint:SingleHeating","ERROR")))&amp;",")</f>
        <v/>
      </c>
      <c r="E254" s="190" t="str">
        <f>IF(OR('$Data1'!E256="",LEFT(A254,4)="! No"),"",IF(RIGHT(D254,13)="DualSetpoint,",HLOOKUP(MROUND('$Data1'!S256,0.2),Setpoints,VLOOKUP(MROUND('$Data1'!Q256,0.2),Setpoints,2,1),1),IF(RIGHT(D254,14)="SingleHeating,","Htng Setpoint "&amp;FIXED('$Data1'!S256,1),IF(RIGHT(D254,14)="SingleCooling,","Clng Setpoint "&amp;FIXED('$Data1'!Q256,1),""))))</f>
        <v/>
      </c>
    </row>
    <row r="255" spans="2:5" ht="15">
      <c r="B255" t="str">
        <f>IF('$Data1'!E257="",""," "&amp;'$Data1'!E257&amp;" Tstat,")</f>
        <v/>
      </c>
      <c r="C255" t="str">
        <f>IF('$Data1'!E257="","",",")</f>
        <v/>
      </c>
      <c r="D255" s="190" t="str">
        <f>IF(OR('$Data1'!E257="",LEFT(A255,4)="! No"),"",IF(AND(ISNUMBER('$Data1'!Q257),ISNUMBER('$Data1'!S257)),"ThermostatSetpoint:DualSetpoint",IF(ISNUMBER('$Data1'!Q257),"ThermostatSetpoint:SingleCooling",IF(ISNUMBER('$Data1'!S257),"ThermostatSetpoint:SingleHeating","ERROR")))&amp;",")</f>
        <v/>
      </c>
      <c r="E255" s="190" t="str">
        <f>IF(OR('$Data1'!E257="",LEFT(A255,4)="! No"),"",IF(RIGHT(D255,13)="DualSetpoint,",HLOOKUP(MROUND('$Data1'!S257,0.2),Setpoints,VLOOKUP(MROUND('$Data1'!Q257,0.2),Setpoints,2,1),1),IF(RIGHT(D255,14)="SingleHeating,","Htng Setpoint "&amp;FIXED('$Data1'!S257,1),IF(RIGHT(D255,14)="SingleCooling,","Clng Setpoint "&amp;FIXED('$Data1'!Q257,1),""))))</f>
        <v/>
      </c>
    </row>
    <row r="256" spans="2:5" ht="15">
      <c r="B256" t="str">
        <f>IF('$Data1'!E258="",""," "&amp;'$Data1'!E258&amp;" Tstat,")</f>
        <v/>
      </c>
      <c r="C256" t="str">
        <f>IF('$Data1'!E258="","",",")</f>
        <v/>
      </c>
      <c r="D256" s="190" t="str">
        <f>IF(OR('$Data1'!E258="",LEFT(A256,4)="! No"),"",IF(AND(ISNUMBER('$Data1'!Q258),ISNUMBER('$Data1'!S258)),"ThermostatSetpoint:DualSetpoint",IF(ISNUMBER('$Data1'!Q258),"ThermostatSetpoint:SingleCooling",IF(ISNUMBER('$Data1'!S258),"ThermostatSetpoint:SingleHeating","ERROR")))&amp;",")</f>
        <v/>
      </c>
      <c r="E256" s="190" t="str">
        <f>IF(OR('$Data1'!E258="",LEFT(A256,4)="! No"),"",IF(RIGHT(D256,13)="DualSetpoint,",HLOOKUP(MROUND('$Data1'!S258,0.2),Setpoints,VLOOKUP(MROUND('$Data1'!Q258,0.2),Setpoints,2,1),1),IF(RIGHT(D256,14)="SingleHeating,","Htng Setpoint "&amp;FIXED('$Data1'!S258,1),IF(RIGHT(D256,14)="SingleCooling,","Clng Setpoint "&amp;FIXED('$Data1'!Q258,1),""))))</f>
        <v/>
      </c>
    </row>
    <row r="257" spans="2:5" ht="15">
      <c r="B257" t="str">
        <f>IF('$Data1'!E259="",""," "&amp;'$Data1'!E259&amp;" Tstat,")</f>
        <v/>
      </c>
      <c r="C257" t="str">
        <f>IF('$Data1'!E259="","",",")</f>
        <v/>
      </c>
      <c r="D257" s="190" t="str">
        <f>IF(OR('$Data1'!E259="",LEFT(A257,4)="! No"),"",IF(AND(ISNUMBER('$Data1'!Q259),ISNUMBER('$Data1'!S259)),"ThermostatSetpoint:DualSetpoint",IF(ISNUMBER('$Data1'!Q259),"ThermostatSetpoint:SingleCooling",IF(ISNUMBER('$Data1'!S259),"ThermostatSetpoint:SingleHeating","ERROR")))&amp;",")</f>
        <v/>
      </c>
      <c r="E257" s="190" t="str">
        <f>IF(OR('$Data1'!E259="",LEFT(A257,4)="! No"),"",IF(RIGHT(D257,13)="DualSetpoint,",HLOOKUP(MROUND('$Data1'!S259,0.2),Setpoints,VLOOKUP(MROUND('$Data1'!Q259,0.2),Setpoints,2,1),1),IF(RIGHT(D257,14)="SingleHeating,","Htng Setpoint "&amp;FIXED('$Data1'!S259,1),IF(RIGHT(D257,14)="SingleCooling,","Clng Setpoint "&amp;FIXED('$Data1'!Q259,1),""))))</f>
        <v/>
      </c>
    </row>
    <row r="258" spans="2:5" ht="15">
      <c r="B258" t="str">
        <f>IF('$Data1'!E260="",""," "&amp;'$Data1'!E260&amp;" Tstat,")</f>
        <v/>
      </c>
      <c r="C258" t="str">
        <f>IF('$Data1'!E260="","",",")</f>
        <v/>
      </c>
      <c r="D258" s="190" t="str">
        <f>IF(OR('$Data1'!E260="",LEFT(A258,4)="! No"),"",IF(AND(ISNUMBER('$Data1'!Q260),ISNUMBER('$Data1'!S260)),"ThermostatSetpoint:DualSetpoint",IF(ISNUMBER('$Data1'!Q260),"ThermostatSetpoint:SingleCooling",IF(ISNUMBER('$Data1'!S260),"ThermostatSetpoint:SingleHeating","ERROR")))&amp;",")</f>
        <v/>
      </c>
      <c r="E258" s="190" t="str">
        <f>IF(OR('$Data1'!E260="",LEFT(A258,4)="! No"),"",IF(RIGHT(D258,13)="DualSetpoint,",HLOOKUP(MROUND('$Data1'!S260,0.2),Setpoints,VLOOKUP(MROUND('$Data1'!Q260,0.2),Setpoints,2,1),1),IF(RIGHT(D258,14)="SingleHeating,","Htng Setpoint "&amp;FIXED('$Data1'!S260,1),IF(RIGHT(D258,14)="SingleCooling,","Clng Setpoint "&amp;FIXED('$Data1'!Q260,1),""))))</f>
        <v/>
      </c>
    </row>
    <row r="259" spans="2:5" ht="15">
      <c r="B259" t="str">
        <f>IF('$Data1'!E261="",""," "&amp;'$Data1'!E261&amp;" Tstat,")</f>
        <v/>
      </c>
      <c r="C259" t="str">
        <f>IF('$Data1'!E261="","",",")</f>
        <v/>
      </c>
      <c r="D259" s="190" t="str">
        <f>IF(OR('$Data1'!E261="",LEFT(A259,4)="! No"),"",IF(AND(ISNUMBER('$Data1'!Q261),ISNUMBER('$Data1'!S261)),"ThermostatSetpoint:DualSetpoint",IF(ISNUMBER('$Data1'!Q261),"ThermostatSetpoint:SingleCooling",IF(ISNUMBER('$Data1'!S261),"ThermostatSetpoint:SingleHeating","ERROR")))&amp;",")</f>
        <v/>
      </c>
      <c r="E259" s="190" t="str">
        <f>IF(OR('$Data1'!E261="",LEFT(A259,4)="! No"),"",IF(RIGHT(D259,13)="DualSetpoint,",HLOOKUP(MROUND('$Data1'!S261,0.2),Setpoints,VLOOKUP(MROUND('$Data1'!Q261,0.2),Setpoints,2,1),1),IF(RIGHT(D259,14)="SingleHeating,","Htng Setpoint "&amp;FIXED('$Data1'!S261,1),IF(RIGHT(D259,14)="SingleCooling,","Clng Setpoint "&amp;FIXED('$Data1'!Q261,1),""))))</f>
        <v/>
      </c>
    </row>
    <row r="260" spans="2:5" ht="15">
      <c r="B260" t="str">
        <f>IF('$Data1'!E262="",""," "&amp;'$Data1'!E262&amp;" Tstat,")</f>
        <v/>
      </c>
      <c r="C260" t="str">
        <f>IF('$Data1'!E262="","",",")</f>
        <v/>
      </c>
      <c r="D260" s="190" t="str">
        <f>IF(OR('$Data1'!E262="",LEFT(A260,4)="! No"),"",IF(AND(ISNUMBER('$Data1'!Q262),ISNUMBER('$Data1'!S262)),"ThermostatSetpoint:DualSetpoint",IF(ISNUMBER('$Data1'!Q262),"ThermostatSetpoint:SingleCooling",IF(ISNUMBER('$Data1'!S262),"ThermostatSetpoint:SingleHeating","ERROR")))&amp;",")</f>
        <v/>
      </c>
      <c r="E260" s="190" t="str">
        <f>IF(OR('$Data1'!E262="",LEFT(A260,4)="! No"),"",IF(RIGHT(D260,13)="DualSetpoint,",HLOOKUP(MROUND('$Data1'!S262,0.2),Setpoints,VLOOKUP(MROUND('$Data1'!Q262,0.2),Setpoints,2,1),1),IF(RIGHT(D260,14)="SingleHeating,","Htng Setpoint "&amp;FIXED('$Data1'!S262,1),IF(RIGHT(D260,14)="SingleCooling,","Clng Setpoint "&amp;FIXED('$Data1'!Q262,1),""))))</f>
        <v/>
      </c>
    </row>
    <row r="261" spans="2:5" ht="15">
      <c r="B261" t="str">
        <f>IF('$Data1'!E263="",""," "&amp;'$Data1'!E263&amp;" Tstat,")</f>
        <v/>
      </c>
      <c r="C261" t="str">
        <f>IF('$Data1'!E263="","",",")</f>
        <v/>
      </c>
      <c r="D261" s="190" t="str">
        <f>IF(OR('$Data1'!E263="",LEFT(A261,4)="! No"),"",IF(AND(ISNUMBER('$Data1'!Q263),ISNUMBER('$Data1'!S263)),"ThermostatSetpoint:DualSetpoint",IF(ISNUMBER('$Data1'!Q263),"ThermostatSetpoint:SingleCooling",IF(ISNUMBER('$Data1'!S263),"ThermostatSetpoint:SingleHeating","ERROR")))&amp;",")</f>
        <v/>
      </c>
      <c r="E261" s="190" t="str">
        <f>IF(OR('$Data1'!E263="",LEFT(A261,4)="! No"),"",IF(RIGHT(D261,13)="DualSetpoint,",HLOOKUP(MROUND('$Data1'!S263,0.2),Setpoints,VLOOKUP(MROUND('$Data1'!Q263,0.2),Setpoints,2,1),1),IF(RIGHT(D261,14)="SingleHeating,","Htng Setpoint "&amp;FIXED('$Data1'!S263,1),IF(RIGHT(D261,14)="SingleCooling,","Clng Setpoint "&amp;FIXED('$Data1'!Q263,1),""))))</f>
        <v/>
      </c>
    </row>
    <row r="262" spans="2:5" ht="15">
      <c r="B262" t="str">
        <f>IF('$Data1'!E264="",""," "&amp;'$Data1'!E264&amp;" Tstat,")</f>
        <v/>
      </c>
      <c r="C262" t="str">
        <f>IF('$Data1'!E264="","",",")</f>
        <v/>
      </c>
      <c r="D262" s="190" t="str">
        <f>IF(OR('$Data1'!E264="",LEFT(A262,4)="! No"),"",IF(AND(ISNUMBER('$Data1'!Q264),ISNUMBER('$Data1'!S264)),"ThermostatSetpoint:DualSetpoint",IF(ISNUMBER('$Data1'!Q264),"ThermostatSetpoint:SingleCooling",IF(ISNUMBER('$Data1'!S264),"ThermostatSetpoint:SingleHeating","ERROR")))&amp;",")</f>
        <v/>
      </c>
      <c r="E262" s="190" t="str">
        <f>IF(OR('$Data1'!E264="",LEFT(A262,4)="! No"),"",IF(RIGHT(D262,13)="DualSetpoint,",HLOOKUP(MROUND('$Data1'!S264,0.2),Setpoints,VLOOKUP(MROUND('$Data1'!Q264,0.2),Setpoints,2,1),1),IF(RIGHT(D262,14)="SingleHeating,","Htng Setpoint "&amp;FIXED('$Data1'!S264,1),IF(RIGHT(D262,14)="SingleCooling,","Clng Setpoint "&amp;FIXED('$Data1'!Q264,1),""))))</f>
        <v/>
      </c>
    </row>
    <row r="263" spans="2:5" ht="15">
      <c r="B263" t="str">
        <f>IF('$Data1'!E265="",""," "&amp;'$Data1'!E265&amp;" Tstat,")</f>
        <v/>
      </c>
      <c r="C263" t="str">
        <f>IF('$Data1'!E265="","",",")</f>
        <v/>
      </c>
      <c r="D263" s="190" t="str">
        <f>IF(OR('$Data1'!E265="",LEFT(A263,4)="! No"),"",IF(AND(ISNUMBER('$Data1'!Q265),ISNUMBER('$Data1'!S265)),"ThermostatSetpoint:DualSetpoint",IF(ISNUMBER('$Data1'!Q265),"ThermostatSetpoint:SingleCooling",IF(ISNUMBER('$Data1'!S265),"ThermostatSetpoint:SingleHeating","ERROR")))&amp;",")</f>
        <v/>
      </c>
      <c r="E263" s="190" t="str">
        <f>IF(OR('$Data1'!E265="",LEFT(A263,4)="! No"),"",IF(RIGHT(D263,13)="DualSetpoint,",HLOOKUP(MROUND('$Data1'!S265,0.2),Setpoints,VLOOKUP(MROUND('$Data1'!Q265,0.2),Setpoints,2,1),1),IF(RIGHT(D263,14)="SingleHeating,","Htng Setpoint "&amp;FIXED('$Data1'!S265,1),IF(RIGHT(D263,14)="SingleCooling,","Clng Setpoint "&amp;FIXED('$Data1'!Q265,1),""))))</f>
        <v/>
      </c>
    </row>
    <row r="264" spans="2:5" ht="15">
      <c r="B264" t="str">
        <f>IF('$Data1'!E266="",""," "&amp;'$Data1'!E266&amp;" Tstat,")</f>
        <v/>
      </c>
      <c r="C264" t="str">
        <f>IF('$Data1'!E266="","",",")</f>
        <v/>
      </c>
      <c r="D264" s="190" t="str">
        <f>IF(OR('$Data1'!E266="",LEFT(A264,4)="! No"),"",IF(AND(ISNUMBER('$Data1'!Q266),ISNUMBER('$Data1'!S266)),"ThermostatSetpoint:DualSetpoint",IF(ISNUMBER('$Data1'!Q266),"ThermostatSetpoint:SingleCooling",IF(ISNUMBER('$Data1'!S266),"ThermostatSetpoint:SingleHeating","ERROR")))&amp;",")</f>
        <v/>
      </c>
      <c r="E264" s="190" t="str">
        <f>IF(OR('$Data1'!E266="",LEFT(A264,4)="! No"),"",IF(RIGHT(D264,13)="DualSetpoint,",HLOOKUP(MROUND('$Data1'!S266,0.2),Setpoints,VLOOKUP(MROUND('$Data1'!Q266,0.2),Setpoints,2,1),1),IF(RIGHT(D264,14)="SingleHeating,","Htng Setpoint "&amp;FIXED('$Data1'!S266,1),IF(RIGHT(D264,14)="SingleCooling,","Clng Setpoint "&amp;FIXED('$Data1'!Q266,1),""))))</f>
        <v/>
      </c>
    </row>
    <row r="265" spans="2:5" ht="15">
      <c r="B265" t="str">
        <f>IF('$Data1'!E267="",""," "&amp;'$Data1'!E267&amp;" Tstat,")</f>
        <v/>
      </c>
      <c r="C265" t="str">
        <f>IF('$Data1'!E267="","",",")</f>
        <v/>
      </c>
      <c r="D265" s="190" t="str">
        <f>IF(OR('$Data1'!E267="",LEFT(A265,4)="! No"),"",IF(AND(ISNUMBER('$Data1'!Q267),ISNUMBER('$Data1'!S267)),"ThermostatSetpoint:DualSetpoint",IF(ISNUMBER('$Data1'!Q267),"ThermostatSetpoint:SingleCooling",IF(ISNUMBER('$Data1'!S267),"ThermostatSetpoint:SingleHeating","ERROR")))&amp;",")</f>
        <v/>
      </c>
      <c r="E265" s="190" t="str">
        <f>IF(OR('$Data1'!E267="",LEFT(A265,4)="! No"),"",IF(RIGHT(D265,13)="DualSetpoint,",HLOOKUP(MROUND('$Data1'!S267,0.2),Setpoints,VLOOKUP(MROUND('$Data1'!Q267,0.2),Setpoints,2,1),1),IF(RIGHT(D265,14)="SingleHeating,","Htng Setpoint "&amp;FIXED('$Data1'!S267,1),IF(RIGHT(D265,14)="SingleCooling,","Clng Setpoint "&amp;FIXED('$Data1'!Q267,1),""))))</f>
        <v/>
      </c>
    </row>
    <row r="266" spans="2:5" ht="15">
      <c r="B266" t="str">
        <f>IF('$Data1'!E268="",""," "&amp;'$Data1'!E268&amp;" Tstat,")</f>
        <v/>
      </c>
      <c r="C266" t="str">
        <f>IF('$Data1'!E268="","",",")</f>
        <v/>
      </c>
      <c r="D266" s="190" t="str">
        <f>IF(OR('$Data1'!E268="",LEFT(A266,4)="! No"),"",IF(AND(ISNUMBER('$Data1'!Q268),ISNUMBER('$Data1'!S268)),"ThermostatSetpoint:DualSetpoint",IF(ISNUMBER('$Data1'!Q268),"ThermostatSetpoint:SingleCooling",IF(ISNUMBER('$Data1'!S268),"ThermostatSetpoint:SingleHeating","ERROR")))&amp;",")</f>
        <v/>
      </c>
      <c r="E266" s="190" t="str">
        <f>IF(OR('$Data1'!E268="",LEFT(A266,4)="! No"),"",IF(RIGHT(D266,13)="DualSetpoint,",HLOOKUP(MROUND('$Data1'!S268,0.2),Setpoints,VLOOKUP(MROUND('$Data1'!Q268,0.2),Setpoints,2,1),1),IF(RIGHT(D266,14)="SingleHeating,","Htng Setpoint "&amp;FIXED('$Data1'!S268,1),IF(RIGHT(D266,14)="SingleCooling,","Clng Setpoint "&amp;FIXED('$Data1'!Q268,1),""))))</f>
        <v/>
      </c>
    </row>
    <row r="267" spans="2:5" ht="15">
      <c r="B267" t="str">
        <f>IF('$Data1'!E269="",""," "&amp;'$Data1'!E269&amp;" Tstat,")</f>
        <v/>
      </c>
      <c r="C267" t="str">
        <f>IF('$Data1'!E269="","",",")</f>
        <v/>
      </c>
      <c r="D267" s="190" t="str">
        <f>IF(OR('$Data1'!E269="",LEFT(A267,4)="! No"),"",IF(AND(ISNUMBER('$Data1'!Q269),ISNUMBER('$Data1'!S269)),"ThermostatSetpoint:DualSetpoint",IF(ISNUMBER('$Data1'!Q269),"ThermostatSetpoint:SingleCooling",IF(ISNUMBER('$Data1'!S269),"ThermostatSetpoint:SingleHeating","ERROR")))&amp;",")</f>
        <v/>
      </c>
      <c r="E267" s="190" t="str">
        <f>IF(OR('$Data1'!E269="",LEFT(A267,4)="! No"),"",IF(RIGHT(D267,13)="DualSetpoint,",HLOOKUP(MROUND('$Data1'!S269,0.2),Setpoints,VLOOKUP(MROUND('$Data1'!Q269,0.2),Setpoints,2,1),1),IF(RIGHT(D267,14)="SingleHeating,","Htng Setpoint "&amp;FIXED('$Data1'!S269,1),IF(RIGHT(D267,14)="SingleCooling,","Clng Setpoint "&amp;FIXED('$Data1'!Q269,1),""))))</f>
        <v/>
      </c>
    </row>
    <row r="268" spans="2:5" ht="15">
      <c r="B268" t="str">
        <f>IF('$Data1'!E270="",""," "&amp;'$Data1'!E270&amp;" Tstat,")</f>
        <v/>
      </c>
      <c r="C268" t="str">
        <f>IF('$Data1'!E270="","",",")</f>
        <v/>
      </c>
      <c r="D268" s="190" t="str">
        <f>IF(OR('$Data1'!E270="",LEFT(A268,4)="! No"),"",IF(AND(ISNUMBER('$Data1'!Q270),ISNUMBER('$Data1'!S270)),"ThermostatSetpoint:DualSetpoint",IF(ISNUMBER('$Data1'!Q270),"ThermostatSetpoint:SingleCooling",IF(ISNUMBER('$Data1'!S270),"ThermostatSetpoint:SingleHeating","ERROR")))&amp;",")</f>
        <v/>
      </c>
      <c r="E268" s="190" t="str">
        <f>IF(OR('$Data1'!E270="",LEFT(A268,4)="! No"),"",IF(RIGHT(D268,13)="DualSetpoint,",HLOOKUP(MROUND('$Data1'!S270,0.2),Setpoints,VLOOKUP(MROUND('$Data1'!Q270,0.2),Setpoints,2,1),1),IF(RIGHT(D268,14)="SingleHeating,","Htng Setpoint "&amp;FIXED('$Data1'!S270,1),IF(RIGHT(D268,14)="SingleCooling,","Clng Setpoint "&amp;FIXED('$Data1'!Q270,1),""))))</f>
        <v/>
      </c>
    </row>
    <row r="269" spans="2:5" ht="15">
      <c r="B269" t="str">
        <f>IF('$Data1'!E271="",""," "&amp;'$Data1'!E271&amp;" Tstat,")</f>
        <v/>
      </c>
      <c r="C269" t="str">
        <f>IF('$Data1'!E271="","",",")</f>
        <v/>
      </c>
      <c r="D269" s="190" t="str">
        <f>IF(OR('$Data1'!E271="",LEFT(A269,4)="! No"),"",IF(AND(ISNUMBER('$Data1'!Q271),ISNUMBER('$Data1'!S271)),"ThermostatSetpoint:DualSetpoint",IF(ISNUMBER('$Data1'!Q271),"ThermostatSetpoint:SingleCooling",IF(ISNUMBER('$Data1'!S271),"ThermostatSetpoint:SingleHeating","ERROR")))&amp;",")</f>
        <v/>
      </c>
      <c r="E269" s="190" t="str">
        <f>IF(OR('$Data1'!E271="",LEFT(A269,4)="! No"),"",IF(RIGHT(D269,13)="DualSetpoint,",HLOOKUP(MROUND('$Data1'!S271,0.2),Setpoints,VLOOKUP(MROUND('$Data1'!Q271,0.2),Setpoints,2,1),1),IF(RIGHT(D269,14)="SingleHeating,","Htng Setpoint "&amp;FIXED('$Data1'!S271,1),IF(RIGHT(D269,14)="SingleCooling,","Clng Setpoint "&amp;FIXED('$Data1'!Q271,1),""))))</f>
        <v/>
      </c>
    </row>
    <row r="270" spans="2:5" ht="15">
      <c r="B270" t="str">
        <f>IF('$Data1'!E272="",""," "&amp;'$Data1'!E272&amp;" Tstat,")</f>
        <v/>
      </c>
      <c r="C270" t="str">
        <f>IF('$Data1'!E272="","",",")</f>
        <v/>
      </c>
      <c r="D270" s="190" t="str">
        <f>IF(OR('$Data1'!E272="",LEFT(A270,4)="! No"),"",IF(AND(ISNUMBER('$Data1'!Q272),ISNUMBER('$Data1'!S272)),"ThermostatSetpoint:DualSetpoint",IF(ISNUMBER('$Data1'!Q272),"ThermostatSetpoint:SingleCooling",IF(ISNUMBER('$Data1'!S272),"ThermostatSetpoint:SingleHeating","ERROR")))&amp;",")</f>
        <v/>
      </c>
      <c r="E270" s="190" t="str">
        <f>IF(OR('$Data1'!E272="",LEFT(A270,4)="! No"),"",IF(RIGHT(D270,13)="DualSetpoint,",HLOOKUP(MROUND('$Data1'!S272,0.2),Setpoints,VLOOKUP(MROUND('$Data1'!Q272,0.2),Setpoints,2,1),1),IF(RIGHT(D270,14)="SingleHeating,","Htng Setpoint "&amp;FIXED('$Data1'!S272,1),IF(RIGHT(D270,14)="SingleCooling,","Clng Setpoint "&amp;FIXED('$Data1'!Q272,1),""))))</f>
        <v/>
      </c>
    </row>
    <row r="271" spans="2:5" ht="15">
      <c r="B271" t="str">
        <f>IF('$Data1'!E273="",""," "&amp;'$Data1'!E273&amp;" Tstat,")</f>
        <v/>
      </c>
      <c r="C271" t="str">
        <f>IF('$Data1'!E273="","",",")</f>
        <v/>
      </c>
      <c r="D271" s="190" t="str">
        <f>IF(OR('$Data1'!E273="",LEFT(A271,4)="! No"),"",IF(AND(ISNUMBER('$Data1'!Q273),ISNUMBER('$Data1'!S273)),"ThermostatSetpoint:DualSetpoint",IF(ISNUMBER('$Data1'!Q273),"ThermostatSetpoint:SingleCooling",IF(ISNUMBER('$Data1'!S273),"ThermostatSetpoint:SingleHeating","ERROR")))&amp;",")</f>
        <v/>
      </c>
      <c r="E271" s="190" t="str">
        <f>IF(OR('$Data1'!E273="",LEFT(A271,4)="! No"),"",IF(RIGHT(D271,13)="DualSetpoint,",HLOOKUP(MROUND('$Data1'!S273,0.2),Setpoints,VLOOKUP(MROUND('$Data1'!Q273,0.2),Setpoints,2,1),1),IF(RIGHT(D271,14)="SingleHeating,","Htng Setpoint "&amp;FIXED('$Data1'!S273,1),IF(RIGHT(D271,14)="SingleCooling,","Clng Setpoint "&amp;FIXED('$Data1'!Q273,1),""))))</f>
        <v/>
      </c>
    </row>
    <row r="272" spans="2:5" ht="15">
      <c r="B272" t="str">
        <f>IF('$Data1'!E274="",""," "&amp;'$Data1'!E274&amp;" Tstat,")</f>
        <v/>
      </c>
      <c r="C272" t="str">
        <f>IF('$Data1'!E274="","",",")</f>
        <v/>
      </c>
      <c r="D272" s="190" t="str">
        <f>IF(OR('$Data1'!E274="",LEFT(A272,4)="! No"),"",IF(AND(ISNUMBER('$Data1'!Q274),ISNUMBER('$Data1'!S274)),"ThermostatSetpoint:DualSetpoint",IF(ISNUMBER('$Data1'!Q274),"ThermostatSetpoint:SingleCooling",IF(ISNUMBER('$Data1'!S274),"ThermostatSetpoint:SingleHeating","ERROR")))&amp;",")</f>
        <v/>
      </c>
      <c r="E272" s="190" t="str">
        <f>IF(OR('$Data1'!E274="",LEFT(A272,4)="! No"),"",IF(RIGHT(D272,13)="DualSetpoint,",HLOOKUP(MROUND('$Data1'!S274,0.2),Setpoints,VLOOKUP(MROUND('$Data1'!Q274,0.2),Setpoints,2,1),1),IF(RIGHT(D272,14)="SingleHeating,","Htng Setpoint "&amp;FIXED('$Data1'!S274,1),IF(RIGHT(D272,14)="SingleCooling,","Clng Setpoint "&amp;FIXED('$Data1'!Q274,1),""))))</f>
        <v/>
      </c>
    </row>
    <row r="273" spans="2:5" ht="15">
      <c r="B273" t="str">
        <f>IF('$Data1'!E275="",""," "&amp;'$Data1'!E275&amp;" Tstat,")</f>
        <v/>
      </c>
      <c r="C273" t="str">
        <f>IF('$Data1'!E275="","",",")</f>
        <v/>
      </c>
      <c r="D273" s="190" t="str">
        <f>IF(OR('$Data1'!E275="",LEFT(A273,4)="! No"),"",IF(AND(ISNUMBER('$Data1'!Q275),ISNUMBER('$Data1'!S275)),"ThermostatSetpoint:DualSetpoint",IF(ISNUMBER('$Data1'!Q275),"ThermostatSetpoint:SingleCooling",IF(ISNUMBER('$Data1'!S275),"ThermostatSetpoint:SingleHeating","ERROR")))&amp;",")</f>
        <v/>
      </c>
      <c r="E273" s="190" t="str">
        <f>IF(OR('$Data1'!E275="",LEFT(A273,4)="! No"),"",IF(RIGHT(D273,13)="DualSetpoint,",HLOOKUP(MROUND('$Data1'!S275,0.2),Setpoints,VLOOKUP(MROUND('$Data1'!Q275,0.2),Setpoints,2,1),1),IF(RIGHT(D273,14)="SingleHeating,","Htng Setpoint "&amp;FIXED('$Data1'!S275,1),IF(RIGHT(D273,14)="SingleCooling,","Clng Setpoint "&amp;FIXED('$Data1'!Q275,1),""))))</f>
        <v/>
      </c>
    </row>
    <row r="274" spans="2:5" ht="15">
      <c r="B274" t="str">
        <f>IF('$Data1'!E276="",""," "&amp;'$Data1'!E276&amp;" Tstat,")</f>
        <v/>
      </c>
      <c r="C274" t="str">
        <f>IF('$Data1'!E276="","",",")</f>
        <v/>
      </c>
      <c r="D274" s="190" t="str">
        <f>IF(OR('$Data1'!E276="",LEFT(A274,4)="! No"),"",IF(AND(ISNUMBER('$Data1'!Q276),ISNUMBER('$Data1'!S276)),"ThermostatSetpoint:DualSetpoint",IF(ISNUMBER('$Data1'!Q276),"ThermostatSetpoint:SingleCooling",IF(ISNUMBER('$Data1'!S276),"ThermostatSetpoint:SingleHeating","ERROR")))&amp;",")</f>
        <v/>
      </c>
      <c r="E274" s="190" t="str">
        <f>IF(OR('$Data1'!E276="",LEFT(A274,4)="! No"),"",IF(RIGHT(D274,13)="DualSetpoint,",HLOOKUP(MROUND('$Data1'!S276,0.2),Setpoints,VLOOKUP(MROUND('$Data1'!Q276,0.2),Setpoints,2,1),1),IF(RIGHT(D274,14)="SingleHeating,","Htng Setpoint "&amp;FIXED('$Data1'!S276,1),IF(RIGHT(D274,14)="SingleCooling,","Clng Setpoint "&amp;FIXED('$Data1'!Q276,1),""))))</f>
        <v/>
      </c>
    </row>
    <row r="275" spans="2:5" ht="15">
      <c r="B275" t="str">
        <f>IF('$Data1'!E277="",""," "&amp;'$Data1'!E277&amp;" Tstat,")</f>
        <v/>
      </c>
      <c r="C275" t="str">
        <f>IF('$Data1'!E277="","",",")</f>
        <v/>
      </c>
      <c r="D275" s="190" t="str">
        <f>IF(OR('$Data1'!E277="",LEFT(A275,4)="! No"),"",IF(AND(ISNUMBER('$Data1'!Q277),ISNUMBER('$Data1'!S277)),"ThermostatSetpoint:DualSetpoint",IF(ISNUMBER('$Data1'!Q277),"ThermostatSetpoint:SingleCooling",IF(ISNUMBER('$Data1'!S277),"ThermostatSetpoint:SingleHeating","ERROR")))&amp;",")</f>
        <v/>
      </c>
      <c r="E275" s="190" t="str">
        <f>IF(OR('$Data1'!E277="",LEFT(A275,4)="! No"),"",IF(RIGHT(D275,13)="DualSetpoint,",HLOOKUP(MROUND('$Data1'!S277,0.2),Setpoints,VLOOKUP(MROUND('$Data1'!Q277,0.2),Setpoints,2,1),1),IF(RIGHT(D275,14)="SingleHeating,","Htng Setpoint "&amp;FIXED('$Data1'!S277,1),IF(RIGHT(D275,14)="SingleCooling,","Clng Setpoint "&amp;FIXED('$Data1'!Q277,1),""))))</f>
        <v/>
      </c>
    </row>
    <row r="276" spans="2:5" ht="15">
      <c r="B276" t="str">
        <f>IF('$Data1'!E278="",""," "&amp;'$Data1'!E278&amp;" Tstat,")</f>
        <v/>
      </c>
      <c r="C276" t="str">
        <f>IF('$Data1'!E278="","",",")</f>
        <v/>
      </c>
      <c r="D276" s="190" t="str">
        <f>IF(OR('$Data1'!E278="",LEFT(A276,4)="! No"),"",IF(AND(ISNUMBER('$Data1'!Q278),ISNUMBER('$Data1'!S278)),"ThermostatSetpoint:DualSetpoint",IF(ISNUMBER('$Data1'!Q278),"ThermostatSetpoint:SingleCooling",IF(ISNUMBER('$Data1'!S278),"ThermostatSetpoint:SingleHeating","ERROR")))&amp;",")</f>
        <v/>
      </c>
      <c r="E276" s="190" t="str">
        <f>IF(OR('$Data1'!E278="",LEFT(A276,4)="! No"),"",IF(RIGHT(D276,13)="DualSetpoint,",HLOOKUP(MROUND('$Data1'!S278,0.2),Setpoints,VLOOKUP(MROUND('$Data1'!Q278,0.2),Setpoints,2,1),1),IF(RIGHT(D276,14)="SingleHeating,","Htng Setpoint "&amp;FIXED('$Data1'!S278,1),IF(RIGHT(D276,14)="SingleCooling,","Clng Setpoint "&amp;FIXED('$Data1'!Q278,1),""))))</f>
        <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13</vt:i4>
      </vt:variant>
    </vt:vector>
  </HeadingPairs>
  <TitlesOfParts>
    <vt:vector size="34" baseType="lpstr">
      <vt:lpstr>SYSTEMS</vt:lpstr>
      <vt:lpstr>ZONES</vt:lpstr>
      <vt:lpstr>Results</vt:lpstr>
      <vt:lpstr>DATABASE</vt:lpstr>
      <vt:lpstr>$Data1</vt:lpstr>
      <vt:lpstr>$Templ_Data</vt:lpstr>
      <vt:lpstr>$Templ</vt:lpstr>
      <vt:lpstr>$Misc</vt:lpstr>
      <vt:lpstr>CSV-Stat</vt:lpstr>
      <vt:lpstr>CSV-StPt1</vt:lpstr>
      <vt:lpstr>CSV-StPt2</vt:lpstr>
      <vt:lpstr>CSV-TSch</vt:lpstr>
      <vt:lpstr>CSV-ZnSiz</vt:lpstr>
      <vt:lpstr>CSV-LTNG</vt:lpstr>
      <vt:lpstr>CSV-TSK</vt:lpstr>
      <vt:lpstr>CSV-Eqp</vt:lpstr>
      <vt:lpstr>CSV-Occ</vt:lpstr>
      <vt:lpstr>CSV-Act</vt:lpstr>
      <vt:lpstr>CSV-Infil-1</vt:lpstr>
      <vt:lpstr>CSV-Infil-2</vt:lpstr>
      <vt:lpstr>Sheet1</vt:lpstr>
      <vt:lpstr>LTE_Units</vt:lpstr>
      <vt:lpstr>OCC_Units</vt:lpstr>
      <vt:lpstr>Print_Area_1</vt:lpstr>
      <vt:lpstr>Print_Area_2</vt:lpstr>
      <vt:lpstr>Print_Titles_1</vt:lpstr>
      <vt:lpstr>Print_Titles_2</vt:lpstr>
      <vt:lpstr>Setpoints</vt:lpstr>
      <vt:lpstr>Systems</vt:lpstr>
      <vt:lpstr>Templates</vt:lpstr>
      <vt:lpstr>TemplNames</vt:lpstr>
      <vt:lpstr>TemplValues</vt:lpstr>
      <vt:lpstr>ZONE_Print_Area</vt:lpstr>
      <vt:lpstr>ZONE_Print_Titiles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Henniger</dc:creator>
  <cp:lastModifiedBy>mlee</cp:lastModifiedBy>
  <cp:revision>0</cp:revision>
  <cp:lastPrinted>2013-02-13T16:47:31Z</cp:lastPrinted>
  <dcterms:created xsi:type="dcterms:W3CDTF">2012-07-13T19:28:27Z</dcterms:created>
  <dcterms:modified xsi:type="dcterms:W3CDTF">2013-03-08T15:18:21Z</dcterms:modified>
</cp:coreProperties>
</file>